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J:\63\63798-01\40Analysis\Updated ES\"/>
    </mc:Choice>
  </mc:AlternateContent>
  <xr:revisionPtr revIDLastSave="0" documentId="13_ncr:1_{4FD64E96-E6D4-4658-A4B0-744DC2D19DA9}" xr6:coauthVersionLast="47" xr6:coauthVersionMax="47" xr10:uidLastSave="{00000000-0000-0000-0000-000000000000}"/>
  <bookViews>
    <workbookView xWindow="-120" yWindow="-120" windowWidth="25440" windowHeight="15270" activeTab="3" xr2:uid="{82A22150-BC06-4D3D-AC17-ADA7CA0C6E5E}"/>
  </bookViews>
  <sheets>
    <sheet name="Input_Data &amp; TOC" sheetId="16" r:id="rId1"/>
    <sheet name="Table 1.h" sheetId="19" r:id="rId2"/>
    <sheet name="Table 1.i" sheetId="20" r:id="rId3"/>
    <sheet name="Table 1.j" sheetId="21" r:id="rId4"/>
    <sheet name="Table2.5a" sheetId="4" r:id="rId5"/>
    <sheet name="Table2.5b" sheetId="5" r:id="rId6"/>
    <sheet name="Table2.5c" sheetId="6" r:id="rId7"/>
    <sheet name="2.5a comparison" sheetId="10" state="hidden" r:id="rId8"/>
    <sheet name="LOOKUP SalesReport 2023-11-13" sheetId="14" r:id="rId9"/>
    <sheet name="Annual Sales FINAL 06262023" sheetId="7" r:id="rId10"/>
    <sheet name="LOOKUP INTERTIES 2023-11-08" sheetId="17" r:id="rId11"/>
    <sheet name="LOOKUP OPERATOR 2023-11-13" sheetId="22" r:id="rId12"/>
    <sheet name="Date Range" sheetId="18" r:id="rId13"/>
  </sheets>
  <externalReferences>
    <externalReference r:id="rId14"/>
    <externalReference r:id="rId15"/>
    <externalReference r:id="rId16"/>
  </externalReferences>
  <definedNames>
    <definedName name="_xlnm._FilterDatabase" localSheetId="7" hidden="1">'2.5a comparison'!$B$3:$B$195</definedName>
    <definedName name="_xlnm._FilterDatabase" localSheetId="9" hidden="1">'Annual Sales FINAL 06262023'!$A$2:$AU$4009</definedName>
    <definedName name="_xlnm._FilterDatabase" localSheetId="10" hidden="1">'LOOKUP INTERTIES 2023-11-08'!$A$1:$H$206</definedName>
    <definedName name="_xlnm._FilterDatabase" localSheetId="11" hidden="1">'LOOKUP OPERATOR 2023-11-13'!$A$1:$P$172</definedName>
    <definedName name="_xlnm._FilterDatabase" localSheetId="8" hidden="1">'LOOKUP SalesReport 2023-11-13'!$A$1:$Q$216</definedName>
    <definedName name="_xlnm._FilterDatabase" localSheetId="4" hidden="1">Table2.5a!$A$2:$AA$196</definedName>
    <definedName name="_xlnm._FilterDatabase" localSheetId="5" hidden="1">Table2.5b!$A$2:$T$196</definedName>
    <definedName name="_xlnm._FilterDatabase" localSheetId="6" hidden="1">Table2.5c!$A$2:$P$196</definedName>
    <definedName name="Btu_per_gallon">'[1]Conversion Factors-Assumptions'!$C$47</definedName>
    <definedName name="Btu_per_KWh">'[1]Conversion Factors-Assumptions'!$E$29</definedName>
    <definedName name="Btu_per_Mcf">'[1]Conversion Factors-Assumptions'!$E$28</definedName>
    <definedName name="Cert">'[2]Lookup CPCN'!$A$1:$E$401</definedName>
    <definedName name="CO2_Coal">'[1]Conversion Factors-Assumptions'!$F$43</definedName>
    <definedName name="CO2_Diesel">'[1]Conversion Factors-Assumptions'!$F$44</definedName>
    <definedName name="CO2_Natural_Gas">'[1]Conversion Factors-Assumptions'!$F$45</definedName>
    <definedName name="Diesel_Turbine_Efficiency">'[1]Conversion Factors-Assumptions'!$B$14</definedName>
    <definedName name="ID">'[2]lookup pce utilities'!$C:$D,'[2]lookup pce utilities'!$G:$G</definedName>
    <definedName name="Internal_Combustion_Efficiency">'[1]Conversion Factors-Assumptions'!$B$32</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MBtu__per_ShortTon_Coal">'[1]Conversion Factors-Assumptions'!$C$43</definedName>
    <definedName name="MMBtu_per_MWh">'[1]Conversion Factors-Assumptions'!$C$49</definedName>
    <definedName name="Natural_Gas_Efficiency">'[1]Conversion Factors-Assumptions'!$B$23</definedName>
    <definedName name="WHOLE">#N/A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4" i="6" l="1"/>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C4" i="6"/>
  <c r="D4" i="6" a="1"/>
  <c r="D4" i="6" s="1"/>
  <c r="E4" i="6" a="1"/>
  <c r="E4" i="6" s="1"/>
  <c r="F4" i="6" a="1"/>
  <c r="F4" i="6"/>
  <c r="C5" i="6"/>
  <c r="D5" i="6" a="1"/>
  <c r="D5" i="6"/>
  <c r="E5" i="6" a="1"/>
  <c r="E5" i="6" s="1"/>
  <c r="F5" i="6" a="1"/>
  <c r="F5" i="6"/>
  <c r="C6" i="6"/>
  <c r="D6" i="6" a="1"/>
  <c r="D6" i="6" s="1"/>
  <c r="E6" i="6" a="1"/>
  <c r="E6" i="6" s="1"/>
  <c r="F6" i="6" a="1"/>
  <c r="F6" i="6" s="1"/>
  <c r="C7" i="6"/>
  <c r="D7" i="6" a="1"/>
  <c r="D7" i="6" s="1"/>
  <c r="E7" i="6" a="1"/>
  <c r="E7" i="6"/>
  <c r="F7" i="6" a="1"/>
  <c r="F7" i="6" s="1"/>
  <c r="C8" i="6"/>
  <c r="D8" i="6" a="1"/>
  <c r="D8" i="6"/>
  <c r="E8" i="6" a="1"/>
  <c r="E8" i="6" s="1"/>
  <c r="F8" i="6" a="1"/>
  <c r="F8" i="6" s="1"/>
  <c r="C9" i="6"/>
  <c r="D9" i="6" a="1"/>
  <c r="D9" i="6" s="1"/>
  <c r="E9" i="6" a="1"/>
  <c r="E9" i="6" s="1"/>
  <c r="F9" i="6" a="1"/>
  <c r="F9" i="6" s="1"/>
  <c r="C10" i="6"/>
  <c r="D10" i="6" a="1"/>
  <c r="D10" i="6" s="1"/>
  <c r="E10" i="6" a="1"/>
  <c r="E10" i="6"/>
  <c r="F10" i="6" a="1"/>
  <c r="F10" i="6"/>
  <c r="C11" i="6"/>
  <c r="D11" i="6" a="1"/>
  <c r="D11" i="6" s="1"/>
  <c r="E11" i="6" a="1"/>
  <c r="E11" i="6"/>
  <c r="F11" i="6" a="1"/>
  <c r="F11" i="6" s="1"/>
  <c r="C12" i="6"/>
  <c r="D12" i="6" a="1"/>
  <c r="D12" i="6" s="1"/>
  <c r="E12" i="6" a="1"/>
  <c r="E12" i="6" s="1"/>
  <c r="F12" i="6" a="1"/>
  <c r="F12" i="6"/>
  <c r="C13" i="6"/>
  <c r="D13" i="6" a="1"/>
  <c r="D13" i="6" s="1"/>
  <c r="E13" i="6" a="1"/>
  <c r="E13" i="6" s="1"/>
  <c r="F13" i="6" a="1"/>
  <c r="F13" i="6"/>
  <c r="C14" i="6"/>
  <c r="D14" i="6" a="1"/>
  <c r="D14" i="6"/>
  <c r="E14" i="6" a="1"/>
  <c r="E14" i="6" s="1"/>
  <c r="F14" i="6" a="1"/>
  <c r="F14" i="6" s="1"/>
  <c r="C15" i="6"/>
  <c r="D15" i="6" a="1"/>
  <c r="D15" i="6" s="1"/>
  <c r="E15" i="6" a="1"/>
  <c r="E15" i="6" s="1"/>
  <c r="F15" i="6" a="1"/>
  <c r="F15" i="6" s="1"/>
  <c r="C16" i="6"/>
  <c r="D16" i="6" a="1"/>
  <c r="D16" i="6"/>
  <c r="E16" i="6" a="1"/>
  <c r="E16" i="6"/>
  <c r="F16" i="6" a="1"/>
  <c r="F16" i="6" s="1"/>
  <c r="C17" i="6"/>
  <c r="D17" i="6" a="1"/>
  <c r="D17" i="6"/>
  <c r="E17" i="6" a="1"/>
  <c r="E17" i="6" s="1"/>
  <c r="F17" i="6" a="1"/>
  <c r="F17" i="6" s="1"/>
  <c r="C18" i="6"/>
  <c r="D18" i="6" a="1"/>
  <c r="D18" i="6" s="1"/>
  <c r="E18" i="6" a="1"/>
  <c r="E18" i="6"/>
  <c r="F18" i="6" a="1"/>
  <c r="F18" i="6"/>
  <c r="C19" i="6"/>
  <c r="D19" i="6" a="1"/>
  <c r="D19" i="6" s="1"/>
  <c r="E19" i="6" a="1"/>
  <c r="E19" i="6"/>
  <c r="F19" i="6" a="1"/>
  <c r="F19" i="6" s="1"/>
  <c r="C20" i="6"/>
  <c r="D20" i="6" a="1"/>
  <c r="D20" i="6" s="1"/>
  <c r="E20" i="6" a="1"/>
  <c r="E20" i="6" s="1"/>
  <c r="F20" i="6" a="1"/>
  <c r="F20" i="6"/>
  <c r="C21" i="6"/>
  <c r="D21" i="6" a="1"/>
  <c r="D21" i="6" s="1"/>
  <c r="E21" i="6" a="1"/>
  <c r="E21" i="6" s="1"/>
  <c r="F21" i="6" a="1"/>
  <c r="F21" i="6"/>
  <c r="C22" i="6"/>
  <c r="D22" i="6" a="1"/>
  <c r="D22" i="6"/>
  <c r="E22" i="6" a="1"/>
  <c r="E22" i="6" s="1"/>
  <c r="F22" i="6" a="1"/>
  <c r="F22" i="6" s="1"/>
  <c r="C23" i="6"/>
  <c r="D23" i="6" a="1"/>
  <c r="D23" i="6" s="1"/>
  <c r="E23" i="6" a="1"/>
  <c r="E23" i="6" s="1"/>
  <c r="F23" i="6" a="1"/>
  <c r="F23" i="6" s="1"/>
  <c r="C24" i="6"/>
  <c r="D24" i="6" a="1"/>
  <c r="D24" i="6"/>
  <c r="E24" i="6" a="1"/>
  <c r="E24" i="6"/>
  <c r="F24" i="6" a="1"/>
  <c r="F24" i="6" s="1"/>
  <c r="C25" i="6"/>
  <c r="D25" i="6" a="1"/>
  <c r="D25" i="6"/>
  <c r="E25" i="6" a="1"/>
  <c r="E25" i="6" s="1"/>
  <c r="F25" i="6" a="1"/>
  <c r="F25" i="6" s="1"/>
  <c r="C26" i="6"/>
  <c r="D26" i="6" a="1"/>
  <c r="D26" i="6" s="1"/>
  <c r="E26" i="6" a="1"/>
  <c r="E26" i="6"/>
  <c r="F26" i="6" a="1"/>
  <c r="F26" i="6"/>
  <c r="C27" i="6"/>
  <c r="D27" i="6" a="1"/>
  <c r="D27" i="6" s="1"/>
  <c r="E27" i="6" a="1"/>
  <c r="E27" i="6"/>
  <c r="F27" i="6" a="1"/>
  <c r="F27" i="6" s="1"/>
  <c r="C28" i="6"/>
  <c r="D28" i="6" a="1"/>
  <c r="D28" i="6" s="1"/>
  <c r="E28" i="6" a="1"/>
  <c r="E28" i="6" s="1"/>
  <c r="F28" i="6" a="1"/>
  <c r="F28" i="6"/>
  <c r="C29" i="6"/>
  <c r="D29" i="6" a="1"/>
  <c r="D29" i="6" s="1"/>
  <c r="E29" i="6" a="1"/>
  <c r="E29" i="6" s="1"/>
  <c r="F29" i="6" a="1"/>
  <c r="F29" i="6"/>
  <c r="C30" i="6"/>
  <c r="D30" i="6" a="1"/>
  <c r="D30" i="6"/>
  <c r="E30" i="6" a="1"/>
  <c r="E30" i="6" s="1"/>
  <c r="F30" i="6" a="1"/>
  <c r="F30" i="6" s="1"/>
  <c r="C31" i="6"/>
  <c r="D31" i="6" a="1"/>
  <c r="D31" i="6" s="1"/>
  <c r="E31" i="6" a="1"/>
  <c r="E31" i="6"/>
  <c r="F31" i="6" a="1"/>
  <c r="F31" i="6" s="1"/>
  <c r="C32" i="6"/>
  <c r="D32" i="6" a="1"/>
  <c r="D32" i="6"/>
  <c r="E32" i="6" a="1"/>
  <c r="E32" i="6"/>
  <c r="F32" i="6" a="1"/>
  <c r="F32" i="6" s="1"/>
  <c r="C33" i="6"/>
  <c r="D33" i="6" a="1"/>
  <c r="D33" i="6" s="1"/>
  <c r="E33" i="6" a="1"/>
  <c r="E33" i="6" s="1"/>
  <c r="F33" i="6" a="1"/>
  <c r="F33" i="6"/>
  <c r="C34" i="6"/>
  <c r="D34" i="6" a="1"/>
  <c r="D34" i="6" s="1"/>
  <c r="E34" i="6" a="1"/>
  <c r="E34" i="6"/>
  <c r="F34" i="6" a="1"/>
  <c r="F34" i="6"/>
  <c r="C35" i="6"/>
  <c r="D35" i="6" a="1"/>
  <c r="D35" i="6"/>
  <c r="E35" i="6" a="1"/>
  <c r="E35" i="6" s="1"/>
  <c r="F35" i="6" a="1"/>
  <c r="F35" i="6" s="1"/>
  <c r="C36" i="6"/>
  <c r="D36" i="6" a="1"/>
  <c r="D36" i="6" s="1"/>
  <c r="E36" i="6" a="1"/>
  <c r="E36" i="6" s="1"/>
  <c r="F36" i="6" a="1"/>
  <c r="F36" i="6"/>
  <c r="C37" i="6"/>
  <c r="D37" i="6" a="1"/>
  <c r="D37" i="6"/>
  <c r="E37" i="6" a="1"/>
  <c r="E37" i="6"/>
  <c r="F37" i="6" a="1"/>
  <c r="F37" i="6" s="1"/>
  <c r="C38" i="6"/>
  <c r="D38" i="6" a="1"/>
  <c r="D38" i="6"/>
  <c r="E38" i="6" a="1"/>
  <c r="E38" i="6" s="1"/>
  <c r="F38" i="6" a="1"/>
  <c r="F38" i="6"/>
  <c r="C39" i="6"/>
  <c r="D39" i="6" a="1"/>
  <c r="D39" i="6" s="1"/>
  <c r="E39" i="6" a="1"/>
  <c r="E39" i="6"/>
  <c r="F39" i="6" a="1"/>
  <c r="F39" i="6" s="1"/>
  <c r="C40" i="6"/>
  <c r="D40" i="6" a="1"/>
  <c r="D40" i="6"/>
  <c r="E40" i="6" a="1"/>
  <c r="E40" i="6"/>
  <c r="F40" i="6" a="1"/>
  <c r="F40" i="6" s="1"/>
  <c r="C41" i="6"/>
  <c r="D41" i="6" a="1"/>
  <c r="D41" i="6" s="1"/>
  <c r="E41" i="6" a="1"/>
  <c r="E41" i="6" s="1"/>
  <c r="F41" i="6" a="1"/>
  <c r="F41" i="6"/>
  <c r="C42" i="6"/>
  <c r="D42" i="6" a="1"/>
  <c r="D42" i="6"/>
  <c r="E42" i="6" a="1"/>
  <c r="E42" i="6"/>
  <c r="F42" i="6" a="1"/>
  <c r="F42" i="6"/>
  <c r="C43" i="6"/>
  <c r="D43" i="6" a="1"/>
  <c r="D43" i="6" s="1"/>
  <c r="E43" i="6" a="1"/>
  <c r="E43" i="6" s="1"/>
  <c r="F43" i="6" a="1"/>
  <c r="F43" i="6" s="1"/>
  <c r="C44" i="6"/>
  <c r="D44" i="6" a="1"/>
  <c r="D44" i="6" s="1"/>
  <c r="E44" i="6" a="1"/>
  <c r="E44" i="6"/>
  <c r="F44" i="6" a="1"/>
  <c r="F44" i="6"/>
  <c r="C45" i="6"/>
  <c r="D45" i="6" a="1"/>
  <c r="D45" i="6"/>
  <c r="E45" i="6" a="1"/>
  <c r="E45" i="6" s="1"/>
  <c r="F45" i="6" a="1"/>
  <c r="F45" i="6" s="1"/>
  <c r="C46" i="6"/>
  <c r="D46" i="6" a="1"/>
  <c r="D46" i="6"/>
  <c r="E46" i="6" a="1"/>
  <c r="E46" i="6" s="1"/>
  <c r="F46" i="6" a="1"/>
  <c r="F46" i="6"/>
  <c r="C47" i="6"/>
  <c r="D47" i="6" a="1"/>
  <c r="D47" i="6" s="1"/>
  <c r="E47" i="6" a="1"/>
  <c r="E47" i="6"/>
  <c r="F47" i="6" a="1"/>
  <c r="F47" i="6" s="1"/>
  <c r="C48" i="6"/>
  <c r="D48" i="6" a="1"/>
  <c r="D48" i="6"/>
  <c r="E48" i="6" a="1"/>
  <c r="E48" i="6"/>
  <c r="F48" i="6" a="1"/>
  <c r="F48" i="6" s="1"/>
  <c r="C49" i="6"/>
  <c r="D49" i="6" a="1"/>
  <c r="D49" i="6" s="1"/>
  <c r="E49" i="6" a="1"/>
  <c r="E49" i="6" s="1"/>
  <c r="F49" i="6" a="1"/>
  <c r="F49" i="6"/>
  <c r="C50" i="6"/>
  <c r="D50" i="6" a="1"/>
  <c r="D50" i="6"/>
  <c r="E50" i="6" a="1"/>
  <c r="E50" i="6"/>
  <c r="F50" i="6" a="1"/>
  <c r="F50" i="6"/>
  <c r="C51" i="6"/>
  <c r="D51" i="6" a="1"/>
  <c r="D51" i="6" s="1"/>
  <c r="E51" i="6" a="1"/>
  <c r="E51" i="6" s="1"/>
  <c r="F51" i="6" a="1"/>
  <c r="F51" i="6" s="1"/>
  <c r="C52" i="6"/>
  <c r="D52" i="6" a="1"/>
  <c r="D52" i="6" s="1"/>
  <c r="E52" i="6" a="1"/>
  <c r="E52" i="6"/>
  <c r="F52" i="6" a="1"/>
  <c r="F52" i="6"/>
  <c r="C53" i="6"/>
  <c r="D53" i="6" a="1"/>
  <c r="D53" i="6"/>
  <c r="E53" i="6" a="1"/>
  <c r="E53" i="6" s="1"/>
  <c r="F53" i="6" a="1"/>
  <c r="F53" i="6" s="1"/>
  <c r="C54" i="6"/>
  <c r="D54" i="6" a="1"/>
  <c r="D54" i="6"/>
  <c r="E54" i="6" a="1"/>
  <c r="E54" i="6" s="1"/>
  <c r="F54" i="6" a="1"/>
  <c r="F54" i="6"/>
  <c r="C55" i="6"/>
  <c r="D55" i="6" a="1"/>
  <c r="D55" i="6" s="1"/>
  <c r="E55" i="6" a="1"/>
  <c r="E55" i="6"/>
  <c r="F55" i="6" a="1"/>
  <c r="F55" i="6" s="1"/>
  <c r="C56" i="6"/>
  <c r="D56" i="6" a="1"/>
  <c r="D56" i="6"/>
  <c r="E56" i="6" a="1"/>
  <c r="E56" i="6"/>
  <c r="F56" i="6" a="1"/>
  <c r="F56" i="6" s="1"/>
  <c r="C57" i="6"/>
  <c r="D57" i="6" a="1"/>
  <c r="D57" i="6" s="1"/>
  <c r="E57" i="6" a="1"/>
  <c r="E57" i="6" s="1"/>
  <c r="F57" i="6" a="1"/>
  <c r="F57" i="6"/>
  <c r="C58" i="6"/>
  <c r="D58" i="6" a="1"/>
  <c r="D58" i="6"/>
  <c r="E58" i="6" a="1"/>
  <c r="E58" i="6"/>
  <c r="F58" i="6" a="1"/>
  <c r="F58" i="6"/>
  <c r="C59" i="6"/>
  <c r="D59" i="6" a="1"/>
  <c r="D59" i="6" s="1"/>
  <c r="E59" i="6" a="1"/>
  <c r="E59" i="6" s="1"/>
  <c r="F59" i="6" a="1"/>
  <c r="F59" i="6" s="1"/>
  <c r="C60" i="6"/>
  <c r="D60" i="6" a="1"/>
  <c r="D60" i="6" s="1"/>
  <c r="E60" i="6" a="1"/>
  <c r="E60" i="6"/>
  <c r="F60" i="6" a="1"/>
  <c r="F60" i="6"/>
  <c r="C61" i="6"/>
  <c r="D61" i="6" a="1"/>
  <c r="D61" i="6"/>
  <c r="E61" i="6" a="1"/>
  <c r="E61" i="6" s="1"/>
  <c r="F61" i="6" a="1"/>
  <c r="F61" i="6" s="1"/>
  <c r="C62" i="6"/>
  <c r="D62" i="6" a="1"/>
  <c r="D62" i="6"/>
  <c r="E62" i="6" a="1"/>
  <c r="E62" i="6" s="1"/>
  <c r="F62" i="6" a="1"/>
  <c r="F62" i="6"/>
  <c r="C63" i="6"/>
  <c r="D63" i="6" a="1"/>
  <c r="D63" i="6" s="1"/>
  <c r="E63" i="6" a="1"/>
  <c r="E63" i="6"/>
  <c r="F63" i="6" a="1"/>
  <c r="F63" i="6" s="1"/>
  <c r="C64" i="6"/>
  <c r="D64" i="6" a="1"/>
  <c r="D64" i="6"/>
  <c r="E64" i="6" a="1"/>
  <c r="E64" i="6"/>
  <c r="F64" i="6" a="1"/>
  <c r="F64" i="6" s="1"/>
  <c r="C65" i="6"/>
  <c r="D65" i="6" a="1"/>
  <c r="D65" i="6" s="1"/>
  <c r="E65" i="6" a="1"/>
  <c r="E65" i="6" s="1"/>
  <c r="F65" i="6" a="1"/>
  <c r="F65" i="6"/>
  <c r="C66" i="6"/>
  <c r="D66" i="6" a="1"/>
  <c r="D66" i="6"/>
  <c r="E66" i="6" a="1"/>
  <c r="E66" i="6"/>
  <c r="F66" i="6" a="1"/>
  <c r="F66" i="6"/>
  <c r="C67" i="6"/>
  <c r="D67" i="6" a="1"/>
  <c r="D67" i="6" s="1"/>
  <c r="E67" i="6" a="1"/>
  <c r="E67" i="6" s="1"/>
  <c r="F67" i="6" a="1"/>
  <c r="F67" i="6" s="1"/>
  <c r="C68" i="6"/>
  <c r="D68" i="6" a="1"/>
  <c r="D68" i="6" s="1"/>
  <c r="E68" i="6" a="1"/>
  <c r="E68" i="6"/>
  <c r="F68" i="6" a="1"/>
  <c r="F68" i="6"/>
  <c r="C69" i="6"/>
  <c r="D69" i="6" a="1"/>
  <c r="D69" i="6"/>
  <c r="E69" i="6" a="1"/>
  <c r="E69" i="6" s="1"/>
  <c r="F69" i="6" a="1"/>
  <c r="F69" i="6" s="1"/>
  <c r="C70" i="6"/>
  <c r="D70" i="6" a="1"/>
  <c r="D70" i="6"/>
  <c r="E70" i="6" a="1"/>
  <c r="E70" i="6" s="1"/>
  <c r="F70" i="6" a="1"/>
  <c r="F70" i="6"/>
  <c r="C71" i="6"/>
  <c r="D71" i="6" a="1"/>
  <c r="D71" i="6" s="1"/>
  <c r="E71" i="6" a="1"/>
  <c r="E71" i="6"/>
  <c r="F71" i="6" a="1"/>
  <c r="F71" i="6" s="1"/>
  <c r="C72" i="6"/>
  <c r="D72" i="6" a="1"/>
  <c r="D72" i="6"/>
  <c r="E72" i="6" a="1"/>
  <c r="E72" i="6"/>
  <c r="F72" i="6" a="1"/>
  <c r="F72" i="6" s="1"/>
  <c r="C73" i="6"/>
  <c r="D73" i="6" a="1"/>
  <c r="D73" i="6" s="1"/>
  <c r="E73" i="6" a="1"/>
  <c r="E73" i="6" s="1"/>
  <c r="F73" i="6" a="1"/>
  <c r="F73" i="6"/>
  <c r="C74" i="6"/>
  <c r="D74" i="6" a="1"/>
  <c r="D74" i="6"/>
  <c r="E74" i="6" a="1"/>
  <c r="E74" i="6"/>
  <c r="F74" i="6" a="1"/>
  <c r="F74" i="6"/>
  <c r="C75" i="6"/>
  <c r="D75" i="6" a="1"/>
  <c r="D75" i="6" s="1"/>
  <c r="E75" i="6" a="1"/>
  <c r="E75" i="6" s="1"/>
  <c r="F75" i="6" a="1"/>
  <c r="F75" i="6" s="1"/>
  <c r="C76" i="6"/>
  <c r="D76" i="6" a="1"/>
  <c r="D76" i="6" s="1"/>
  <c r="E76" i="6" a="1"/>
  <c r="E76" i="6"/>
  <c r="F76" i="6" a="1"/>
  <c r="F76" i="6"/>
  <c r="C77" i="6"/>
  <c r="D77" i="6" a="1"/>
  <c r="D77" i="6"/>
  <c r="E77" i="6" a="1"/>
  <c r="E77" i="6" s="1"/>
  <c r="F77" i="6" a="1"/>
  <c r="F77" i="6" s="1"/>
  <c r="C78" i="6"/>
  <c r="D78" i="6" a="1"/>
  <c r="D78" i="6"/>
  <c r="E78" i="6" a="1"/>
  <c r="E78" i="6" s="1"/>
  <c r="F78" i="6" a="1"/>
  <c r="F78" i="6"/>
  <c r="C79" i="6"/>
  <c r="D79" i="6" a="1"/>
  <c r="D79" i="6" s="1"/>
  <c r="E79" i="6" a="1"/>
  <c r="E79" i="6"/>
  <c r="F79" i="6" a="1"/>
  <c r="F79" i="6" s="1"/>
  <c r="C80" i="6"/>
  <c r="D80" i="6" a="1"/>
  <c r="D80" i="6"/>
  <c r="E80" i="6" a="1"/>
  <c r="E80" i="6"/>
  <c r="F80" i="6" a="1"/>
  <c r="F80" i="6" s="1"/>
  <c r="C81" i="6"/>
  <c r="D81" i="6" a="1"/>
  <c r="D81" i="6" s="1"/>
  <c r="E81" i="6" a="1"/>
  <c r="E81" i="6" s="1"/>
  <c r="F81" i="6" a="1"/>
  <c r="F81" i="6"/>
  <c r="C82" i="6"/>
  <c r="D82" i="6" a="1"/>
  <c r="D82" i="6"/>
  <c r="E82" i="6" a="1"/>
  <c r="E82" i="6"/>
  <c r="F82" i="6" a="1"/>
  <c r="F82" i="6"/>
  <c r="C83" i="6"/>
  <c r="D83" i="6" a="1"/>
  <c r="D83" i="6" s="1"/>
  <c r="E83" i="6" a="1"/>
  <c r="E83" i="6" s="1"/>
  <c r="F83" i="6" a="1"/>
  <c r="F83" i="6" s="1"/>
  <c r="C84" i="6"/>
  <c r="D84" i="6" a="1"/>
  <c r="D84" i="6" s="1"/>
  <c r="E84" i="6" a="1"/>
  <c r="E84" i="6"/>
  <c r="F84" i="6" a="1"/>
  <c r="F84" i="6"/>
  <c r="C85" i="6"/>
  <c r="D85" i="6" a="1"/>
  <c r="D85" i="6"/>
  <c r="E85" i="6" a="1"/>
  <c r="E85" i="6" s="1"/>
  <c r="F85" i="6" a="1"/>
  <c r="F85" i="6" s="1"/>
  <c r="C86" i="6"/>
  <c r="D86" i="6" a="1"/>
  <c r="D86" i="6"/>
  <c r="E86" i="6" a="1"/>
  <c r="E86" i="6" s="1"/>
  <c r="F86" i="6" a="1"/>
  <c r="F86" i="6"/>
  <c r="C87" i="6"/>
  <c r="D87" i="6" a="1"/>
  <c r="D87" i="6" s="1"/>
  <c r="E87" i="6" a="1"/>
  <c r="E87" i="6"/>
  <c r="F87" i="6" a="1"/>
  <c r="F87" i="6" s="1"/>
  <c r="C88" i="6"/>
  <c r="D88" i="6" a="1"/>
  <c r="D88" i="6"/>
  <c r="E88" i="6" a="1"/>
  <c r="E88" i="6"/>
  <c r="F88" i="6" a="1"/>
  <c r="F88" i="6" s="1"/>
  <c r="C89" i="6"/>
  <c r="D89" i="6" a="1"/>
  <c r="D89" i="6" s="1"/>
  <c r="E89" i="6" a="1"/>
  <c r="E89" i="6" s="1"/>
  <c r="F89" i="6" a="1"/>
  <c r="F89" i="6"/>
  <c r="C90" i="6"/>
  <c r="D90" i="6" a="1"/>
  <c r="D90" i="6"/>
  <c r="E90" i="6" a="1"/>
  <c r="E90" i="6"/>
  <c r="F90" i="6" a="1"/>
  <c r="F90" i="6"/>
  <c r="C91" i="6"/>
  <c r="D91" i="6" a="1"/>
  <c r="D91" i="6" s="1"/>
  <c r="E91" i="6" a="1"/>
  <c r="E91" i="6" s="1"/>
  <c r="F91" i="6" a="1"/>
  <c r="F91" i="6" s="1"/>
  <c r="C92" i="6"/>
  <c r="D92" i="6" a="1"/>
  <c r="D92" i="6" s="1"/>
  <c r="E92" i="6" a="1"/>
  <c r="E92" i="6"/>
  <c r="F92" i="6" a="1"/>
  <c r="F92" i="6"/>
  <c r="C93" i="6"/>
  <c r="D93" i="6" a="1"/>
  <c r="D93" i="6"/>
  <c r="E93" i="6" a="1"/>
  <c r="E93" i="6" s="1"/>
  <c r="F93" i="6" a="1"/>
  <c r="F93" i="6" s="1"/>
  <c r="C94" i="6"/>
  <c r="D94" i="6" a="1"/>
  <c r="D94" i="6"/>
  <c r="E94" i="6" a="1"/>
  <c r="E94" i="6" s="1"/>
  <c r="F94" i="6" a="1"/>
  <c r="F94" i="6"/>
  <c r="C95" i="6"/>
  <c r="D95" i="6" a="1"/>
  <c r="D95" i="6" s="1"/>
  <c r="E95" i="6" a="1"/>
  <c r="E95" i="6"/>
  <c r="F95" i="6" a="1"/>
  <c r="F95" i="6" s="1"/>
  <c r="C96" i="6"/>
  <c r="D96" i="6" a="1"/>
  <c r="D96" i="6"/>
  <c r="E96" i="6" a="1"/>
  <c r="E96" i="6"/>
  <c r="F96" i="6" a="1"/>
  <c r="F96" i="6" s="1"/>
  <c r="C97" i="6"/>
  <c r="D97" i="6" a="1"/>
  <c r="D97" i="6" s="1"/>
  <c r="E97" i="6" a="1"/>
  <c r="E97" i="6" s="1"/>
  <c r="F97" i="6" a="1"/>
  <c r="F97" i="6"/>
  <c r="C98" i="6"/>
  <c r="D98" i="6" a="1"/>
  <c r="D98" i="6"/>
  <c r="E98" i="6" a="1"/>
  <c r="E98" i="6"/>
  <c r="F98" i="6" a="1"/>
  <c r="F98" i="6"/>
  <c r="C99" i="6"/>
  <c r="D99" i="6" a="1"/>
  <c r="D99" i="6" s="1"/>
  <c r="E99" i="6" a="1"/>
  <c r="E99" i="6" s="1"/>
  <c r="F99" i="6" a="1"/>
  <c r="F99" i="6" s="1"/>
  <c r="C100" i="6"/>
  <c r="D100" i="6" a="1"/>
  <c r="D100" i="6" s="1"/>
  <c r="E100" i="6" a="1"/>
  <c r="E100" i="6"/>
  <c r="F100" i="6" a="1"/>
  <c r="F100" i="6"/>
  <c r="C101" i="6"/>
  <c r="D101" i="6" a="1"/>
  <c r="D101" i="6"/>
  <c r="E101" i="6" a="1"/>
  <c r="E101" i="6" s="1"/>
  <c r="F101" i="6" a="1"/>
  <c r="F101" i="6" s="1"/>
  <c r="C102" i="6"/>
  <c r="D102" i="6" a="1"/>
  <c r="D102" i="6"/>
  <c r="E102" i="6" a="1"/>
  <c r="E102" i="6" s="1"/>
  <c r="F102" i="6" a="1"/>
  <c r="F102" i="6"/>
  <c r="C103" i="6"/>
  <c r="D103" i="6" a="1"/>
  <c r="D103" i="6" s="1"/>
  <c r="E103" i="6" a="1"/>
  <c r="E103" i="6"/>
  <c r="F103" i="6" a="1"/>
  <c r="F103" i="6" s="1"/>
  <c r="C104" i="6"/>
  <c r="D104" i="6" a="1"/>
  <c r="D104" i="6"/>
  <c r="E104" i="6" a="1"/>
  <c r="E104" i="6"/>
  <c r="F104" i="6" a="1"/>
  <c r="F104" i="6" s="1"/>
  <c r="C105" i="6"/>
  <c r="D105" i="6" a="1"/>
  <c r="D105" i="6" s="1"/>
  <c r="E105" i="6" a="1"/>
  <c r="E105" i="6" s="1"/>
  <c r="F105" i="6" a="1"/>
  <c r="F105" i="6"/>
  <c r="C106" i="6"/>
  <c r="D106" i="6" a="1"/>
  <c r="D106" i="6"/>
  <c r="E106" i="6" a="1"/>
  <c r="E106" i="6"/>
  <c r="F106" i="6" a="1"/>
  <c r="F106" i="6"/>
  <c r="C107" i="6"/>
  <c r="D107" i="6" a="1"/>
  <c r="D107" i="6" s="1"/>
  <c r="E107" i="6" a="1"/>
  <c r="E107" i="6" s="1"/>
  <c r="F107" i="6" a="1"/>
  <c r="F107" i="6" s="1"/>
  <c r="C108" i="6"/>
  <c r="D108" i="6" a="1"/>
  <c r="D108" i="6" s="1"/>
  <c r="E108" i="6" a="1"/>
  <c r="E108" i="6"/>
  <c r="F108" i="6" a="1"/>
  <c r="F108" i="6"/>
  <c r="C109" i="6"/>
  <c r="D109" i="6" a="1"/>
  <c r="D109" i="6"/>
  <c r="E109" i="6" a="1"/>
  <c r="E109" i="6" s="1"/>
  <c r="F109" i="6" a="1"/>
  <c r="F109" i="6" s="1"/>
  <c r="C110" i="6"/>
  <c r="D110" i="6" a="1"/>
  <c r="D110" i="6"/>
  <c r="E110" i="6" a="1"/>
  <c r="E110" i="6" s="1"/>
  <c r="F110" i="6" a="1"/>
  <c r="F110" i="6"/>
  <c r="C111" i="6"/>
  <c r="D111" i="6" a="1"/>
  <c r="D111" i="6" s="1"/>
  <c r="E111" i="6" a="1"/>
  <c r="E111" i="6"/>
  <c r="F111" i="6" a="1"/>
  <c r="F111" i="6" s="1"/>
  <c r="C112" i="6"/>
  <c r="D112" i="6" a="1"/>
  <c r="D112" i="6"/>
  <c r="E112" i="6" a="1"/>
  <c r="E112" i="6"/>
  <c r="F112" i="6" a="1"/>
  <c r="F112" i="6" s="1"/>
  <c r="C113" i="6"/>
  <c r="D113" i="6" a="1"/>
  <c r="D113" i="6" s="1"/>
  <c r="E113" i="6" a="1"/>
  <c r="E113" i="6" s="1"/>
  <c r="F113" i="6" a="1"/>
  <c r="F113" i="6"/>
  <c r="C114" i="6"/>
  <c r="D114" i="6" a="1"/>
  <c r="D114" i="6"/>
  <c r="E114" i="6" a="1"/>
  <c r="E114" i="6"/>
  <c r="F114" i="6" a="1"/>
  <c r="F114" i="6"/>
  <c r="C115" i="6"/>
  <c r="D115" i="6" a="1"/>
  <c r="D115" i="6" s="1"/>
  <c r="E115" i="6" a="1"/>
  <c r="E115" i="6" s="1"/>
  <c r="F115" i="6" a="1"/>
  <c r="F115" i="6" s="1"/>
  <c r="C116" i="6"/>
  <c r="D116" i="6" a="1"/>
  <c r="D116" i="6" s="1"/>
  <c r="E116" i="6" a="1"/>
  <c r="E116" i="6"/>
  <c r="F116" i="6" a="1"/>
  <c r="F116" i="6"/>
  <c r="C117" i="6"/>
  <c r="D117" i="6" a="1"/>
  <c r="D117" i="6"/>
  <c r="E117" i="6" a="1"/>
  <c r="E117" i="6" s="1"/>
  <c r="F117" i="6" a="1"/>
  <c r="F117" i="6" s="1"/>
  <c r="C118" i="6"/>
  <c r="D118" i="6" a="1"/>
  <c r="D118" i="6"/>
  <c r="E118" i="6" a="1"/>
  <c r="E118" i="6" s="1"/>
  <c r="F118" i="6" a="1"/>
  <c r="F118" i="6"/>
  <c r="C119" i="6"/>
  <c r="D119" i="6" a="1"/>
  <c r="D119" i="6" s="1"/>
  <c r="E119" i="6" a="1"/>
  <c r="E119" i="6"/>
  <c r="F119" i="6" a="1"/>
  <c r="F119" i="6" s="1"/>
  <c r="C120" i="6"/>
  <c r="D120" i="6" a="1"/>
  <c r="D120" i="6"/>
  <c r="E120" i="6" a="1"/>
  <c r="E120" i="6"/>
  <c r="F120" i="6" a="1"/>
  <c r="F120" i="6" s="1"/>
  <c r="C121" i="6"/>
  <c r="D121" i="6" a="1"/>
  <c r="D121" i="6" s="1"/>
  <c r="E121" i="6" a="1"/>
  <c r="E121" i="6" s="1"/>
  <c r="F121" i="6" a="1"/>
  <c r="F121" i="6"/>
  <c r="C122" i="6"/>
  <c r="D122" i="6" a="1"/>
  <c r="D122" i="6"/>
  <c r="E122" i="6" a="1"/>
  <c r="E122" i="6"/>
  <c r="F122" i="6" a="1"/>
  <c r="F122" i="6"/>
  <c r="C123" i="6"/>
  <c r="D123" i="6" a="1"/>
  <c r="D123" i="6" s="1"/>
  <c r="E123" i="6" a="1"/>
  <c r="E123" i="6" s="1"/>
  <c r="F123" i="6" a="1"/>
  <c r="F123" i="6" s="1"/>
  <c r="C124" i="6"/>
  <c r="D124" i="6" a="1"/>
  <c r="D124" i="6" s="1"/>
  <c r="E124" i="6" a="1"/>
  <c r="E124" i="6"/>
  <c r="F124" i="6" a="1"/>
  <c r="F124" i="6"/>
  <c r="C125" i="6"/>
  <c r="D125" i="6" a="1"/>
  <c r="D125" i="6"/>
  <c r="E125" i="6" a="1"/>
  <c r="E125" i="6" s="1"/>
  <c r="F125" i="6" a="1"/>
  <c r="F125" i="6" s="1"/>
  <c r="C126" i="6"/>
  <c r="D126" i="6" a="1"/>
  <c r="D126" i="6"/>
  <c r="E126" i="6" a="1"/>
  <c r="E126" i="6" s="1"/>
  <c r="F126" i="6" a="1"/>
  <c r="F126" i="6"/>
  <c r="C127" i="6"/>
  <c r="D127" i="6" a="1"/>
  <c r="D127" i="6" s="1"/>
  <c r="E127" i="6" a="1"/>
  <c r="E127" i="6"/>
  <c r="F127" i="6" a="1"/>
  <c r="F127" i="6" s="1"/>
  <c r="C128" i="6"/>
  <c r="D128" i="6" a="1"/>
  <c r="D128" i="6"/>
  <c r="E128" i="6" a="1"/>
  <c r="E128" i="6"/>
  <c r="F128" i="6" a="1"/>
  <c r="F128" i="6" s="1"/>
  <c r="C129" i="6"/>
  <c r="D129" i="6" a="1"/>
  <c r="D129" i="6" s="1"/>
  <c r="E129" i="6" a="1"/>
  <c r="E129" i="6" s="1"/>
  <c r="F129" i="6" a="1"/>
  <c r="F129" i="6"/>
  <c r="C130" i="6"/>
  <c r="D130" i="6" a="1"/>
  <c r="D130" i="6"/>
  <c r="E130" i="6" a="1"/>
  <c r="E130" i="6"/>
  <c r="F130" i="6" a="1"/>
  <c r="F130" i="6"/>
  <c r="C131" i="6"/>
  <c r="D131" i="6" a="1"/>
  <c r="D131" i="6" s="1"/>
  <c r="E131" i="6" a="1"/>
  <c r="E131" i="6" s="1"/>
  <c r="F131" i="6" a="1"/>
  <c r="F131" i="6" s="1"/>
  <c r="C132" i="6"/>
  <c r="D132" i="6" a="1"/>
  <c r="D132" i="6" s="1"/>
  <c r="E132" i="6" a="1"/>
  <c r="E132" i="6"/>
  <c r="F132" i="6" a="1"/>
  <c r="F132" i="6"/>
  <c r="C133" i="6"/>
  <c r="D133" i="6" a="1"/>
  <c r="D133" i="6"/>
  <c r="E133" i="6" a="1"/>
  <c r="E133" i="6" s="1"/>
  <c r="F133" i="6" a="1"/>
  <c r="F133" i="6" s="1"/>
  <c r="C134" i="6"/>
  <c r="D134" i="6" a="1"/>
  <c r="D134" i="6"/>
  <c r="E134" i="6" a="1"/>
  <c r="E134" i="6" s="1"/>
  <c r="F134" i="6" a="1"/>
  <c r="F134" i="6"/>
  <c r="C135" i="6"/>
  <c r="D135" i="6" a="1"/>
  <c r="D135" i="6" s="1"/>
  <c r="E135" i="6" a="1"/>
  <c r="E135" i="6"/>
  <c r="F135" i="6" a="1"/>
  <c r="F135" i="6" s="1"/>
  <c r="C136" i="6"/>
  <c r="D136" i="6" a="1"/>
  <c r="D136" i="6"/>
  <c r="E136" i="6" a="1"/>
  <c r="E136" i="6"/>
  <c r="F136" i="6" a="1"/>
  <c r="F136" i="6" s="1"/>
  <c r="C137" i="6"/>
  <c r="D137" i="6" a="1"/>
  <c r="D137" i="6" s="1"/>
  <c r="E137" i="6" a="1"/>
  <c r="E137" i="6" s="1"/>
  <c r="F137" i="6" a="1"/>
  <c r="F137" i="6"/>
  <c r="C138" i="6"/>
  <c r="D138" i="6" a="1"/>
  <c r="D138" i="6"/>
  <c r="E138" i="6" a="1"/>
  <c r="E138" i="6"/>
  <c r="F138" i="6" a="1"/>
  <c r="F138" i="6"/>
  <c r="C139" i="6"/>
  <c r="D139" i="6" a="1"/>
  <c r="D139" i="6" s="1"/>
  <c r="E139" i="6" a="1"/>
  <c r="E139" i="6" s="1"/>
  <c r="F139" i="6" a="1"/>
  <c r="F139" i="6" s="1"/>
  <c r="C140" i="6"/>
  <c r="D140" i="6" a="1"/>
  <c r="D140" i="6" s="1"/>
  <c r="E140" i="6" a="1"/>
  <c r="E140" i="6"/>
  <c r="F140" i="6" a="1"/>
  <c r="F140" i="6"/>
  <c r="C141" i="6"/>
  <c r="D141" i="6" a="1"/>
  <c r="D141" i="6"/>
  <c r="E141" i="6" a="1"/>
  <c r="E141" i="6" s="1"/>
  <c r="F141" i="6" a="1"/>
  <c r="F141" i="6" s="1"/>
  <c r="C142" i="6"/>
  <c r="D142" i="6" a="1"/>
  <c r="D142" i="6"/>
  <c r="E142" i="6" a="1"/>
  <c r="E142" i="6" s="1"/>
  <c r="F142" i="6" a="1"/>
  <c r="F142" i="6"/>
  <c r="C143" i="6"/>
  <c r="D143" i="6" a="1"/>
  <c r="D143" i="6" s="1"/>
  <c r="E143" i="6" a="1"/>
  <c r="E143" i="6"/>
  <c r="F143" i="6" a="1"/>
  <c r="F143" i="6" s="1"/>
  <c r="C144" i="6"/>
  <c r="D144" i="6" a="1"/>
  <c r="D144" i="6"/>
  <c r="E144" i="6" a="1"/>
  <c r="E144" i="6"/>
  <c r="F144" i="6" a="1"/>
  <c r="F144" i="6" s="1"/>
  <c r="C145" i="6"/>
  <c r="D145" i="6" a="1"/>
  <c r="D145" i="6" s="1"/>
  <c r="E145" i="6" a="1"/>
  <c r="E145" i="6" s="1"/>
  <c r="F145" i="6" a="1"/>
  <c r="F145" i="6"/>
  <c r="C146" i="6"/>
  <c r="D146" i="6" a="1"/>
  <c r="D146" i="6"/>
  <c r="E146" i="6" a="1"/>
  <c r="E146" i="6"/>
  <c r="F146" i="6" a="1"/>
  <c r="F146" i="6"/>
  <c r="C147" i="6"/>
  <c r="D147" i="6" a="1"/>
  <c r="D147" i="6" s="1"/>
  <c r="E147" i="6" a="1"/>
  <c r="E147" i="6" s="1"/>
  <c r="F147" i="6" a="1"/>
  <c r="F147" i="6" s="1"/>
  <c r="C148" i="6"/>
  <c r="D148" i="6" a="1"/>
  <c r="D148" i="6" s="1"/>
  <c r="E148" i="6" a="1"/>
  <c r="E148" i="6"/>
  <c r="F148" i="6" a="1"/>
  <c r="F148" i="6"/>
  <c r="C149" i="6"/>
  <c r="D149" i="6" a="1"/>
  <c r="D149" i="6"/>
  <c r="E149" i="6" a="1"/>
  <c r="E149" i="6" s="1"/>
  <c r="F149" i="6" a="1"/>
  <c r="F149" i="6" s="1"/>
  <c r="C150" i="6"/>
  <c r="D150" i="6" a="1"/>
  <c r="D150" i="6"/>
  <c r="E150" i="6" a="1"/>
  <c r="E150" i="6" s="1"/>
  <c r="F150" i="6" a="1"/>
  <c r="F150" i="6"/>
  <c r="C151" i="6"/>
  <c r="D151" i="6" a="1"/>
  <c r="D151" i="6" s="1"/>
  <c r="E151" i="6" a="1"/>
  <c r="E151" i="6"/>
  <c r="F151" i="6" a="1"/>
  <c r="F151" i="6" s="1"/>
  <c r="C152" i="6"/>
  <c r="D152" i="6" a="1"/>
  <c r="D152" i="6"/>
  <c r="E152" i="6" a="1"/>
  <c r="E152" i="6"/>
  <c r="F152" i="6" a="1"/>
  <c r="F152" i="6" s="1"/>
  <c r="C153" i="6"/>
  <c r="D153" i="6" a="1"/>
  <c r="D153" i="6" s="1"/>
  <c r="E153" i="6" a="1"/>
  <c r="E153" i="6" s="1"/>
  <c r="F153" i="6" a="1"/>
  <c r="F153" i="6"/>
  <c r="C154" i="6"/>
  <c r="D154" i="6" a="1"/>
  <c r="D154" i="6"/>
  <c r="E154" i="6" a="1"/>
  <c r="E154" i="6"/>
  <c r="F154" i="6" a="1"/>
  <c r="F154" i="6"/>
  <c r="C155" i="6"/>
  <c r="D155" i="6" a="1"/>
  <c r="D155" i="6" s="1"/>
  <c r="E155" i="6" a="1"/>
  <c r="E155" i="6" s="1"/>
  <c r="F155" i="6" a="1"/>
  <c r="F155" i="6" s="1"/>
  <c r="C156" i="6"/>
  <c r="D156" i="6" a="1"/>
  <c r="D156" i="6" s="1"/>
  <c r="E156" i="6" a="1"/>
  <c r="E156" i="6"/>
  <c r="F156" i="6" a="1"/>
  <c r="F156" i="6"/>
  <c r="C157" i="6"/>
  <c r="D157" i="6" a="1"/>
  <c r="D157" i="6"/>
  <c r="E157" i="6" a="1"/>
  <c r="E157" i="6" s="1"/>
  <c r="F157" i="6" a="1"/>
  <c r="F157" i="6" s="1"/>
  <c r="C158" i="6"/>
  <c r="D158" i="6" a="1"/>
  <c r="D158" i="6"/>
  <c r="E158" i="6" a="1"/>
  <c r="E158" i="6" s="1"/>
  <c r="F158" i="6" a="1"/>
  <c r="F158" i="6"/>
  <c r="C159" i="6"/>
  <c r="D159" i="6" a="1"/>
  <c r="D159" i="6" s="1"/>
  <c r="E159" i="6" a="1"/>
  <c r="E159" i="6"/>
  <c r="F159" i="6" a="1"/>
  <c r="F159" i="6" s="1"/>
  <c r="C160" i="6"/>
  <c r="D160" i="6" a="1"/>
  <c r="D160" i="6"/>
  <c r="E160" i="6" a="1"/>
  <c r="E160" i="6"/>
  <c r="F160" i="6" a="1"/>
  <c r="F160" i="6" s="1"/>
  <c r="C161" i="6"/>
  <c r="D161" i="6" a="1"/>
  <c r="D161" i="6" s="1"/>
  <c r="E161" i="6" a="1"/>
  <c r="E161" i="6" s="1"/>
  <c r="F161" i="6" a="1"/>
  <c r="F161" i="6"/>
  <c r="C162" i="6"/>
  <c r="D162" i="6" a="1"/>
  <c r="D162" i="6"/>
  <c r="E162" i="6" a="1"/>
  <c r="E162" i="6"/>
  <c r="F162" i="6" a="1"/>
  <c r="F162" i="6"/>
  <c r="C163" i="6"/>
  <c r="D163" i="6" a="1"/>
  <c r="D163" i="6" s="1"/>
  <c r="E163" i="6" a="1"/>
  <c r="E163" i="6" s="1"/>
  <c r="F163" i="6" a="1"/>
  <c r="F163" i="6" s="1"/>
  <c r="C164" i="6"/>
  <c r="D164" i="6" a="1"/>
  <c r="D164" i="6" s="1"/>
  <c r="E164" i="6" a="1"/>
  <c r="E164" i="6"/>
  <c r="F164" i="6" a="1"/>
  <c r="F164" i="6"/>
  <c r="C165" i="6"/>
  <c r="D165" i="6" a="1"/>
  <c r="D165" i="6"/>
  <c r="E165" i="6" a="1"/>
  <c r="E165" i="6" s="1"/>
  <c r="F165" i="6" a="1"/>
  <c r="F165" i="6" s="1"/>
  <c r="C166" i="6"/>
  <c r="D166" i="6" a="1"/>
  <c r="D166" i="6"/>
  <c r="E166" i="6" a="1"/>
  <c r="E166" i="6" s="1"/>
  <c r="F166" i="6" a="1"/>
  <c r="F166" i="6"/>
  <c r="C167" i="6"/>
  <c r="D167" i="6" a="1"/>
  <c r="D167" i="6" s="1"/>
  <c r="E167" i="6" a="1"/>
  <c r="E167" i="6"/>
  <c r="F167" i="6" a="1"/>
  <c r="F167" i="6" s="1"/>
  <c r="C168" i="6"/>
  <c r="D168" i="6" a="1"/>
  <c r="D168" i="6"/>
  <c r="E168" i="6" a="1"/>
  <c r="E168" i="6"/>
  <c r="F168" i="6" a="1"/>
  <c r="F168" i="6" s="1"/>
  <c r="C169" i="6"/>
  <c r="D169" i="6" a="1"/>
  <c r="D169" i="6" s="1"/>
  <c r="E169" i="6" a="1"/>
  <c r="E169" i="6" s="1"/>
  <c r="F169" i="6" a="1"/>
  <c r="F169" i="6"/>
  <c r="C170" i="6"/>
  <c r="D170" i="6" a="1"/>
  <c r="D170" i="6"/>
  <c r="E170" i="6" a="1"/>
  <c r="E170" i="6"/>
  <c r="F170" i="6" a="1"/>
  <c r="F170" i="6"/>
  <c r="C171" i="6"/>
  <c r="D171" i="6" a="1"/>
  <c r="D171" i="6" s="1"/>
  <c r="E171" i="6" a="1"/>
  <c r="E171" i="6" s="1"/>
  <c r="F171" i="6" a="1"/>
  <c r="F171" i="6" s="1"/>
  <c r="C172" i="6"/>
  <c r="D172" i="6" a="1"/>
  <c r="D172" i="6" s="1"/>
  <c r="E172" i="6" a="1"/>
  <c r="E172" i="6"/>
  <c r="F172" i="6" a="1"/>
  <c r="F172" i="6"/>
  <c r="C173" i="6"/>
  <c r="D173" i="6" a="1"/>
  <c r="D173" i="6"/>
  <c r="E173" i="6" a="1"/>
  <c r="E173" i="6" s="1"/>
  <c r="F173" i="6" a="1"/>
  <c r="F173" i="6" s="1"/>
  <c r="C174" i="6"/>
  <c r="D174" i="6" a="1"/>
  <c r="D174" i="6"/>
  <c r="E174" i="6" a="1"/>
  <c r="E174" i="6" s="1"/>
  <c r="F174" i="6" a="1"/>
  <c r="F174" i="6"/>
  <c r="C175" i="6"/>
  <c r="D175" i="6" a="1"/>
  <c r="D175" i="6" s="1"/>
  <c r="E175" i="6" a="1"/>
  <c r="E175" i="6"/>
  <c r="F175" i="6" a="1"/>
  <c r="F175" i="6" s="1"/>
  <c r="C176" i="6"/>
  <c r="D176" i="6" a="1"/>
  <c r="D176" i="6"/>
  <c r="E176" i="6" a="1"/>
  <c r="E176" i="6"/>
  <c r="F176" i="6" a="1"/>
  <c r="F176" i="6" s="1"/>
  <c r="C177" i="6"/>
  <c r="D177" i="6" a="1"/>
  <c r="D177" i="6" s="1"/>
  <c r="E177" i="6" a="1"/>
  <c r="E177" i="6" s="1"/>
  <c r="F177" i="6" a="1"/>
  <c r="F177" i="6"/>
  <c r="C178" i="6"/>
  <c r="D178" i="6" a="1"/>
  <c r="D178" i="6"/>
  <c r="E178" i="6" a="1"/>
  <c r="E178" i="6"/>
  <c r="F178" i="6" a="1"/>
  <c r="F178" i="6"/>
  <c r="C179" i="6"/>
  <c r="D179" i="6" a="1"/>
  <c r="D179" i="6" s="1"/>
  <c r="E179" i="6" a="1"/>
  <c r="E179" i="6" s="1"/>
  <c r="F179" i="6" a="1"/>
  <c r="F179" i="6" s="1"/>
  <c r="C180" i="6"/>
  <c r="D180" i="6" a="1"/>
  <c r="D180" i="6" s="1"/>
  <c r="E180" i="6" a="1"/>
  <c r="E180" i="6"/>
  <c r="F180" i="6" a="1"/>
  <c r="F180" i="6"/>
  <c r="C181" i="6"/>
  <c r="D181" i="6" a="1"/>
  <c r="D181" i="6"/>
  <c r="E181" i="6" a="1"/>
  <c r="E181" i="6" s="1"/>
  <c r="F181" i="6" a="1"/>
  <c r="F181" i="6" s="1"/>
  <c r="C182" i="6"/>
  <c r="D182" i="6" a="1"/>
  <c r="D182" i="6"/>
  <c r="E182" i="6" a="1"/>
  <c r="E182" i="6" s="1"/>
  <c r="F182" i="6" a="1"/>
  <c r="F182" i="6"/>
  <c r="C183" i="6"/>
  <c r="D183" i="6" a="1"/>
  <c r="D183" i="6" s="1"/>
  <c r="E183" i="6" a="1"/>
  <c r="E183" i="6"/>
  <c r="F183" i="6" a="1"/>
  <c r="F183" i="6" s="1"/>
  <c r="C184" i="6"/>
  <c r="D184" i="6" a="1"/>
  <c r="D184" i="6"/>
  <c r="E184" i="6" a="1"/>
  <c r="E184" i="6"/>
  <c r="F184" i="6" a="1"/>
  <c r="F184" i="6" s="1"/>
  <c r="C185" i="6"/>
  <c r="D185" i="6" a="1"/>
  <c r="D185" i="6" s="1"/>
  <c r="E185" i="6" a="1"/>
  <c r="E185" i="6" s="1"/>
  <c r="F185" i="6" a="1"/>
  <c r="F185" i="6"/>
  <c r="C186" i="6"/>
  <c r="D186" i="6" a="1"/>
  <c r="D186" i="6"/>
  <c r="E186" i="6" a="1"/>
  <c r="E186" i="6"/>
  <c r="F186" i="6" a="1"/>
  <c r="F186" i="6"/>
  <c r="C187" i="6"/>
  <c r="D187" i="6" a="1"/>
  <c r="D187" i="6" s="1"/>
  <c r="E187" i="6" a="1"/>
  <c r="E187" i="6" s="1"/>
  <c r="F187" i="6" a="1"/>
  <c r="F187" i="6" s="1"/>
  <c r="C188" i="6"/>
  <c r="D188" i="6" a="1"/>
  <c r="D188" i="6" s="1"/>
  <c r="E188" i="6" a="1"/>
  <c r="E188" i="6"/>
  <c r="F188" i="6" a="1"/>
  <c r="F188" i="6"/>
  <c r="C189" i="6"/>
  <c r="D189" i="6" a="1"/>
  <c r="D189" i="6"/>
  <c r="E189" i="6" a="1"/>
  <c r="E189" i="6" s="1"/>
  <c r="F189" i="6" a="1"/>
  <c r="F189" i="6" s="1"/>
  <c r="C190" i="6"/>
  <c r="D190" i="6" a="1"/>
  <c r="D190" i="6"/>
  <c r="E190" i="6" a="1"/>
  <c r="E190" i="6" s="1"/>
  <c r="F190" i="6" a="1"/>
  <c r="F190" i="6"/>
  <c r="C191" i="6"/>
  <c r="D191" i="6" a="1"/>
  <c r="D191" i="6" s="1"/>
  <c r="E191" i="6" a="1"/>
  <c r="E191" i="6"/>
  <c r="F191" i="6" a="1"/>
  <c r="F191" i="6" s="1"/>
  <c r="C192" i="6"/>
  <c r="D192" i="6" a="1"/>
  <c r="D192" i="6"/>
  <c r="E192" i="6" a="1"/>
  <c r="E192" i="6"/>
  <c r="F192" i="6" a="1"/>
  <c r="F192" i="6" s="1"/>
  <c r="C193" i="6"/>
  <c r="D193" i="6" a="1"/>
  <c r="D193" i="6" s="1"/>
  <c r="E193" i="6" a="1"/>
  <c r="E193" i="6" s="1"/>
  <c r="F193" i="6" a="1"/>
  <c r="F193" i="6"/>
  <c r="C194" i="6"/>
  <c r="D194" i="6" a="1"/>
  <c r="D194" i="6"/>
  <c r="E194" i="6" a="1"/>
  <c r="E194" i="6"/>
  <c r="F194" i="6" a="1"/>
  <c r="F194" i="6"/>
  <c r="C195" i="6"/>
  <c r="D195" i="6" a="1"/>
  <c r="D195" i="6" s="1"/>
  <c r="E195" i="6" a="1"/>
  <c r="E195" i="6" s="1"/>
  <c r="F195" i="6" a="1"/>
  <c r="F195" i="6" s="1"/>
  <c r="C196" i="6"/>
  <c r="D196" i="6" a="1"/>
  <c r="D196" i="6" s="1"/>
  <c r="E196" i="6" a="1"/>
  <c r="E196" i="6"/>
  <c r="F196" i="6" a="1"/>
  <c r="F196" i="6"/>
  <c r="F3" i="6" a="1"/>
  <c r="F3" i="6" s="1"/>
  <c r="G3" i="6" s="1"/>
  <c r="E3" i="6" a="1"/>
  <c r="E3" i="6" s="1"/>
  <c r="D3" i="6" a="1"/>
  <c r="D3" i="6" s="1"/>
  <c r="C3" i="6"/>
  <c r="F4" i="5" a="1"/>
  <c r="F4" i="5" s="1"/>
  <c r="F5" i="5" a="1"/>
  <c r="F5" i="5" s="1"/>
  <c r="G5" i="5" s="1"/>
  <c r="F6" i="5" a="1"/>
  <c r="F6" i="5" s="1"/>
  <c r="F7" i="5" a="1"/>
  <c r="F7" i="5" s="1"/>
  <c r="G7" i="5" s="1"/>
  <c r="F8" i="5" a="1"/>
  <c r="F8" i="5" s="1"/>
  <c r="F9" i="5" a="1"/>
  <c r="F9" i="5" s="1"/>
  <c r="G9" i="5" s="1"/>
  <c r="F10" i="5" a="1"/>
  <c r="F10" i="5" s="1"/>
  <c r="F11" i="5" a="1"/>
  <c r="F11" i="5" s="1"/>
  <c r="G11" i="5" s="1"/>
  <c r="F12" i="5" a="1"/>
  <c r="F12" i="5" s="1"/>
  <c r="F13" i="5" a="1"/>
  <c r="F13" i="5" s="1"/>
  <c r="F14" i="5" a="1"/>
  <c r="F14" i="5" s="1"/>
  <c r="G14" i="5" s="1"/>
  <c r="F15" i="5" a="1"/>
  <c r="F15" i="5" s="1"/>
  <c r="G15" i="5" s="1"/>
  <c r="F16" i="5" a="1"/>
  <c r="F16" i="5" s="1"/>
  <c r="G16" i="5" s="1"/>
  <c r="F17" i="5" a="1"/>
  <c r="F17" i="5" s="1"/>
  <c r="F18" i="5" a="1"/>
  <c r="F18" i="5" s="1"/>
  <c r="G18" i="5" s="1"/>
  <c r="F19" i="5" a="1"/>
  <c r="F19" i="5" s="1"/>
  <c r="F20" i="5" a="1"/>
  <c r="F20" i="5" s="1"/>
  <c r="G20" i="5" s="1"/>
  <c r="F21" i="5" a="1"/>
  <c r="F21" i="5" s="1"/>
  <c r="F22" i="5" a="1"/>
  <c r="F22" i="5" s="1"/>
  <c r="G22" i="5" s="1"/>
  <c r="F23" i="5" a="1"/>
  <c r="F23" i="5" s="1"/>
  <c r="G23" i="5" s="1"/>
  <c r="F24" i="5" a="1"/>
  <c r="F24" i="5" s="1"/>
  <c r="G24" i="5" s="1"/>
  <c r="F25" i="5" a="1"/>
  <c r="F25" i="5" s="1"/>
  <c r="F26" i="5" a="1"/>
  <c r="F26" i="5" s="1"/>
  <c r="G26" i="5" s="1"/>
  <c r="F27" i="5" a="1"/>
  <c r="F27" i="5" s="1"/>
  <c r="F28" i="5" a="1"/>
  <c r="F28" i="5" s="1"/>
  <c r="G28" i="5" s="1"/>
  <c r="F29" i="5" a="1"/>
  <c r="F29" i="5" s="1"/>
  <c r="F30" i="5" a="1"/>
  <c r="F30" i="5" s="1"/>
  <c r="G30" i="5" s="1"/>
  <c r="F31" i="5" a="1"/>
  <c r="F31" i="5" s="1"/>
  <c r="G31" i="5" s="1"/>
  <c r="F32" i="5" a="1"/>
  <c r="F32" i="5" s="1"/>
  <c r="G32" i="5" s="1"/>
  <c r="F33" i="5" a="1"/>
  <c r="F33" i="5" s="1"/>
  <c r="F34" i="5" a="1"/>
  <c r="F34" i="5" s="1"/>
  <c r="G34" i="5" s="1"/>
  <c r="F35" i="5" a="1"/>
  <c r="F35" i="5" s="1"/>
  <c r="F36" i="5" a="1"/>
  <c r="F36" i="5" s="1"/>
  <c r="G36" i="5" s="1"/>
  <c r="F37" i="5" a="1"/>
  <c r="F37" i="5" s="1"/>
  <c r="F38" i="5" a="1"/>
  <c r="F38" i="5" s="1"/>
  <c r="G38" i="5" s="1"/>
  <c r="F39" i="5" a="1"/>
  <c r="F39" i="5" s="1"/>
  <c r="G39" i="5" s="1"/>
  <c r="F40" i="5" a="1"/>
  <c r="F40" i="5" s="1"/>
  <c r="G40" i="5" s="1"/>
  <c r="F41" i="5" a="1"/>
  <c r="F41" i="5" s="1"/>
  <c r="F42" i="5" a="1"/>
  <c r="F42" i="5" s="1"/>
  <c r="G42" i="5" s="1"/>
  <c r="F43" i="5" a="1"/>
  <c r="F43" i="5" s="1"/>
  <c r="F44" i="5" a="1"/>
  <c r="F44" i="5" s="1"/>
  <c r="G44" i="5" s="1"/>
  <c r="F45" i="5" a="1"/>
  <c r="F45" i="5" s="1"/>
  <c r="F46" i="5" a="1"/>
  <c r="F46" i="5" s="1"/>
  <c r="G46" i="5" s="1"/>
  <c r="F47" i="5" a="1"/>
  <c r="F47" i="5" s="1"/>
  <c r="G47" i="5" s="1"/>
  <c r="F48" i="5" a="1"/>
  <c r="F48" i="5" s="1"/>
  <c r="G48" i="5" s="1"/>
  <c r="F49" i="5" a="1"/>
  <c r="F49" i="5" s="1"/>
  <c r="F50" i="5" a="1"/>
  <c r="F50" i="5" s="1"/>
  <c r="G50" i="5" s="1"/>
  <c r="F51" i="5" a="1"/>
  <c r="F51" i="5" s="1"/>
  <c r="F52" i="5" a="1"/>
  <c r="F52" i="5" s="1"/>
  <c r="G52" i="5" s="1"/>
  <c r="F53" i="5" a="1"/>
  <c r="F53" i="5" s="1"/>
  <c r="F54" i="5" a="1"/>
  <c r="F54" i="5" s="1"/>
  <c r="G54" i="5" s="1"/>
  <c r="F55" i="5" a="1"/>
  <c r="F55" i="5" s="1"/>
  <c r="G55" i="5" s="1"/>
  <c r="F56" i="5" a="1"/>
  <c r="F56" i="5" s="1"/>
  <c r="G56" i="5" s="1"/>
  <c r="F57" i="5" a="1"/>
  <c r="F57" i="5" s="1"/>
  <c r="F58" i="5" a="1"/>
  <c r="F58" i="5" s="1"/>
  <c r="G58" i="5" s="1"/>
  <c r="F59" i="5" a="1"/>
  <c r="F59" i="5" s="1"/>
  <c r="F60" i="5" a="1"/>
  <c r="F60" i="5" s="1"/>
  <c r="G60" i="5" s="1"/>
  <c r="F61" i="5" a="1"/>
  <c r="F61" i="5" s="1"/>
  <c r="F62" i="5" a="1"/>
  <c r="F62" i="5" s="1"/>
  <c r="G62" i="5" s="1"/>
  <c r="F63" i="5" a="1"/>
  <c r="F63" i="5" s="1"/>
  <c r="G63" i="5" s="1"/>
  <c r="F64" i="5" a="1"/>
  <c r="F64" i="5" s="1"/>
  <c r="G64" i="5" s="1"/>
  <c r="F65" i="5" a="1"/>
  <c r="F65" i="5" s="1"/>
  <c r="F66" i="5" a="1"/>
  <c r="F66" i="5" s="1"/>
  <c r="G66" i="5" s="1"/>
  <c r="F67" i="5" a="1"/>
  <c r="F67" i="5" s="1"/>
  <c r="F68" i="5" a="1"/>
  <c r="F68" i="5" s="1"/>
  <c r="G68" i="5" s="1"/>
  <c r="F69" i="5" a="1"/>
  <c r="F69" i="5" s="1"/>
  <c r="F70" i="5" a="1"/>
  <c r="F70" i="5" s="1"/>
  <c r="G70" i="5" s="1"/>
  <c r="F71" i="5" a="1"/>
  <c r="F71" i="5" s="1"/>
  <c r="G71" i="5" s="1"/>
  <c r="F72" i="5" a="1"/>
  <c r="F72" i="5" s="1"/>
  <c r="G72" i="5" s="1"/>
  <c r="F73" i="5" a="1"/>
  <c r="F73" i="5" s="1"/>
  <c r="F74" i="5" a="1"/>
  <c r="F74" i="5" s="1"/>
  <c r="G74" i="5" s="1"/>
  <c r="F75" i="5" a="1"/>
  <c r="F75" i="5" s="1"/>
  <c r="F76" i="5" a="1"/>
  <c r="F76" i="5" s="1"/>
  <c r="G76" i="5" s="1"/>
  <c r="F77" i="5" a="1"/>
  <c r="F77" i="5" s="1"/>
  <c r="F78" i="5" a="1"/>
  <c r="F78" i="5" s="1"/>
  <c r="G78" i="5" s="1"/>
  <c r="F79" i="5" a="1"/>
  <c r="F79" i="5" s="1"/>
  <c r="G79" i="5" s="1"/>
  <c r="F80" i="5" a="1"/>
  <c r="F80" i="5" s="1"/>
  <c r="G80" i="5" s="1"/>
  <c r="F81" i="5" a="1"/>
  <c r="F81" i="5" s="1"/>
  <c r="F82" i="5" a="1"/>
  <c r="F82" i="5" s="1"/>
  <c r="G82" i="5" s="1"/>
  <c r="F83" i="5" a="1"/>
  <c r="F83" i="5" s="1"/>
  <c r="F84" i="5" a="1"/>
  <c r="F84" i="5" s="1"/>
  <c r="G84" i="5" s="1"/>
  <c r="F85" i="5" a="1"/>
  <c r="F85" i="5" s="1"/>
  <c r="F86" i="5" a="1"/>
  <c r="F86" i="5" s="1"/>
  <c r="G86" i="5" s="1"/>
  <c r="F87" i="5" a="1"/>
  <c r="F87" i="5" s="1"/>
  <c r="G87" i="5" s="1"/>
  <c r="F88" i="5" a="1"/>
  <c r="F88" i="5" s="1"/>
  <c r="G88" i="5" s="1"/>
  <c r="F89" i="5" a="1"/>
  <c r="F89" i="5" s="1"/>
  <c r="F90" i="5" a="1"/>
  <c r="F90" i="5" s="1"/>
  <c r="G90" i="5" s="1"/>
  <c r="F91" i="5" a="1"/>
  <c r="F91" i="5" s="1"/>
  <c r="F92" i="5" a="1"/>
  <c r="F92" i="5" s="1"/>
  <c r="G92" i="5" s="1"/>
  <c r="F93" i="5" a="1"/>
  <c r="F93" i="5" s="1"/>
  <c r="F94" i="5" a="1"/>
  <c r="F94" i="5" s="1"/>
  <c r="G94" i="5" s="1"/>
  <c r="F95" i="5" a="1"/>
  <c r="F95" i="5" s="1"/>
  <c r="G95" i="5" s="1"/>
  <c r="F96" i="5" a="1"/>
  <c r="F96" i="5" s="1"/>
  <c r="G96" i="5" s="1"/>
  <c r="F97" i="5" a="1"/>
  <c r="F97" i="5" s="1"/>
  <c r="F98" i="5" a="1"/>
  <c r="F98" i="5" s="1"/>
  <c r="G98" i="5" s="1"/>
  <c r="F99" i="5" a="1"/>
  <c r="F99" i="5" s="1"/>
  <c r="F100" i="5" a="1"/>
  <c r="F100" i="5" s="1"/>
  <c r="G100" i="5" s="1"/>
  <c r="F101" i="5" a="1"/>
  <c r="F101" i="5" s="1"/>
  <c r="F102" i="5" a="1"/>
  <c r="F102" i="5" s="1"/>
  <c r="G102" i="5" s="1"/>
  <c r="F103" i="5" a="1"/>
  <c r="F103" i="5" s="1"/>
  <c r="G103" i="5" s="1"/>
  <c r="F104" i="5" a="1"/>
  <c r="F104" i="5" s="1"/>
  <c r="G104" i="5" s="1"/>
  <c r="F105" i="5" a="1"/>
  <c r="F105" i="5" s="1"/>
  <c r="F106" i="5" a="1"/>
  <c r="F106" i="5" s="1"/>
  <c r="G106" i="5" s="1"/>
  <c r="F107" i="5" a="1"/>
  <c r="F107" i="5" s="1"/>
  <c r="F108" i="5" a="1"/>
  <c r="F108" i="5" s="1"/>
  <c r="G108" i="5" s="1"/>
  <c r="F109" i="5" a="1"/>
  <c r="F109" i="5" s="1"/>
  <c r="F110" i="5" a="1"/>
  <c r="F110" i="5" s="1"/>
  <c r="G110" i="5" s="1"/>
  <c r="F111" i="5" a="1"/>
  <c r="F111" i="5" s="1"/>
  <c r="G111" i="5" s="1"/>
  <c r="F112" i="5" a="1"/>
  <c r="F112" i="5" s="1"/>
  <c r="G112" i="5" s="1"/>
  <c r="F113" i="5" a="1"/>
  <c r="F113" i="5" s="1"/>
  <c r="F114" i="5" a="1"/>
  <c r="F114" i="5" s="1"/>
  <c r="G114" i="5" s="1"/>
  <c r="F115" i="5" a="1"/>
  <c r="F115" i="5" s="1"/>
  <c r="F116" i="5" a="1"/>
  <c r="F116" i="5" s="1"/>
  <c r="G116" i="5" s="1"/>
  <c r="F117" i="5" a="1"/>
  <c r="F117" i="5" s="1"/>
  <c r="F118" i="5" a="1"/>
  <c r="F118" i="5" s="1"/>
  <c r="G118" i="5" s="1"/>
  <c r="F119" i="5" a="1"/>
  <c r="F119" i="5" s="1"/>
  <c r="F120" i="5" a="1"/>
  <c r="F120" i="5" s="1"/>
  <c r="G120" i="5" s="1"/>
  <c r="F121" i="5" a="1"/>
  <c r="F121" i="5" s="1"/>
  <c r="F122" i="5" a="1"/>
  <c r="F122" i="5" s="1"/>
  <c r="G122" i="5" s="1"/>
  <c r="F123" i="5" a="1"/>
  <c r="F123" i="5" s="1"/>
  <c r="F124" i="5" a="1"/>
  <c r="F124" i="5" s="1"/>
  <c r="G124" i="5" s="1"/>
  <c r="F125" i="5" a="1"/>
  <c r="F125" i="5" s="1"/>
  <c r="F126" i="5" a="1"/>
  <c r="F126" i="5" s="1"/>
  <c r="G126" i="5" s="1"/>
  <c r="F127" i="5" a="1"/>
  <c r="F127" i="5" s="1"/>
  <c r="F128" i="5" a="1"/>
  <c r="F128" i="5" s="1"/>
  <c r="G128" i="5" s="1"/>
  <c r="F129" i="5" a="1"/>
  <c r="F129" i="5" s="1"/>
  <c r="F130" i="5" a="1"/>
  <c r="F130" i="5" s="1"/>
  <c r="G130" i="5" s="1"/>
  <c r="F131" i="5" a="1"/>
  <c r="F131" i="5" s="1"/>
  <c r="F132" i="5" a="1"/>
  <c r="F132" i="5" s="1"/>
  <c r="G132" i="5" s="1"/>
  <c r="F133" i="5" a="1"/>
  <c r="F133" i="5" s="1"/>
  <c r="F134" i="5" a="1"/>
  <c r="F134" i="5" s="1"/>
  <c r="G134" i="5" s="1"/>
  <c r="F135" i="5" a="1"/>
  <c r="F135" i="5" s="1"/>
  <c r="F136" i="5" a="1"/>
  <c r="F136" i="5" s="1"/>
  <c r="G136" i="5" s="1"/>
  <c r="F137" i="5" a="1"/>
  <c r="F137" i="5" s="1"/>
  <c r="F138" i="5" a="1"/>
  <c r="F138" i="5" s="1"/>
  <c r="G138" i="5" s="1"/>
  <c r="F139" i="5" a="1"/>
  <c r="F139" i="5" s="1"/>
  <c r="F140" i="5" a="1"/>
  <c r="F140" i="5" s="1"/>
  <c r="G140" i="5" s="1"/>
  <c r="F141" i="5" a="1"/>
  <c r="F141" i="5" s="1"/>
  <c r="F142" i="5" a="1"/>
  <c r="F142" i="5" s="1"/>
  <c r="G142" i="5" s="1"/>
  <c r="F143" i="5" a="1"/>
  <c r="F143" i="5" s="1"/>
  <c r="F144" i="5" a="1"/>
  <c r="F144" i="5" s="1"/>
  <c r="G144" i="5" s="1"/>
  <c r="F145" i="5" a="1"/>
  <c r="F145" i="5" s="1"/>
  <c r="F146" i="5" a="1"/>
  <c r="F146" i="5" s="1"/>
  <c r="G146" i="5" s="1"/>
  <c r="F147" i="5" a="1"/>
  <c r="F147" i="5" s="1"/>
  <c r="F148" i="5" a="1"/>
  <c r="F148" i="5" s="1"/>
  <c r="G148" i="5" s="1"/>
  <c r="F149" i="5" a="1"/>
  <c r="F149" i="5" s="1"/>
  <c r="F150" i="5" a="1"/>
  <c r="F150" i="5" s="1"/>
  <c r="G150" i="5" s="1"/>
  <c r="F151" i="5" a="1"/>
  <c r="F151" i="5" s="1"/>
  <c r="F152" i="5" a="1"/>
  <c r="F152" i="5" s="1"/>
  <c r="G152" i="5" s="1"/>
  <c r="F153" i="5" a="1"/>
  <c r="F153" i="5" s="1"/>
  <c r="F154" i="5" a="1"/>
  <c r="F154" i="5" s="1"/>
  <c r="G154" i="5" s="1"/>
  <c r="F155" i="5" a="1"/>
  <c r="F155" i="5" s="1"/>
  <c r="F156" i="5" a="1"/>
  <c r="F156" i="5" s="1"/>
  <c r="G156" i="5" s="1"/>
  <c r="F157" i="5" a="1"/>
  <c r="F157" i="5" s="1"/>
  <c r="F158" i="5" a="1"/>
  <c r="F158" i="5" s="1"/>
  <c r="G158" i="5" s="1"/>
  <c r="F159" i="5" a="1"/>
  <c r="F159" i="5" s="1"/>
  <c r="F160" i="5" a="1"/>
  <c r="F160" i="5" s="1"/>
  <c r="G160" i="5" s="1"/>
  <c r="F161" i="5" a="1"/>
  <c r="F161" i="5" s="1"/>
  <c r="F162" i="5" a="1"/>
  <c r="F162" i="5" s="1"/>
  <c r="G162" i="5" s="1"/>
  <c r="F163" i="5" a="1"/>
  <c r="F163" i="5" s="1"/>
  <c r="F164" i="5" a="1"/>
  <c r="F164" i="5" s="1"/>
  <c r="G164" i="5" s="1"/>
  <c r="F165" i="5" a="1"/>
  <c r="F165" i="5" s="1"/>
  <c r="F166" i="5" a="1"/>
  <c r="F166" i="5" s="1"/>
  <c r="G166" i="5" s="1"/>
  <c r="F167" i="5" a="1"/>
  <c r="F167" i="5" s="1"/>
  <c r="F168" i="5" a="1"/>
  <c r="F168" i="5" s="1"/>
  <c r="G168" i="5" s="1"/>
  <c r="F169" i="5" a="1"/>
  <c r="F169" i="5" s="1"/>
  <c r="F170" i="5" a="1"/>
  <c r="F170" i="5" s="1"/>
  <c r="G170" i="5" s="1"/>
  <c r="F171" i="5" a="1"/>
  <c r="F171" i="5" s="1"/>
  <c r="F172" i="5" a="1"/>
  <c r="F172" i="5" s="1"/>
  <c r="G172" i="5" s="1"/>
  <c r="F173" i="5" a="1"/>
  <c r="F173" i="5" s="1"/>
  <c r="F174" i="5" a="1"/>
  <c r="F174" i="5" s="1"/>
  <c r="G174" i="5" s="1"/>
  <c r="F175" i="5" a="1"/>
  <c r="F175" i="5" s="1"/>
  <c r="F176" i="5" a="1"/>
  <c r="F176" i="5" s="1"/>
  <c r="G176" i="5" s="1"/>
  <c r="F177" i="5" a="1"/>
  <c r="F177" i="5" s="1"/>
  <c r="F178" i="5" a="1"/>
  <c r="F178" i="5" s="1"/>
  <c r="G178" i="5" s="1"/>
  <c r="F179" i="5" a="1"/>
  <c r="F179" i="5" s="1"/>
  <c r="F180" i="5" a="1"/>
  <c r="F180" i="5" s="1"/>
  <c r="G180" i="5" s="1"/>
  <c r="F181" i="5" a="1"/>
  <c r="F181" i="5" s="1"/>
  <c r="G181" i="5" s="1"/>
  <c r="F182" i="5" a="1"/>
  <c r="F182" i="5" s="1"/>
  <c r="G182" i="5" s="1"/>
  <c r="F183" i="5" a="1"/>
  <c r="F183" i="5" s="1"/>
  <c r="F184" i="5" a="1"/>
  <c r="F184" i="5" s="1"/>
  <c r="G184" i="5" s="1"/>
  <c r="F185" i="5" a="1"/>
  <c r="F185" i="5" s="1"/>
  <c r="F186" i="5" a="1"/>
  <c r="F186" i="5" s="1"/>
  <c r="G186" i="5" s="1"/>
  <c r="F187" i="5" a="1"/>
  <c r="F187" i="5" s="1"/>
  <c r="F188" i="5" a="1"/>
  <c r="F188" i="5" s="1"/>
  <c r="G188" i="5" s="1"/>
  <c r="F189" i="5" a="1"/>
  <c r="F189" i="5" s="1"/>
  <c r="G189" i="5" s="1"/>
  <c r="F190" i="5" a="1"/>
  <c r="F190" i="5" s="1"/>
  <c r="G190" i="5" s="1"/>
  <c r="F191" i="5" a="1"/>
  <c r="F191" i="5" s="1"/>
  <c r="G191" i="5" s="1"/>
  <c r="F192" i="5" a="1"/>
  <c r="F192" i="5" s="1"/>
  <c r="G192" i="5" s="1"/>
  <c r="F193" i="5" a="1"/>
  <c r="F193" i="5" s="1"/>
  <c r="G193" i="5" s="1"/>
  <c r="F194" i="5" a="1"/>
  <c r="F194" i="5" s="1"/>
  <c r="G194" i="5" s="1"/>
  <c r="F195" i="5" a="1"/>
  <c r="F195" i="5" s="1"/>
  <c r="G195" i="5" s="1"/>
  <c r="F196" i="5" a="1"/>
  <c r="F196" i="5" s="1"/>
  <c r="G196" i="5" s="1"/>
  <c r="F3" i="5" a="1"/>
  <c r="F3" i="5" s="1"/>
  <c r="G3" i="5" s="1"/>
  <c r="E4" i="5" a="1"/>
  <c r="E4" i="5" s="1"/>
  <c r="E5" i="5" a="1"/>
  <c r="E5" i="5" s="1"/>
  <c r="E6" i="5" a="1"/>
  <c r="E6" i="5" s="1"/>
  <c r="E7" i="5" a="1"/>
  <c r="E7" i="5" s="1"/>
  <c r="E8" i="5" a="1"/>
  <c r="E8" i="5" s="1"/>
  <c r="E9" i="5" a="1"/>
  <c r="E9" i="5" s="1"/>
  <c r="E10" i="5" a="1"/>
  <c r="E10" i="5" s="1"/>
  <c r="E11" i="5" a="1"/>
  <c r="E11" i="5" s="1"/>
  <c r="E12" i="5" a="1"/>
  <c r="E12" i="5" s="1"/>
  <c r="E13" i="5" a="1"/>
  <c r="E13" i="5" s="1"/>
  <c r="E14" i="5" a="1"/>
  <c r="E14" i="5" s="1"/>
  <c r="E15" i="5" a="1"/>
  <c r="E15" i="5" s="1"/>
  <c r="E16" i="5" a="1"/>
  <c r="E16" i="5" s="1"/>
  <c r="E17" i="5" a="1"/>
  <c r="E17" i="5" s="1"/>
  <c r="E18" i="5" a="1"/>
  <c r="E18" i="5" s="1"/>
  <c r="E19" i="5" a="1"/>
  <c r="E19" i="5" s="1"/>
  <c r="E20" i="5" a="1"/>
  <c r="E20" i="5" s="1"/>
  <c r="E21" i="5" a="1"/>
  <c r="E21" i="5" s="1"/>
  <c r="E22" i="5" a="1"/>
  <c r="E22" i="5" s="1"/>
  <c r="E23" i="5" a="1"/>
  <c r="E23" i="5" s="1"/>
  <c r="E24" i="5" a="1"/>
  <c r="E24" i="5" s="1"/>
  <c r="E25" i="5" a="1"/>
  <c r="E25" i="5" s="1"/>
  <c r="E26" i="5" a="1"/>
  <c r="E26" i="5" s="1"/>
  <c r="E27" i="5" a="1"/>
  <c r="E27" i="5" s="1"/>
  <c r="E28" i="5" a="1"/>
  <c r="E28" i="5" s="1"/>
  <c r="E29" i="5" a="1"/>
  <c r="E29" i="5" s="1"/>
  <c r="E30" i="5" a="1"/>
  <c r="E30" i="5" s="1"/>
  <c r="E31" i="5" a="1"/>
  <c r="E31" i="5" s="1"/>
  <c r="E32" i="5" a="1"/>
  <c r="E32" i="5" s="1"/>
  <c r="E33" i="5" a="1"/>
  <c r="E33" i="5" s="1"/>
  <c r="E34" i="5" a="1"/>
  <c r="E34" i="5" s="1"/>
  <c r="E35" i="5" a="1"/>
  <c r="E35" i="5" s="1"/>
  <c r="E36" i="5" a="1"/>
  <c r="E36" i="5" s="1"/>
  <c r="E37" i="5" a="1"/>
  <c r="E37" i="5" s="1"/>
  <c r="E38" i="5" a="1"/>
  <c r="E38" i="5" s="1"/>
  <c r="E39" i="5" a="1"/>
  <c r="E39" i="5" s="1"/>
  <c r="E40" i="5" a="1"/>
  <c r="E40" i="5" s="1"/>
  <c r="E41" i="5" a="1"/>
  <c r="E41" i="5" s="1"/>
  <c r="E42" i="5" a="1"/>
  <c r="E42" i="5" s="1"/>
  <c r="E43" i="5" a="1"/>
  <c r="E43" i="5" s="1"/>
  <c r="E44" i="5" a="1"/>
  <c r="E44" i="5" s="1"/>
  <c r="E45" i="5" a="1"/>
  <c r="E45" i="5" s="1"/>
  <c r="E46" i="5" a="1"/>
  <c r="E46" i="5" s="1"/>
  <c r="E47" i="5" a="1"/>
  <c r="E47" i="5" s="1"/>
  <c r="E48" i="5" a="1"/>
  <c r="E48" i="5" s="1"/>
  <c r="E49" i="5" a="1"/>
  <c r="E49" i="5" s="1"/>
  <c r="E50" i="5" a="1"/>
  <c r="E50" i="5" s="1"/>
  <c r="E51" i="5" a="1"/>
  <c r="E51" i="5" s="1"/>
  <c r="E52" i="5" a="1"/>
  <c r="E52" i="5" s="1"/>
  <c r="E53" i="5" a="1"/>
  <c r="E53" i="5" s="1"/>
  <c r="E54" i="5" a="1"/>
  <c r="E54" i="5" s="1"/>
  <c r="E55" i="5" a="1"/>
  <c r="E55" i="5" s="1"/>
  <c r="E56" i="5" a="1"/>
  <c r="E56" i="5" s="1"/>
  <c r="E57" i="5" a="1"/>
  <c r="E57" i="5" s="1"/>
  <c r="E58" i="5" a="1"/>
  <c r="E58" i="5" s="1"/>
  <c r="E59" i="5" a="1"/>
  <c r="E59" i="5" s="1"/>
  <c r="E60" i="5" a="1"/>
  <c r="E60" i="5" s="1"/>
  <c r="E61" i="5" a="1"/>
  <c r="E61" i="5" s="1"/>
  <c r="E62" i="5" a="1"/>
  <c r="E62" i="5" s="1"/>
  <c r="E63" i="5" a="1"/>
  <c r="E63" i="5" s="1"/>
  <c r="E64" i="5" a="1"/>
  <c r="E64" i="5" s="1"/>
  <c r="E65" i="5" a="1"/>
  <c r="E65" i="5" s="1"/>
  <c r="E66" i="5" a="1"/>
  <c r="E66" i="5" s="1"/>
  <c r="E67" i="5" a="1"/>
  <c r="E67" i="5" s="1"/>
  <c r="E68" i="5" a="1"/>
  <c r="E68" i="5" s="1"/>
  <c r="E69" i="5" a="1"/>
  <c r="E69" i="5" s="1"/>
  <c r="E70" i="5" a="1"/>
  <c r="E70" i="5" s="1"/>
  <c r="E71" i="5" a="1"/>
  <c r="E71" i="5" s="1"/>
  <c r="E72" i="5" a="1"/>
  <c r="E72" i="5" s="1"/>
  <c r="E73" i="5" a="1"/>
  <c r="E73" i="5" s="1"/>
  <c r="E74" i="5" a="1"/>
  <c r="E74" i="5" s="1"/>
  <c r="E75" i="5" a="1"/>
  <c r="E75" i="5" s="1"/>
  <c r="E76" i="5" a="1"/>
  <c r="E76" i="5" s="1"/>
  <c r="E77" i="5" a="1"/>
  <c r="E77" i="5" s="1"/>
  <c r="E78" i="5" a="1"/>
  <c r="E78" i="5" s="1"/>
  <c r="E79" i="5" a="1"/>
  <c r="E79" i="5" s="1"/>
  <c r="E80" i="5" a="1"/>
  <c r="E80" i="5" s="1"/>
  <c r="E81" i="5" a="1"/>
  <c r="E81" i="5" s="1"/>
  <c r="E82" i="5" a="1"/>
  <c r="E82" i="5" s="1"/>
  <c r="E83" i="5" a="1"/>
  <c r="E83" i="5" s="1"/>
  <c r="E84" i="5" a="1"/>
  <c r="E84" i="5" s="1"/>
  <c r="E85" i="5" a="1"/>
  <c r="E85" i="5" s="1"/>
  <c r="E86" i="5" a="1"/>
  <c r="E86" i="5" s="1"/>
  <c r="E87" i="5" a="1"/>
  <c r="E87" i="5" s="1"/>
  <c r="E88" i="5" a="1"/>
  <c r="E88" i="5" s="1"/>
  <c r="E89" i="5" a="1"/>
  <c r="E89" i="5" s="1"/>
  <c r="E90" i="5" a="1"/>
  <c r="E90" i="5" s="1"/>
  <c r="E91" i="5" a="1"/>
  <c r="E91" i="5" s="1"/>
  <c r="E92" i="5" a="1"/>
  <c r="E92" i="5" s="1"/>
  <c r="E93" i="5" a="1"/>
  <c r="E93" i="5" s="1"/>
  <c r="E94" i="5" a="1"/>
  <c r="E94" i="5" s="1"/>
  <c r="E95" i="5" a="1"/>
  <c r="E95" i="5" s="1"/>
  <c r="E96" i="5" a="1"/>
  <c r="E96" i="5" s="1"/>
  <c r="E97" i="5" a="1"/>
  <c r="E97" i="5" s="1"/>
  <c r="E98" i="5" a="1"/>
  <c r="E98" i="5" s="1"/>
  <c r="E99" i="5" a="1"/>
  <c r="E99" i="5" s="1"/>
  <c r="E100" i="5" a="1"/>
  <c r="E100" i="5" s="1"/>
  <c r="E101" i="5" a="1"/>
  <c r="E101" i="5" s="1"/>
  <c r="E102" i="5" a="1"/>
  <c r="E102" i="5" s="1"/>
  <c r="E103" i="5" a="1"/>
  <c r="E103" i="5" s="1"/>
  <c r="E104" i="5" a="1"/>
  <c r="E104" i="5" s="1"/>
  <c r="E105" i="5" a="1"/>
  <c r="E105" i="5" s="1"/>
  <c r="E106" i="5" a="1"/>
  <c r="E106" i="5" s="1"/>
  <c r="E107" i="5" a="1"/>
  <c r="E107" i="5" s="1"/>
  <c r="E108" i="5" a="1"/>
  <c r="E108" i="5" s="1"/>
  <c r="E109" i="5" a="1"/>
  <c r="E109" i="5" s="1"/>
  <c r="E110" i="5" a="1"/>
  <c r="E110" i="5" s="1"/>
  <c r="E111" i="5" a="1"/>
  <c r="E111" i="5" s="1"/>
  <c r="E112" i="5" a="1"/>
  <c r="E112" i="5" s="1"/>
  <c r="E113" i="5" a="1"/>
  <c r="E113" i="5" s="1"/>
  <c r="E114" i="5" a="1"/>
  <c r="E114" i="5" s="1"/>
  <c r="E115" i="5" a="1"/>
  <c r="E115" i="5" s="1"/>
  <c r="E116" i="5" a="1"/>
  <c r="E116" i="5" s="1"/>
  <c r="E117" i="5" a="1"/>
  <c r="E117" i="5" s="1"/>
  <c r="E118" i="5" a="1"/>
  <c r="E118" i="5" s="1"/>
  <c r="E119" i="5" a="1"/>
  <c r="E119" i="5" s="1"/>
  <c r="E120" i="5" a="1"/>
  <c r="E120" i="5" s="1"/>
  <c r="E121" i="5" a="1"/>
  <c r="E121" i="5" s="1"/>
  <c r="E122" i="5" a="1"/>
  <c r="E122" i="5" s="1"/>
  <c r="E123" i="5" a="1"/>
  <c r="E123" i="5" s="1"/>
  <c r="E124" i="5" a="1"/>
  <c r="E124" i="5" s="1"/>
  <c r="E125" i="5" a="1"/>
  <c r="E125" i="5" s="1"/>
  <c r="E126" i="5" a="1"/>
  <c r="E126" i="5" s="1"/>
  <c r="E127" i="5" a="1"/>
  <c r="E127" i="5" s="1"/>
  <c r="E128" i="5" a="1"/>
  <c r="E128" i="5" s="1"/>
  <c r="E129" i="5" a="1"/>
  <c r="E129" i="5" s="1"/>
  <c r="E130" i="5" a="1"/>
  <c r="E130" i="5" s="1"/>
  <c r="E131" i="5" a="1"/>
  <c r="E131" i="5" s="1"/>
  <c r="E132" i="5" a="1"/>
  <c r="E132" i="5" s="1"/>
  <c r="E133" i="5" a="1"/>
  <c r="E133" i="5" s="1"/>
  <c r="E134" i="5" a="1"/>
  <c r="E134" i="5" s="1"/>
  <c r="E135" i="5" a="1"/>
  <c r="E135" i="5" s="1"/>
  <c r="E136" i="5" a="1"/>
  <c r="E136" i="5" s="1"/>
  <c r="E137" i="5" a="1"/>
  <c r="E137" i="5" s="1"/>
  <c r="E138" i="5" a="1"/>
  <c r="E138" i="5" s="1"/>
  <c r="E139" i="5" a="1"/>
  <c r="E139" i="5" s="1"/>
  <c r="E140" i="5" a="1"/>
  <c r="E140" i="5" s="1"/>
  <c r="E141" i="5" a="1"/>
  <c r="E141" i="5" s="1"/>
  <c r="E142" i="5" a="1"/>
  <c r="E142" i="5" s="1"/>
  <c r="E143" i="5" a="1"/>
  <c r="E143" i="5" s="1"/>
  <c r="E144" i="5" a="1"/>
  <c r="E144" i="5" s="1"/>
  <c r="E145" i="5" a="1"/>
  <c r="E145" i="5" s="1"/>
  <c r="E146" i="5" a="1"/>
  <c r="E146" i="5" s="1"/>
  <c r="E147" i="5" a="1"/>
  <c r="E147" i="5" s="1"/>
  <c r="E148" i="5" a="1"/>
  <c r="E148" i="5" s="1"/>
  <c r="E149" i="5" a="1"/>
  <c r="E149" i="5" s="1"/>
  <c r="E150" i="5" a="1"/>
  <c r="E150" i="5" s="1"/>
  <c r="E151" i="5" a="1"/>
  <c r="E151" i="5" s="1"/>
  <c r="E152" i="5" a="1"/>
  <c r="E152" i="5" s="1"/>
  <c r="E153" i="5" a="1"/>
  <c r="E153" i="5" s="1"/>
  <c r="E154" i="5" a="1"/>
  <c r="E154" i="5" s="1"/>
  <c r="E155" i="5" a="1"/>
  <c r="E155" i="5" s="1"/>
  <c r="E156" i="5" a="1"/>
  <c r="E156" i="5" s="1"/>
  <c r="E157" i="5" a="1"/>
  <c r="E157" i="5" s="1"/>
  <c r="E158" i="5" a="1"/>
  <c r="E158" i="5" s="1"/>
  <c r="E159" i="5" a="1"/>
  <c r="E159" i="5" s="1"/>
  <c r="E160" i="5" a="1"/>
  <c r="E160" i="5" s="1"/>
  <c r="E161" i="5" a="1"/>
  <c r="E161" i="5" s="1"/>
  <c r="E162" i="5" a="1"/>
  <c r="E162" i="5" s="1"/>
  <c r="E163" i="5" a="1"/>
  <c r="E163" i="5" s="1"/>
  <c r="E164" i="5" a="1"/>
  <c r="E164" i="5" s="1"/>
  <c r="E165" i="5" a="1"/>
  <c r="E165" i="5" s="1"/>
  <c r="E166" i="5" a="1"/>
  <c r="E166" i="5" s="1"/>
  <c r="E167" i="5" a="1"/>
  <c r="E167" i="5" s="1"/>
  <c r="E168" i="5" a="1"/>
  <c r="E168" i="5" s="1"/>
  <c r="E169" i="5" a="1"/>
  <c r="E169" i="5" s="1"/>
  <c r="E170" i="5" a="1"/>
  <c r="E170" i="5" s="1"/>
  <c r="E171" i="5" a="1"/>
  <c r="E171" i="5" s="1"/>
  <c r="E172" i="5" a="1"/>
  <c r="E172" i="5" s="1"/>
  <c r="E173" i="5" a="1"/>
  <c r="E173" i="5" s="1"/>
  <c r="E174" i="5" a="1"/>
  <c r="E174" i="5" s="1"/>
  <c r="E175" i="5" a="1"/>
  <c r="E175" i="5" s="1"/>
  <c r="E176" i="5" a="1"/>
  <c r="E176" i="5" s="1"/>
  <c r="E177" i="5" a="1"/>
  <c r="E177" i="5" s="1"/>
  <c r="E178" i="5" a="1"/>
  <c r="E178" i="5" s="1"/>
  <c r="E179" i="5" a="1"/>
  <c r="E179" i="5" s="1"/>
  <c r="E180" i="5" a="1"/>
  <c r="E180" i="5" s="1"/>
  <c r="E181" i="5" a="1"/>
  <c r="E181" i="5" s="1"/>
  <c r="E182" i="5" a="1"/>
  <c r="E182" i="5" s="1"/>
  <c r="E183" i="5" a="1"/>
  <c r="E183" i="5" s="1"/>
  <c r="E184" i="5" a="1"/>
  <c r="E184" i="5" s="1"/>
  <c r="E185" i="5" a="1"/>
  <c r="E185" i="5" s="1"/>
  <c r="E186" i="5" a="1"/>
  <c r="E186" i="5" s="1"/>
  <c r="E187" i="5" a="1"/>
  <c r="E187" i="5" s="1"/>
  <c r="E188" i="5" a="1"/>
  <c r="E188" i="5" s="1"/>
  <c r="E189" i="5" a="1"/>
  <c r="E189" i="5" s="1"/>
  <c r="E190" i="5" a="1"/>
  <c r="E190" i="5" s="1"/>
  <c r="E191" i="5" a="1"/>
  <c r="E191" i="5" s="1"/>
  <c r="E192" i="5" a="1"/>
  <c r="E192" i="5" s="1"/>
  <c r="E193" i="5" a="1"/>
  <c r="E193" i="5" s="1"/>
  <c r="E194" i="5" a="1"/>
  <c r="E194" i="5" s="1"/>
  <c r="E195" i="5" a="1"/>
  <c r="E195" i="5" s="1"/>
  <c r="E196" i="5" a="1"/>
  <c r="E196" i="5" s="1"/>
  <c r="E3" i="5" a="1"/>
  <c r="E3" i="5" s="1"/>
  <c r="D4" i="5" a="1"/>
  <c r="D4" i="5" s="1"/>
  <c r="D5" i="5" a="1"/>
  <c r="D5" i="5" s="1"/>
  <c r="D6" i="5" a="1"/>
  <c r="D6" i="5" s="1"/>
  <c r="D7" i="5" a="1"/>
  <c r="D7" i="5" s="1"/>
  <c r="D8" i="5" a="1"/>
  <c r="D8" i="5" s="1"/>
  <c r="D9" i="5" a="1"/>
  <c r="D9" i="5" s="1"/>
  <c r="D10" i="5" a="1"/>
  <c r="D10" i="5" s="1"/>
  <c r="D11" i="5" a="1"/>
  <c r="D11" i="5" s="1"/>
  <c r="D12" i="5" a="1"/>
  <c r="D12" i="5" s="1"/>
  <c r="D13" i="5" a="1"/>
  <c r="D13" i="5" s="1"/>
  <c r="D14" i="5" a="1"/>
  <c r="D14" i="5" s="1"/>
  <c r="D15" i="5" a="1"/>
  <c r="D15" i="5" s="1"/>
  <c r="D16" i="5" a="1"/>
  <c r="D16" i="5" s="1"/>
  <c r="D17" i="5" a="1"/>
  <c r="D17" i="5" s="1"/>
  <c r="D18" i="5" a="1"/>
  <c r="D18" i="5" s="1"/>
  <c r="D19" i="5" a="1"/>
  <c r="D19" i="5" s="1"/>
  <c r="D20" i="5" a="1"/>
  <c r="D20" i="5" s="1"/>
  <c r="D21" i="5" a="1"/>
  <c r="D21" i="5" s="1"/>
  <c r="D22" i="5" a="1"/>
  <c r="D22" i="5" s="1"/>
  <c r="D23" i="5" a="1"/>
  <c r="D23" i="5" s="1"/>
  <c r="D24" i="5" a="1"/>
  <c r="D24" i="5" s="1"/>
  <c r="D25" i="5" a="1"/>
  <c r="D25" i="5" s="1"/>
  <c r="D26" i="5" a="1"/>
  <c r="D26" i="5" s="1"/>
  <c r="D27" i="5" a="1"/>
  <c r="D27" i="5" s="1"/>
  <c r="D28" i="5" a="1"/>
  <c r="D28" i="5" s="1"/>
  <c r="D29" i="5" a="1"/>
  <c r="D29" i="5" s="1"/>
  <c r="D30" i="5" a="1"/>
  <c r="D30" i="5" s="1"/>
  <c r="D31" i="5" a="1"/>
  <c r="D31" i="5" s="1"/>
  <c r="D32" i="5" a="1"/>
  <c r="D32" i="5" s="1"/>
  <c r="D33" i="5" a="1"/>
  <c r="D33" i="5" s="1"/>
  <c r="D34" i="5" a="1"/>
  <c r="D34" i="5" s="1"/>
  <c r="D35" i="5" a="1"/>
  <c r="D35" i="5" s="1"/>
  <c r="D36" i="5" a="1"/>
  <c r="D36" i="5" s="1"/>
  <c r="D37" i="5" a="1"/>
  <c r="D37" i="5" s="1"/>
  <c r="D38" i="5" a="1"/>
  <c r="D38" i="5" s="1"/>
  <c r="D39" i="5" a="1"/>
  <c r="D39" i="5" s="1"/>
  <c r="D40" i="5" a="1"/>
  <c r="D40" i="5" s="1"/>
  <c r="D41" i="5" a="1"/>
  <c r="D41" i="5" s="1"/>
  <c r="D42" i="5" a="1"/>
  <c r="D42" i="5" s="1"/>
  <c r="D43" i="5" a="1"/>
  <c r="D43" i="5" s="1"/>
  <c r="D44" i="5" a="1"/>
  <c r="D44" i="5" s="1"/>
  <c r="D45" i="5" a="1"/>
  <c r="D45" i="5" s="1"/>
  <c r="D46" i="5" a="1"/>
  <c r="D46" i="5" s="1"/>
  <c r="D47" i="5" a="1"/>
  <c r="D47" i="5" s="1"/>
  <c r="D48" i="5" a="1"/>
  <c r="D48" i="5" s="1"/>
  <c r="D49" i="5" a="1"/>
  <c r="D49" i="5" s="1"/>
  <c r="D50" i="5" a="1"/>
  <c r="D50" i="5" s="1"/>
  <c r="D51" i="5" a="1"/>
  <c r="D51" i="5" s="1"/>
  <c r="D52" i="5" a="1"/>
  <c r="D52" i="5" s="1"/>
  <c r="D53" i="5" a="1"/>
  <c r="D53" i="5" s="1"/>
  <c r="D54" i="5" a="1"/>
  <c r="D54" i="5" s="1"/>
  <c r="D55" i="5" a="1"/>
  <c r="D55" i="5" s="1"/>
  <c r="D56" i="5" a="1"/>
  <c r="D56" i="5" s="1"/>
  <c r="D57" i="5" a="1"/>
  <c r="D57" i="5" s="1"/>
  <c r="D58" i="5" a="1"/>
  <c r="D58" i="5" s="1"/>
  <c r="D59" i="5" a="1"/>
  <c r="D59" i="5" s="1"/>
  <c r="D60" i="5" a="1"/>
  <c r="D60" i="5" s="1"/>
  <c r="D61" i="5" a="1"/>
  <c r="D61" i="5" s="1"/>
  <c r="D62" i="5" a="1"/>
  <c r="D62" i="5" s="1"/>
  <c r="D63" i="5" a="1"/>
  <c r="D63" i="5" s="1"/>
  <c r="D64" i="5" a="1"/>
  <c r="D64" i="5" s="1"/>
  <c r="D65" i="5" a="1"/>
  <c r="D65" i="5" s="1"/>
  <c r="D66" i="5" a="1"/>
  <c r="D66" i="5" s="1"/>
  <c r="D67" i="5" a="1"/>
  <c r="D67" i="5" s="1"/>
  <c r="D68" i="5" a="1"/>
  <c r="D68" i="5" s="1"/>
  <c r="D69" i="5" a="1"/>
  <c r="D69" i="5" s="1"/>
  <c r="D70" i="5" a="1"/>
  <c r="D70" i="5" s="1"/>
  <c r="D71" i="5" a="1"/>
  <c r="D71" i="5" s="1"/>
  <c r="D72" i="5" a="1"/>
  <c r="D72" i="5" s="1"/>
  <c r="D73" i="5" a="1"/>
  <c r="D73" i="5" s="1"/>
  <c r="D74" i="5" a="1"/>
  <c r="D74" i="5" s="1"/>
  <c r="D75" i="5" a="1"/>
  <c r="D75" i="5" s="1"/>
  <c r="D76" i="5" a="1"/>
  <c r="D76" i="5" s="1"/>
  <c r="D77" i="5" a="1"/>
  <c r="D77" i="5" s="1"/>
  <c r="D78" i="5" a="1"/>
  <c r="D78" i="5" s="1"/>
  <c r="D79" i="5" a="1"/>
  <c r="D79" i="5" s="1"/>
  <c r="D80" i="5" a="1"/>
  <c r="D80" i="5" s="1"/>
  <c r="D81" i="5" a="1"/>
  <c r="D81" i="5" s="1"/>
  <c r="D82" i="5" a="1"/>
  <c r="D82" i="5" s="1"/>
  <c r="D83" i="5" a="1"/>
  <c r="D83" i="5" s="1"/>
  <c r="D84" i="5" a="1"/>
  <c r="D84" i="5" s="1"/>
  <c r="D85" i="5" a="1"/>
  <c r="D85" i="5" s="1"/>
  <c r="D86" i="5" a="1"/>
  <c r="D86" i="5" s="1"/>
  <c r="D87" i="5" a="1"/>
  <c r="D87" i="5" s="1"/>
  <c r="D88" i="5" a="1"/>
  <c r="D88" i="5" s="1"/>
  <c r="D89" i="5" a="1"/>
  <c r="D89" i="5" s="1"/>
  <c r="D90" i="5" a="1"/>
  <c r="D90" i="5" s="1"/>
  <c r="D91" i="5" a="1"/>
  <c r="D91" i="5" s="1"/>
  <c r="D92" i="5" a="1"/>
  <c r="D92" i="5" s="1"/>
  <c r="D93" i="5" a="1"/>
  <c r="D93" i="5" s="1"/>
  <c r="D94" i="5" a="1"/>
  <c r="D94" i="5" s="1"/>
  <c r="D95" i="5" a="1"/>
  <c r="D95" i="5" s="1"/>
  <c r="D96" i="5" a="1"/>
  <c r="D96" i="5" s="1"/>
  <c r="D97" i="5" a="1"/>
  <c r="D97" i="5" s="1"/>
  <c r="D98" i="5" a="1"/>
  <c r="D98" i="5" s="1"/>
  <c r="D99" i="5" a="1"/>
  <c r="D99" i="5" s="1"/>
  <c r="D100" i="5" a="1"/>
  <c r="D100" i="5" s="1"/>
  <c r="D101" i="5" a="1"/>
  <c r="D101" i="5" s="1"/>
  <c r="D102" i="5" a="1"/>
  <c r="D102" i="5" s="1"/>
  <c r="D103" i="5" a="1"/>
  <c r="D103" i="5" s="1"/>
  <c r="D104" i="5" a="1"/>
  <c r="D104" i="5" s="1"/>
  <c r="D105" i="5" a="1"/>
  <c r="D105" i="5" s="1"/>
  <c r="D106" i="5" a="1"/>
  <c r="D106" i="5" s="1"/>
  <c r="D107" i="5" a="1"/>
  <c r="D107" i="5" s="1"/>
  <c r="D108" i="5" a="1"/>
  <c r="D108" i="5" s="1"/>
  <c r="D109" i="5" a="1"/>
  <c r="D109" i="5" s="1"/>
  <c r="D110" i="5" a="1"/>
  <c r="D110" i="5" s="1"/>
  <c r="D111" i="5" a="1"/>
  <c r="D111" i="5" s="1"/>
  <c r="D112" i="5" a="1"/>
  <c r="D112" i="5" s="1"/>
  <c r="D113" i="5" a="1"/>
  <c r="D113" i="5" s="1"/>
  <c r="D114" i="5" a="1"/>
  <c r="D114" i="5" s="1"/>
  <c r="D115" i="5" a="1"/>
  <c r="D115" i="5" s="1"/>
  <c r="D116" i="5" a="1"/>
  <c r="D116" i="5" s="1"/>
  <c r="D117" i="5" a="1"/>
  <c r="D117" i="5" s="1"/>
  <c r="D118" i="5" a="1"/>
  <c r="D118" i="5" s="1"/>
  <c r="D119" i="5" a="1"/>
  <c r="D119" i="5" s="1"/>
  <c r="D120" i="5" a="1"/>
  <c r="D120" i="5" s="1"/>
  <c r="D121" i="5" a="1"/>
  <c r="D121" i="5" s="1"/>
  <c r="D122" i="5" a="1"/>
  <c r="D122" i="5" s="1"/>
  <c r="D123" i="5" a="1"/>
  <c r="D123" i="5" s="1"/>
  <c r="D124" i="5" a="1"/>
  <c r="D124" i="5" s="1"/>
  <c r="D125" i="5" a="1"/>
  <c r="D125" i="5" s="1"/>
  <c r="D126" i="5" a="1"/>
  <c r="D126" i="5" s="1"/>
  <c r="D127" i="5" a="1"/>
  <c r="D127" i="5" s="1"/>
  <c r="D128" i="5" a="1"/>
  <c r="D128" i="5" s="1"/>
  <c r="D129" i="5" a="1"/>
  <c r="D129" i="5" s="1"/>
  <c r="D130" i="5" a="1"/>
  <c r="D130" i="5" s="1"/>
  <c r="D131" i="5" a="1"/>
  <c r="D131" i="5" s="1"/>
  <c r="D132" i="5" a="1"/>
  <c r="D132" i="5" s="1"/>
  <c r="D133" i="5" a="1"/>
  <c r="D133" i="5" s="1"/>
  <c r="D134" i="5" a="1"/>
  <c r="D134" i="5" s="1"/>
  <c r="D135" i="5" a="1"/>
  <c r="D135" i="5" s="1"/>
  <c r="D136" i="5" a="1"/>
  <c r="D136" i="5" s="1"/>
  <c r="D137" i="5" a="1"/>
  <c r="D137" i="5" s="1"/>
  <c r="D138" i="5" a="1"/>
  <c r="D138" i="5" s="1"/>
  <c r="D139" i="5" a="1"/>
  <c r="D139" i="5" s="1"/>
  <c r="D140" i="5" a="1"/>
  <c r="D140" i="5" s="1"/>
  <c r="D141" i="5" a="1"/>
  <c r="D141" i="5" s="1"/>
  <c r="D142" i="5" a="1"/>
  <c r="D142" i="5" s="1"/>
  <c r="D143" i="5" a="1"/>
  <c r="D143" i="5" s="1"/>
  <c r="D144" i="5" a="1"/>
  <c r="D144" i="5" s="1"/>
  <c r="D145" i="5" a="1"/>
  <c r="D145" i="5" s="1"/>
  <c r="D146" i="5" a="1"/>
  <c r="D146" i="5" s="1"/>
  <c r="D147" i="5" a="1"/>
  <c r="D147" i="5" s="1"/>
  <c r="D148" i="5" a="1"/>
  <c r="D148" i="5" s="1"/>
  <c r="D149" i="5" a="1"/>
  <c r="D149" i="5" s="1"/>
  <c r="D150" i="5" a="1"/>
  <c r="D150" i="5" s="1"/>
  <c r="D151" i="5" a="1"/>
  <c r="D151" i="5" s="1"/>
  <c r="D152" i="5" a="1"/>
  <c r="D152" i="5" s="1"/>
  <c r="D153" i="5" a="1"/>
  <c r="D153" i="5" s="1"/>
  <c r="D154" i="5" a="1"/>
  <c r="D154" i="5" s="1"/>
  <c r="D155" i="5" a="1"/>
  <c r="D155" i="5" s="1"/>
  <c r="D156" i="5" a="1"/>
  <c r="D156" i="5" s="1"/>
  <c r="D157" i="5" a="1"/>
  <c r="D157" i="5" s="1"/>
  <c r="D158" i="5" a="1"/>
  <c r="D158" i="5" s="1"/>
  <c r="D159" i="5" a="1"/>
  <c r="D159" i="5" s="1"/>
  <c r="D160" i="5" a="1"/>
  <c r="D160" i="5" s="1"/>
  <c r="D161" i="5" a="1"/>
  <c r="D161" i="5" s="1"/>
  <c r="D162" i="5" a="1"/>
  <c r="D162" i="5" s="1"/>
  <c r="D163" i="5" a="1"/>
  <c r="D163" i="5" s="1"/>
  <c r="D164" i="5" a="1"/>
  <c r="D164" i="5" s="1"/>
  <c r="D165" i="5" a="1"/>
  <c r="D165" i="5" s="1"/>
  <c r="D166" i="5" a="1"/>
  <c r="D166" i="5" s="1"/>
  <c r="D167" i="5" a="1"/>
  <c r="D167" i="5" s="1"/>
  <c r="D168" i="5" a="1"/>
  <c r="D168" i="5" s="1"/>
  <c r="D169" i="5" a="1"/>
  <c r="D169" i="5" s="1"/>
  <c r="D170" i="5" a="1"/>
  <c r="D170" i="5" s="1"/>
  <c r="D171" i="5" a="1"/>
  <c r="D171" i="5" s="1"/>
  <c r="D172" i="5" a="1"/>
  <c r="D172" i="5" s="1"/>
  <c r="D173" i="5" a="1"/>
  <c r="D173" i="5" s="1"/>
  <c r="D174" i="5" a="1"/>
  <c r="D174" i="5" s="1"/>
  <c r="D175" i="5" a="1"/>
  <c r="D175" i="5" s="1"/>
  <c r="D176" i="5" a="1"/>
  <c r="D176" i="5" s="1"/>
  <c r="D177" i="5" a="1"/>
  <c r="D177" i="5" s="1"/>
  <c r="D178" i="5" a="1"/>
  <c r="D178" i="5" s="1"/>
  <c r="D179" i="5" a="1"/>
  <c r="D179" i="5" s="1"/>
  <c r="D180" i="5" a="1"/>
  <c r="D180" i="5" s="1"/>
  <c r="D181" i="5" a="1"/>
  <c r="D181" i="5" s="1"/>
  <c r="D182" i="5" a="1"/>
  <c r="D182" i="5" s="1"/>
  <c r="D183" i="5" a="1"/>
  <c r="D183" i="5" s="1"/>
  <c r="D184" i="5" a="1"/>
  <c r="D184" i="5" s="1"/>
  <c r="D185" i="5" a="1"/>
  <c r="D185" i="5" s="1"/>
  <c r="D186" i="5" a="1"/>
  <c r="D186" i="5" s="1"/>
  <c r="D187" i="5" a="1"/>
  <c r="D187" i="5" s="1"/>
  <c r="D188" i="5" a="1"/>
  <c r="D188" i="5" s="1"/>
  <c r="D189" i="5" a="1"/>
  <c r="D189" i="5" s="1"/>
  <c r="D190" i="5" a="1"/>
  <c r="D190" i="5" s="1"/>
  <c r="D191" i="5" a="1"/>
  <c r="D191" i="5" s="1"/>
  <c r="D192" i="5" a="1"/>
  <c r="D192" i="5" s="1"/>
  <c r="D193" i="5" a="1"/>
  <c r="D193" i="5" s="1"/>
  <c r="D194" i="5" a="1"/>
  <c r="D194" i="5" s="1"/>
  <c r="D195" i="5" a="1"/>
  <c r="D195" i="5" s="1"/>
  <c r="D196" i="5" a="1"/>
  <c r="D196" i="5" s="1"/>
  <c r="D3" i="5" a="1"/>
  <c r="D3" i="5" s="1"/>
  <c r="B3" i="5"/>
  <c r="B13" i="5"/>
  <c r="C13" i="5"/>
  <c r="G13" i="5"/>
  <c r="B14" i="5"/>
  <c r="C14" i="5"/>
  <c r="B15" i="5"/>
  <c r="C15" i="5"/>
  <c r="B16" i="5"/>
  <c r="C16" i="5"/>
  <c r="B17" i="5"/>
  <c r="C17" i="5"/>
  <c r="G17" i="5"/>
  <c r="B18" i="5"/>
  <c r="C18" i="5"/>
  <c r="B19" i="5"/>
  <c r="C19" i="5"/>
  <c r="G19" i="5"/>
  <c r="B20" i="5"/>
  <c r="C20" i="5"/>
  <c r="B21" i="5"/>
  <c r="C21" i="5"/>
  <c r="G21" i="5"/>
  <c r="B22" i="5"/>
  <c r="C22" i="5"/>
  <c r="B23" i="5"/>
  <c r="C23" i="5"/>
  <c r="B24" i="5"/>
  <c r="C24" i="5"/>
  <c r="B25" i="5"/>
  <c r="C25" i="5"/>
  <c r="G25" i="5"/>
  <c r="B26" i="5"/>
  <c r="C26" i="5"/>
  <c r="B27" i="5"/>
  <c r="C27" i="5"/>
  <c r="G27" i="5"/>
  <c r="B28" i="5"/>
  <c r="C28" i="5"/>
  <c r="B29" i="5"/>
  <c r="C29" i="5"/>
  <c r="G29" i="5"/>
  <c r="B30" i="5"/>
  <c r="C30" i="5"/>
  <c r="B31" i="5"/>
  <c r="C31" i="5"/>
  <c r="B32" i="5"/>
  <c r="C32" i="5"/>
  <c r="B33" i="5"/>
  <c r="C33" i="5"/>
  <c r="G33" i="5"/>
  <c r="B34" i="5"/>
  <c r="C34" i="5"/>
  <c r="B35" i="5"/>
  <c r="C35" i="5"/>
  <c r="G35" i="5"/>
  <c r="B36" i="5"/>
  <c r="C36" i="5"/>
  <c r="B37" i="5"/>
  <c r="C37" i="5"/>
  <c r="G37" i="5"/>
  <c r="B38" i="5"/>
  <c r="C38" i="5"/>
  <c r="B39" i="5"/>
  <c r="C39" i="5"/>
  <c r="B40" i="5"/>
  <c r="C40" i="5"/>
  <c r="B41" i="5"/>
  <c r="C41" i="5"/>
  <c r="G41" i="5"/>
  <c r="B42" i="5"/>
  <c r="C42" i="5"/>
  <c r="B43" i="5"/>
  <c r="C43" i="5"/>
  <c r="G43" i="5"/>
  <c r="B44" i="5"/>
  <c r="C44" i="5"/>
  <c r="B45" i="5"/>
  <c r="C45" i="5"/>
  <c r="G45" i="5"/>
  <c r="B46" i="5"/>
  <c r="C46" i="5"/>
  <c r="B47" i="5"/>
  <c r="C47" i="5"/>
  <c r="B48" i="5"/>
  <c r="C48" i="5"/>
  <c r="B49" i="5"/>
  <c r="C49" i="5"/>
  <c r="G49" i="5"/>
  <c r="B50" i="5"/>
  <c r="C50" i="5"/>
  <c r="B51" i="5"/>
  <c r="C51" i="5"/>
  <c r="G51" i="5"/>
  <c r="B52" i="5"/>
  <c r="C52" i="5"/>
  <c r="B53" i="5"/>
  <c r="C53" i="5"/>
  <c r="G53" i="5"/>
  <c r="B54" i="5"/>
  <c r="C54" i="5"/>
  <c r="B55" i="5"/>
  <c r="C55" i="5"/>
  <c r="B56" i="5"/>
  <c r="C56" i="5"/>
  <c r="B57" i="5"/>
  <c r="C57" i="5"/>
  <c r="G57" i="5"/>
  <c r="B58" i="5"/>
  <c r="C58" i="5"/>
  <c r="B59" i="5"/>
  <c r="C59" i="5"/>
  <c r="G59" i="5"/>
  <c r="B60" i="5"/>
  <c r="C60" i="5"/>
  <c r="B61" i="5"/>
  <c r="C61" i="5"/>
  <c r="G61" i="5"/>
  <c r="B62" i="5"/>
  <c r="C62" i="5"/>
  <c r="B63" i="5"/>
  <c r="C63" i="5"/>
  <c r="B64" i="5"/>
  <c r="C64" i="5"/>
  <c r="B65" i="5"/>
  <c r="C65" i="5"/>
  <c r="G65" i="5"/>
  <c r="B66" i="5"/>
  <c r="C66" i="5"/>
  <c r="B67" i="5"/>
  <c r="C67" i="5"/>
  <c r="G67" i="5"/>
  <c r="B68" i="5"/>
  <c r="C68" i="5"/>
  <c r="B69" i="5"/>
  <c r="C69" i="5"/>
  <c r="G69" i="5"/>
  <c r="B70" i="5"/>
  <c r="C70" i="5"/>
  <c r="B71" i="5"/>
  <c r="C71" i="5"/>
  <c r="B72" i="5"/>
  <c r="C72" i="5"/>
  <c r="B73" i="5"/>
  <c r="C73" i="5"/>
  <c r="G73" i="5"/>
  <c r="B74" i="5"/>
  <c r="C74" i="5"/>
  <c r="B75" i="5"/>
  <c r="C75" i="5"/>
  <c r="G75" i="5"/>
  <c r="B76" i="5"/>
  <c r="C76" i="5"/>
  <c r="B77" i="5"/>
  <c r="C77" i="5"/>
  <c r="G77" i="5"/>
  <c r="B78" i="5"/>
  <c r="C78" i="5"/>
  <c r="B79" i="5"/>
  <c r="C79" i="5"/>
  <c r="B80" i="5"/>
  <c r="C80" i="5"/>
  <c r="B81" i="5"/>
  <c r="C81" i="5"/>
  <c r="G81" i="5"/>
  <c r="B82" i="5"/>
  <c r="C82" i="5"/>
  <c r="B83" i="5"/>
  <c r="C83" i="5"/>
  <c r="G83" i="5"/>
  <c r="B84" i="5"/>
  <c r="C84" i="5"/>
  <c r="B85" i="5"/>
  <c r="C85" i="5"/>
  <c r="G85" i="5"/>
  <c r="B86" i="5"/>
  <c r="C86" i="5"/>
  <c r="B87" i="5"/>
  <c r="C87" i="5"/>
  <c r="B88" i="5"/>
  <c r="C88" i="5"/>
  <c r="B89" i="5"/>
  <c r="C89" i="5"/>
  <c r="G89" i="5"/>
  <c r="B90" i="5"/>
  <c r="C90" i="5"/>
  <c r="B91" i="5"/>
  <c r="C91" i="5"/>
  <c r="G91" i="5"/>
  <c r="B92" i="5"/>
  <c r="C92" i="5"/>
  <c r="B93" i="5"/>
  <c r="C93" i="5"/>
  <c r="G93" i="5"/>
  <c r="B94" i="5"/>
  <c r="C94" i="5"/>
  <c r="B95" i="5"/>
  <c r="C95" i="5"/>
  <c r="B96" i="5"/>
  <c r="C96" i="5"/>
  <c r="B97" i="5"/>
  <c r="C97" i="5"/>
  <c r="G97" i="5"/>
  <c r="B98" i="5"/>
  <c r="C98" i="5"/>
  <c r="B99" i="5"/>
  <c r="C99" i="5"/>
  <c r="G99" i="5"/>
  <c r="B100" i="5"/>
  <c r="C100" i="5"/>
  <c r="B101" i="5"/>
  <c r="C101" i="5"/>
  <c r="G101" i="5"/>
  <c r="B102" i="5"/>
  <c r="C102" i="5"/>
  <c r="B103" i="5"/>
  <c r="C103" i="5"/>
  <c r="B104" i="5"/>
  <c r="C104" i="5"/>
  <c r="B105" i="5"/>
  <c r="C105" i="5"/>
  <c r="G105" i="5"/>
  <c r="B106" i="5"/>
  <c r="C106" i="5"/>
  <c r="B107" i="5"/>
  <c r="C107" i="5"/>
  <c r="G107" i="5"/>
  <c r="B108" i="5"/>
  <c r="C108" i="5"/>
  <c r="B109" i="5"/>
  <c r="C109" i="5"/>
  <c r="G109" i="5"/>
  <c r="B110" i="5"/>
  <c r="C110" i="5"/>
  <c r="B111" i="5"/>
  <c r="C111" i="5"/>
  <c r="B112" i="5"/>
  <c r="C112" i="5"/>
  <c r="B113" i="5"/>
  <c r="C113" i="5"/>
  <c r="G113" i="5"/>
  <c r="B114" i="5"/>
  <c r="C114" i="5"/>
  <c r="B115" i="5"/>
  <c r="C115" i="5"/>
  <c r="G115" i="5"/>
  <c r="B116" i="5"/>
  <c r="C116" i="5"/>
  <c r="B117" i="5"/>
  <c r="C117" i="5"/>
  <c r="G117" i="5"/>
  <c r="B118" i="5"/>
  <c r="C118" i="5"/>
  <c r="B119" i="5"/>
  <c r="C119" i="5"/>
  <c r="G119" i="5"/>
  <c r="B120" i="5"/>
  <c r="C120" i="5"/>
  <c r="B121" i="5"/>
  <c r="C121" i="5"/>
  <c r="G121" i="5"/>
  <c r="B122" i="5"/>
  <c r="C122" i="5"/>
  <c r="B123" i="5"/>
  <c r="C123" i="5"/>
  <c r="G123" i="5"/>
  <c r="B124" i="5"/>
  <c r="C124" i="5"/>
  <c r="B125" i="5"/>
  <c r="C125" i="5"/>
  <c r="G125" i="5"/>
  <c r="B126" i="5"/>
  <c r="C126" i="5"/>
  <c r="B127" i="5"/>
  <c r="C127" i="5"/>
  <c r="G127" i="5"/>
  <c r="B128" i="5"/>
  <c r="C128" i="5"/>
  <c r="B129" i="5"/>
  <c r="C129" i="5"/>
  <c r="G129" i="5"/>
  <c r="B130" i="5"/>
  <c r="C130" i="5"/>
  <c r="B131" i="5"/>
  <c r="C131" i="5"/>
  <c r="G131" i="5"/>
  <c r="B132" i="5"/>
  <c r="C132" i="5"/>
  <c r="B133" i="5"/>
  <c r="C133" i="5"/>
  <c r="G133" i="5"/>
  <c r="B134" i="5"/>
  <c r="C134" i="5"/>
  <c r="B135" i="5"/>
  <c r="C135" i="5"/>
  <c r="G135" i="5"/>
  <c r="B136" i="5"/>
  <c r="C136" i="5"/>
  <c r="B137" i="5"/>
  <c r="C137" i="5"/>
  <c r="G137" i="5"/>
  <c r="B138" i="5"/>
  <c r="C138" i="5"/>
  <c r="B139" i="5"/>
  <c r="C139" i="5"/>
  <c r="G139" i="5"/>
  <c r="B140" i="5"/>
  <c r="C140" i="5"/>
  <c r="B141" i="5"/>
  <c r="C141" i="5"/>
  <c r="G141" i="5"/>
  <c r="B142" i="5"/>
  <c r="C142" i="5"/>
  <c r="B143" i="5"/>
  <c r="C143" i="5"/>
  <c r="G143" i="5"/>
  <c r="B144" i="5"/>
  <c r="C144" i="5"/>
  <c r="B145" i="5"/>
  <c r="C145" i="5"/>
  <c r="G145" i="5"/>
  <c r="B146" i="5"/>
  <c r="C146" i="5"/>
  <c r="B147" i="5"/>
  <c r="C147" i="5"/>
  <c r="G147" i="5"/>
  <c r="B148" i="5"/>
  <c r="C148" i="5"/>
  <c r="B149" i="5"/>
  <c r="C149" i="5"/>
  <c r="G149" i="5"/>
  <c r="B150" i="5"/>
  <c r="C150" i="5"/>
  <c r="B151" i="5"/>
  <c r="C151" i="5"/>
  <c r="G151" i="5"/>
  <c r="B152" i="5"/>
  <c r="C152" i="5"/>
  <c r="B153" i="5"/>
  <c r="C153" i="5"/>
  <c r="G153" i="5"/>
  <c r="B154" i="5"/>
  <c r="C154" i="5"/>
  <c r="B155" i="5"/>
  <c r="C155" i="5"/>
  <c r="G155" i="5"/>
  <c r="B156" i="5"/>
  <c r="C156" i="5"/>
  <c r="B157" i="5"/>
  <c r="C157" i="5"/>
  <c r="G157" i="5"/>
  <c r="B158" i="5"/>
  <c r="C158" i="5"/>
  <c r="B159" i="5"/>
  <c r="C159" i="5"/>
  <c r="G159" i="5"/>
  <c r="B160" i="5"/>
  <c r="C160" i="5"/>
  <c r="B161" i="5"/>
  <c r="C161" i="5"/>
  <c r="G161" i="5"/>
  <c r="B162" i="5"/>
  <c r="C162" i="5"/>
  <c r="B163" i="5"/>
  <c r="C163" i="5"/>
  <c r="G163" i="5"/>
  <c r="B164" i="5"/>
  <c r="C164" i="5"/>
  <c r="B165" i="5"/>
  <c r="C165" i="5"/>
  <c r="G165" i="5"/>
  <c r="B166" i="5"/>
  <c r="C166" i="5"/>
  <c r="B167" i="5"/>
  <c r="C167" i="5"/>
  <c r="G167" i="5"/>
  <c r="B168" i="5"/>
  <c r="C168" i="5"/>
  <c r="B169" i="5"/>
  <c r="C169" i="5"/>
  <c r="G169" i="5"/>
  <c r="B170" i="5"/>
  <c r="C170" i="5"/>
  <c r="B171" i="5"/>
  <c r="C171" i="5"/>
  <c r="G171" i="5"/>
  <c r="B172" i="5"/>
  <c r="C172" i="5"/>
  <c r="B173" i="5"/>
  <c r="C173" i="5"/>
  <c r="G173" i="5"/>
  <c r="B174" i="5"/>
  <c r="C174" i="5"/>
  <c r="B175" i="5"/>
  <c r="C175" i="5"/>
  <c r="G175" i="5"/>
  <c r="B176" i="5"/>
  <c r="C176" i="5"/>
  <c r="B177" i="5"/>
  <c r="C177" i="5"/>
  <c r="G177" i="5"/>
  <c r="B178" i="5"/>
  <c r="C178" i="5"/>
  <c r="B179" i="5"/>
  <c r="C179" i="5"/>
  <c r="G179" i="5"/>
  <c r="B180" i="5"/>
  <c r="C180" i="5"/>
  <c r="B181" i="5"/>
  <c r="C181" i="5"/>
  <c r="B182" i="5"/>
  <c r="C182" i="5"/>
  <c r="B183" i="5"/>
  <c r="C183" i="5"/>
  <c r="G183" i="5"/>
  <c r="B184" i="5"/>
  <c r="C184" i="5"/>
  <c r="B185" i="5"/>
  <c r="C185" i="5"/>
  <c r="G185" i="5"/>
  <c r="B186" i="5"/>
  <c r="C186" i="5"/>
  <c r="B187" i="5"/>
  <c r="C187" i="5"/>
  <c r="G187" i="5"/>
  <c r="B188" i="5"/>
  <c r="C188" i="5"/>
  <c r="B189" i="5"/>
  <c r="C189" i="5"/>
  <c r="B190" i="5"/>
  <c r="C190" i="5"/>
  <c r="B191" i="5"/>
  <c r="C191" i="5"/>
  <c r="B192" i="5"/>
  <c r="C192" i="5"/>
  <c r="B193" i="5"/>
  <c r="C193" i="5"/>
  <c r="B194" i="5"/>
  <c r="C194" i="5"/>
  <c r="B195" i="5"/>
  <c r="C195" i="5"/>
  <c r="B196" i="5"/>
  <c r="C196" i="5"/>
  <c r="B4" i="5"/>
  <c r="C4" i="5"/>
  <c r="G4" i="5"/>
  <c r="B5" i="5"/>
  <c r="C5" i="5"/>
  <c r="B6" i="5"/>
  <c r="C6" i="5"/>
  <c r="G6" i="5"/>
  <c r="B7" i="5"/>
  <c r="C7" i="5"/>
  <c r="B8" i="5"/>
  <c r="C8" i="5"/>
  <c r="G8" i="5"/>
  <c r="B9" i="5"/>
  <c r="C9" i="5"/>
  <c r="B10" i="5"/>
  <c r="C10" i="5"/>
  <c r="G10" i="5"/>
  <c r="B11" i="5"/>
  <c r="C11" i="5"/>
  <c r="B12" i="5"/>
  <c r="C12" i="5"/>
  <c r="G12" i="5"/>
  <c r="C3" i="5"/>
  <c r="H3" i="5"/>
  <c r="F4" i="4" a="1"/>
  <c r="F4" i="4" s="1"/>
  <c r="F5" i="4" a="1"/>
  <c r="F5" i="4" s="1"/>
  <c r="F6" i="4" a="1"/>
  <c r="F6" i="4" s="1"/>
  <c r="F7" i="4" a="1"/>
  <c r="F7" i="4" s="1"/>
  <c r="F8" i="4" a="1"/>
  <c r="F8" i="4" s="1"/>
  <c r="F9" i="4" a="1"/>
  <c r="F9" i="4" s="1"/>
  <c r="F10" i="4" a="1"/>
  <c r="F10" i="4" s="1"/>
  <c r="F11" i="4" a="1"/>
  <c r="F11" i="4" s="1"/>
  <c r="F12" i="4" a="1"/>
  <c r="F12" i="4" s="1"/>
  <c r="F13" i="4" a="1"/>
  <c r="F13" i="4" s="1"/>
  <c r="F14" i="4" a="1"/>
  <c r="F14" i="4" s="1"/>
  <c r="F15" i="4" a="1"/>
  <c r="F15" i="4" s="1"/>
  <c r="F16" i="4" a="1"/>
  <c r="F16" i="4" s="1"/>
  <c r="F17" i="4" a="1"/>
  <c r="F17" i="4" s="1"/>
  <c r="F18" i="4" a="1"/>
  <c r="F18" i="4" s="1"/>
  <c r="F19" i="4" a="1"/>
  <c r="F19" i="4" s="1"/>
  <c r="F20" i="4" a="1"/>
  <c r="F20" i="4" s="1"/>
  <c r="F21" i="4" a="1"/>
  <c r="F21" i="4" s="1"/>
  <c r="F22" i="4" a="1"/>
  <c r="F22" i="4" s="1"/>
  <c r="F23" i="4" a="1"/>
  <c r="F23" i="4" s="1"/>
  <c r="F24" i="4" a="1"/>
  <c r="F24" i="4" s="1"/>
  <c r="F25" i="4" a="1"/>
  <c r="F25" i="4" s="1"/>
  <c r="F26" i="4" a="1"/>
  <c r="F26" i="4" s="1"/>
  <c r="F27" i="4" a="1"/>
  <c r="F27" i="4" s="1"/>
  <c r="F28" i="4" a="1"/>
  <c r="F28" i="4" s="1"/>
  <c r="F29" i="4" a="1"/>
  <c r="F29" i="4" s="1"/>
  <c r="F30" i="4" a="1"/>
  <c r="F30" i="4" s="1"/>
  <c r="F31" i="4" a="1"/>
  <c r="F31" i="4" s="1"/>
  <c r="F32" i="4" a="1"/>
  <c r="F32" i="4" s="1"/>
  <c r="F33" i="4" a="1"/>
  <c r="F33" i="4" s="1"/>
  <c r="F34" i="4" a="1"/>
  <c r="F34" i="4" s="1"/>
  <c r="F35" i="4" a="1"/>
  <c r="F35" i="4" s="1"/>
  <c r="F36" i="4" a="1"/>
  <c r="F36" i="4" s="1"/>
  <c r="F37" i="4" a="1"/>
  <c r="F37" i="4" s="1"/>
  <c r="F38" i="4" a="1"/>
  <c r="F38" i="4" s="1"/>
  <c r="F39" i="4" a="1"/>
  <c r="F39" i="4" s="1"/>
  <c r="F40" i="4" a="1"/>
  <c r="F40" i="4" s="1"/>
  <c r="F41" i="4" a="1"/>
  <c r="F41" i="4" s="1"/>
  <c r="F42" i="4" a="1"/>
  <c r="F42" i="4" s="1"/>
  <c r="F43" i="4" a="1"/>
  <c r="F43" i="4" s="1"/>
  <c r="F44" i="4" a="1"/>
  <c r="F44" i="4" s="1"/>
  <c r="F45" i="4" a="1"/>
  <c r="F45" i="4" s="1"/>
  <c r="F46" i="4" a="1"/>
  <c r="F46" i="4" s="1"/>
  <c r="F47" i="4" a="1"/>
  <c r="F47" i="4" s="1"/>
  <c r="F48" i="4" a="1"/>
  <c r="F48" i="4" s="1"/>
  <c r="F49" i="4" a="1"/>
  <c r="F49" i="4" s="1"/>
  <c r="F50" i="4" a="1"/>
  <c r="F50" i="4" s="1"/>
  <c r="F51" i="4" a="1"/>
  <c r="F51" i="4" s="1"/>
  <c r="F52" i="4" a="1"/>
  <c r="F52" i="4" s="1"/>
  <c r="F53" i="4" a="1"/>
  <c r="F53" i="4" s="1"/>
  <c r="F54" i="4" a="1"/>
  <c r="F54" i="4" s="1"/>
  <c r="F55" i="4" a="1"/>
  <c r="F55" i="4" s="1"/>
  <c r="F56" i="4" a="1"/>
  <c r="F56" i="4" s="1"/>
  <c r="F57" i="4" a="1"/>
  <c r="F57" i="4" s="1"/>
  <c r="F58" i="4" a="1"/>
  <c r="F58" i="4" s="1"/>
  <c r="F59" i="4" a="1"/>
  <c r="F59" i="4" s="1"/>
  <c r="F60" i="4" a="1"/>
  <c r="F60" i="4" s="1"/>
  <c r="F61" i="4" a="1"/>
  <c r="F61" i="4" s="1"/>
  <c r="F62" i="4" a="1"/>
  <c r="F62" i="4" s="1"/>
  <c r="F63" i="4" a="1"/>
  <c r="F63" i="4" s="1"/>
  <c r="F64" i="4" a="1"/>
  <c r="F64" i="4" s="1"/>
  <c r="F65" i="4" a="1"/>
  <c r="F65" i="4" s="1"/>
  <c r="F66" i="4" a="1"/>
  <c r="F66" i="4" s="1"/>
  <c r="F67" i="4" a="1"/>
  <c r="F67" i="4" s="1"/>
  <c r="F68" i="4" a="1"/>
  <c r="F68" i="4" s="1"/>
  <c r="F69" i="4" a="1"/>
  <c r="F69" i="4" s="1"/>
  <c r="F70" i="4" a="1"/>
  <c r="F70" i="4" s="1"/>
  <c r="F71" i="4" a="1"/>
  <c r="F71" i="4" s="1"/>
  <c r="F72" i="4" a="1"/>
  <c r="F72" i="4" s="1"/>
  <c r="F73" i="4" a="1"/>
  <c r="F73" i="4" s="1"/>
  <c r="F74" i="4" a="1"/>
  <c r="F74" i="4" s="1"/>
  <c r="F75" i="4" a="1"/>
  <c r="F75" i="4" s="1"/>
  <c r="F76" i="4" a="1"/>
  <c r="F76" i="4" s="1"/>
  <c r="F77" i="4" a="1"/>
  <c r="F77" i="4" s="1"/>
  <c r="F78" i="4" a="1"/>
  <c r="F78" i="4" s="1"/>
  <c r="F79" i="4" a="1"/>
  <c r="F79" i="4" s="1"/>
  <c r="F80" i="4" a="1"/>
  <c r="F80" i="4" s="1"/>
  <c r="F81" i="4" a="1"/>
  <c r="F81" i="4" s="1"/>
  <c r="F82" i="4" a="1"/>
  <c r="F82" i="4" s="1"/>
  <c r="F83" i="4" a="1"/>
  <c r="F83" i="4" s="1"/>
  <c r="F84" i="4" a="1"/>
  <c r="F84" i="4" s="1"/>
  <c r="F85" i="4" a="1"/>
  <c r="F85" i="4" s="1"/>
  <c r="F86" i="4" a="1"/>
  <c r="F86" i="4" s="1"/>
  <c r="F87" i="4" a="1"/>
  <c r="F87" i="4" s="1"/>
  <c r="F88" i="4" a="1"/>
  <c r="F88" i="4" s="1"/>
  <c r="F89" i="4" a="1"/>
  <c r="F89" i="4" s="1"/>
  <c r="F90" i="4" a="1"/>
  <c r="F90" i="4" s="1"/>
  <c r="F91" i="4" a="1"/>
  <c r="F91" i="4" s="1"/>
  <c r="F92" i="4" a="1"/>
  <c r="F92" i="4" s="1"/>
  <c r="F93" i="4" a="1"/>
  <c r="F93" i="4" s="1"/>
  <c r="F94" i="4" a="1"/>
  <c r="F94" i="4" s="1"/>
  <c r="F95" i="4" a="1"/>
  <c r="F95" i="4" s="1"/>
  <c r="F96" i="4" a="1"/>
  <c r="F96" i="4" s="1"/>
  <c r="F97" i="4" a="1"/>
  <c r="F97" i="4" s="1"/>
  <c r="F98" i="4" a="1"/>
  <c r="F98" i="4" s="1"/>
  <c r="F99" i="4" a="1"/>
  <c r="F99" i="4" s="1"/>
  <c r="F100" i="4" a="1"/>
  <c r="F100" i="4" s="1"/>
  <c r="F101" i="4" a="1"/>
  <c r="F101" i="4" s="1"/>
  <c r="F102" i="4" a="1"/>
  <c r="F102" i="4" s="1"/>
  <c r="F103" i="4" a="1"/>
  <c r="F103" i="4" s="1"/>
  <c r="F104" i="4" a="1"/>
  <c r="F104" i="4" s="1"/>
  <c r="F105" i="4" a="1"/>
  <c r="F105" i="4" s="1"/>
  <c r="F106" i="4" a="1"/>
  <c r="F106" i="4" s="1"/>
  <c r="F107" i="4" a="1"/>
  <c r="F107" i="4" s="1"/>
  <c r="F108" i="4" a="1"/>
  <c r="F108" i="4" s="1"/>
  <c r="F109" i="4" a="1"/>
  <c r="F109" i="4" s="1"/>
  <c r="F110" i="4" a="1"/>
  <c r="F110" i="4" s="1"/>
  <c r="F111" i="4" a="1"/>
  <c r="F111" i="4" s="1"/>
  <c r="F112" i="4" a="1"/>
  <c r="F112" i="4" s="1"/>
  <c r="F113" i="4" a="1"/>
  <c r="F113" i="4" s="1"/>
  <c r="F114" i="4" a="1"/>
  <c r="F114" i="4" s="1"/>
  <c r="F115" i="4" a="1"/>
  <c r="F115" i="4" s="1"/>
  <c r="F116" i="4" a="1"/>
  <c r="F116" i="4" s="1"/>
  <c r="F117" i="4" a="1"/>
  <c r="F117" i="4" s="1"/>
  <c r="F118" i="4" a="1"/>
  <c r="F118" i="4" s="1"/>
  <c r="F119" i="4" a="1"/>
  <c r="F119" i="4" s="1"/>
  <c r="F120" i="4" a="1"/>
  <c r="F120" i="4" s="1"/>
  <c r="F121" i="4" a="1"/>
  <c r="F121" i="4" s="1"/>
  <c r="F122" i="4" a="1"/>
  <c r="F122" i="4" s="1"/>
  <c r="F123" i="4" a="1"/>
  <c r="F123" i="4" s="1"/>
  <c r="F124" i="4" a="1"/>
  <c r="F124" i="4" s="1"/>
  <c r="F125" i="4" a="1"/>
  <c r="F125" i="4" s="1"/>
  <c r="F126" i="4" a="1"/>
  <c r="F126" i="4" s="1"/>
  <c r="F127" i="4" a="1"/>
  <c r="F127" i="4" s="1"/>
  <c r="F128" i="4" a="1"/>
  <c r="F128" i="4" s="1"/>
  <c r="F129" i="4" a="1"/>
  <c r="F129" i="4" s="1"/>
  <c r="F130" i="4" a="1"/>
  <c r="F130" i="4" s="1"/>
  <c r="F131" i="4" a="1"/>
  <c r="F131" i="4" s="1"/>
  <c r="F132" i="4" a="1"/>
  <c r="F132" i="4" s="1"/>
  <c r="F133" i="4" a="1"/>
  <c r="F133" i="4" s="1"/>
  <c r="F134" i="4" a="1"/>
  <c r="F134" i="4" s="1"/>
  <c r="F135" i="4" a="1"/>
  <c r="F135" i="4" s="1"/>
  <c r="F136" i="4" a="1"/>
  <c r="F136" i="4" s="1"/>
  <c r="F137" i="4" a="1"/>
  <c r="F137" i="4" s="1"/>
  <c r="F138" i="4" a="1"/>
  <c r="F138" i="4" s="1"/>
  <c r="F139" i="4" a="1"/>
  <c r="F139" i="4" s="1"/>
  <c r="F140" i="4" a="1"/>
  <c r="F140" i="4" s="1"/>
  <c r="F141" i="4" a="1"/>
  <c r="F141" i="4" s="1"/>
  <c r="F142" i="4" a="1"/>
  <c r="F142" i="4" s="1"/>
  <c r="F143" i="4" a="1"/>
  <c r="F143" i="4" s="1"/>
  <c r="F144" i="4" a="1"/>
  <c r="F144" i="4" s="1"/>
  <c r="F145" i="4" a="1"/>
  <c r="F145" i="4" s="1"/>
  <c r="F146" i="4" a="1"/>
  <c r="F146" i="4" s="1"/>
  <c r="F147" i="4" a="1"/>
  <c r="F147" i="4" s="1"/>
  <c r="F148" i="4" a="1"/>
  <c r="F148" i="4" s="1"/>
  <c r="F149" i="4" a="1"/>
  <c r="F149" i="4" s="1"/>
  <c r="F150" i="4" a="1"/>
  <c r="F150" i="4" s="1"/>
  <c r="F151" i="4" a="1"/>
  <c r="F151" i="4" s="1"/>
  <c r="F152" i="4" a="1"/>
  <c r="F152" i="4" s="1"/>
  <c r="F153" i="4" a="1"/>
  <c r="F153" i="4" s="1"/>
  <c r="F154" i="4" a="1"/>
  <c r="F154" i="4" s="1"/>
  <c r="F155" i="4" a="1"/>
  <c r="F155" i="4" s="1"/>
  <c r="F156" i="4" a="1"/>
  <c r="F156" i="4" s="1"/>
  <c r="F157" i="4" a="1"/>
  <c r="F157" i="4" s="1"/>
  <c r="F158" i="4" a="1"/>
  <c r="F158" i="4" s="1"/>
  <c r="F159" i="4" a="1"/>
  <c r="F159" i="4" s="1"/>
  <c r="F160" i="4" a="1"/>
  <c r="F160" i="4" s="1"/>
  <c r="F161" i="4" a="1"/>
  <c r="F161" i="4" s="1"/>
  <c r="F162" i="4" a="1"/>
  <c r="F162" i="4" s="1"/>
  <c r="F163" i="4" a="1"/>
  <c r="F163" i="4" s="1"/>
  <c r="F164" i="4" a="1"/>
  <c r="F164" i="4" s="1"/>
  <c r="F165" i="4" a="1"/>
  <c r="F165" i="4" s="1"/>
  <c r="F166" i="4" a="1"/>
  <c r="F166" i="4" s="1"/>
  <c r="F167" i="4" a="1"/>
  <c r="F167" i="4" s="1"/>
  <c r="F168" i="4" a="1"/>
  <c r="F168" i="4" s="1"/>
  <c r="F169" i="4" a="1"/>
  <c r="F169" i="4" s="1"/>
  <c r="F170" i="4" a="1"/>
  <c r="F170" i="4" s="1"/>
  <c r="F171" i="4" a="1"/>
  <c r="F171" i="4" s="1"/>
  <c r="F172" i="4" a="1"/>
  <c r="F172" i="4" s="1"/>
  <c r="F173" i="4" a="1"/>
  <c r="F173" i="4" s="1"/>
  <c r="F174" i="4" a="1"/>
  <c r="F174" i="4" s="1"/>
  <c r="F175" i="4" a="1"/>
  <c r="F175" i="4" s="1"/>
  <c r="F176" i="4" a="1"/>
  <c r="F176" i="4" s="1"/>
  <c r="F177" i="4" a="1"/>
  <c r="F177" i="4" s="1"/>
  <c r="F178" i="4" a="1"/>
  <c r="F178" i="4" s="1"/>
  <c r="F179" i="4" a="1"/>
  <c r="F179" i="4" s="1"/>
  <c r="F180" i="4" a="1"/>
  <c r="F180" i="4" s="1"/>
  <c r="F181" i="4" a="1"/>
  <c r="F181" i="4" s="1"/>
  <c r="F182" i="4" a="1"/>
  <c r="F182" i="4" s="1"/>
  <c r="F183" i="4" a="1"/>
  <c r="F183" i="4" s="1"/>
  <c r="F184" i="4" a="1"/>
  <c r="F184" i="4" s="1"/>
  <c r="F185" i="4" a="1"/>
  <c r="F185" i="4" s="1"/>
  <c r="F186" i="4" a="1"/>
  <c r="F186" i="4" s="1"/>
  <c r="F187" i="4" a="1"/>
  <c r="F187" i="4" s="1"/>
  <c r="F188" i="4" a="1"/>
  <c r="F188" i="4" s="1"/>
  <c r="F189" i="4" a="1"/>
  <c r="F189" i="4" s="1"/>
  <c r="F190" i="4" a="1"/>
  <c r="F190" i="4" s="1"/>
  <c r="F191" i="4" a="1"/>
  <c r="F191" i="4" s="1"/>
  <c r="F192" i="4" a="1"/>
  <c r="F192" i="4" s="1"/>
  <c r="F193" i="4" a="1"/>
  <c r="F193" i="4" s="1"/>
  <c r="F194" i="4" a="1"/>
  <c r="F194" i="4" s="1"/>
  <c r="F195" i="4" a="1"/>
  <c r="F195" i="4" s="1"/>
  <c r="F196" i="4" a="1"/>
  <c r="F196" i="4" s="1"/>
  <c r="F3" i="4" a="1"/>
  <c r="F3" i="4" s="1"/>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3" i="4"/>
  <c r="AQ4004" i="7" l="1"/>
  <c r="AP4004" i="7"/>
  <c r="AO4004" i="7"/>
  <c r="Y4004" i="7"/>
  <c r="AQ4008" i="7"/>
  <c r="AP4008" i="7"/>
  <c r="AO4008" i="7"/>
  <c r="AQ4009" i="7"/>
  <c r="AP4009" i="7"/>
  <c r="T60" i="5" l="1"/>
  <c r="T136" i="5"/>
  <c r="T18" i="5"/>
  <c r="T68" i="5"/>
  <c r="T56" i="5"/>
  <c r="T3" i="5"/>
  <c r="T77" i="5"/>
  <c r="T194" i="5"/>
  <c r="T173" i="5"/>
  <c r="T175" i="5"/>
  <c r="T42" i="5"/>
  <c r="T62" i="5"/>
  <c r="T177" i="5"/>
  <c r="T12" i="5"/>
  <c r="T16" i="5"/>
  <c r="T32" i="5"/>
  <c r="T44" i="5"/>
  <c r="T31" i="5"/>
  <c r="T137" i="5"/>
  <c r="T132" i="5"/>
  <c r="T84" i="5"/>
  <c r="T160" i="5"/>
  <c r="T135" i="5"/>
  <c r="T41" i="5"/>
  <c r="T161" i="5"/>
  <c r="T171" i="5"/>
  <c r="T38" i="5"/>
  <c r="T163" i="5"/>
  <c r="T189" i="5"/>
  <c r="T115" i="5"/>
  <c r="T119" i="5"/>
  <c r="T118" i="5"/>
  <c r="T116" i="5"/>
  <c r="T114" i="5"/>
  <c r="T120" i="5"/>
  <c r="T117" i="5"/>
  <c r="T83" i="5"/>
  <c r="T176" i="5"/>
  <c r="T34" i="5"/>
  <c r="T25" i="5"/>
  <c r="T29" i="5"/>
  <c r="T28" i="5"/>
  <c r="T30" i="5"/>
  <c r="T21" i="5"/>
  <c r="T23" i="5"/>
  <c r="T20" i="5"/>
  <c r="T27" i="5"/>
  <c r="T26" i="5"/>
  <c r="T22" i="5"/>
  <c r="T50" i="5"/>
  <c r="T51" i="5"/>
  <c r="T64" i="5"/>
  <c r="T80" i="5"/>
  <c r="T103" i="5"/>
  <c r="T75" i="5"/>
  <c r="T93" i="5"/>
  <c r="T104" i="5"/>
  <c r="T98" i="5"/>
  <c r="T95" i="5"/>
  <c r="T99" i="5"/>
  <c r="T111" i="5"/>
  <c r="T90" i="5"/>
  <c r="T85" i="5"/>
  <c r="T88" i="5"/>
  <c r="T92" i="5"/>
  <c r="T110" i="5"/>
  <c r="T81" i="5"/>
  <c r="T87" i="5"/>
  <c r="T86" i="5"/>
  <c r="T100" i="5"/>
  <c r="T102" i="5"/>
  <c r="T94" i="5"/>
  <c r="T89" i="5"/>
  <c r="T109" i="5"/>
  <c r="T129" i="5"/>
  <c r="T127" i="5"/>
  <c r="T128" i="5"/>
  <c r="T123" i="5"/>
  <c r="T125" i="5"/>
  <c r="T124" i="5"/>
  <c r="T130" i="5"/>
  <c r="T153" i="5"/>
  <c r="T191" i="5"/>
  <c r="T192" i="5"/>
  <c r="T181" i="5"/>
  <c r="T184" i="5"/>
  <c r="T188" i="5"/>
  <c r="T185" i="5"/>
  <c r="T196" i="5"/>
  <c r="T190" i="5"/>
  <c r="T5" i="5"/>
  <c r="T7" i="5"/>
  <c r="T108" i="5"/>
  <c r="T170" i="5"/>
  <c r="T166" i="5"/>
  <c r="T126" i="5"/>
  <c r="T141" i="5"/>
  <c r="T134" i="5"/>
  <c r="T105" i="5"/>
  <c r="T36" i="5"/>
  <c r="T133" i="5"/>
  <c r="T37" i="5"/>
  <c r="T169" i="5"/>
  <c r="T35" i="5"/>
  <c r="T33" i="5"/>
  <c r="T9" i="5"/>
  <c r="T52" i="5"/>
  <c r="T138" i="5"/>
  <c r="T45" i="5"/>
  <c r="T15" i="5"/>
  <c r="T8" i="5"/>
  <c r="T121" i="5"/>
  <c r="T178" i="5"/>
  <c r="T112" i="5"/>
  <c r="T13" i="5"/>
  <c r="T122" i="5"/>
  <c r="T101" i="5"/>
  <c r="T70" i="5"/>
  <c r="T46" i="5"/>
  <c r="T61" i="5"/>
  <c r="T82" i="5"/>
  <c r="T97" i="5"/>
  <c r="T76" i="5"/>
  <c r="T74" i="5"/>
  <c r="T71" i="5"/>
  <c r="T73" i="5"/>
  <c r="T72" i="5"/>
  <c r="T113" i="5"/>
  <c r="T107" i="5"/>
  <c r="T53" i="5"/>
  <c r="T59" i="5"/>
  <c r="T193" i="5"/>
  <c r="T96" i="5"/>
  <c r="T39" i="5"/>
  <c r="T168" i="5"/>
  <c r="T78" i="5"/>
  <c r="T6" i="5"/>
  <c r="T14" i="5"/>
  <c r="T55" i="5"/>
  <c r="T58" i="5"/>
  <c r="T57" i="5"/>
  <c r="T69" i="5"/>
  <c r="T154" i="5"/>
  <c r="T151" i="5"/>
  <c r="T150" i="5"/>
  <c r="T144" i="5"/>
  <c r="T148" i="5"/>
  <c r="T155" i="5"/>
  <c r="T142" i="5"/>
  <c r="T152" i="5"/>
  <c r="T156" i="5"/>
  <c r="T157" i="5"/>
  <c r="T158" i="5"/>
  <c r="T186" i="5"/>
  <c r="T180" i="5"/>
  <c r="T183" i="5"/>
  <c r="T195" i="5"/>
  <c r="T179" i="5"/>
  <c r="T187" i="5"/>
  <c r="T172" i="5"/>
  <c r="T174" i="5"/>
  <c r="T43" i="5"/>
  <c r="T10" i="5"/>
  <c r="T106" i="5"/>
  <c r="T91" i="5"/>
  <c r="T140" i="5"/>
  <c r="T167" i="5"/>
  <c r="T131" i="5"/>
  <c r="T146" i="5"/>
  <c r="T143" i="5"/>
  <c r="T149" i="5"/>
  <c r="T145" i="5"/>
  <c r="T147" i="5"/>
  <c r="T17" i="5"/>
  <c r="T66" i="5"/>
  <c r="T4" i="5"/>
  <c r="T79" i="5"/>
  <c r="T54" i="5"/>
  <c r="T182" i="5"/>
  <c r="T47" i="5"/>
  <c r="T19" i="5"/>
  <c r="T139" i="5"/>
  <c r="T162" i="5"/>
  <c r="T164" i="5"/>
  <c r="T67" i="5"/>
  <c r="T165" i="5"/>
  <c r="T65" i="5"/>
  <c r="T11" i="5"/>
  <c r="T63" i="5"/>
  <c r="T40" i="5"/>
  <c r="T48" i="5"/>
  <c r="T24" i="5"/>
  <c r="T49" i="5"/>
  <c r="T159" i="5"/>
  <c r="N53" i="6" a="1"/>
  <c r="N53" i="6" s="1"/>
  <c r="N132" i="6" a="1"/>
  <c r="N132" i="6" s="1"/>
  <c r="N15" i="6" a="1"/>
  <c r="N15" i="6" s="1"/>
  <c r="N67" i="6" a="1"/>
  <c r="N67" i="6" s="1"/>
  <c r="N54" i="6" a="1"/>
  <c r="N54" i="6" s="1"/>
  <c r="N3" i="6" a="1"/>
  <c r="N3" i="6" s="1"/>
  <c r="N68" i="6" a="1"/>
  <c r="N68" i="6" s="1"/>
  <c r="N162" i="6" a="1"/>
  <c r="N162" i="6" s="1"/>
  <c r="N163" i="6" a="1"/>
  <c r="N163" i="6" s="1"/>
  <c r="N164" i="6" a="1"/>
  <c r="N164" i="6" s="1"/>
  <c r="N31" i="6" a="1"/>
  <c r="N31" i="6" s="1"/>
  <c r="N61" i="6" a="1"/>
  <c r="N61" i="6" s="1"/>
  <c r="N165" i="6" a="1"/>
  <c r="N165" i="6" s="1"/>
  <c r="N4" i="6" a="1"/>
  <c r="N4" i="6" s="1"/>
  <c r="N16" i="6" a="1"/>
  <c r="N16" i="6" s="1"/>
  <c r="N32" i="6" a="1"/>
  <c r="N32" i="6" s="1"/>
  <c r="N33" i="6" a="1"/>
  <c r="N33" i="6" s="1"/>
  <c r="N34" i="6" a="1"/>
  <c r="N34" i="6" s="1"/>
  <c r="N138" i="6" a="1"/>
  <c r="N138" i="6" s="1"/>
  <c r="N133" i="6" a="1"/>
  <c r="N133" i="6" s="1"/>
  <c r="N69" i="6" a="1"/>
  <c r="N69" i="6" s="1"/>
  <c r="N139" i="6" a="1"/>
  <c r="N139" i="6" s="1"/>
  <c r="N134" i="6" a="1"/>
  <c r="N134" i="6" s="1"/>
  <c r="N35" i="6" a="1"/>
  <c r="N35" i="6" s="1"/>
  <c r="N140" i="6" a="1"/>
  <c r="N140" i="6" s="1"/>
  <c r="N166" i="6" a="1"/>
  <c r="N166" i="6" s="1"/>
  <c r="N36" i="6" a="1"/>
  <c r="N36" i="6" s="1"/>
  <c r="N167" i="6" a="1"/>
  <c r="N167" i="6" s="1"/>
  <c r="N168" i="6" a="1"/>
  <c r="N168" i="6" s="1"/>
  <c r="N112" i="6" a="1"/>
  <c r="N112" i="6" s="1"/>
  <c r="N113" i="6" a="1"/>
  <c r="N113" i="6" s="1"/>
  <c r="N114" i="6" a="1"/>
  <c r="N114" i="6" s="1"/>
  <c r="N115" i="6" a="1"/>
  <c r="N115" i="6" s="1"/>
  <c r="N116" i="6" a="1"/>
  <c r="N116" i="6" s="1"/>
  <c r="N117" i="6" a="1"/>
  <c r="N117" i="6" s="1"/>
  <c r="N118" i="6" a="1"/>
  <c r="N118" i="6" s="1"/>
  <c r="N70" i="6" a="1"/>
  <c r="N70" i="6" s="1"/>
  <c r="N169" i="6" a="1"/>
  <c r="N169" i="6" s="1"/>
  <c r="N37" i="6" a="1"/>
  <c r="N37" i="6" s="1"/>
  <c r="N17" i="6" a="1"/>
  <c r="N17" i="6" s="1"/>
  <c r="N18" i="6" a="1"/>
  <c r="N18" i="6" s="1"/>
  <c r="N19" i="6" a="1"/>
  <c r="N19" i="6" s="1"/>
  <c r="N20" i="6" a="1"/>
  <c r="N20" i="6" s="1"/>
  <c r="N21" i="6" a="1"/>
  <c r="N21" i="6" s="1"/>
  <c r="N22" i="6" a="1"/>
  <c r="N22" i="6" s="1"/>
  <c r="N23" i="6" a="1"/>
  <c r="N23" i="6" s="1"/>
  <c r="N24" i="6" a="1"/>
  <c r="N24" i="6" s="1"/>
  <c r="N25" i="6" a="1"/>
  <c r="N25" i="6" s="1"/>
  <c r="N26" i="6" a="1"/>
  <c r="N26" i="6" s="1"/>
  <c r="N38" i="6" a="1"/>
  <c r="N38" i="6" s="1"/>
  <c r="N39" i="6" a="1"/>
  <c r="N39" i="6" s="1"/>
  <c r="N62" i="6" a="1"/>
  <c r="N62" i="6" s="1"/>
  <c r="N71" i="6" a="1"/>
  <c r="N71" i="6" s="1"/>
  <c r="N72" i="6" a="1"/>
  <c r="N72" i="6" s="1"/>
  <c r="N73" i="6" a="1"/>
  <c r="N73" i="6" s="1"/>
  <c r="N74" i="6" a="1"/>
  <c r="N74" i="6" s="1"/>
  <c r="N75" i="6" a="1"/>
  <c r="N75" i="6" s="1"/>
  <c r="N76" i="6" a="1"/>
  <c r="N76" i="6" s="1"/>
  <c r="N77" i="6" a="1"/>
  <c r="N77" i="6" s="1"/>
  <c r="N78" i="6" a="1"/>
  <c r="N78" i="6" s="1"/>
  <c r="N79" i="6" a="1"/>
  <c r="N79" i="6" s="1"/>
  <c r="N80" i="6" a="1"/>
  <c r="N80" i="6" s="1"/>
  <c r="N81" i="6" a="1"/>
  <c r="N81" i="6" s="1"/>
  <c r="N82" i="6" a="1"/>
  <c r="N82" i="6" s="1"/>
  <c r="N83" i="6" a="1"/>
  <c r="N83" i="6" s="1"/>
  <c r="N84" i="6" a="1"/>
  <c r="N84" i="6" s="1"/>
  <c r="N85" i="6" a="1"/>
  <c r="N85" i="6" s="1"/>
  <c r="N86" i="6" a="1"/>
  <c r="N86" i="6" s="1"/>
  <c r="N87" i="6" a="1"/>
  <c r="N87" i="6" s="1"/>
  <c r="N88" i="6" a="1"/>
  <c r="N88" i="6" s="1"/>
  <c r="N89" i="6" a="1"/>
  <c r="N89" i="6" s="1"/>
  <c r="N90" i="6" a="1"/>
  <c r="N90" i="6" s="1"/>
  <c r="N91" i="6" a="1"/>
  <c r="N91" i="6" s="1"/>
  <c r="N92" i="6" a="1"/>
  <c r="N92" i="6" s="1"/>
  <c r="N121" i="6" a="1"/>
  <c r="N121" i="6" s="1"/>
  <c r="N122" i="6" a="1"/>
  <c r="N122" i="6" s="1"/>
  <c r="N123" i="6" a="1"/>
  <c r="N123" i="6" s="1"/>
  <c r="N124" i="6" a="1"/>
  <c r="N124" i="6" s="1"/>
  <c r="N125" i="6" a="1"/>
  <c r="N125" i="6" s="1"/>
  <c r="N126" i="6" a="1"/>
  <c r="N126" i="6" s="1"/>
  <c r="N127" i="6" a="1"/>
  <c r="N127" i="6" s="1"/>
  <c r="N141" i="6" a="1"/>
  <c r="N141" i="6" s="1"/>
  <c r="N170" i="6" a="1"/>
  <c r="N170" i="6" s="1"/>
  <c r="N171" i="6" a="1"/>
  <c r="N171" i="6" s="1"/>
  <c r="N172" i="6" a="1"/>
  <c r="N172" i="6" s="1"/>
  <c r="N173" i="6" a="1"/>
  <c r="N173" i="6" s="1"/>
  <c r="N174" i="6" a="1"/>
  <c r="N174" i="6" s="1"/>
  <c r="N175" i="6" a="1"/>
  <c r="N175" i="6" s="1"/>
  <c r="N176" i="6" a="1"/>
  <c r="N176" i="6" s="1"/>
  <c r="N177" i="6" a="1"/>
  <c r="N177" i="6" s="1"/>
  <c r="N5" i="6" a="1"/>
  <c r="N5" i="6" s="1"/>
  <c r="N6" i="6" a="1"/>
  <c r="N6" i="6" s="1"/>
  <c r="N93" i="6" a="1"/>
  <c r="N93" i="6" s="1"/>
  <c r="N178" i="6" a="1"/>
  <c r="N178" i="6" s="1"/>
  <c r="N179" i="6" a="1"/>
  <c r="N179" i="6" s="1"/>
  <c r="N128" i="6" a="1"/>
  <c r="N128" i="6" s="1"/>
  <c r="N142" i="6" a="1"/>
  <c r="N142" i="6" s="1"/>
  <c r="N135" i="6" a="1"/>
  <c r="N135" i="6" s="1"/>
  <c r="N94" i="6" a="1"/>
  <c r="N94" i="6" s="1"/>
  <c r="N40" i="6" a="1"/>
  <c r="N40" i="6" s="1"/>
  <c r="N136" i="6" a="1"/>
  <c r="N136" i="6" s="1"/>
  <c r="N41" i="6" a="1"/>
  <c r="N41" i="6" s="1"/>
  <c r="N180" i="6" a="1"/>
  <c r="N180" i="6" s="1"/>
  <c r="N42" i="6" a="1"/>
  <c r="N42" i="6" s="1"/>
  <c r="N43" i="6" a="1"/>
  <c r="N43" i="6" s="1"/>
  <c r="N7" i="6" a="1"/>
  <c r="N7" i="6" s="1"/>
  <c r="N44" i="6" a="1"/>
  <c r="N44" i="6" s="1"/>
  <c r="N143" i="6" a="1"/>
  <c r="N143" i="6" s="1"/>
  <c r="N45" i="6" a="1"/>
  <c r="N45" i="6" s="1"/>
  <c r="N27" i="6" a="1"/>
  <c r="N27" i="6" s="1"/>
  <c r="N8" i="6" a="1"/>
  <c r="N8" i="6" s="1"/>
  <c r="N129" i="6" a="1"/>
  <c r="N129" i="6" s="1"/>
  <c r="N181" i="6" a="1"/>
  <c r="N181" i="6" s="1"/>
  <c r="N119" i="6" a="1"/>
  <c r="N119" i="6" s="1"/>
  <c r="N9" i="6" a="1"/>
  <c r="N9" i="6" s="1"/>
  <c r="N130" i="6" a="1"/>
  <c r="N130" i="6" s="1"/>
  <c r="N95" i="6" a="1"/>
  <c r="N95" i="6" s="1"/>
  <c r="N96" i="6" a="1"/>
  <c r="N96" i="6" s="1"/>
  <c r="N46" i="6" a="1"/>
  <c r="N46" i="6" s="1"/>
  <c r="N63" i="6" a="1"/>
  <c r="N63" i="6" s="1"/>
  <c r="N97" i="6" a="1"/>
  <c r="N97" i="6" s="1"/>
  <c r="N98" i="6" a="1"/>
  <c r="N98" i="6" s="1"/>
  <c r="N99" i="6" a="1"/>
  <c r="N99" i="6" s="1"/>
  <c r="N100" i="6" a="1"/>
  <c r="N100" i="6" s="1"/>
  <c r="N101" i="6" a="1"/>
  <c r="N101" i="6" s="1"/>
  <c r="N102" i="6" a="1"/>
  <c r="N102" i="6" s="1"/>
  <c r="N103" i="6" a="1"/>
  <c r="N103" i="6" s="1"/>
  <c r="N120" i="6" a="1"/>
  <c r="N120" i="6" s="1"/>
  <c r="N104" i="6" a="1"/>
  <c r="N104" i="6" s="1"/>
  <c r="N55" i="6" a="1"/>
  <c r="N55" i="6" s="1"/>
  <c r="N56" i="6" a="1"/>
  <c r="N56" i="6" s="1"/>
  <c r="N182" i="6" a="1"/>
  <c r="N182" i="6" s="1"/>
  <c r="N105" i="6" a="1"/>
  <c r="N105" i="6" s="1"/>
  <c r="N47" i="6" a="1"/>
  <c r="N47" i="6" s="1"/>
  <c r="N183" i="6" a="1"/>
  <c r="N183" i="6" s="1"/>
  <c r="N106" i="6" a="1"/>
  <c r="N106" i="6" s="1"/>
  <c r="N10" i="6" a="1"/>
  <c r="N10" i="6" s="1"/>
  <c r="N11" i="6" a="1"/>
  <c r="N11" i="6" s="1"/>
  <c r="N57" i="6" a="1"/>
  <c r="N57" i="6" s="1"/>
  <c r="N58" i="6" a="1"/>
  <c r="N58" i="6" s="1"/>
  <c r="N59" i="6" a="1"/>
  <c r="N59" i="6" s="1"/>
  <c r="N107" i="6" a="1"/>
  <c r="N107" i="6" s="1"/>
  <c r="N144" i="6" a="1"/>
  <c r="N144" i="6" s="1"/>
  <c r="N145" i="6" a="1"/>
  <c r="N145" i="6" s="1"/>
  <c r="N146" i="6" a="1"/>
  <c r="N146" i="6" s="1"/>
  <c r="N147" i="6" a="1"/>
  <c r="N147" i="6" s="1"/>
  <c r="N148" i="6" a="1"/>
  <c r="N148" i="6" s="1"/>
  <c r="N149" i="6" a="1"/>
  <c r="N149" i="6" s="1"/>
  <c r="N150" i="6" a="1"/>
  <c r="N150" i="6" s="1"/>
  <c r="N151" i="6" a="1"/>
  <c r="N151" i="6" s="1"/>
  <c r="N152" i="6" a="1"/>
  <c r="N152" i="6" s="1"/>
  <c r="N153" i="6" a="1"/>
  <c r="N153" i="6" s="1"/>
  <c r="N154" i="6" a="1"/>
  <c r="N154" i="6" s="1"/>
  <c r="N184" i="6" a="1"/>
  <c r="N184" i="6" s="1"/>
  <c r="N185" i="6" a="1"/>
  <c r="N185" i="6" s="1"/>
  <c r="N186" i="6" a="1"/>
  <c r="N186" i="6" s="1"/>
  <c r="N187" i="6" a="1"/>
  <c r="N187" i="6" s="1"/>
  <c r="N188" i="6" a="1"/>
  <c r="N188" i="6" s="1"/>
  <c r="N189" i="6" a="1"/>
  <c r="N189" i="6" s="1"/>
  <c r="N190" i="6" a="1"/>
  <c r="N190" i="6" s="1"/>
  <c r="N191" i="6" a="1"/>
  <c r="N191" i="6" s="1"/>
  <c r="N48" i="6" a="1"/>
  <c r="N48" i="6" s="1"/>
  <c r="N12" i="6" a="1"/>
  <c r="N12" i="6" s="1"/>
  <c r="N108" i="6" a="1"/>
  <c r="N108" i="6" s="1"/>
  <c r="N109" i="6" a="1"/>
  <c r="N109" i="6" s="1"/>
  <c r="N155" i="6" a="1"/>
  <c r="N155" i="6" s="1"/>
  <c r="N192" i="6" a="1"/>
  <c r="N192" i="6" s="1"/>
  <c r="N131" i="6" a="1"/>
  <c r="N131" i="6" s="1"/>
  <c r="N156" i="6" a="1"/>
  <c r="N156" i="6" s="1"/>
  <c r="N157" i="6" a="1"/>
  <c r="N157" i="6" s="1"/>
  <c r="N158" i="6" a="1"/>
  <c r="N158" i="6" s="1"/>
  <c r="N159" i="6" a="1"/>
  <c r="N159" i="6" s="1"/>
  <c r="N160" i="6" a="1"/>
  <c r="N160" i="6" s="1"/>
  <c r="N28" i="6" a="1"/>
  <c r="N28" i="6" s="1"/>
  <c r="N64" i="6" a="1"/>
  <c r="N64" i="6" s="1"/>
  <c r="N13" i="6" a="1"/>
  <c r="N13" i="6" s="1"/>
  <c r="N110" i="6" a="1"/>
  <c r="N110" i="6" s="1"/>
  <c r="N60" i="6" a="1"/>
  <c r="N60" i="6" s="1"/>
  <c r="N193" i="6" a="1"/>
  <c r="N193" i="6" s="1"/>
  <c r="N49" i="6" a="1"/>
  <c r="N49" i="6" s="1"/>
  <c r="N29" i="6" a="1"/>
  <c r="N29" i="6" s="1"/>
  <c r="N161" i="6" a="1"/>
  <c r="N161" i="6" s="1"/>
  <c r="N194" i="6" a="1"/>
  <c r="N194" i="6" s="1"/>
  <c r="N195" i="6" a="1"/>
  <c r="N195" i="6" s="1"/>
  <c r="N111" i="6" a="1"/>
  <c r="N111" i="6" s="1"/>
  <c r="N196" i="6" a="1"/>
  <c r="N196" i="6" s="1"/>
  <c r="N65" i="6" a="1"/>
  <c r="N65" i="6" s="1"/>
  <c r="N14" i="6" a="1"/>
  <c r="N14" i="6" s="1"/>
  <c r="N66" i="6" a="1"/>
  <c r="N66" i="6" s="1"/>
  <c r="N50" i="6" a="1"/>
  <c r="N50" i="6" s="1"/>
  <c r="N51" i="6" a="1"/>
  <c r="N51" i="6" s="1"/>
  <c r="N30" i="6" a="1"/>
  <c r="N30" i="6" s="1"/>
  <c r="N52" i="6" a="1"/>
  <c r="N52" i="6" s="1"/>
  <c r="N137" i="6" a="1"/>
  <c r="N137" i="6" s="1"/>
  <c r="M53" i="6" a="1"/>
  <c r="M53" i="6" s="1"/>
  <c r="M132" i="6" a="1"/>
  <c r="M132" i="6" s="1"/>
  <c r="M15" i="6" a="1"/>
  <c r="M15" i="6" s="1"/>
  <c r="M67" i="6" a="1"/>
  <c r="M67" i="6" s="1"/>
  <c r="M54" i="6" a="1"/>
  <c r="M54" i="6" s="1"/>
  <c r="M3" i="6" a="1"/>
  <c r="M3" i="6" s="1"/>
  <c r="M68" i="6" a="1"/>
  <c r="M68" i="6" s="1"/>
  <c r="M162" i="6" a="1"/>
  <c r="M162" i="6" s="1"/>
  <c r="M163" i="6" a="1"/>
  <c r="M163" i="6" s="1"/>
  <c r="M164" i="6" a="1"/>
  <c r="M164" i="6" s="1"/>
  <c r="M31" i="6" a="1"/>
  <c r="M31" i="6" s="1"/>
  <c r="M61" i="6" a="1"/>
  <c r="M61" i="6" s="1"/>
  <c r="M165" i="6" a="1"/>
  <c r="M165" i="6" s="1"/>
  <c r="M4" i="6" a="1"/>
  <c r="M4" i="6" s="1"/>
  <c r="M16" i="6" a="1"/>
  <c r="M16" i="6" s="1"/>
  <c r="M32" i="6" a="1"/>
  <c r="M32" i="6" s="1"/>
  <c r="M33" i="6" a="1"/>
  <c r="M33" i="6" s="1"/>
  <c r="M34" i="6" a="1"/>
  <c r="M34" i="6" s="1"/>
  <c r="M138" i="6" a="1"/>
  <c r="M138" i="6" s="1"/>
  <c r="M133" i="6" a="1"/>
  <c r="M133" i="6" s="1"/>
  <c r="M69" i="6" a="1"/>
  <c r="M69" i="6" s="1"/>
  <c r="M139" i="6" a="1"/>
  <c r="M139" i="6" s="1"/>
  <c r="M134" i="6" a="1"/>
  <c r="M134" i="6" s="1"/>
  <c r="M35" i="6" a="1"/>
  <c r="M35" i="6" s="1"/>
  <c r="M140" i="6" a="1"/>
  <c r="M140" i="6" s="1"/>
  <c r="M166" i="6" a="1"/>
  <c r="M166" i="6" s="1"/>
  <c r="M36" i="6" a="1"/>
  <c r="M36" i="6" s="1"/>
  <c r="M167" i="6" a="1"/>
  <c r="M167" i="6" s="1"/>
  <c r="M168" i="6" a="1"/>
  <c r="M168" i="6" s="1"/>
  <c r="M112" i="6" a="1"/>
  <c r="M112" i="6" s="1"/>
  <c r="M113" i="6" a="1"/>
  <c r="M113" i="6" s="1"/>
  <c r="M114" i="6" a="1"/>
  <c r="M114" i="6" s="1"/>
  <c r="M115" i="6" a="1"/>
  <c r="M115" i="6" s="1"/>
  <c r="M116" i="6" a="1"/>
  <c r="M116" i="6" s="1"/>
  <c r="M117" i="6" a="1"/>
  <c r="M117" i="6" s="1"/>
  <c r="M118" i="6" a="1"/>
  <c r="M118" i="6" s="1"/>
  <c r="M70" i="6" a="1"/>
  <c r="M70" i="6" s="1"/>
  <c r="M169" i="6" a="1"/>
  <c r="M169" i="6" s="1"/>
  <c r="M37" i="6" a="1"/>
  <c r="M37" i="6" s="1"/>
  <c r="M17" i="6" a="1"/>
  <c r="M17" i="6" s="1"/>
  <c r="M18" i="6" a="1"/>
  <c r="M18" i="6" s="1"/>
  <c r="M19" i="6" a="1"/>
  <c r="M19" i="6" s="1"/>
  <c r="M20" i="6" a="1"/>
  <c r="M20" i="6" s="1"/>
  <c r="M21" i="6" a="1"/>
  <c r="M21" i="6" s="1"/>
  <c r="M22" i="6" a="1"/>
  <c r="M22" i="6" s="1"/>
  <c r="M23" i="6" a="1"/>
  <c r="M23" i="6" s="1"/>
  <c r="M24" i="6" a="1"/>
  <c r="M24" i="6" s="1"/>
  <c r="M25" i="6" a="1"/>
  <c r="M25" i="6" s="1"/>
  <c r="M26" i="6" a="1"/>
  <c r="M26" i="6" s="1"/>
  <c r="M38" i="6" a="1"/>
  <c r="M38" i="6" s="1"/>
  <c r="M39" i="6" a="1"/>
  <c r="M39" i="6" s="1"/>
  <c r="M62" i="6" a="1"/>
  <c r="M62" i="6" s="1"/>
  <c r="M71" i="6" a="1"/>
  <c r="M71" i="6" s="1"/>
  <c r="M72" i="6" a="1"/>
  <c r="M72" i="6" s="1"/>
  <c r="M73" i="6" a="1"/>
  <c r="M73" i="6" s="1"/>
  <c r="M74" i="6" a="1"/>
  <c r="M74" i="6" s="1"/>
  <c r="M75" i="6" a="1"/>
  <c r="M75" i="6" s="1"/>
  <c r="M76" i="6" a="1"/>
  <c r="M76" i="6" s="1"/>
  <c r="M77" i="6" a="1"/>
  <c r="M77" i="6" s="1"/>
  <c r="M78" i="6" a="1"/>
  <c r="M78" i="6" s="1"/>
  <c r="M79" i="6" a="1"/>
  <c r="M79" i="6" s="1"/>
  <c r="M80" i="6" a="1"/>
  <c r="M80" i="6" s="1"/>
  <c r="M81" i="6" a="1"/>
  <c r="M81" i="6" s="1"/>
  <c r="M82" i="6" a="1"/>
  <c r="M82" i="6" s="1"/>
  <c r="M83" i="6" a="1"/>
  <c r="M83" i="6" s="1"/>
  <c r="M84" i="6" a="1"/>
  <c r="M84" i="6" s="1"/>
  <c r="M85" i="6" a="1"/>
  <c r="M85" i="6" s="1"/>
  <c r="M86" i="6" a="1"/>
  <c r="M86" i="6" s="1"/>
  <c r="M87" i="6" a="1"/>
  <c r="M87" i="6" s="1"/>
  <c r="M88" i="6" a="1"/>
  <c r="M88" i="6" s="1"/>
  <c r="M89" i="6" a="1"/>
  <c r="M89" i="6" s="1"/>
  <c r="M90" i="6" a="1"/>
  <c r="M90" i="6" s="1"/>
  <c r="M91" i="6" a="1"/>
  <c r="M91" i="6" s="1"/>
  <c r="M92" i="6" a="1"/>
  <c r="M92" i="6" s="1"/>
  <c r="M121" i="6" a="1"/>
  <c r="M121" i="6" s="1"/>
  <c r="M122" i="6" a="1"/>
  <c r="M122" i="6" s="1"/>
  <c r="M123" i="6" a="1"/>
  <c r="M123" i="6" s="1"/>
  <c r="M124" i="6" a="1"/>
  <c r="M124" i="6" s="1"/>
  <c r="M125" i="6" a="1"/>
  <c r="M125" i="6" s="1"/>
  <c r="M126" i="6" a="1"/>
  <c r="M126" i="6" s="1"/>
  <c r="M127" i="6" a="1"/>
  <c r="M127" i="6" s="1"/>
  <c r="M141" i="6" a="1"/>
  <c r="M141" i="6" s="1"/>
  <c r="M170" i="6" a="1"/>
  <c r="M170" i="6" s="1"/>
  <c r="M171" i="6" a="1"/>
  <c r="M171" i="6" s="1"/>
  <c r="M172" i="6" a="1"/>
  <c r="M172" i="6" s="1"/>
  <c r="M173" i="6" a="1"/>
  <c r="M173" i="6" s="1"/>
  <c r="M174" i="6" a="1"/>
  <c r="M174" i="6" s="1"/>
  <c r="M175" i="6" a="1"/>
  <c r="M175" i="6" s="1"/>
  <c r="M176" i="6" a="1"/>
  <c r="M176" i="6" s="1"/>
  <c r="M177" i="6" a="1"/>
  <c r="M177" i="6" s="1"/>
  <c r="M5" i="6" a="1"/>
  <c r="M5" i="6" s="1"/>
  <c r="M6" i="6" a="1"/>
  <c r="M6" i="6" s="1"/>
  <c r="M93" i="6" a="1"/>
  <c r="M93" i="6" s="1"/>
  <c r="M178" i="6" a="1"/>
  <c r="M178" i="6" s="1"/>
  <c r="M179" i="6" a="1"/>
  <c r="M179" i="6" s="1"/>
  <c r="M128" i="6" a="1"/>
  <c r="M128" i="6" s="1"/>
  <c r="M142" i="6" a="1"/>
  <c r="M142" i="6" s="1"/>
  <c r="M135" i="6" a="1"/>
  <c r="M135" i="6" s="1"/>
  <c r="M94" i="6" a="1"/>
  <c r="M94" i="6" s="1"/>
  <c r="M40" i="6" a="1"/>
  <c r="M40" i="6" s="1"/>
  <c r="M136" i="6" a="1"/>
  <c r="M136" i="6" s="1"/>
  <c r="M41" i="6" a="1"/>
  <c r="M41" i="6" s="1"/>
  <c r="M180" i="6" a="1"/>
  <c r="M180" i="6" s="1"/>
  <c r="M42" i="6" a="1"/>
  <c r="M42" i="6" s="1"/>
  <c r="M43" i="6" a="1"/>
  <c r="M43" i="6" s="1"/>
  <c r="M7" i="6" a="1"/>
  <c r="M7" i="6" s="1"/>
  <c r="M44" i="6" a="1"/>
  <c r="M44" i="6" s="1"/>
  <c r="M143" i="6" a="1"/>
  <c r="M143" i="6" s="1"/>
  <c r="M45" i="6" a="1"/>
  <c r="M45" i="6" s="1"/>
  <c r="M27" i="6" a="1"/>
  <c r="M27" i="6" s="1"/>
  <c r="M8" i="6" a="1"/>
  <c r="M8" i="6" s="1"/>
  <c r="M129" i="6" a="1"/>
  <c r="M129" i="6" s="1"/>
  <c r="M181" i="6" a="1"/>
  <c r="M181" i="6" s="1"/>
  <c r="M119" i="6" a="1"/>
  <c r="M119" i="6" s="1"/>
  <c r="M9" i="6" a="1"/>
  <c r="M9" i="6" s="1"/>
  <c r="M130" i="6" a="1"/>
  <c r="M130" i="6" s="1"/>
  <c r="M95" i="6" a="1"/>
  <c r="M95" i="6" s="1"/>
  <c r="M96" i="6" a="1"/>
  <c r="M96" i="6" s="1"/>
  <c r="M46" i="6" a="1"/>
  <c r="M46" i="6" s="1"/>
  <c r="M63" i="6" a="1"/>
  <c r="M63" i="6" s="1"/>
  <c r="M97" i="6" a="1"/>
  <c r="M97" i="6" s="1"/>
  <c r="M98" i="6" a="1"/>
  <c r="M98" i="6" s="1"/>
  <c r="M99" i="6" a="1"/>
  <c r="M99" i="6" s="1"/>
  <c r="M100" i="6" a="1"/>
  <c r="M100" i="6" s="1"/>
  <c r="M101" i="6" a="1"/>
  <c r="M101" i="6" s="1"/>
  <c r="M102" i="6" a="1"/>
  <c r="M102" i="6" s="1"/>
  <c r="M103" i="6" a="1"/>
  <c r="M103" i="6" s="1"/>
  <c r="M120" i="6" a="1"/>
  <c r="M120" i="6" s="1"/>
  <c r="M104" i="6" a="1"/>
  <c r="M104" i="6" s="1"/>
  <c r="M55" i="6" a="1"/>
  <c r="M55" i="6" s="1"/>
  <c r="M56" i="6" a="1"/>
  <c r="M56" i="6" s="1"/>
  <c r="M182" i="6" a="1"/>
  <c r="M182" i="6" s="1"/>
  <c r="M105" i="6" a="1"/>
  <c r="M105" i="6" s="1"/>
  <c r="M47" i="6" a="1"/>
  <c r="M47" i="6" s="1"/>
  <c r="M183" i="6" a="1"/>
  <c r="M183" i="6" s="1"/>
  <c r="M106" i="6" a="1"/>
  <c r="M106" i="6" s="1"/>
  <c r="M10" i="6" a="1"/>
  <c r="M10" i="6" s="1"/>
  <c r="M11" i="6" a="1"/>
  <c r="M11" i="6" s="1"/>
  <c r="M57" i="6" a="1"/>
  <c r="M57" i="6" s="1"/>
  <c r="M58" i="6" a="1"/>
  <c r="M58" i="6" s="1"/>
  <c r="M59" i="6" a="1"/>
  <c r="M59" i="6" s="1"/>
  <c r="M107" i="6" a="1"/>
  <c r="M107" i="6" s="1"/>
  <c r="M144" i="6" a="1"/>
  <c r="M144" i="6" s="1"/>
  <c r="M145" i="6" a="1"/>
  <c r="M145" i="6" s="1"/>
  <c r="M146" i="6" a="1"/>
  <c r="M146" i="6" s="1"/>
  <c r="M147" i="6" a="1"/>
  <c r="M147" i="6" s="1"/>
  <c r="M148" i="6" a="1"/>
  <c r="M148" i="6" s="1"/>
  <c r="M149" i="6" a="1"/>
  <c r="M149" i="6" s="1"/>
  <c r="M150" i="6" a="1"/>
  <c r="M150" i="6" s="1"/>
  <c r="M151" i="6" a="1"/>
  <c r="M151" i="6" s="1"/>
  <c r="M152" i="6" a="1"/>
  <c r="M152" i="6" s="1"/>
  <c r="M153" i="6" a="1"/>
  <c r="M153" i="6" s="1"/>
  <c r="M154" i="6" a="1"/>
  <c r="M154" i="6" s="1"/>
  <c r="M184" i="6" a="1"/>
  <c r="M184" i="6" s="1"/>
  <c r="M185" i="6" a="1"/>
  <c r="M185" i="6" s="1"/>
  <c r="M186" i="6" a="1"/>
  <c r="M186" i="6" s="1"/>
  <c r="M187" i="6" a="1"/>
  <c r="M187" i="6" s="1"/>
  <c r="M188" i="6" a="1"/>
  <c r="M188" i="6" s="1"/>
  <c r="M189" i="6" a="1"/>
  <c r="M189" i="6" s="1"/>
  <c r="M190" i="6" a="1"/>
  <c r="M190" i="6" s="1"/>
  <c r="M191" i="6" a="1"/>
  <c r="M191" i="6" s="1"/>
  <c r="M48" i="6" a="1"/>
  <c r="M48" i="6" s="1"/>
  <c r="M12" i="6" a="1"/>
  <c r="M12" i="6" s="1"/>
  <c r="M108" i="6" a="1"/>
  <c r="M108" i="6" s="1"/>
  <c r="M109" i="6" a="1"/>
  <c r="M109" i="6" s="1"/>
  <c r="M155" i="6" a="1"/>
  <c r="M155" i="6" s="1"/>
  <c r="M192" i="6" a="1"/>
  <c r="M192" i="6" s="1"/>
  <c r="M131" i="6" a="1"/>
  <c r="M131" i="6" s="1"/>
  <c r="M156" i="6" a="1"/>
  <c r="M156" i="6" s="1"/>
  <c r="M157" i="6" a="1"/>
  <c r="M157" i="6" s="1"/>
  <c r="M158" i="6" a="1"/>
  <c r="M158" i="6" s="1"/>
  <c r="M159" i="6" a="1"/>
  <c r="M159" i="6" s="1"/>
  <c r="M160" i="6" a="1"/>
  <c r="M160" i="6" s="1"/>
  <c r="M28" i="6" a="1"/>
  <c r="M28" i="6" s="1"/>
  <c r="M64" i="6" a="1"/>
  <c r="M64" i="6" s="1"/>
  <c r="M13" i="6" a="1"/>
  <c r="M13" i="6" s="1"/>
  <c r="M110" i="6" a="1"/>
  <c r="M110" i="6" s="1"/>
  <c r="M60" i="6" a="1"/>
  <c r="M60" i="6" s="1"/>
  <c r="M193" i="6" a="1"/>
  <c r="M193" i="6" s="1"/>
  <c r="M49" i="6" a="1"/>
  <c r="M49" i="6" s="1"/>
  <c r="M29" i="6" a="1"/>
  <c r="M29" i="6" s="1"/>
  <c r="M161" i="6" a="1"/>
  <c r="M161" i="6" s="1"/>
  <c r="M194" i="6" a="1"/>
  <c r="M194" i="6" s="1"/>
  <c r="M195" i="6" a="1"/>
  <c r="M195" i="6" s="1"/>
  <c r="M111" i="6" a="1"/>
  <c r="M111" i="6" s="1"/>
  <c r="M196" i="6" a="1"/>
  <c r="M196" i="6" s="1"/>
  <c r="M65" i="6" a="1"/>
  <c r="M65" i="6" s="1"/>
  <c r="M14" i="6" a="1"/>
  <c r="M14" i="6" s="1"/>
  <c r="M66" i="6" a="1"/>
  <c r="M66" i="6" s="1"/>
  <c r="M50" i="6" a="1"/>
  <c r="M50" i="6" s="1"/>
  <c r="M51" i="6" a="1"/>
  <c r="M51" i="6" s="1"/>
  <c r="M30" i="6" a="1"/>
  <c r="M30" i="6" s="1"/>
  <c r="M52" i="6" a="1"/>
  <c r="M52" i="6" s="1"/>
  <c r="M137" i="6" a="1"/>
  <c r="M137" i="6" s="1"/>
  <c r="J15" i="6" a="1"/>
  <c r="J15" i="6" s="1"/>
  <c r="J67" i="6" a="1"/>
  <c r="J67" i="6" s="1"/>
  <c r="J54" i="6" a="1"/>
  <c r="J54" i="6" s="1"/>
  <c r="J3" i="6" a="1"/>
  <c r="J3" i="6" s="1"/>
  <c r="J68" i="6" a="1"/>
  <c r="J68" i="6" s="1"/>
  <c r="J162" i="6" a="1"/>
  <c r="J162" i="6" s="1"/>
  <c r="J163" i="6" a="1"/>
  <c r="J163" i="6" s="1"/>
  <c r="J164" i="6" a="1"/>
  <c r="J164" i="6" s="1"/>
  <c r="J31" i="6" a="1"/>
  <c r="J31" i="6" s="1"/>
  <c r="J61" i="6" a="1"/>
  <c r="J61" i="6" s="1"/>
  <c r="J165" i="6" a="1"/>
  <c r="J165" i="6" s="1"/>
  <c r="J4" i="6" a="1"/>
  <c r="J4" i="6" s="1"/>
  <c r="J16" i="6" a="1"/>
  <c r="J16" i="6" s="1"/>
  <c r="J32" i="6" a="1"/>
  <c r="J32" i="6" s="1"/>
  <c r="J33" i="6" a="1"/>
  <c r="J33" i="6" s="1"/>
  <c r="J34" i="6" a="1"/>
  <c r="J34" i="6" s="1"/>
  <c r="J69" i="6" a="1"/>
  <c r="J69" i="6" s="1"/>
  <c r="J35" i="6" a="1"/>
  <c r="J35" i="6" s="1"/>
  <c r="J166" i="6" a="1"/>
  <c r="J166" i="6" s="1"/>
  <c r="J36" i="6" a="1"/>
  <c r="J36" i="6" s="1"/>
  <c r="J167" i="6" a="1"/>
  <c r="J167" i="6" s="1"/>
  <c r="J168" i="6" a="1"/>
  <c r="J168" i="6" s="1"/>
  <c r="J112" i="6" a="1"/>
  <c r="J112" i="6" s="1"/>
  <c r="J113" i="6" a="1"/>
  <c r="J113" i="6" s="1"/>
  <c r="J114" i="6" a="1"/>
  <c r="J114" i="6" s="1"/>
  <c r="J115" i="6" a="1"/>
  <c r="J115" i="6" s="1"/>
  <c r="J116" i="6" a="1"/>
  <c r="J116" i="6" s="1"/>
  <c r="J117" i="6" a="1"/>
  <c r="J117" i="6" s="1"/>
  <c r="J118" i="6" a="1"/>
  <c r="J118" i="6" s="1"/>
  <c r="J70" i="6" a="1"/>
  <c r="J70" i="6" s="1"/>
  <c r="J169" i="6" a="1"/>
  <c r="J169" i="6" s="1"/>
  <c r="J37" i="6" a="1"/>
  <c r="J37" i="6" s="1"/>
  <c r="J17" i="6" a="1"/>
  <c r="J17" i="6" s="1"/>
  <c r="J18" i="6" a="1"/>
  <c r="J18" i="6" s="1"/>
  <c r="J19" i="6" a="1"/>
  <c r="J19" i="6" s="1"/>
  <c r="J20" i="6" a="1"/>
  <c r="J20" i="6" s="1"/>
  <c r="J21" i="6" a="1"/>
  <c r="J21" i="6" s="1"/>
  <c r="J22" i="6" a="1"/>
  <c r="J22" i="6" s="1"/>
  <c r="J23" i="6" a="1"/>
  <c r="J23" i="6" s="1"/>
  <c r="J24" i="6" a="1"/>
  <c r="J24" i="6" s="1"/>
  <c r="J25" i="6" a="1"/>
  <c r="J25" i="6" s="1"/>
  <c r="J26" i="6" a="1"/>
  <c r="J26" i="6" s="1"/>
  <c r="J38" i="6" a="1"/>
  <c r="J38" i="6" s="1"/>
  <c r="J39" i="6" a="1"/>
  <c r="J39" i="6" s="1"/>
  <c r="J62" i="6" a="1"/>
  <c r="J62" i="6" s="1"/>
  <c r="J71" i="6" a="1"/>
  <c r="J71" i="6" s="1"/>
  <c r="J72" i="6" a="1"/>
  <c r="J72" i="6" s="1"/>
  <c r="J73" i="6" a="1"/>
  <c r="J73" i="6" s="1"/>
  <c r="J74" i="6" a="1"/>
  <c r="J74" i="6" s="1"/>
  <c r="J75" i="6" a="1"/>
  <c r="J75" i="6" s="1"/>
  <c r="J76" i="6" a="1"/>
  <c r="J76" i="6" s="1"/>
  <c r="J77" i="6" a="1"/>
  <c r="J77" i="6" s="1"/>
  <c r="J78" i="6" a="1"/>
  <c r="J78" i="6" s="1"/>
  <c r="J79" i="6" a="1"/>
  <c r="J79" i="6" s="1"/>
  <c r="J80" i="6" a="1"/>
  <c r="J80" i="6" s="1"/>
  <c r="J81" i="6" a="1"/>
  <c r="J81" i="6" s="1"/>
  <c r="J82" i="6" a="1"/>
  <c r="J82" i="6" s="1"/>
  <c r="J83" i="6" a="1"/>
  <c r="J83" i="6" s="1"/>
  <c r="J84" i="6" a="1"/>
  <c r="J84" i="6" s="1"/>
  <c r="J85" i="6" a="1"/>
  <c r="J85" i="6" s="1"/>
  <c r="J86" i="6" a="1"/>
  <c r="J86" i="6" s="1"/>
  <c r="J87" i="6" a="1"/>
  <c r="J87" i="6" s="1"/>
  <c r="J88" i="6" a="1"/>
  <c r="J88" i="6" s="1"/>
  <c r="J89" i="6" a="1"/>
  <c r="J89" i="6" s="1"/>
  <c r="J90" i="6" a="1"/>
  <c r="J90" i="6" s="1"/>
  <c r="J91" i="6" a="1"/>
  <c r="J91" i="6" s="1"/>
  <c r="J92" i="6" a="1"/>
  <c r="J92" i="6" s="1"/>
  <c r="J121" i="6" a="1"/>
  <c r="J121" i="6" s="1"/>
  <c r="J122" i="6" a="1"/>
  <c r="J122" i="6" s="1"/>
  <c r="J123" i="6" a="1"/>
  <c r="J123" i="6" s="1"/>
  <c r="J124" i="6" a="1"/>
  <c r="J124" i="6" s="1"/>
  <c r="J125" i="6" a="1"/>
  <c r="J125" i="6" s="1"/>
  <c r="J126" i="6" a="1"/>
  <c r="J126" i="6" s="1"/>
  <c r="J127" i="6" a="1"/>
  <c r="J127" i="6" s="1"/>
  <c r="J141" i="6" a="1"/>
  <c r="J141" i="6" s="1"/>
  <c r="J170" i="6" a="1"/>
  <c r="J170" i="6" s="1"/>
  <c r="J171" i="6" a="1"/>
  <c r="J171" i="6" s="1"/>
  <c r="J172" i="6" a="1"/>
  <c r="J172" i="6" s="1"/>
  <c r="J173" i="6" a="1"/>
  <c r="J173" i="6" s="1"/>
  <c r="J174" i="6" a="1"/>
  <c r="J174" i="6" s="1"/>
  <c r="J175" i="6" a="1"/>
  <c r="J175" i="6" s="1"/>
  <c r="J176" i="6" a="1"/>
  <c r="J176" i="6" s="1"/>
  <c r="J177" i="6" a="1"/>
  <c r="J177" i="6" s="1"/>
  <c r="J5" i="6" a="1"/>
  <c r="J5" i="6" s="1"/>
  <c r="J6" i="6" a="1"/>
  <c r="J6" i="6" s="1"/>
  <c r="J93" i="6" a="1"/>
  <c r="J93" i="6" s="1"/>
  <c r="J178" i="6" a="1"/>
  <c r="J178" i="6" s="1"/>
  <c r="J179" i="6" a="1"/>
  <c r="J179" i="6" s="1"/>
  <c r="J128" i="6" a="1"/>
  <c r="J128" i="6" s="1"/>
  <c r="J94" i="6" a="1"/>
  <c r="J94" i="6" s="1"/>
  <c r="J40" i="6" a="1"/>
  <c r="J40" i="6" s="1"/>
  <c r="J41" i="6" a="1"/>
  <c r="J41" i="6" s="1"/>
  <c r="J180" i="6" a="1"/>
  <c r="J180" i="6" s="1"/>
  <c r="J42" i="6" a="1"/>
  <c r="J42" i="6" s="1"/>
  <c r="J43" i="6" a="1"/>
  <c r="J43" i="6" s="1"/>
  <c r="J7" i="6" a="1"/>
  <c r="J7" i="6" s="1"/>
  <c r="J44" i="6" a="1"/>
  <c r="J44" i="6" s="1"/>
  <c r="J45" i="6" a="1"/>
  <c r="J45" i="6" s="1"/>
  <c r="J27" i="6" a="1"/>
  <c r="J27" i="6" s="1"/>
  <c r="J8" i="6" a="1"/>
  <c r="J8" i="6" s="1"/>
  <c r="J129" i="6" a="1"/>
  <c r="J129" i="6" s="1"/>
  <c r="J181" i="6" a="1"/>
  <c r="J181" i="6" s="1"/>
  <c r="J9" i="6" a="1"/>
  <c r="J9" i="6" s="1"/>
  <c r="J130" i="6" a="1"/>
  <c r="J130" i="6" s="1"/>
  <c r="J95" i="6" a="1"/>
  <c r="J95" i="6" s="1"/>
  <c r="J96" i="6" a="1"/>
  <c r="J96" i="6" s="1"/>
  <c r="J46" i="6" a="1"/>
  <c r="J46" i="6" s="1"/>
  <c r="J63" i="6" a="1"/>
  <c r="J63" i="6" s="1"/>
  <c r="J97" i="6" a="1"/>
  <c r="J97" i="6" s="1"/>
  <c r="J98" i="6" a="1"/>
  <c r="J98" i="6" s="1"/>
  <c r="J99" i="6" a="1"/>
  <c r="J99" i="6" s="1"/>
  <c r="J100" i="6" a="1"/>
  <c r="J100" i="6" s="1"/>
  <c r="J101" i="6" a="1"/>
  <c r="J101" i="6" s="1"/>
  <c r="J102" i="6" a="1"/>
  <c r="J102" i="6" s="1"/>
  <c r="J103" i="6" a="1"/>
  <c r="J103" i="6" s="1"/>
  <c r="J104" i="6" a="1"/>
  <c r="J104" i="6" s="1"/>
  <c r="J55" i="6" a="1"/>
  <c r="J55" i="6" s="1"/>
  <c r="J56" i="6" a="1"/>
  <c r="J56" i="6" s="1"/>
  <c r="J182" i="6" a="1"/>
  <c r="J182" i="6" s="1"/>
  <c r="J105" i="6" a="1"/>
  <c r="J105" i="6" s="1"/>
  <c r="J47" i="6" a="1"/>
  <c r="J47" i="6" s="1"/>
  <c r="J183" i="6" a="1"/>
  <c r="J183" i="6" s="1"/>
  <c r="J106" i="6" a="1"/>
  <c r="J106" i="6" s="1"/>
  <c r="J10" i="6" a="1"/>
  <c r="J10" i="6" s="1"/>
  <c r="J11" i="6" a="1"/>
  <c r="J11" i="6" s="1"/>
  <c r="J57" i="6" a="1"/>
  <c r="J57" i="6" s="1"/>
  <c r="J58" i="6" a="1"/>
  <c r="J58" i="6" s="1"/>
  <c r="J59" i="6" a="1"/>
  <c r="J59" i="6" s="1"/>
  <c r="J107" i="6" a="1"/>
  <c r="J107" i="6" s="1"/>
  <c r="J144" i="6" a="1"/>
  <c r="J144" i="6" s="1"/>
  <c r="J145" i="6" a="1"/>
  <c r="J145" i="6" s="1"/>
  <c r="J146" i="6" a="1"/>
  <c r="J146" i="6" s="1"/>
  <c r="J147" i="6" a="1"/>
  <c r="J147" i="6" s="1"/>
  <c r="J148" i="6" a="1"/>
  <c r="J148" i="6" s="1"/>
  <c r="J149" i="6" a="1"/>
  <c r="J149" i="6" s="1"/>
  <c r="J150" i="6" a="1"/>
  <c r="J150" i="6" s="1"/>
  <c r="J151" i="6" a="1"/>
  <c r="J151" i="6" s="1"/>
  <c r="J152" i="6" a="1"/>
  <c r="J152" i="6" s="1"/>
  <c r="J153" i="6" a="1"/>
  <c r="J153" i="6" s="1"/>
  <c r="J154" i="6" a="1"/>
  <c r="J154" i="6" s="1"/>
  <c r="J184" i="6" a="1"/>
  <c r="J184" i="6" s="1"/>
  <c r="J185" i="6" a="1"/>
  <c r="J185" i="6" s="1"/>
  <c r="J186" i="6" a="1"/>
  <c r="J186" i="6" s="1"/>
  <c r="J187" i="6" a="1"/>
  <c r="J187" i="6" s="1"/>
  <c r="J188" i="6" a="1"/>
  <c r="J188" i="6" s="1"/>
  <c r="J189" i="6" a="1"/>
  <c r="J189" i="6" s="1"/>
  <c r="J190" i="6" a="1"/>
  <c r="J190" i="6" s="1"/>
  <c r="J191" i="6" a="1"/>
  <c r="J191" i="6" s="1"/>
  <c r="J48" i="6" a="1"/>
  <c r="J48" i="6" s="1"/>
  <c r="J12" i="6" a="1"/>
  <c r="J12" i="6" s="1"/>
  <c r="J108" i="6" a="1"/>
  <c r="J108" i="6" s="1"/>
  <c r="J109" i="6" a="1"/>
  <c r="J109" i="6" s="1"/>
  <c r="J155" i="6" a="1"/>
  <c r="J155" i="6" s="1"/>
  <c r="J192" i="6" a="1"/>
  <c r="J192" i="6" s="1"/>
  <c r="J131" i="6" a="1"/>
  <c r="J131" i="6" s="1"/>
  <c r="J156" i="6" a="1"/>
  <c r="J156" i="6" s="1"/>
  <c r="J157" i="6" a="1"/>
  <c r="J157" i="6" s="1"/>
  <c r="J158" i="6" a="1"/>
  <c r="J158" i="6" s="1"/>
  <c r="J159" i="6" a="1"/>
  <c r="J159" i="6" s="1"/>
  <c r="J160" i="6" a="1"/>
  <c r="J160" i="6" s="1"/>
  <c r="J28" i="6" a="1"/>
  <c r="J28" i="6" s="1"/>
  <c r="J13" i="6" a="1"/>
  <c r="J13" i="6" s="1"/>
  <c r="J110" i="6" a="1"/>
  <c r="J110" i="6" s="1"/>
  <c r="J60" i="6" a="1"/>
  <c r="J60" i="6" s="1"/>
  <c r="J193" i="6" a="1"/>
  <c r="J193" i="6" s="1"/>
  <c r="J49" i="6" a="1"/>
  <c r="J49" i="6" s="1"/>
  <c r="J29" i="6" a="1"/>
  <c r="J29" i="6" s="1"/>
  <c r="J161" i="6" a="1"/>
  <c r="J161" i="6" s="1"/>
  <c r="J194" i="6" a="1"/>
  <c r="J194" i="6" s="1"/>
  <c r="J195" i="6" a="1"/>
  <c r="J195" i="6" s="1"/>
  <c r="J111" i="6" a="1"/>
  <c r="J111" i="6" s="1"/>
  <c r="J196" i="6" a="1"/>
  <c r="J196" i="6" s="1"/>
  <c r="J65" i="6" a="1"/>
  <c r="J65" i="6" s="1"/>
  <c r="J14" i="6" a="1"/>
  <c r="J14" i="6" s="1"/>
  <c r="J66" i="6" a="1"/>
  <c r="J66" i="6" s="1"/>
  <c r="J50" i="6" a="1"/>
  <c r="J50" i="6" s="1"/>
  <c r="J51" i="6" a="1"/>
  <c r="J51" i="6" s="1"/>
  <c r="J30" i="6" a="1"/>
  <c r="J30" i="6" s="1"/>
  <c r="J52" i="6" a="1"/>
  <c r="J52" i="6" s="1"/>
  <c r="H15" i="6" a="1"/>
  <c r="H15" i="6" s="1"/>
  <c r="H67" i="6" a="1"/>
  <c r="H67" i="6" s="1"/>
  <c r="H54" i="6" a="1"/>
  <c r="H54" i="6" s="1"/>
  <c r="H3" i="6" a="1"/>
  <c r="H3" i="6" s="1"/>
  <c r="H68" i="6" a="1"/>
  <c r="H68" i="6" s="1"/>
  <c r="H162" i="6" a="1"/>
  <c r="H162" i="6" s="1"/>
  <c r="H163" i="6" a="1"/>
  <c r="H163" i="6" s="1"/>
  <c r="H164" i="6" a="1"/>
  <c r="H164" i="6" s="1"/>
  <c r="H31" i="6" a="1"/>
  <c r="H31" i="6" s="1"/>
  <c r="H61" i="6" a="1"/>
  <c r="H61" i="6" s="1"/>
  <c r="H165" i="6" a="1"/>
  <c r="H165" i="6" s="1"/>
  <c r="H4" i="6" a="1"/>
  <c r="H4" i="6" s="1"/>
  <c r="H16" i="6" a="1"/>
  <c r="H16" i="6" s="1"/>
  <c r="H32" i="6" a="1"/>
  <c r="H32" i="6" s="1"/>
  <c r="H33" i="6" a="1"/>
  <c r="H33" i="6" s="1"/>
  <c r="H34" i="6" a="1"/>
  <c r="H34" i="6" s="1"/>
  <c r="H69" i="6" a="1"/>
  <c r="H69" i="6" s="1"/>
  <c r="H35" i="6" a="1"/>
  <c r="H35" i="6" s="1"/>
  <c r="H166" i="6" a="1"/>
  <c r="H166" i="6" s="1"/>
  <c r="H36" i="6" a="1"/>
  <c r="H36" i="6" s="1"/>
  <c r="H167" i="6" a="1"/>
  <c r="H167" i="6" s="1"/>
  <c r="H168" i="6" a="1"/>
  <c r="H168" i="6" s="1"/>
  <c r="H112" i="6" a="1"/>
  <c r="H112" i="6" s="1"/>
  <c r="H113" i="6" a="1"/>
  <c r="H113" i="6" s="1"/>
  <c r="H114" i="6" a="1"/>
  <c r="H114" i="6" s="1"/>
  <c r="H115" i="6" a="1"/>
  <c r="H115" i="6" s="1"/>
  <c r="H116" i="6" a="1"/>
  <c r="H116" i="6" s="1"/>
  <c r="H117" i="6" a="1"/>
  <c r="H117" i="6" s="1"/>
  <c r="H118" i="6" a="1"/>
  <c r="H118" i="6" s="1"/>
  <c r="H70" i="6" a="1"/>
  <c r="H70" i="6" s="1"/>
  <c r="H169" i="6" a="1"/>
  <c r="H169" i="6" s="1"/>
  <c r="H37" i="6" a="1"/>
  <c r="H37" i="6" s="1"/>
  <c r="H17" i="6" a="1"/>
  <c r="H17" i="6" s="1"/>
  <c r="H18" i="6" a="1"/>
  <c r="H18" i="6" s="1"/>
  <c r="H19" i="6" a="1"/>
  <c r="H19" i="6" s="1"/>
  <c r="H20" i="6" a="1"/>
  <c r="H20" i="6" s="1"/>
  <c r="H21" i="6" a="1"/>
  <c r="H21" i="6" s="1"/>
  <c r="H22" i="6" a="1"/>
  <c r="H22" i="6" s="1"/>
  <c r="H23" i="6" a="1"/>
  <c r="H23" i="6" s="1"/>
  <c r="H24" i="6" a="1"/>
  <c r="H24" i="6" s="1"/>
  <c r="H25" i="6" a="1"/>
  <c r="H25" i="6" s="1"/>
  <c r="H26" i="6" a="1"/>
  <c r="H26" i="6" s="1"/>
  <c r="H38" i="6" a="1"/>
  <c r="H38" i="6" s="1"/>
  <c r="H39" i="6" a="1"/>
  <c r="H39" i="6" s="1"/>
  <c r="H62" i="6" a="1"/>
  <c r="H62" i="6" s="1"/>
  <c r="H71" i="6" a="1"/>
  <c r="H71" i="6" s="1"/>
  <c r="H72" i="6" a="1"/>
  <c r="H72" i="6" s="1"/>
  <c r="H73" i="6" a="1"/>
  <c r="H73" i="6" s="1"/>
  <c r="H74" i="6" a="1"/>
  <c r="H74" i="6" s="1"/>
  <c r="H75" i="6" a="1"/>
  <c r="H75" i="6" s="1"/>
  <c r="H76" i="6" a="1"/>
  <c r="H76" i="6" s="1"/>
  <c r="H77" i="6" a="1"/>
  <c r="H77" i="6" s="1"/>
  <c r="H78" i="6" a="1"/>
  <c r="H78" i="6" s="1"/>
  <c r="H79" i="6" a="1"/>
  <c r="H79" i="6" s="1"/>
  <c r="H80" i="6" a="1"/>
  <c r="H80" i="6" s="1"/>
  <c r="H81" i="6" a="1"/>
  <c r="H81" i="6" s="1"/>
  <c r="H82" i="6" a="1"/>
  <c r="H82" i="6" s="1"/>
  <c r="H83" i="6" a="1"/>
  <c r="H83" i="6" s="1"/>
  <c r="H84" i="6" a="1"/>
  <c r="H84" i="6" s="1"/>
  <c r="H85" i="6" a="1"/>
  <c r="H85" i="6" s="1"/>
  <c r="H86" i="6" a="1"/>
  <c r="H86" i="6" s="1"/>
  <c r="H87" i="6" a="1"/>
  <c r="H87" i="6" s="1"/>
  <c r="H88" i="6" a="1"/>
  <c r="H88" i="6" s="1"/>
  <c r="H89" i="6" a="1"/>
  <c r="H89" i="6" s="1"/>
  <c r="H90" i="6" a="1"/>
  <c r="H90" i="6" s="1"/>
  <c r="H91" i="6" a="1"/>
  <c r="H91" i="6" s="1"/>
  <c r="H92" i="6" a="1"/>
  <c r="H92" i="6" s="1"/>
  <c r="H121" i="6" a="1"/>
  <c r="H121" i="6" s="1"/>
  <c r="H122" i="6" a="1"/>
  <c r="H122" i="6" s="1"/>
  <c r="H123" i="6" a="1"/>
  <c r="H123" i="6" s="1"/>
  <c r="H124" i="6" a="1"/>
  <c r="H124" i="6" s="1"/>
  <c r="H125" i="6" a="1"/>
  <c r="H125" i="6" s="1"/>
  <c r="H126" i="6" a="1"/>
  <c r="H126" i="6" s="1"/>
  <c r="H127" i="6" a="1"/>
  <c r="H127" i="6" s="1"/>
  <c r="H141" i="6" a="1"/>
  <c r="H141" i="6" s="1"/>
  <c r="H170" i="6" a="1"/>
  <c r="H170" i="6" s="1"/>
  <c r="H171" i="6" a="1"/>
  <c r="H171" i="6" s="1"/>
  <c r="H172" i="6" a="1"/>
  <c r="H172" i="6" s="1"/>
  <c r="H173" i="6" a="1"/>
  <c r="H173" i="6" s="1"/>
  <c r="H174" i="6" a="1"/>
  <c r="H174" i="6" s="1"/>
  <c r="H175" i="6" a="1"/>
  <c r="H175" i="6" s="1"/>
  <c r="H176" i="6" a="1"/>
  <c r="H176" i="6" s="1"/>
  <c r="H177" i="6" a="1"/>
  <c r="H177" i="6" s="1"/>
  <c r="H5" i="6" a="1"/>
  <c r="H5" i="6" s="1"/>
  <c r="H6" i="6" a="1"/>
  <c r="H6" i="6" s="1"/>
  <c r="H93" i="6" a="1"/>
  <c r="H93" i="6" s="1"/>
  <c r="H178" i="6" a="1"/>
  <c r="H178" i="6" s="1"/>
  <c r="H179" i="6" a="1"/>
  <c r="H179" i="6" s="1"/>
  <c r="H128" i="6" a="1"/>
  <c r="H128" i="6" s="1"/>
  <c r="H94" i="6" a="1"/>
  <c r="H94" i="6" s="1"/>
  <c r="H40" i="6" a="1"/>
  <c r="H40" i="6" s="1"/>
  <c r="H41" i="6" a="1"/>
  <c r="H41" i="6" s="1"/>
  <c r="H180" i="6" a="1"/>
  <c r="H180" i="6" s="1"/>
  <c r="H42" i="6" a="1"/>
  <c r="H42" i="6" s="1"/>
  <c r="H43" i="6" a="1"/>
  <c r="H43" i="6" s="1"/>
  <c r="H7" i="6" a="1"/>
  <c r="H7" i="6" s="1"/>
  <c r="H44" i="6" a="1"/>
  <c r="H44" i="6" s="1"/>
  <c r="H45" i="6" a="1"/>
  <c r="H45" i="6" s="1"/>
  <c r="H27" i="6" a="1"/>
  <c r="H27" i="6" s="1"/>
  <c r="H8" i="6" a="1"/>
  <c r="H8" i="6" s="1"/>
  <c r="H129" i="6" a="1"/>
  <c r="H129" i="6" s="1"/>
  <c r="H181" i="6" a="1"/>
  <c r="H181" i="6" s="1"/>
  <c r="H9" i="6" a="1"/>
  <c r="H9" i="6" s="1"/>
  <c r="H130" i="6" a="1"/>
  <c r="H130" i="6" s="1"/>
  <c r="H95" i="6" a="1"/>
  <c r="H95" i="6" s="1"/>
  <c r="H96" i="6" a="1"/>
  <c r="H96" i="6" s="1"/>
  <c r="H46" i="6" a="1"/>
  <c r="H46" i="6" s="1"/>
  <c r="H63" i="6" a="1"/>
  <c r="H63" i="6" s="1"/>
  <c r="H97" i="6" a="1"/>
  <c r="H97" i="6" s="1"/>
  <c r="H98" i="6" a="1"/>
  <c r="H98" i="6" s="1"/>
  <c r="H99" i="6" a="1"/>
  <c r="H99" i="6" s="1"/>
  <c r="H100" i="6" a="1"/>
  <c r="H100" i="6" s="1"/>
  <c r="H101" i="6" a="1"/>
  <c r="H101" i="6" s="1"/>
  <c r="H102" i="6" a="1"/>
  <c r="H102" i="6" s="1"/>
  <c r="H103" i="6" a="1"/>
  <c r="H103" i="6" s="1"/>
  <c r="H104" i="6" a="1"/>
  <c r="H104" i="6" s="1"/>
  <c r="H55" i="6" a="1"/>
  <c r="H55" i="6" s="1"/>
  <c r="H56" i="6" a="1"/>
  <c r="H56" i="6" s="1"/>
  <c r="H182" i="6" a="1"/>
  <c r="H182" i="6" s="1"/>
  <c r="H105" i="6" a="1"/>
  <c r="H105" i="6" s="1"/>
  <c r="H47" i="6" a="1"/>
  <c r="H47" i="6" s="1"/>
  <c r="H183" i="6" a="1"/>
  <c r="H183" i="6" s="1"/>
  <c r="H106" i="6" a="1"/>
  <c r="H106" i="6" s="1"/>
  <c r="H10" i="6" a="1"/>
  <c r="H10" i="6" s="1"/>
  <c r="H11" i="6" a="1"/>
  <c r="H11" i="6" s="1"/>
  <c r="H57" i="6" a="1"/>
  <c r="H57" i="6" s="1"/>
  <c r="H58" i="6" a="1"/>
  <c r="H58" i="6" s="1"/>
  <c r="H59" i="6" a="1"/>
  <c r="H59" i="6" s="1"/>
  <c r="H107" i="6" a="1"/>
  <c r="H107" i="6" s="1"/>
  <c r="H144" i="6" a="1"/>
  <c r="H144" i="6" s="1"/>
  <c r="H145" i="6" a="1"/>
  <c r="H145" i="6" s="1"/>
  <c r="H146" i="6" a="1"/>
  <c r="H146" i="6" s="1"/>
  <c r="H147" i="6" a="1"/>
  <c r="H147" i="6" s="1"/>
  <c r="H148" i="6" a="1"/>
  <c r="H148" i="6" s="1"/>
  <c r="H149" i="6" a="1"/>
  <c r="H149" i="6" s="1"/>
  <c r="H150" i="6" a="1"/>
  <c r="H150" i="6" s="1"/>
  <c r="H151" i="6" a="1"/>
  <c r="H151" i="6" s="1"/>
  <c r="H152" i="6" a="1"/>
  <c r="H152" i="6" s="1"/>
  <c r="H153" i="6" a="1"/>
  <c r="H153" i="6" s="1"/>
  <c r="H154" i="6" a="1"/>
  <c r="H154" i="6" s="1"/>
  <c r="H184" i="6" a="1"/>
  <c r="H184" i="6" s="1"/>
  <c r="H185" i="6" a="1"/>
  <c r="H185" i="6" s="1"/>
  <c r="H186" i="6" a="1"/>
  <c r="H186" i="6" s="1"/>
  <c r="H187" i="6" a="1"/>
  <c r="H187" i="6" s="1"/>
  <c r="H188" i="6" a="1"/>
  <c r="H188" i="6" s="1"/>
  <c r="H189" i="6" a="1"/>
  <c r="H189" i="6" s="1"/>
  <c r="H190" i="6" a="1"/>
  <c r="H190" i="6" s="1"/>
  <c r="H191" i="6" a="1"/>
  <c r="H191" i="6" s="1"/>
  <c r="H48" i="6" a="1"/>
  <c r="H48" i="6" s="1"/>
  <c r="H12" i="6" a="1"/>
  <c r="H12" i="6" s="1"/>
  <c r="H108" i="6" a="1"/>
  <c r="H108" i="6" s="1"/>
  <c r="H109" i="6" a="1"/>
  <c r="H109" i="6" s="1"/>
  <c r="H155" i="6" a="1"/>
  <c r="H155" i="6" s="1"/>
  <c r="H192" i="6" a="1"/>
  <c r="H192" i="6" s="1"/>
  <c r="H131" i="6" a="1"/>
  <c r="H131" i="6" s="1"/>
  <c r="H156" i="6" a="1"/>
  <c r="H156" i="6" s="1"/>
  <c r="H157" i="6" a="1"/>
  <c r="H157" i="6" s="1"/>
  <c r="H158" i="6" a="1"/>
  <c r="H158" i="6" s="1"/>
  <c r="H159" i="6" a="1"/>
  <c r="H159" i="6" s="1"/>
  <c r="H160" i="6" a="1"/>
  <c r="H160" i="6" s="1"/>
  <c r="H28" i="6" a="1"/>
  <c r="H28" i="6" s="1"/>
  <c r="H13" i="6" a="1"/>
  <c r="H13" i="6" s="1"/>
  <c r="H110" i="6" a="1"/>
  <c r="H110" i="6" s="1"/>
  <c r="H60" i="6" a="1"/>
  <c r="H60" i="6" s="1"/>
  <c r="H193" i="6" a="1"/>
  <c r="H193" i="6" s="1"/>
  <c r="H49" i="6" a="1"/>
  <c r="H49" i="6" s="1"/>
  <c r="H29" i="6" a="1"/>
  <c r="H29" i="6" s="1"/>
  <c r="H161" i="6" a="1"/>
  <c r="H161" i="6" s="1"/>
  <c r="H194" i="6" a="1"/>
  <c r="H194" i="6" s="1"/>
  <c r="H195" i="6" a="1"/>
  <c r="H195" i="6" s="1"/>
  <c r="H111" i="6" a="1"/>
  <c r="H111" i="6" s="1"/>
  <c r="H196" i="6" a="1"/>
  <c r="H196" i="6" s="1"/>
  <c r="H65" i="6" a="1"/>
  <c r="H65" i="6" s="1"/>
  <c r="H14" i="6" a="1"/>
  <c r="H14" i="6" s="1"/>
  <c r="H66" i="6" a="1"/>
  <c r="H66" i="6" s="1"/>
  <c r="H50" i="6" a="1"/>
  <c r="H50" i="6" s="1"/>
  <c r="H51" i="6" a="1"/>
  <c r="H51" i="6" s="1"/>
  <c r="H30" i="6" a="1"/>
  <c r="H30" i="6" s="1"/>
  <c r="H52" i="6" a="1"/>
  <c r="H52" i="6" s="1"/>
  <c r="Y4" i="4" a="1"/>
  <c r="Y4" i="4" s="1"/>
  <c r="R60" i="5" s="1"/>
  <c r="Y5" i="4" a="1"/>
  <c r="Y5" i="4" s="1"/>
  <c r="R136" i="5" s="1"/>
  <c r="Y6" i="4" a="1"/>
  <c r="Y6" i="4" s="1"/>
  <c r="R18" i="5" s="1"/>
  <c r="Y7" i="4" a="1"/>
  <c r="Y7" i="4" s="1"/>
  <c r="R68" i="5" s="1"/>
  <c r="Y8" i="4" a="1"/>
  <c r="Y8" i="4" s="1"/>
  <c r="R56" i="5" s="1"/>
  <c r="Y9" i="4" a="1"/>
  <c r="Y9" i="4" s="1"/>
  <c r="R3" i="5" s="1"/>
  <c r="Y10" i="4" a="1"/>
  <c r="Y10" i="4" s="1"/>
  <c r="R77" i="5" s="1"/>
  <c r="Y11" i="4" a="1"/>
  <c r="Y11" i="4" s="1"/>
  <c r="R194" i="5" s="1"/>
  <c r="Y12" i="4" a="1"/>
  <c r="Y12" i="4" s="1"/>
  <c r="R173" i="5" s="1"/>
  <c r="Y13" i="4" a="1"/>
  <c r="Y13" i="4" s="1"/>
  <c r="R175" i="5" s="1"/>
  <c r="Y14" i="4" a="1"/>
  <c r="Y14" i="4" s="1"/>
  <c r="R42" i="5" s="1"/>
  <c r="Y15" i="4" a="1"/>
  <c r="Y15" i="4" s="1"/>
  <c r="R62" i="5" s="1"/>
  <c r="Y16" i="4" a="1"/>
  <c r="Y16" i="4" s="1"/>
  <c r="R177" i="5" s="1"/>
  <c r="Y17" i="4" a="1"/>
  <c r="Y17" i="4" s="1"/>
  <c r="R12" i="5" s="1"/>
  <c r="Y18" i="4" a="1"/>
  <c r="Y18" i="4" s="1"/>
  <c r="R16" i="5" s="1"/>
  <c r="Y19" i="4" a="1"/>
  <c r="Y19" i="4" s="1"/>
  <c r="R32" i="5" s="1"/>
  <c r="Y20" i="4" a="1"/>
  <c r="Y20" i="4" s="1"/>
  <c r="R44" i="5" s="1"/>
  <c r="Y21" i="4" a="1"/>
  <c r="Y21" i="4" s="1"/>
  <c r="R31" i="5" s="1"/>
  <c r="Y22" i="4" a="1"/>
  <c r="Y22" i="4" s="1"/>
  <c r="R137" i="5" s="1"/>
  <c r="Y23" i="4" a="1"/>
  <c r="Y23" i="4" s="1"/>
  <c r="R132" i="5" s="1"/>
  <c r="Y24" i="4" a="1"/>
  <c r="Y24" i="4" s="1"/>
  <c r="R84" i="5" s="1"/>
  <c r="Y25" i="4" a="1"/>
  <c r="Y25" i="4" s="1"/>
  <c r="R160" i="5" s="1"/>
  <c r="Y26" i="4" a="1"/>
  <c r="Y26" i="4" s="1"/>
  <c r="R135" i="5" s="1"/>
  <c r="Y27" i="4" a="1"/>
  <c r="Y27" i="4" s="1"/>
  <c r="R161" i="5" s="1"/>
  <c r="Y28" i="4" a="1"/>
  <c r="Y28" i="4" s="1"/>
  <c r="R41" i="5" s="1"/>
  <c r="Y29" i="4" a="1"/>
  <c r="Y29" i="4" s="1"/>
  <c r="R171" i="5" s="1"/>
  <c r="Y30" i="4" a="1"/>
  <c r="Y30" i="4" s="1"/>
  <c r="R163" i="5" s="1"/>
  <c r="Y31" i="4" a="1"/>
  <c r="Y31" i="4" s="1"/>
  <c r="R38" i="5" s="1"/>
  <c r="Y32" i="4" a="1"/>
  <c r="Y32" i="4" s="1"/>
  <c r="R189" i="5" s="1"/>
  <c r="Y33" i="4" a="1"/>
  <c r="Y33" i="4" s="1"/>
  <c r="R115" i="5" s="1"/>
  <c r="Y34" i="4" a="1"/>
  <c r="Y34" i="4" s="1"/>
  <c r="R119" i="5" s="1"/>
  <c r="Y35" i="4" a="1"/>
  <c r="Y35" i="4" s="1"/>
  <c r="R118" i="5" s="1"/>
  <c r="Y36" i="4" a="1"/>
  <c r="Y36" i="4" s="1"/>
  <c r="R116" i="5" s="1"/>
  <c r="Y37" i="4" a="1"/>
  <c r="Y37" i="4" s="1"/>
  <c r="R114" i="5" s="1"/>
  <c r="Y38" i="4" a="1"/>
  <c r="Y38" i="4" s="1"/>
  <c r="R120" i="5" s="1"/>
  <c r="Y39" i="4" a="1"/>
  <c r="Y39" i="4" s="1"/>
  <c r="R117" i="5" s="1"/>
  <c r="Y40" i="4" a="1"/>
  <c r="Y40" i="4" s="1"/>
  <c r="R83" i="5" s="1"/>
  <c r="Y41" i="4" a="1"/>
  <c r="Y41" i="4" s="1"/>
  <c r="R176" i="5" s="1"/>
  <c r="Y42" i="4" a="1"/>
  <c r="Y42" i="4" s="1"/>
  <c r="R34" i="5" s="1"/>
  <c r="Y43" i="4" a="1"/>
  <c r="Y43" i="4" s="1"/>
  <c r="R25" i="5" s="1"/>
  <c r="Y44" i="4" a="1"/>
  <c r="Y44" i="4" s="1"/>
  <c r="R80" i="5" s="1"/>
  <c r="Y45" i="4" a="1"/>
  <c r="Y45" i="4" s="1"/>
  <c r="R103" i="5" s="1"/>
  <c r="Y46" i="4" a="1"/>
  <c r="Y46" i="4" s="1"/>
  <c r="R75" i="5" s="1"/>
  <c r="Y47" i="4" a="1"/>
  <c r="Y47" i="4" s="1"/>
  <c r="R191" i="5" s="1"/>
  <c r="Y48" i="4" a="1"/>
  <c r="Y48" i="4" s="1"/>
  <c r="R93" i="5" s="1"/>
  <c r="Y49" i="4" a="1"/>
  <c r="Y49" i="4" s="1"/>
  <c r="R50" i="5" s="1"/>
  <c r="Y50" i="4" a="1"/>
  <c r="Y50" i="4" s="1"/>
  <c r="R104" i="5" s="1"/>
  <c r="Y51" i="4" a="1"/>
  <c r="Y51" i="4" s="1"/>
  <c r="R129" i="5" s="1"/>
  <c r="Y52" i="4" a="1"/>
  <c r="Y52" i="4" s="1"/>
  <c r="R127" i="5" s="1"/>
  <c r="Y53" i="4" a="1"/>
  <c r="Y53" i="4" s="1"/>
  <c r="R192" i="5" s="1"/>
  <c r="Y54" i="4" a="1"/>
  <c r="Y54" i="4" s="1"/>
  <c r="R98" i="5" s="1"/>
  <c r="Y55" i="4" a="1"/>
  <c r="Y55" i="4" s="1"/>
  <c r="R64" i="5" s="1"/>
  <c r="Y56" i="4" a="1"/>
  <c r="Y56" i="4" s="1"/>
  <c r="R95" i="5" s="1"/>
  <c r="Y57" i="4" a="1"/>
  <c r="Y57" i="4" s="1"/>
  <c r="R99" i="5" s="1"/>
  <c r="Y58" i="4" a="1"/>
  <c r="Y58" i="4" s="1"/>
  <c r="R111" i="5" s="1"/>
  <c r="Y59" i="4" a="1"/>
  <c r="Y59" i="4" s="1"/>
  <c r="R90" i="5" s="1"/>
  <c r="Y60" i="4" a="1"/>
  <c r="Y60" i="4" s="1"/>
  <c r="R85" i="5" s="1"/>
  <c r="Y61" i="4" a="1"/>
  <c r="Y61" i="4" s="1"/>
  <c r="R29" i="5" s="1"/>
  <c r="Y62" i="4" a="1"/>
  <c r="Y62" i="4" s="1"/>
  <c r="R28" i="5" s="1"/>
  <c r="Y63" i="4" a="1"/>
  <c r="Y63" i="4" s="1"/>
  <c r="R88" i="5" s="1"/>
  <c r="Y64" i="4" a="1"/>
  <c r="Y64" i="4" s="1"/>
  <c r="R128" i="5" s="1"/>
  <c r="Y65" i="4" a="1"/>
  <c r="Y65" i="4" s="1"/>
  <c r="R92" i="5" s="1"/>
  <c r="Y66" i="4" a="1"/>
  <c r="Y66" i="4" s="1"/>
  <c r="R181" i="5" s="1"/>
  <c r="Y67" i="4" a="1"/>
  <c r="Y67" i="4" s="1"/>
  <c r="R30" i="5" s="1"/>
  <c r="Y68" i="4" a="1"/>
  <c r="Y68" i="4" s="1"/>
  <c r="R21" i="5" s="1"/>
  <c r="Y69" i="4" a="1"/>
  <c r="Y69" i="4" s="1"/>
  <c r="R123" i="5" s="1"/>
  <c r="Y70" i="4" a="1"/>
  <c r="Y70" i="4" s="1"/>
  <c r="R23" i="5" s="1"/>
  <c r="Y71" i="4" a="1"/>
  <c r="Y71" i="4" s="1"/>
  <c r="R51" i="5" s="1"/>
  <c r="Y72" i="4" a="1"/>
  <c r="Y72" i="4" s="1"/>
  <c r="R110" i="5" s="1"/>
  <c r="Y73" i="4" a="1"/>
  <c r="Y73" i="4" s="1"/>
  <c r="R125" i="5" s="1"/>
  <c r="Y74" i="4" a="1"/>
  <c r="Y74" i="4" s="1"/>
  <c r="R81" i="5" s="1"/>
  <c r="Y75" i="4" a="1"/>
  <c r="Y75" i="4" s="1"/>
  <c r="R20" i="5" s="1"/>
  <c r="Y76" i="4" a="1"/>
  <c r="Y76" i="4" s="1"/>
  <c r="R153" i="5" s="1"/>
  <c r="Y77" i="4" a="1"/>
  <c r="Y77" i="4" s="1"/>
  <c r="R184" i="5" s="1"/>
  <c r="Y78" i="4" a="1"/>
  <c r="Y78" i="4" s="1"/>
  <c r="R27" i="5" s="1"/>
  <c r="Y79" i="4" a="1"/>
  <c r="Y79" i="4" s="1"/>
  <c r="R87" i="5" s="1"/>
  <c r="Y80" i="4" a="1"/>
  <c r="Y80" i="4" s="1"/>
  <c r="R86" i="5" s="1"/>
  <c r="Y81" i="4" a="1"/>
  <c r="Y81" i="4" s="1"/>
  <c r="R26" i="5" s="1"/>
  <c r="Y82" i="4" a="1"/>
  <c r="Y82" i="4" s="1"/>
  <c r="R100" i="5" s="1"/>
  <c r="Y83" i="4" a="1"/>
  <c r="Y83" i="4" s="1"/>
  <c r="R22" i="5" s="1"/>
  <c r="Y84" i="4" a="1"/>
  <c r="Y84" i="4" s="1"/>
  <c r="R102" i="5" s="1"/>
  <c r="Y85" i="4" a="1"/>
  <c r="Y85" i="4" s="1"/>
  <c r="R188" i="5" s="1"/>
  <c r="Y86" i="4" a="1"/>
  <c r="Y86" i="4" s="1"/>
  <c r="R185" i="5" s="1"/>
  <c r="Y87" i="4" a="1"/>
  <c r="Y87" i="4" s="1"/>
  <c r="R94" i="5" s="1"/>
  <c r="Y88" i="4" a="1"/>
  <c r="Y88" i="4" s="1"/>
  <c r="R196" i="5" s="1"/>
  <c r="Y89" i="4" a="1"/>
  <c r="Y89" i="4" s="1"/>
  <c r="R89" i="5" s="1"/>
  <c r="Y90" i="4" a="1"/>
  <c r="Y90" i="4" s="1"/>
  <c r="R190" i="5" s="1"/>
  <c r="Y91" i="4" a="1"/>
  <c r="Y91" i="4" s="1"/>
  <c r="R109" i="5" s="1"/>
  <c r="Y92" i="4" a="1"/>
  <c r="Y92" i="4" s="1"/>
  <c r="R124" i="5" s="1"/>
  <c r="Y93" i="4" a="1"/>
  <c r="Y93" i="4" s="1"/>
  <c r="R130" i="5" s="1"/>
  <c r="Y94" i="4" a="1"/>
  <c r="Y94" i="4" s="1"/>
  <c r="R5" i="5" s="1"/>
  <c r="Y95" i="4" a="1"/>
  <c r="Y95" i="4" s="1"/>
  <c r="R7" i="5" s="1"/>
  <c r="Y96" i="4" a="1"/>
  <c r="Y96" i="4" s="1"/>
  <c r="R108" i="5" s="1"/>
  <c r="Y97" i="4" a="1"/>
  <c r="Y97" i="4" s="1"/>
  <c r="R170" i="5" s="1"/>
  <c r="Y98" i="4" a="1"/>
  <c r="Y98" i="4" s="1"/>
  <c r="R166" i="5" s="1"/>
  <c r="Y99" i="4" a="1"/>
  <c r="Y99" i="4" s="1"/>
  <c r="R141" i="5" s="1"/>
  <c r="Y100" i="4" a="1"/>
  <c r="Y100" i="4" s="1"/>
  <c r="R126" i="5" s="1"/>
  <c r="Y101" i="4" a="1"/>
  <c r="Y101" i="4" s="1"/>
  <c r="R134" i="5" s="1"/>
  <c r="Y102" i="4" a="1"/>
  <c r="Y102" i="4" s="1"/>
  <c r="R105" i="5" s="1"/>
  <c r="Y103" i="4" a="1"/>
  <c r="Y103" i="4" s="1"/>
  <c r="R36" i="5" s="1"/>
  <c r="Y104" i="4" a="1"/>
  <c r="Y104" i="4" s="1"/>
  <c r="R133" i="5" s="1"/>
  <c r="Y105" i="4" a="1"/>
  <c r="Y105" i="4" s="1"/>
  <c r="R37" i="5" s="1"/>
  <c r="Y106" i="4" a="1"/>
  <c r="Y106" i="4" s="1"/>
  <c r="R169" i="5" s="1"/>
  <c r="Y107" i="4" a="1"/>
  <c r="Y107" i="4" s="1"/>
  <c r="R35" i="5" s="1"/>
  <c r="Y108" i="4" a="1"/>
  <c r="Y108" i="4" s="1"/>
  <c r="R33" i="5" s="1"/>
  <c r="Y109" i="4" a="1"/>
  <c r="Y109" i="4" s="1"/>
  <c r="R9" i="5" s="1"/>
  <c r="Y110" i="4" a="1"/>
  <c r="Y110" i="4" s="1"/>
  <c r="R52" i="5" s="1"/>
  <c r="Y111" i="4" a="1"/>
  <c r="Y111" i="4" s="1"/>
  <c r="R138" i="5" s="1"/>
  <c r="Y112" i="4" a="1"/>
  <c r="Y112" i="4" s="1"/>
  <c r="R45" i="5" s="1"/>
  <c r="Y113" i="4" a="1"/>
  <c r="Y113" i="4" s="1"/>
  <c r="R15" i="5" s="1"/>
  <c r="Y114" i="4" a="1"/>
  <c r="Y114" i="4" s="1"/>
  <c r="R8" i="5" s="1"/>
  <c r="Y115" i="4" a="1"/>
  <c r="Y115" i="4" s="1"/>
  <c r="R178" i="5" s="1"/>
  <c r="Y116" i="4" a="1"/>
  <c r="Y116" i="4" s="1"/>
  <c r="R121" i="5" s="1"/>
  <c r="Y117" i="4" a="1"/>
  <c r="Y117" i="4" s="1"/>
  <c r="R112" i="5" s="1"/>
  <c r="Y118" i="4" a="1"/>
  <c r="Y118" i="4" s="1"/>
  <c r="R13" i="5" s="1"/>
  <c r="Y119" i="4" a="1"/>
  <c r="Y119" i="4" s="1"/>
  <c r="R122" i="5" s="1"/>
  <c r="Y120" i="4" a="1"/>
  <c r="Y120" i="4" s="1"/>
  <c r="R101" i="5" s="1"/>
  <c r="Y121" i="4" a="1"/>
  <c r="Y121" i="4" s="1"/>
  <c r="R70" i="5" s="1"/>
  <c r="Y122" i="4" a="1"/>
  <c r="Y122" i="4" s="1"/>
  <c r="R46" i="5" s="1"/>
  <c r="Y123" i="4" a="1"/>
  <c r="Y123" i="4" s="1"/>
  <c r="R61" i="5" s="1"/>
  <c r="Y124" i="4" a="1"/>
  <c r="Y124" i="4" s="1"/>
  <c r="R82" i="5" s="1"/>
  <c r="Y125" i="4" a="1"/>
  <c r="Y125" i="4" s="1"/>
  <c r="R97" i="5" s="1"/>
  <c r="Y126" i="4" a="1"/>
  <c r="Y126" i="4" s="1"/>
  <c r="R76" i="5" s="1"/>
  <c r="Y127" i="4" a="1"/>
  <c r="Y127" i="4" s="1"/>
  <c r="R74" i="5" s="1"/>
  <c r="Y128" i="4" a="1"/>
  <c r="Y128" i="4" s="1"/>
  <c r="R71" i="5" s="1"/>
  <c r="Y129" i="4" a="1"/>
  <c r="Y129" i="4" s="1"/>
  <c r="R73" i="5" s="1"/>
  <c r="Y130" i="4" a="1"/>
  <c r="Y130" i="4" s="1"/>
  <c r="R72" i="5" s="1"/>
  <c r="Y131" i="4" a="1"/>
  <c r="Y131" i="4" s="1"/>
  <c r="R113" i="5" s="1"/>
  <c r="Y132" i="4" a="1"/>
  <c r="Y132" i="4" s="1"/>
  <c r="R107" i="5" s="1"/>
  <c r="Y133" i="4" a="1"/>
  <c r="Y133" i="4" s="1"/>
  <c r="R53" i="5" s="1"/>
  <c r="Y134" i="4" a="1"/>
  <c r="Y134" i="4" s="1"/>
  <c r="R59" i="5" s="1"/>
  <c r="Y135" i="4" a="1"/>
  <c r="Y135" i="4" s="1"/>
  <c r="R193" i="5" s="1"/>
  <c r="Y136" i="4" a="1"/>
  <c r="Y136" i="4" s="1"/>
  <c r="R96" i="5" s="1"/>
  <c r="Y137" i="4" a="1"/>
  <c r="Y137" i="4" s="1"/>
  <c r="R39" i="5" s="1"/>
  <c r="Y138" i="4" a="1"/>
  <c r="Y138" i="4" s="1"/>
  <c r="R168" i="5" s="1"/>
  <c r="Y139" i="4" a="1"/>
  <c r="Y139" i="4" s="1"/>
  <c r="R78" i="5" s="1"/>
  <c r="Y140" i="4" a="1"/>
  <c r="Y140" i="4" s="1"/>
  <c r="R6" i="5" s="1"/>
  <c r="Y141" i="4" a="1"/>
  <c r="Y141" i="4" s="1"/>
  <c r="R14" i="5" s="1"/>
  <c r="Y142" i="4" a="1"/>
  <c r="Y142" i="4" s="1"/>
  <c r="R55" i="5" s="1"/>
  <c r="Y143" i="4" a="1"/>
  <c r="Y143" i="4" s="1"/>
  <c r="R154" i="5" s="1"/>
  <c r="Y144" i="4" a="1"/>
  <c r="Y144" i="4" s="1"/>
  <c r="R186" i="5" s="1"/>
  <c r="Y145" i="4" a="1"/>
  <c r="Y145" i="4" s="1"/>
  <c r="R69" i="5" s="1"/>
  <c r="Y146" i="4" a="1"/>
  <c r="Y146" i="4" s="1"/>
  <c r="R151" i="5" s="1"/>
  <c r="Y147" i="4" a="1"/>
  <c r="Y147" i="4" s="1"/>
  <c r="R58" i="5" s="1"/>
  <c r="Y148" i="4" a="1"/>
  <c r="Y148" i="4" s="1"/>
  <c r="R180" i="5" s="1"/>
  <c r="Y149" i="4" a="1"/>
  <c r="Y149" i="4" s="1"/>
  <c r="R183" i="5" s="1"/>
  <c r="Y150" i="4" a="1"/>
  <c r="Y150" i="4" s="1"/>
  <c r="R150" i="5" s="1"/>
  <c r="Y151" i="4" a="1"/>
  <c r="Y151" i="4" s="1"/>
  <c r="R195" i="5" s="1"/>
  <c r="Y152" i="4" a="1"/>
  <c r="Y152" i="4" s="1"/>
  <c r="R144" i="5" s="1"/>
  <c r="Y153" i="4" a="1"/>
  <c r="Y153" i="4" s="1"/>
  <c r="R179" i="5" s="1"/>
  <c r="Y154" i="4" a="1"/>
  <c r="Y154" i="4" s="1"/>
  <c r="R57" i="5" s="1"/>
  <c r="Y155" i="4" a="1"/>
  <c r="Y155" i="4" s="1"/>
  <c r="R148" i="5" s="1"/>
  <c r="Y156" i="4" a="1"/>
  <c r="Y156" i="4" s="1"/>
  <c r="R155" i="5" s="1"/>
  <c r="Y157" i="4" a="1"/>
  <c r="Y157" i="4" s="1"/>
  <c r="R187" i="5" s="1"/>
  <c r="Y158" i="4" a="1"/>
  <c r="Y158" i="4" s="1"/>
  <c r="R172" i="5" s="1"/>
  <c r="Y159" i="4" a="1"/>
  <c r="Y159" i="4" s="1"/>
  <c r="R142" i="5" s="1"/>
  <c r="Y160" i="4" a="1"/>
  <c r="Y160" i="4" s="1"/>
  <c r="R152" i="5" s="1"/>
  <c r="Y161" i="4" a="1"/>
  <c r="Y161" i="4" s="1"/>
  <c r="R174" i="5" s="1"/>
  <c r="Y162" i="4" a="1"/>
  <c r="Y162" i="4" s="1"/>
  <c r="R156" i="5" s="1"/>
  <c r="Y163" i="4" a="1"/>
  <c r="Y163" i="4" s="1"/>
  <c r="R157" i="5" s="1"/>
  <c r="Y164" i="4" a="1"/>
  <c r="Y164" i="4" s="1"/>
  <c r="R158" i="5" s="1"/>
  <c r="Y165" i="4" a="1"/>
  <c r="Y165" i="4" s="1"/>
  <c r="R43" i="5" s="1"/>
  <c r="Y166" i="4" a="1"/>
  <c r="Y166" i="4" s="1"/>
  <c r="R10" i="5" s="1"/>
  <c r="Y167" i="4" a="1"/>
  <c r="Y167" i="4" s="1"/>
  <c r="R106" i="5" s="1"/>
  <c r="Y168" i="4" a="1"/>
  <c r="Y168" i="4" s="1"/>
  <c r="R91" i="5" s="1"/>
  <c r="Y169" i="4" a="1"/>
  <c r="Y169" i="4" s="1"/>
  <c r="R140" i="5" s="1"/>
  <c r="Y170" i="4" a="1"/>
  <c r="Y170" i="4" s="1"/>
  <c r="R167" i="5" s="1"/>
  <c r="Y171" i="4" a="1"/>
  <c r="Y171" i="4" s="1"/>
  <c r="R131" i="5" s="1"/>
  <c r="Y172" i="4" a="1"/>
  <c r="Y172" i="4" s="1"/>
  <c r="R146" i="5" s="1"/>
  <c r="Y173" i="4" a="1"/>
  <c r="Y173" i="4" s="1"/>
  <c r="R143" i="5" s="1"/>
  <c r="Y174" i="4" a="1"/>
  <c r="Y174" i="4" s="1"/>
  <c r="R149" i="5" s="1"/>
  <c r="Y175" i="4" a="1"/>
  <c r="Y175" i="4" s="1"/>
  <c r="R145" i="5" s="1"/>
  <c r="Y176" i="4" a="1"/>
  <c r="Y176" i="4" s="1"/>
  <c r="R147" i="5" s="1"/>
  <c r="Y177" i="4" a="1"/>
  <c r="Y177" i="4" s="1"/>
  <c r="R17" i="5" s="1"/>
  <c r="Y178" i="4" a="1"/>
  <c r="Y178" i="4" s="1"/>
  <c r="R66" i="5" s="1"/>
  <c r="Y179" i="4" a="1"/>
  <c r="Y179" i="4" s="1"/>
  <c r="R4" i="5" s="1"/>
  <c r="Y180" i="4" a="1"/>
  <c r="Y180" i="4" s="1"/>
  <c r="R79" i="5" s="1"/>
  <c r="Y181" i="4" a="1"/>
  <c r="Y181" i="4" s="1"/>
  <c r="R54" i="5" s="1"/>
  <c r="Y182" i="4" a="1"/>
  <c r="Y182" i="4" s="1"/>
  <c r="R182" i="5" s="1"/>
  <c r="Y183" i="4" a="1"/>
  <c r="Y183" i="4" s="1"/>
  <c r="R47" i="5" s="1"/>
  <c r="Y184" i="4" a="1"/>
  <c r="Y184" i="4" s="1"/>
  <c r="R19" i="5" s="1"/>
  <c r="Y185" i="4" a="1"/>
  <c r="Y185" i="4" s="1"/>
  <c r="R139" i="5" s="1"/>
  <c r="Y186" i="4" a="1"/>
  <c r="Y186" i="4" s="1"/>
  <c r="R162" i="5" s="1"/>
  <c r="Y187" i="4" a="1"/>
  <c r="Y187" i="4" s="1"/>
  <c r="R164" i="5" s="1"/>
  <c r="Y188" i="4" a="1"/>
  <c r="Y188" i="4" s="1"/>
  <c r="R67" i="5" s="1"/>
  <c r="Y189" i="4" a="1"/>
  <c r="Y189" i="4" s="1"/>
  <c r="R165" i="5" s="1"/>
  <c r="Y190" i="4" a="1"/>
  <c r="Y190" i="4" s="1"/>
  <c r="R65" i="5" s="1"/>
  <c r="Y191" i="4" a="1"/>
  <c r="Y191" i="4" s="1"/>
  <c r="R11" i="5" s="1"/>
  <c r="Y192" i="4" a="1"/>
  <c r="Y192" i="4" s="1"/>
  <c r="R63" i="5" s="1"/>
  <c r="Y193" i="4" a="1"/>
  <c r="Y193" i="4" s="1"/>
  <c r="R40" i="5" s="1"/>
  <c r="Y194" i="4" a="1"/>
  <c r="Y194" i="4" s="1"/>
  <c r="R48" i="5" s="1"/>
  <c r="Y195" i="4" a="1"/>
  <c r="Y195" i="4" s="1"/>
  <c r="R24" i="5" s="1"/>
  <c r="Y196" i="4" a="1"/>
  <c r="Y196" i="4" s="1"/>
  <c r="R49" i="5" s="1"/>
  <c r="Y3" i="4" a="1"/>
  <c r="Y3" i="4" s="1"/>
  <c r="R159" i="5" s="1"/>
  <c r="X4" i="4" a="1"/>
  <c r="X4" i="4" s="1"/>
  <c r="Q60" i="5" s="1"/>
  <c r="X5" i="4" a="1"/>
  <c r="X5" i="4" s="1"/>
  <c r="Q136" i="5" s="1"/>
  <c r="X6" i="4" a="1"/>
  <c r="X6" i="4" s="1"/>
  <c r="Q18" i="5" s="1"/>
  <c r="X7" i="4" a="1"/>
  <c r="X7" i="4" s="1"/>
  <c r="Q68" i="5" s="1"/>
  <c r="X8" i="4" a="1"/>
  <c r="X8" i="4" s="1"/>
  <c r="Q56" i="5" s="1"/>
  <c r="X9" i="4" a="1"/>
  <c r="X9" i="4" s="1"/>
  <c r="Q3" i="5" s="1"/>
  <c r="X10" i="4" a="1"/>
  <c r="X10" i="4" s="1"/>
  <c r="Q77" i="5" s="1"/>
  <c r="X11" i="4" a="1"/>
  <c r="X11" i="4" s="1"/>
  <c r="Q194" i="5" s="1"/>
  <c r="X12" i="4" a="1"/>
  <c r="X12" i="4" s="1"/>
  <c r="Q173" i="5" s="1"/>
  <c r="X13" i="4" a="1"/>
  <c r="X13" i="4" s="1"/>
  <c r="Q175" i="5" s="1"/>
  <c r="X14" i="4" a="1"/>
  <c r="X14" i="4" s="1"/>
  <c r="Q42" i="5" s="1"/>
  <c r="X15" i="4" a="1"/>
  <c r="X15" i="4" s="1"/>
  <c r="Q62" i="5" s="1"/>
  <c r="X16" i="4" a="1"/>
  <c r="X16" i="4" s="1"/>
  <c r="Q177" i="5" s="1"/>
  <c r="X17" i="4" a="1"/>
  <c r="X17" i="4" s="1"/>
  <c r="Q12" i="5" s="1"/>
  <c r="X18" i="4" a="1"/>
  <c r="X18" i="4" s="1"/>
  <c r="Q16" i="5" s="1"/>
  <c r="X19" i="4" a="1"/>
  <c r="X19" i="4" s="1"/>
  <c r="Q32" i="5" s="1"/>
  <c r="X20" i="4" a="1"/>
  <c r="X20" i="4" s="1"/>
  <c r="Q44" i="5" s="1"/>
  <c r="X21" i="4" a="1"/>
  <c r="X21" i="4" s="1"/>
  <c r="Q31" i="5" s="1"/>
  <c r="X22" i="4" a="1"/>
  <c r="X22" i="4" s="1"/>
  <c r="Q137" i="5" s="1"/>
  <c r="X23" i="4" a="1"/>
  <c r="X23" i="4" s="1"/>
  <c r="Q132" i="5" s="1"/>
  <c r="X24" i="4" a="1"/>
  <c r="X24" i="4" s="1"/>
  <c r="Q84" i="5" s="1"/>
  <c r="X25" i="4" a="1"/>
  <c r="X25" i="4" s="1"/>
  <c r="Q160" i="5" s="1"/>
  <c r="X26" i="4" a="1"/>
  <c r="X26" i="4" s="1"/>
  <c r="Q135" i="5" s="1"/>
  <c r="X27" i="4" a="1"/>
  <c r="X27" i="4" s="1"/>
  <c r="Q161" i="5" s="1"/>
  <c r="X28" i="4" a="1"/>
  <c r="X28" i="4" s="1"/>
  <c r="Q41" i="5" s="1"/>
  <c r="X29" i="4" a="1"/>
  <c r="X29" i="4" s="1"/>
  <c r="Q171" i="5" s="1"/>
  <c r="X30" i="4" a="1"/>
  <c r="X30" i="4" s="1"/>
  <c r="Q163" i="5" s="1"/>
  <c r="X31" i="4" a="1"/>
  <c r="X31" i="4" s="1"/>
  <c r="Q38" i="5" s="1"/>
  <c r="X32" i="4" a="1"/>
  <c r="X32" i="4" s="1"/>
  <c r="Q189" i="5" s="1"/>
  <c r="X33" i="4" a="1"/>
  <c r="X33" i="4" s="1"/>
  <c r="Q115" i="5" s="1"/>
  <c r="X34" i="4" a="1"/>
  <c r="X34" i="4" s="1"/>
  <c r="Q119" i="5" s="1"/>
  <c r="X35" i="4" a="1"/>
  <c r="X35" i="4" s="1"/>
  <c r="Q118" i="5" s="1"/>
  <c r="X36" i="4" a="1"/>
  <c r="X36" i="4" s="1"/>
  <c r="Q116" i="5" s="1"/>
  <c r="X37" i="4" a="1"/>
  <c r="X37" i="4" s="1"/>
  <c r="Q114" i="5" s="1"/>
  <c r="X38" i="4" a="1"/>
  <c r="X38" i="4" s="1"/>
  <c r="Q120" i="5" s="1"/>
  <c r="X39" i="4" a="1"/>
  <c r="X39" i="4" s="1"/>
  <c r="Q117" i="5" s="1"/>
  <c r="X40" i="4" a="1"/>
  <c r="X40" i="4" s="1"/>
  <c r="Q83" i="5" s="1"/>
  <c r="X41" i="4" a="1"/>
  <c r="X41" i="4" s="1"/>
  <c r="Q176" i="5" s="1"/>
  <c r="X42" i="4" a="1"/>
  <c r="X42" i="4" s="1"/>
  <c r="Q34" i="5" s="1"/>
  <c r="X43" i="4" a="1"/>
  <c r="X43" i="4" s="1"/>
  <c r="Q25" i="5" s="1"/>
  <c r="X44" i="4" a="1"/>
  <c r="X44" i="4" s="1"/>
  <c r="Q80" i="5" s="1"/>
  <c r="X45" i="4" a="1"/>
  <c r="X45" i="4" s="1"/>
  <c r="Q103" i="5" s="1"/>
  <c r="X46" i="4" a="1"/>
  <c r="X46" i="4" s="1"/>
  <c r="Q75" i="5" s="1"/>
  <c r="X47" i="4" a="1"/>
  <c r="X47" i="4" s="1"/>
  <c r="Q191" i="5" s="1"/>
  <c r="X48" i="4" a="1"/>
  <c r="X48" i="4" s="1"/>
  <c r="Q93" i="5" s="1"/>
  <c r="X49" i="4" a="1"/>
  <c r="X49" i="4" s="1"/>
  <c r="Q50" i="5" s="1"/>
  <c r="X50" i="4" a="1"/>
  <c r="X50" i="4" s="1"/>
  <c r="Q104" i="5" s="1"/>
  <c r="X51" i="4" a="1"/>
  <c r="X51" i="4" s="1"/>
  <c r="Q129" i="5" s="1"/>
  <c r="X52" i="4" a="1"/>
  <c r="X52" i="4" s="1"/>
  <c r="Q127" i="5" s="1"/>
  <c r="X53" i="4" a="1"/>
  <c r="X53" i="4" s="1"/>
  <c r="Q192" i="5" s="1"/>
  <c r="X54" i="4" a="1"/>
  <c r="X54" i="4" s="1"/>
  <c r="Q98" i="5" s="1"/>
  <c r="X55" i="4" a="1"/>
  <c r="X55" i="4" s="1"/>
  <c r="Q64" i="5" s="1"/>
  <c r="X56" i="4" a="1"/>
  <c r="X56" i="4" s="1"/>
  <c r="Q95" i="5" s="1"/>
  <c r="X57" i="4" a="1"/>
  <c r="X57" i="4" s="1"/>
  <c r="Q99" i="5" s="1"/>
  <c r="X58" i="4" a="1"/>
  <c r="X58" i="4" s="1"/>
  <c r="Q111" i="5" s="1"/>
  <c r="X59" i="4" a="1"/>
  <c r="X59" i="4" s="1"/>
  <c r="Q90" i="5" s="1"/>
  <c r="X60" i="4" a="1"/>
  <c r="X60" i="4" s="1"/>
  <c r="Q85" i="5" s="1"/>
  <c r="X61" i="4" a="1"/>
  <c r="X61" i="4" s="1"/>
  <c r="Q29" i="5" s="1"/>
  <c r="X62" i="4" a="1"/>
  <c r="X62" i="4" s="1"/>
  <c r="Q28" i="5" s="1"/>
  <c r="X63" i="4" a="1"/>
  <c r="X63" i="4" s="1"/>
  <c r="Q88" i="5" s="1"/>
  <c r="X64" i="4" a="1"/>
  <c r="X64" i="4" s="1"/>
  <c r="Q128" i="5" s="1"/>
  <c r="X65" i="4" a="1"/>
  <c r="X65" i="4" s="1"/>
  <c r="Q92" i="5" s="1"/>
  <c r="X66" i="4" a="1"/>
  <c r="X66" i="4" s="1"/>
  <c r="Q181" i="5" s="1"/>
  <c r="X67" i="4" a="1"/>
  <c r="X67" i="4" s="1"/>
  <c r="Q30" i="5" s="1"/>
  <c r="X68" i="4" a="1"/>
  <c r="X68" i="4" s="1"/>
  <c r="Q21" i="5" s="1"/>
  <c r="X69" i="4" a="1"/>
  <c r="X69" i="4" s="1"/>
  <c r="Q123" i="5" s="1"/>
  <c r="X70" i="4" a="1"/>
  <c r="X70" i="4" s="1"/>
  <c r="Q23" i="5" s="1"/>
  <c r="X71" i="4" a="1"/>
  <c r="X71" i="4" s="1"/>
  <c r="Q51" i="5" s="1"/>
  <c r="X72" i="4" a="1"/>
  <c r="X72" i="4" s="1"/>
  <c r="Q110" i="5" s="1"/>
  <c r="X73" i="4" a="1"/>
  <c r="X73" i="4" s="1"/>
  <c r="Q125" i="5" s="1"/>
  <c r="X74" i="4" a="1"/>
  <c r="X74" i="4" s="1"/>
  <c r="Q81" i="5" s="1"/>
  <c r="X75" i="4" a="1"/>
  <c r="X75" i="4" s="1"/>
  <c r="Q20" i="5" s="1"/>
  <c r="X76" i="4" a="1"/>
  <c r="X76" i="4" s="1"/>
  <c r="Q153" i="5" s="1"/>
  <c r="X77" i="4" a="1"/>
  <c r="X77" i="4" s="1"/>
  <c r="Q184" i="5" s="1"/>
  <c r="X78" i="4" a="1"/>
  <c r="X78" i="4" s="1"/>
  <c r="Q27" i="5" s="1"/>
  <c r="X79" i="4" a="1"/>
  <c r="X79" i="4" s="1"/>
  <c r="Q87" i="5" s="1"/>
  <c r="X80" i="4" a="1"/>
  <c r="X80" i="4" s="1"/>
  <c r="Q86" i="5" s="1"/>
  <c r="X81" i="4" a="1"/>
  <c r="X81" i="4" s="1"/>
  <c r="Q26" i="5" s="1"/>
  <c r="X82" i="4" a="1"/>
  <c r="X82" i="4" s="1"/>
  <c r="Q100" i="5" s="1"/>
  <c r="X83" i="4" a="1"/>
  <c r="X83" i="4" s="1"/>
  <c r="Q22" i="5" s="1"/>
  <c r="X84" i="4" a="1"/>
  <c r="X84" i="4" s="1"/>
  <c r="Q102" i="5" s="1"/>
  <c r="X85" i="4" a="1"/>
  <c r="X85" i="4" s="1"/>
  <c r="Q188" i="5" s="1"/>
  <c r="X86" i="4" a="1"/>
  <c r="X86" i="4" s="1"/>
  <c r="Q185" i="5" s="1"/>
  <c r="X87" i="4" a="1"/>
  <c r="X87" i="4" s="1"/>
  <c r="Q94" i="5" s="1"/>
  <c r="X88" i="4" a="1"/>
  <c r="X88" i="4" s="1"/>
  <c r="Q196" i="5" s="1"/>
  <c r="X89" i="4" a="1"/>
  <c r="X89" i="4" s="1"/>
  <c r="Q89" i="5" s="1"/>
  <c r="X90" i="4" a="1"/>
  <c r="X90" i="4" s="1"/>
  <c r="Q190" i="5" s="1"/>
  <c r="X91" i="4" a="1"/>
  <c r="X91" i="4" s="1"/>
  <c r="Q109" i="5" s="1"/>
  <c r="X92" i="4" a="1"/>
  <c r="X92" i="4" s="1"/>
  <c r="Q124" i="5" s="1"/>
  <c r="X93" i="4" a="1"/>
  <c r="X93" i="4" s="1"/>
  <c r="Q130" i="5" s="1"/>
  <c r="X94" i="4" a="1"/>
  <c r="X94" i="4" s="1"/>
  <c r="Q5" i="5" s="1"/>
  <c r="X95" i="4" a="1"/>
  <c r="X95" i="4" s="1"/>
  <c r="Q7" i="5" s="1"/>
  <c r="X96" i="4" a="1"/>
  <c r="X96" i="4" s="1"/>
  <c r="Q108" i="5" s="1"/>
  <c r="X97" i="4" a="1"/>
  <c r="X97" i="4" s="1"/>
  <c r="Q170" i="5" s="1"/>
  <c r="X98" i="4" a="1"/>
  <c r="X98" i="4" s="1"/>
  <c r="Q166" i="5" s="1"/>
  <c r="X99" i="4" a="1"/>
  <c r="X99" i="4" s="1"/>
  <c r="Q141" i="5" s="1"/>
  <c r="X100" i="4" a="1"/>
  <c r="X100" i="4" s="1"/>
  <c r="Q126" i="5" s="1"/>
  <c r="X101" i="4" a="1"/>
  <c r="X101" i="4" s="1"/>
  <c r="Q134" i="5" s="1"/>
  <c r="X102" i="4" a="1"/>
  <c r="X102" i="4" s="1"/>
  <c r="Q105" i="5" s="1"/>
  <c r="X103" i="4" a="1"/>
  <c r="X103" i="4" s="1"/>
  <c r="Q36" i="5" s="1"/>
  <c r="X104" i="4" a="1"/>
  <c r="X104" i="4" s="1"/>
  <c r="Q133" i="5" s="1"/>
  <c r="X105" i="4" a="1"/>
  <c r="X105" i="4" s="1"/>
  <c r="Q37" i="5" s="1"/>
  <c r="X106" i="4" a="1"/>
  <c r="X106" i="4" s="1"/>
  <c r="Q169" i="5" s="1"/>
  <c r="X107" i="4" a="1"/>
  <c r="X107" i="4" s="1"/>
  <c r="Q35" i="5" s="1"/>
  <c r="X108" i="4" a="1"/>
  <c r="X108" i="4" s="1"/>
  <c r="Q33" i="5" s="1"/>
  <c r="X109" i="4" a="1"/>
  <c r="X109" i="4" s="1"/>
  <c r="Q9" i="5" s="1"/>
  <c r="X110" i="4" a="1"/>
  <c r="X110" i="4" s="1"/>
  <c r="Q52" i="5" s="1"/>
  <c r="X111" i="4" a="1"/>
  <c r="X111" i="4" s="1"/>
  <c r="Q138" i="5" s="1"/>
  <c r="X112" i="4" a="1"/>
  <c r="X112" i="4" s="1"/>
  <c r="Q45" i="5" s="1"/>
  <c r="X113" i="4" a="1"/>
  <c r="X113" i="4" s="1"/>
  <c r="Q15" i="5" s="1"/>
  <c r="X114" i="4" a="1"/>
  <c r="X114" i="4" s="1"/>
  <c r="Q8" i="5" s="1"/>
  <c r="X115" i="4" a="1"/>
  <c r="X115" i="4" s="1"/>
  <c r="Q178" i="5" s="1"/>
  <c r="X116" i="4" a="1"/>
  <c r="X116" i="4" s="1"/>
  <c r="Q121" i="5" s="1"/>
  <c r="X117" i="4" a="1"/>
  <c r="X117" i="4" s="1"/>
  <c r="Q112" i="5" s="1"/>
  <c r="X118" i="4" a="1"/>
  <c r="X118" i="4" s="1"/>
  <c r="Q13" i="5" s="1"/>
  <c r="X119" i="4" a="1"/>
  <c r="X119" i="4" s="1"/>
  <c r="Q122" i="5" s="1"/>
  <c r="X120" i="4" a="1"/>
  <c r="X120" i="4" s="1"/>
  <c r="Q101" i="5" s="1"/>
  <c r="X121" i="4" a="1"/>
  <c r="X121" i="4" s="1"/>
  <c r="Q70" i="5" s="1"/>
  <c r="X122" i="4" a="1"/>
  <c r="X122" i="4" s="1"/>
  <c r="Q46" i="5" s="1"/>
  <c r="X123" i="4" a="1"/>
  <c r="X123" i="4" s="1"/>
  <c r="Q61" i="5" s="1"/>
  <c r="X124" i="4" a="1"/>
  <c r="X124" i="4" s="1"/>
  <c r="Q82" i="5" s="1"/>
  <c r="X125" i="4" a="1"/>
  <c r="X125" i="4" s="1"/>
  <c r="Q97" i="5" s="1"/>
  <c r="X126" i="4" a="1"/>
  <c r="X126" i="4" s="1"/>
  <c r="Q76" i="5" s="1"/>
  <c r="X127" i="4" a="1"/>
  <c r="X127" i="4" s="1"/>
  <c r="Q74" i="5" s="1"/>
  <c r="X128" i="4" a="1"/>
  <c r="X128" i="4" s="1"/>
  <c r="Q71" i="5" s="1"/>
  <c r="X129" i="4" a="1"/>
  <c r="X129" i="4" s="1"/>
  <c r="Q73" i="5" s="1"/>
  <c r="X130" i="4" a="1"/>
  <c r="X130" i="4" s="1"/>
  <c r="Q72" i="5" s="1"/>
  <c r="X131" i="4" a="1"/>
  <c r="X131" i="4" s="1"/>
  <c r="Q113" i="5" s="1"/>
  <c r="X132" i="4" a="1"/>
  <c r="X132" i="4" s="1"/>
  <c r="Q107" i="5" s="1"/>
  <c r="X133" i="4" a="1"/>
  <c r="X133" i="4" s="1"/>
  <c r="Q53" i="5" s="1"/>
  <c r="X134" i="4" a="1"/>
  <c r="X134" i="4" s="1"/>
  <c r="Q59" i="5" s="1"/>
  <c r="X135" i="4" a="1"/>
  <c r="X135" i="4" s="1"/>
  <c r="Q193" i="5" s="1"/>
  <c r="X136" i="4" a="1"/>
  <c r="X136" i="4" s="1"/>
  <c r="Q96" i="5" s="1"/>
  <c r="X137" i="4" a="1"/>
  <c r="X137" i="4" s="1"/>
  <c r="Q39" i="5" s="1"/>
  <c r="X138" i="4" a="1"/>
  <c r="X138" i="4" s="1"/>
  <c r="Q168" i="5" s="1"/>
  <c r="X139" i="4" a="1"/>
  <c r="X139" i="4" s="1"/>
  <c r="Q78" i="5" s="1"/>
  <c r="X140" i="4" a="1"/>
  <c r="X140" i="4" s="1"/>
  <c r="Q6" i="5" s="1"/>
  <c r="X141" i="4" a="1"/>
  <c r="X141" i="4" s="1"/>
  <c r="Q14" i="5" s="1"/>
  <c r="X142" i="4" a="1"/>
  <c r="X142" i="4" s="1"/>
  <c r="Q55" i="5" s="1"/>
  <c r="X143" i="4" a="1"/>
  <c r="X143" i="4" s="1"/>
  <c r="Q154" i="5" s="1"/>
  <c r="X144" i="4" a="1"/>
  <c r="X144" i="4" s="1"/>
  <c r="Q186" i="5" s="1"/>
  <c r="X145" i="4" a="1"/>
  <c r="X145" i="4" s="1"/>
  <c r="Q69" i="5" s="1"/>
  <c r="X146" i="4" a="1"/>
  <c r="X146" i="4" s="1"/>
  <c r="Q151" i="5" s="1"/>
  <c r="X147" i="4" a="1"/>
  <c r="X147" i="4" s="1"/>
  <c r="Q58" i="5" s="1"/>
  <c r="X148" i="4" a="1"/>
  <c r="X148" i="4" s="1"/>
  <c r="Q180" i="5" s="1"/>
  <c r="X149" i="4" a="1"/>
  <c r="X149" i="4" s="1"/>
  <c r="Q183" i="5" s="1"/>
  <c r="X150" i="4" a="1"/>
  <c r="X150" i="4" s="1"/>
  <c r="Q150" i="5" s="1"/>
  <c r="X151" i="4" a="1"/>
  <c r="X151" i="4" s="1"/>
  <c r="Q195" i="5" s="1"/>
  <c r="X152" i="4" a="1"/>
  <c r="X152" i="4" s="1"/>
  <c r="Q144" i="5" s="1"/>
  <c r="X153" i="4" a="1"/>
  <c r="X153" i="4" s="1"/>
  <c r="Q179" i="5" s="1"/>
  <c r="X154" i="4" a="1"/>
  <c r="X154" i="4" s="1"/>
  <c r="Q57" i="5" s="1"/>
  <c r="X155" i="4" a="1"/>
  <c r="X155" i="4" s="1"/>
  <c r="Q148" i="5" s="1"/>
  <c r="X156" i="4" a="1"/>
  <c r="X156" i="4" s="1"/>
  <c r="Q155" i="5" s="1"/>
  <c r="X157" i="4" a="1"/>
  <c r="X157" i="4" s="1"/>
  <c r="Q187" i="5" s="1"/>
  <c r="X158" i="4" a="1"/>
  <c r="X158" i="4" s="1"/>
  <c r="Q172" i="5" s="1"/>
  <c r="X159" i="4" a="1"/>
  <c r="X159" i="4" s="1"/>
  <c r="Q142" i="5" s="1"/>
  <c r="X160" i="4" a="1"/>
  <c r="X160" i="4" s="1"/>
  <c r="Q152" i="5" s="1"/>
  <c r="X161" i="4" a="1"/>
  <c r="X161" i="4" s="1"/>
  <c r="Q174" i="5" s="1"/>
  <c r="X162" i="4" a="1"/>
  <c r="X162" i="4" s="1"/>
  <c r="Q156" i="5" s="1"/>
  <c r="X163" i="4" a="1"/>
  <c r="X163" i="4" s="1"/>
  <c r="Q157" i="5" s="1"/>
  <c r="X164" i="4" a="1"/>
  <c r="X164" i="4" s="1"/>
  <c r="Q158" i="5" s="1"/>
  <c r="X165" i="4" a="1"/>
  <c r="X165" i="4" s="1"/>
  <c r="Q43" i="5" s="1"/>
  <c r="X166" i="4" a="1"/>
  <c r="X166" i="4" s="1"/>
  <c r="Q10" i="5" s="1"/>
  <c r="X167" i="4" a="1"/>
  <c r="X167" i="4" s="1"/>
  <c r="Q106" i="5" s="1"/>
  <c r="X168" i="4" a="1"/>
  <c r="X168" i="4" s="1"/>
  <c r="Q91" i="5" s="1"/>
  <c r="X169" i="4" a="1"/>
  <c r="X169" i="4" s="1"/>
  <c r="Q140" i="5" s="1"/>
  <c r="X170" i="4" a="1"/>
  <c r="X170" i="4" s="1"/>
  <c r="Q167" i="5" s="1"/>
  <c r="X171" i="4" a="1"/>
  <c r="X171" i="4" s="1"/>
  <c r="Q131" i="5" s="1"/>
  <c r="X172" i="4" a="1"/>
  <c r="X172" i="4" s="1"/>
  <c r="Q146" i="5" s="1"/>
  <c r="X173" i="4" a="1"/>
  <c r="X173" i="4" s="1"/>
  <c r="Q143" i="5" s="1"/>
  <c r="X174" i="4" a="1"/>
  <c r="X174" i="4" s="1"/>
  <c r="Q149" i="5" s="1"/>
  <c r="X175" i="4" a="1"/>
  <c r="X175" i="4" s="1"/>
  <c r="Q145" i="5" s="1"/>
  <c r="X176" i="4" a="1"/>
  <c r="X176" i="4" s="1"/>
  <c r="Q147" i="5" s="1"/>
  <c r="X177" i="4" a="1"/>
  <c r="X177" i="4" s="1"/>
  <c r="Q17" i="5" s="1"/>
  <c r="X178" i="4" a="1"/>
  <c r="X178" i="4" s="1"/>
  <c r="Q66" i="5" s="1"/>
  <c r="X179" i="4" a="1"/>
  <c r="X179" i="4" s="1"/>
  <c r="Q4" i="5" s="1"/>
  <c r="X180" i="4" a="1"/>
  <c r="X180" i="4" s="1"/>
  <c r="Q79" i="5" s="1"/>
  <c r="X181" i="4" a="1"/>
  <c r="X181" i="4" s="1"/>
  <c r="Q54" i="5" s="1"/>
  <c r="X182" i="4" a="1"/>
  <c r="X182" i="4" s="1"/>
  <c r="Q182" i="5" s="1"/>
  <c r="X183" i="4" a="1"/>
  <c r="X183" i="4" s="1"/>
  <c r="Q47" i="5" s="1"/>
  <c r="X184" i="4" a="1"/>
  <c r="X184" i="4" s="1"/>
  <c r="Q19" i="5" s="1"/>
  <c r="X185" i="4" a="1"/>
  <c r="X185" i="4" s="1"/>
  <c r="Q139" i="5" s="1"/>
  <c r="X186" i="4" a="1"/>
  <c r="X186" i="4" s="1"/>
  <c r="Q162" i="5" s="1"/>
  <c r="X187" i="4" a="1"/>
  <c r="X187" i="4" s="1"/>
  <c r="Q164" i="5" s="1"/>
  <c r="X188" i="4" a="1"/>
  <c r="X188" i="4" s="1"/>
  <c r="Q67" i="5" s="1"/>
  <c r="X189" i="4" a="1"/>
  <c r="X189" i="4" s="1"/>
  <c r="Q165" i="5" s="1"/>
  <c r="X190" i="4" a="1"/>
  <c r="X190" i="4" s="1"/>
  <c r="Q65" i="5" s="1"/>
  <c r="X191" i="4" a="1"/>
  <c r="X191" i="4" s="1"/>
  <c r="Q11" i="5" s="1"/>
  <c r="X192" i="4" a="1"/>
  <c r="X192" i="4" s="1"/>
  <c r="Q63" i="5" s="1"/>
  <c r="X193" i="4" a="1"/>
  <c r="X193" i="4" s="1"/>
  <c r="Q40" i="5" s="1"/>
  <c r="X194" i="4" a="1"/>
  <c r="X194" i="4" s="1"/>
  <c r="Q48" i="5" s="1"/>
  <c r="X195" i="4" a="1"/>
  <c r="X195" i="4" s="1"/>
  <c r="Q24" i="5" s="1"/>
  <c r="X196" i="4" a="1"/>
  <c r="X196" i="4" s="1"/>
  <c r="Q49" i="5" s="1"/>
  <c r="X3" i="4" a="1"/>
  <c r="X3" i="4" s="1"/>
  <c r="Q159" i="5" s="1"/>
  <c r="V4" i="4" a="1"/>
  <c r="V4" i="4" s="1"/>
  <c r="V5" i="4" a="1"/>
  <c r="V5" i="4" s="1"/>
  <c r="V6" i="4" a="1"/>
  <c r="V6" i="4" s="1"/>
  <c r="V7" i="4" a="1"/>
  <c r="V7" i="4" s="1"/>
  <c r="V8" i="4" a="1"/>
  <c r="V8" i="4" s="1"/>
  <c r="V9" i="4" a="1"/>
  <c r="V9" i="4" s="1"/>
  <c r="V10" i="4" a="1"/>
  <c r="V10" i="4" s="1"/>
  <c r="V11" i="4" a="1"/>
  <c r="V11" i="4" s="1"/>
  <c r="V12" i="4" a="1"/>
  <c r="V12" i="4" s="1"/>
  <c r="V13" i="4" a="1"/>
  <c r="V13" i="4" s="1"/>
  <c r="V14" i="4" a="1"/>
  <c r="V14" i="4" s="1"/>
  <c r="V15" i="4" a="1"/>
  <c r="V15" i="4" s="1"/>
  <c r="V16" i="4" a="1"/>
  <c r="V16" i="4" s="1"/>
  <c r="V17" i="4" a="1"/>
  <c r="V17" i="4" s="1"/>
  <c r="V18" i="4" a="1"/>
  <c r="V18" i="4" s="1"/>
  <c r="V19" i="4" a="1"/>
  <c r="V19" i="4" s="1"/>
  <c r="V20" i="4" a="1"/>
  <c r="V20" i="4" s="1"/>
  <c r="V21" i="4" a="1"/>
  <c r="V21" i="4" s="1"/>
  <c r="V22" i="4" a="1"/>
  <c r="V22" i="4" s="1"/>
  <c r="V23" i="4" a="1"/>
  <c r="V23" i="4" s="1"/>
  <c r="V24" i="4" a="1"/>
  <c r="V24" i="4" s="1"/>
  <c r="V25" i="4" a="1"/>
  <c r="V25" i="4" s="1"/>
  <c r="V26" i="4" a="1"/>
  <c r="V26" i="4" s="1"/>
  <c r="V27" i="4" a="1"/>
  <c r="V27" i="4" s="1"/>
  <c r="V28" i="4" a="1"/>
  <c r="V28" i="4" s="1"/>
  <c r="V29" i="4" a="1"/>
  <c r="V29" i="4" s="1"/>
  <c r="V30" i="4" a="1"/>
  <c r="V30" i="4" s="1"/>
  <c r="V31" i="4" a="1"/>
  <c r="V31" i="4" s="1"/>
  <c r="V32" i="4" a="1"/>
  <c r="V32" i="4" s="1"/>
  <c r="V33" i="4" a="1"/>
  <c r="V33" i="4" s="1"/>
  <c r="V34" i="4" a="1"/>
  <c r="V34" i="4" s="1"/>
  <c r="V35" i="4" a="1"/>
  <c r="V35" i="4" s="1"/>
  <c r="V36" i="4" a="1"/>
  <c r="V36" i="4" s="1"/>
  <c r="V37" i="4" a="1"/>
  <c r="V37" i="4" s="1"/>
  <c r="V38" i="4" a="1"/>
  <c r="V38" i="4" s="1"/>
  <c r="V39" i="4" a="1"/>
  <c r="V39" i="4" s="1"/>
  <c r="V40" i="4" a="1"/>
  <c r="V40" i="4" s="1"/>
  <c r="V41" i="4" a="1"/>
  <c r="V41" i="4" s="1"/>
  <c r="V42" i="4" a="1"/>
  <c r="V42" i="4" s="1"/>
  <c r="V43" i="4" a="1"/>
  <c r="V43" i="4" s="1"/>
  <c r="V44" i="4" a="1"/>
  <c r="V44" i="4" s="1"/>
  <c r="V45" i="4" a="1"/>
  <c r="V45" i="4" s="1"/>
  <c r="V46" i="4" a="1"/>
  <c r="V46" i="4" s="1"/>
  <c r="V47" i="4" a="1"/>
  <c r="V47" i="4" s="1"/>
  <c r="V48" i="4" a="1"/>
  <c r="V48" i="4" s="1"/>
  <c r="V49" i="4" a="1"/>
  <c r="V49" i="4" s="1"/>
  <c r="V50" i="4" a="1"/>
  <c r="V50" i="4" s="1"/>
  <c r="V51" i="4" a="1"/>
  <c r="V51" i="4" s="1"/>
  <c r="V52" i="4" a="1"/>
  <c r="V52" i="4" s="1"/>
  <c r="V53" i="4" a="1"/>
  <c r="V53" i="4" s="1"/>
  <c r="V54" i="4" a="1"/>
  <c r="V54" i="4" s="1"/>
  <c r="V55" i="4" a="1"/>
  <c r="V55" i="4" s="1"/>
  <c r="V56" i="4" a="1"/>
  <c r="V56" i="4" s="1"/>
  <c r="V57" i="4" a="1"/>
  <c r="V57" i="4" s="1"/>
  <c r="V58" i="4" a="1"/>
  <c r="V58" i="4" s="1"/>
  <c r="V59" i="4" a="1"/>
  <c r="V59" i="4" s="1"/>
  <c r="V60" i="4" a="1"/>
  <c r="V60" i="4" s="1"/>
  <c r="V61" i="4" a="1"/>
  <c r="V61" i="4" s="1"/>
  <c r="V62" i="4" a="1"/>
  <c r="V62" i="4" s="1"/>
  <c r="V63" i="4" a="1"/>
  <c r="V63" i="4" s="1"/>
  <c r="V64" i="4" a="1"/>
  <c r="V64" i="4" s="1"/>
  <c r="V65" i="4" a="1"/>
  <c r="V65" i="4" s="1"/>
  <c r="V66" i="4" a="1"/>
  <c r="V66" i="4" s="1"/>
  <c r="V67" i="4" a="1"/>
  <c r="V67" i="4" s="1"/>
  <c r="V68" i="4" a="1"/>
  <c r="V68" i="4" s="1"/>
  <c r="V69" i="4" a="1"/>
  <c r="V69" i="4" s="1"/>
  <c r="V70" i="4" a="1"/>
  <c r="V70" i="4" s="1"/>
  <c r="V71" i="4" a="1"/>
  <c r="V71" i="4" s="1"/>
  <c r="V72" i="4" a="1"/>
  <c r="V72" i="4" s="1"/>
  <c r="V73" i="4" a="1"/>
  <c r="V73" i="4" s="1"/>
  <c r="V74" i="4" a="1"/>
  <c r="V74" i="4" s="1"/>
  <c r="V75" i="4" a="1"/>
  <c r="V75" i="4" s="1"/>
  <c r="V76" i="4" a="1"/>
  <c r="V76" i="4" s="1"/>
  <c r="V77" i="4" a="1"/>
  <c r="V77" i="4" s="1"/>
  <c r="V78" i="4" a="1"/>
  <c r="V78" i="4" s="1"/>
  <c r="V79" i="4" a="1"/>
  <c r="V79" i="4" s="1"/>
  <c r="V80" i="4" a="1"/>
  <c r="V80" i="4" s="1"/>
  <c r="V81" i="4" a="1"/>
  <c r="V81" i="4" s="1"/>
  <c r="V82" i="4" a="1"/>
  <c r="V82" i="4" s="1"/>
  <c r="V83" i="4" a="1"/>
  <c r="V83" i="4" s="1"/>
  <c r="V84" i="4" a="1"/>
  <c r="V84" i="4" s="1"/>
  <c r="V85" i="4" a="1"/>
  <c r="V85" i="4" s="1"/>
  <c r="V86" i="4" a="1"/>
  <c r="V86" i="4" s="1"/>
  <c r="V87" i="4" a="1"/>
  <c r="V87" i="4" s="1"/>
  <c r="V88" i="4" a="1"/>
  <c r="V88" i="4" s="1"/>
  <c r="V89" i="4" a="1"/>
  <c r="V89" i="4" s="1"/>
  <c r="V90" i="4" a="1"/>
  <c r="V90" i="4" s="1"/>
  <c r="V91" i="4" a="1"/>
  <c r="V91" i="4" s="1"/>
  <c r="V92" i="4" a="1"/>
  <c r="V92" i="4" s="1"/>
  <c r="V93" i="4" a="1"/>
  <c r="V93" i="4" s="1"/>
  <c r="V94" i="4" a="1"/>
  <c r="V94" i="4" s="1"/>
  <c r="V95" i="4" a="1"/>
  <c r="V95" i="4" s="1"/>
  <c r="V96" i="4" a="1"/>
  <c r="V96" i="4" s="1"/>
  <c r="V97" i="4" a="1"/>
  <c r="V97" i="4" s="1"/>
  <c r="V98" i="4" a="1"/>
  <c r="V98" i="4" s="1"/>
  <c r="V99" i="4" a="1"/>
  <c r="V99" i="4" s="1"/>
  <c r="V100" i="4" a="1"/>
  <c r="V100" i="4" s="1"/>
  <c r="V101" i="4" a="1"/>
  <c r="V101" i="4" s="1"/>
  <c r="V102" i="4" a="1"/>
  <c r="V102" i="4" s="1"/>
  <c r="V103" i="4" a="1"/>
  <c r="V103" i="4" s="1"/>
  <c r="V104" i="4" a="1"/>
  <c r="V104" i="4" s="1"/>
  <c r="V105" i="4" a="1"/>
  <c r="V105" i="4" s="1"/>
  <c r="V106" i="4" a="1"/>
  <c r="V106" i="4" s="1"/>
  <c r="V107" i="4" a="1"/>
  <c r="V107" i="4" s="1"/>
  <c r="V108" i="4" a="1"/>
  <c r="V108" i="4" s="1"/>
  <c r="V109" i="4" a="1"/>
  <c r="V109" i="4" s="1"/>
  <c r="V110" i="4" a="1"/>
  <c r="V110" i="4" s="1"/>
  <c r="V111" i="4" a="1"/>
  <c r="V111" i="4" s="1"/>
  <c r="V112" i="4" a="1"/>
  <c r="V112" i="4" s="1"/>
  <c r="V113" i="4" a="1"/>
  <c r="V113" i="4" s="1"/>
  <c r="V114" i="4" a="1"/>
  <c r="V114" i="4" s="1"/>
  <c r="V115" i="4" a="1"/>
  <c r="V115" i="4" s="1"/>
  <c r="V116" i="4" a="1"/>
  <c r="V116" i="4" s="1"/>
  <c r="V117" i="4" a="1"/>
  <c r="V117" i="4" s="1"/>
  <c r="V118" i="4" a="1"/>
  <c r="V118" i="4" s="1"/>
  <c r="V119" i="4" a="1"/>
  <c r="V119" i="4" s="1"/>
  <c r="V120" i="4" a="1"/>
  <c r="V120" i="4" s="1"/>
  <c r="V121" i="4" a="1"/>
  <c r="V121" i="4" s="1"/>
  <c r="V122" i="4" a="1"/>
  <c r="V122" i="4" s="1"/>
  <c r="V123" i="4" a="1"/>
  <c r="V123" i="4" s="1"/>
  <c r="V124" i="4" a="1"/>
  <c r="V124" i="4" s="1"/>
  <c r="V125" i="4" a="1"/>
  <c r="V125" i="4" s="1"/>
  <c r="V126" i="4" a="1"/>
  <c r="V126" i="4" s="1"/>
  <c r="V127" i="4" a="1"/>
  <c r="V127" i="4" s="1"/>
  <c r="V128" i="4" a="1"/>
  <c r="V128" i="4" s="1"/>
  <c r="V129" i="4" a="1"/>
  <c r="V129" i="4" s="1"/>
  <c r="V130" i="4" a="1"/>
  <c r="V130" i="4" s="1"/>
  <c r="V131" i="4" a="1"/>
  <c r="V131" i="4" s="1"/>
  <c r="V132" i="4" a="1"/>
  <c r="V132" i="4" s="1"/>
  <c r="V133" i="4" a="1"/>
  <c r="V133" i="4" s="1"/>
  <c r="V134" i="4" a="1"/>
  <c r="V134" i="4" s="1"/>
  <c r="V135" i="4" a="1"/>
  <c r="V135" i="4" s="1"/>
  <c r="V136" i="4" a="1"/>
  <c r="V136" i="4" s="1"/>
  <c r="V137" i="4" a="1"/>
  <c r="V137" i="4" s="1"/>
  <c r="V138" i="4" a="1"/>
  <c r="V138" i="4" s="1"/>
  <c r="V139" i="4" a="1"/>
  <c r="V139" i="4" s="1"/>
  <c r="V140" i="4" a="1"/>
  <c r="V140" i="4" s="1"/>
  <c r="V141" i="4" a="1"/>
  <c r="V141" i="4" s="1"/>
  <c r="V142" i="4" a="1"/>
  <c r="V142" i="4" s="1"/>
  <c r="V143" i="4" a="1"/>
  <c r="V143" i="4" s="1"/>
  <c r="V144" i="4" a="1"/>
  <c r="V144" i="4" s="1"/>
  <c r="V145" i="4" a="1"/>
  <c r="V145" i="4" s="1"/>
  <c r="V146" i="4" a="1"/>
  <c r="V146" i="4" s="1"/>
  <c r="V147" i="4" a="1"/>
  <c r="V147" i="4" s="1"/>
  <c r="V148" i="4" a="1"/>
  <c r="V148" i="4" s="1"/>
  <c r="V149" i="4" a="1"/>
  <c r="V149" i="4" s="1"/>
  <c r="V150" i="4" a="1"/>
  <c r="V150" i="4" s="1"/>
  <c r="V151" i="4" a="1"/>
  <c r="V151" i="4" s="1"/>
  <c r="V152" i="4" a="1"/>
  <c r="V152" i="4" s="1"/>
  <c r="V153" i="4" a="1"/>
  <c r="V153" i="4" s="1"/>
  <c r="V154" i="4" a="1"/>
  <c r="V154" i="4" s="1"/>
  <c r="V155" i="4" a="1"/>
  <c r="V155" i="4" s="1"/>
  <c r="V156" i="4" a="1"/>
  <c r="V156" i="4" s="1"/>
  <c r="V157" i="4" a="1"/>
  <c r="V157" i="4" s="1"/>
  <c r="V158" i="4" a="1"/>
  <c r="V158" i="4" s="1"/>
  <c r="V159" i="4" a="1"/>
  <c r="V159" i="4" s="1"/>
  <c r="V160" i="4" a="1"/>
  <c r="V160" i="4" s="1"/>
  <c r="V161" i="4" a="1"/>
  <c r="V161" i="4" s="1"/>
  <c r="V162" i="4" a="1"/>
  <c r="V162" i="4" s="1"/>
  <c r="V163" i="4" a="1"/>
  <c r="V163" i="4" s="1"/>
  <c r="V164" i="4" a="1"/>
  <c r="V164" i="4" s="1"/>
  <c r="V165" i="4" a="1"/>
  <c r="V165" i="4" s="1"/>
  <c r="V166" i="4" a="1"/>
  <c r="V166" i="4" s="1"/>
  <c r="V167" i="4" a="1"/>
  <c r="V167" i="4" s="1"/>
  <c r="V168" i="4" a="1"/>
  <c r="V168" i="4" s="1"/>
  <c r="V169" i="4" a="1"/>
  <c r="V169" i="4" s="1"/>
  <c r="V170" i="4" a="1"/>
  <c r="V170" i="4" s="1"/>
  <c r="V171" i="4" a="1"/>
  <c r="V171" i="4" s="1"/>
  <c r="V172" i="4" a="1"/>
  <c r="V172" i="4" s="1"/>
  <c r="V173" i="4" a="1"/>
  <c r="V173" i="4" s="1"/>
  <c r="V174" i="4" a="1"/>
  <c r="V174" i="4" s="1"/>
  <c r="V175" i="4" a="1"/>
  <c r="V175" i="4" s="1"/>
  <c r="V176" i="4" a="1"/>
  <c r="V176" i="4" s="1"/>
  <c r="V177" i="4" a="1"/>
  <c r="V177" i="4" s="1"/>
  <c r="V178" i="4" a="1"/>
  <c r="V178" i="4" s="1"/>
  <c r="V179" i="4" a="1"/>
  <c r="V179" i="4" s="1"/>
  <c r="V180" i="4" a="1"/>
  <c r="V180" i="4" s="1"/>
  <c r="V181" i="4" a="1"/>
  <c r="V181" i="4" s="1"/>
  <c r="V182" i="4" a="1"/>
  <c r="V182" i="4" s="1"/>
  <c r="V183" i="4" a="1"/>
  <c r="V183" i="4" s="1"/>
  <c r="V184" i="4" a="1"/>
  <c r="V184" i="4" s="1"/>
  <c r="V185" i="4" a="1"/>
  <c r="V185" i="4" s="1"/>
  <c r="V186" i="4" a="1"/>
  <c r="V186" i="4" s="1"/>
  <c r="V187" i="4" a="1"/>
  <c r="V187" i="4" s="1"/>
  <c r="V188" i="4" a="1"/>
  <c r="V188" i="4" s="1"/>
  <c r="V189" i="4" a="1"/>
  <c r="V189" i="4" s="1"/>
  <c r="V190" i="4" a="1"/>
  <c r="V190" i="4" s="1"/>
  <c r="V191" i="4" a="1"/>
  <c r="V191" i="4" s="1"/>
  <c r="V192" i="4" a="1"/>
  <c r="V192" i="4" s="1"/>
  <c r="V193" i="4" a="1"/>
  <c r="V193" i="4" s="1"/>
  <c r="V194" i="4" a="1"/>
  <c r="V194" i="4" s="1"/>
  <c r="V195" i="4" a="1"/>
  <c r="V195" i="4" s="1"/>
  <c r="V196" i="4" a="1"/>
  <c r="V196" i="4" s="1"/>
  <c r="V3" i="4" a="1"/>
  <c r="V3" i="4" s="1"/>
  <c r="U4" i="4" a="1"/>
  <c r="U4" i="4" s="1"/>
  <c r="U5" i="4" a="1"/>
  <c r="U5" i="4" s="1"/>
  <c r="U6" i="4" a="1"/>
  <c r="U6" i="4" s="1"/>
  <c r="U7" i="4" a="1"/>
  <c r="U7" i="4" s="1"/>
  <c r="U8" i="4" a="1"/>
  <c r="U8" i="4" s="1"/>
  <c r="U9" i="4" a="1"/>
  <c r="U9" i="4" s="1"/>
  <c r="U10" i="4" a="1"/>
  <c r="U10" i="4" s="1"/>
  <c r="U11" i="4" a="1"/>
  <c r="U11" i="4" s="1"/>
  <c r="U12" i="4" a="1"/>
  <c r="U12" i="4" s="1"/>
  <c r="U13" i="4" a="1"/>
  <c r="U13" i="4" s="1"/>
  <c r="U14" i="4" a="1"/>
  <c r="U14" i="4" s="1"/>
  <c r="U15" i="4" a="1"/>
  <c r="U15" i="4" s="1"/>
  <c r="U16" i="4" a="1"/>
  <c r="U16" i="4" s="1"/>
  <c r="U17" i="4" a="1"/>
  <c r="U17" i="4" s="1"/>
  <c r="U18" i="4" a="1"/>
  <c r="U18" i="4" s="1"/>
  <c r="U19" i="4" a="1"/>
  <c r="U19" i="4" s="1"/>
  <c r="U20" i="4" a="1"/>
  <c r="U20" i="4" s="1"/>
  <c r="U21" i="4" a="1"/>
  <c r="U21" i="4" s="1"/>
  <c r="U22" i="4" a="1"/>
  <c r="U22" i="4" s="1"/>
  <c r="U23" i="4" a="1"/>
  <c r="U23" i="4" s="1"/>
  <c r="U24" i="4" a="1"/>
  <c r="U24" i="4" s="1"/>
  <c r="U25" i="4" a="1"/>
  <c r="U25" i="4" s="1"/>
  <c r="U26" i="4" a="1"/>
  <c r="U26" i="4" s="1"/>
  <c r="U27" i="4" a="1"/>
  <c r="U27" i="4" s="1"/>
  <c r="U28" i="4" a="1"/>
  <c r="U28" i="4" s="1"/>
  <c r="U29" i="4" a="1"/>
  <c r="U29" i="4" s="1"/>
  <c r="U30" i="4" a="1"/>
  <c r="U30" i="4" s="1"/>
  <c r="U31" i="4" a="1"/>
  <c r="U31" i="4" s="1"/>
  <c r="U32" i="4" a="1"/>
  <c r="U32" i="4" s="1"/>
  <c r="U33" i="4" a="1"/>
  <c r="U33" i="4" s="1"/>
  <c r="U34" i="4" a="1"/>
  <c r="U34" i="4" s="1"/>
  <c r="U35" i="4" a="1"/>
  <c r="U35" i="4" s="1"/>
  <c r="U36" i="4" a="1"/>
  <c r="U36" i="4" s="1"/>
  <c r="U37" i="4" a="1"/>
  <c r="U37" i="4" s="1"/>
  <c r="U38" i="4" a="1"/>
  <c r="U38" i="4" s="1"/>
  <c r="U39" i="4" a="1"/>
  <c r="U39" i="4" s="1"/>
  <c r="U40" i="4" a="1"/>
  <c r="U40" i="4" s="1"/>
  <c r="U41" i="4" a="1"/>
  <c r="U41" i="4" s="1"/>
  <c r="U42" i="4" a="1"/>
  <c r="U42" i="4" s="1"/>
  <c r="U43" i="4" a="1"/>
  <c r="U43" i="4" s="1"/>
  <c r="U44" i="4" a="1"/>
  <c r="U44" i="4" s="1"/>
  <c r="U45" i="4" a="1"/>
  <c r="U45" i="4" s="1"/>
  <c r="U46" i="4" a="1"/>
  <c r="U46" i="4" s="1"/>
  <c r="U47" i="4" a="1"/>
  <c r="U47" i="4" s="1"/>
  <c r="U48" i="4" a="1"/>
  <c r="U48" i="4" s="1"/>
  <c r="U49" i="4" a="1"/>
  <c r="U49" i="4" s="1"/>
  <c r="U50" i="4" a="1"/>
  <c r="U50" i="4" s="1"/>
  <c r="U51" i="4" a="1"/>
  <c r="U51" i="4" s="1"/>
  <c r="U52" i="4" a="1"/>
  <c r="U52" i="4" s="1"/>
  <c r="U53" i="4" a="1"/>
  <c r="U53" i="4" s="1"/>
  <c r="U54" i="4" a="1"/>
  <c r="U54" i="4" s="1"/>
  <c r="U55" i="4" a="1"/>
  <c r="U55" i="4" s="1"/>
  <c r="U56" i="4" a="1"/>
  <c r="U56" i="4" s="1"/>
  <c r="U57" i="4" a="1"/>
  <c r="U57" i="4" s="1"/>
  <c r="U58" i="4" a="1"/>
  <c r="U58" i="4" s="1"/>
  <c r="U59" i="4" a="1"/>
  <c r="U59" i="4" s="1"/>
  <c r="U60" i="4" a="1"/>
  <c r="U60" i="4" s="1"/>
  <c r="U61" i="4" a="1"/>
  <c r="U61" i="4" s="1"/>
  <c r="U62" i="4" a="1"/>
  <c r="U62" i="4" s="1"/>
  <c r="U63" i="4" a="1"/>
  <c r="U63" i="4" s="1"/>
  <c r="U64" i="4" a="1"/>
  <c r="U64" i="4" s="1"/>
  <c r="U65" i="4" a="1"/>
  <c r="U65" i="4" s="1"/>
  <c r="U66" i="4" a="1"/>
  <c r="U66" i="4" s="1"/>
  <c r="U67" i="4" a="1"/>
  <c r="U67" i="4" s="1"/>
  <c r="U68" i="4" a="1"/>
  <c r="U68" i="4" s="1"/>
  <c r="U69" i="4" a="1"/>
  <c r="U69" i="4" s="1"/>
  <c r="U70" i="4" a="1"/>
  <c r="U70" i="4" s="1"/>
  <c r="U71" i="4" a="1"/>
  <c r="U71" i="4" s="1"/>
  <c r="U72" i="4" a="1"/>
  <c r="U72" i="4" s="1"/>
  <c r="U73" i="4" a="1"/>
  <c r="U73" i="4" s="1"/>
  <c r="U74" i="4" a="1"/>
  <c r="U74" i="4" s="1"/>
  <c r="U75" i="4" a="1"/>
  <c r="U75" i="4" s="1"/>
  <c r="U76" i="4" a="1"/>
  <c r="U76" i="4" s="1"/>
  <c r="U77" i="4" a="1"/>
  <c r="U77" i="4" s="1"/>
  <c r="U78" i="4" a="1"/>
  <c r="U78" i="4" s="1"/>
  <c r="U79" i="4" a="1"/>
  <c r="U79" i="4" s="1"/>
  <c r="U80" i="4" a="1"/>
  <c r="U80" i="4" s="1"/>
  <c r="U81" i="4" a="1"/>
  <c r="U81" i="4" s="1"/>
  <c r="U82" i="4" a="1"/>
  <c r="U82" i="4" s="1"/>
  <c r="U83" i="4" a="1"/>
  <c r="U83" i="4" s="1"/>
  <c r="U84" i="4" a="1"/>
  <c r="U84" i="4" s="1"/>
  <c r="U85" i="4" a="1"/>
  <c r="U85" i="4" s="1"/>
  <c r="U86" i="4" a="1"/>
  <c r="U86" i="4" s="1"/>
  <c r="U87" i="4" a="1"/>
  <c r="U87" i="4" s="1"/>
  <c r="U88" i="4" a="1"/>
  <c r="U88" i="4" s="1"/>
  <c r="U89" i="4" a="1"/>
  <c r="U89" i="4" s="1"/>
  <c r="U90" i="4" a="1"/>
  <c r="U90" i="4" s="1"/>
  <c r="U91" i="4" a="1"/>
  <c r="U91" i="4" s="1"/>
  <c r="U92" i="4" a="1"/>
  <c r="U92" i="4" s="1"/>
  <c r="U93" i="4" a="1"/>
  <c r="U93" i="4" s="1"/>
  <c r="U94" i="4" a="1"/>
  <c r="U94" i="4" s="1"/>
  <c r="U95" i="4" a="1"/>
  <c r="U95" i="4" s="1"/>
  <c r="U96" i="4" a="1"/>
  <c r="U96" i="4" s="1"/>
  <c r="U97" i="4" a="1"/>
  <c r="U97" i="4" s="1"/>
  <c r="U98" i="4" a="1"/>
  <c r="U98" i="4" s="1"/>
  <c r="U99" i="4" a="1"/>
  <c r="U99" i="4" s="1"/>
  <c r="U100" i="4" a="1"/>
  <c r="U100" i="4" s="1"/>
  <c r="U101" i="4" a="1"/>
  <c r="U101" i="4" s="1"/>
  <c r="U102" i="4" a="1"/>
  <c r="U102" i="4" s="1"/>
  <c r="U103" i="4" a="1"/>
  <c r="U103" i="4" s="1"/>
  <c r="U104" i="4" a="1"/>
  <c r="U104" i="4" s="1"/>
  <c r="U105" i="4" a="1"/>
  <c r="U105" i="4" s="1"/>
  <c r="U106" i="4" a="1"/>
  <c r="U106" i="4" s="1"/>
  <c r="U107" i="4" a="1"/>
  <c r="U107" i="4" s="1"/>
  <c r="U108" i="4" a="1"/>
  <c r="U108" i="4" s="1"/>
  <c r="U109" i="4" a="1"/>
  <c r="U109" i="4" s="1"/>
  <c r="U110" i="4" a="1"/>
  <c r="U110" i="4" s="1"/>
  <c r="U111" i="4" a="1"/>
  <c r="U111" i="4" s="1"/>
  <c r="U112" i="4" a="1"/>
  <c r="U112" i="4" s="1"/>
  <c r="U113" i="4" a="1"/>
  <c r="U113" i="4" s="1"/>
  <c r="U114" i="4" a="1"/>
  <c r="U114" i="4" s="1"/>
  <c r="U115" i="4" a="1"/>
  <c r="U115" i="4" s="1"/>
  <c r="U116" i="4" a="1"/>
  <c r="U116" i="4" s="1"/>
  <c r="U117" i="4" a="1"/>
  <c r="U117" i="4" s="1"/>
  <c r="U118" i="4" a="1"/>
  <c r="U118" i="4" s="1"/>
  <c r="U119" i="4" a="1"/>
  <c r="U119" i="4" s="1"/>
  <c r="U120" i="4" a="1"/>
  <c r="U120" i="4" s="1"/>
  <c r="U121" i="4" a="1"/>
  <c r="U121" i="4" s="1"/>
  <c r="U122" i="4" a="1"/>
  <c r="U122" i="4" s="1"/>
  <c r="U123" i="4" a="1"/>
  <c r="U123" i="4" s="1"/>
  <c r="U124" i="4" a="1"/>
  <c r="U124" i="4" s="1"/>
  <c r="U125" i="4" a="1"/>
  <c r="U125" i="4" s="1"/>
  <c r="U126" i="4" a="1"/>
  <c r="U126" i="4" s="1"/>
  <c r="U127" i="4" a="1"/>
  <c r="U127" i="4" s="1"/>
  <c r="U128" i="4" a="1"/>
  <c r="U128" i="4" s="1"/>
  <c r="U129" i="4" a="1"/>
  <c r="U129" i="4" s="1"/>
  <c r="U130" i="4" a="1"/>
  <c r="U130" i="4" s="1"/>
  <c r="U131" i="4" a="1"/>
  <c r="U131" i="4" s="1"/>
  <c r="U132" i="4" a="1"/>
  <c r="U132" i="4" s="1"/>
  <c r="U133" i="4" a="1"/>
  <c r="U133" i="4" s="1"/>
  <c r="U134" i="4" a="1"/>
  <c r="U134" i="4" s="1"/>
  <c r="U135" i="4" a="1"/>
  <c r="U135" i="4" s="1"/>
  <c r="U136" i="4" a="1"/>
  <c r="U136" i="4" s="1"/>
  <c r="U137" i="4" a="1"/>
  <c r="U137" i="4" s="1"/>
  <c r="U138" i="4" a="1"/>
  <c r="U138" i="4" s="1"/>
  <c r="U139" i="4" a="1"/>
  <c r="U139" i="4" s="1"/>
  <c r="U140" i="4" a="1"/>
  <c r="U140" i="4" s="1"/>
  <c r="U141" i="4" a="1"/>
  <c r="U141" i="4" s="1"/>
  <c r="U142" i="4" a="1"/>
  <c r="U142" i="4" s="1"/>
  <c r="U143" i="4" a="1"/>
  <c r="U143" i="4" s="1"/>
  <c r="U144" i="4" a="1"/>
  <c r="U144" i="4" s="1"/>
  <c r="U145" i="4" a="1"/>
  <c r="U145" i="4" s="1"/>
  <c r="U146" i="4" a="1"/>
  <c r="U146" i="4" s="1"/>
  <c r="U147" i="4" a="1"/>
  <c r="U147" i="4" s="1"/>
  <c r="U148" i="4" a="1"/>
  <c r="U148" i="4" s="1"/>
  <c r="U149" i="4" a="1"/>
  <c r="U149" i="4" s="1"/>
  <c r="U150" i="4" a="1"/>
  <c r="U150" i="4" s="1"/>
  <c r="U151" i="4" a="1"/>
  <c r="U151" i="4" s="1"/>
  <c r="U152" i="4" a="1"/>
  <c r="U152" i="4" s="1"/>
  <c r="U153" i="4" a="1"/>
  <c r="U153" i="4" s="1"/>
  <c r="U154" i="4" a="1"/>
  <c r="U154" i="4" s="1"/>
  <c r="U155" i="4" a="1"/>
  <c r="U155" i="4" s="1"/>
  <c r="U156" i="4" a="1"/>
  <c r="U156" i="4" s="1"/>
  <c r="U157" i="4" a="1"/>
  <c r="U157" i="4" s="1"/>
  <c r="U158" i="4" a="1"/>
  <c r="U158" i="4" s="1"/>
  <c r="U159" i="4" a="1"/>
  <c r="U159" i="4" s="1"/>
  <c r="U160" i="4" a="1"/>
  <c r="U160" i="4" s="1"/>
  <c r="U161" i="4" a="1"/>
  <c r="U161" i="4" s="1"/>
  <c r="U162" i="4" a="1"/>
  <c r="U162" i="4" s="1"/>
  <c r="U163" i="4" a="1"/>
  <c r="U163" i="4" s="1"/>
  <c r="U164" i="4" a="1"/>
  <c r="U164" i="4" s="1"/>
  <c r="U165" i="4" a="1"/>
  <c r="U165" i="4" s="1"/>
  <c r="U166" i="4" a="1"/>
  <c r="U166" i="4" s="1"/>
  <c r="U167" i="4" a="1"/>
  <c r="U167" i="4" s="1"/>
  <c r="U168" i="4" a="1"/>
  <c r="U168" i="4" s="1"/>
  <c r="U169" i="4" a="1"/>
  <c r="U169" i="4" s="1"/>
  <c r="U170" i="4" a="1"/>
  <c r="U170" i="4" s="1"/>
  <c r="U171" i="4" a="1"/>
  <c r="U171" i="4" s="1"/>
  <c r="U172" i="4" a="1"/>
  <c r="U172" i="4" s="1"/>
  <c r="U173" i="4" a="1"/>
  <c r="U173" i="4" s="1"/>
  <c r="U174" i="4" a="1"/>
  <c r="U174" i="4" s="1"/>
  <c r="U175" i="4" a="1"/>
  <c r="U175" i="4" s="1"/>
  <c r="U176" i="4" a="1"/>
  <c r="U176" i="4" s="1"/>
  <c r="U177" i="4" a="1"/>
  <c r="U177" i="4" s="1"/>
  <c r="U178" i="4" a="1"/>
  <c r="U178" i="4" s="1"/>
  <c r="U179" i="4" a="1"/>
  <c r="U179" i="4" s="1"/>
  <c r="U180" i="4" a="1"/>
  <c r="U180" i="4" s="1"/>
  <c r="U181" i="4" a="1"/>
  <c r="U181" i="4" s="1"/>
  <c r="U182" i="4" a="1"/>
  <c r="U182" i="4" s="1"/>
  <c r="U183" i="4" a="1"/>
  <c r="U183" i="4" s="1"/>
  <c r="U184" i="4" a="1"/>
  <c r="U184" i="4" s="1"/>
  <c r="U185" i="4" a="1"/>
  <c r="U185" i="4" s="1"/>
  <c r="U186" i="4" a="1"/>
  <c r="U186" i="4" s="1"/>
  <c r="U187" i="4" a="1"/>
  <c r="U187" i="4" s="1"/>
  <c r="U188" i="4" a="1"/>
  <c r="U188" i="4" s="1"/>
  <c r="U189" i="4" a="1"/>
  <c r="U189" i="4" s="1"/>
  <c r="U190" i="4" a="1"/>
  <c r="U190" i="4" s="1"/>
  <c r="U191" i="4" a="1"/>
  <c r="U191" i="4" s="1"/>
  <c r="U192" i="4" a="1"/>
  <c r="U192" i="4" s="1"/>
  <c r="U193" i="4" a="1"/>
  <c r="U193" i="4" s="1"/>
  <c r="U194" i="4" a="1"/>
  <c r="U194" i="4" s="1"/>
  <c r="U195" i="4" a="1"/>
  <c r="U195" i="4" s="1"/>
  <c r="U196" i="4" a="1"/>
  <c r="U196" i="4" s="1"/>
  <c r="U3" i="4" a="1"/>
  <c r="U3" i="4" s="1"/>
  <c r="T4" i="4" a="1"/>
  <c r="T4" i="4" s="1"/>
  <c r="T5" i="4" a="1"/>
  <c r="T5" i="4" s="1"/>
  <c r="W5" i="4" s="1"/>
  <c r="AA5" i="4" s="1"/>
  <c r="T6" i="4" a="1"/>
  <c r="T6" i="4" s="1"/>
  <c r="W6" i="4" s="1"/>
  <c r="AA6" i="4" s="1"/>
  <c r="T7" i="4" a="1"/>
  <c r="T7" i="4" s="1"/>
  <c r="W7" i="4" s="1"/>
  <c r="AA7" i="4" s="1"/>
  <c r="T8" i="4" a="1"/>
  <c r="T8" i="4" s="1"/>
  <c r="W8" i="4" s="1"/>
  <c r="AA8" i="4" s="1"/>
  <c r="T9" i="4" a="1"/>
  <c r="T9" i="4" s="1"/>
  <c r="W9" i="4" s="1"/>
  <c r="AA9" i="4" s="1"/>
  <c r="T10" i="4" a="1"/>
  <c r="T10" i="4" s="1"/>
  <c r="W10" i="4" s="1"/>
  <c r="AA10" i="4" s="1"/>
  <c r="T11" i="4" a="1"/>
  <c r="T11" i="4" s="1"/>
  <c r="W11" i="4" s="1"/>
  <c r="AA11" i="4" s="1"/>
  <c r="T12" i="4" a="1"/>
  <c r="T12" i="4" s="1"/>
  <c r="T13" i="4" a="1"/>
  <c r="T13" i="4" s="1"/>
  <c r="W13" i="4" s="1"/>
  <c r="AA13" i="4" s="1"/>
  <c r="T14" i="4" a="1"/>
  <c r="T14" i="4" s="1"/>
  <c r="W14" i="4" s="1"/>
  <c r="AA14" i="4" s="1"/>
  <c r="T15" i="4" a="1"/>
  <c r="T15" i="4" s="1"/>
  <c r="W15" i="4" s="1"/>
  <c r="AA15" i="4" s="1"/>
  <c r="T16" i="4" a="1"/>
  <c r="T16" i="4" s="1"/>
  <c r="W16" i="4" s="1"/>
  <c r="AA16" i="4" s="1"/>
  <c r="T17" i="4" a="1"/>
  <c r="T17" i="4" s="1"/>
  <c r="W17" i="4" s="1"/>
  <c r="AA17" i="4" s="1"/>
  <c r="T18" i="4" a="1"/>
  <c r="T18" i="4" s="1"/>
  <c r="W18" i="4" s="1"/>
  <c r="AA18" i="4" s="1"/>
  <c r="T19" i="4" a="1"/>
  <c r="T19" i="4" s="1"/>
  <c r="W19" i="4" s="1"/>
  <c r="AA19" i="4" s="1"/>
  <c r="T20" i="4" a="1"/>
  <c r="T20" i="4" s="1"/>
  <c r="T21" i="4" a="1"/>
  <c r="T21" i="4" s="1"/>
  <c r="W21" i="4" s="1"/>
  <c r="AA21" i="4" s="1"/>
  <c r="T22" i="4" a="1"/>
  <c r="T22" i="4" s="1"/>
  <c r="W22" i="4" s="1"/>
  <c r="AA22" i="4" s="1"/>
  <c r="T23" i="4" a="1"/>
  <c r="T23" i="4" s="1"/>
  <c r="W23" i="4" s="1"/>
  <c r="AA23" i="4" s="1"/>
  <c r="T24" i="4" a="1"/>
  <c r="T24" i="4" s="1"/>
  <c r="W24" i="4" s="1"/>
  <c r="AA24" i="4" s="1"/>
  <c r="T25" i="4" a="1"/>
  <c r="T25" i="4" s="1"/>
  <c r="W25" i="4" s="1"/>
  <c r="AA25" i="4" s="1"/>
  <c r="T26" i="4" a="1"/>
  <c r="T26" i="4" s="1"/>
  <c r="W26" i="4" s="1"/>
  <c r="AA26" i="4" s="1"/>
  <c r="T27" i="4" a="1"/>
  <c r="T27" i="4" s="1"/>
  <c r="W27" i="4" s="1"/>
  <c r="AA27" i="4" s="1"/>
  <c r="T28" i="4" a="1"/>
  <c r="T28" i="4" s="1"/>
  <c r="T29" i="4" a="1"/>
  <c r="T29" i="4" s="1"/>
  <c r="W29" i="4" s="1"/>
  <c r="AA29" i="4" s="1"/>
  <c r="T30" i="4" a="1"/>
  <c r="T30" i="4" s="1"/>
  <c r="W30" i="4" s="1"/>
  <c r="AA30" i="4" s="1"/>
  <c r="T31" i="4" a="1"/>
  <c r="T31" i="4" s="1"/>
  <c r="W31" i="4" s="1"/>
  <c r="AA31" i="4" s="1"/>
  <c r="T32" i="4" a="1"/>
  <c r="T32" i="4" s="1"/>
  <c r="W32" i="4" s="1"/>
  <c r="AA32" i="4" s="1"/>
  <c r="T33" i="4" a="1"/>
  <c r="T33" i="4" s="1"/>
  <c r="W33" i="4" s="1"/>
  <c r="AA33" i="4" s="1"/>
  <c r="T34" i="4" a="1"/>
  <c r="T34" i="4" s="1"/>
  <c r="W34" i="4" s="1"/>
  <c r="AA34" i="4" s="1"/>
  <c r="T35" i="4" a="1"/>
  <c r="T35" i="4" s="1"/>
  <c r="W35" i="4" s="1"/>
  <c r="AA35" i="4" s="1"/>
  <c r="T36" i="4" a="1"/>
  <c r="T36" i="4" s="1"/>
  <c r="T37" i="4" a="1"/>
  <c r="T37" i="4" s="1"/>
  <c r="W37" i="4" s="1"/>
  <c r="AA37" i="4" s="1"/>
  <c r="T38" i="4" a="1"/>
  <c r="T38" i="4" s="1"/>
  <c r="W38" i="4" s="1"/>
  <c r="AA38" i="4" s="1"/>
  <c r="T39" i="4" a="1"/>
  <c r="T39" i="4" s="1"/>
  <c r="W39" i="4" s="1"/>
  <c r="AA39" i="4" s="1"/>
  <c r="T40" i="4" a="1"/>
  <c r="T40" i="4" s="1"/>
  <c r="W40" i="4" s="1"/>
  <c r="AA40" i="4" s="1"/>
  <c r="T41" i="4" a="1"/>
  <c r="T41" i="4" s="1"/>
  <c r="W41" i="4" s="1"/>
  <c r="AA41" i="4" s="1"/>
  <c r="T42" i="4" a="1"/>
  <c r="T42" i="4" s="1"/>
  <c r="W42" i="4" s="1"/>
  <c r="AA42" i="4" s="1"/>
  <c r="T43" i="4" a="1"/>
  <c r="T43" i="4" s="1"/>
  <c r="W43" i="4" s="1"/>
  <c r="AA43" i="4" s="1"/>
  <c r="T44" i="4" a="1"/>
  <c r="T44" i="4" s="1"/>
  <c r="T45" i="4" a="1"/>
  <c r="T45" i="4" s="1"/>
  <c r="W45" i="4" s="1"/>
  <c r="AA45" i="4" s="1"/>
  <c r="T46" i="4" a="1"/>
  <c r="T46" i="4" s="1"/>
  <c r="W46" i="4" s="1"/>
  <c r="AA46" i="4" s="1"/>
  <c r="T47" i="4" a="1"/>
  <c r="T47" i="4" s="1"/>
  <c r="W47" i="4" s="1"/>
  <c r="AA47" i="4" s="1"/>
  <c r="T48" i="4" a="1"/>
  <c r="T48" i="4" s="1"/>
  <c r="W48" i="4" s="1"/>
  <c r="AA48" i="4" s="1"/>
  <c r="T49" i="4" a="1"/>
  <c r="T49" i="4" s="1"/>
  <c r="W49" i="4" s="1"/>
  <c r="AA49" i="4" s="1"/>
  <c r="T50" i="4" a="1"/>
  <c r="T50" i="4" s="1"/>
  <c r="W50" i="4" s="1"/>
  <c r="AA50" i="4" s="1"/>
  <c r="T51" i="4" a="1"/>
  <c r="T51" i="4" s="1"/>
  <c r="W51" i="4" s="1"/>
  <c r="AA51" i="4" s="1"/>
  <c r="T52" i="4" a="1"/>
  <c r="T52" i="4" s="1"/>
  <c r="T53" i="4" a="1"/>
  <c r="T53" i="4" s="1"/>
  <c r="W53" i="4" s="1"/>
  <c r="AA53" i="4" s="1"/>
  <c r="T54" i="4" a="1"/>
  <c r="T54" i="4" s="1"/>
  <c r="W54" i="4" s="1"/>
  <c r="AA54" i="4" s="1"/>
  <c r="T55" i="4" a="1"/>
  <c r="T55" i="4" s="1"/>
  <c r="W55" i="4" s="1"/>
  <c r="AA55" i="4" s="1"/>
  <c r="T56" i="4" a="1"/>
  <c r="T56" i="4" s="1"/>
  <c r="W56" i="4" s="1"/>
  <c r="AA56" i="4" s="1"/>
  <c r="T57" i="4" a="1"/>
  <c r="T57" i="4" s="1"/>
  <c r="W57" i="4" s="1"/>
  <c r="AA57" i="4" s="1"/>
  <c r="T58" i="4" a="1"/>
  <c r="T58" i="4" s="1"/>
  <c r="W58" i="4" s="1"/>
  <c r="AA58" i="4" s="1"/>
  <c r="T59" i="4" a="1"/>
  <c r="T59" i="4" s="1"/>
  <c r="W59" i="4" s="1"/>
  <c r="AA59" i="4" s="1"/>
  <c r="T60" i="4" a="1"/>
  <c r="T60" i="4" s="1"/>
  <c r="T61" i="4" a="1"/>
  <c r="T61" i="4" s="1"/>
  <c r="W61" i="4" s="1"/>
  <c r="AA61" i="4" s="1"/>
  <c r="T62" i="4" a="1"/>
  <c r="T62" i="4" s="1"/>
  <c r="W62" i="4" s="1"/>
  <c r="AA62" i="4" s="1"/>
  <c r="T63" i="4" a="1"/>
  <c r="T63" i="4" s="1"/>
  <c r="W63" i="4" s="1"/>
  <c r="AA63" i="4" s="1"/>
  <c r="T64" i="4" a="1"/>
  <c r="T64" i="4" s="1"/>
  <c r="W64" i="4" s="1"/>
  <c r="AA64" i="4" s="1"/>
  <c r="T65" i="4" a="1"/>
  <c r="T65" i="4" s="1"/>
  <c r="W65" i="4" s="1"/>
  <c r="AA65" i="4" s="1"/>
  <c r="T66" i="4" a="1"/>
  <c r="T66" i="4" s="1"/>
  <c r="W66" i="4" s="1"/>
  <c r="AA66" i="4" s="1"/>
  <c r="T67" i="4" a="1"/>
  <c r="T67" i="4" s="1"/>
  <c r="W67" i="4" s="1"/>
  <c r="AA67" i="4" s="1"/>
  <c r="T68" i="4" a="1"/>
  <c r="T68" i="4" s="1"/>
  <c r="T69" i="4" a="1"/>
  <c r="T69" i="4" s="1"/>
  <c r="W69" i="4" s="1"/>
  <c r="AA69" i="4" s="1"/>
  <c r="T70" i="4" a="1"/>
  <c r="T70" i="4" s="1"/>
  <c r="W70" i="4" s="1"/>
  <c r="AA70" i="4" s="1"/>
  <c r="T71" i="4" a="1"/>
  <c r="T71" i="4" s="1"/>
  <c r="W71" i="4" s="1"/>
  <c r="AA71" i="4" s="1"/>
  <c r="T72" i="4" a="1"/>
  <c r="T72" i="4" s="1"/>
  <c r="W72" i="4" s="1"/>
  <c r="AA72" i="4" s="1"/>
  <c r="T73" i="4" a="1"/>
  <c r="T73" i="4" s="1"/>
  <c r="W73" i="4" s="1"/>
  <c r="AA73" i="4" s="1"/>
  <c r="T74" i="4" a="1"/>
  <c r="T74" i="4" s="1"/>
  <c r="W74" i="4" s="1"/>
  <c r="AA74" i="4" s="1"/>
  <c r="T75" i="4" a="1"/>
  <c r="T75" i="4" s="1"/>
  <c r="W75" i="4" s="1"/>
  <c r="AA75" i="4" s="1"/>
  <c r="T76" i="4" a="1"/>
  <c r="T76" i="4" s="1"/>
  <c r="T77" i="4" a="1"/>
  <c r="T77" i="4" s="1"/>
  <c r="W77" i="4" s="1"/>
  <c r="AA77" i="4" s="1"/>
  <c r="T78" i="4" a="1"/>
  <c r="T78" i="4" s="1"/>
  <c r="W78" i="4" s="1"/>
  <c r="AA78" i="4" s="1"/>
  <c r="T79" i="4" a="1"/>
  <c r="T79" i="4" s="1"/>
  <c r="W79" i="4" s="1"/>
  <c r="AA79" i="4" s="1"/>
  <c r="T80" i="4" a="1"/>
  <c r="T80" i="4" s="1"/>
  <c r="W80" i="4" s="1"/>
  <c r="AA80" i="4" s="1"/>
  <c r="T81" i="4" a="1"/>
  <c r="T81" i="4" s="1"/>
  <c r="W81" i="4" s="1"/>
  <c r="AA81" i="4" s="1"/>
  <c r="T82" i="4" a="1"/>
  <c r="T82" i="4" s="1"/>
  <c r="W82" i="4" s="1"/>
  <c r="AA82" i="4" s="1"/>
  <c r="T83" i="4" a="1"/>
  <c r="T83" i="4" s="1"/>
  <c r="W83" i="4" s="1"/>
  <c r="AA83" i="4" s="1"/>
  <c r="T84" i="4" a="1"/>
  <c r="T84" i="4" s="1"/>
  <c r="T85" i="4" a="1"/>
  <c r="T85" i="4" s="1"/>
  <c r="W85" i="4" s="1"/>
  <c r="AA85" i="4" s="1"/>
  <c r="T86" i="4" a="1"/>
  <c r="T86" i="4" s="1"/>
  <c r="W86" i="4" s="1"/>
  <c r="AA86" i="4" s="1"/>
  <c r="T87" i="4" a="1"/>
  <c r="T87" i="4" s="1"/>
  <c r="W87" i="4" s="1"/>
  <c r="AA87" i="4" s="1"/>
  <c r="T88" i="4" a="1"/>
  <c r="T88" i="4" s="1"/>
  <c r="W88" i="4" s="1"/>
  <c r="AA88" i="4" s="1"/>
  <c r="T89" i="4" a="1"/>
  <c r="T89" i="4" s="1"/>
  <c r="W89" i="4" s="1"/>
  <c r="AA89" i="4" s="1"/>
  <c r="T90" i="4" a="1"/>
  <c r="T90" i="4" s="1"/>
  <c r="W90" i="4" s="1"/>
  <c r="AA90" i="4" s="1"/>
  <c r="T91" i="4" a="1"/>
  <c r="T91" i="4" s="1"/>
  <c r="W91" i="4" s="1"/>
  <c r="AA91" i="4" s="1"/>
  <c r="T92" i="4" a="1"/>
  <c r="T92" i="4" s="1"/>
  <c r="T93" i="4" a="1"/>
  <c r="T93" i="4" s="1"/>
  <c r="W93" i="4" s="1"/>
  <c r="AA93" i="4" s="1"/>
  <c r="T94" i="4" a="1"/>
  <c r="T94" i="4" s="1"/>
  <c r="W94" i="4" s="1"/>
  <c r="AA94" i="4" s="1"/>
  <c r="T95" i="4" a="1"/>
  <c r="T95" i="4" s="1"/>
  <c r="W95" i="4" s="1"/>
  <c r="AA95" i="4" s="1"/>
  <c r="T96" i="4" a="1"/>
  <c r="T96" i="4" s="1"/>
  <c r="W96" i="4" s="1"/>
  <c r="AA96" i="4" s="1"/>
  <c r="T97" i="4" a="1"/>
  <c r="T97" i="4" s="1"/>
  <c r="W97" i="4" s="1"/>
  <c r="AA97" i="4" s="1"/>
  <c r="T98" i="4" a="1"/>
  <c r="T98" i="4" s="1"/>
  <c r="W98" i="4" s="1"/>
  <c r="AA98" i="4" s="1"/>
  <c r="T99" i="4" a="1"/>
  <c r="T99" i="4" s="1"/>
  <c r="W99" i="4" s="1"/>
  <c r="AA99" i="4" s="1"/>
  <c r="T100" i="4" a="1"/>
  <c r="T100" i="4" s="1"/>
  <c r="T101" i="4" a="1"/>
  <c r="T101" i="4" s="1"/>
  <c r="W101" i="4" s="1"/>
  <c r="AA101" i="4" s="1"/>
  <c r="T102" i="4" a="1"/>
  <c r="T102" i="4" s="1"/>
  <c r="W102" i="4" s="1"/>
  <c r="AA102" i="4" s="1"/>
  <c r="T103" i="4" a="1"/>
  <c r="T103" i="4" s="1"/>
  <c r="W103" i="4" s="1"/>
  <c r="AA103" i="4" s="1"/>
  <c r="T104" i="4" a="1"/>
  <c r="T104" i="4" s="1"/>
  <c r="W104" i="4" s="1"/>
  <c r="AA104" i="4" s="1"/>
  <c r="T105" i="4" a="1"/>
  <c r="T105" i="4" s="1"/>
  <c r="W105" i="4" s="1"/>
  <c r="AA105" i="4" s="1"/>
  <c r="T106" i="4" a="1"/>
  <c r="T106" i="4" s="1"/>
  <c r="W106" i="4" s="1"/>
  <c r="AA106" i="4" s="1"/>
  <c r="T107" i="4" a="1"/>
  <c r="T107" i="4" s="1"/>
  <c r="W107" i="4" s="1"/>
  <c r="AA107" i="4" s="1"/>
  <c r="T108" i="4" a="1"/>
  <c r="T108" i="4" s="1"/>
  <c r="T109" i="4" a="1"/>
  <c r="T109" i="4" s="1"/>
  <c r="W109" i="4" s="1"/>
  <c r="AA109" i="4" s="1"/>
  <c r="T110" i="4" a="1"/>
  <c r="T110" i="4" s="1"/>
  <c r="W110" i="4" s="1"/>
  <c r="AA110" i="4" s="1"/>
  <c r="T111" i="4" a="1"/>
  <c r="T111" i="4" s="1"/>
  <c r="W111" i="4" s="1"/>
  <c r="AA111" i="4" s="1"/>
  <c r="T112" i="4" a="1"/>
  <c r="T112" i="4" s="1"/>
  <c r="W112" i="4" s="1"/>
  <c r="AA112" i="4" s="1"/>
  <c r="T113" i="4" a="1"/>
  <c r="T113" i="4" s="1"/>
  <c r="W113" i="4" s="1"/>
  <c r="AA113" i="4" s="1"/>
  <c r="T114" i="4" a="1"/>
  <c r="T114" i="4" s="1"/>
  <c r="W114" i="4" s="1"/>
  <c r="AA114" i="4" s="1"/>
  <c r="T115" i="4" a="1"/>
  <c r="T115" i="4" s="1"/>
  <c r="W115" i="4" s="1"/>
  <c r="AA115" i="4" s="1"/>
  <c r="T116" i="4" a="1"/>
  <c r="T116" i="4" s="1"/>
  <c r="T117" i="4" a="1"/>
  <c r="T117" i="4" s="1"/>
  <c r="W117" i="4" s="1"/>
  <c r="AA117" i="4" s="1"/>
  <c r="T118" i="4" a="1"/>
  <c r="T118" i="4" s="1"/>
  <c r="W118" i="4" s="1"/>
  <c r="AA118" i="4" s="1"/>
  <c r="T119" i="4" a="1"/>
  <c r="T119" i="4" s="1"/>
  <c r="W119" i="4" s="1"/>
  <c r="AA119" i="4" s="1"/>
  <c r="T120" i="4" a="1"/>
  <c r="T120" i="4" s="1"/>
  <c r="W120" i="4" s="1"/>
  <c r="AA120" i="4" s="1"/>
  <c r="T121" i="4" a="1"/>
  <c r="T121" i="4" s="1"/>
  <c r="W121" i="4" s="1"/>
  <c r="AA121" i="4" s="1"/>
  <c r="T122" i="4" a="1"/>
  <c r="T122" i="4" s="1"/>
  <c r="W122" i="4" s="1"/>
  <c r="AA122" i="4" s="1"/>
  <c r="T123" i="4" a="1"/>
  <c r="T123" i="4" s="1"/>
  <c r="W123" i="4" s="1"/>
  <c r="AA123" i="4" s="1"/>
  <c r="T124" i="4" a="1"/>
  <c r="T124" i="4" s="1"/>
  <c r="T125" i="4" a="1"/>
  <c r="T125" i="4" s="1"/>
  <c r="W125" i="4" s="1"/>
  <c r="AA125" i="4" s="1"/>
  <c r="T126" i="4" a="1"/>
  <c r="T126" i="4" s="1"/>
  <c r="W126" i="4" s="1"/>
  <c r="AA126" i="4" s="1"/>
  <c r="T127" i="4" a="1"/>
  <c r="T127" i="4" s="1"/>
  <c r="W127" i="4" s="1"/>
  <c r="AA127" i="4" s="1"/>
  <c r="T128" i="4" a="1"/>
  <c r="T128" i="4" s="1"/>
  <c r="W128" i="4" s="1"/>
  <c r="AA128" i="4" s="1"/>
  <c r="T129" i="4" a="1"/>
  <c r="T129" i="4" s="1"/>
  <c r="W129" i="4" s="1"/>
  <c r="AA129" i="4" s="1"/>
  <c r="T130" i="4" a="1"/>
  <c r="T130" i="4" s="1"/>
  <c r="W130" i="4" s="1"/>
  <c r="AA130" i="4" s="1"/>
  <c r="T131" i="4" a="1"/>
  <c r="T131" i="4" s="1"/>
  <c r="W131" i="4" s="1"/>
  <c r="AA131" i="4" s="1"/>
  <c r="T132" i="4" a="1"/>
  <c r="T132" i="4" s="1"/>
  <c r="T133" i="4" a="1"/>
  <c r="T133" i="4" s="1"/>
  <c r="W133" i="4" s="1"/>
  <c r="AA133" i="4" s="1"/>
  <c r="T134" i="4" a="1"/>
  <c r="T134" i="4" s="1"/>
  <c r="W134" i="4" s="1"/>
  <c r="AA134" i="4" s="1"/>
  <c r="T135" i="4" a="1"/>
  <c r="T135" i="4" s="1"/>
  <c r="W135" i="4" s="1"/>
  <c r="AA135" i="4" s="1"/>
  <c r="T136" i="4" a="1"/>
  <c r="T136" i="4" s="1"/>
  <c r="W136" i="4" s="1"/>
  <c r="AA136" i="4" s="1"/>
  <c r="T137" i="4" a="1"/>
  <c r="T137" i="4" s="1"/>
  <c r="W137" i="4" s="1"/>
  <c r="AA137" i="4" s="1"/>
  <c r="T138" i="4" a="1"/>
  <c r="T138" i="4" s="1"/>
  <c r="W138" i="4" s="1"/>
  <c r="AA138" i="4" s="1"/>
  <c r="T139" i="4" a="1"/>
  <c r="T139" i="4" s="1"/>
  <c r="W139" i="4" s="1"/>
  <c r="AA139" i="4" s="1"/>
  <c r="T140" i="4" a="1"/>
  <c r="T140" i="4" s="1"/>
  <c r="T141" i="4" a="1"/>
  <c r="T141" i="4" s="1"/>
  <c r="W141" i="4" s="1"/>
  <c r="AA141" i="4" s="1"/>
  <c r="T142" i="4" a="1"/>
  <c r="T142" i="4" s="1"/>
  <c r="W142" i="4" s="1"/>
  <c r="AA142" i="4" s="1"/>
  <c r="T143" i="4" a="1"/>
  <c r="T143" i="4" s="1"/>
  <c r="W143" i="4" s="1"/>
  <c r="AA143" i="4" s="1"/>
  <c r="T144" i="4" a="1"/>
  <c r="T144" i="4" s="1"/>
  <c r="W144" i="4" s="1"/>
  <c r="AA144" i="4" s="1"/>
  <c r="T145" i="4" a="1"/>
  <c r="T145" i="4" s="1"/>
  <c r="W145" i="4" s="1"/>
  <c r="AA145" i="4" s="1"/>
  <c r="T146" i="4" a="1"/>
  <c r="T146" i="4" s="1"/>
  <c r="W146" i="4" s="1"/>
  <c r="AA146" i="4" s="1"/>
  <c r="T147" i="4" a="1"/>
  <c r="T147" i="4" s="1"/>
  <c r="W147" i="4" s="1"/>
  <c r="AA147" i="4" s="1"/>
  <c r="T148" i="4" a="1"/>
  <c r="T148" i="4" s="1"/>
  <c r="T149" i="4" a="1"/>
  <c r="T149" i="4" s="1"/>
  <c r="W149" i="4" s="1"/>
  <c r="AA149" i="4" s="1"/>
  <c r="T150" i="4" a="1"/>
  <c r="T150" i="4" s="1"/>
  <c r="W150" i="4" s="1"/>
  <c r="AA150" i="4" s="1"/>
  <c r="T151" i="4" a="1"/>
  <c r="T151" i="4" s="1"/>
  <c r="W151" i="4" s="1"/>
  <c r="AA151" i="4" s="1"/>
  <c r="T152" i="4" a="1"/>
  <c r="T152" i="4" s="1"/>
  <c r="W152" i="4" s="1"/>
  <c r="AA152" i="4" s="1"/>
  <c r="T153" i="4" a="1"/>
  <c r="T153" i="4" s="1"/>
  <c r="W153" i="4" s="1"/>
  <c r="AA153" i="4" s="1"/>
  <c r="T154" i="4" a="1"/>
  <c r="T154" i="4" s="1"/>
  <c r="W154" i="4" s="1"/>
  <c r="AA154" i="4" s="1"/>
  <c r="T155" i="4" a="1"/>
  <c r="T155" i="4" s="1"/>
  <c r="W155" i="4" s="1"/>
  <c r="AA155" i="4" s="1"/>
  <c r="T156" i="4" a="1"/>
  <c r="T156" i="4" s="1"/>
  <c r="T157" i="4" a="1"/>
  <c r="T157" i="4" s="1"/>
  <c r="W157" i="4" s="1"/>
  <c r="AA157" i="4" s="1"/>
  <c r="T158" i="4" a="1"/>
  <c r="T158" i="4" s="1"/>
  <c r="W158" i="4" s="1"/>
  <c r="AA158" i="4" s="1"/>
  <c r="T159" i="4" a="1"/>
  <c r="T159" i="4" s="1"/>
  <c r="W159" i="4" s="1"/>
  <c r="AA159" i="4" s="1"/>
  <c r="T160" i="4" a="1"/>
  <c r="T160" i="4" s="1"/>
  <c r="W160" i="4" s="1"/>
  <c r="AA160" i="4" s="1"/>
  <c r="T161" i="4" a="1"/>
  <c r="T161" i="4" s="1"/>
  <c r="W161" i="4" s="1"/>
  <c r="AA161" i="4" s="1"/>
  <c r="T162" i="4" a="1"/>
  <c r="T162" i="4" s="1"/>
  <c r="W162" i="4" s="1"/>
  <c r="AA162" i="4" s="1"/>
  <c r="T163" i="4" a="1"/>
  <c r="T163" i="4" s="1"/>
  <c r="W163" i="4" s="1"/>
  <c r="AA163" i="4" s="1"/>
  <c r="T164" i="4" a="1"/>
  <c r="T164" i="4" s="1"/>
  <c r="T165" i="4" a="1"/>
  <c r="T165" i="4" s="1"/>
  <c r="W165" i="4" s="1"/>
  <c r="AA165" i="4" s="1"/>
  <c r="T166" i="4" a="1"/>
  <c r="T166" i="4" s="1"/>
  <c r="W166" i="4" s="1"/>
  <c r="AA166" i="4" s="1"/>
  <c r="T167" i="4" a="1"/>
  <c r="T167" i="4" s="1"/>
  <c r="W167" i="4" s="1"/>
  <c r="AA167" i="4" s="1"/>
  <c r="T168" i="4" a="1"/>
  <c r="T168" i="4" s="1"/>
  <c r="W168" i="4" s="1"/>
  <c r="AA168" i="4" s="1"/>
  <c r="T169" i="4" a="1"/>
  <c r="T169" i="4" s="1"/>
  <c r="W169" i="4" s="1"/>
  <c r="AA169" i="4" s="1"/>
  <c r="T170" i="4" a="1"/>
  <c r="T170" i="4" s="1"/>
  <c r="W170" i="4" s="1"/>
  <c r="AA170" i="4" s="1"/>
  <c r="T171" i="4" a="1"/>
  <c r="T171" i="4" s="1"/>
  <c r="W171" i="4" s="1"/>
  <c r="AA171" i="4" s="1"/>
  <c r="T172" i="4" a="1"/>
  <c r="T172" i="4" s="1"/>
  <c r="T173" i="4" a="1"/>
  <c r="T173" i="4" s="1"/>
  <c r="W173" i="4" s="1"/>
  <c r="AA173" i="4" s="1"/>
  <c r="T174" i="4" a="1"/>
  <c r="T174" i="4" s="1"/>
  <c r="W174" i="4" s="1"/>
  <c r="AA174" i="4" s="1"/>
  <c r="T175" i="4" a="1"/>
  <c r="T175" i="4" s="1"/>
  <c r="W175" i="4" s="1"/>
  <c r="AA175" i="4" s="1"/>
  <c r="T176" i="4" a="1"/>
  <c r="T176" i="4" s="1"/>
  <c r="W176" i="4" s="1"/>
  <c r="AA176" i="4" s="1"/>
  <c r="T177" i="4" a="1"/>
  <c r="T177" i="4" s="1"/>
  <c r="W177" i="4" s="1"/>
  <c r="AA177" i="4" s="1"/>
  <c r="T178" i="4" a="1"/>
  <c r="T178" i="4" s="1"/>
  <c r="W178" i="4" s="1"/>
  <c r="AA178" i="4" s="1"/>
  <c r="T179" i="4" a="1"/>
  <c r="T179" i="4" s="1"/>
  <c r="W179" i="4" s="1"/>
  <c r="AA179" i="4" s="1"/>
  <c r="T180" i="4" a="1"/>
  <c r="T180" i="4" s="1"/>
  <c r="T181" i="4" a="1"/>
  <c r="T181" i="4" s="1"/>
  <c r="W181" i="4" s="1"/>
  <c r="AA181" i="4" s="1"/>
  <c r="T182" i="4" a="1"/>
  <c r="T182" i="4" s="1"/>
  <c r="W182" i="4" s="1"/>
  <c r="AA182" i="4" s="1"/>
  <c r="T183" i="4" a="1"/>
  <c r="T183" i="4" s="1"/>
  <c r="W183" i="4" s="1"/>
  <c r="AA183" i="4" s="1"/>
  <c r="T184" i="4" a="1"/>
  <c r="T184" i="4" s="1"/>
  <c r="W184" i="4" s="1"/>
  <c r="AA184" i="4" s="1"/>
  <c r="T185" i="4" a="1"/>
  <c r="T185" i="4" s="1"/>
  <c r="W185" i="4" s="1"/>
  <c r="AA185" i="4" s="1"/>
  <c r="T186" i="4" a="1"/>
  <c r="T186" i="4" s="1"/>
  <c r="W186" i="4" s="1"/>
  <c r="AA186" i="4" s="1"/>
  <c r="T187" i="4" a="1"/>
  <c r="T187" i="4" s="1"/>
  <c r="W187" i="4" s="1"/>
  <c r="AA187" i="4" s="1"/>
  <c r="T188" i="4" a="1"/>
  <c r="T188" i="4" s="1"/>
  <c r="T189" i="4" a="1"/>
  <c r="T189" i="4" s="1"/>
  <c r="W189" i="4" s="1"/>
  <c r="AA189" i="4" s="1"/>
  <c r="T190" i="4" a="1"/>
  <c r="T190" i="4" s="1"/>
  <c r="W190" i="4" s="1"/>
  <c r="AA190" i="4" s="1"/>
  <c r="T191" i="4" a="1"/>
  <c r="T191" i="4" s="1"/>
  <c r="W191" i="4" s="1"/>
  <c r="AA191" i="4" s="1"/>
  <c r="T192" i="4" a="1"/>
  <c r="T192" i="4" s="1"/>
  <c r="W192" i="4" s="1"/>
  <c r="AA192" i="4" s="1"/>
  <c r="T193" i="4" a="1"/>
  <c r="T193" i="4" s="1"/>
  <c r="W193" i="4" s="1"/>
  <c r="AA193" i="4" s="1"/>
  <c r="T194" i="4" a="1"/>
  <c r="T194" i="4" s="1"/>
  <c r="W194" i="4" s="1"/>
  <c r="AA194" i="4" s="1"/>
  <c r="T195" i="4" a="1"/>
  <c r="T195" i="4" s="1"/>
  <c r="W195" i="4" s="1"/>
  <c r="AA195" i="4" s="1"/>
  <c r="T196" i="4" a="1"/>
  <c r="T196" i="4" s="1"/>
  <c r="T3" i="4" a="1"/>
  <c r="T3" i="4" s="1"/>
  <c r="W3" i="4" s="1"/>
  <c r="AA3" i="4" s="1"/>
  <c r="R4" i="4" a="1"/>
  <c r="R4" i="4" s="1"/>
  <c r="R5" i="4" a="1"/>
  <c r="R5" i="4" s="1"/>
  <c r="R6" i="4" a="1"/>
  <c r="R6" i="4" s="1"/>
  <c r="R7" i="4" a="1"/>
  <c r="R7" i="4" s="1"/>
  <c r="R8" i="4" a="1"/>
  <c r="R8" i="4" s="1"/>
  <c r="R9" i="4" a="1"/>
  <c r="R9" i="4" s="1"/>
  <c r="R10" i="4" a="1"/>
  <c r="R10" i="4" s="1"/>
  <c r="R11" i="4" a="1"/>
  <c r="R11" i="4" s="1"/>
  <c r="R12" i="4" a="1"/>
  <c r="R12" i="4" s="1"/>
  <c r="R13" i="4" a="1"/>
  <c r="R13" i="4" s="1"/>
  <c r="R14" i="4" a="1"/>
  <c r="R14" i="4" s="1"/>
  <c r="R15" i="4" a="1"/>
  <c r="R15" i="4" s="1"/>
  <c r="R16" i="4" a="1"/>
  <c r="R16" i="4" s="1"/>
  <c r="R17" i="4" a="1"/>
  <c r="R17" i="4" s="1"/>
  <c r="R18" i="4" a="1"/>
  <c r="R18" i="4" s="1"/>
  <c r="R19" i="4" a="1"/>
  <c r="R19" i="4" s="1"/>
  <c r="R20" i="4" a="1"/>
  <c r="R20" i="4" s="1"/>
  <c r="R21" i="4" a="1"/>
  <c r="R21" i="4" s="1"/>
  <c r="R22" i="4" a="1"/>
  <c r="R22" i="4" s="1"/>
  <c r="R23" i="4" a="1"/>
  <c r="R23" i="4" s="1"/>
  <c r="R24" i="4" a="1"/>
  <c r="R24" i="4" s="1"/>
  <c r="R25" i="4" a="1"/>
  <c r="R25" i="4" s="1"/>
  <c r="R26" i="4" a="1"/>
  <c r="R26" i="4" s="1"/>
  <c r="R27" i="4" a="1"/>
  <c r="R27" i="4" s="1"/>
  <c r="R28" i="4" a="1"/>
  <c r="R28" i="4" s="1"/>
  <c r="R29" i="4" a="1"/>
  <c r="R29" i="4" s="1"/>
  <c r="R30" i="4" a="1"/>
  <c r="R30" i="4" s="1"/>
  <c r="R31" i="4" a="1"/>
  <c r="R31" i="4" s="1"/>
  <c r="R32" i="4" a="1"/>
  <c r="R32" i="4" s="1"/>
  <c r="R33" i="4" a="1"/>
  <c r="R33" i="4" s="1"/>
  <c r="R34" i="4" a="1"/>
  <c r="R34" i="4" s="1"/>
  <c r="R35" i="4" a="1"/>
  <c r="R35" i="4" s="1"/>
  <c r="R36" i="4" a="1"/>
  <c r="R36" i="4" s="1"/>
  <c r="R37" i="4" a="1"/>
  <c r="R37" i="4" s="1"/>
  <c r="R38" i="4" a="1"/>
  <c r="R38" i="4" s="1"/>
  <c r="R39" i="4" a="1"/>
  <c r="R39" i="4" s="1"/>
  <c r="R40" i="4" a="1"/>
  <c r="R40" i="4" s="1"/>
  <c r="R41" i="4" a="1"/>
  <c r="R41" i="4" s="1"/>
  <c r="R42" i="4" a="1"/>
  <c r="R42" i="4" s="1"/>
  <c r="R43" i="4" a="1"/>
  <c r="R43" i="4" s="1"/>
  <c r="R44" i="4" a="1"/>
  <c r="R44" i="4" s="1"/>
  <c r="R45" i="4" a="1"/>
  <c r="R45" i="4" s="1"/>
  <c r="R46" i="4" a="1"/>
  <c r="R46" i="4" s="1"/>
  <c r="R47" i="4" a="1"/>
  <c r="R47" i="4" s="1"/>
  <c r="R48" i="4" a="1"/>
  <c r="R48" i="4" s="1"/>
  <c r="R49" i="4" a="1"/>
  <c r="R49" i="4" s="1"/>
  <c r="R50" i="4" a="1"/>
  <c r="R50" i="4" s="1"/>
  <c r="R51" i="4" a="1"/>
  <c r="R51" i="4" s="1"/>
  <c r="R52" i="4" a="1"/>
  <c r="R52" i="4" s="1"/>
  <c r="R53" i="4" a="1"/>
  <c r="R53" i="4" s="1"/>
  <c r="R54" i="4" a="1"/>
  <c r="R54" i="4" s="1"/>
  <c r="R55" i="4" a="1"/>
  <c r="R55" i="4" s="1"/>
  <c r="R56" i="4" a="1"/>
  <c r="R56" i="4" s="1"/>
  <c r="R57" i="4" a="1"/>
  <c r="R57" i="4" s="1"/>
  <c r="R58" i="4" a="1"/>
  <c r="R58" i="4" s="1"/>
  <c r="R59" i="4" a="1"/>
  <c r="R59" i="4" s="1"/>
  <c r="R60" i="4" a="1"/>
  <c r="R60" i="4" s="1"/>
  <c r="R61" i="4" a="1"/>
  <c r="R61" i="4" s="1"/>
  <c r="R62" i="4" a="1"/>
  <c r="R62" i="4" s="1"/>
  <c r="R63" i="4" a="1"/>
  <c r="R63" i="4" s="1"/>
  <c r="R64" i="4" a="1"/>
  <c r="R64" i="4" s="1"/>
  <c r="R65" i="4" a="1"/>
  <c r="R65" i="4" s="1"/>
  <c r="R66" i="4" a="1"/>
  <c r="R66" i="4" s="1"/>
  <c r="R67" i="4" a="1"/>
  <c r="R67" i="4" s="1"/>
  <c r="R68" i="4" a="1"/>
  <c r="R68" i="4" s="1"/>
  <c r="R69" i="4" a="1"/>
  <c r="R69" i="4" s="1"/>
  <c r="R70" i="4" a="1"/>
  <c r="R70" i="4" s="1"/>
  <c r="R71" i="4" a="1"/>
  <c r="R71" i="4" s="1"/>
  <c r="R72" i="4" a="1"/>
  <c r="R72" i="4" s="1"/>
  <c r="R73" i="4" a="1"/>
  <c r="R73" i="4" s="1"/>
  <c r="R74" i="4" a="1"/>
  <c r="R74" i="4" s="1"/>
  <c r="R75" i="4" a="1"/>
  <c r="R75" i="4" s="1"/>
  <c r="R76" i="4" a="1"/>
  <c r="R76" i="4" s="1"/>
  <c r="R77" i="4" a="1"/>
  <c r="R77" i="4" s="1"/>
  <c r="R78" i="4" a="1"/>
  <c r="R78" i="4" s="1"/>
  <c r="R79" i="4" a="1"/>
  <c r="R79" i="4" s="1"/>
  <c r="R80" i="4" a="1"/>
  <c r="R80" i="4" s="1"/>
  <c r="R81" i="4" a="1"/>
  <c r="R81" i="4" s="1"/>
  <c r="R82" i="4" a="1"/>
  <c r="R82" i="4" s="1"/>
  <c r="R83" i="4" a="1"/>
  <c r="R83" i="4" s="1"/>
  <c r="R84" i="4" a="1"/>
  <c r="R84" i="4" s="1"/>
  <c r="R85" i="4" a="1"/>
  <c r="R85" i="4" s="1"/>
  <c r="R86" i="4" a="1"/>
  <c r="R86" i="4" s="1"/>
  <c r="R87" i="4" a="1"/>
  <c r="R87" i="4" s="1"/>
  <c r="R88" i="4" a="1"/>
  <c r="R88" i="4" s="1"/>
  <c r="R89" i="4" a="1"/>
  <c r="R89" i="4" s="1"/>
  <c r="R90" i="4" a="1"/>
  <c r="R90" i="4" s="1"/>
  <c r="R91" i="4" a="1"/>
  <c r="R91" i="4" s="1"/>
  <c r="R92" i="4" a="1"/>
  <c r="R92" i="4" s="1"/>
  <c r="R93" i="4" a="1"/>
  <c r="R93" i="4" s="1"/>
  <c r="R94" i="4" a="1"/>
  <c r="R94" i="4" s="1"/>
  <c r="R95" i="4" a="1"/>
  <c r="R95" i="4" s="1"/>
  <c r="R96" i="4" a="1"/>
  <c r="R96" i="4" s="1"/>
  <c r="R97" i="4" a="1"/>
  <c r="R97" i="4" s="1"/>
  <c r="R98" i="4" a="1"/>
  <c r="R98" i="4" s="1"/>
  <c r="R99" i="4" a="1"/>
  <c r="R99" i="4" s="1"/>
  <c r="R100" i="4" a="1"/>
  <c r="R100" i="4" s="1"/>
  <c r="R101" i="4" a="1"/>
  <c r="R101" i="4" s="1"/>
  <c r="R102" i="4" a="1"/>
  <c r="R102" i="4" s="1"/>
  <c r="R103" i="4" a="1"/>
  <c r="R103" i="4" s="1"/>
  <c r="R104" i="4" a="1"/>
  <c r="R104" i="4" s="1"/>
  <c r="R105" i="4" a="1"/>
  <c r="R105" i="4" s="1"/>
  <c r="R106" i="4" a="1"/>
  <c r="R106" i="4" s="1"/>
  <c r="R107" i="4" a="1"/>
  <c r="R107" i="4" s="1"/>
  <c r="R108" i="4" a="1"/>
  <c r="R108" i="4" s="1"/>
  <c r="R109" i="4" a="1"/>
  <c r="R109" i="4" s="1"/>
  <c r="R110" i="4" a="1"/>
  <c r="R110" i="4" s="1"/>
  <c r="R111" i="4" a="1"/>
  <c r="R111" i="4" s="1"/>
  <c r="R112" i="4" a="1"/>
  <c r="R112" i="4" s="1"/>
  <c r="R113" i="4" a="1"/>
  <c r="R113" i="4" s="1"/>
  <c r="R114" i="4" a="1"/>
  <c r="R114" i="4" s="1"/>
  <c r="R115" i="4" a="1"/>
  <c r="R115" i="4" s="1"/>
  <c r="R116" i="4" a="1"/>
  <c r="R116" i="4" s="1"/>
  <c r="R117" i="4" a="1"/>
  <c r="R117" i="4" s="1"/>
  <c r="R118" i="4" a="1"/>
  <c r="R118" i="4" s="1"/>
  <c r="R119" i="4" a="1"/>
  <c r="R119" i="4" s="1"/>
  <c r="R120" i="4" a="1"/>
  <c r="R120" i="4" s="1"/>
  <c r="R121" i="4" a="1"/>
  <c r="R121" i="4" s="1"/>
  <c r="R122" i="4" a="1"/>
  <c r="R122" i="4" s="1"/>
  <c r="R123" i="4" a="1"/>
  <c r="R123" i="4" s="1"/>
  <c r="R124" i="4" a="1"/>
  <c r="R124" i="4" s="1"/>
  <c r="R125" i="4" a="1"/>
  <c r="R125" i="4" s="1"/>
  <c r="R126" i="4" a="1"/>
  <c r="R126" i="4" s="1"/>
  <c r="R127" i="4" a="1"/>
  <c r="R127" i="4" s="1"/>
  <c r="R128" i="4" a="1"/>
  <c r="R128" i="4" s="1"/>
  <c r="R129" i="4" a="1"/>
  <c r="R129" i="4" s="1"/>
  <c r="R130" i="4" a="1"/>
  <c r="R130" i="4" s="1"/>
  <c r="R131" i="4" a="1"/>
  <c r="R131" i="4" s="1"/>
  <c r="R132" i="4" a="1"/>
  <c r="R132" i="4" s="1"/>
  <c r="R133" i="4" a="1"/>
  <c r="R133" i="4" s="1"/>
  <c r="R134" i="4" a="1"/>
  <c r="R134" i="4" s="1"/>
  <c r="R135" i="4" a="1"/>
  <c r="R135" i="4" s="1"/>
  <c r="R136" i="4" a="1"/>
  <c r="R136" i="4" s="1"/>
  <c r="R137" i="4" a="1"/>
  <c r="R137" i="4" s="1"/>
  <c r="R138" i="4" a="1"/>
  <c r="R138" i="4" s="1"/>
  <c r="R139" i="4" a="1"/>
  <c r="R139" i="4" s="1"/>
  <c r="R140" i="4" a="1"/>
  <c r="R140" i="4" s="1"/>
  <c r="R141" i="4" a="1"/>
  <c r="R141" i="4" s="1"/>
  <c r="R142" i="4" a="1"/>
  <c r="R142" i="4" s="1"/>
  <c r="R143" i="4" a="1"/>
  <c r="R143" i="4" s="1"/>
  <c r="R144" i="4" a="1"/>
  <c r="R144" i="4" s="1"/>
  <c r="R145" i="4" a="1"/>
  <c r="R145" i="4" s="1"/>
  <c r="R146" i="4" a="1"/>
  <c r="R146" i="4" s="1"/>
  <c r="R147" i="4" a="1"/>
  <c r="R147" i="4" s="1"/>
  <c r="R148" i="4" a="1"/>
  <c r="R148" i="4" s="1"/>
  <c r="R149" i="4" a="1"/>
  <c r="R149" i="4" s="1"/>
  <c r="R150" i="4" a="1"/>
  <c r="R150" i="4" s="1"/>
  <c r="R151" i="4" a="1"/>
  <c r="R151" i="4" s="1"/>
  <c r="R152" i="4" a="1"/>
  <c r="R152" i="4" s="1"/>
  <c r="R153" i="4" a="1"/>
  <c r="R153" i="4" s="1"/>
  <c r="R154" i="4" a="1"/>
  <c r="R154" i="4" s="1"/>
  <c r="R155" i="4" a="1"/>
  <c r="R155" i="4" s="1"/>
  <c r="R156" i="4" a="1"/>
  <c r="R156" i="4" s="1"/>
  <c r="R157" i="4" a="1"/>
  <c r="R157" i="4" s="1"/>
  <c r="R158" i="4" a="1"/>
  <c r="R158" i="4" s="1"/>
  <c r="R159" i="4" a="1"/>
  <c r="R159" i="4" s="1"/>
  <c r="R160" i="4" a="1"/>
  <c r="R160" i="4" s="1"/>
  <c r="R161" i="4" a="1"/>
  <c r="R161" i="4" s="1"/>
  <c r="R162" i="4" a="1"/>
  <c r="R162" i="4" s="1"/>
  <c r="R163" i="4" a="1"/>
  <c r="R163" i="4" s="1"/>
  <c r="R164" i="4" a="1"/>
  <c r="R164" i="4" s="1"/>
  <c r="R165" i="4" a="1"/>
  <c r="R165" i="4" s="1"/>
  <c r="R166" i="4" a="1"/>
  <c r="R166" i="4" s="1"/>
  <c r="R167" i="4" a="1"/>
  <c r="R167" i="4" s="1"/>
  <c r="R168" i="4" a="1"/>
  <c r="R168" i="4" s="1"/>
  <c r="R169" i="4" a="1"/>
  <c r="R169" i="4" s="1"/>
  <c r="R170" i="4" a="1"/>
  <c r="R170" i="4" s="1"/>
  <c r="R171" i="4" a="1"/>
  <c r="R171" i="4" s="1"/>
  <c r="R172" i="4" a="1"/>
  <c r="R172" i="4" s="1"/>
  <c r="R173" i="4" a="1"/>
  <c r="R173" i="4" s="1"/>
  <c r="R174" i="4" a="1"/>
  <c r="R174" i="4" s="1"/>
  <c r="R175" i="4" a="1"/>
  <c r="R175" i="4" s="1"/>
  <c r="R176" i="4" a="1"/>
  <c r="R176" i="4" s="1"/>
  <c r="R177" i="4" a="1"/>
  <c r="R177" i="4" s="1"/>
  <c r="R178" i="4" a="1"/>
  <c r="R178" i="4" s="1"/>
  <c r="R179" i="4" a="1"/>
  <c r="R179" i="4" s="1"/>
  <c r="R180" i="4" a="1"/>
  <c r="R180" i="4" s="1"/>
  <c r="R181" i="4" a="1"/>
  <c r="R181" i="4" s="1"/>
  <c r="R182" i="4" a="1"/>
  <c r="R182" i="4" s="1"/>
  <c r="R183" i="4" a="1"/>
  <c r="R183" i="4" s="1"/>
  <c r="R184" i="4" a="1"/>
  <c r="R184" i="4" s="1"/>
  <c r="R185" i="4" a="1"/>
  <c r="R185" i="4" s="1"/>
  <c r="R186" i="4" a="1"/>
  <c r="R186" i="4" s="1"/>
  <c r="R187" i="4" a="1"/>
  <c r="R187" i="4" s="1"/>
  <c r="R188" i="4" a="1"/>
  <c r="R188" i="4" s="1"/>
  <c r="R189" i="4" a="1"/>
  <c r="R189" i="4" s="1"/>
  <c r="R190" i="4" a="1"/>
  <c r="R190" i="4" s="1"/>
  <c r="R191" i="4" a="1"/>
  <c r="R191" i="4" s="1"/>
  <c r="R192" i="4" a="1"/>
  <c r="R192" i="4" s="1"/>
  <c r="R193" i="4" a="1"/>
  <c r="R193" i="4" s="1"/>
  <c r="R194" i="4" a="1"/>
  <c r="R194" i="4" s="1"/>
  <c r="R195" i="4" a="1"/>
  <c r="R195" i="4" s="1"/>
  <c r="R196" i="4" a="1"/>
  <c r="R196" i="4" s="1"/>
  <c r="R3" i="4" a="1"/>
  <c r="R3" i="4" s="1"/>
  <c r="Q4" i="4" a="1"/>
  <c r="Q4" i="4" s="1"/>
  <c r="N60" i="5" s="1"/>
  <c r="Q5" i="4" a="1"/>
  <c r="Q5" i="4" s="1"/>
  <c r="N136" i="5" s="1"/>
  <c r="Q6" i="4" a="1"/>
  <c r="Q6" i="4" s="1"/>
  <c r="N18" i="5" s="1"/>
  <c r="Q7" i="4" a="1"/>
  <c r="Q7" i="4" s="1"/>
  <c r="N68" i="5" s="1"/>
  <c r="Q8" i="4" a="1"/>
  <c r="Q8" i="4" s="1"/>
  <c r="Q9" i="4" a="1"/>
  <c r="Q9" i="4" s="1"/>
  <c r="N3" i="5" s="1"/>
  <c r="Q10" i="4" a="1"/>
  <c r="Q10" i="4" s="1"/>
  <c r="N77" i="5" s="1"/>
  <c r="Q11" i="4" a="1"/>
  <c r="Q11" i="4" s="1"/>
  <c r="N194" i="5" s="1"/>
  <c r="Q12" i="4" a="1"/>
  <c r="Q12" i="4" s="1"/>
  <c r="N173" i="5" s="1"/>
  <c r="Q13" i="4" a="1"/>
  <c r="Q13" i="4" s="1"/>
  <c r="N175" i="5" s="1"/>
  <c r="Q14" i="4" a="1"/>
  <c r="Q14" i="4" s="1"/>
  <c r="N42" i="5" s="1"/>
  <c r="Q15" i="4" a="1"/>
  <c r="Q15" i="4" s="1"/>
  <c r="N62" i="5" s="1"/>
  <c r="Q16" i="4" a="1"/>
  <c r="Q16" i="4" s="1"/>
  <c r="Q17" i="4" a="1"/>
  <c r="Q17" i="4" s="1"/>
  <c r="N12" i="5" s="1"/>
  <c r="Q18" i="4" a="1"/>
  <c r="Q18" i="4" s="1"/>
  <c r="N16" i="5" s="1"/>
  <c r="Q19" i="4" a="1"/>
  <c r="Q19" i="4" s="1"/>
  <c r="N32" i="5" s="1"/>
  <c r="Q20" i="4" a="1"/>
  <c r="Q20" i="4" s="1"/>
  <c r="N44" i="5" s="1"/>
  <c r="Q21" i="4" a="1"/>
  <c r="Q21" i="4" s="1"/>
  <c r="N31" i="5" s="1"/>
  <c r="Q22" i="4" a="1"/>
  <c r="Q22" i="4" s="1"/>
  <c r="N137" i="5" s="1"/>
  <c r="Q23" i="4" a="1"/>
  <c r="Q23" i="4" s="1"/>
  <c r="N132" i="5" s="1"/>
  <c r="Q24" i="4" a="1"/>
  <c r="Q24" i="4" s="1"/>
  <c r="Q25" i="4" a="1"/>
  <c r="Q25" i="4" s="1"/>
  <c r="N160" i="5" s="1"/>
  <c r="Q26" i="4" a="1"/>
  <c r="Q26" i="4" s="1"/>
  <c r="N135" i="5" s="1"/>
  <c r="Q27" i="4" a="1"/>
  <c r="Q27" i="4" s="1"/>
  <c r="N161" i="5" s="1"/>
  <c r="Q28" i="4" a="1"/>
  <c r="Q28" i="4" s="1"/>
  <c r="N41" i="5" s="1"/>
  <c r="Q29" i="4" a="1"/>
  <c r="Q29" i="4" s="1"/>
  <c r="N171" i="5" s="1"/>
  <c r="Q30" i="4" a="1"/>
  <c r="Q30" i="4" s="1"/>
  <c r="N163" i="5" s="1"/>
  <c r="Q31" i="4" a="1"/>
  <c r="Q31" i="4" s="1"/>
  <c r="N38" i="5" s="1"/>
  <c r="Q32" i="4" a="1"/>
  <c r="Q32" i="4" s="1"/>
  <c r="Q33" i="4" a="1"/>
  <c r="Q33" i="4" s="1"/>
  <c r="N115" i="5" s="1"/>
  <c r="Q34" i="4" a="1"/>
  <c r="Q34" i="4" s="1"/>
  <c r="N119" i="5" s="1"/>
  <c r="Q35" i="4" a="1"/>
  <c r="Q35" i="4" s="1"/>
  <c r="N118" i="5" s="1"/>
  <c r="Q36" i="4" a="1"/>
  <c r="Q36" i="4" s="1"/>
  <c r="N116" i="5" s="1"/>
  <c r="Q37" i="4" a="1"/>
  <c r="Q37" i="4" s="1"/>
  <c r="N114" i="5" s="1"/>
  <c r="Q38" i="4" a="1"/>
  <c r="Q38" i="4" s="1"/>
  <c r="N120" i="5" s="1"/>
  <c r="Q39" i="4" a="1"/>
  <c r="Q39" i="4" s="1"/>
  <c r="N117" i="5" s="1"/>
  <c r="Q40" i="4" a="1"/>
  <c r="Q40" i="4" s="1"/>
  <c r="Q41" i="4" a="1"/>
  <c r="Q41" i="4" s="1"/>
  <c r="N176" i="5" s="1"/>
  <c r="Q42" i="4" a="1"/>
  <c r="Q42" i="4" s="1"/>
  <c r="N34" i="5" s="1"/>
  <c r="Q43" i="4" a="1"/>
  <c r="Q43" i="4" s="1"/>
  <c r="N25" i="5" s="1"/>
  <c r="Q44" i="4" a="1"/>
  <c r="Q44" i="4" s="1"/>
  <c r="N80" i="5" s="1"/>
  <c r="Q45" i="4" a="1"/>
  <c r="Q45" i="4" s="1"/>
  <c r="N103" i="5" s="1"/>
  <c r="Q46" i="4" a="1"/>
  <c r="Q46" i="4" s="1"/>
  <c r="N75" i="5" s="1"/>
  <c r="Q47" i="4" a="1"/>
  <c r="Q47" i="4" s="1"/>
  <c r="N191" i="5" s="1"/>
  <c r="Q48" i="4" a="1"/>
  <c r="Q48" i="4" s="1"/>
  <c r="Q49" i="4" a="1"/>
  <c r="Q49" i="4" s="1"/>
  <c r="N50" i="5" s="1"/>
  <c r="Q50" i="4" a="1"/>
  <c r="Q50" i="4" s="1"/>
  <c r="N104" i="5" s="1"/>
  <c r="Q51" i="4" a="1"/>
  <c r="Q51" i="4" s="1"/>
  <c r="N129" i="5" s="1"/>
  <c r="Q52" i="4" a="1"/>
  <c r="Q52" i="4" s="1"/>
  <c r="N127" i="5" s="1"/>
  <c r="Q53" i="4" a="1"/>
  <c r="Q53" i="4" s="1"/>
  <c r="N192" i="5" s="1"/>
  <c r="Q54" i="4" a="1"/>
  <c r="Q54" i="4" s="1"/>
  <c r="N98" i="5" s="1"/>
  <c r="Q55" i="4" a="1"/>
  <c r="Q55" i="4" s="1"/>
  <c r="N64" i="5" s="1"/>
  <c r="Q56" i="4" a="1"/>
  <c r="Q56" i="4" s="1"/>
  <c r="Q57" i="4" a="1"/>
  <c r="Q57" i="4" s="1"/>
  <c r="N99" i="5" s="1"/>
  <c r="Q58" i="4" a="1"/>
  <c r="Q58" i="4" s="1"/>
  <c r="N111" i="5" s="1"/>
  <c r="Q59" i="4" a="1"/>
  <c r="Q59" i="4" s="1"/>
  <c r="N90" i="5" s="1"/>
  <c r="Q60" i="4" a="1"/>
  <c r="Q60" i="4" s="1"/>
  <c r="N85" i="5" s="1"/>
  <c r="Q61" i="4" a="1"/>
  <c r="Q61" i="4" s="1"/>
  <c r="N29" i="5" s="1"/>
  <c r="Q62" i="4" a="1"/>
  <c r="Q62" i="4" s="1"/>
  <c r="N28" i="5" s="1"/>
  <c r="Q63" i="4" a="1"/>
  <c r="Q63" i="4" s="1"/>
  <c r="N88" i="5" s="1"/>
  <c r="Q64" i="4" a="1"/>
  <c r="Q64" i="4" s="1"/>
  <c r="Q65" i="4" a="1"/>
  <c r="Q65" i="4" s="1"/>
  <c r="N92" i="5" s="1"/>
  <c r="Q66" i="4" a="1"/>
  <c r="Q66" i="4" s="1"/>
  <c r="N181" i="5" s="1"/>
  <c r="Q67" i="4" a="1"/>
  <c r="Q67" i="4" s="1"/>
  <c r="N30" i="5" s="1"/>
  <c r="Q68" i="4" a="1"/>
  <c r="Q68" i="4" s="1"/>
  <c r="N21" i="5" s="1"/>
  <c r="Q69" i="4" a="1"/>
  <c r="Q69" i="4" s="1"/>
  <c r="N123" i="5" s="1"/>
  <c r="Q70" i="4" a="1"/>
  <c r="Q70" i="4" s="1"/>
  <c r="N23" i="5" s="1"/>
  <c r="Q71" i="4" a="1"/>
  <c r="Q71" i="4" s="1"/>
  <c r="N51" i="5" s="1"/>
  <c r="Q72" i="4" a="1"/>
  <c r="Q72" i="4" s="1"/>
  <c r="Q73" i="4" a="1"/>
  <c r="Q73" i="4" s="1"/>
  <c r="N125" i="5" s="1"/>
  <c r="Q74" i="4" a="1"/>
  <c r="Q74" i="4" s="1"/>
  <c r="N81" i="5" s="1"/>
  <c r="Q75" i="4" a="1"/>
  <c r="Q75" i="4" s="1"/>
  <c r="N20" i="5" s="1"/>
  <c r="Q76" i="4" a="1"/>
  <c r="Q76" i="4" s="1"/>
  <c r="N153" i="5" s="1"/>
  <c r="Q77" i="4" a="1"/>
  <c r="Q77" i="4" s="1"/>
  <c r="N184" i="5" s="1"/>
  <c r="Q78" i="4" a="1"/>
  <c r="Q78" i="4" s="1"/>
  <c r="N27" i="5" s="1"/>
  <c r="Q79" i="4" a="1"/>
  <c r="Q79" i="4" s="1"/>
  <c r="N87" i="5" s="1"/>
  <c r="Q80" i="4" a="1"/>
  <c r="Q80" i="4" s="1"/>
  <c r="Q81" i="4" a="1"/>
  <c r="Q81" i="4" s="1"/>
  <c r="N26" i="5" s="1"/>
  <c r="Q82" i="4" a="1"/>
  <c r="Q82" i="4" s="1"/>
  <c r="N100" i="5" s="1"/>
  <c r="Q83" i="4" a="1"/>
  <c r="Q83" i="4" s="1"/>
  <c r="N22" i="5" s="1"/>
  <c r="Q84" i="4" a="1"/>
  <c r="Q84" i="4" s="1"/>
  <c r="N102" i="5" s="1"/>
  <c r="Q85" i="4" a="1"/>
  <c r="Q85" i="4" s="1"/>
  <c r="N188" i="5" s="1"/>
  <c r="Q86" i="4" a="1"/>
  <c r="Q86" i="4" s="1"/>
  <c r="N185" i="5" s="1"/>
  <c r="Q87" i="4" a="1"/>
  <c r="Q87" i="4" s="1"/>
  <c r="N94" i="5" s="1"/>
  <c r="Q88" i="4" a="1"/>
  <c r="Q88" i="4" s="1"/>
  <c r="Q89" i="4" a="1"/>
  <c r="Q89" i="4" s="1"/>
  <c r="N89" i="5" s="1"/>
  <c r="Q90" i="4" a="1"/>
  <c r="Q90" i="4" s="1"/>
  <c r="N190" i="5" s="1"/>
  <c r="Q91" i="4" a="1"/>
  <c r="Q91" i="4" s="1"/>
  <c r="N109" i="5" s="1"/>
  <c r="Q92" i="4" a="1"/>
  <c r="Q92" i="4" s="1"/>
  <c r="N124" i="5" s="1"/>
  <c r="Q93" i="4" a="1"/>
  <c r="Q93" i="4" s="1"/>
  <c r="N130" i="5" s="1"/>
  <c r="Q94" i="4" a="1"/>
  <c r="Q94" i="4" s="1"/>
  <c r="N5" i="5" s="1"/>
  <c r="Q95" i="4" a="1"/>
  <c r="Q95" i="4" s="1"/>
  <c r="N7" i="5" s="1"/>
  <c r="Q96" i="4" a="1"/>
  <c r="Q96" i="4" s="1"/>
  <c r="Q97" i="4" a="1"/>
  <c r="Q97" i="4" s="1"/>
  <c r="N170" i="5" s="1"/>
  <c r="Q98" i="4" a="1"/>
  <c r="Q98" i="4" s="1"/>
  <c r="N166" i="5" s="1"/>
  <c r="Q99" i="4" a="1"/>
  <c r="Q99" i="4" s="1"/>
  <c r="N141" i="5" s="1"/>
  <c r="Q100" i="4" a="1"/>
  <c r="Q100" i="4" s="1"/>
  <c r="N126" i="5" s="1"/>
  <c r="Q101" i="4" a="1"/>
  <c r="Q101" i="4" s="1"/>
  <c r="N134" i="5" s="1"/>
  <c r="Q102" i="4" a="1"/>
  <c r="Q102" i="4" s="1"/>
  <c r="N105" i="5" s="1"/>
  <c r="Q103" i="4" a="1"/>
  <c r="Q103" i="4" s="1"/>
  <c r="N36" i="5" s="1"/>
  <c r="Q104" i="4" a="1"/>
  <c r="Q104" i="4" s="1"/>
  <c r="Q105" i="4" a="1"/>
  <c r="Q105" i="4" s="1"/>
  <c r="N37" i="5" s="1"/>
  <c r="Q106" i="4" a="1"/>
  <c r="Q106" i="4" s="1"/>
  <c r="N169" i="5" s="1"/>
  <c r="Q107" i="4" a="1"/>
  <c r="Q107" i="4" s="1"/>
  <c r="N35" i="5" s="1"/>
  <c r="Q108" i="4" a="1"/>
  <c r="Q108" i="4" s="1"/>
  <c r="N33" i="5" s="1"/>
  <c r="Q109" i="4" a="1"/>
  <c r="Q109" i="4" s="1"/>
  <c r="N9" i="5" s="1"/>
  <c r="Q110" i="4" a="1"/>
  <c r="Q110" i="4" s="1"/>
  <c r="N52" i="5" s="1"/>
  <c r="Q111" i="4" a="1"/>
  <c r="Q111" i="4" s="1"/>
  <c r="N138" i="5" s="1"/>
  <c r="Q112" i="4" a="1"/>
  <c r="Q112" i="4" s="1"/>
  <c r="Q113" i="4" a="1"/>
  <c r="Q113" i="4" s="1"/>
  <c r="N15" i="5" s="1"/>
  <c r="Q114" i="4" a="1"/>
  <c r="Q114" i="4" s="1"/>
  <c r="N8" i="5" s="1"/>
  <c r="Q115" i="4" a="1"/>
  <c r="Q115" i="4" s="1"/>
  <c r="N178" i="5" s="1"/>
  <c r="Q116" i="4" a="1"/>
  <c r="Q116" i="4" s="1"/>
  <c r="N121" i="5" s="1"/>
  <c r="Q117" i="4" a="1"/>
  <c r="Q117" i="4" s="1"/>
  <c r="N112" i="5" s="1"/>
  <c r="Q118" i="4" a="1"/>
  <c r="Q118" i="4" s="1"/>
  <c r="N13" i="5" s="1"/>
  <c r="Q119" i="4" a="1"/>
  <c r="Q119" i="4" s="1"/>
  <c r="N122" i="5" s="1"/>
  <c r="Q120" i="4" a="1"/>
  <c r="Q120" i="4" s="1"/>
  <c r="Q121" i="4" a="1"/>
  <c r="Q121" i="4" s="1"/>
  <c r="N70" i="5" s="1"/>
  <c r="Q122" i="4" a="1"/>
  <c r="Q122" i="4" s="1"/>
  <c r="N46" i="5" s="1"/>
  <c r="Q123" i="4" a="1"/>
  <c r="Q123" i="4" s="1"/>
  <c r="N61" i="5" s="1"/>
  <c r="Q124" i="4" a="1"/>
  <c r="Q124" i="4" s="1"/>
  <c r="N82" i="5" s="1"/>
  <c r="Q125" i="4" a="1"/>
  <c r="Q125" i="4" s="1"/>
  <c r="N97" i="5" s="1"/>
  <c r="Q126" i="4" a="1"/>
  <c r="Q126" i="4" s="1"/>
  <c r="N76" i="5" s="1"/>
  <c r="Q127" i="4" a="1"/>
  <c r="Q127" i="4" s="1"/>
  <c r="N74" i="5" s="1"/>
  <c r="Q128" i="4" a="1"/>
  <c r="Q128" i="4" s="1"/>
  <c r="Q129" i="4" a="1"/>
  <c r="Q129" i="4" s="1"/>
  <c r="N73" i="5" s="1"/>
  <c r="Q130" i="4" a="1"/>
  <c r="Q130" i="4" s="1"/>
  <c r="N72" i="5" s="1"/>
  <c r="Q131" i="4" a="1"/>
  <c r="Q131" i="4" s="1"/>
  <c r="N113" i="5" s="1"/>
  <c r="Q132" i="4" a="1"/>
  <c r="Q132" i="4" s="1"/>
  <c r="N107" i="5" s="1"/>
  <c r="Q133" i="4" a="1"/>
  <c r="Q133" i="4" s="1"/>
  <c r="N53" i="5" s="1"/>
  <c r="Q134" i="4" a="1"/>
  <c r="Q134" i="4" s="1"/>
  <c r="N59" i="5" s="1"/>
  <c r="Q135" i="4" a="1"/>
  <c r="Q135" i="4" s="1"/>
  <c r="N193" i="5" s="1"/>
  <c r="Q136" i="4" a="1"/>
  <c r="Q136" i="4" s="1"/>
  <c r="Q137" i="4" a="1"/>
  <c r="Q137" i="4" s="1"/>
  <c r="N39" i="5" s="1"/>
  <c r="Q138" i="4" a="1"/>
  <c r="Q138" i="4" s="1"/>
  <c r="N168" i="5" s="1"/>
  <c r="Q139" i="4" a="1"/>
  <c r="Q139" i="4" s="1"/>
  <c r="N78" i="5" s="1"/>
  <c r="Q140" i="4" a="1"/>
  <c r="Q140" i="4" s="1"/>
  <c r="N6" i="5" s="1"/>
  <c r="Q141" i="4" a="1"/>
  <c r="Q141" i="4" s="1"/>
  <c r="N14" i="5" s="1"/>
  <c r="Q142" i="4" a="1"/>
  <c r="Q142" i="4" s="1"/>
  <c r="N55" i="5" s="1"/>
  <c r="Q143" i="4" a="1"/>
  <c r="Q143" i="4" s="1"/>
  <c r="N154" i="5" s="1"/>
  <c r="Q144" i="4" a="1"/>
  <c r="Q144" i="4" s="1"/>
  <c r="Q145" i="4" a="1"/>
  <c r="Q145" i="4" s="1"/>
  <c r="N69" i="5" s="1"/>
  <c r="Q146" i="4" a="1"/>
  <c r="Q146" i="4" s="1"/>
  <c r="N151" i="5" s="1"/>
  <c r="Q147" i="4" a="1"/>
  <c r="Q147" i="4" s="1"/>
  <c r="N58" i="5" s="1"/>
  <c r="Q148" i="4" a="1"/>
  <c r="Q148" i="4" s="1"/>
  <c r="N180" i="5" s="1"/>
  <c r="Q149" i="4" a="1"/>
  <c r="Q149" i="4" s="1"/>
  <c r="N183" i="5" s="1"/>
  <c r="Q150" i="4" a="1"/>
  <c r="Q150" i="4" s="1"/>
  <c r="N150" i="5" s="1"/>
  <c r="Q151" i="4" a="1"/>
  <c r="Q151" i="4" s="1"/>
  <c r="N195" i="5" s="1"/>
  <c r="Q152" i="4" a="1"/>
  <c r="Q152" i="4" s="1"/>
  <c r="Q153" i="4" a="1"/>
  <c r="Q153" i="4" s="1"/>
  <c r="N179" i="5" s="1"/>
  <c r="Q154" i="4" a="1"/>
  <c r="Q154" i="4" s="1"/>
  <c r="N57" i="5" s="1"/>
  <c r="Q155" i="4" a="1"/>
  <c r="Q155" i="4" s="1"/>
  <c r="N148" i="5" s="1"/>
  <c r="Q156" i="4" a="1"/>
  <c r="Q156" i="4" s="1"/>
  <c r="N155" i="5" s="1"/>
  <c r="Q157" i="4" a="1"/>
  <c r="Q157" i="4" s="1"/>
  <c r="N187" i="5" s="1"/>
  <c r="Q158" i="4" a="1"/>
  <c r="Q158" i="4" s="1"/>
  <c r="N172" i="5" s="1"/>
  <c r="Q159" i="4" a="1"/>
  <c r="Q159" i="4" s="1"/>
  <c r="N142" i="5" s="1"/>
  <c r="Q160" i="4" a="1"/>
  <c r="Q160" i="4" s="1"/>
  <c r="Q161" i="4" a="1"/>
  <c r="Q161" i="4" s="1"/>
  <c r="N174" i="5" s="1"/>
  <c r="Q162" i="4" a="1"/>
  <c r="Q162" i="4" s="1"/>
  <c r="N156" i="5" s="1"/>
  <c r="Q163" i="4" a="1"/>
  <c r="Q163" i="4" s="1"/>
  <c r="N157" i="5" s="1"/>
  <c r="Q164" i="4" a="1"/>
  <c r="Q164" i="4" s="1"/>
  <c r="N158" i="5" s="1"/>
  <c r="Q165" i="4" a="1"/>
  <c r="Q165" i="4" s="1"/>
  <c r="N43" i="5" s="1"/>
  <c r="Q166" i="4" a="1"/>
  <c r="Q166" i="4" s="1"/>
  <c r="N10" i="5" s="1"/>
  <c r="Q167" i="4" a="1"/>
  <c r="Q167" i="4" s="1"/>
  <c r="N106" i="5" s="1"/>
  <c r="Q168" i="4" a="1"/>
  <c r="Q168" i="4" s="1"/>
  <c r="Q169" i="4" a="1"/>
  <c r="Q169" i="4" s="1"/>
  <c r="N140" i="5" s="1"/>
  <c r="Q170" i="4" a="1"/>
  <c r="Q170" i="4" s="1"/>
  <c r="N167" i="5" s="1"/>
  <c r="Q171" i="4" a="1"/>
  <c r="Q171" i="4" s="1"/>
  <c r="N131" i="5" s="1"/>
  <c r="Q172" i="4" a="1"/>
  <c r="Q172" i="4" s="1"/>
  <c r="N146" i="5" s="1"/>
  <c r="Q173" i="4" a="1"/>
  <c r="Q173" i="4" s="1"/>
  <c r="N143" i="5" s="1"/>
  <c r="Q174" i="4" a="1"/>
  <c r="Q174" i="4" s="1"/>
  <c r="N149" i="5" s="1"/>
  <c r="Q175" i="4" a="1"/>
  <c r="Q175" i="4" s="1"/>
  <c r="N145" i="5" s="1"/>
  <c r="Q176" i="4" a="1"/>
  <c r="Q176" i="4" s="1"/>
  <c r="Q177" i="4" a="1"/>
  <c r="Q177" i="4" s="1"/>
  <c r="N17" i="5" s="1"/>
  <c r="Q178" i="4" a="1"/>
  <c r="Q178" i="4" s="1"/>
  <c r="N66" i="5" s="1"/>
  <c r="Q179" i="4" a="1"/>
  <c r="Q179" i="4" s="1"/>
  <c r="N4" i="5" s="1"/>
  <c r="Q180" i="4" a="1"/>
  <c r="Q180" i="4" s="1"/>
  <c r="N79" i="5" s="1"/>
  <c r="Q181" i="4" a="1"/>
  <c r="Q181" i="4" s="1"/>
  <c r="N54" i="5" s="1"/>
  <c r="Q182" i="4" a="1"/>
  <c r="Q182" i="4" s="1"/>
  <c r="N182" i="5" s="1"/>
  <c r="Q183" i="4" a="1"/>
  <c r="Q183" i="4" s="1"/>
  <c r="N47" i="5" s="1"/>
  <c r="Q184" i="4" a="1"/>
  <c r="Q184" i="4" s="1"/>
  <c r="Q185" i="4" a="1"/>
  <c r="Q185" i="4" s="1"/>
  <c r="N139" i="5" s="1"/>
  <c r="Q186" i="4" a="1"/>
  <c r="Q186" i="4" s="1"/>
  <c r="N162" i="5" s="1"/>
  <c r="Q187" i="4" a="1"/>
  <c r="Q187" i="4" s="1"/>
  <c r="N164" i="5" s="1"/>
  <c r="Q188" i="4" a="1"/>
  <c r="Q188" i="4" s="1"/>
  <c r="N67" i="5" s="1"/>
  <c r="Q189" i="4" a="1"/>
  <c r="Q189" i="4" s="1"/>
  <c r="N165" i="5" s="1"/>
  <c r="Q190" i="4" a="1"/>
  <c r="Q190" i="4" s="1"/>
  <c r="N65" i="5" s="1"/>
  <c r="Q191" i="4" a="1"/>
  <c r="Q191" i="4" s="1"/>
  <c r="N11" i="5" s="1"/>
  <c r="Q192" i="4" a="1"/>
  <c r="Q192" i="4" s="1"/>
  <c r="Q193" i="4" a="1"/>
  <c r="Q193" i="4" s="1"/>
  <c r="N40" i="5" s="1"/>
  <c r="Q194" i="4" a="1"/>
  <c r="Q194" i="4" s="1"/>
  <c r="N48" i="5" s="1"/>
  <c r="Q195" i="4" a="1"/>
  <c r="Q195" i="4" s="1"/>
  <c r="N24" i="5" s="1"/>
  <c r="Q196" i="4" a="1"/>
  <c r="Q196" i="4" s="1"/>
  <c r="N49" i="5" s="1"/>
  <c r="Q3" i="4" a="1"/>
  <c r="Q3" i="4" s="1"/>
  <c r="N159" i="5" s="1"/>
  <c r="P4" i="4" a="1"/>
  <c r="P4" i="4" s="1"/>
  <c r="P5" i="4" a="1"/>
  <c r="P5" i="4" s="1"/>
  <c r="P6" i="4" a="1"/>
  <c r="P6" i="4" s="1"/>
  <c r="P7" i="4" a="1"/>
  <c r="P7" i="4" s="1"/>
  <c r="P8" i="4" a="1"/>
  <c r="P8" i="4" s="1"/>
  <c r="P9" i="4" a="1"/>
  <c r="P9" i="4" s="1"/>
  <c r="P10" i="4" a="1"/>
  <c r="P10" i="4" s="1"/>
  <c r="P11" i="4" a="1"/>
  <c r="P11" i="4" s="1"/>
  <c r="P12" i="4" a="1"/>
  <c r="P12" i="4" s="1"/>
  <c r="P13" i="4" a="1"/>
  <c r="P13" i="4" s="1"/>
  <c r="P14" i="4" a="1"/>
  <c r="P14" i="4" s="1"/>
  <c r="P15" i="4" a="1"/>
  <c r="P15" i="4" s="1"/>
  <c r="P16" i="4" a="1"/>
  <c r="P16" i="4" s="1"/>
  <c r="P17" i="4" a="1"/>
  <c r="P17" i="4" s="1"/>
  <c r="P18" i="4" a="1"/>
  <c r="P18" i="4" s="1"/>
  <c r="P19" i="4" a="1"/>
  <c r="P19" i="4" s="1"/>
  <c r="P20" i="4" a="1"/>
  <c r="P20" i="4" s="1"/>
  <c r="P21" i="4" a="1"/>
  <c r="P21" i="4" s="1"/>
  <c r="P22" i="4" a="1"/>
  <c r="P22" i="4" s="1"/>
  <c r="P23" i="4" a="1"/>
  <c r="P23" i="4" s="1"/>
  <c r="P24" i="4" a="1"/>
  <c r="P24" i="4" s="1"/>
  <c r="P25" i="4" a="1"/>
  <c r="P25" i="4" s="1"/>
  <c r="P26" i="4" a="1"/>
  <c r="P26" i="4" s="1"/>
  <c r="P27" i="4" a="1"/>
  <c r="P27" i="4" s="1"/>
  <c r="P28" i="4" a="1"/>
  <c r="P28" i="4" s="1"/>
  <c r="P29" i="4" a="1"/>
  <c r="P29" i="4" s="1"/>
  <c r="P30" i="4" a="1"/>
  <c r="P30" i="4" s="1"/>
  <c r="P31" i="4" a="1"/>
  <c r="P31" i="4" s="1"/>
  <c r="P32" i="4" a="1"/>
  <c r="P32" i="4" s="1"/>
  <c r="P33" i="4" a="1"/>
  <c r="P33" i="4" s="1"/>
  <c r="P34" i="4" a="1"/>
  <c r="P34" i="4" s="1"/>
  <c r="P35" i="4" a="1"/>
  <c r="P35" i="4" s="1"/>
  <c r="P36" i="4" a="1"/>
  <c r="P36" i="4" s="1"/>
  <c r="P37" i="4" a="1"/>
  <c r="P37" i="4" s="1"/>
  <c r="P38" i="4" a="1"/>
  <c r="P38" i="4" s="1"/>
  <c r="P39" i="4" a="1"/>
  <c r="P39" i="4" s="1"/>
  <c r="P40" i="4" a="1"/>
  <c r="P40" i="4" s="1"/>
  <c r="P41" i="4" a="1"/>
  <c r="P41" i="4" s="1"/>
  <c r="P42" i="4" a="1"/>
  <c r="P42" i="4" s="1"/>
  <c r="P43" i="4" a="1"/>
  <c r="P43" i="4" s="1"/>
  <c r="P44" i="4" a="1"/>
  <c r="P44" i="4" s="1"/>
  <c r="P45" i="4" a="1"/>
  <c r="P45" i="4" s="1"/>
  <c r="P46" i="4" a="1"/>
  <c r="P46" i="4" s="1"/>
  <c r="P47" i="4" a="1"/>
  <c r="P47" i="4" s="1"/>
  <c r="P48" i="4" a="1"/>
  <c r="P48" i="4" s="1"/>
  <c r="P49" i="4" a="1"/>
  <c r="P49" i="4" s="1"/>
  <c r="P50" i="4" a="1"/>
  <c r="P50" i="4" s="1"/>
  <c r="P51" i="4" a="1"/>
  <c r="P51" i="4" s="1"/>
  <c r="P52" i="4" a="1"/>
  <c r="P52" i="4" s="1"/>
  <c r="P53" i="4" a="1"/>
  <c r="P53" i="4" s="1"/>
  <c r="P54" i="4" a="1"/>
  <c r="P54" i="4" s="1"/>
  <c r="P55" i="4" a="1"/>
  <c r="P55" i="4" s="1"/>
  <c r="P56" i="4" a="1"/>
  <c r="P56" i="4" s="1"/>
  <c r="P57" i="4" a="1"/>
  <c r="P57" i="4" s="1"/>
  <c r="P58" i="4" a="1"/>
  <c r="P58" i="4" s="1"/>
  <c r="P59" i="4" a="1"/>
  <c r="P59" i="4" s="1"/>
  <c r="P60" i="4" a="1"/>
  <c r="P60" i="4" s="1"/>
  <c r="P61" i="4" a="1"/>
  <c r="P61" i="4" s="1"/>
  <c r="P62" i="4" a="1"/>
  <c r="P62" i="4" s="1"/>
  <c r="P63" i="4" a="1"/>
  <c r="P63" i="4" s="1"/>
  <c r="P64" i="4" a="1"/>
  <c r="P64" i="4" s="1"/>
  <c r="P65" i="4" a="1"/>
  <c r="P65" i="4" s="1"/>
  <c r="P66" i="4" a="1"/>
  <c r="P66" i="4" s="1"/>
  <c r="P67" i="4" a="1"/>
  <c r="P67" i="4" s="1"/>
  <c r="P68" i="4" a="1"/>
  <c r="P68" i="4" s="1"/>
  <c r="P69" i="4" a="1"/>
  <c r="P69" i="4" s="1"/>
  <c r="P70" i="4" a="1"/>
  <c r="P70" i="4" s="1"/>
  <c r="P71" i="4" a="1"/>
  <c r="P71" i="4" s="1"/>
  <c r="P72" i="4" a="1"/>
  <c r="P72" i="4" s="1"/>
  <c r="P73" i="4" a="1"/>
  <c r="P73" i="4" s="1"/>
  <c r="P74" i="4" a="1"/>
  <c r="P74" i="4" s="1"/>
  <c r="P75" i="4" a="1"/>
  <c r="P75" i="4" s="1"/>
  <c r="P76" i="4" a="1"/>
  <c r="P76" i="4" s="1"/>
  <c r="P77" i="4" a="1"/>
  <c r="P77" i="4" s="1"/>
  <c r="P78" i="4" a="1"/>
  <c r="P78" i="4" s="1"/>
  <c r="P79" i="4" a="1"/>
  <c r="P79" i="4" s="1"/>
  <c r="P80" i="4" a="1"/>
  <c r="P80" i="4" s="1"/>
  <c r="P81" i="4" a="1"/>
  <c r="P81" i="4" s="1"/>
  <c r="P82" i="4" a="1"/>
  <c r="P82" i="4" s="1"/>
  <c r="P83" i="4" a="1"/>
  <c r="P83" i="4" s="1"/>
  <c r="P84" i="4" a="1"/>
  <c r="P84" i="4" s="1"/>
  <c r="P85" i="4" a="1"/>
  <c r="P85" i="4" s="1"/>
  <c r="P86" i="4" a="1"/>
  <c r="P86" i="4" s="1"/>
  <c r="P87" i="4" a="1"/>
  <c r="P87" i="4" s="1"/>
  <c r="P88" i="4" a="1"/>
  <c r="P88" i="4" s="1"/>
  <c r="P89" i="4" a="1"/>
  <c r="P89" i="4" s="1"/>
  <c r="P90" i="4" a="1"/>
  <c r="P90" i="4" s="1"/>
  <c r="P91" i="4" a="1"/>
  <c r="P91" i="4" s="1"/>
  <c r="P92" i="4" a="1"/>
  <c r="P92" i="4" s="1"/>
  <c r="P93" i="4" a="1"/>
  <c r="P93" i="4" s="1"/>
  <c r="P94" i="4" a="1"/>
  <c r="P94" i="4" s="1"/>
  <c r="P95" i="4" a="1"/>
  <c r="P95" i="4" s="1"/>
  <c r="P96" i="4" a="1"/>
  <c r="P96" i="4" s="1"/>
  <c r="P97" i="4" a="1"/>
  <c r="P97" i="4" s="1"/>
  <c r="P98" i="4" a="1"/>
  <c r="P98" i="4" s="1"/>
  <c r="P99" i="4" a="1"/>
  <c r="P99" i="4" s="1"/>
  <c r="P100" i="4" a="1"/>
  <c r="P100" i="4" s="1"/>
  <c r="P101" i="4" a="1"/>
  <c r="P101" i="4" s="1"/>
  <c r="P102" i="4" a="1"/>
  <c r="P102" i="4" s="1"/>
  <c r="P103" i="4" a="1"/>
  <c r="P103" i="4" s="1"/>
  <c r="P104" i="4" a="1"/>
  <c r="P104" i="4" s="1"/>
  <c r="P105" i="4" a="1"/>
  <c r="P105" i="4" s="1"/>
  <c r="P106" i="4" a="1"/>
  <c r="P106" i="4" s="1"/>
  <c r="P107" i="4" a="1"/>
  <c r="P107" i="4" s="1"/>
  <c r="P108" i="4" a="1"/>
  <c r="P108" i="4" s="1"/>
  <c r="P109" i="4" a="1"/>
  <c r="P109" i="4" s="1"/>
  <c r="P110" i="4" a="1"/>
  <c r="P110" i="4" s="1"/>
  <c r="P111" i="4" a="1"/>
  <c r="P111" i="4" s="1"/>
  <c r="P112" i="4" a="1"/>
  <c r="P112" i="4" s="1"/>
  <c r="P113" i="4" a="1"/>
  <c r="P113" i="4" s="1"/>
  <c r="P114" i="4" a="1"/>
  <c r="P114" i="4" s="1"/>
  <c r="P115" i="4" a="1"/>
  <c r="P115" i="4" s="1"/>
  <c r="P116" i="4" a="1"/>
  <c r="P116" i="4" s="1"/>
  <c r="P117" i="4" a="1"/>
  <c r="P117" i="4" s="1"/>
  <c r="P118" i="4" a="1"/>
  <c r="P118" i="4" s="1"/>
  <c r="P119" i="4" a="1"/>
  <c r="P119" i="4" s="1"/>
  <c r="P120" i="4" a="1"/>
  <c r="P120" i="4" s="1"/>
  <c r="P121" i="4" a="1"/>
  <c r="P121" i="4" s="1"/>
  <c r="P122" i="4" a="1"/>
  <c r="P122" i="4" s="1"/>
  <c r="P123" i="4" a="1"/>
  <c r="P123" i="4" s="1"/>
  <c r="P124" i="4" a="1"/>
  <c r="P124" i="4" s="1"/>
  <c r="P125" i="4" a="1"/>
  <c r="P125" i="4" s="1"/>
  <c r="P126" i="4" a="1"/>
  <c r="P126" i="4" s="1"/>
  <c r="P127" i="4" a="1"/>
  <c r="P127" i="4" s="1"/>
  <c r="P128" i="4" a="1"/>
  <c r="P128" i="4" s="1"/>
  <c r="P129" i="4" a="1"/>
  <c r="P129" i="4" s="1"/>
  <c r="P130" i="4" a="1"/>
  <c r="P130" i="4" s="1"/>
  <c r="P131" i="4" a="1"/>
  <c r="P131" i="4" s="1"/>
  <c r="P113" i="5" s="1"/>
  <c r="P132" i="4" a="1"/>
  <c r="P132" i="4" s="1"/>
  <c r="P133" i="4" a="1"/>
  <c r="P133" i="4" s="1"/>
  <c r="P134" i="4" a="1"/>
  <c r="P134" i="4" s="1"/>
  <c r="P135" i="4" a="1"/>
  <c r="P135" i="4" s="1"/>
  <c r="P136" i="4" a="1"/>
  <c r="P136" i="4" s="1"/>
  <c r="P137" i="4" a="1"/>
  <c r="P137" i="4" s="1"/>
  <c r="P138" i="4" a="1"/>
  <c r="P138" i="4" s="1"/>
  <c r="P139" i="4" a="1"/>
  <c r="P139" i="4" s="1"/>
  <c r="P140" i="4" a="1"/>
  <c r="P140" i="4" s="1"/>
  <c r="P141" i="4" a="1"/>
  <c r="P141" i="4" s="1"/>
  <c r="P142" i="4" a="1"/>
  <c r="P142" i="4" s="1"/>
  <c r="P143" i="4" a="1"/>
  <c r="P143" i="4" s="1"/>
  <c r="P144" i="4" a="1"/>
  <c r="P144" i="4" s="1"/>
  <c r="P145" i="4" a="1"/>
  <c r="P145" i="4" s="1"/>
  <c r="P146" i="4" a="1"/>
  <c r="P146" i="4" s="1"/>
  <c r="P147" i="4" a="1"/>
  <c r="P147" i="4" s="1"/>
  <c r="P148" i="4" a="1"/>
  <c r="P148" i="4" s="1"/>
  <c r="P149" i="4" a="1"/>
  <c r="P149" i="4" s="1"/>
  <c r="P150" i="4" a="1"/>
  <c r="P150" i="4" s="1"/>
  <c r="P151" i="4" a="1"/>
  <c r="P151" i="4" s="1"/>
  <c r="P152" i="4" a="1"/>
  <c r="P152" i="4" s="1"/>
  <c r="P153" i="4" a="1"/>
  <c r="P153" i="4" s="1"/>
  <c r="P154" i="4" a="1"/>
  <c r="P154" i="4" s="1"/>
  <c r="P155" i="4" a="1"/>
  <c r="P155" i="4" s="1"/>
  <c r="P156" i="4" a="1"/>
  <c r="P156" i="4" s="1"/>
  <c r="P157" i="4" a="1"/>
  <c r="P157" i="4" s="1"/>
  <c r="P158" i="4" a="1"/>
  <c r="P158" i="4" s="1"/>
  <c r="P159" i="4" a="1"/>
  <c r="P159" i="4" s="1"/>
  <c r="P160" i="4" a="1"/>
  <c r="P160" i="4" s="1"/>
  <c r="P161" i="4" a="1"/>
  <c r="P161" i="4" s="1"/>
  <c r="P162" i="4" a="1"/>
  <c r="P162" i="4" s="1"/>
  <c r="P163" i="4" a="1"/>
  <c r="P163" i="4" s="1"/>
  <c r="P164" i="4" a="1"/>
  <c r="P164" i="4" s="1"/>
  <c r="P165" i="4" a="1"/>
  <c r="P165" i="4" s="1"/>
  <c r="P166" i="4" a="1"/>
  <c r="P166" i="4" s="1"/>
  <c r="P167" i="4" a="1"/>
  <c r="P167" i="4" s="1"/>
  <c r="P168" i="4" a="1"/>
  <c r="P168" i="4" s="1"/>
  <c r="P169" i="4" a="1"/>
  <c r="P169" i="4" s="1"/>
  <c r="P170" i="4" a="1"/>
  <c r="P170" i="4" s="1"/>
  <c r="P171" i="4" a="1"/>
  <c r="P171" i="4" s="1"/>
  <c r="P172" i="4" a="1"/>
  <c r="P172" i="4" s="1"/>
  <c r="P173" i="4" a="1"/>
  <c r="P173" i="4" s="1"/>
  <c r="P174" i="4" a="1"/>
  <c r="P174" i="4" s="1"/>
  <c r="P175" i="4" a="1"/>
  <c r="P175" i="4" s="1"/>
  <c r="P176" i="4" a="1"/>
  <c r="P176" i="4" s="1"/>
  <c r="P177" i="4" a="1"/>
  <c r="P177" i="4" s="1"/>
  <c r="P178" i="4" a="1"/>
  <c r="P178" i="4" s="1"/>
  <c r="P179" i="4" a="1"/>
  <c r="P179" i="4" s="1"/>
  <c r="P180" i="4" a="1"/>
  <c r="P180" i="4" s="1"/>
  <c r="P181" i="4" a="1"/>
  <c r="P181" i="4" s="1"/>
  <c r="P182" i="4" a="1"/>
  <c r="P182" i="4" s="1"/>
  <c r="P183" i="4" a="1"/>
  <c r="P183" i="4" s="1"/>
  <c r="P184" i="4" a="1"/>
  <c r="P184" i="4" s="1"/>
  <c r="P185" i="4" a="1"/>
  <c r="P185" i="4" s="1"/>
  <c r="P186" i="4" a="1"/>
  <c r="P186" i="4" s="1"/>
  <c r="P187" i="4" a="1"/>
  <c r="P187" i="4" s="1"/>
  <c r="P188" i="4" a="1"/>
  <c r="P188" i="4" s="1"/>
  <c r="P189" i="4" a="1"/>
  <c r="P189" i="4" s="1"/>
  <c r="P190" i="4" a="1"/>
  <c r="P190" i="4" s="1"/>
  <c r="P191" i="4" a="1"/>
  <c r="P191" i="4" s="1"/>
  <c r="P192" i="4" a="1"/>
  <c r="P192" i="4" s="1"/>
  <c r="P193" i="4" a="1"/>
  <c r="P193" i="4" s="1"/>
  <c r="P194" i="4" a="1"/>
  <c r="P194" i="4" s="1"/>
  <c r="P195" i="4" a="1"/>
  <c r="P195" i="4" s="1"/>
  <c r="P196" i="4" a="1"/>
  <c r="P196" i="4" s="1"/>
  <c r="P3" i="4" a="1"/>
  <c r="P3" i="4" s="1"/>
  <c r="N4" i="4" a="1"/>
  <c r="N4" i="4" s="1"/>
  <c r="N5" i="4" a="1"/>
  <c r="N5" i="4" s="1"/>
  <c r="N6" i="4" a="1"/>
  <c r="N6" i="4" s="1"/>
  <c r="N7" i="4" a="1"/>
  <c r="N7" i="4" s="1"/>
  <c r="N8" i="4" a="1"/>
  <c r="N8" i="4" s="1"/>
  <c r="N9" i="4" a="1"/>
  <c r="N9" i="4" s="1"/>
  <c r="N10" i="4" a="1"/>
  <c r="N10" i="4" s="1"/>
  <c r="N11" i="4" a="1"/>
  <c r="N11" i="4" s="1"/>
  <c r="N12" i="4" a="1"/>
  <c r="N12" i="4" s="1"/>
  <c r="N13" i="4" a="1"/>
  <c r="N13" i="4" s="1"/>
  <c r="N14" i="4" a="1"/>
  <c r="N14" i="4" s="1"/>
  <c r="N15" i="4" a="1"/>
  <c r="N15" i="4" s="1"/>
  <c r="N16" i="4" a="1"/>
  <c r="N16" i="4" s="1"/>
  <c r="N17" i="4" a="1"/>
  <c r="N17" i="4" s="1"/>
  <c r="N18" i="4" a="1"/>
  <c r="N18" i="4" s="1"/>
  <c r="N19" i="4" a="1"/>
  <c r="N19" i="4" s="1"/>
  <c r="N20" i="4" a="1"/>
  <c r="N20" i="4" s="1"/>
  <c r="N21" i="4" a="1"/>
  <c r="N21" i="4" s="1"/>
  <c r="N22" i="4" a="1"/>
  <c r="N22" i="4" s="1"/>
  <c r="N23" i="4" a="1"/>
  <c r="N23" i="4" s="1"/>
  <c r="N24" i="4" a="1"/>
  <c r="N24" i="4" s="1"/>
  <c r="N25" i="4" a="1"/>
  <c r="N25" i="4" s="1"/>
  <c r="N26" i="4" a="1"/>
  <c r="N26" i="4" s="1"/>
  <c r="N27" i="4" a="1"/>
  <c r="N27" i="4" s="1"/>
  <c r="N28" i="4" a="1"/>
  <c r="N28" i="4" s="1"/>
  <c r="N29" i="4" a="1"/>
  <c r="N29" i="4" s="1"/>
  <c r="N30" i="4" a="1"/>
  <c r="N30" i="4" s="1"/>
  <c r="N31" i="4" a="1"/>
  <c r="N31" i="4" s="1"/>
  <c r="N32" i="4" a="1"/>
  <c r="N32" i="4" s="1"/>
  <c r="N33" i="4" a="1"/>
  <c r="N33" i="4" s="1"/>
  <c r="N34" i="4" a="1"/>
  <c r="N34" i="4" s="1"/>
  <c r="N35" i="4" a="1"/>
  <c r="N35" i="4" s="1"/>
  <c r="N36" i="4" a="1"/>
  <c r="N36" i="4" s="1"/>
  <c r="N37" i="4" a="1"/>
  <c r="N37" i="4" s="1"/>
  <c r="N38" i="4" a="1"/>
  <c r="N38" i="4" s="1"/>
  <c r="N39" i="4" a="1"/>
  <c r="N39" i="4" s="1"/>
  <c r="N40" i="4" a="1"/>
  <c r="N40" i="4" s="1"/>
  <c r="N41" i="4" a="1"/>
  <c r="N41" i="4" s="1"/>
  <c r="N42" i="4" a="1"/>
  <c r="N42" i="4" s="1"/>
  <c r="N43" i="4" a="1"/>
  <c r="N43" i="4" s="1"/>
  <c r="N44" i="4" a="1"/>
  <c r="N44" i="4" s="1"/>
  <c r="N45" i="4" a="1"/>
  <c r="N45" i="4" s="1"/>
  <c r="N46" i="4" a="1"/>
  <c r="N46" i="4" s="1"/>
  <c r="N47" i="4" a="1"/>
  <c r="N47" i="4" s="1"/>
  <c r="N48" i="4" a="1"/>
  <c r="N48" i="4" s="1"/>
  <c r="N49" i="4" a="1"/>
  <c r="N49" i="4" s="1"/>
  <c r="N50" i="4" a="1"/>
  <c r="N50" i="4" s="1"/>
  <c r="N51" i="4" a="1"/>
  <c r="N51" i="4" s="1"/>
  <c r="N52" i="4" a="1"/>
  <c r="N52" i="4" s="1"/>
  <c r="N53" i="4" a="1"/>
  <c r="N53" i="4" s="1"/>
  <c r="N54" i="4" a="1"/>
  <c r="N54" i="4" s="1"/>
  <c r="N55" i="4" a="1"/>
  <c r="N55" i="4" s="1"/>
  <c r="N56" i="4" a="1"/>
  <c r="N56" i="4" s="1"/>
  <c r="N57" i="4" a="1"/>
  <c r="N57" i="4" s="1"/>
  <c r="N58" i="4" a="1"/>
  <c r="N58" i="4" s="1"/>
  <c r="N59" i="4" a="1"/>
  <c r="N59" i="4" s="1"/>
  <c r="N60" i="4" a="1"/>
  <c r="N60" i="4" s="1"/>
  <c r="N61" i="4" a="1"/>
  <c r="N61" i="4" s="1"/>
  <c r="N62" i="4" a="1"/>
  <c r="N62" i="4" s="1"/>
  <c r="N63" i="4" a="1"/>
  <c r="N63" i="4" s="1"/>
  <c r="N64" i="4" a="1"/>
  <c r="N64" i="4" s="1"/>
  <c r="N65" i="4" a="1"/>
  <c r="N65" i="4" s="1"/>
  <c r="N66" i="4" a="1"/>
  <c r="N66" i="4" s="1"/>
  <c r="N67" i="4" a="1"/>
  <c r="N67" i="4" s="1"/>
  <c r="N68" i="4" a="1"/>
  <c r="N68" i="4" s="1"/>
  <c r="N69" i="4" a="1"/>
  <c r="N69" i="4" s="1"/>
  <c r="N70" i="4" a="1"/>
  <c r="N70" i="4" s="1"/>
  <c r="N71" i="4" a="1"/>
  <c r="N71" i="4" s="1"/>
  <c r="N72" i="4" a="1"/>
  <c r="N72" i="4" s="1"/>
  <c r="N73" i="4" a="1"/>
  <c r="N73" i="4" s="1"/>
  <c r="N74" i="4" a="1"/>
  <c r="N74" i="4" s="1"/>
  <c r="N75" i="4" a="1"/>
  <c r="N75" i="4" s="1"/>
  <c r="N76" i="4" a="1"/>
  <c r="N76" i="4" s="1"/>
  <c r="N77" i="4" a="1"/>
  <c r="N77" i="4" s="1"/>
  <c r="N78" i="4" a="1"/>
  <c r="N78" i="4" s="1"/>
  <c r="N79" i="4" a="1"/>
  <c r="N79" i="4" s="1"/>
  <c r="N80" i="4" a="1"/>
  <c r="N80" i="4" s="1"/>
  <c r="N81" i="4" a="1"/>
  <c r="N81" i="4" s="1"/>
  <c r="N82" i="4" a="1"/>
  <c r="N82" i="4" s="1"/>
  <c r="N83" i="4" a="1"/>
  <c r="N83" i="4" s="1"/>
  <c r="N84" i="4" a="1"/>
  <c r="N84" i="4" s="1"/>
  <c r="N85" i="4" a="1"/>
  <c r="N85" i="4" s="1"/>
  <c r="N86" i="4" a="1"/>
  <c r="N86" i="4" s="1"/>
  <c r="N87" i="4" a="1"/>
  <c r="N87" i="4" s="1"/>
  <c r="N88" i="4" a="1"/>
  <c r="N88" i="4" s="1"/>
  <c r="N89" i="4" a="1"/>
  <c r="N89" i="4" s="1"/>
  <c r="N90" i="4" a="1"/>
  <c r="N90" i="4" s="1"/>
  <c r="N91" i="4" a="1"/>
  <c r="N91" i="4" s="1"/>
  <c r="N92" i="4" a="1"/>
  <c r="N92" i="4" s="1"/>
  <c r="N93" i="4" a="1"/>
  <c r="N93" i="4" s="1"/>
  <c r="N94" i="4" a="1"/>
  <c r="N94" i="4" s="1"/>
  <c r="N95" i="4" a="1"/>
  <c r="N95" i="4" s="1"/>
  <c r="N96" i="4" a="1"/>
  <c r="N96" i="4" s="1"/>
  <c r="N97" i="4" a="1"/>
  <c r="N97" i="4" s="1"/>
  <c r="N98" i="4" a="1"/>
  <c r="N98" i="4" s="1"/>
  <c r="N99" i="4" a="1"/>
  <c r="N99" i="4" s="1"/>
  <c r="N100" i="4" a="1"/>
  <c r="N100" i="4" s="1"/>
  <c r="N101" i="4" a="1"/>
  <c r="N101" i="4" s="1"/>
  <c r="N102" i="4" a="1"/>
  <c r="N102" i="4" s="1"/>
  <c r="N103" i="4" a="1"/>
  <c r="N103" i="4" s="1"/>
  <c r="N104" i="4" a="1"/>
  <c r="N104" i="4" s="1"/>
  <c r="N105" i="4" a="1"/>
  <c r="N105" i="4" s="1"/>
  <c r="N106" i="4" a="1"/>
  <c r="N106" i="4" s="1"/>
  <c r="N107" i="4" a="1"/>
  <c r="N107" i="4" s="1"/>
  <c r="N108" i="4" a="1"/>
  <c r="N108" i="4" s="1"/>
  <c r="N109" i="4" a="1"/>
  <c r="N109" i="4" s="1"/>
  <c r="N110" i="4" a="1"/>
  <c r="N110" i="4" s="1"/>
  <c r="N111" i="4" a="1"/>
  <c r="N111" i="4" s="1"/>
  <c r="N112" i="4" a="1"/>
  <c r="N112" i="4" s="1"/>
  <c r="N113" i="4" a="1"/>
  <c r="N113" i="4" s="1"/>
  <c r="N114" i="4" a="1"/>
  <c r="N114" i="4" s="1"/>
  <c r="N115" i="4" a="1"/>
  <c r="N115" i="4" s="1"/>
  <c r="N116" i="4" a="1"/>
  <c r="N116" i="4" s="1"/>
  <c r="N117" i="4" a="1"/>
  <c r="N117" i="4" s="1"/>
  <c r="N118" i="4" a="1"/>
  <c r="N118" i="4" s="1"/>
  <c r="N119" i="4" a="1"/>
  <c r="N119" i="4" s="1"/>
  <c r="N120" i="4" a="1"/>
  <c r="N120" i="4" s="1"/>
  <c r="N121" i="4" a="1"/>
  <c r="N121" i="4" s="1"/>
  <c r="N122" i="4" a="1"/>
  <c r="N122" i="4" s="1"/>
  <c r="N123" i="4" a="1"/>
  <c r="N123" i="4" s="1"/>
  <c r="N124" i="4" a="1"/>
  <c r="N124" i="4" s="1"/>
  <c r="N125" i="4" a="1"/>
  <c r="N125" i="4" s="1"/>
  <c r="N126" i="4" a="1"/>
  <c r="N126" i="4" s="1"/>
  <c r="N127" i="4" a="1"/>
  <c r="N127" i="4" s="1"/>
  <c r="N128" i="4" a="1"/>
  <c r="N128" i="4" s="1"/>
  <c r="N129" i="4" a="1"/>
  <c r="N129" i="4" s="1"/>
  <c r="N130" i="4" a="1"/>
  <c r="N130" i="4" s="1"/>
  <c r="N131" i="4" a="1"/>
  <c r="N131" i="4" s="1"/>
  <c r="N132" i="4" a="1"/>
  <c r="N132" i="4" s="1"/>
  <c r="N133" i="4" a="1"/>
  <c r="N133" i="4" s="1"/>
  <c r="N134" i="4" a="1"/>
  <c r="N134" i="4" s="1"/>
  <c r="N135" i="4" a="1"/>
  <c r="N135" i="4" s="1"/>
  <c r="N136" i="4" a="1"/>
  <c r="N136" i="4" s="1"/>
  <c r="N137" i="4" a="1"/>
  <c r="N137" i="4" s="1"/>
  <c r="N138" i="4" a="1"/>
  <c r="N138" i="4" s="1"/>
  <c r="N139" i="4" a="1"/>
  <c r="N139" i="4" s="1"/>
  <c r="N140" i="4" a="1"/>
  <c r="N140" i="4" s="1"/>
  <c r="N141" i="4" a="1"/>
  <c r="N141" i="4" s="1"/>
  <c r="N142" i="4" a="1"/>
  <c r="N142" i="4" s="1"/>
  <c r="N143" i="4" a="1"/>
  <c r="N143" i="4" s="1"/>
  <c r="N144" i="4" a="1"/>
  <c r="N144" i="4" s="1"/>
  <c r="N145" i="4" a="1"/>
  <c r="N145" i="4" s="1"/>
  <c r="N146" i="4" a="1"/>
  <c r="N146" i="4" s="1"/>
  <c r="N147" i="4" a="1"/>
  <c r="N147" i="4" s="1"/>
  <c r="N148" i="4" a="1"/>
  <c r="N148" i="4" s="1"/>
  <c r="N149" i="4" a="1"/>
  <c r="N149" i="4" s="1"/>
  <c r="N150" i="4" a="1"/>
  <c r="N150" i="4" s="1"/>
  <c r="N151" i="4" a="1"/>
  <c r="N151" i="4" s="1"/>
  <c r="N152" i="4" a="1"/>
  <c r="N152" i="4" s="1"/>
  <c r="N153" i="4" a="1"/>
  <c r="N153" i="4" s="1"/>
  <c r="N154" i="4" a="1"/>
  <c r="N154" i="4" s="1"/>
  <c r="N155" i="4" a="1"/>
  <c r="N155" i="4" s="1"/>
  <c r="N156" i="4" a="1"/>
  <c r="N156" i="4" s="1"/>
  <c r="N157" i="4" a="1"/>
  <c r="N157" i="4" s="1"/>
  <c r="N158" i="4" a="1"/>
  <c r="N158" i="4" s="1"/>
  <c r="N159" i="4" a="1"/>
  <c r="N159" i="4" s="1"/>
  <c r="N160" i="4" a="1"/>
  <c r="N160" i="4" s="1"/>
  <c r="N161" i="4" a="1"/>
  <c r="N161" i="4" s="1"/>
  <c r="N162" i="4" a="1"/>
  <c r="N162" i="4" s="1"/>
  <c r="N163" i="4" a="1"/>
  <c r="N163" i="4" s="1"/>
  <c r="N164" i="4" a="1"/>
  <c r="N164" i="4" s="1"/>
  <c r="N165" i="4" a="1"/>
  <c r="N165" i="4" s="1"/>
  <c r="N166" i="4" a="1"/>
  <c r="N166" i="4" s="1"/>
  <c r="N167" i="4" a="1"/>
  <c r="N167" i="4" s="1"/>
  <c r="N168" i="4" a="1"/>
  <c r="N168" i="4" s="1"/>
  <c r="N169" i="4" a="1"/>
  <c r="N169" i="4" s="1"/>
  <c r="N170" i="4" a="1"/>
  <c r="N170" i="4" s="1"/>
  <c r="N171" i="4" a="1"/>
  <c r="N171" i="4" s="1"/>
  <c r="N172" i="4" a="1"/>
  <c r="N172" i="4" s="1"/>
  <c r="N173" i="4" a="1"/>
  <c r="N173" i="4" s="1"/>
  <c r="N174" i="4" a="1"/>
  <c r="N174" i="4" s="1"/>
  <c r="N175" i="4" a="1"/>
  <c r="N175" i="4" s="1"/>
  <c r="N176" i="4" a="1"/>
  <c r="N176" i="4" s="1"/>
  <c r="N177" i="4" a="1"/>
  <c r="N177" i="4" s="1"/>
  <c r="N178" i="4" a="1"/>
  <c r="N178" i="4" s="1"/>
  <c r="N179" i="4" a="1"/>
  <c r="N179" i="4" s="1"/>
  <c r="N180" i="4" a="1"/>
  <c r="N180" i="4" s="1"/>
  <c r="N181" i="4" a="1"/>
  <c r="N181" i="4" s="1"/>
  <c r="N182" i="4" a="1"/>
  <c r="N182" i="4" s="1"/>
  <c r="N183" i="4" a="1"/>
  <c r="N183" i="4" s="1"/>
  <c r="N184" i="4" a="1"/>
  <c r="N184" i="4" s="1"/>
  <c r="N185" i="4" a="1"/>
  <c r="N185" i="4" s="1"/>
  <c r="N186" i="4" a="1"/>
  <c r="N186" i="4" s="1"/>
  <c r="N187" i="4" a="1"/>
  <c r="N187" i="4" s="1"/>
  <c r="N188" i="4" a="1"/>
  <c r="N188" i="4" s="1"/>
  <c r="N189" i="4" a="1"/>
  <c r="N189" i="4" s="1"/>
  <c r="N190" i="4" a="1"/>
  <c r="N190" i="4" s="1"/>
  <c r="N191" i="4" a="1"/>
  <c r="N191" i="4" s="1"/>
  <c r="N192" i="4" a="1"/>
  <c r="N192" i="4" s="1"/>
  <c r="N193" i="4" a="1"/>
  <c r="N193" i="4" s="1"/>
  <c r="N194" i="4" a="1"/>
  <c r="N194" i="4" s="1"/>
  <c r="N195" i="4" a="1"/>
  <c r="N195" i="4" s="1"/>
  <c r="N196" i="4" a="1"/>
  <c r="N196" i="4" s="1"/>
  <c r="N3" i="4" a="1"/>
  <c r="N3" i="4" s="1"/>
  <c r="M4" i="4" a="1"/>
  <c r="M4" i="4" s="1"/>
  <c r="K60" i="5" s="1"/>
  <c r="M5" i="4" a="1"/>
  <c r="M5" i="4" s="1"/>
  <c r="K136" i="5" s="1"/>
  <c r="M6" i="4" a="1"/>
  <c r="M6" i="4" s="1"/>
  <c r="K18" i="5" s="1"/>
  <c r="M7" i="4" a="1"/>
  <c r="M7" i="4" s="1"/>
  <c r="K68" i="5" s="1"/>
  <c r="M8" i="4" a="1"/>
  <c r="M8" i="4" s="1"/>
  <c r="K56" i="5" s="1"/>
  <c r="M9" i="4" a="1"/>
  <c r="M9" i="4" s="1"/>
  <c r="K3" i="5" s="1"/>
  <c r="M10" i="4" a="1"/>
  <c r="M10" i="4" s="1"/>
  <c r="M11" i="4" a="1"/>
  <c r="M11" i="4" s="1"/>
  <c r="K194" i="5" s="1"/>
  <c r="M12" i="4" a="1"/>
  <c r="M12" i="4" s="1"/>
  <c r="K173" i="5" s="1"/>
  <c r="M13" i="4" a="1"/>
  <c r="M13" i="4" s="1"/>
  <c r="K175" i="5" s="1"/>
  <c r="M14" i="4" a="1"/>
  <c r="M14" i="4" s="1"/>
  <c r="K42" i="5" s="1"/>
  <c r="M15" i="4" a="1"/>
  <c r="M15" i="4" s="1"/>
  <c r="K62" i="5" s="1"/>
  <c r="M16" i="4" a="1"/>
  <c r="M16" i="4" s="1"/>
  <c r="K177" i="5" s="1"/>
  <c r="M17" i="4" a="1"/>
  <c r="M17" i="4" s="1"/>
  <c r="K12" i="5" s="1"/>
  <c r="M18" i="4" a="1"/>
  <c r="M18" i="4" s="1"/>
  <c r="M19" i="4" a="1"/>
  <c r="M19" i="4" s="1"/>
  <c r="K32" i="5" s="1"/>
  <c r="M20" i="4" a="1"/>
  <c r="M20" i="4" s="1"/>
  <c r="K44" i="5" s="1"/>
  <c r="M21" i="4" a="1"/>
  <c r="M21" i="4" s="1"/>
  <c r="K31" i="5" s="1"/>
  <c r="M22" i="4" a="1"/>
  <c r="M22" i="4" s="1"/>
  <c r="K137" i="5" s="1"/>
  <c r="M23" i="4" a="1"/>
  <c r="M23" i="4" s="1"/>
  <c r="K132" i="5" s="1"/>
  <c r="M24" i="4" a="1"/>
  <c r="M24" i="4" s="1"/>
  <c r="K84" i="5" s="1"/>
  <c r="M25" i="4" a="1"/>
  <c r="M25" i="4" s="1"/>
  <c r="K160" i="5" s="1"/>
  <c r="M26" i="4" a="1"/>
  <c r="M26" i="4" s="1"/>
  <c r="M27" i="4" a="1"/>
  <c r="M27" i="4" s="1"/>
  <c r="K161" i="5" s="1"/>
  <c r="M28" i="4" a="1"/>
  <c r="M28" i="4" s="1"/>
  <c r="K41" i="5" s="1"/>
  <c r="M29" i="4" a="1"/>
  <c r="M29" i="4" s="1"/>
  <c r="K171" i="5" s="1"/>
  <c r="M30" i="4" a="1"/>
  <c r="M30" i="4" s="1"/>
  <c r="K163" i="5" s="1"/>
  <c r="M31" i="4" a="1"/>
  <c r="M31" i="4" s="1"/>
  <c r="K38" i="5" s="1"/>
  <c r="M32" i="4" a="1"/>
  <c r="M32" i="4" s="1"/>
  <c r="K189" i="5" s="1"/>
  <c r="M33" i="4" a="1"/>
  <c r="M33" i="4" s="1"/>
  <c r="K115" i="5" s="1"/>
  <c r="M34" i="4" a="1"/>
  <c r="M34" i="4" s="1"/>
  <c r="M35" i="4" a="1"/>
  <c r="M35" i="4" s="1"/>
  <c r="K118" i="5" s="1"/>
  <c r="M36" i="4" a="1"/>
  <c r="M36" i="4" s="1"/>
  <c r="K116" i="5" s="1"/>
  <c r="M37" i="4" a="1"/>
  <c r="M37" i="4" s="1"/>
  <c r="K114" i="5" s="1"/>
  <c r="M38" i="4" a="1"/>
  <c r="M38" i="4" s="1"/>
  <c r="K120" i="5" s="1"/>
  <c r="M39" i="4" a="1"/>
  <c r="M39" i="4" s="1"/>
  <c r="K117" i="5" s="1"/>
  <c r="M40" i="4" a="1"/>
  <c r="M40" i="4" s="1"/>
  <c r="K83" i="5" s="1"/>
  <c r="M41" i="4" a="1"/>
  <c r="M41" i="4" s="1"/>
  <c r="K176" i="5" s="1"/>
  <c r="M42" i="4" a="1"/>
  <c r="M42" i="4" s="1"/>
  <c r="M43" i="4" a="1"/>
  <c r="M43" i="4" s="1"/>
  <c r="K25" i="5" s="1"/>
  <c r="M44" i="4" a="1"/>
  <c r="M44" i="4" s="1"/>
  <c r="K80" i="5" s="1"/>
  <c r="M45" i="4" a="1"/>
  <c r="M45" i="4" s="1"/>
  <c r="K103" i="5" s="1"/>
  <c r="M46" i="4" a="1"/>
  <c r="M46" i="4" s="1"/>
  <c r="K75" i="5" s="1"/>
  <c r="M47" i="4" a="1"/>
  <c r="M47" i="4" s="1"/>
  <c r="K191" i="5" s="1"/>
  <c r="M48" i="4" a="1"/>
  <c r="M48" i="4" s="1"/>
  <c r="K93" i="5" s="1"/>
  <c r="M49" i="4" a="1"/>
  <c r="M49" i="4" s="1"/>
  <c r="K50" i="5" s="1"/>
  <c r="M50" i="4" a="1"/>
  <c r="M50" i="4" s="1"/>
  <c r="M51" i="4" a="1"/>
  <c r="M51" i="4" s="1"/>
  <c r="K129" i="5" s="1"/>
  <c r="M52" i="4" a="1"/>
  <c r="M52" i="4" s="1"/>
  <c r="K127" i="5" s="1"/>
  <c r="M53" i="4" a="1"/>
  <c r="M53" i="4" s="1"/>
  <c r="K192" i="5" s="1"/>
  <c r="M54" i="4" a="1"/>
  <c r="M54" i="4" s="1"/>
  <c r="K98" i="5" s="1"/>
  <c r="M55" i="4" a="1"/>
  <c r="M55" i="4" s="1"/>
  <c r="K64" i="5" s="1"/>
  <c r="M56" i="4" a="1"/>
  <c r="M56" i="4" s="1"/>
  <c r="K95" i="5" s="1"/>
  <c r="M57" i="4" a="1"/>
  <c r="M57" i="4" s="1"/>
  <c r="K99" i="5" s="1"/>
  <c r="M58" i="4" a="1"/>
  <c r="M58" i="4" s="1"/>
  <c r="M59" i="4" a="1"/>
  <c r="M59" i="4" s="1"/>
  <c r="K90" i="5" s="1"/>
  <c r="M60" i="4" a="1"/>
  <c r="M60" i="4" s="1"/>
  <c r="K85" i="5" s="1"/>
  <c r="M61" i="4" a="1"/>
  <c r="M61" i="4" s="1"/>
  <c r="K29" i="5" s="1"/>
  <c r="M62" i="4" a="1"/>
  <c r="M62" i="4" s="1"/>
  <c r="K28" i="5" s="1"/>
  <c r="M63" i="4" a="1"/>
  <c r="M63" i="4" s="1"/>
  <c r="K88" i="5" s="1"/>
  <c r="M64" i="4" a="1"/>
  <c r="M64" i="4" s="1"/>
  <c r="K128" i="5" s="1"/>
  <c r="M65" i="4" a="1"/>
  <c r="M65" i="4" s="1"/>
  <c r="K92" i="5" s="1"/>
  <c r="M66" i="4" a="1"/>
  <c r="M66" i="4" s="1"/>
  <c r="M67" i="4" a="1"/>
  <c r="M67" i="4" s="1"/>
  <c r="K30" i="5" s="1"/>
  <c r="M68" i="4" a="1"/>
  <c r="M68" i="4" s="1"/>
  <c r="K21" i="5" s="1"/>
  <c r="M69" i="4" a="1"/>
  <c r="M69" i="4" s="1"/>
  <c r="K123" i="5" s="1"/>
  <c r="M70" i="4" a="1"/>
  <c r="M70" i="4" s="1"/>
  <c r="K23" i="5" s="1"/>
  <c r="M71" i="4" a="1"/>
  <c r="M71" i="4" s="1"/>
  <c r="K51" i="5" s="1"/>
  <c r="M72" i="4" a="1"/>
  <c r="M72" i="4" s="1"/>
  <c r="K110" i="5" s="1"/>
  <c r="M73" i="4" a="1"/>
  <c r="M73" i="4" s="1"/>
  <c r="K125" i="5" s="1"/>
  <c r="M74" i="4" a="1"/>
  <c r="M74" i="4" s="1"/>
  <c r="M75" i="4" a="1"/>
  <c r="M75" i="4" s="1"/>
  <c r="K20" i="5" s="1"/>
  <c r="M76" i="4" a="1"/>
  <c r="M76" i="4" s="1"/>
  <c r="K153" i="5" s="1"/>
  <c r="M77" i="4" a="1"/>
  <c r="M77" i="4" s="1"/>
  <c r="K184" i="5" s="1"/>
  <c r="M78" i="4" a="1"/>
  <c r="M78" i="4" s="1"/>
  <c r="K27" i="5" s="1"/>
  <c r="M79" i="4" a="1"/>
  <c r="M79" i="4" s="1"/>
  <c r="K87" i="5" s="1"/>
  <c r="M80" i="4" a="1"/>
  <c r="M80" i="4" s="1"/>
  <c r="K86" i="5" s="1"/>
  <c r="M81" i="4" a="1"/>
  <c r="M81" i="4" s="1"/>
  <c r="K26" i="5" s="1"/>
  <c r="M82" i="4" a="1"/>
  <c r="M82" i="4" s="1"/>
  <c r="M83" i="4" a="1"/>
  <c r="M83" i="4" s="1"/>
  <c r="K22" i="5" s="1"/>
  <c r="M84" i="4" a="1"/>
  <c r="M84" i="4" s="1"/>
  <c r="K102" i="5" s="1"/>
  <c r="M85" i="4" a="1"/>
  <c r="M85" i="4" s="1"/>
  <c r="K188" i="5" s="1"/>
  <c r="M86" i="4" a="1"/>
  <c r="M86" i="4" s="1"/>
  <c r="K185" i="5" s="1"/>
  <c r="M87" i="4" a="1"/>
  <c r="M87" i="4" s="1"/>
  <c r="K94" i="5" s="1"/>
  <c r="M88" i="4" a="1"/>
  <c r="M88" i="4" s="1"/>
  <c r="K196" i="5" s="1"/>
  <c r="M89" i="4" a="1"/>
  <c r="M89" i="4" s="1"/>
  <c r="K89" i="5" s="1"/>
  <c r="M90" i="4" a="1"/>
  <c r="M90" i="4" s="1"/>
  <c r="M91" i="4" a="1"/>
  <c r="M91" i="4" s="1"/>
  <c r="K109" i="5" s="1"/>
  <c r="M92" i="4" a="1"/>
  <c r="M92" i="4" s="1"/>
  <c r="K124" i="5" s="1"/>
  <c r="M93" i="4" a="1"/>
  <c r="M93" i="4" s="1"/>
  <c r="K130" i="5" s="1"/>
  <c r="M94" i="4" a="1"/>
  <c r="M94" i="4" s="1"/>
  <c r="K5" i="5" s="1"/>
  <c r="M95" i="4" a="1"/>
  <c r="M95" i="4" s="1"/>
  <c r="K7" i="5" s="1"/>
  <c r="M96" i="4" a="1"/>
  <c r="M96" i="4" s="1"/>
  <c r="K108" i="5" s="1"/>
  <c r="M97" i="4" a="1"/>
  <c r="M97" i="4" s="1"/>
  <c r="K170" i="5" s="1"/>
  <c r="M98" i="4" a="1"/>
  <c r="M98" i="4" s="1"/>
  <c r="M99" i="4" a="1"/>
  <c r="M99" i="4" s="1"/>
  <c r="K141" i="5" s="1"/>
  <c r="M100" i="4" a="1"/>
  <c r="M100" i="4" s="1"/>
  <c r="K126" i="5" s="1"/>
  <c r="M101" i="4" a="1"/>
  <c r="M101" i="4" s="1"/>
  <c r="K134" i="5" s="1"/>
  <c r="M102" i="4" a="1"/>
  <c r="M102" i="4" s="1"/>
  <c r="K105" i="5" s="1"/>
  <c r="M103" i="4" a="1"/>
  <c r="M103" i="4" s="1"/>
  <c r="K36" i="5" s="1"/>
  <c r="M104" i="4" a="1"/>
  <c r="M104" i="4" s="1"/>
  <c r="K133" i="5" s="1"/>
  <c r="M105" i="4" a="1"/>
  <c r="M105" i="4" s="1"/>
  <c r="K37" i="5" s="1"/>
  <c r="M106" i="4" a="1"/>
  <c r="M106" i="4" s="1"/>
  <c r="M107" i="4" a="1"/>
  <c r="M107" i="4" s="1"/>
  <c r="K35" i="5" s="1"/>
  <c r="M108" i="4" a="1"/>
  <c r="M108" i="4" s="1"/>
  <c r="K33" i="5" s="1"/>
  <c r="M109" i="4" a="1"/>
  <c r="M109" i="4" s="1"/>
  <c r="K9" i="5" s="1"/>
  <c r="M110" i="4" a="1"/>
  <c r="M110" i="4" s="1"/>
  <c r="K52" i="5" s="1"/>
  <c r="M111" i="4" a="1"/>
  <c r="M111" i="4" s="1"/>
  <c r="K138" i="5" s="1"/>
  <c r="M112" i="4" a="1"/>
  <c r="M112" i="4" s="1"/>
  <c r="K45" i="5" s="1"/>
  <c r="M113" i="4" a="1"/>
  <c r="M113" i="4" s="1"/>
  <c r="K15" i="5" s="1"/>
  <c r="M114" i="4" a="1"/>
  <c r="M114" i="4" s="1"/>
  <c r="M115" i="4" a="1"/>
  <c r="M115" i="4" s="1"/>
  <c r="K178" i="5" s="1"/>
  <c r="M116" i="4" a="1"/>
  <c r="M116" i="4" s="1"/>
  <c r="K121" i="5" s="1"/>
  <c r="M117" i="4" a="1"/>
  <c r="M117" i="4" s="1"/>
  <c r="K112" i="5" s="1"/>
  <c r="M118" i="4" a="1"/>
  <c r="M118" i="4" s="1"/>
  <c r="K13" i="5" s="1"/>
  <c r="M119" i="4" a="1"/>
  <c r="M119" i="4" s="1"/>
  <c r="K122" i="5" s="1"/>
  <c r="M120" i="4" a="1"/>
  <c r="M120" i="4" s="1"/>
  <c r="K101" i="5" s="1"/>
  <c r="M121" i="4" a="1"/>
  <c r="M121" i="4" s="1"/>
  <c r="K70" i="5" s="1"/>
  <c r="M122" i="4" a="1"/>
  <c r="M122" i="4" s="1"/>
  <c r="M123" i="4" a="1"/>
  <c r="M123" i="4" s="1"/>
  <c r="K61" i="5" s="1"/>
  <c r="M124" i="4" a="1"/>
  <c r="M124" i="4" s="1"/>
  <c r="K82" i="5" s="1"/>
  <c r="M125" i="4" a="1"/>
  <c r="M125" i="4" s="1"/>
  <c r="K97" i="5" s="1"/>
  <c r="M126" i="4" a="1"/>
  <c r="M126" i="4" s="1"/>
  <c r="K76" i="5" s="1"/>
  <c r="M127" i="4" a="1"/>
  <c r="M127" i="4" s="1"/>
  <c r="K74" i="5" s="1"/>
  <c r="M128" i="4" a="1"/>
  <c r="M128" i="4" s="1"/>
  <c r="K71" i="5" s="1"/>
  <c r="M129" i="4" a="1"/>
  <c r="M129" i="4" s="1"/>
  <c r="K73" i="5" s="1"/>
  <c r="M130" i="4" a="1"/>
  <c r="M130" i="4" s="1"/>
  <c r="M131" i="4" a="1"/>
  <c r="M131" i="4" s="1"/>
  <c r="K113" i="5" s="1"/>
  <c r="M132" i="4" a="1"/>
  <c r="M132" i="4" s="1"/>
  <c r="K107" i="5" s="1"/>
  <c r="M133" i="4" a="1"/>
  <c r="M133" i="4" s="1"/>
  <c r="K53" i="5" s="1"/>
  <c r="M134" i="4" a="1"/>
  <c r="M134" i="4" s="1"/>
  <c r="K59" i="5" s="1"/>
  <c r="M135" i="4" a="1"/>
  <c r="M135" i="4" s="1"/>
  <c r="K193" i="5" s="1"/>
  <c r="M136" i="4" a="1"/>
  <c r="M136" i="4" s="1"/>
  <c r="K96" i="5" s="1"/>
  <c r="M137" i="4" a="1"/>
  <c r="M137" i="4" s="1"/>
  <c r="K39" i="5" s="1"/>
  <c r="M138" i="4" a="1"/>
  <c r="M138" i="4" s="1"/>
  <c r="M139" i="4" a="1"/>
  <c r="M139" i="4" s="1"/>
  <c r="K78" i="5" s="1"/>
  <c r="M140" i="4" a="1"/>
  <c r="M140" i="4" s="1"/>
  <c r="K6" i="5" s="1"/>
  <c r="M141" i="4" a="1"/>
  <c r="M141" i="4" s="1"/>
  <c r="K14" i="5" s="1"/>
  <c r="M142" i="4" a="1"/>
  <c r="M142" i="4" s="1"/>
  <c r="K55" i="5" s="1"/>
  <c r="M143" i="4" a="1"/>
  <c r="M143" i="4" s="1"/>
  <c r="K154" i="5" s="1"/>
  <c r="M144" i="4" a="1"/>
  <c r="M144" i="4" s="1"/>
  <c r="K186" i="5" s="1"/>
  <c r="M145" i="4" a="1"/>
  <c r="M145" i="4" s="1"/>
  <c r="K69" i="5" s="1"/>
  <c r="M146" i="4" a="1"/>
  <c r="M146" i="4" s="1"/>
  <c r="M147" i="4" a="1"/>
  <c r="M147" i="4" s="1"/>
  <c r="K58" i="5" s="1"/>
  <c r="M148" i="4" a="1"/>
  <c r="M148" i="4" s="1"/>
  <c r="K180" i="5" s="1"/>
  <c r="M149" i="4" a="1"/>
  <c r="M149" i="4" s="1"/>
  <c r="K183" i="5" s="1"/>
  <c r="M150" i="4" a="1"/>
  <c r="M150" i="4" s="1"/>
  <c r="K150" i="5" s="1"/>
  <c r="M151" i="4" a="1"/>
  <c r="M151" i="4" s="1"/>
  <c r="K195" i="5" s="1"/>
  <c r="M152" i="4" a="1"/>
  <c r="M152" i="4" s="1"/>
  <c r="K144" i="5" s="1"/>
  <c r="M153" i="4" a="1"/>
  <c r="M153" i="4" s="1"/>
  <c r="K179" i="5" s="1"/>
  <c r="M154" i="4" a="1"/>
  <c r="M154" i="4" s="1"/>
  <c r="M155" i="4" a="1"/>
  <c r="M155" i="4" s="1"/>
  <c r="K148" i="5" s="1"/>
  <c r="M156" i="4" a="1"/>
  <c r="M156" i="4" s="1"/>
  <c r="K155" i="5" s="1"/>
  <c r="M157" i="4" a="1"/>
  <c r="M157" i="4" s="1"/>
  <c r="K187" i="5" s="1"/>
  <c r="M158" i="4" a="1"/>
  <c r="M158" i="4" s="1"/>
  <c r="K172" i="5" s="1"/>
  <c r="M159" i="4" a="1"/>
  <c r="M159" i="4" s="1"/>
  <c r="K142" i="5" s="1"/>
  <c r="M160" i="4" a="1"/>
  <c r="M160" i="4" s="1"/>
  <c r="K152" i="5" s="1"/>
  <c r="M161" i="4" a="1"/>
  <c r="M161" i="4" s="1"/>
  <c r="K174" i="5" s="1"/>
  <c r="M162" i="4" a="1"/>
  <c r="M162" i="4" s="1"/>
  <c r="M163" i="4" a="1"/>
  <c r="M163" i="4" s="1"/>
  <c r="K157" i="5" s="1"/>
  <c r="M164" i="4" a="1"/>
  <c r="M164" i="4" s="1"/>
  <c r="K158" i="5" s="1"/>
  <c r="M165" i="4" a="1"/>
  <c r="M165" i="4" s="1"/>
  <c r="K43" i="5" s="1"/>
  <c r="M166" i="4" a="1"/>
  <c r="M166" i="4" s="1"/>
  <c r="K10" i="5" s="1"/>
  <c r="M167" i="4" a="1"/>
  <c r="M167" i="4" s="1"/>
  <c r="K106" i="5" s="1"/>
  <c r="M168" i="4" a="1"/>
  <c r="M168" i="4" s="1"/>
  <c r="K91" i="5" s="1"/>
  <c r="M169" i="4" a="1"/>
  <c r="M169" i="4" s="1"/>
  <c r="K140" i="5" s="1"/>
  <c r="M170" i="4" a="1"/>
  <c r="M170" i="4" s="1"/>
  <c r="M171" i="4" a="1"/>
  <c r="M171" i="4" s="1"/>
  <c r="K131" i="5" s="1"/>
  <c r="M172" i="4" a="1"/>
  <c r="M172" i="4" s="1"/>
  <c r="K146" i="5" s="1"/>
  <c r="M173" i="4" a="1"/>
  <c r="M173" i="4" s="1"/>
  <c r="K143" i="5" s="1"/>
  <c r="M174" i="4" a="1"/>
  <c r="M174" i="4" s="1"/>
  <c r="K149" i="5" s="1"/>
  <c r="M175" i="4" a="1"/>
  <c r="M175" i="4" s="1"/>
  <c r="K145" i="5" s="1"/>
  <c r="M176" i="4" a="1"/>
  <c r="M176" i="4" s="1"/>
  <c r="K147" i="5" s="1"/>
  <c r="M177" i="4" a="1"/>
  <c r="M177" i="4" s="1"/>
  <c r="K17" i="5" s="1"/>
  <c r="M178" i="4" a="1"/>
  <c r="M178" i="4" s="1"/>
  <c r="M179" i="4" a="1"/>
  <c r="M179" i="4" s="1"/>
  <c r="K4" i="5" s="1"/>
  <c r="M180" i="4" a="1"/>
  <c r="M180" i="4" s="1"/>
  <c r="K79" i="5" s="1"/>
  <c r="M181" i="4" a="1"/>
  <c r="M181" i="4" s="1"/>
  <c r="K54" i="5" s="1"/>
  <c r="M182" i="4" a="1"/>
  <c r="M182" i="4" s="1"/>
  <c r="K182" i="5" s="1"/>
  <c r="M183" i="4" a="1"/>
  <c r="M183" i="4" s="1"/>
  <c r="K47" i="5" s="1"/>
  <c r="M184" i="4" a="1"/>
  <c r="M184" i="4" s="1"/>
  <c r="K19" i="5" s="1"/>
  <c r="M185" i="4" a="1"/>
  <c r="M185" i="4" s="1"/>
  <c r="K139" i="5" s="1"/>
  <c r="M186" i="4" a="1"/>
  <c r="M186" i="4" s="1"/>
  <c r="M187" i="4" a="1"/>
  <c r="M187" i="4" s="1"/>
  <c r="K164" i="5" s="1"/>
  <c r="M188" i="4" a="1"/>
  <c r="M188" i="4" s="1"/>
  <c r="K67" i="5" s="1"/>
  <c r="M189" i="4" a="1"/>
  <c r="M189" i="4" s="1"/>
  <c r="K165" i="5" s="1"/>
  <c r="M190" i="4" a="1"/>
  <c r="M190" i="4" s="1"/>
  <c r="K65" i="5" s="1"/>
  <c r="M191" i="4" a="1"/>
  <c r="M191" i="4" s="1"/>
  <c r="K11" i="5" s="1"/>
  <c r="M192" i="4" a="1"/>
  <c r="M192" i="4" s="1"/>
  <c r="K63" i="5" s="1"/>
  <c r="M193" i="4" a="1"/>
  <c r="M193" i="4" s="1"/>
  <c r="K40" i="5" s="1"/>
  <c r="M194" i="4" a="1"/>
  <c r="M194" i="4" s="1"/>
  <c r="M195" i="4" a="1"/>
  <c r="M195" i="4" s="1"/>
  <c r="K24" i="5" s="1"/>
  <c r="M196" i="4" a="1"/>
  <c r="M196" i="4" s="1"/>
  <c r="K49" i="5" s="1"/>
  <c r="M3" i="4" a="1"/>
  <c r="M3" i="4" s="1"/>
  <c r="K159" i="5" s="1"/>
  <c r="L4" i="4" a="1"/>
  <c r="L4" i="4" s="1"/>
  <c r="O4" i="4" s="1"/>
  <c r="L5" i="4" a="1"/>
  <c r="L5" i="4" s="1"/>
  <c r="O5" i="4" s="1"/>
  <c r="L6" i="4" a="1"/>
  <c r="L6" i="4" s="1"/>
  <c r="L7" i="4" a="1"/>
  <c r="L7" i="4" s="1"/>
  <c r="L8" i="4" a="1"/>
  <c r="L8" i="4" s="1"/>
  <c r="L9" i="4" a="1"/>
  <c r="L9" i="4" s="1"/>
  <c r="O9" i="4" s="1"/>
  <c r="L10" i="4" a="1"/>
  <c r="L10" i="4" s="1"/>
  <c r="O10" i="4" s="1"/>
  <c r="L11" i="4" a="1"/>
  <c r="L11" i="4" s="1"/>
  <c r="O11" i="4" s="1"/>
  <c r="L12" i="4" a="1"/>
  <c r="L12" i="4" s="1"/>
  <c r="O12" i="4" s="1"/>
  <c r="L13" i="4" a="1"/>
  <c r="L13" i="4" s="1"/>
  <c r="O13" i="4" s="1"/>
  <c r="L14" i="4" a="1"/>
  <c r="L14" i="4" s="1"/>
  <c r="L15" i="4" a="1"/>
  <c r="L15" i="4" s="1"/>
  <c r="L16" i="4" a="1"/>
  <c r="L16" i="4" s="1"/>
  <c r="L17" i="4" a="1"/>
  <c r="L17" i="4" s="1"/>
  <c r="O17" i="4" s="1"/>
  <c r="L18" i="4" a="1"/>
  <c r="L18" i="4" s="1"/>
  <c r="O18" i="4" s="1"/>
  <c r="L19" i="4" a="1"/>
  <c r="L19" i="4" s="1"/>
  <c r="O19" i="4" s="1"/>
  <c r="L20" i="4" a="1"/>
  <c r="L20" i="4" s="1"/>
  <c r="M44" i="5" s="1"/>
  <c r="L21" i="4" a="1"/>
  <c r="L21" i="4" s="1"/>
  <c r="O21" i="4" s="1"/>
  <c r="L22" i="4" a="1"/>
  <c r="L22" i="4" s="1"/>
  <c r="L23" i="4" a="1"/>
  <c r="L23" i="4" s="1"/>
  <c r="L24" i="4" a="1"/>
  <c r="L24" i="4" s="1"/>
  <c r="L25" i="4" a="1"/>
  <c r="L25" i="4" s="1"/>
  <c r="O25" i="4" s="1"/>
  <c r="L26" i="4" a="1"/>
  <c r="L26" i="4" s="1"/>
  <c r="O26" i="4" s="1"/>
  <c r="L27" i="4" a="1"/>
  <c r="L27" i="4" s="1"/>
  <c r="O27" i="4" s="1"/>
  <c r="L28" i="4" a="1"/>
  <c r="L28" i="4" s="1"/>
  <c r="O28" i="4" s="1"/>
  <c r="L29" i="4" a="1"/>
  <c r="L29" i="4" s="1"/>
  <c r="O29" i="4" s="1"/>
  <c r="L30" i="4" a="1"/>
  <c r="L30" i="4" s="1"/>
  <c r="L31" i="4" a="1"/>
  <c r="L31" i="4" s="1"/>
  <c r="L32" i="4" a="1"/>
  <c r="L32" i="4" s="1"/>
  <c r="L33" i="4" a="1"/>
  <c r="L33" i="4" s="1"/>
  <c r="O33" i="4" s="1"/>
  <c r="L34" i="4" a="1"/>
  <c r="L34" i="4" s="1"/>
  <c r="O34" i="4" s="1"/>
  <c r="L35" i="4" a="1"/>
  <c r="L35" i="4" s="1"/>
  <c r="O35" i="4" s="1"/>
  <c r="L36" i="4" a="1"/>
  <c r="L36" i="4" s="1"/>
  <c r="O36" i="4" s="1"/>
  <c r="L37" i="4" a="1"/>
  <c r="L37" i="4" s="1"/>
  <c r="O37" i="4" s="1"/>
  <c r="L38" i="4" a="1"/>
  <c r="L38" i="4" s="1"/>
  <c r="L39" i="4" a="1"/>
  <c r="L39" i="4" s="1"/>
  <c r="L40" i="4" a="1"/>
  <c r="L40" i="4" s="1"/>
  <c r="L41" i="4" a="1"/>
  <c r="L41" i="4" s="1"/>
  <c r="O41" i="4" s="1"/>
  <c r="L42" i="4" a="1"/>
  <c r="L42" i="4" s="1"/>
  <c r="O42" i="4" s="1"/>
  <c r="L43" i="4" a="1"/>
  <c r="L43" i="4" s="1"/>
  <c r="O43" i="4" s="1"/>
  <c r="L44" i="4" a="1"/>
  <c r="L44" i="4" s="1"/>
  <c r="O44" i="4" s="1"/>
  <c r="L45" i="4" a="1"/>
  <c r="L45" i="4" s="1"/>
  <c r="O45" i="4" s="1"/>
  <c r="L46" i="4" a="1"/>
  <c r="L46" i="4" s="1"/>
  <c r="L47" i="4" a="1"/>
  <c r="L47" i="4" s="1"/>
  <c r="L48" i="4" a="1"/>
  <c r="L48" i="4" s="1"/>
  <c r="L49" i="4" a="1"/>
  <c r="L49" i="4" s="1"/>
  <c r="O49" i="4" s="1"/>
  <c r="L50" i="4" a="1"/>
  <c r="L50" i="4" s="1"/>
  <c r="O50" i="4" s="1"/>
  <c r="L51" i="4" a="1"/>
  <c r="L51" i="4" s="1"/>
  <c r="O51" i="4" s="1"/>
  <c r="L52" i="4" a="1"/>
  <c r="L52" i="4" s="1"/>
  <c r="O52" i="4" s="1"/>
  <c r="L53" i="4" a="1"/>
  <c r="L53" i="4" s="1"/>
  <c r="O53" i="4" s="1"/>
  <c r="L54" i="4" a="1"/>
  <c r="L54" i="4" s="1"/>
  <c r="L55" i="4" a="1"/>
  <c r="L55" i="4" s="1"/>
  <c r="L56" i="4" a="1"/>
  <c r="L56" i="4" s="1"/>
  <c r="L57" i="4" a="1"/>
  <c r="L57" i="4" s="1"/>
  <c r="O57" i="4" s="1"/>
  <c r="L58" i="4" a="1"/>
  <c r="L58" i="4" s="1"/>
  <c r="L59" i="4" a="1"/>
  <c r="L59" i="4" s="1"/>
  <c r="O59" i="4" s="1"/>
  <c r="L60" i="4" a="1"/>
  <c r="L60" i="4" s="1"/>
  <c r="O60" i="4" s="1"/>
  <c r="L61" i="4" a="1"/>
  <c r="L61" i="4" s="1"/>
  <c r="O61" i="4" s="1"/>
  <c r="L62" i="4" a="1"/>
  <c r="L62" i="4" s="1"/>
  <c r="L63" i="4" a="1"/>
  <c r="L63" i="4" s="1"/>
  <c r="L64" i="4" a="1"/>
  <c r="L64" i="4" s="1"/>
  <c r="L65" i="4" a="1"/>
  <c r="L65" i="4" s="1"/>
  <c r="O65" i="4" s="1"/>
  <c r="L66" i="4" a="1"/>
  <c r="L66" i="4" s="1"/>
  <c r="L67" i="4" a="1"/>
  <c r="L67" i="4" s="1"/>
  <c r="O67" i="4" s="1"/>
  <c r="L68" i="4" a="1"/>
  <c r="L68" i="4" s="1"/>
  <c r="O68" i="4" s="1"/>
  <c r="L69" i="4" a="1"/>
  <c r="L69" i="4" s="1"/>
  <c r="O69" i="4" s="1"/>
  <c r="L70" i="4" a="1"/>
  <c r="L70" i="4" s="1"/>
  <c r="L71" i="4" a="1"/>
  <c r="L71" i="4" s="1"/>
  <c r="L72" i="4" a="1"/>
  <c r="L72" i="4" s="1"/>
  <c r="L73" i="4" a="1"/>
  <c r="L73" i="4" s="1"/>
  <c r="O73" i="4" s="1"/>
  <c r="L74" i="4" a="1"/>
  <c r="L74" i="4" s="1"/>
  <c r="L75" i="4" a="1"/>
  <c r="L75" i="4" s="1"/>
  <c r="O75" i="4" s="1"/>
  <c r="L76" i="4" a="1"/>
  <c r="L76" i="4" s="1"/>
  <c r="O76" i="4" s="1"/>
  <c r="L77" i="4" a="1"/>
  <c r="L77" i="4" s="1"/>
  <c r="O77" i="4" s="1"/>
  <c r="L78" i="4" a="1"/>
  <c r="L78" i="4" s="1"/>
  <c r="M27" i="5" s="1"/>
  <c r="L79" i="4" a="1"/>
  <c r="L79" i="4" s="1"/>
  <c r="L80" i="4" a="1"/>
  <c r="L80" i="4" s="1"/>
  <c r="L81" i="4" a="1"/>
  <c r="L81" i="4" s="1"/>
  <c r="O81" i="4" s="1"/>
  <c r="L82" i="4" a="1"/>
  <c r="L82" i="4" s="1"/>
  <c r="L83" i="4" a="1"/>
  <c r="L83" i="4" s="1"/>
  <c r="O83" i="4" s="1"/>
  <c r="L84" i="4" a="1"/>
  <c r="L84" i="4" s="1"/>
  <c r="O84" i="4" s="1"/>
  <c r="L85" i="4" a="1"/>
  <c r="L85" i="4" s="1"/>
  <c r="O85" i="4" s="1"/>
  <c r="L86" i="4" a="1"/>
  <c r="L86" i="4" s="1"/>
  <c r="L87" i="4" a="1"/>
  <c r="L87" i="4" s="1"/>
  <c r="L88" i="4" a="1"/>
  <c r="L88" i="4" s="1"/>
  <c r="L89" i="4" a="1"/>
  <c r="L89" i="4" s="1"/>
  <c r="O89" i="4" s="1"/>
  <c r="L90" i="4" a="1"/>
  <c r="L90" i="4" s="1"/>
  <c r="L91" i="4" a="1"/>
  <c r="L91" i="4" s="1"/>
  <c r="O91" i="4" s="1"/>
  <c r="L92" i="4" a="1"/>
  <c r="L92" i="4" s="1"/>
  <c r="O92" i="4" s="1"/>
  <c r="L93" i="4" a="1"/>
  <c r="L93" i="4" s="1"/>
  <c r="O93" i="4" s="1"/>
  <c r="L94" i="4" a="1"/>
  <c r="L94" i="4" s="1"/>
  <c r="L95" i="4" a="1"/>
  <c r="L95" i="4" s="1"/>
  <c r="L96" i="4" a="1"/>
  <c r="L96" i="4" s="1"/>
  <c r="L97" i="4" a="1"/>
  <c r="L97" i="4" s="1"/>
  <c r="O97" i="4" s="1"/>
  <c r="L98" i="4" a="1"/>
  <c r="L98" i="4" s="1"/>
  <c r="L99" i="4" a="1"/>
  <c r="L99" i="4" s="1"/>
  <c r="O99" i="4" s="1"/>
  <c r="L100" i="4" a="1"/>
  <c r="L100" i="4" s="1"/>
  <c r="O100" i="4" s="1"/>
  <c r="L101" i="4" a="1"/>
  <c r="L101" i="4" s="1"/>
  <c r="O101" i="4" s="1"/>
  <c r="L102" i="4" a="1"/>
  <c r="L102" i="4" s="1"/>
  <c r="L103" i="4" a="1"/>
  <c r="L103" i="4" s="1"/>
  <c r="L104" i="4" a="1"/>
  <c r="L104" i="4" s="1"/>
  <c r="L105" i="4" a="1"/>
  <c r="L105" i="4" s="1"/>
  <c r="O105" i="4" s="1"/>
  <c r="L106" i="4" a="1"/>
  <c r="L106" i="4" s="1"/>
  <c r="L107" i="4" a="1"/>
  <c r="L107" i="4" s="1"/>
  <c r="O107" i="4" s="1"/>
  <c r="L108" i="4" a="1"/>
  <c r="L108" i="4" s="1"/>
  <c r="O108" i="4" s="1"/>
  <c r="L109" i="4" a="1"/>
  <c r="L109" i="4" s="1"/>
  <c r="O109" i="4" s="1"/>
  <c r="L110" i="4" a="1"/>
  <c r="L110" i="4" s="1"/>
  <c r="L111" i="4" a="1"/>
  <c r="L111" i="4" s="1"/>
  <c r="L112" i="4" a="1"/>
  <c r="L112" i="4" s="1"/>
  <c r="L113" i="4" a="1"/>
  <c r="L113" i="4" s="1"/>
  <c r="O113" i="4" s="1"/>
  <c r="L114" i="4" a="1"/>
  <c r="L114" i="4" s="1"/>
  <c r="L115" i="4" a="1"/>
  <c r="L115" i="4" s="1"/>
  <c r="O115" i="4" s="1"/>
  <c r="L116" i="4" a="1"/>
  <c r="L116" i="4" s="1"/>
  <c r="O116" i="4" s="1"/>
  <c r="L117" i="4" a="1"/>
  <c r="L117" i="4" s="1"/>
  <c r="L118" i="4" a="1"/>
  <c r="L118" i="4" s="1"/>
  <c r="L119" i="4" a="1"/>
  <c r="L119" i="4" s="1"/>
  <c r="L120" i="4" a="1"/>
  <c r="L120" i="4" s="1"/>
  <c r="L121" i="4" a="1"/>
  <c r="L121" i="4" s="1"/>
  <c r="O121" i="4" s="1"/>
  <c r="L122" i="4" a="1"/>
  <c r="L122" i="4" s="1"/>
  <c r="O122" i="4" s="1"/>
  <c r="L123" i="4" a="1"/>
  <c r="L123" i="4" s="1"/>
  <c r="O123" i="4" s="1"/>
  <c r="L124" i="4" a="1"/>
  <c r="L124" i="4" s="1"/>
  <c r="O124" i="4" s="1"/>
  <c r="L125" i="4" a="1"/>
  <c r="L125" i="4" s="1"/>
  <c r="L126" i="4" a="1"/>
  <c r="L126" i="4" s="1"/>
  <c r="L127" i="4" a="1"/>
  <c r="L127" i="4" s="1"/>
  <c r="L128" i="4" a="1"/>
  <c r="L128" i="4" s="1"/>
  <c r="L71" i="5" s="1"/>
  <c r="L129" i="4" a="1"/>
  <c r="L129" i="4" s="1"/>
  <c r="O129" i="4" s="1"/>
  <c r="L130" i="4" a="1"/>
  <c r="L130" i="4" s="1"/>
  <c r="L131" i="4" a="1"/>
  <c r="L131" i="4" s="1"/>
  <c r="O131" i="4" s="1"/>
  <c r="L132" i="4" a="1"/>
  <c r="L132" i="4" s="1"/>
  <c r="O132" i="4" s="1"/>
  <c r="L133" i="4" a="1"/>
  <c r="L133" i="4" s="1"/>
  <c r="L134" i="4" a="1"/>
  <c r="L134" i="4" s="1"/>
  <c r="L135" i="4" a="1"/>
  <c r="L135" i="4" s="1"/>
  <c r="L136" i="4" a="1"/>
  <c r="L136" i="4" s="1"/>
  <c r="L137" i="4" a="1"/>
  <c r="L137" i="4" s="1"/>
  <c r="O137" i="4" s="1"/>
  <c r="L138" i="4" a="1"/>
  <c r="L138" i="4" s="1"/>
  <c r="L139" i="4" a="1"/>
  <c r="L139" i="4" s="1"/>
  <c r="O139" i="4" s="1"/>
  <c r="L140" i="4" a="1"/>
  <c r="L140" i="4" s="1"/>
  <c r="O140" i="4" s="1"/>
  <c r="L141" i="4" a="1"/>
  <c r="L141" i="4" s="1"/>
  <c r="L142" i="4" a="1"/>
  <c r="L142" i="4" s="1"/>
  <c r="L143" i="4" a="1"/>
  <c r="L143" i="4" s="1"/>
  <c r="L144" i="4" a="1"/>
  <c r="L144" i="4" s="1"/>
  <c r="L145" i="4" a="1"/>
  <c r="L145" i="4" s="1"/>
  <c r="O145" i="4" s="1"/>
  <c r="L146" i="4" a="1"/>
  <c r="L146" i="4" s="1"/>
  <c r="L147" i="4" a="1"/>
  <c r="L147" i="4" s="1"/>
  <c r="O147" i="4" s="1"/>
  <c r="L148" i="4" a="1"/>
  <c r="L148" i="4" s="1"/>
  <c r="O148" i="4" s="1"/>
  <c r="L149" i="4" a="1"/>
  <c r="L149" i="4" s="1"/>
  <c r="L150" i="4" a="1"/>
  <c r="L150" i="4" s="1"/>
  <c r="L151" i="4" a="1"/>
  <c r="L151" i="4" s="1"/>
  <c r="L152" i="4" a="1"/>
  <c r="L152" i="4" s="1"/>
  <c r="L153" i="4" a="1"/>
  <c r="L153" i="4" s="1"/>
  <c r="O153" i="4" s="1"/>
  <c r="L154" i="4" a="1"/>
  <c r="L154" i="4" s="1"/>
  <c r="L155" i="4" a="1"/>
  <c r="L155" i="4" s="1"/>
  <c r="O155" i="4" s="1"/>
  <c r="L156" i="4" a="1"/>
  <c r="L156" i="4" s="1"/>
  <c r="L157" i="4" a="1"/>
  <c r="L157" i="4" s="1"/>
  <c r="L158" i="4" a="1"/>
  <c r="L158" i="4" s="1"/>
  <c r="L159" i="4" a="1"/>
  <c r="L159" i="4" s="1"/>
  <c r="L160" i="4" a="1"/>
  <c r="L160" i="4" s="1"/>
  <c r="L161" i="4" a="1"/>
  <c r="L161" i="4" s="1"/>
  <c r="O161" i="4" s="1"/>
  <c r="L162" i="4" a="1"/>
  <c r="L162" i="4" s="1"/>
  <c r="L163" i="4" a="1"/>
  <c r="L163" i="4" s="1"/>
  <c r="L164" i="4" a="1"/>
  <c r="L164" i="4" s="1"/>
  <c r="L165" i="4" a="1"/>
  <c r="L165" i="4" s="1"/>
  <c r="L166" i="4" a="1"/>
  <c r="L166" i="4" s="1"/>
  <c r="L167" i="4" a="1"/>
  <c r="L167" i="4" s="1"/>
  <c r="L168" i="4" a="1"/>
  <c r="L168" i="4" s="1"/>
  <c r="L169" i="4" a="1"/>
  <c r="L169" i="4" s="1"/>
  <c r="L170" i="4" a="1"/>
  <c r="L170" i="4" s="1"/>
  <c r="L171" i="4" a="1"/>
  <c r="L171" i="4" s="1"/>
  <c r="L172" i="4" a="1"/>
  <c r="L172" i="4" s="1"/>
  <c r="L173" i="4" a="1"/>
  <c r="L173" i="4" s="1"/>
  <c r="L174" i="4" a="1"/>
  <c r="L174" i="4" s="1"/>
  <c r="L175" i="4" a="1"/>
  <c r="L175" i="4" s="1"/>
  <c r="L176" i="4" a="1"/>
  <c r="L176" i="4" s="1"/>
  <c r="L177" i="4" a="1"/>
  <c r="L177" i="4" s="1"/>
  <c r="L178" i="4" a="1"/>
  <c r="L178" i="4" s="1"/>
  <c r="L179" i="4" a="1"/>
  <c r="L179" i="4" s="1"/>
  <c r="L180" i="4" a="1"/>
  <c r="L180" i="4" s="1"/>
  <c r="L181" i="4" a="1"/>
  <c r="L181" i="4" s="1"/>
  <c r="L182" i="4" a="1"/>
  <c r="L182" i="4" s="1"/>
  <c r="L183" i="4" a="1"/>
  <c r="L183" i="4" s="1"/>
  <c r="L184" i="4" a="1"/>
  <c r="L184" i="4" s="1"/>
  <c r="L185" i="4" a="1"/>
  <c r="L185" i="4" s="1"/>
  <c r="L186" i="4" a="1"/>
  <c r="L186" i="4" s="1"/>
  <c r="L187" i="4" a="1"/>
  <c r="L187" i="4" s="1"/>
  <c r="L188" i="4" a="1"/>
  <c r="L188" i="4" s="1"/>
  <c r="L189" i="4" a="1"/>
  <c r="L189" i="4" s="1"/>
  <c r="L190" i="4" a="1"/>
  <c r="L190" i="4" s="1"/>
  <c r="L191" i="4" a="1"/>
  <c r="L191" i="4" s="1"/>
  <c r="L192" i="4" a="1"/>
  <c r="L192" i="4" s="1"/>
  <c r="L193" i="4" a="1"/>
  <c r="L193" i="4" s="1"/>
  <c r="L194" i="4" a="1"/>
  <c r="L194" i="4" s="1"/>
  <c r="L195" i="4" a="1"/>
  <c r="L195" i="4" s="1"/>
  <c r="L196" i="4" a="1"/>
  <c r="L196" i="4" s="1"/>
  <c r="L3" i="4" a="1"/>
  <c r="L3" i="4" s="1"/>
  <c r="J4" i="4" a="1"/>
  <c r="J4" i="4" s="1"/>
  <c r="J5" i="4" a="1"/>
  <c r="J5" i="4" s="1"/>
  <c r="J6" i="4" a="1"/>
  <c r="J6" i="4" s="1"/>
  <c r="J7" i="4" a="1"/>
  <c r="J7" i="4" s="1"/>
  <c r="J8" i="4" a="1"/>
  <c r="J8" i="4" s="1"/>
  <c r="J9" i="4" a="1"/>
  <c r="J9" i="4" s="1"/>
  <c r="J10" i="4" a="1"/>
  <c r="J10" i="4" s="1"/>
  <c r="J11" i="4" a="1"/>
  <c r="J11" i="4" s="1"/>
  <c r="J12" i="4" a="1"/>
  <c r="J12" i="4" s="1"/>
  <c r="J13" i="4" a="1"/>
  <c r="J13" i="4" s="1"/>
  <c r="J14" i="4" a="1"/>
  <c r="J14" i="4" s="1"/>
  <c r="J15" i="4" a="1"/>
  <c r="J15" i="4" s="1"/>
  <c r="J16" i="4" a="1"/>
  <c r="J16" i="4" s="1"/>
  <c r="J17" i="4" a="1"/>
  <c r="J17" i="4" s="1"/>
  <c r="J18" i="4" a="1"/>
  <c r="J18" i="4" s="1"/>
  <c r="J19" i="4" a="1"/>
  <c r="J19" i="4" s="1"/>
  <c r="J20" i="4" a="1"/>
  <c r="J20" i="4" s="1"/>
  <c r="J21" i="4" a="1"/>
  <c r="J21" i="4" s="1"/>
  <c r="J22" i="4" a="1"/>
  <c r="J22" i="4" s="1"/>
  <c r="J23" i="4" a="1"/>
  <c r="J23" i="4" s="1"/>
  <c r="J24" i="4" a="1"/>
  <c r="J24" i="4" s="1"/>
  <c r="J25" i="4" a="1"/>
  <c r="J25" i="4" s="1"/>
  <c r="J26" i="4" a="1"/>
  <c r="J26" i="4" s="1"/>
  <c r="J27" i="4" a="1"/>
  <c r="J27" i="4" s="1"/>
  <c r="J28" i="4" a="1"/>
  <c r="J28" i="4" s="1"/>
  <c r="J29" i="4" a="1"/>
  <c r="J29" i="4" s="1"/>
  <c r="J30" i="4" a="1"/>
  <c r="J30" i="4" s="1"/>
  <c r="J31" i="4" a="1"/>
  <c r="J31" i="4" s="1"/>
  <c r="J32" i="4" a="1"/>
  <c r="J32" i="4" s="1"/>
  <c r="J33" i="4" a="1"/>
  <c r="J33" i="4" s="1"/>
  <c r="J34" i="4" a="1"/>
  <c r="J34" i="4" s="1"/>
  <c r="J35" i="4" a="1"/>
  <c r="J35" i="4" s="1"/>
  <c r="J36" i="4" a="1"/>
  <c r="J36" i="4" s="1"/>
  <c r="J37" i="4" a="1"/>
  <c r="J37" i="4" s="1"/>
  <c r="J38" i="4" a="1"/>
  <c r="J38" i="4" s="1"/>
  <c r="J39" i="4" a="1"/>
  <c r="J39" i="4" s="1"/>
  <c r="J40" i="4" a="1"/>
  <c r="J40" i="4" s="1"/>
  <c r="J41" i="4" a="1"/>
  <c r="J41" i="4" s="1"/>
  <c r="J42" i="4" a="1"/>
  <c r="J42" i="4" s="1"/>
  <c r="J43" i="4" a="1"/>
  <c r="J43" i="4" s="1"/>
  <c r="J44" i="4" a="1"/>
  <c r="J44" i="4" s="1"/>
  <c r="J45" i="4" a="1"/>
  <c r="J45" i="4" s="1"/>
  <c r="J46" i="4" a="1"/>
  <c r="J46" i="4" s="1"/>
  <c r="J47" i="4" a="1"/>
  <c r="J47" i="4" s="1"/>
  <c r="J48" i="4" a="1"/>
  <c r="J48" i="4" s="1"/>
  <c r="J49" i="4" a="1"/>
  <c r="J49" i="4" s="1"/>
  <c r="J50" i="4" a="1"/>
  <c r="J50" i="4" s="1"/>
  <c r="J51" i="4" a="1"/>
  <c r="J51" i="4" s="1"/>
  <c r="J52" i="4" a="1"/>
  <c r="J52" i="4" s="1"/>
  <c r="J53" i="4" a="1"/>
  <c r="J53" i="4" s="1"/>
  <c r="J54" i="4" a="1"/>
  <c r="J54" i="4" s="1"/>
  <c r="J55" i="4" a="1"/>
  <c r="J55" i="4" s="1"/>
  <c r="J56" i="4" a="1"/>
  <c r="J56" i="4" s="1"/>
  <c r="J57" i="4" a="1"/>
  <c r="J57" i="4" s="1"/>
  <c r="J58" i="4" a="1"/>
  <c r="J58" i="4" s="1"/>
  <c r="J59" i="4" a="1"/>
  <c r="J59" i="4" s="1"/>
  <c r="J60" i="4" a="1"/>
  <c r="J60" i="4" s="1"/>
  <c r="J61" i="4" a="1"/>
  <c r="J61" i="4" s="1"/>
  <c r="J62" i="4" a="1"/>
  <c r="J62" i="4" s="1"/>
  <c r="J63" i="4" a="1"/>
  <c r="J63" i="4" s="1"/>
  <c r="J64" i="4" a="1"/>
  <c r="J64" i="4" s="1"/>
  <c r="J65" i="4" a="1"/>
  <c r="J65" i="4" s="1"/>
  <c r="J66" i="4" a="1"/>
  <c r="J66" i="4" s="1"/>
  <c r="J67" i="4" a="1"/>
  <c r="J67" i="4" s="1"/>
  <c r="J68" i="4" a="1"/>
  <c r="J68" i="4" s="1"/>
  <c r="J69" i="4" a="1"/>
  <c r="J69" i="4" s="1"/>
  <c r="J70" i="4" a="1"/>
  <c r="J70" i="4" s="1"/>
  <c r="J71" i="4" a="1"/>
  <c r="J71" i="4" s="1"/>
  <c r="J72" i="4" a="1"/>
  <c r="J72" i="4" s="1"/>
  <c r="J73" i="4" a="1"/>
  <c r="J73" i="4" s="1"/>
  <c r="J74" i="4" a="1"/>
  <c r="J74" i="4" s="1"/>
  <c r="J75" i="4" a="1"/>
  <c r="J75" i="4" s="1"/>
  <c r="J76" i="4" a="1"/>
  <c r="J76" i="4" s="1"/>
  <c r="J77" i="4" a="1"/>
  <c r="J77" i="4" s="1"/>
  <c r="J78" i="4" a="1"/>
  <c r="J78" i="4" s="1"/>
  <c r="J79" i="4" a="1"/>
  <c r="J79" i="4" s="1"/>
  <c r="J80" i="4" a="1"/>
  <c r="J80" i="4" s="1"/>
  <c r="J81" i="4" a="1"/>
  <c r="J81" i="4" s="1"/>
  <c r="J82" i="4" a="1"/>
  <c r="J82" i="4" s="1"/>
  <c r="J83" i="4" a="1"/>
  <c r="J83" i="4" s="1"/>
  <c r="J84" i="4" a="1"/>
  <c r="J84" i="4" s="1"/>
  <c r="J85" i="4" a="1"/>
  <c r="J85" i="4" s="1"/>
  <c r="J86" i="4" a="1"/>
  <c r="J86" i="4" s="1"/>
  <c r="J87" i="4" a="1"/>
  <c r="J87" i="4" s="1"/>
  <c r="J88" i="4" a="1"/>
  <c r="J88" i="4" s="1"/>
  <c r="J89" i="4" a="1"/>
  <c r="J89" i="4" s="1"/>
  <c r="J90" i="4" a="1"/>
  <c r="J90" i="4" s="1"/>
  <c r="J91" i="4" a="1"/>
  <c r="J91" i="4" s="1"/>
  <c r="J92" i="4" a="1"/>
  <c r="J92" i="4" s="1"/>
  <c r="J93" i="4" a="1"/>
  <c r="J93" i="4" s="1"/>
  <c r="J94" i="4" a="1"/>
  <c r="J94" i="4" s="1"/>
  <c r="J95" i="4" a="1"/>
  <c r="J95" i="4" s="1"/>
  <c r="J96" i="4" a="1"/>
  <c r="J96" i="4" s="1"/>
  <c r="J97" i="4" a="1"/>
  <c r="J97" i="4" s="1"/>
  <c r="J98" i="4" a="1"/>
  <c r="J98" i="4" s="1"/>
  <c r="J99" i="4" a="1"/>
  <c r="J99" i="4" s="1"/>
  <c r="J100" i="4" a="1"/>
  <c r="J100" i="4" s="1"/>
  <c r="J101" i="4" a="1"/>
  <c r="J101" i="4" s="1"/>
  <c r="J102" i="4" a="1"/>
  <c r="J102" i="4" s="1"/>
  <c r="J103" i="4" a="1"/>
  <c r="J103" i="4" s="1"/>
  <c r="J104" i="4" a="1"/>
  <c r="J104" i="4" s="1"/>
  <c r="J105" i="4" a="1"/>
  <c r="J105" i="4" s="1"/>
  <c r="J106" i="4" a="1"/>
  <c r="J106" i="4" s="1"/>
  <c r="J107" i="4" a="1"/>
  <c r="J107" i="4" s="1"/>
  <c r="J108" i="4" a="1"/>
  <c r="J108" i="4" s="1"/>
  <c r="J109" i="4" a="1"/>
  <c r="J109" i="4" s="1"/>
  <c r="J110" i="4" a="1"/>
  <c r="J110" i="4" s="1"/>
  <c r="J111" i="4" a="1"/>
  <c r="J111" i="4" s="1"/>
  <c r="J112" i="4" a="1"/>
  <c r="J112" i="4" s="1"/>
  <c r="J113" i="4" a="1"/>
  <c r="J113" i="4" s="1"/>
  <c r="J114" i="4" a="1"/>
  <c r="J114" i="4" s="1"/>
  <c r="J115" i="4" a="1"/>
  <c r="J115" i="4" s="1"/>
  <c r="J116" i="4" a="1"/>
  <c r="J116" i="4" s="1"/>
  <c r="J117" i="4" a="1"/>
  <c r="J117" i="4" s="1"/>
  <c r="J118" i="4" a="1"/>
  <c r="J118" i="4" s="1"/>
  <c r="J119" i="4" a="1"/>
  <c r="J119" i="4" s="1"/>
  <c r="J120" i="4" a="1"/>
  <c r="J120" i="4" s="1"/>
  <c r="J121" i="4" a="1"/>
  <c r="J121" i="4" s="1"/>
  <c r="J122" i="4" a="1"/>
  <c r="J122" i="4" s="1"/>
  <c r="J123" i="4" a="1"/>
  <c r="J123" i="4" s="1"/>
  <c r="J124" i="4" a="1"/>
  <c r="J124" i="4" s="1"/>
  <c r="J125" i="4" a="1"/>
  <c r="J125" i="4" s="1"/>
  <c r="J126" i="4" a="1"/>
  <c r="J126" i="4" s="1"/>
  <c r="J127" i="4" a="1"/>
  <c r="J127" i="4" s="1"/>
  <c r="J128" i="4" a="1"/>
  <c r="J128" i="4" s="1"/>
  <c r="J129" i="4" a="1"/>
  <c r="J129" i="4" s="1"/>
  <c r="J130" i="4" a="1"/>
  <c r="J130" i="4" s="1"/>
  <c r="J131" i="4" a="1"/>
  <c r="J131" i="4" s="1"/>
  <c r="J132" i="4" a="1"/>
  <c r="J132" i="4" s="1"/>
  <c r="J133" i="4" a="1"/>
  <c r="J133" i="4" s="1"/>
  <c r="J134" i="4" a="1"/>
  <c r="J134" i="4" s="1"/>
  <c r="J135" i="4" a="1"/>
  <c r="J135" i="4" s="1"/>
  <c r="J136" i="4" a="1"/>
  <c r="J136" i="4" s="1"/>
  <c r="J137" i="4" a="1"/>
  <c r="J137" i="4" s="1"/>
  <c r="J138" i="4" a="1"/>
  <c r="J138" i="4" s="1"/>
  <c r="J139" i="4" a="1"/>
  <c r="J139" i="4" s="1"/>
  <c r="J140" i="4" a="1"/>
  <c r="J140" i="4" s="1"/>
  <c r="J141" i="4" a="1"/>
  <c r="J141" i="4" s="1"/>
  <c r="J142" i="4" a="1"/>
  <c r="J142" i="4" s="1"/>
  <c r="J143" i="4" a="1"/>
  <c r="J143" i="4" s="1"/>
  <c r="J144" i="4" a="1"/>
  <c r="J144" i="4" s="1"/>
  <c r="J145" i="4" a="1"/>
  <c r="J145" i="4" s="1"/>
  <c r="J146" i="4" a="1"/>
  <c r="J146" i="4" s="1"/>
  <c r="J147" i="4" a="1"/>
  <c r="J147" i="4" s="1"/>
  <c r="J148" i="4" a="1"/>
  <c r="J148" i="4" s="1"/>
  <c r="J149" i="4" a="1"/>
  <c r="J149" i="4" s="1"/>
  <c r="J150" i="4" a="1"/>
  <c r="J150" i="4" s="1"/>
  <c r="J151" i="4" a="1"/>
  <c r="J151" i="4" s="1"/>
  <c r="J152" i="4" a="1"/>
  <c r="J152" i="4" s="1"/>
  <c r="J153" i="4" a="1"/>
  <c r="J153" i="4" s="1"/>
  <c r="J154" i="4" a="1"/>
  <c r="J154" i="4" s="1"/>
  <c r="J155" i="4" a="1"/>
  <c r="J155" i="4" s="1"/>
  <c r="J156" i="4" a="1"/>
  <c r="J156" i="4" s="1"/>
  <c r="J157" i="4" a="1"/>
  <c r="J157" i="4" s="1"/>
  <c r="J158" i="4" a="1"/>
  <c r="J158" i="4" s="1"/>
  <c r="J159" i="4" a="1"/>
  <c r="J159" i="4" s="1"/>
  <c r="J160" i="4" a="1"/>
  <c r="J160" i="4" s="1"/>
  <c r="J161" i="4" a="1"/>
  <c r="J161" i="4" s="1"/>
  <c r="J162" i="4" a="1"/>
  <c r="J162" i="4" s="1"/>
  <c r="J163" i="4" a="1"/>
  <c r="J163" i="4" s="1"/>
  <c r="J164" i="4" a="1"/>
  <c r="J164" i="4" s="1"/>
  <c r="J165" i="4" a="1"/>
  <c r="J165" i="4" s="1"/>
  <c r="J166" i="4" a="1"/>
  <c r="J166" i="4" s="1"/>
  <c r="J167" i="4" a="1"/>
  <c r="J167" i="4" s="1"/>
  <c r="J168" i="4" a="1"/>
  <c r="J168" i="4" s="1"/>
  <c r="J169" i="4" a="1"/>
  <c r="J169" i="4" s="1"/>
  <c r="J170" i="4" a="1"/>
  <c r="J170" i="4" s="1"/>
  <c r="J171" i="4" a="1"/>
  <c r="J171" i="4" s="1"/>
  <c r="J172" i="4" a="1"/>
  <c r="J172" i="4" s="1"/>
  <c r="J173" i="4" a="1"/>
  <c r="J173" i="4" s="1"/>
  <c r="J174" i="4" a="1"/>
  <c r="J174" i="4" s="1"/>
  <c r="J175" i="4" a="1"/>
  <c r="J175" i="4" s="1"/>
  <c r="J176" i="4" a="1"/>
  <c r="J176" i="4" s="1"/>
  <c r="J177" i="4" a="1"/>
  <c r="J177" i="4" s="1"/>
  <c r="J178" i="4" a="1"/>
  <c r="J178" i="4" s="1"/>
  <c r="J179" i="4" a="1"/>
  <c r="J179" i="4" s="1"/>
  <c r="J180" i="4" a="1"/>
  <c r="J180" i="4" s="1"/>
  <c r="J181" i="4" a="1"/>
  <c r="J181" i="4" s="1"/>
  <c r="J182" i="4" a="1"/>
  <c r="J182" i="4" s="1"/>
  <c r="J183" i="4" a="1"/>
  <c r="J183" i="4" s="1"/>
  <c r="J184" i="4" a="1"/>
  <c r="J184" i="4" s="1"/>
  <c r="J185" i="4" a="1"/>
  <c r="J185" i="4" s="1"/>
  <c r="J186" i="4" a="1"/>
  <c r="J186" i="4" s="1"/>
  <c r="J187" i="4" a="1"/>
  <c r="J187" i="4" s="1"/>
  <c r="J188" i="4" a="1"/>
  <c r="J188" i="4" s="1"/>
  <c r="J189" i="4" a="1"/>
  <c r="J189" i="4" s="1"/>
  <c r="J190" i="4" a="1"/>
  <c r="J190" i="4" s="1"/>
  <c r="J191" i="4" a="1"/>
  <c r="J191" i="4" s="1"/>
  <c r="J192" i="4" a="1"/>
  <c r="J192" i="4" s="1"/>
  <c r="J193" i="4" a="1"/>
  <c r="J193" i="4" s="1"/>
  <c r="J194" i="4" a="1"/>
  <c r="J194" i="4" s="1"/>
  <c r="J195" i="4" a="1"/>
  <c r="J195" i="4" s="1"/>
  <c r="J196" i="4" a="1"/>
  <c r="J196" i="4" s="1"/>
  <c r="J3" i="4" a="1"/>
  <c r="J3" i="4" s="1"/>
  <c r="I4" i="4" a="1"/>
  <c r="I4" i="4" s="1"/>
  <c r="I5" i="4" a="1"/>
  <c r="I5" i="4" s="1"/>
  <c r="H136" i="5" s="1"/>
  <c r="I6" i="4" a="1"/>
  <c r="I6" i="4" s="1"/>
  <c r="I7" i="4" a="1"/>
  <c r="I7" i="4" s="1"/>
  <c r="H68" i="5" s="1"/>
  <c r="I8" i="4" a="1"/>
  <c r="I8" i="4" s="1"/>
  <c r="H56" i="5" s="1"/>
  <c r="I9" i="4" a="1"/>
  <c r="I9" i="4" s="1"/>
  <c r="I10" i="4" a="1"/>
  <c r="I10" i="4" s="1"/>
  <c r="H77" i="5" s="1"/>
  <c r="I11" i="4" a="1"/>
  <c r="I11" i="4" s="1"/>
  <c r="H194" i="5" s="1"/>
  <c r="I12" i="4" a="1"/>
  <c r="I12" i="4" s="1"/>
  <c r="I13" i="4" a="1"/>
  <c r="I13" i="4" s="1"/>
  <c r="H175" i="5" s="1"/>
  <c r="I14" i="4" a="1"/>
  <c r="I14" i="4" s="1"/>
  <c r="I15" i="4" a="1"/>
  <c r="I15" i="4" s="1"/>
  <c r="H62" i="5" s="1"/>
  <c r="I16" i="4" a="1"/>
  <c r="I16" i="4" s="1"/>
  <c r="H177" i="5" s="1"/>
  <c r="I17" i="4" a="1"/>
  <c r="I17" i="4" s="1"/>
  <c r="H12" i="5" s="1"/>
  <c r="I18" i="4" a="1"/>
  <c r="I18" i="4" s="1"/>
  <c r="H16" i="5" s="1"/>
  <c r="I19" i="4" a="1"/>
  <c r="I19" i="4" s="1"/>
  <c r="H32" i="5" s="1"/>
  <c r="I20" i="4" a="1"/>
  <c r="I20" i="4" s="1"/>
  <c r="I21" i="4" a="1"/>
  <c r="I21" i="4" s="1"/>
  <c r="H31" i="5" s="1"/>
  <c r="I22" i="4" a="1"/>
  <c r="I22" i="4" s="1"/>
  <c r="I23" i="4" a="1"/>
  <c r="I23" i="4" s="1"/>
  <c r="H132" i="5" s="1"/>
  <c r="I24" i="4" a="1"/>
  <c r="I24" i="4" s="1"/>
  <c r="H84" i="5" s="1"/>
  <c r="I25" i="4" a="1"/>
  <c r="I25" i="4" s="1"/>
  <c r="H160" i="5" s="1"/>
  <c r="I26" i="4" a="1"/>
  <c r="I26" i="4" s="1"/>
  <c r="H135" i="5" s="1"/>
  <c r="I27" i="4" a="1"/>
  <c r="I27" i="4" s="1"/>
  <c r="H161" i="5" s="1"/>
  <c r="I28" i="4" a="1"/>
  <c r="I28" i="4" s="1"/>
  <c r="I29" i="4" a="1"/>
  <c r="I29" i="4" s="1"/>
  <c r="H171" i="5" s="1"/>
  <c r="I30" i="4" a="1"/>
  <c r="I30" i="4" s="1"/>
  <c r="I31" i="4" a="1"/>
  <c r="I31" i="4" s="1"/>
  <c r="H38" i="5" s="1"/>
  <c r="I32" i="4" a="1"/>
  <c r="I32" i="4" s="1"/>
  <c r="H189" i="5" s="1"/>
  <c r="I33" i="4" a="1"/>
  <c r="I33" i="4" s="1"/>
  <c r="H115" i="5" s="1"/>
  <c r="I34" i="4" a="1"/>
  <c r="I34" i="4" s="1"/>
  <c r="H119" i="5" s="1"/>
  <c r="I35" i="4" a="1"/>
  <c r="I35" i="4" s="1"/>
  <c r="H118" i="5" s="1"/>
  <c r="I36" i="4" a="1"/>
  <c r="I36" i="4" s="1"/>
  <c r="I37" i="4" a="1"/>
  <c r="I37" i="4" s="1"/>
  <c r="H114" i="5" s="1"/>
  <c r="I38" i="4" a="1"/>
  <c r="I38" i="4" s="1"/>
  <c r="I39" i="4" a="1"/>
  <c r="I39" i="4" s="1"/>
  <c r="H117" i="5" s="1"/>
  <c r="I40" i="4" a="1"/>
  <c r="I40" i="4" s="1"/>
  <c r="H83" i="5" s="1"/>
  <c r="I41" i="4" a="1"/>
  <c r="I41" i="4" s="1"/>
  <c r="H176" i="5" s="1"/>
  <c r="I42" i="4" a="1"/>
  <c r="I42" i="4" s="1"/>
  <c r="H34" i="5" s="1"/>
  <c r="I43" i="4" a="1"/>
  <c r="I43" i="4" s="1"/>
  <c r="H25" i="5" s="1"/>
  <c r="I44" i="4" a="1"/>
  <c r="I44" i="4" s="1"/>
  <c r="I45" i="4" a="1"/>
  <c r="I45" i="4" s="1"/>
  <c r="H103" i="5" s="1"/>
  <c r="I46" i="4" a="1"/>
  <c r="I46" i="4" s="1"/>
  <c r="I47" i="4" a="1"/>
  <c r="I47" i="4" s="1"/>
  <c r="H191" i="5" s="1"/>
  <c r="I48" i="4" a="1"/>
  <c r="I48" i="4" s="1"/>
  <c r="H93" i="5" s="1"/>
  <c r="I49" i="4" a="1"/>
  <c r="I49" i="4" s="1"/>
  <c r="H50" i="5" s="1"/>
  <c r="I50" i="4" a="1"/>
  <c r="I50" i="4" s="1"/>
  <c r="H104" i="5" s="1"/>
  <c r="I51" i="4" a="1"/>
  <c r="I51" i="4" s="1"/>
  <c r="H129" i="5" s="1"/>
  <c r="I52" i="4" a="1"/>
  <c r="I52" i="4" s="1"/>
  <c r="I53" i="4" a="1"/>
  <c r="I53" i="4" s="1"/>
  <c r="H192" i="5" s="1"/>
  <c r="I54" i="4" a="1"/>
  <c r="I54" i="4" s="1"/>
  <c r="I55" i="4" a="1"/>
  <c r="I55" i="4" s="1"/>
  <c r="H64" i="5" s="1"/>
  <c r="I56" i="4" a="1"/>
  <c r="I56" i="4" s="1"/>
  <c r="H95" i="5" s="1"/>
  <c r="I57" i="4" a="1"/>
  <c r="I57" i="4" s="1"/>
  <c r="H99" i="5" s="1"/>
  <c r="I58" i="4" a="1"/>
  <c r="I58" i="4" s="1"/>
  <c r="H111" i="5" s="1"/>
  <c r="I59" i="4" a="1"/>
  <c r="I59" i="4" s="1"/>
  <c r="H90" i="5" s="1"/>
  <c r="I60" i="4" a="1"/>
  <c r="I60" i="4" s="1"/>
  <c r="I61" i="4" a="1"/>
  <c r="I61" i="4" s="1"/>
  <c r="H29" i="5" s="1"/>
  <c r="I62" i="4" a="1"/>
  <c r="I62" i="4" s="1"/>
  <c r="I63" i="4" a="1"/>
  <c r="I63" i="4" s="1"/>
  <c r="H88" i="5" s="1"/>
  <c r="I64" i="4" a="1"/>
  <c r="I64" i="4" s="1"/>
  <c r="H128" i="5" s="1"/>
  <c r="I65" i="4" a="1"/>
  <c r="I65" i="4" s="1"/>
  <c r="H92" i="5" s="1"/>
  <c r="I66" i="4" a="1"/>
  <c r="I66" i="4" s="1"/>
  <c r="H181" i="5" s="1"/>
  <c r="I67" i="4" a="1"/>
  <c r="I67" i="4" s="1"/>
  <c r="H30" i="5" s="1"/>
  <c r="I68" i="4" a="1"/>
  <c r="I68" i="4" s="1"/>
  <c r="I69" i="4" a="1"/>
  <c r="I69" i="4" s="1"/>
  <c r="H123" i="5" s="1"/>
  <c r="I70" i="4" a="1"/>
  <c r="I70" i="4" s="1"/>
  <c r="I71" i="4" a="1"/>
  <c r="I71" i="4" s="1"/>
  <c r="H51" i="5" s="1"/>
  <c r="I72" i="4" a="1"/>
  <c r="I72" i="4" s="1"/>
  <c r="H110" i="5" s="1"/>
  <c r="I73" i="4" a="1"/>
  <c r="I73" i="4" s="1"/>
  <c r="H125" i="5" s="1"/>
  <c r="I74" i="4" a="1"/>
  <c r="I74" i="4" s="1"/>
  <c r="H81" i="5" s="1"/>
  <c r="I75" i="4" a="1"/>
  <c r="I75" i="4" s="1"/>
  <c r="H20" i="5" s="1"/>
  <c r="I76" i="4" a="1"/>
  <c r="I76" i="4" s="1"/>
  <c r="I77" i="4" a="1"/>
  <c r="I77" i="4" s="1"/>
  <c r="H184" i="5" s="1"/>
  <c r="I78" i="4" a="1"/>
  <c r="I78" i="4" s="1"/>
  <c r="I79" i="4" a="1"/>
  <c r="I79" i="4" s="1"/>
  <c r="H87" i="5" s="1"/>
  <c r="I80" i="4" a="1"/>
  <c r="I80" i="4" s="1"/>
  <c r="H86" i="5" s="1"/>
  <c r="I81" i="4" a="1"/>
  <c r="I81" i="4" s="1"/>
  <c r="H26" i="5" s="1"/>
  <c r="I82" i="4" a="1"/>
  <c r="I82" i="4" s="1"/>
  <c r="H100" i="5" s="1"/>
  <c r="I83" i="4" a="1"/>
  <c r="I83" i="4" s="1"/>
  <c r="H22" i="5" s="1"/>
  <c r="I84" i="4" a="1"/>
  <c r="I84" i="4" s="1"/>
  <c r="I85" i="4" a="1"/>
  <c r="I85" i="4" s="1"/>
  <c r="H188" i="5" s="1"/>
  <c r="I86" i="4" a="1"/>
  <c r="I86" i="4" s="1"/>
  <c r="I87" i="4" a="1"/>
  <c r="I87" i="4" s="1"/>
  <c r="H94" i="5" s="1"/>
  <c r="I88" i="4" a="1"/>
  <c r="I88" i="4" s="1"/>
  <c r="H196" i="5" s="1"/>
  <c r="I89" i="4" a="1"/>
  <c r="I89" i="4" s="1"/>
  <c r="H89" i="5" s="1"/>
  <c r="I90" i="4" a="1"/>
  <c r="I90" i="4" s="1"/>
  <c r="H190" i="5" s="1"/>
  <c r="I91" i="4" a="1"/>
  <c r="I91" i="4" s="1"/>
  <c r="H109" i="5" s="1"/>
  <c r="I92" i="4" a="1"/>
  <c r="I92" i="4" s="1"/>
  <c r="I93" i="4" a="1"/>
  <c r="I93" i="4" s="1"/>
  <c r="H130" i="5" s="1"/>
  <c r="I94" i="4" a="1"/>
  <c r="I94" i="4" s="1"/>
  <c r="I95" i="4" a="1"/>
  <c r="I95" i="4" s="1"/>
  <c r="H7" i="5" s="1"/>
  <c r="I96" i="4" a="1"/>
  <c r="I96" i="4" s="1"/>
  <c r="H108" i="5" s="1"/>
  <c r="I97" i="4" a="1"/>
  <c r="I97" i="4" s="1"/>
  <c r="H170" i="5" s="1"/>
  <c r="I98" i="4" a="1"/>
  <c r="I98" i="4" s="1"/>
  <c r="H166" i="5" s="1"/>
  <c r="I99" i="4" a="1"/>
  <c r="I99" i="4" s="1"/>
  <c r="H141" i="5" s="1"/>
  <c r="I100" i="4" a="1"/>
  <c r="I100" i="4" s="1"/>
  <c r="I101" i="4" a="1"/>
  <c r="I101" i="4" s="1"/>
  <c r="H134" i="5" s="1"/>
  <c r="I102" i="4" a="1"/>
  <c r="I102" i="4" s="1"/>
  <c r="I103" i="4" a="1"/>
  <c r="I103" i="4" s="1"/>
  <c r="H36" i="5" s="1"/>
  <c r="I104" i="4" a="1"/>
  <c r="I104" i="4" s="1"/>
  <c r="H133" i="5" s="1"/>
  <c r="I105" i="4" a="1"/>
  <c r="I105" i="4" s="1"/>
  <c r="H37" i="5" s="1"/>
  <c r="I106" i="4" a="1"/>
  <c r="I106" i="4" s="1"/>
  <c r="H169" i="5" s="1"/>
  <c r="I107" i="4" a="1"/>
  <c r="I107" i="4" s="1"/>
  <c r="H35" i="5" s="1"/>
  <c r="I108" i="4" a="1"/>
  <c r="I108" i="4" s="1"/>
  <c r="I109" i="4" a="1"/>
  <c r="I109" i="4" s="1"/>
  <c r="H9" i="5" s="1"/>
  <c r="I110" i="4" a="1"/>
  <c r="I110" i="4" s="1"/>
  <c r="I111" i="4" a="1"/>
  <c r="I111" i="4" s="1"/>
  <c r="H138" i="5" s="1"/>
  <c r="I112" i="4" a="1"/>
  <c r="I112" i="4" s="1"/>
  <c r="H45" i="5" s="1"/>
  <c r="I113" i="4" a="1"/>
  <c r="I113" i="4" s="1"/>
  <c r="H15" i="5" s="1"/>
  <c r="I114" i="4" a="1"/>
  <c r="I114" i="4" s="1"/>
  <c r="H8" i="5" s="1"/>
  <c r="I115" i="4" a="1"/>
  <c r="I115" i="4" s="1"/>
  <c r="H178" i="5" s="1"/>
  <c r="I116" i="4" a="1"/>
  <c r="I116" i="4" s="1"/>
  <c r="I117" i="4" a="1"/>
  <c r="I117" i="4" s="1"/>
  <c r="H112" i="5" s="1"/>
  <c r="I118" i="4" a="1"/>
  <c r="I118" i="4" s="1"/>
  <c r="I119" i="4" a="1"/>
  <c r="I119" i="4" s="1"/>
  <c r="H122" i="5" s="1"/>
  <c r="I120" i="4" a="1"/>
  <c r="I120" i="4" s="1"/>
  <c r="H101" i="5" s="1"/>
  <c r="I121" i="4" a="1"/>
  <c r="I121" i="4" s="1"/>
  <c r="H70" i="5" s="1"/>
  <c r="I122" i="4" a="1"/>
  <c r="I122" i="4" s="1"/>
  <c r="H46" i="5" s="1"/>
  <c r="I123" i="4" a="1"/>
  <c r="I123" i="4" s="1"/>
  <c r="H61" i="5" s="1"/>
  <c r="I124" i="4" a="1"/>
  <c r="I124" i="4" s="1"/>
  <c r="I125" i="4" a="1"/>
  <c r="I125" i="4" s="1"/>
  <c r="H97" i="5" s="1"/>
  <c r="I126" i="4" a="1"/>
  <c r="I126" i="4" s="1"/>
  <c r="I127" i="4" a="1"/>
  <c r="I127" i="4" s="1"/>
  <c r="H74" i="5" s="1"/>
  <c r="I128" i="4" a="1"/>
  <c r="I128" i="4" s="1"/>
  <c r="H71" i="5" s="1"/>
  <c r="I129" i="4" a="1"/>
  <c r="I129" i="4" s="1"/>
  <c r="H73" i="5" s="1"/>
  <c r="I130" i="4" a="1"/>
  <c r="I130" i="4" s="1"/>
  <c r="H72" i="5" s="1"/>
  <c r="I131" i="4" a="1"/>
  <c r="I131" i="4" s="1"/>
  <c r="H113" i="5" s="1"/>
  <c r="I132" i="4" a="1"/>
  <c r="I132" i="4" s="1"/>
  <c r="I133" i="4" a="1"/>
  <c r="I133" i="4" s="1"/>
  <c r="H53" i="5" s="1"/>
  <c r="I134" i="4" a="1"/>
  <c r="I134" i="4" s="1"/>
  <c r="I135" i="4" a="1"/>
  <c r="I135" i="4" s="1"/>
  <c r="H193" i="5" s="1"/>
  <c r="I136" i="4" a="1"/>
  <c r="I136" i="4" s="1"/>
  <c r="H96" i="5" s="1"/>
  <c r="I137" i="4" a="1"/>
  <c r="I137" i="4" s="1"/>
  <c r="H39" i="5" s="1"/>
  <c r="I138" i="4" a="1"/>
  <c r="I138" i="4" s="1"/>
  <c r="H168" i="5" s="1"/>
  <c r="I139" i="4" a="1"/>
  <c r="I139" i="4" s="1"/>
  <c r="H78" i="5" s="1"/>
  <c r="I140" i="4" a="1"/>
  <c r="I140" i="4" s="1"/>
  <c r="I141" i="4" a="1"/>
  <c r="I141" i="4" s="1"/>
  <c r="H14" i="5" s="1"/>
  <c r="I142" i="4" a="1"/>
  <c r="I142" i="4" s="1"/>
  <c r="I143" i="4" a="1"/>
  <c r="I143" i="4" s="1"/>
  <c r="H154" i="5" s="1"/>
  <c r="I144" i="4" a="1"/>
  <c r="I144" i="4" s="1"/>
  <c r="H186" i="5" s="1"/>
  <c r="I145" i="4" a="1"/>
  <c r="I145" i="4" s="1"/>
  <c r="H69" i="5" s="1"/>
  <c r="I146" i="4" a="1"/>
  <c r="I146" i="4" s="1"/>
  <c r="H151" i="5" s="1"/>
  <c r="I147" i="4" a="1"/>
  <c r="I147" i="4" s="1"/>
  <c r="H58" i="5" s="1"/>
  <c r="I148" i="4" a="1"/>
  <c r="I148" i="4" s="1"/>
  <c r="I149" i="4" a="1"/>
  <c r="I149" i="4" s="1"/>
  <c r="H183" i="5" s="1"/>
  <c r="I150" i="4" a="1"/>
  <c r="I150" i="4" s="1"/>
  <c r="I151" i="4" a="1"/>
  <c r="I151" i="4" s="1"/>
  <c r="H195" i="5" s="1"/>
  <c r="I152" i="4" a="1"/>
  <c r="I152" i="4" s="1"/>
  <c r="H144" i="5" s="1"/>
  <c r="I153" i="4" a="1"/>
  <c r="I153" i="4" s="1"/>
  <c r="H179" i="5" s="1"/>
  <c r="I154" i="4" a="1"/>
  <c r="I154" i="4" s="1"/>
  <c r="H57" i="5" s="1"/>
  <c r="I155" i="4" a="1"/>
  <c r="I155" i="4" s="1"/>
  <c r="H148" i="5" s="1"/>
  <c r="I156" i="4" a="1"/>
  <c r="I156" i="4" s="1"/>
  <c r="I157" i="4" a="1"/>
  <c r="I157" i="4" s="1"/>
  <c r="H187" i="5" s="1"/>
  <c r="I158" i="4" a="1"/>
  <c r="I158" i="4" s="1"/>
  <c r="I159" i="4" a="1"/>
  <c r="I159" i="4" s="1"/>
  <c r="H142" i="5" s="1"/>
  <c r="I160" i="4" a="1"/>
  <c r="I160" i="4" s="1"/>
  <c r="H152" i="5" s="1"/>
  <c r="I161" i="4" a="1"/>
  <c r="I161" i="4" s="1"/>
  <c r="H174" i="5" s="1"/>
  <c r="I162" i="4" a="1"/>
  <c r="I162" i="4" s="1"/>
  <c r="H156" i="5" s="1"/>
  <c r="I163" i="4" a="1"/>
  <c r="I163" i="4" s="1"/>
  <c r="H157" i="5" s="1"/>
  <c r="I164" i="4" a="1"/>
  <c r="I164" i="4" s="1"/>
  <c r="I165" i="4" a="1"/>
  <c r="I165" i="4" s="1"/>
  <c r="H43" i="5" s="1"/>
  <c r="I166" i="4" a="1"/>
  <c r="I166" i="4" s="1"/>
  <c r="I167" i="4" a="1"/>
  <c r="I167" i="4" s="1"/>
  <c r="H106" i="5" s="1"/>
  <c r="I168" i="4" a="1"/>
  <c r="I168" i="4" s="1"/>
  <c r="H91" i="5" s="1"/>
  <c r="I169" i="4" a="1"/>
  <c r="I169" i="4" s="1"/>
  <c r="H140" i="5" s="1"/>
  <c r="I170" i="4" a="1"/>
  <c r="I170" i="4" s="1"/>
  <c r="H167" i="5" s="1"/>
  <c r="I171" i="4" a="1"/>
  <c r="I171" i="4" s="1"/>
  <c r="H131" i="5" s="1"/>
  <c r="I172" i="4" a="1"/>
  <c r="I172" i="4" s="1"/>
  <c r="I173" i="4" a="1"/>
  <c r="I173" i="4" s="1"/>
  <c r="H143" i="5" s="1"/>
  <c r="I174" i="4" a="1"/>
  <c r="I174" i="4" s="1"/>
  <c r="I175" i="4" a="1"/>
  <c r="I175" i="4" s="1"/>
  <c r="H145" i="5" s="1"/>
  <c r="I176" i="4" a="1"/>
  <c r="I176" i="4" s="1"/>
  <c r="H147" i="5" s="1"/>
  <c r="I177" i="4" a="1"/>
  <c r="I177" i="4" s="1"/>
  <c r="H17" i="5" s="1"/>
  <c r="I178" i="4" a="1"/>
  <c r="I178" i="4" s="1"/>
  <c r="H66" i="5" s="1"/>
  <c r="I179" i="4" a="1"/>
  <c r="I179" i="4" s="1"/>
  <c r="H4" i="5" s="1"/>
  <c r="I180" i="4" a="1"/>
  <c r="I180" i="4" s="1"/>
  <c r="I181" i="4" a="1"/>
  <c r="I181" i="4" s="1"/>
  <c r="H54" i="5" s="1"/>
  <c r="I182" i="4" a="1"/>
  <c r="I182" i="4" s="1"/>
  <c r="I183" i="4" a="1"/>
  <c r="I183" i="4" s="1"/>
  <c r="H47" i="5" s="1"/>
  <c r="I184" i="4" a="1"/>
  <c r="I184" i="4" s="1"/>
  <c r="H19" i="5" s="1"/>
  <c r="I185" i="4" a="1"/>
  <c r="I185" i="4" s="1"/>
  <c r="H139" i="5" s="1"/>
  <c r="I186" i="4" a="1"/>
  <c r="I186" i="4" s="1"/>
  <c r="H162" i="5" s="1"/>
  <c r="I187" i="4" a="1"/>
  <c r="I187" i="4" s="1"/>
  <c r="H164" i="5" s="1"/>
  <c r="I188" i="4" a="1"/>
  <c r="I188" i="4" s="1"/>
  <c r="I189" i="4" a="1"/>
  <c r="I189" i="4" s="1"/>
  <c r="H165" i="5" s="1"/>
  <c r="I190" i="4" a="1"/>
  <c r="I190" i="4" s="1"/>
  <c r="I191" i="4" a="1"/>
  <c r="I191" i="4" s="1"/>
  <c r="H11" i="5" s="1"/>
  <c r="I192" i="4" a="1"/>
  <c r="I192" i="4" s="1"/>
  <c r="H63" i="5" s="1"/>
  <c r="I193" i="4" a="1"/>
  <c r="I193" i="4" s="1"/>
  <c r="H40" i="5" s="1"/>
  <c r="I194" i="4" a="1"/>
  <c r="I194" i="4" s="1"/>
  <c r="H48" i="5" s="1"/>
  <c r="I195" i="4" a="1"/>
  <c r="I195" i="4" s="1"/>
  <c r="H24" i="5" s="1"/>
  <c r="I196" i="4" a="1"/>
  <c r="I196" i="4" s="1"/>
  <c r="I3" i="4" a="1"/>
  <c r="I3" i="4" s="1"/>
  <c r="H159" i="5" s="1"/>
  <c r="H4" i="4" a="1"/>
  <c r="H4" i="4" s="1"/>
  <c r="H5" i="4" a="1"/>
  <c r="H5" i="4" s="1"/>
  <c r="K5" i="4" s="1"/>
  <c r="H6" i="4" a="1"/>
  <c r="H6" i="4" s="1"/>
  <c r="K6" i="4" s="1"/>
  <c r="H7" i="4" a="1"/>
  <c r="H7" i="4" s="1"/>
  <c r="H8" i="4" a="1"/>
  <c r="H8" i="4" s="1"/>
  <c r="H9" i="4" a="1"/>
  <c r="H9" i="4" s="1"/>
  <c r="K9" i="4" s="1"/>
  <c r="H10" i="4" a="1"/>
  <c r="H10" i="4" s="1"/>
  <c r="H11" i="4" a="1"/>
  <c r="H11" i="4" s="1"/>
  <c r="K11" i="4" s="1"/>
  <c r="H12" i="4" a="1"/>
  <c r="H12" i="4" s="1"/>
  <c r="H13" i="4" a="1"/>
  <c r="H13" i="4" s="1"/>
  <c r="K13" i="4" s="1"/>
  <c r="H14" i="4" a="1"/>
  <c r="H14" i="4" s="1"/>
  <c r="K14" i="4" s="1"/>
  <c r="H15" i="4" a="1"/>
  <c r="H15" i="4" s="1"/>
  <c r="K15" i="4" s="1"/>
  <c r="H16" i="4" a="1"/>
  <c r="H16" i="4" s="1"/>
  <c r="K16" i="4" s="1"/>
  <c r="H17" i="4" a="1"/>
  <c r="H17" i="4" s="1"/>
  <c r="K17" i="4" s="1"/>
  <c r="H18" i="4" a="1"/>
  <c r="H18" i="4" s="1"/>
  <c r="H19" i="4" a="1"/>
  <c r="H19" i="4" s="1"/>
  <c r="K19" i="4" s="1"/>
  <c r="H20" i="4" a="1"/>
  <c r="H20" i="4" s="1"/>
  <c r="H21" i="4" a="1"/>
  <c r="H21" i="4" s="1"/>
  <c r="K21" i="4" s="1"/>
  <c r="H22" i="4" a="1"/>
  <c r="H22" i="4" s="1"/>
  <c r="K22" i="4" s="1"/>
  <c r="H23" i="4" a="1"/>
  <c r="H23" i="4" s="1"/>
  <c r="K23" i="4" s="1"/>
  <c r="H24" i="4" a="1"/>
  <c r="H24" i="4" s="1"/>
  <c r="K24" i="4" s="1"/>
  <c r="H25" i="4" a="1"/>
  <c r="H25" i="4" s="1"/>
  <c r="K25" i="4" s="1"/>
  <c r="H26" i="4" a="1"/>
  <c r="H26" i="4" s="1"/>
  <c r="H27" i="4" a="1"/>
  <c r="H27" i="4" s="1"/>
  <c r="K27" i="4" s="1"/>
  <c r="H28" i="4" a="1"/>
  <c r="H28" i="4" s="1"/>
  <c r="H29" i="4" a="1"/>
  <c r="H29" i="4" s="1"/>
  <c r="K29" i="4" s="1"/>
  <c r="H30" i="4" a="1"/>
  <c r="H30" i="4" s="1"/>
  <c r="K30" i="4" s="1"/>
  <c r="H31" i="4" a="1"/>
  <c r="H31" i="4" s="1"/>
  <c r="K31" i="4" s="1"/>
  <c r="H32" i="4" a="1"/>
  <c r="H32" i="4" s="1"/>
  <c r="K32" i="4" s="1"/>
  <c r="H33" i="4" a="1"/>
  <c r="H33" i="4" s="1"/>
  <c r="K33" i="4" s="1"/>
  <c r="H34" i="4" a="1"/>
  <c r="H34" i="4" s="1"/>
  <c r="H35" i="4" a="1"/>
  <c r="H35" i="4" s="1"/>
  <c r="K35" i="4" s="1"/>
  <c r="H36" i="4" a="1"/>
  <c r="H36" i="4" s="1"/>
  <c r="H37" i="4" a="1"/>
  <c r="H37" i="4" s="1"/>
  <c r="K37" i="4" s="1"/>
  <c r="H38" i="4" a="1"/>
  <c r="H38" i="4" s="1"/>
  <c r="K38" i="4" s="1"/>
  <c r="H39" i="4" a="1"/>
  <c r="H39" i="4" s="1"/>
  <c r="K39" i="4" s="1"/>
  <c r="H40" i="4" a="1"/>
  <c r="H40" i="4" s="1"/>
  <c r="K40" i="4" s="1"/>
  <c r="H41" i="4" a="1"/>
  <c r="H41" i="4" s="1"/>
  <c r="K41" i="4" s="1"/>
  <c r="H42" i="4" a="1"/>
  <c r="H42" i="4" s="1"/>
  <c r="H43" i="4" a="1"/>
  <c r="H43" i="4" s="1"/>
  <c r="K43" i="4" s="1"/>
  <c r="H44" i="4" a="1"/>
  <c r="H44" i="4" s="1"/>
  <c r="H45" i="4" a="1"/>
  <c r="H45" i="4" s="1"/>
  <c r="K45" i="4" s="1"/>
  <c r="H46" i="4" a="1"/>
  <c r="H46" i="4" s="1"/>
  <c r="K46" i="4" s="1"/>
  <c r="H47" i="4" a="1"/>
  <c r="H47" i="4" s="1"/>
  <c r="K47" i="4" s="1"/>
  <c r="H48" i="4" a="1"/>
  <c r="H48" i="4" s="1"/>
  <c r="K48" i="4" s="1"/>
  <c r="H49" i="4" a="1"/>
  <c r="H49" i="4" s="1"/>
  <c r="K49" i="4" s="1"/>
  <c r="H50" i="4" a="1"/>
  <c r="H50" i="4" s="1"/>
  <c r="H51" i="4" a="1"/>
  <c r="H51" i="4" s="1"/>
  <c r="K51" i="4" s="1"/>
  <c r="H52" i="4" a="1"/>
  <c r="H52" i="4" s="1"/>
  <c r="H53" i="4" a="1"/>
  <c r="H53" i="4" s="1"/>
  <c r="K53" i="4" s="1"/>
  <c r="H54" i="4" a="1"/>
  <c r="H54" i="4" s="1"/>
  <c r="K54" i="4" s="1"/>
  <c r="H55" i="4" a="1"/>
  <c r="H55" i="4" s="1"/>
  <c r="K55" i="4" s="1"/>
  <c r="H56" i="4" a="1"/>
  <c r="H56" i="4" s="1"/>
  <c r="K56" i="4" s="1"/>
  <c r="H57" i="4" a="1"/>
  <c r="H57" i="4" s="1"/>
  <c r="K57" i="4" s="1"/>
  <c r="H58" i="4" a="1"/>
  <c r="H58" i="4" s="1"/>
  <c r="H59" i="4" a="1"/>
  <c r="H59" i="4" s="1"/>
  <c r="K59" i="4" s="1"/>
  <c r="H60" i="4" a="1"/>
  <c r="H60" i="4" s="1"/>
  <c r="H61" i="4" a="1"/>
  <c r="H61" i="4" s="1"/>
  <c r="K61" i="4" s="1"/>
  <c r="H62" i="4" a="1"/>
  <c r="H62" i="4" s="1"/>
  <c r="K62" i="4" s="1"/>
  <c r="H63" i="4" a="1"/>
  <c r="H63" i="4" s="1"/>
  <c r="K63" i="4" s="1"/>
  <c r="H64" i="4" a="1"/>
  <c r="H64" i="4" s="1"/>
  <c r="K64" i="4" s="1"/>
  <c r="H65" i="4" a="1"/>
  <c r="H65" i="4" s="1"/>
  <c r="K65" i="4" s="1"/>
  <c r="H66" i="4" a="1"/>
  <c r="H66" i="4" s="1"/>
  <c r="H67" i="4" a="1"/>
  <c r="H67" i="4" s="1"/>
  <c r="K67" i="4" s="1"/>
  <c r="H68" i="4" a="1"/>
  <c r="H68" i="4" s="1"/>
  <c r="H69" i="4" a="1"/>
  <c r="H69" i="4" s="1"/>
  <c r="K69" i="4" s="1"/>
  <c r="H70" i="4" a="1"/>
  <c r="H70" i="4" s="1"/>
  <c r="K70" i="4" s="1"/>
  <c r="H71" i="4" a="1"/>
  <c r="H71" i="4" s="1"/>
  <c r="K71" i="4" s="1"/>
  <c r="H72" i="4" a="1"/>
  <c r="H72" i="4" s="1"/>
  <c r="K72" i="4" s="1"/>
  <c r="H73" i="4" a="1"/>
  <c r="H73" i="4" s="1"/>
  <c r="K73" i="4" s="1"/>
  <c r="H74" i="4" a="1"/>
  <c r="H74" i="4" s="1"/>
  <c r="H75" i="4" a="1"/>
  <c r="H75" i="4" s="1"/>
  <c r="K75" i="4" s="1"/>
  <c r="H76" i="4" a="1"/>
  <c r="H76" i="4" s="1"/>
  <c r="H77" i="4" a="1"/>
  <c r="H77" i="4" s="1"/>
  <c r="K77" i="4" s="1"/>
  <c r="H78" i="4" a="1"/>
  <c r="H78" i="4" s="1"/>
  <c r="K78" i="4" s="1"/>
  <c r="H79" i="4" a="1"/>
  <c r="H79" i="4" s="1"/>
  <c r="K79" i="4" s="1"/>
  <c r="H80" i="4" a="1"/>
  <c r="H80" i="4" s="1"/>
  <c r="K80" i="4" s="1"/>
  <c r="H81" i="4" a="1"/>
  <c r="H81" i="4" s="1"/>
  <c r="K81" i="4" s="1"/>
  <c r="H82" i="4" a="1"/>
  <c r="H82" i="4" s="1"/>
  <c r="H83" i="4" a="1"/>
  <c r="H83" i="4" s="1"/>
  <c r="K83" i="4" s="1"/>
  <c r="H84" i="4" a="1"/>
  <c r="H84" i="4" s="1"/>
  <c r="H85" i="4" a="1"/>
  <c r="H85" i="4" s="1"/>
  <c r="K85" i="4" s="1"/>
  <c r="H86" i="4" a="1"/>
  <c r="H86" i="4" s="1"/>
  <c r="K86" i="4" s="1"/>
  <c r="H87" i="4" a="1"/>
  <c r="H87" i="4" s="1"/>
  <c r="K87" i="4" s="1"/>
  <c r="H88" i="4" a="1"/>
  <c r="H88" i="4" s="1"/>
  <c r="K88" i="4" s="1"/>
  <c r="H89" i="4" a="1"/>
  <c r="H89" i="4" s="1"/>
  <c r="K89" i="4" s="1"/>
  <c r="H90" i="4" a="1"/>
  <c r="H90" i="4" s="1"/>
  <c r="H91" i="4" a="1"/>
  <c r="H91" i="4" s="1"/>
  <c r="K91" i="4" s="1"/>
  <c r="H92" i="4" a="1"/>
  <c r="H92" i="4" s="1"/>
  <c r="H93" i="4" a="1"/>
  <c r="H93" i="4" s="1"/>
  <c r="K93" i="4" s="1"/>
  <c r="H94" i="4" a="1"/>
  <c r="H94" i="4" s="1"/>
  <c r="K94" i="4" s="1"/>
  <c r="H95" i="4" a="1"/>
  <c r="H95" i="4" s="1"/>
  <c r="K95" i="4" s="1"/>
  <c r="H96" i="4" a="1"/>
  <c r="H96" i="4" s="1"/>
  <c r="K96" i="4" s="1"/>
  <c r="H97" i="4" a="1"/>
  <c r="H97" i="4" s="1"/>
  <c r="K97" i="4" s="1"/>
  <c r="H98" i="4" a="1"/>
  <c r="H98" i="4" s="1"/>
  <c r="H99" i="4" a="1"/>
  <c r="H99" i="4" s="1"/>
  <c r="K99" i="4" s="1"/>
  <c r="H100" i="4" a="1"/>
  <c r="H100" i="4" s="1"/>
  <c r="H101" i="4" a="1"/>
  <c r="H101" i="4" s="1"/>
  <c r="K101" i="4" s="1"/>
  <c r="H102" i="4" a="1"/>
  <c r="H102" i="4" s="1"/>
  <c r="K102" i="4" s="1"/>
  <c r="H103" i="4" a="1"/>
  <c r="H103" i="4" s="1"/>
  <c r="K103" i="4" s="1"/>
  <c r="H104" i="4" a="1"/>
  <c r="H104" i="4" s="1"/>
  <c r="K104" i="4" s="1"/>
  <c r="H105" i="4" a="1"/>
  <c r="H105" i="4" s="1"/>
  <c r="K105" i="4" s="1"/>
  <c r="H106" i="4" a="1"/>
  <c r="H106" i="4" s="1"/>
  <c r="H107" i="4" a="1"/>
  <c r="H107" i="4" s="1"/>
  <c r="K107" i="4" s="1"/>
  <c r="H108" i="4" a="1"/>
  <c r="H108" i="4" s="1"/>
  <c r="H109" i="4" a="1"/>
  <c r="H109" i="4" s="1"/>
  <c r="K109" i="4" s="1"/>
  <c r="H110" i="4" a="1"/>
  <c r="H110" i="4" s="1"/>
  <c r="K110" i="4" s="1"/>
  <c r="H111" i="4" a="1"/>
  <c r="H111" i="4" s="1"/>
  <c r="K111" i="4" s="1"/>
  <c r="H112" i="4" a="1"/>
  <c r="H112" i="4" s="1"/>
  <c r="K112" i="4" s="1"/>
  <c r="H113" i="4" a="1"/>
  <c r="H113" i="4" s="1"/>
  <c r="K113" i="4" s="1"/>
  <c r="H114" i="4" a="1"/>
  <c r="H114" i="4" s="1"/>
  <c r="H115" i="4" a="1"/>
  <c r="H115" i="4" s="1"/>
  <c r="K115" i="4" s="1"/>
  <c r="H116" i="4" a="1"/>
  <c r="H116" i="4" s="1"/>
  <c r="H117" i="4" a="1"/>
  <c r="H117" i="4" s="1"/>
  <c r="K117" i="4" s="1"/>
  <c r="H118" i="4" a="1"/>
  <c r="H118" i="4" s="1"/>
  <c r="K118" i="4" s="1"/>
  <c r="H119" i="4" a="1"/>
  <c r="H119" i="4" s="1"/>
  <c r="K119" i="4" s="1"/>
  <c r="H120" i="4" a="1"/>
  <c r="H120" i="4" s="1"/>
  <c r="K120" i="4" s="1"/>
  <c r="H121" i="4" a="1"/>
  <c r="H121" i="4" s="1"/>
  <c r="K121" i="4" s="1"/>
  <c r="H122" i="4" a="1"/>
  <c r="H122" i="4" s="1"/>
  <c r="H123" i="4" a="1"/>
  <c r="H123" i="4" s="1"/>
  <c r="K123" i="4" s="1"/>
  <c r="H124" i="4" a="1"/>
  <c r="H124" i="4" s="1"/>
  <c r="H125" i="4" a="1"/>
  <c r="H125" i="4" s="1"/>
  <c r="K125" i="4" s="1"/>
  <c r="H126" i="4" a="1"/>
  <c r="H126" i="4" s="1"/>
  <c r="K126" i="4" s="1"/>
  <c r="H127" i="4" a="1"/>
  <c r="H127" i="4" s="1"/>
  <c r="K127" i="4" s="1"/>
  <c r="H128" i="4" a="1"/>
  <c r="H128" i="4" s="1"/>
  <c r="K128" i="4" s="1"/>
  <c r="H129" i="4" a="1"/>
  <c r="H129" i="4" s="1"/>
  <c r="K129" i="4" s="1"/>
  <c r="H130" i="4" a="1"/>
  <c r="H130" i="4" s="1"/>
  <c r="H131" i="4" a="1"/>
  <c r="H131" i="4" s="1"/>
  <c r="K131" i="4" s="1"/>
  <c r="H132" i="4" a="1"/>
  <c r="H132" i="4" s="1"/>
  <c r="H133" i="4" a="1"/>
  <c r="H133" i="4" s="1"/>
  <c r="K133" i="4" s="1"/>
  <c r="H134" i="4" a="1"/>
  <c r="H134" i="4" s="1"/>
  <c r="K134" i="4" s="1"/>
  <c r="H135" i="4" a="1"/>
  <c r="H135" i="4" s="1"/>
  <c r="K135" i="4" s="1"/>
  <c r="H136" i="4" a="1"/>
  <c r="H136" i="4" s="1"/>
  <c r="K136" i="4" s="1"/>
  <c r="H137" i="4" a="1"/>
  <c r="H137" i="4" s="1"/>
  <c r="K137" i="4" s="1"/>
  <c r="H138" i="4" a="1"/>
  <c r="H138" i="4" s="1"/>
  <c r="H139" i="4" a="1"/>
  <c r="H139" i="4" s="1"/>
  <c r="K139" i="4" s="1"/>
  <c r="H140" i="4" a="1"/>
  <c r="H140" i="4" s="1"/>
  <c r="H141" i="4" a="1"/>
  <c r="H141" i="4" s="1"/>
  <c r="K141" i="4" s="1"/>
  <c r="H142" i="4" a="1"/>
  <c r="H142" i="4" s="1"/>
  <c r="K142" i="4" s="1"/>
  <c r="H143" i="4" a="1"/>
  <c r="H143" i="4" s="1"/>
  <c r="K143" i="4" s="1"/>
  <c r="H144" i="4" a="1"/>
  <c r="H144" i="4" s="1"/>
  <c r="K144" i="4" s="1"/>
  <c r="H145" i="4" a="1"/>
  <c r="H145" i="4" s="1"/>
  <c r="K145" i="4" s="1"/>
  <c r="H146" i="4" a="1"/>
  <c r="H146" i="4" s="1"/>
  <c r="H147" i="4" a="1"/>
  <c r="H147" i="4" s="1"/>
  <c r="K147" i="4" s="1"/>
  <c r="H148" i="4" a="1"/>
  <c r="H148" i="4" s="1"/>
  <c r="H149" i="4" a="1"/>
  <c r="H149" i="4" s="1"/>
  <c r="K149" i="4" s="1"/>
  <c r="H150" i="4" a="1"/>
  <c r="H150" i="4" s="1"/>
  <c r="K150" i="4" s="1"/>
  <c r="H151" i="4" a="1"/>
  <c r="H151" i="4" s="1"/>
  <c r="K151" i="4" s="1"/>
  <c r="H152" i="4" a="1"/>
  <c r="H152" i="4" s="1"/>
  <c r="K152" i="4" s="1"/>
  <c r="H153" i="4" a="1"/>
  <c r="H153" i="4" s="1"/>
  <c r="K153" i="4" s="1"/>
  <c r="H154" i="4" a="1"/>
  <c r="H154" i="4" s="1"/>
  <c r="H155" i="4" a="1"/>
  <c r="H155" i="4" s="1"/>
  <c r="K155" i="4" s="1"/>
  <c r="H156" i="4" a="1"/>
  <c r="H156" i="4" s="1"/>
  <c r="H157" i="4" a="1"/>
  <c r="H157" i="4" s="1"/>
  <c r="K157" i="4" s="1"/>
  <c r="H158" i="4" a="1"/>
  <c r="H158" i="4" s="1"/>
  <c r="K158" i="4" s="1"/>
  <c r="H159" i="4" a="1"/>
  <c r="H159" i="4" s="1"/>
  <c r="K159" i="4" s="1"/>
  <c r="H160" i="4" a="1"/>
  <c r="H160" i="4" s="1"/>
  <c r="K160" i="4" s="1"/>
  <c r="H161" i="4" a="1"/>
  <c r="H161" i="4" s="1"/>
  <c r="K161" i="4" s="1"/>
  <c r="H162" i="4" a="1"/>
  <c r="H162" i="4" s="1"/>
  <c r="H163" i="4" a="1"/>
  <c r="H163" i="4" s="1"/>
  <c r="H164" i="4" a="1"/>
  <c r="H164" i="4" s="1"/>
  <c r="H165" i="4" a="1"/>
  <c r="H165" i="4" s="1"/>
  <c r="K165" i="4" s="1"/>
  <c r="H166" i="4" a="1"/>
  <c r="H166" i="4" s="1"/>
  <c r="K166" i="4" s="1"/>
  <c r="H167" i="4" a="1"/>
  <c r="H167" i="4" s="1"/>
  <c r="K167" i="4" s="1"/>
  <c r="H168" i="4" a="1"/>
  <c r="H168" i="4" s="1"/>
  <c r="K168" i="4" s="1"/>
  <c r="H169" i="4" a="1"/>
  <c r="H169" i="4" s="1"/>
  <c r="K169" i="4" s="1"/>
  <c r="H170" i="4" a="1"/>
  <c r="H170" i="4" s="1"/>
  <c r="H171" i="4" a="1"/>
  <c r="H171" i="4" s="1"/>
  <c r="H172" i="4" a="1"/>
  <c r="H172" i="4" s="1"/>
  <c r="H173" i="4" a="1"/>
  <c r="H173" i="4" s="1"/>
  <c r="K173" i="4" s="1"/>
  <c r="H174" i="4" a="1"/>
  <c r="H174" i="4" s="1"/>
  <c r="K174" i="4" s="1"/>
  <c r="H175" i="4" a="1"/>
  <c r="H175" i="4" s="1"/>
  <c r="K175" i="4" s="1"/>
  <c r="H176" i="4" a="1"/>
  <c r="H176" i="4" s="1"/>
  <c r="K176" i="4" s="1"/>
  <c r="H177" i="4" a="1"/>
  <c r="H177" i="4" s="1"/>
  <c r="K177" i="4" s="1"/>
  <c r="H178" i="4" a="1"/>
  <c r="H178" i="4" s="1"/>
  <c r="H179" i="4" a="1"/>
  <c r="H179" i="4" s="1"/>
  <c r="H180" i="4" a="1"/>
  <c r="H180" i="4" s="1"/>
  <c r="H181" i="4" a="1"/>
  <c r="H181" i="4" s="1"/>
  <c r="K181" i="4" s="1"/>
  <c r="H182" i="4" a="1"/>
  <c r="H182" i="4" s="1"/>
  <c r="K182" i="4" s="1"/>
  <c r="H183" i="4" a="1"/>
  <c r="H183" i="4" s="1"/>
  <c r="K183" i="4" s="1"/>
  <c r="H184" i="4" a="1"/>
  <c r="H184" i="4" s="1"/>
  <c r="K184" i="4" s="1"/>
  <c r="H185" i="4" a="1"/>
  <c r="H185" i="4" s="1"/>
  <c r="K185" i="4" s="1"/>
  <c r="H186" i="4" a="1"/>
  <c r="H186" i="4" s="1"/>
  <c r="H187" i="4" a="1"/>
  <c r="H187" i="4" s="1"/>
  <c r="H188" i="4" a="1"/>
  <c r="H188" i="4" s="1"/>
  <c r="H189" i="4" a="1"/>
  <c r="H189" i="4" s="1"/>
  <c r="K189" i="4" s="1"/>
  <c r="H190" i="4" a="1"/>
  <c r="H190" i="4" s="1"/>
  <c r="K190" i="4" s="1"/>
  <c r="H191" i="4" a="1"/>
  <c r="H191" i="4" s="1"/>
  <c r="K191" i="4" s="1"/>
  <c r="H192" i="4" a="1"/>
  <c r="H192" i="4" s="1"/>
  <c r="K192" i="4" s="1"/>
  <c r="H193" i="4" a="1"/>
  <c r="H193" i="4" s="1"/>
  <c r="K193" i="4" s="1"/>
  <c r="H194" i="4" a="1"/>
  <c r="H194" i="4" s="1"/>
  <c r="H195" i="4" a="1"/>
  <c r="H195" i="4" s="1"/>
  <c r="H196" i="4" a="1"/>
  <c r="H196" i="4" s="1"/>
  <c r="H3" i="4" a="1"/>
  <c r="H3" i="4" s="1"/>
  <c r="K3" i="4" s="1"/>
  <c r="E4" i="4" a="1"/>
  <c r="E4" i="4" s="1"/>
  <c r="E5" i="4" a="1"/>
  <c r="E5" i="4" s="1"/>
  <c r="E6" i="4" a="1"/>
  <c r="E6" i="4" s="1"/>
  <c r="E7" i="4" a="1"/>
  <c r="E7" i="4" s="1"/>
  <c r="E8" i="4" a="1"/>
  <c r="E8" i="4" s="1"/>
  <c r="E9" i="4" a="1"/>
  <c r="E9" i="4" s="1"/>
  <c r="E10" i="4" a="1"/>
  <c r="E10" i="4" s="1"/>
  <c r="E11" i="4" a="1"/>
  <c r="E11" i="4" s="1"/>
  <c r="E12" i="4" a="1"/>
  <c r="E12" i="4" s="1"/>
  <c r="E13" i="4" a="1"/>
  <c r="E13" i="4" s="1"/>
  <c r="E14" i="4" a="1"/>
  <c r="E14" i="4" s="1"/>
  <c r="E15" i="4" a="1"/>
  <c r="E15" i="4" s="1"/>
  <c r="E16" i="4" a="1"/>
  <c r="E16" i="4" s="1"/>
  <c r="E17" i="4" a="1"/>
  <c r="E17" i="4" s="1"/>
  <c r="E18" i="4" a="1"/>
  <c r="E18" i="4" s="1"/>
  <c r="E19" i="4" a="1"/>
  <c r="E19" i="4" s="1"/>
  <c r="E20" i="4" a="1"/>
  <c r="E20" i="4" s="1"/>
  <c r="E21" i="4" a="1"/>
  <c r="E21" i="4" s="1"/>
  <c r="E22" i="4" a="1"/>
  <c r="E22" i="4" s="1"/>
  <c r="E23" i="4" a="1"/>
  <c r="E23" i="4" s="1"/>
  <c r="E24" i="4" a="1"/>
  <c r="E24" i="4" s="1"/>
  <c r="E25" i="4" a="1"/>
  <c r="E25" i="4" s="1"/>
  <c r="E26" i="4" a="1"/>
  <c r="E26" i="4" s="1"/>
  <c r="E27" i="4" a="1"/>
  <c r="E27" i="4" s="1"/>
  <c r="E28" i="4" a="1"/>
  <c r="E28" i="4" s="1"/>
  <c r="E29" i="4" a="1"/>
  <c r="E29" i="4" s="1"/>
  <c r="E30" i="4" a="1"/>
  <c r="E30" i="4" s="1"/>
  <c r="E31" i="4" a="1"/>
  <c r="E31" i="4" s="1"/>
  <c r="E32" i="4" a="1"/>
  <c r="E32" i="4" s="1"/>
  <c r="E33" i="4" a="1"/>
  <c r="E33" i="4" s="1"/>
  <c r="E34" i="4" a="1"/>
  <c r="E34" i="4" s="1"/>
  <c r="E35" i="4" a="1"/>
  <c r="E35" i="4" s="1"/>
  <c r="E36" i="4" a="1"/>
  <c r="E36" i="4" s="1"/>
  <c r="E37" i="4" a="1"/>
  <c r="E37" i="4" s="1"/>
  <c r="E38" i="4" a="1"/>
  <c r="E38" i="4" s="1"/>
  <c r="E39" i="4" a="1"/>
  <c r="E39" i="4" s="1"/>
  <c r="E40" i="4" a="1"/>
  <c r="E40" i="4" s="1"/>
  <c r="E41" i="4" a="1"/>
  <c r="E41" i="4" s="1"/>
  <c r="E42" i="4" a="1"/>
  <c r="E42" i="4" s="1"/>
  <c r="E43" i="4" a="1"/>
  <c r="E43" i="4" s="1"/>
  <c r="E44" i="4" a="1"/>
  <c r="E44" i="4" s="1"/>
  <c r="E45" i="4" a="1"/>
  <c r="E45" i="4" s="1"/>
  <c r="E46" i="4" a="1"/>
  <c r="E46" i="4" s="1"/>
  <c r="E47" i="4" a="1"/>
  <c r="E47" i="4" s="1"/>
  <c r="E48" i="4" a="1"/>
  <c r="E48" i="4" s="1"/>
  <c r="E49" i="4" a="1"/>
  <c r="E49" i="4" s="1"/>
  <c r="E50" i="4" a="1"/>
  <c r="E50" i="4" s="1"/>
  <c r="E51" i="4" a="1"/>
  <c r="E51" i="4" s="1"/>
  <c r="E52" i="4" a="1"/>
  <c r="E52" i="4" s="1"/>
  <c r="E53" i="4" a="1"/>
  <c r="E53" i="4" s="1"/>
  <c r="E54" i="4" a="1"/>
  <c r="E54" i="4" s="1"/>
  <c r="E55" i="4" a="1"/>
  <c r="E55" i="4" s="1"/>
  <c r="E56" i="4" a="1"/>
  <c r="E56" i="4" s="1"/>
  <c r="E57" i="4" a="1"/>
  <c r="E57" i="4" s="1"/>
  <c r="E58" i="4" a="1"/>
  <c r="E58" i="4" s="1"/>
  <c r="E59" i="4" a="1"/>
  <c r="E59" i="4" s="1"/>
  <c r="E60" i="4" a="1"/>
  <c r="E60" i="4" s="1"/>
  <c r="E61" i="4" a="1"/>
  <c r="E61" i="4" s="1"/>
  <c r="E62" i="4" a="1"/>
  <c r="E62" i="4" s="1"/>
  <c r="E63" i="4" a="1"/>
  <c r="E63" i="4" s="1"/>
  <c r="E64" i="4" a="1"/>
  <c r="E64" i="4" s="1"/>
  <c r="E65" i="4" a="1"/>
  <c r="E65" i="4" s="1"/>
  <c r="E66" i="4" a="1"/>
  <c r="E66" i="4" s="1"/>
  <c r="E67" i="4" a="1"/>
  <c r="E67" i="4" s="1"/>
  <c r="E68" i="4" a="1"/>
  <c r="E68" i="4" s="1"/>
  <c r="E69" i="4" a="1"/>
  <c r="E69" i="4" s="1"/>
  <c r="E70" i="4" a="1"/>
  <c r="E70" i="4" s="1"/>
  <c r="E71" i="4" a="1"/>
  <c r="E71" i="4" s="1"/>
  <c r="E72" i="4" a="1"/>
  <c r="E72" i="4" s="1"/>
  <c r="E73" i="4" a="1"/>
  <c r="E73" i="4" s="1"/>
  <c r="E74" i="4" a="1"/>
  <c r="E74" i="4" s="1"/>
  <c r="E75" i="4" a="1"/>
  <c r="E75" i="4" s="1"/>
  <c r="E76" i="4" a="1"/>
  <c r="E76" i="4" s="1"/>
  <c r="E77" i="4" a="1"/>
  <c r="E77" i="4" s="1"/>
  <c r="E78" i="4" a="1"/>
  <c r="E78" i="4" s="1"/>
  <c r="E79" i="4" a="1"/>
  <c r="E79" i="4" s="1"/>
  <c r="E80" i="4" a="1"/>
  <c r="E80" i="4" s="1"/>
  <c r="E81" i="4" a="1"/>
  <c r="E81" i="4" s="1"/>
  <c r="E82" i="4" a="1"/>
  <c r="E82" i="4" s="1"/>
  <c r="E83" i="4" a="1"/>
  <c r="E83" i="4" s="1"/>
  <c r="E84" i="4" a="1"/>
  <c r="E84" i="4" s="1"/>
  <c r="E85" i="4" a="1"/>
  <c r="E85" i="4" s="1"/>
  <c r="E86" i="4" a="1"/>
  <c r="E86" i="4" s="1"/>
  <c r="E87" i="4" a="1"/>
  <c r="E87" i="4" s="1"/>
  <c r="E88" i="4" a="1"/>
  <c r="E88" i="4" s="1"/>
  <c r="E89" i="4" a="1"/>
  <c r="E89" i="4" s="1"/>
  <c r="E90" i="4" a="1"/>
  <c r="E90" i="4" s="1"/>
  <c r="E91" i="4" a="1"/>
  <c r="E91" i="4" s="1"/>
  <c r="E92" i="4" a="1"/>
  <c r="E92" i="4" s="1"/>
  <c r="E93" i="4" a="1"/>
  <c r="E93" i="4" s="1"/>
  <c r="E94" i="4" a="1"/>
  <c r="E94" i="4" s="1"/>
  <c r="E95" i="4" a="1"/>
  <c r="E95" i="4" s="1"/>
  <c r="E96" i="4" a="1"/>
  <c r="E96" i="4" s="1"/>
  <c r="E97" i="4" a="1"/>
  <c r="E97" i="4" s="1"/>
  <c r="E98" i="4" a="1"/>
  <c r="E98" i="4" s="1"/>
  <c r="E99" i="4" a="1"/>
  <c r="E99" i="4" s="1"/>
  <c r="E100" i="4" a="1"/>
  <c r="E100" i="4" s="1"/>
  <c r="E101" i="4" a="1"/>
  <c r="E101" i="4" s="1"/>
  <c r="E102" i="4" a="1"/>
  <c r="E102" i="4" s="1"/>
  <c r="E103" i="4" a="1"/>
  <c r="E103" i="4" s="1"/>
  <c r="E104" i="4" a="1"/>
  <c r="E104" i="4" s="1"/>
  <c r="E105" i="4" a="1"/>
  <c r="E105" i="4" s="1"/>
  <c r="E106" i="4" a="1"/>
  <c r="E106" i="4" s="1"/>
  <c r="E107" i="4" a="1"/>
  <c r="E107" i="4" s="1"/>
  <c r="E108" i="4" a="1"/>
  <c r="E108" i="4" s="1"/>
  <c r="E109" i="4" a="1"/>
  <c r="E109" i="4" s="1"/>
  <c r="E110" i="4" a="1"/>
  <c r="E110" i="4" s="1"/>
  <c r="E111" i="4" a="1"/>
  <c r="E111" i="4" s="1"/>
  <c r="E112" i="4" a="1"/>
  <c r="E112" i="4" s="1"/>
  <c r="E113" i="4" a="1"/>
  <c r="E113" i="4" s="1"/>
  <c r="E114" i="4" a="1"/>
  <c r="E114" i="4" s="1"/>
  <c r="E115" i="4" a="1"/>
  <c r="E115" i="4" s="1"/>
  <c r="E116" i="4" a="1"/>
  <c r="E116" i="4" s="1"/>
  <c r="E117" i="4" a="1"/>
  <c r="E117" i="4" s="1"/>
  <c r="E118" i="4" a="1"/>
  <c r="E118" i="4" s="1"/>
  <c r="E119" i="4" a="1"/>
  <c r="E119" i="4" s="1"/>
  <c r="E120" i="4" a="1"/>
  <c r="E120" i="4" s="1"/>
  <c r="E121" i="4" a="1"/>
  <c r="E121" i="4" s="1"/>
  <c r="E122" i="4" a="1"/>
  <c r="E122" i="4" s="1"/>
  <c r="E123" i="4" a="1"/>
  <c r="E123" i="4" s="1"/>
  <c r="E124" i="4" a="1"/>
  <c r="E124" i="4" s="1"/>
  <c r="E125" i="4" a="1"/>
  <c r="E125" i="4" s="1"/>
  <c r="E126" i="4" a="1"/>
  <c r="E126" i="4" s="1"/>
  <c r="E127" i="4" a="1"/>
  <c r="E127" i="4" s="1"/>
  <c r="E128" i="4" a="1"/>
  <c r="E128" i="4" s="1"/>
  <c r="E129" i="4" a="1"/>
  <c r="E129" i="4" s="1"/>
  <c r="E130" i="4" a="1"/>
  <c r="E130" i="4" s="1"/>
  <c r="E131" i="4" a="1"/>
  <c r="E131" i="4" s="1"/>
  <c r="E132" i="4" a="1"/>
  <c r="E132" i="4" s="1"/>
  <c r="E133" i="4" a="1"/>
  <c r="E133" i="4" s="1"/>
  <c r="E134" i="4" a="1"/>
  <c r="E134" i="4" s="1"/>
  <c r="E135" i="4" a="1"/>
  <c r="E135" i="4" s="1"/>
  <c r="E136" i="4" a="1"/>
  <c r="E136" i="4" s="1"/>
  <c r="E137" i="4" a="1"/>
  <c r="E137" i="4" s="1"/>
  <c r="E138" i="4" a="1"/>
  <c r="E138" i="4" s="1"/>
  <c r="E139" i="4" a="1"/>
  <c r="E139" i="4" s="1"/>
  <c r="E140" i="4" a="1"/>
  <c r="E140" i="4" s="1"/>
  <c r="E141" i="4" a="1"/>
  <c r="E141" i="4" s="1"/>
  <c r="E142" i="4" a="1"/>
  <c r="E142" i="4" s="1"/>
  <c r="E143" i="4" a="1"/>
  <c r="E143" i="4" s="1"/>
  <c r="E144" i="4" a="1"/>
  <c r="E144" i="4" s="1"/>
  <c r="E145" i="4" a="1"/>
  <c r="E145" i="4" s="1"/>
  <c r="E146" i="4" a="1"/>
  <c r="E146" i="4" s="1"/>
  <c r="E147" i="4" a="1"/>
  <c r="E147" i="4" s="1"/>
  <c r="E148" i="4" a="1"/>
  <c r="E148" i="4" s="1"/>
  <c r="E149" i="4" a="1"/>
  <c r="E149" i="4" s="1"/>
  <c r="E150" i="4" a="1"/>
  <c r="E150" i="4" s="1"/>
  <c r="E151" i="4" a="1"/>
  <c r="E151" i="4" s="1"/>
  <c r="E152" i="4" a="1"/>
  <c r="E152" i="4" s="1"/>
  <c r="E153" i="4" a="1"/>
  <c r="E153" i="4" s="1"/>
  <c r="E154" i="4" a="1"/>
  <c r="E154" i="4" s="1"/>
  <c r="E155" i="4" a="1"/>
  <c r="E155" i="4" s="1"/>
  <c r="E156" i="4" a="1"/>
  <c r="E156" i="4" s="1"/>
  <c r="E157" i="4" a="1"/>
  <c r="E157" i="4" s="1"/>
  <c r="E158" i="4" a="1"/>
  <c r="E158" i="4" s="1"/>
  <c r="E159" i="4" a="1"/>
  <c r="E159" i="4" s="1"/>
  <c r="E160" i="4" a="1"/>
  <c r="E160" i="4" s="1"/>
  <c r="E161" i="4" a="1"/>
  <c r="E161" i="4" s="1"/>
  <c r="E162" i="4" a="1"/>
  <c r="E162" i="4" s="1"/>
  <c r="E163" i="4" a="1"/>
  <c r="E163" i="4" s="1"/>
  <c r="E164" i="4" a="1"/>
  <c r="E164" i="4" s="1"/>
  <c r="E165" i="4" a="1"/>
  <c r="E165" i="4" s="1"/>
  <c r="E166" i="4" a="1"/>
  <c r="E166" i="4" s="1"/>
  <c r="E167" i="4" a="1"/>
  <c r="E167" i="4" s="1"/>
  <c r="E168" i="4" a="1"/>
  <c r="E168" i="4" s="1"/>
  <c r="E169" i="4" a="1"/>
  <c r="E169" i="4" s="1"/>
  <c r="E170" i="4" a="1"/>
  <c r="E170" i="4" s="1"/>
  <c r="E171" i="4" a="1"/>
  <c r="E171" i="4" s="1"/>
  <c r="E172" i="4" a="1"/>
  <c r="E172" i="4" s="1"/>
  <c r="E173" i="4" a="1"/>
  <c r="E173" i="4" s="1"/>
  <c r="E174" i="4" a="1"/>
  <c r="E174" i="4" s="1"/>
  <c r="E175" i="4" a="1"/>
  <c r="E175" i="4" s="1"/>
  <c r="E176" i="4" a="1"/>
  <c r="E176" i="4" s="1"/>
  <c r="E177" i="4" a="1"/>
  <c r="E177" i="4" s="1"/>
  <c r="E178" i="4" a="1"/>
  <c r="E178" i="4" s="1"/>
  <c r="E179" i="4" a="1"/>
  <c r="E179" i="4" s="1"/>
  <c r="E180" i="4" a="1"/>
  <c r="E180" i="4" s="1"/>
  <c r="E181" i="4" a="1"/>
  <c r="E181" i="4" s="1"/>
  <c r="E182" i="4" a="1"/>
  <c r="E182" i="4" s="1"/>
  <c r="E183" i="4" a="1"/>
  <c r="E183" i="4" s="1"/>
  <c r="E184" i="4" a="1"/>
  <c r="E184" i="4" s="1"/>
  <c r="E185" i="4" a="1"/>
  <c r="E185" i="4" s="1"/>
  <c r="E186" i="4" a="1"/>
  <c r="E186" i="4" s="1"/>
  <c r="E187" i="4" a="1"/>
  <c r="E187" i="4" s="1"/>
  <c r="E188" i="4" a="1"/>
  <c r="E188" i="4" s="1"/>
  <c r="E189" i="4" a="1"/>
  <c r="E189" i="4" s="1"/>
  <c r="E190" i="4" a="1"/>
  <c r="E190" i="4" s="1"/>
  <c r="E191" i="4" a="1"/>
  <c r="E191" i="4" s="1"/>
  <c r="E192" i="4" a="1"/>
  <c r="E192" i="4" s="1"/>
  <c r="E193" i="4" a="1"/>
  <c r="E193" i="4" s="1"/>
  <c r="E194" i="4" a="1"/>
  <c r="E194" i="4" s="1"/>
  <c r="E195" i="4" a="1"/>
  <c r="E195" i="4" s="1"/>
  <c r="E196" i="4" a="1"/>
  <c r="E196" i="4" s="1"/>
  <c r="E3" i="4" a="1"/>
  <c r="E3" i="4" s="1"/>
  <c r="D4" i="4" a="1"/>
  <c r="D4" i="4" s="1"/>
  <c r="D5" i="4" a="1"/>
  <c r="D5" i="4" s="1"/>
  <c r="D6" i="4" a="1"/>
  <c r="D6" i="4" s="1"/>
  <c r="D7" i="4" a="1"/>
  <c r="D7" i="4" s="1"/>
  <c r="D8" i="4" a="1"/>
  <c r="D8" i="4" s="1"/>
  <c r="D9" i="4" a="1"/>
  <c r="D9" i="4" s="1"/>
  <c r="D10" i="4" a="1"/>
  <c r="D10" i="4" s="1"/>
  <c r="D11" i="4" a="1"/>
  <c r="D11" i="4" s="1"/>
  <c r="D12" i="4" a="1"/>
  <c r="D12" i="4" s="1"/>
  <c r="D13" i="4" a="1"/>
  <c r="D13" i="4" s="1"/>
  <c r="D14" i="4" a="1"/>
  <c r="D14" i="4" s="1"/>
  <c r="D15" i="4" a="1"/>
  <c r="D15" i="4" s="1"/>
  <c r="D16" i="4" a="1"/>
  <c r="D16" i="4" s="1"/>
  <c r="D17" i="4" a="1"/>
  <c r="D17" i="4" s="1"/>
  <c r="D18" i="4" a="1"/>
  <c r="D18" i="4" s="1"/>
  <c r="D19" i="4" a="1"/>
  <c r="D19" i="4" s="1"/>
  <c r="D20" i="4" a="1"/>
  <c r="D20" i="4" s="1"/>
  <c r="D21" i="4" a="1"/>
  <c r="D21" i="4" s="1"/>
  <c r="D22" i="4" a="1"/>
  <c r="D22" i="4" s="1"/>
  <c r="D23" i="4" a="1"/>
  <c r="D23" i="4" s="1"/>
  <c r="D24" i="4" a="1"/>
  <c r="D24" i="4" s="1"/>
  <c r="D25" i="4" a="1"/>
  <c r="D25" i="4" s="1"/>
  <c r="D26" i="4" a="1"/>
  <c r="D26" i="4" s="1"/>
  <c r="D27" i="4" a="1"/>
  <c r="D27" i="4" s="1"/>
  <c r="D28" i="4" a="1"/>
  <c r="D28" i="4" s="1"/>
  <c r="D29" i="4" a="1"/>
  <c r="D29" i="4" s="1"/>
  <c r="D30" i="4" a="1"/>
  <c r="D30" i="4" s="1"/>
  <c r="D31" i="4" a="1"/>
  <c r="D31" i="4" s="1"/>
  <c r="D32" i="4" a="1"/>
  <c r="D32" i="4" s="1"/>
  <c r="D33" i="4" a="1"/>
  <c r="D33" i="4" s="1"/>
  <c r="D34" i="4" a="1"/>
  <c r="D34" i="4" s="1"/>
  <c r="D35" i="4" a="1"/>
  <c r="D35" i="4" s="1"/>
  <c r="D36" i="4" a="1"/>
  <c r="D36" i="4" s="1"/>
  <c r="D37" i="4" a="1"/>
  <c r="D37" i="4" s="1"/>
  <c r="D38" i="4" a="1"/>
  <c r="D38" i="4" s="1"/>
  <c r="D39" i="4" a="1"/>
  <c r="D39" i="4" s="1"/>
  <c r="D40" i="4" a="1"/>
  <c r="D40" i="4" s="1"/>
  <c r="D41" i="4" a="1"/>
  <c r="D41" i="4" s="1"/>
  <c r="D42" i="4" a="1"/>
  <c r="D42" i="4" s="1"/>
  <c r="D43" i="4" a="1"/>
  <c r="D43" i="4" s="1"/>
  <c r="D44" i="4" a="1"/>
  <c r="D44" i="4" s="1"/>
  <c r="D45" i="4" a="1"/>
  <c r="D45" i="4" s="1"/>
  <c r="D46" i="4" a="1"/>
  <c r="D46" i="4" s="1"/>
  <c r="D47" i="4" a="1"/>
  <c r="D47" i="4" s="1"/>
  <c r="D48" i="4" a="1"/>
  <c r="D48" i="4" s="1"/>
  <c r="D49" i="4" a="1"/>
  <c r="D49" i="4" s="1"/>
  <c r="D50" i="4" a="1"/>
  <c r="D50" i="4" s="1"/>
  <c r="D51" i="4" a="1"/>
  <c r="D51" i="4" s="1"/>
  <c r="D52" i="4" a="1"/>
  <c r="D52" i="4" s="1"/>
  <c r="D53" i="4" a="1"/>
  <c r="D53" i="4" s="1"/>
  <c r="D54" i="4" a="1"/>
  <c r="D54" i="4" s="1"/>
  <c r="D55" i="4" a="1"/>
  <c r="D55" i="4" s="1"/>
  <c r="D56" i="4" a="1"/>
  <c r="D56" i="4" s="1"/>
  <c r="D57" i="4" a="1"/>
  <c r="D57" i="4" s="1"/>
  <c r="D58" i="4" a="1"/>
  <c r="D58" i="4" s="1"/>
  <c r="D59" i="4" a="1"/>
  <c r="D59" i="4" s="1"/>
  <c r="D60" i="4" a="1"/>
  <c r="D60" i="4" s="1"/>
  <c r="D61" i="4" a="1"/>
  <c r="D61" i="4" s="1"/>
  <c r="D62" i="4" a="1"/>
  <c r="D62" i="4" s="1"/>
  <c r="D63" i="4" a="1"/>
  <c r="D63" i="4" s="1"/>
  <c r="D64" i="4" a="1"/>
  <c r="D64" i="4" s="1"/>
  <c r="D65" i="4" a="1"/>
  <c r="D65" i="4" s="1"/>
  <c r="D66" i="4" a="1"/>
  <c r="D66" i="4" s="1"/>
  <c r="D67" i="4" a="1"/>
  <c r="D67" i="4" s="1"/>
  <c r="D68" i="4" a="1"/>
  <c r="D68" i="4" s="1"/>
  <c r="D69" i="4" a="1"/>
  <c r="D69" i="4" s="1"/>
  <c r="D70" i="4" a="1"/>
  <c r="D70" i="4" s="1"/>
  <c r="D71" i="4" a="1"/>
  <c r="D71" i="4" s="1"/>
  <c r="D72" i="4" a="1"/>
  <c r="D72" i="4" s="1"/>
  <c r="D73" i="4" a="1"/>
  <c r="D73" i="4" s="1"/>
  <c r="D74" i="4" a="1"/>
  <c r="D74" i="4" s="1"/>
  <c r="D75" i="4" a="1"/>
  <c r="D75" i="4" s="1"/>
  <c r="D76" i="4" a="1"/>
  <c r="D76" i="4" s="1"/>
  <c r="D77" i="4" a="1"/>
  <c r="D77" i="4" s="1"/>
  <c r="D78" i="4" a="1"/>
  <c r="D78" i="4" s="1"/>
  <c r="D79" i="4" a="1"/>
  <c r="D79" i="4" s="1"/>
  <c r="D80" i="4" a="1"/>
  <c r="D80" i="4" s="1"/>
  <c r="D81" i="4" a="1"/>
  <c r="D81" i="4" s="1"/>
  <c r="D82" i="4" a="1"/>
  <c r="D82" i="4" s="1"/>
  <c r="D83" i="4" a="1"/>
  <c r="D83" i="4" s="1"/>
  <c r="D84" i="4" a="1"/>
  <c r="D84" i="4" s="1"/>
  <c r="D85" i="4" a="1"/>
  <c r="D85" i="4" s="1"/>
  <c r="D86" i="4" a="1"/>
  <c r="D86" i="4" s="1"/>
  <c r="D87" i="4" a="1"/>
  <c r="D87" i="4" s="1"/>
  <c r="D88" i="4" a="1"/>
  <c r="D88" i="4" s="1"/>
  <c r="D89" i="4" a="1"/>
  <c r="D89" i="4" s="1"/>
  <c r="D90" i="4" a="1"/>
  <c r="D90" i="4" s="1"/>
  <c r="D91" i="4" a="1"/>
  <c r="D91" i="4" s="1"/>
  <c r="D92" i="4" a="1"/>
  <c r="D92" i="4" s="1"/>
  <c r="D93" i="4" a="1"/>
  <c r="D93" i="4" s="1"/>
  <c r="D94" i="4" a="1"/>
  <c r="D94" i="4" s="1"/>
  <c r="D95" i="4" a="1"/>
  <c r="D95" i="4" s="1"/>
  <c r="D96" i="4" a="1"/>
  <c r="D96" i="4" s="1"/>
  <c r="D97" i="4" a="1"/>
  <c r="D97" i="4" s="1"/>
  <c r="D98" i="4" a="1"/>
  <c r="D98" i="4" s="1"/>
  <c r="D99" i="4" a="1"/>
  <c r="D99" i="4" s="1"/>
  <c r="D100" i="4" a="1"/>
  <c r="D100" i="4" s="1"/>
  <c r="D101" i="4" a="1"/>
  <c r="D101" i="4" s="1"/>
  <c r="D102" i="4" a="1"/>
  <c r="D102" i="4" s="1"/>
  <c r="D103" i="4" a="1"/>
  <c r="D103" i="4" s="1"/>
  <c r="D104" i="4" a="1"/>
  <c r="D104" i="4" s="1"/>
  <c r="D105" i="4" a="1"/>
  <c r="D105" i="4" s="1"/>
  <c r="D106" i="4" a="1"/>
  <c r="D106" i="4" s="1"/>
  <c r="D107" i="4" a="1"/>
  <c r="D107" i="4" s="1"/>
  <c r="D108" i="4" a="1"/>
  <c r="D108" i="4" s="1"/>
  <c r="D109" i="4" a="1"/>
  <c r="D109" i="4" s="1"/>
  <c r="D110" i="4" a="1"/>
  <c r="D110" i="4" s="1"/>
  <c r="D111" i="4" a="1"/>
  <c r="D111" i="4" s="1"/>
  <c r="D112" i="4" a="1"/>
  <c r="D112" i="4" s="1"/>
  <c r="D113" i="4" a="1"/>
  <c r="D113" i="4" s="1"/>
  <c r="D114" i="4" a="1"/>
  <c r="D114" i="4" s="1"/>
  <c r="D115" i="4" a="1"/>
  <c r="D115" i="4" s="1"/>
  <c r="D116" i="4" a="1"/>
  <c r="D116" i="4" s="1"/>
  <c r="D117" i="4" a="1"/>
  <c r="D117" i="4" s="1"/>
  <c r="D118" i="4" a="1"/>
  <c r="D118" i="4" s="1"/>
  <c r="D119" i="4" a="1"/>
  <c r="D119" i="4" s="1"/>
  <c r="D120" i="4" a="1"/>
  <c r="D120" i="4" s="1"/>
  <c r="D121" i="4" a="1"/>
  <c r="D121" i="4" s="1"/>
  <c r="D122" i="4" a="1"/>
  <c r="D122" i="4" s="1"/>
  <c r="D123" i="4" a="1"/>
  <c r="D123" i="4" s="1"/>
  <c r="D124" i="4" a="1"/>
  <c r="D124" i="4" s="1"/>
  <c r="D125" i="4" a="1"/>
  <c r="D125" i="4" s="1"/>
  <c r="D126" i="4" a="1"/>
  <c r="D126" i="4" s="1"/>
  <c r="D127" i="4" a="1"/>
  <c r="D127" i="4" s="1"/>
  <c r="D128" i="4" a="1"/>
  <c r="D128" i="4" s="1"/>
  <c r="D129" i="4" a="1"/>
  <c r="D129" i="4" s="1"/>
  <c r="D130" i="4" a="1"/>
  <c r="D130" i="4" s="1"/>
  <c r="D131" i="4" a="1"/>
  <c r="D131" i="4" s="1"/>
  <c r="D132" i="4" a="1"/>
  <c r="D132" i="4" s="1"/>
  <c r="D133" i="4" a="1"/>
  <c r="D133" i="4" s="1"/>
  <c r="D134" i="4" a="1"/>
  <c r="D134" i="4" s="1"/>
  <c r="D135" i="4" a="1"/>
  <c r="D135" i="4" s="1"/>
  <c r="D136" i="4" a="1"/>
  <c r="D136" i="4" s="1"/>
  <c r="D137" i="4" a="1"/>
  <c r="D137" i="4" s="1"/>
  <c r="D138" i="4" a="1"/>
  <c r="D138" i="4" s="1"/>
  <c r="D139" i="4" a="1"/>
  <c r="D139" i="4" s="1"/>
  <c r="D140" i="4" a="1"/>
  <c r="D140" i="4" s="1"/>
  <c r="D141" i="4" a="1"/>
  <c r="D141" i="4" s="1"/>
  <c r="D142" i="4" a="1"/>
  <c r="D142" i="4" s="1"/>
  <c r="D143" i="4" a="1"/>
  <c r="D143" i="4" s="1"/>
  <c r="D144" i="4" a="1"/>
  <c r="D144" i="4" s="1"/>
  <c r="D145" i="4" a="1"/>
  <c r="D145" i="4" s="1"/>
  <c r="D146" i="4" a="1"/>
  <c r="D146" i="4" s="1"/>
  <c r="D147" i="4" a="1"/>
  <c r="D147" i="4" s="1"/>
  <c r="D148" i="4" a="1"/>
  <c r="D148" i="4" s="1"/>
  <c r="D149" i="4" a="1"/>
  <c r="D149" i="4" s="1"/>
  <c r="D150" i="4" a="1"/>
  <c r="D150" i="4" s="1"/>
  <c r="D151" i="4" a="1"/>
  <c r="D151" i="4" s="1"/>
  <c r="D152" i="4" a="1"/>
  <c r="D152" i="4" s="1"/>
  <c r="D153" i="4" a="1"/>
  <c r="D153" i="4" s="1"/>
  <c r="D154" i="4" a="1"/>
  <c r="D154" i="4" s="1"/>
  <c r="D155" i="4" a="1"/>
  <c r="D155" i="4" s="1"/>
  <c r="D156" i="4" a="1"/>
  <c r="D156" i="4" s="1"/>
  <c r="D157" i="4" a="1"/>
  <c r="D157" i="4" s="1"/>
  <c r="D158" i="4" a="1"/>
  <c r="D158" i="4" s="1"/>
  <c r="D159" i="4" a="1"/>
  <c r="D159" i="4" s="1"/>
  <c r="D160" i="4" a="1"/>
  <c r="D160" i="4" s="1"/>
  <c r="D161" i="4" a="1"/>
  <c r="D161" i="4" s="1"/>
  <c r="D162" i="4" a="1"/>
  <c r="D162" i="4" s="1"/>
  <c r="D163" i="4" a="1"/>
  <c r="D163" i="4" s="1"/>
  <c r="D164" i="4" a="1"/>
  <c r="D164" i="4" s="1"/>
  <c r="D165" i="4" a="1"/>
  <c r="D165" i="4" s="1"/>
  <c r="D166" i="4" a="1"/>
  <c r="D166" i="4" s="1"/>
  <c r="D167" i="4" a="1"/>
  <c r="D167" i="4" s="1"/>
  <c r="D168" i="4" a="1"/>
  <c r="D168" i="4" s="1"/>
  <c r="D169" i="4" a="1"/>
  <c r="D169" i="4" s="1"/>
  <c r="D170" i="4" a="1"/>
  <c r="D170" i="4" s="1"/>
  <c r="D171" i="4" a="1"/>
  <c r="D171" i="4" s="1"/>
  <c r="D172" i="4" a="1"/>
  <c r="D172" i="4" s="1"/>
  <c r="D173" i="4" a="1"/>
  <c r="D173" i="4" s="1"/>
  <c r="D174" i="4" a="1"/>
  <c r="D174" i="4" s="1"/>
  <c r="D175" i="4" a="1"/>
  <c r="D175" i="4" s="1"/>
  <c r="D176" i="4" a="1"/>
  <c r="D176" i="4" s="1"/>
  <c r="D177" i="4" a="1"/>
  <c r="D177" i="4" s="1"/>
  <c r="D178" i="4" a="1"/>
  <c r="D178" i="4" s="1"/>
  <c r="D179" i="4" a="1"/>
  <c r="D179" i="4" s="1"/>
  <c r="D180" i="4" a="1"/>
  <c r="D180" i="4" s="1"/>
  <c r="D181" i="4" a="1"/>
  <c r="D181" i="4" s="1"/>
  <c r="D182" i="4" a="1"/>
  <c r="D182" i="4" s="1"/>
  <c r="D183" i="4" a="1"/>
  <c r="D183" i="4" s="1"/>
  <c r="D184" i="4" a="1"/>
  <c r="D184" i="4" s="1"/>
  <c r="D185" i="4" a="1"/>
  <c r="D185" i="4" s="1"/>
  <c r="D186" i="4" a="1"/>
  <c r="D186" i="4" s="1"/>
  <c r="D187" i="4" a="1"/>
  <c r="D187" i="4" s="1"/>
  <c r="D188" i="4" a="1"/>
  <c r="D188" i="4" s="1"/>
  <c r="D189" i="4" a="1"/>
  <c r="D189" i="4" s="1"/>
  <c r="D190" i="4" a="1"/>
  <c r="D190" i="4" s="1"/>
  <c r="D191" i="4" a="1"/>
  <c r="D191" i="4" s="1"/>
  <c r="D192" i="4" a="1"/>
  <c r="D192" i="4" s="1"/>
  <c r="D193" i="4" a="1"/>
  <c r="D193" i="4" s="1"/>
  <c r="D194" i="4" a="1"/>
  <c r="D194" i="4" s="1"/>
  <c r="D195" i="4" a="1"/>
  <c r="D195" i="4" s="1"/>
  <c r="D196" i="4" a="1"/>
  <c r="D196" i="4" s="1"/>
  <c r="D3" i="4" a="1"/>
  <c r="D3" i="4" s="1"/>
  <c r="A1" i="19"/>
  <c r="A1" i="5"/>
  <c r="A1" i="4"/>
  <c r="A1" i="20"/>
  <c r="A1" i="21"/>
  <c r="K195" i="4" l="1"/>
  <c r="K187" i="4"/>
  <c r="K179" i="4"/>
  <c r="K171" i="4"/>
  <c r="K163" i="4"/>
  <c r="N63" i="5"/>
  <c r="N19" i="5"/>
  <c r="N147" i="5"/>
  <c r="N91" i="5"/>
  <c r="N152" i="5"/>
  <c r="N144" i="5"/>
  <c r="N186" i="5"/>
  <c r="N96" i="5"/>
  <c r="N71" i="5"/>
  <c r="N101" i="5"/>
  <c r="N45" i="5"/>
  <c r="N133" i="5"/>
  <c r="N108" i="5"/>
  <c r="N196" i="5"/>
  <c r="N86" i="5"/>
  <c r="N110" i="5"/>
  <c r="N128" i="5"/>
  <c r="N95" i="5"/>
  <c r="N93" i="5"/>
  <c r="N83" i="5"/>
  <c r="N189" i="5"/>
  <c r="N84" i="5"/>
  <c r="N177" i="5"/>
  <c r="N56" i="5"/>
  <c r="W196" i="4"/>
  <c r="AA196" i="4" s="1"/>
  <c r="W188" i="4"/>
  <c r="AA188" i="4" s="1"/>
  <c r="W180" i="4"/>
  <c r="AA180" i="4" s="1"/>
  <c r="W172" i="4"/>
  <c r="AA172" i="4" s="1"/>
  <c r="W164" i="4"/>
  <c r="AA164" i="4" s="1"/>
  <c r="W156" i="4"/>
  <c r="AA156" i="4" s="1"/>
  <c r="W148" i="4"/>
  <c r="AA148" i="4" s="1"/>
  <c r="W140" i="4"/>
  <c r="AA140" i="4" s="1"/>
  <c r="W132" i="4"/>
  <c r="AA132" i="4" s="1"/>
  <c r="W124" i="4"/>
  <c r="AA124" i="4" s="1"/>
  <c r="W116" i="4"/>
  <c r="AA116" i="4" s="1"/>
  <c r="W108" i="4"/>
  <c r="AA108" i="4" s="1"/>
  <c r="W100" i="4"/>
  <c r="AA100" i="4" s="1"/>
  <c r="W92" i="4"/>
  <c r="AA92" i="4" s="1"/>
  <c r="W84" i="4"/>
  <c r="AA84" i="4" s="1"/>
  <c r="W76" i="4"/>
  <c r="AA76" i="4" s="1"/>
  <c r="W68" i="4"/>
  <c r="AA68" i="4" s="1"/>
  <c r="W60" i="4"/>
  <c r="AA60" i="4" s="1"/>
  <c r="W52" i="4"/>
  <c r="AA52" i="4" s="1"/>
  <c r="W44" i="4"/>
  <c r="AA44" i="4" s="1"/>
  <c r="W36" i="4"/>
  <c r="AA36" i="4" s="1"/>
  <c r="W28" i="4"/>
  <c r="AA28" i="4" s="1"/>
  <c r="W20" i="4"/>
  <c r="AA20" i="4" s="1"/>
  <c r="W12" i="4"/>
  <c r="AA12" i="4" s="1"/>
  <c r="W4" i="4"/>
  <c r="AA4" i="4" s="1"/>
  <c r="K194" i="4"/>
  <c r="K186" i="4"/>
  <c r="K178" i="4"/>
  <c r="K170" i="4"/>
  <c r="K162" i="4"/>
  <c r="K154" i="4"/>
  <c r="K146" i="4"/>
  <c r="K138" i="4"/>
  <c r="K130" i="4"/>
  <c r="K122" i="4"/>
  <c r="H65" i="5"/>
  <c r="H182" i="5"/>
  <c r="H149" i="5"/>
  <c r="H10" i="5"/>
  <c r="H172" i="5"/>
  <c r="H150" i="5"/>
  <c r="H55" i="5"/>
  <c r="H59" i="5"/>
  <c r="H76" i="5"/>
  <c r="H13" i="5"/>
  <c r="H52" i="5"/>
  <c r="H105" i="5"/>
  <c r="H5" i="5"/>
  <c r="H185" i="5"/>
  <c r="H27" i="5"/>
  <c r="H23" i="5"/>
  <c r="H28" i="5"/>
  <c r="H98" i="5"/>
  <c r="H75" i="5"/>
  <c r="H120" i="5"/>
  <c r="H163" i="5"/>
  <c r="H137" i="5"/>
  <c r="H42" i="5"/>
  <c r="H18" i="5"/>
  <c r="O194" i="4"/>
  <c r="O186" i="4"/>
  <c r="M66" i="5"/>
  <c r="O170" i="4"/>
  <c r="O162" i="4"/>
  <c r="O154" i="4"/>
  <c r="O146" i="4"/>
  <c r="O138" i="4"/>
  <c r="O130" i="4"/>
  <c r="M8" i="5"/>
  <c r="O106" i="4"/>
  <c r="O98" i="4"/>
  <c r="O90" i="4"/>
  <c r="O82" i="4"/>
  <c r="O74" i="4"/>
  <c r="O66" i="4"/>
  <c r="O58" i="4"/>
  <c r="K114" i="4"/>
  <c r="K106" i="4"/>
  <c r="K98" i="4"/>
  <c r="K90" i="4"/>
  <c r="K82" i="4"/>
  <c r="K74" i="4"/>
  <c r="K66" i="4"/>
  <c r="K58" i="4"/>
  <c r="K50" i="4"/>
  <c r="K42" i="4"/>
  <c r="K34" i="4"/>
  <c r="K26" i="4"/>
  <c r="H134" i="6" s="1" a="1"/>
  <c r="H134" i="6" s="1"/>
  <c r="K18" i="4"/>
  <c r="K10" i="4"/>
  <c r="H49" i="5"/>
  <c r="H67" i="5"/>
  <c r="H79" i="5"/>
  <c r="H146" i="5"/>
  <c r="H158" i="5"/>
  <c r="H155" i="5"/>
  <c r="H180" i="5"/>
  <c r="H6" i="5"/>
  <c r="H107" i="5"/>
  <c r="H82" i="5"/>
  <c r="H121" i="5"/>
  <c r="H33" i="5"/>
  <c r="H126" i="5"/>
  <c r="H124" i="5"/>
  <c r="H102" i="5"/>
  <c r="H153" i="5"/>
  <c r="H21" i="5"/>
  <c r="H85" i="5"/>
  <c r="H127" i="5"/>
  <c r="H80" i="5"/>
  <c r="H116" i="5"/>
  <c r="H41" i="5"/>
  <c r="H44" i="5"/>
  <c r="H173" i="5"/>
  <c r="H60" i="5"/>
  <c r="O168" i="4"/>
  <c r="O160" i="4"/>
  <c r="O152" i="4"/>
  <c r="O144" i="4"/>
  <c r="O136" i="4"/>
  <c r="O120" i="4"/>
  <c r="O112" i="4"/>
  <c r="O104" i="4"/>
  <c r="O96" i="4"/>
  <c r="M196" i="5"/>
  <c r="O80" i="4"/>
  <c r="M110" i="5"/>
  <c r="O64" i="4"/>
  <c r="O56" i="4"/>
  <c r="O48" i="4"/>
  <c r="O40" i="4"/>
  <c r="O32" i="4"/>
  <c r="O24" i="4"/>
  <c r="O16" i="4"/>
  <c r="O8" i="4"/>
  <c r="K48" i="5"/>
  <c r="K162" i="5"/>
  <c r="K66" i="5"/>
  <c r="K167" i="5"/>
  <c r="K156" i="5"/>
  <c r="K57" i="5"/>
  <c r="K151" i="5"/>
  <c r="K168" i="5"/>
  <c r="K72" i="5"/>
  <c r="K46" i="5"/>
  <c r="K8" i="5"/>
  <c r="K169" i="5"/>
  <c r="K166" i="5"/>
  <c r="K190" i="5"/>
  <c r="K100" i="5"/>
  <c r="K81" i="5"/>
  <c r="K181" i="5"/>
  <c r="K111" i="5"/>
  <c r="K104" i="5"/>
  <c r="K34" i="5"/>
  <c r="K119" i="5"/>
  <c r="K135" i="5"/>
  <c r="K16" i="5"/>
  <c r="K77" i="5"/>
  <c r="K7" i="4"/>
  <c r="J137" i="6" a="1"/>
  <c r="J137" i="6" s="1"/>
  <c r="H137" i="6" a="1"/>
  <c r="H137" i="6" s="1"/>
  <c r="J119" i="6" a="1"/>
  <c r="J119" i="6" s="1"/>
  <c r="H119" i="6" a="1"/>
  <c r="H119" i="6" s="1"/>
  <c r="J135" i="6" a="1"/>
  <c r="J135" i="6" s="1"/>
  <c r="H135" i="6" a="1"/>
  <c r="H135" i="6" s="1"/>
  <c r="J132" i="6" a="1"/>
  <c r="J132" i="6" s="1"/>
  <c r="H132" i="6" a="1"/>
  <c r="H132" i="6" s="1"/>
  <c r="H120" i="6" a="1"/>
  <c r="H120" i="6" s="1"/>
  <c r="J120" i="6" a="1"/>
  <c r="J120" i="6" s="1"/>
  <c r="H142" i="6" a="1"/>
  <c r="H142" i="6" s="1"/>
  <c r="J142" i="6" a="1"/>
  <c r="J142" i="6" s="1"/>
  <c r="H140" i="6" a="1"/>
  <c r="H140" i="6" s="1"/>
  <c r="J140" i="6" a="1"/>
  <c r="J140" i="6" s="1"/>
  <c r="J64" i="6" a="1"/>
  <c r="J64" i="6" s="1"/>
  <c r="H64" i="6" a="1"/>
  <c r="H64" i="6" s="1"/>
  <c r="J139" i="6" a="1"/>
  <c r="J139" i="6" s="1"/>
  <c r="H139" i="6" a="1"/>
  <c r="H139" i="6" s="1"/>
  <c r="J136" i="6" a="1"/>
  <c r="J136" i="6" s="1"/>
  <c r="H136" i="6" a="1"/>
  <c r="H136" i="6" s="1"/>
  <c r="J143" i="6" a="1"/>
  <c r="J143" i="6" s="1"/>
  <c r="H143" i="6" a="1"/>
  <c r="H143" i="6" s="1"/>
  <c r="J133" i="6" a="1"/>
  <c r="J133" i="6" s="1"/>
  <c r="H133" i="6" a="1"/>
  <c r="H133" i="6" s="1"/>
  <c r="J138" i="6" a="1"/>
  <c r="J138" i="6" s="1"/>
  <c r="H138" i="6" a="1"/>
  <c r="H138" i="6" s="1"/>
  <c r="J49" i="5"/>
  <c r="I49" i="5"/>
  <c r="J67" i="5"/>
  <c r="I67" i="5"/>
  <c r="J79" i="5"/>
  <c r="I79" i="5"/>
  <c r="J146" i="5"/>
  <c r="I146" i="5"/>
  <c r="J158" i="5"/>
  <c r="I158" i="5"/>
  <c r="I155" i="5"/>
  <c r="J155" i="5"/>
  <c r="J180" i="5"/>
  <c r="I180" i="5"/>
  <c r="J6" i="5"/>
  <c r="I6" i="5"/>
  <c r="J107" i="5"/>
  <c r="I107" i="5"/>
  <c r="J82" i="5"/>
  <c r="I82" i="5"/>
  <c r="I121" i="5"/>
  <c r="J121" i="5"/>
  <c r="J33" i="5"/>
  <c r="I33" i="5"/>
  <c r="I126" i="5"/>
  <c r="J126" i="5"/>
  <c r="J124" i="5"/>
  <c r="I124" i="5"/>
  <c r="J102" i="5"/>
  <c r="I102" i="5"/>
  <c r="J153" i="5"/>
  <c r="I153" i="5"/>
  <c r="I21" i="5"/>
  <c r="J21" i="5"/>
  <c r="I85" i="5"/>
  <c r="J85" i="5"/>
  <c r="I127" i="5"/>
  <c r="J127" i="5"/>
  <c r="I80" i="5"/>
  <c r="J80" i="5"/>
  <c r="I116" i="5"/>
  <c r="J116" i="5"/>
  <c r="J41" i="5"/>
  <c r="I41" i="5"/>
  <c r="I44" i="5"/>
  <c r="J44" i="5"/>
  <c r="J173" i="5"/>
  <c r="I173" i="5"/>
  <c r="I60" i="5"/>
  <c r="J60" i="5"/>
  <c r="L49" i="5"/>
  <c r="M49" i="5"/>
  <c r="O196" i="4"/>
  <c r="M67" i="5"/>
  <c r="L67" i="5"/>
  <c r="O188" i="4"/>
  <c r="M79" i="5"/>
  <c r="L79" i="5"/>
  <c r="O180" i="4"/>
  <c r="L146" i="5"/>
  <c r="M146" i="5"/>
  <c r="O172" i="4"/>
  <c r="M158" i="5"/>
  <c r="O164" i="4"/>
  <c r="L158" i="5"/>
  <c r="L155" i="5"/>
  <c r="M155" i="5"/>
  <c r="O156" i="4"/>
  <c r="I24" i="5"/>
  <c r="J24" i="5"/>
  <c r="I164" i="5"/>
  <c r="J164" i="5"/>
  <c r="I4" i="5"/>
  <c r="J4" i="5"/>
  <c r="I131" i="5"/>
  <c r="J131" i="5"/>
  <c r="I157" i="5"/>
  <c r="J157" i="5"/>
  <c r="J148" i="5"/>
  <c r="I148" i="5"/>
  <c r="I58" i="5"/>
  <c r="J58" i="5"/>
  <c r="I78" i="5"/>
  <c r="J78" i="5"/>
  <c r="I113" i="5"/>
  <c r="J113" i="5"/>
  <c r="I61" i="5"/>
  <c r="J61" i="5"/>
  <c r="J178" i="5"/>
  <c r="I178" i="5"/>
  <c r="I35" i="5"/>
  <c r="J35" i="5"/>
  <c r="J141" i="5"/>
  <c r="I141" i="5"/>
  <c r="J109" i="5"/>
  <c r="I109" i="5"/>
  <c r="I22" i="5"/>
  <c r="J22" i="5"/>
  <c r="J20" i="5"/>
  <c r="I20" i="5"/>
  <c r="I30" i="5"/>
  <c r="J30" i="5"/>
  <c r="J90" i="5"/>
  <c r="I90" i="5"/>
  <c r="J129" i="5"/>
  <c r="I129" i="5"/>
  <c r="J25" i="5"/>
  <c r="I25" i="5"/>
  <c r="J118" i="5"/>
  <c r="I118" i="5"/>
  <c r="J161" i="5"/>
  <c r="I161" i="5"/>
  <c r="J32" i="5"/>
  <c r="I32" i="5"/>
  <c r="J194" i="5"/>
  <c r="I194" i="5"/>
  <c r="L24" i="5"/>
  <c r="M24" i="5"/>
  <c r="O195" i="4"/>
  <c r="L164" i="5"/>
  <c r="M164" i="5"/>
  <c r="O187" i="4"/>
  <c r="L4" i="5"/>
  <c r="M4" i="5"/>
  <c r="O179" i="4"/>
  <c r="L131" i="5"/>
  <c r="M131" i="5"/>
  <c r="O171" i="4"/>
  <c r="L157" i="5"/>
  <c r="M157" i="5"/>
  <c r="O163" i="4"/>
  <c r="J48" i="5"/>
  <c r="I48" i="5"/>
  <c r="J162" i="5"/>
  <c r="I162" i="5"/>
  <c r="J66" i="5"/>
  <c r="I66" i="5"/>
  <c r="J167" i="5"/>
  <c r="I167" i="5"/>
  <c r="J156" i="5"/>
  <c r="I156" i="5"/>
  <c r="I57" i="5"/>
  <c r="J57" i="5"/>
  <c r="I151" i="5"/>
  <c r="J151" i="5"/>
  <c r="J168" i="5"/>
  <c r="I168" i="5"/>
  <c r="J72" i="5"/>
  <c r="I72" i="5"/>
  <c r="J46" i="5"/>
  <c r="I46" i="5"/>
  <c r="J8" i="5"/>
  <c r="I8" i="5"/>
  <c r="J169" i="5"/>
  <c r="I169" i="5"/>
  <c r="J166" i="5"/>
  <c r="I166" i="5"/>
  <c r="J190" i="5"/>
  <c r="I190" i="5"/>
  <c r="J100" i="5"/>
  <c r="I100" i="5"/>
  <c r="J81" i="5"/>
  <c r="I81" i="5"/>
  <c r="I181" i="5"/>
  <c r="J181" i="5"/>
  <c r="I111" i="5"/>
  <c r="J111" i="5"/>
  <c r="I104" i="5"/>
  <c r="J104" i="5"/>
  <c r="I34" i="5"/>
  <c r="J34" i="5"/>
  <c r="J119" i="5"/>
  <c r="I119" i="5"/>
  <c r="J135" i="5"/>
  <c r="I135" i="5"/>
  <c r="I16" i="5"/>
  <c r="J16" i="5"/>
  <c r="I77" i="5"/>
  <c r="J77" i="5"/>
  <c r="J40" i="5"/>
  <c r="I40" i="5"/>
  <c r="J139" i="5"/>
  <c r="I139" i="5"/>
  <c r="J17" i="5"/>
  <c r="I17" i="5"/>
  <c r="J140" i="5"/>
  <c r="I140" i="5"/>
  <c r="J174" i="5"/>
  <c r="I174" i="5"/>
  <c r="J179" i="5"/>
  <c r="I179" i="5"/>
  <c r="J69" i="5"/>
  <c r="I69" i="5"/>
  <c r="J39" i="5"/>
  <c r="I39" i="5"/>
  <c r="J73" i="5"/>
  <c r="I73" i="5"/>
  <c r="J70" i="5"/>
  <c r="I70" i="5"/>
  <c r="J15" i="5"/>
  <c r="I15" i="5"/>
  <c r="J37" i="5"/>
  <c r="I37" i="5"/>
  <c r="J170" i="5"/>
  <c r="I170" i="5"/>
  <c r="J89" i="5"/>
  <c r="I89" i="5"/>
  <c r="J26" i="5"/>
  <c r="I26" i="5"/>
  <c r="I125" i="5"/>
  <c r="J125" i="5"/>
  <c r="J92" i="5"/>
  <c r="I92" i="5"/>
  <c r="I99" i="5"/>
  <c r="J99" i="5"/>
  <c r="J50" i="5"/>
  <c r="I50" i="5"/>
  <c r="J176" i="5"/>
  <c r="I176" i="5"/>
  <c r="J115" i="5"/>
  <c r="I115" i="5"/>
  <c r="I160" i="5"/>
  <c r="J160" i="5"/>
  <c r="J12" i="5"/>
  <c r="I12" i="5"/>
  <c r="J3" i="5"/>
  <c r="I3" i="5"/>
  <c r="M40" i="5"/>
  <c r="L40" i="5"/>
  <c r="O193" i="4"/>
  <c r="M139" i="5"/>
  <c r="L139" i="5"/>
  <c r="O185" i="4"/>
  <c r="M17" i="5"/>
  <c r="L17" i="5"/>
  <c r="O177" i="4"/>
  <c r="M140" i="5"/>
  <c r="L140" i="5"/>
  <c r="O169" i="4"/>
  <c r="I63" i="5"/>
  <c r="J63" i="5"/>
  <c r="I19" i="5"/>
  <c r="J19" i="5"/>
  <c r="I147" i="5"/>
  <c r="J147" i="5"/>
  <c r="I91" i="5"/>
  <c r="J91" i="5"/>
  <c r="J152" i="5"/>
  <c r="I152" i="5"/>
  <c r="J144" i="5"/>
  <c r="I144" i="5"/>
  <c r="J186" i="5"/>
  <c r="I186" i="5"/>
  <c r="I96" i="5"/>
  <c r="J96" i="5"/>
  <c r="I71" i="5"/>
  <c r="J71" i="5"/>
  <c r="I101" i="5"/>
  <c r="J101" i="5"/>
  <c r="I45" i="5"/>
  <c r="J45" i="5"/>
  <c r="I133" i="5"/>
  <c r="J133" i="5"/>
  <c r="I108" i="5"/>
  <c r="J108" i="5"/>
  <c r="J196" i="5"/>
  <c r="I196" i="5"/>
  <c r="J86" i="5"/>
  <c r="I86" i="5"/>
  <c r="J110" i="5"/>
  <c r="I110" i="5"/>
  <c r="J128" i="5"/>
  <c r="I128" i="5"/>
  <c r="J95" i="5"/>
  <c r="I95" i="5"/>
  <c r="J93" i="5"/>
  <c r="I93" i="5"/>
  <c r="I83" i="5"/>
  <c r="J83" i="5"/>
  <c r="I189" i="5"/>
  <c r="J189" i="5"/>
  <c r="J84" i="5"/>
  <c r="I84" i="5"/>
  <c r="I177" i="5"/>
  <c r="J177" i="5"/>
  <c r="I56" i="5"/>
  <c r="J56" i="5"/>
  <c r="K8" i="4"/>
  <c r="M63" i="5"/>
  <c r="L63" i="5"/>
  <c r="O192" i="4"/>
  <c r="M19" i="5"/>
  <c r="L19" i="5"/>
  <c r="O184" i="4"/>
  <c r="M147" i="5"/>
  <c r="L147" i="5"/>
  <c r="O176" i="4"/>
  <c r="I11" i="5"/>
  <c r="J11" i="5"/>
  <c r="I47" i="5"/>
  <c r="J47" i="5"/>
  <c r="I145" i="5"/>
  <c r="J145" i="5"/>
  <c r="I106" i="5"/>
  <c r="J106" i="5"/>
  <c r="I142" i="5"/>
  <c r="J142" i="5"/>
  <c r="I195" i="5"/>
  <c r="J195" i="5"/>
  <c r="J154" i="5"/>
  <c r="I154" i="5"/>
  <c r="I193" i="5"/>
  <c r="J193" i="5"/>
  <c r="I74" i="5"/>
  <c r="J74" i="5"/>
  <c r="I122" i="5"/>
  <c r="J122" i="5"/>
  <c r="I138" i="5"/>
  <c r="J138" i="5"/>
  <c r="I36" i="5"/>
  <c r="J36" i="5"/>
  <c r="I7" i="5"/>
  <c r="J7" i="5"/>
  <c r="J94" i="5"/>
  <c r="I94" i="5"/>
  <c r="J87" i="5"/>
  <c r="I87" i="5"/>
  <c r="J51" i="5"/>
  <c r="I51" i="5"/>
  <c r="J88" i="5"/>
  <c r="I88" i="5"/>
  <c r="I64" i="5"/>
  <c r="J64" i="5"/>
  <c r="J191" i="5"/>
  <c r="I191" i="5"/>
  <c r="I117" i="5"/>
  <c r="J117" i="5"/>
  <c r="J38" i="5"/>
  <c r="I38" i="5"/>
  <c r="J132" i="5"/>
  <c r="I132" i="5"/>
  <c r="I62" i="5"/>
  <c r="J62" i="5"/>
  <c r="I68" i="5"/>
  <c r="J68" i="5"/>
  <c r="M11" i="5"/>
  <c r="L11" i="5"/>
  <c r="O191" i="4"/>
  <c r="M47" i="5"/>
  <c r="L47" i="5"/>
  <c r="O183" i="4"/>
  <c r="M145" i="5"/>
  <c r="L145" i="5"/>
  <c r="O175" i="4"/>
  <c r="M106" i="5"/>
  <c r="L106" i="5"/>
  <c r="O167" i="4"/>
  <c r="M142" i="5"/>
  <c r="L142" i="5"/>
  <c r="O159" i="4"/>
  <c r="J65" i="5"/>
  <c r="I65" i="5"/>
  <c r="J182" i="5"/>
  <c r="I182" i="5"/>
  <c r="J149" i="5"/>
  <c r="I149" i="5"/>
  <c r="J10" i="5"/>
  <c r="I10" i="5"/>
  <c r="I172" i="5"/>
  <c r="J172" i="5"/>
  <c r="J150" i="5"/>
  <c r="I150" i="5"/>
  <c r="J55" i="5"/>
  <c r="I55" i="5"/>
  <c r="J59" i="5"/>
  <c r="I59" i="5"/>
  <c r="J76" i="5"/>
  <c r="I76" i="5"/>
  <c r="J13" i="5"/>
  <c r="I13" i="5"/>
  <c r="J52" i="5"/>
  <c r="I52" i="5"/>
  <c r="J105" i="5"/>
  <c r="I105" i="5"/>
  <c r="J5" i="5"/>
  <c r="I5" i="5"/>
  <c r="I185" i="5"/>
  <c r="J185" i="5"/>
  <c r="I27" i="5"/>
  <c r="J27" i="5"/>
  <c r="I23" i="5"/>
  <c r="J23" i="5"/>
  <c r="J28" i="5"/>
  <c r="I28" i="5"/>
  <c r="I98" i="5"/>
  <c r="J98" i="5"/>
  <c r="I75" i="5"/>
  <c r="J75" i="5"/>
  <c r="J120" i="5"/>
  <c r="I120" i="5"/>
  <c r="I163" i="5"/>
  <c r="J163" i="5"/>
  <c r="J137" i="5"/>
  <c r="I137" i="5"/>
  <c r="J42" i="5"/>
  <c r="I42" i="5"/>
  <c r="J18" i="5"/>
  <c r="I18" i="5"/>
  <c r="K4" i="4"/>
  <c r="L65" i="5"/>
  <c r="M65" i="5"/>
  <c r="O190" i="4"/>
  <c r="L182" i="5"/>
  <c r="M182" i="5"/>
  <c r="O182" i="4"/>
  <c r="L149" i="5"/>
  <c r="M149" i="5"/>
  <c r="O174" i="4"/>
  <c r="L10" i="5"/>
  <c r="M10" i="5"/>
  <c r="O166" i="4"/>
  <c r="J159" i="5"/>
  <c r="I159" i="5"/>
  <c r="J165" i="5"/>
  <c r="I165" i="5"/>
  <c r="J54" i="5"/>
  <c r="I54" i="5"/>
  <c r="J143" i="5"/>
  <c r="I143" i="5"/>
  <c r="J43" i="5"/>
  <c r="I43" i="5"/>
  <c r="J187" i="5"/>
  <c r="I187" i="5"/>
  <c r="I183" i="5"/>
  <c r="J183" i="5"/>
  <c r="J14" i="5"/>
  <c r="I14" i="5"/>
  <c r="J53" i="5"/>
  <c r="I53" i="5"/>
  <c r="J97" i="5"/>
  <c r="I97" i="5"/>
  <c r="J112" i="5"/>
  <c r="I112" i="5"/>
  <c r="J9" i="5"/>
  <c r="I9" i="5"/>
  <c r="J134" i="5"/>
  <c r="I134" i="5"/>
  <c r="J130" i="5"/>
  <c r="I130" i="5"/>
  <c r="J188" i="5"/>
  <c r="I188" i="5"/>
  <c r="J184" i="5"/>
  <c r="I184" i="5"/>
  <c r="J123" i="5"/>
  <c r="I123" i="5"/>
  <c r="J29" i="5"/>
  <c r="I29" i="5"/>
  <c r="I192" i="5"/>
  <c r="J192" i="5"/>
  <c r="J103" i="5"/>
  <c r="I103" i="5"/>
  <c r="J114" i="5"/>
  <c r="I114" i="5"/>
  <c r="J171" i="5"/>
  <c r="I171" i="5"/>
  <c r="J31" i="5"/>
  <c r="I31" i="5"/>
  <c r="J175" i="5"/>
  <c r="I175" i="5"/>
  <c r="J136" i="5"/>
  <c r="I136" i="5"/>
  <c r="K196" i="4"/>
  <c r="K188" i="4"/>
  <c r="K180" i="4"/>
  <c r="K172" i="4"/>
  <c r="K164" i="4"/>
  <c r="K156" i="4"/>
  <c r="K148" i="4"/>
  <c r="K140" i="4"/>
  <c r="K132" i="4"/>
  <c r="K124" i="4"/>
  <c r="K116" i="4"/>
  <c r="K108" i="4"/>
  <c r="K100" i="4"/>
  <c r="K92" i="4"/>
  <c r="K84" i="4"/>
  <c r="K76" i="4"/>
  <c r="K68" i="4"/>
  <c r="K60" i="4"/>
  <c r="K52" i="4"/>
  <c r="K44" i="4"/>
  <c r="K36" i="4"/>
  <c r="K28" i="4"/>
  <c r="K20" i="4"/>
  <c r="K12" i="4"/>
  <c r="M159" i="5"/>
  <c r="L159" i="5"/>
  <c r="O3" i="4"/>
  <c r="M165" i="5"/>
  <c r="L165" i="5"/>
  <c r="O189" i="4"/>
  <c r="M54" i="5"/>
  <c r="L54" i="5"/>
  <c r="O181" i="4"/>
  <c r="M143" i="5"/>
  <c r="L143" i="5"/>
  <c r="O173" i="4"/>
  <c r="M43" i="5"/>
  <c r="L43" i="5"/>
  <c r="O165" i="4"/>
  <c r="L187" i="5"/>
  <c r="M187" i="5"/>
  <c r="O157" i="4"/>
  <c r="M183" i="5"/>
  <c r="L183" i="5"/>
  <c r="O149" i="4"/>
  <c r="M14" i="5"/>
  <c r="L14" i="5"/>
  <c r="O141" i="4"/>
  <c r="M53" i="5"/>
  <c r="L53" i="5"/>
  <c r="O133" i="4"/>
  <c r="M97" i="5"/>
  <c r="L97" i="5"/>
  <c r="O125" i="4"/>
  <c r="M112" i="5"/>
  <c r="L112" i="5"/>
  <c r="O117" i="4"/>
  <c r="M195" i="5"/>
  <c r="L195" i="5"/>
  <c r="M154" i="5"/>
  <c r="L154" i="5"/>
  <c r="M193" i="5"/>
  <c r="L193" i="5"/>
  <c r="M74" i="5"/>
  <c r="L74" i="5"/>
  <c r="M122" i="5"/>
  <c r="L122" i="5"/>
  <c r="M138" i="5"/>
  <c r="L138" i="5"/>
  <c r="M36" i="5"/>
  <c r="L36" i="5"/>
  <c r="M7" i="5"/>
  <c r="L7" i="5"/>
  <c r="M94" i="5"/>
  <c r="L94" i="5"/>
  <c r="M87" i="5"/>
  <c r="L87" i="5"/>
  <c r="L51" i="5"/>
  <c r="M51" i="5"/>
  <c r="M88" i="5"/>
  <c r="L88" i="5"/>
  <c r="M64" i="5"/>
  <c r="L64" i="5"/>
  <c r="L191" i="5"/>
  <c r="M191" i="5"/>
  <c r="M117" i="5"/>
  <c r="L117" i="5"/>
  <c r="M38" i="5"/>
  <c r="L38" i="5"/>
  <c r="M132" i="5"/>
  <c r="L132" i="5"/>
  <c r="M62" i="5"/>
  <c r="L62" i="5"/>
  <c r="M68" i="5"/>
  <c r="L68" i="5"/>
  <c r="P11" i="5"/>
  <c r="O11" i="5"/>
  <c r="P47" i="5"/>
  <c r="O47" i="5"/>
  <c r="P145" i="5"/>
  <c r="O145" i="5"/>
  <c r="P106" i="5"/>
  <c r="O106" i="5"/>
  <c r="P142" i="5"/>
  <c r="O142" i="5"/>
  <c r="P195" i="5"/>
  <c r="O195" i="5"/>
  <c r="P154" i="5"/>
  <c r="O154" i="5"/>
  <c r="P193" i="5"/>
  <c r="O193" i="5"/>
  <c r="P74" i="5"/>
  <c r="O74" i="5"/>
  <c r="P122" i="5"/>
  <c r="O122" i="5"/>
  <c r="P138" i="5"/>
  <c r="O138" i="5"/>
  <c r="P36" i="5"/>
  <c r="O36" i="5"/>
  <c r="P7" i="5"/>
  <c r="O7" i="5"/>
  <c r="P94" i="5"/>
  <c r="O94" i="5"/>
  <c r="P87" i="5"/>
  <c r="O87" i="5"/>
  <c r="P51" i="5"/>
  <c r="O51" i="5"/>
  <c r="P88" i="5"/>
  <c r="O88" i="5"/>
  <c r="P64" i="5"/>
  <c r="O64" i="5"/>
  <c r="P191" i="5"/>
  <c r="O191" i="5"/>
  <c r="P117" i="5"/>
  <c r="O117" i="5"/>
  <c r="P38" i="5"/>
  <c r="O38" i="5"/>
  <c r="P132" i="5"/>
  <c r="O132" i="5"/>
  <c r="P62" i="5"/>
  <c r="O62" i="5"/>
  <c r="P68" i="5"/>
  <c r="O68" i="5"/>
  <c r="M71" i="5"/>
  <c r="M172" i="5"/>
  <c r="L172" i="5"/>
  <c r="M150" i="5"/>
  <c r="L150" i="5"/>
  <c r="L55" i="5"/>
  <c r="M55" i="5"/>
  <c r="M59" i="5"/>
  <c r="L59" i="5"/>
  <c r="M76" i="5"/>
  <c r="L76" i="5"/>
  <c r="L13" i="5"/>
  <c r="M13" i="5"/>
  <c r="L52" i="5"/>
  <c r="M52" i="5"/>
  <c r="M105" i="5"/>
  <c r="L105" i="5"/>
  <c r="M5" i="5"/>
  <c r="L5" i="5"/>
  <c r="M185" i="5"/>
  <c r="L185" i="5"/>
  <c r="M23" i="5"/>
  <c r="L23" i="5"/>
  <c r="M28" i="5"/>
  <c r="L28" i="5"/>
  <c r="M98" i="5"/>
  <c r="L98" i="5"/>
  <c r="M75" i="5"/>
  <c r="L75" i="5"/>
  <c r="M120" i="5"/>
  <c r="L120" i="5"/>
  <c r="M163" i="5"/>
  <c r="L163" i="5"/>
  <c r="L137" i="5"/>
  <c r="M137" i="5"/>
  <c r="L42" i="5"/>
  <c r="M42" i="5"/>
  <c r="M18" i="5"/>
  <c r="L18" i="5"/>
  <c r="O20" i="4"/>
  <c r="P65" i="5"/>
  <c r="O65" i="5"/>
  <c r="P182" i="5"/>
  <c r="O182" i="5"/>
  <c r="P149" i="5"/>
  <c r="O149" i="5"/>
  <c r="P10" i="5"/>
  <c r="O10" i="5"/>
  <c r="P172" i="5"/>
  <c r="O172" i="5"/>
  <c r="P150" i="5"/>
  <c r="O150" i="5"/>
  <c r="P55" i="5"/>
  <c r="O55" i="5"/>
  <c r="P59" i="5"/>
  <c r="O59" i="5"/>
  <c r="P76" i="5"/>
  <c r="O76" i="5"/>
  <c r="P13" i="5"/>
  <c r="O13" i="5"/>
  <c r="P52" i="5"/>
  <c r="O52" i="5"/>
  <c r="P105" i="5"/>
  <c r="O105" i="5"/>
  <c r="P5" i="5"/>
  <c r="O5" i="5"/>
  <c r="P185" i="5"/>
  <c r="O185" i="5"/>
  <c r="O27" i="5"/>
  <c r="P27" i="5"/>
  <c r="P23" i="5"/>
  <c r="O23" i="5"/>
  <c r="O28" i="5"/>
  <c r="P28" i="5"/>
  <c r="O98" i="5"/>
  <c r="P98" i="5"/>
  <c r="O75" i="5"/>
  <c r="P75" i="5"/>
  <c r="P120" i="5"/>
  <c r="O120" i="5"/>
  <c r="P163" i="5"/>
  <c r="O163" i="5"/>
  <c r="P137" i="5"/>
  <c r="O137" i="5"/>
  <c r="P42" i="5"/>
  <c r="O42" i="5"/>
  <c r="P18" i="5"/>
  <c r="O18" i="5"/>
  <c r="M9" i="5"/>
  <c r="L9" i="5"/>
  <c r="M134" i="5"/>
  <c r="L134" i="5"/>
  <c r="M130" i="5"/>
  <c r="L130" i="5"/>
  <c r="M188" i="5"/>
  <c r="L188" i="5"/>
  <c r="M184" i="5"/>
  <c r="L184" i="5"/>
  <c r="M123" i="5"/>
  <c r="L123" i="5"/>
  <c r="M29" i="5"/>
  <c r="L29" i="5"/>
  <c r="M192" i="5"/>
  <c r="L192" i="5"/>
  <c r="M103" i="5"/>
  <c r="L103" i="5"/>
  <c r="M114" i="5"/>
  <c r="L114" i="5"/>
  <c r="M171" i="5"/>
  <c r="L171" i="5"/>
  <c r="M31" i="5"/>
  <c r="L31" i="5"/>
  <c r="M175" i="5"/>
  <c r="L175" i="5"/>
  <c r="M136" i="5"/>
  <c r="L136" i="5"/>
  <c r="O159" i="5"/>
  <c r="P159" i="5"/>
  <c r="O165" i="5"/>
  <c r="P165" i="5"/>
  <c r="P54" i="5"/>
  <c r="O54" i="5"/>
  <c r="O143" i="5"/>
  <c r="P143" i="5"/>
  <c r="P43" i="5"/>
  <c r="O43" i="5"/>
  <c r="O187" i="5"/>
  <c r="P187" i="5"/>
  <c r="P183" i="5"/>
  <c r="O183" i="5"/>
  <c r="O14" i="5"/>
  <c r="P14" i="5"/>
  <c r="O53" i="5"/>
  <c r="P53" i="5"/>
  <c r="O97" i="5"/>
  <c r="P97" i="5"/>
  <c r="O112" i="5"/>
  <c r="P112" i="5"/>
  <c r="O9" i="5"/>
  <c r="P9" i="5"/>
  <c r="O134" i="5"/>
  <c r="P134" i="5"/>
  <c r="P130" i="5"/>
  <c r="O130" i="5"/>
  <c r="O188" i="5"/>
  <c r="P188" i="5"/>
  <c r="P184" i="5"/>
  <c r="O184" i="5"/>
  <c r="P123" i="5"/>
  <c r="O123" i="5"/>
  <c r="P29" i="5"/>
  <c r="O29" i="5"/>
  <c r="P192" i="5"/>
  <c r="O192" i="5"/>
  <c r="P103" i="5"/>
  <c r="O103" i="5"/>
  <c r="O114" i="5"/>
  <c r="P114" i="5"/>
  <c r="O171" i="5"/>
  <c r="P171" i="5"/>
  <c r="O31" i="5"/>
  <c r="P31" i="5"/>
  <c r="O175" i="5"/>
  <c r="P175" i="5"/>
  <c r="O136" i="5"/>
  <c r="P136" i="5"/>
  <c r="L8" i="5"/>
  <c r="M180" i="5"/>
  <c r="L180" i="5"/>
  <c r="M6" i="5"/>
  <c r="L6" i="5"/>
  <c r="M107" i="5"/>
  <c r="L107" i="5"/>
  <c r="M82" i="5"/>
  <c r="L82" i="5"/>
  <c r="M121" i="5"/>
  <c r="L121" i="5"/>
  <c r="M33" i="5"/>
  <c r="L33" i="5"/>
  <c r="M126" i="5"/>
  <c r="L126" i="5"/>
  <c r="M124" i="5"/>
  <c r="L124" i="5"/>
  <c r="M102" i="5"/>
  <c r="L102" i="5"/>
  <c r="M153" i="5"/>
  <c r="L153" i="5"/>
  <c r="M21" i="5"/>
  <c r="L21" i="5"/>
  <c r="M85" i="5"/>
  <c r="L85" i="5"/>
  <c r="M127" i="5"/>
  <c r="L127" i="5"/>
  <c r="L80" i="5"/>
  <c r="M80" i="5"/>
  <c r="M116" i="5"/>
  <c r="L116" i="5"/>
  <c r="M41" i="5"/>
  <c r="L41" i="5"/>
  <c r="M173" i="5"/>
  <c r="L173" i="5"/>
  <c r="M60" i="5"/>
  <c r="L60" i="5"/>
  <c r="O178" i="4"/>
  <c r="O114" i="4"/>
  <c r="P49" i="5"/>
  <c r="O49" i="5"/>
  <c r="P67" i="5"/>
  <c r="O67" i="5"/>
  <c r="P79" i="5"/>
  <c r="O79" i="5"/>
  <c r="P146" i="5"/>
  <c r="O146" i="5"/>
  <c r="P158" i="5"/>
  <c r="O158" i="5"/>
  <c r="P155" i="5"/>
  <c r="O155" i="5"/>
  <c r="P180" i="5"/>
  <c r="O180" i="5"/>
  <c r="P6" i="5"/>
  <c r="O6" i="5"/>
  <c r="P107" i="5"/>
  <c r="O107" i="5"/>
  <c r="P82" i="5"/>
  <c r="O82" i="5"/>
  <c r="P121" i="5"/>
  <c r="O121" i="5"/>
  <c r="P33" i="5"/>
  <c r="O33" i="5"/>
  <c r="P126" i="5"/>
  <c r="O126" i="5"/>
  <c r="P124" i="5"/>
  <c r="O124" i="5"/>
  <c r="O102" i="5"/>
  <c r="P102" i="5"/>
  <c r="O153" i="5"/>
  <c r="P153" i="5"/>
  <c r="P21" i="5"/>
  <c r="O21" i="5"/>
  <c r="O85" i="5"/>
  <c r="P85" i="5"/>
  <c r="P127" i="5"/>
  <c r="O127" i="5"/>
  <c r="O80" i="5"/>
  <c r="P80" i="5"/>
  <c r="P116" i="5"/>
  <c r="O116" i="5"/>
  <c r="P41" i="5"/>
  <c r="O41" i="5"/>
  <c r="P44" i="5"/>
  <c r="O44" i="5"/>
  <c r="P173" i="5"/>
  <c r="O173" i="5"/>
  <c r="P60" i="5"/>
  <c r="O60" i="5"/>
  <c r="L196" i="5"/>
  <c r="O113" i="5"/>
  <c r="L148" i="5"/>
  <c r="M148" i="5"/>
  <c r="M58" i="5"/>
  <c r="L58" i="5"/>
  <c r="M78" i="5"/>
  <c r="L78" i="5"/>
  <c r="M113" i="5"/>
  <c r="L113" i="5"/>
  <c r="M61" i="5"/>
  <c r="L61" i="5"/>
  <c r="M178" i="5"/>
  <c r="L178" i="5"/>
  <c r="M35" i="5"/>
  <c r="L35" i="5"/>
  <c r="M141" i="5"/>
  <c r="L141" i="5"/>
  <c r="M109" i="5"/>
  <c r="L109" i="5"/>
  <c r="M22" i="5"/>
  <c r="L22" i="5"/>
  <c r="M20" i="5"/>
  <c r="L20" i="5"/>
  <c r="L30" i="5"/>
  <c r="M30" i="5"/>
  <c r="M90" i="5"/>
  <c r="L90" i="5"/>
  <c r="L129" i="5"/>
  <c r="M129" i="5"/>
  <c r="M25" i="5"/>
  <c r="L25" i="5"/>
  <c r="M118" i="5"/>
  <c r="L118" i="5"/>
  <c r="M161" i="5"/>
  <c r="L161" i="5"/>
  <c r="M32" i="5"/>
  <c r="L32" i="5"/>
  <c r="M194" i="5"/>
  <c r="L194" i="5"/>
  <c r="P24" i="5"/>
  <c r="O24" i="5"/>
  <c r="P164" i="5"/>
  <c r="O164" i="5"/>
  <c r="P4" i="5"/>
  <c r="O4" i="5"/>
  <c r="P131" i="5"/>
  <c r="O131" i="5"/>
  <c r="P157" i="5"/>
  <c r="O157" i="5"/>
  <c r="P148" i="5"/>
  <c r="O148" i="5"/>
  <c r="P58" i="5"/>
  <c r="O58" i="5"/>
  <c r="P78" i="5"/>
  <c r="O78" i="5"/>
  <c r="P61" i="5"/>
  <c r="O61" i="5"/>
  <c r="P178" i="5"/>
  <c r="O178" i="5"/>
  <c r="P35" i="5"/>
  <c r="O35" i="5"/>
  <c r="P141" i="5"/>
  <c r="O141" i="5"/>
  <c r="O109" i="5"/>
  <c r="P109" i="5"/>
  <c r="P22" i="5"/>
  <c r="O22" i="5"/>
  <c r="P20" i="5"/>
  <c r="O20" i="5"/>
  <c r="P30" i="5"/>
  <c r="O30" i="5"/>
  <c r="P90" i="5"/>
  <c r="O90" i="5"/>
  <c r="P129" i="5"/>
  <c r="O129" i="5"/>
  <c r="P25" i="5"/>
  <c r="O25" i="5"/>
  <c r="P118" i="5"/>
  <c r="O118" i="5"/>
  <c r="P161" i="5"/>
  <c r="O161" i="5"/>
  <c r="P32" i="5"/>
  <c r="O32" i="5"/>
  <c r="P194" i="5"/>
  <c r="O194" i="5"/>
  <c r="L110" i="5"/>
  <c r="M48" i="5"/>
  <c r="L48" i="5"/>
  <c r="M162" i="5"/>
  <c r="L162" i="5"/>
  <c r="M167" i="5"/>
  <c r="L167" i="5"/>
  <c r="L156" i="5"/>
  <c r="M156" i="5"/>
  <c r="M57" i="5"/>
  <c r="L57" i="5"/>
  <c r="M151" i="5"/>
  <c r="L151" i="5"/>
  <c r="M168" i="5"/>
  <c r="L168" i="5"/>
  <c r="M72" i="5"/>
  <c r="L72" i="5"/>
  <c r="M46" i="5"/>
  <c r="L46" i="5"/>
  <c r="M169" i="5"/>
  <c r="L169" i="5"/>
  <c r="M166" i="5"/>
  <c r="L166" i="5"/>
  <c r="M190" i="5"/>
  <c r="L190" i="5"/>
  <c r="M100" i="5"/>
  <c r="L100" i="5"/>
  <c r="M81" i="5"/>
  <c r="L81" i="5"/>
  <c r="L181" i="5"/>
  <c r="M181" i="5"/>
  <c r="L111" i="5"/>
  <c r="M111" i="5"/>
  <c r="M104" i="5"/>
  <c r="L104" i="5"/>
  <c r="M34" i="5"/>
  <c r="L34" i="5"/>
  <c r="M119" i="5"/>
  <c r="L119" i="5"/>
  <c r="M135" i="5"/>
  <c r="L135" i="5"/>
  <c r="M16" i="5"/>
  <c r="L16" i="5"/>
  <c r="M77" i="5"/>
  <c r="L77" i="5"/>
  <c r="O128" i="4"/>
  <c r="O88" i="4"/>
  <c r="O72" i="4"/>
  <c r="P48" i="5"/>
  <c r="O48" i="5"/>
  <c r="P162" i="5"/>
  <c r="O162" i="5"/>
  <c r="P66" i="5"/>
  <c r="O66" i="5"/>
  <c r="P167" i="5"/>
  <c r="O167" i="5"/>
  <c r="P156" i="5"/>
  <c r="O156" i="5"/>
  <c r="P57" i="5"/>
  <c r="O57" i="5"/>
  <c r="P151" i="5"/>
  <c r="O151" i="5"/>
  <c r="P168" i="5"/>
  <c r="O168" i="5"/>
  <c r="O72" i="5"/>
  <c r="P72" i="5"/>
  <c r="O46" i="5"/>
  <c r="P46" i="5"/>
  <c r="O8" i="5"/>
  <c r="P8" i="5"/>
  <c r="O169" i="5"/>
  <c r="P169" i="5"/>
  <c r="O166" i="5"/>
  <c r="P166" i="5"/>
  <c r="O190" i="5"/>
  <c r="P190" i="5"/>
  <c r="P100" i="5"/>
  <c r="O100" i="5"/>
  <c r="P81" i="5"/>
  <c r="O81" i="5"/>
  <c r="P181" i="5"/>
  <c r="O181" i="5"/>
  <c r="P111" i="5"/>
  <c r="O111" i="5"/>
  <c r="P104" i="5"/>
  <c r="O104" i="5"/>
  <c r="O34" i="5"/>
  <c r="P34" i="5"/>
  <c r="O119" i="5"/>
  <c r="P119" i="5"/>
  <c r="O135" i="5"/>
  <c r="P135" i="5"/>
  <c r="O16" i="5"/>
  <c r="P16" i="5"/>
  <c r="O77" i="5"/>
  <c r="P77" i="5"/>
  <c r="L27" i="5"/>
  <c r="M174" i="5"/>
  <c r="L174" i="5"/>
  <c r="M179" i="5"/>
  <c r="L179" i="5"/>
  <c r="M69" i="5"/>
  <c r="L69" i="5"/>
  <c r="M39" i="5"/>
  <c r="L39" i="5"/>
  <c r="M73" i="5"/>
  <c r="L73" i="5"/>
  <c r="M70" i="5"/>
  <c r="L70" i="5"/>
  <c r="M15" i="5"/>
  <c r="L15" i="5"/>
  <c r="M37" i="5"/>
  <c r="L37" i="5"/>
  <c r="M170" i="5"/>
  <c r="L170" i="5"/>
  <c r="M89" i="5"/>
  <c r="L89" i="5"/>
  <c r="M26" i="5"/>
  <c r="L26" i="5"/>
  <c r="M125" i="5"/>
  <c r="L125" i="5"/>
  <c r="M92" i="5"/>
  <c r="L92" i="5"/>
  <c r="M99" i="5"/>
  <c r="L99" i="5"/>
  <c r="M50" i="5"/>
  <c r="L50" i="5"/>
  <c r="M176" i="5"/>
  <c r="L176" i="5"/>
  <c r="M115" i="5"/>
  <c r="L115" i="5"/>
  <c r="M160" i="5"/>
  <c r="L160" i="5"/>
  <c r="M12" i="5"/>
  <c r="L12" i="5"/>
  <c r="M3" i="5"/>
  <c r="L3" i="5"/>
  <c r="O151" i="4"/>
  <c r="O143" i="4"/>
  <c r="O135" i="4"/>
  <c r="O127" i="4"/>
  <c r="O119" i="4"/>
  <c r="O111" i="4"/>
  <c r="O103" i="4"/>
  <c r="O95" i="4"/>
  <c r="O87" i="4"/>
  <c r="O79" i="4"/>
  <c r="O71" i="4"/>
  <c r="O63" i="4"/>
  <c r="O55" i="4"/>
  <c r="O47" i="4"/>
  <c r="O39" i="4"/>
  <c r="O31" i="4"/>
  <c r="O23" i="4"/>
  <c r="O15" i="4"/>
  <c r="O7" i="4"/>
  <c r="P40" i="5"/>
  <c r="O40" i="5"/>
  <c r="P139" i="5"/>
  <c r="O139" i="5"/>
  <c r="P17" i="5"/>
  <c r="O17" i="5"/>
  <c r="P140" i="5"/>
  <c r="O140" i="5"/>
  <c r="P174" i="5"/>
  <c r="O174" i="5"/>
  <c r="P179" i="5"/>
  <c r="O179" i="5"/>
  <c r="P69" i="5"/>
  <c r="O69" i="5"/>
  <c r="P39" i="5"/>
  <c r="O39" i="5"/>
  <c r="P73" i="5"/>
  <c r="O73" i="5"/>
  <c r="P70" i="5"/>
  <c r="O70" i="5"/>
  <c r="P15" i="5"/>
  <c r="O15" i="5"/>
  <c r="P37" i="5"/>
  <c r="O37" i="5"/>
  <c r="P170" i="5"/>
  <c r="O170" i="5"/>
  <c r="P89" i="5"/>
  <c r="O89" i="5"/>
  <c r="P26" i="5"/>
  <c r="O26" i="5"/>
  <c r="O125" i="5"/>
  <c r="P125" i="5"/>
  <c r="P92" i="5"/>
  <c r="O92" i="5"/>
  <c r="P99" i="5"/>
  <c r="O99" i="5"/>
  <c r="O50" i="5"/>
  <c r="P50" i="5"/>
  <c r="P176" i="5"/>
  <c r="O176" i="5"/>
  <c r="P115" i="5"/>
  <c r="O115" i="5"/>
  <c r="P160" i="5"/>
  <c r="O160" i="5"/>
  <c r="P12" i="5"/>
  <c r="O12" i="5"/>
  <c r="P3" i="5"/>
  <c r="O3" i="5"/>
  <c r="L44" i="5"/>
  <c r="M91" i="5"/>
  <c r="L91" i="5"/>
  <c r="M152" i="5"/>
  <c r="L152" i="5"/>
  <c r="M144" i="5"/>
  <c r="L144" i="5"/>
  <c r="M186" i="5"/>
  <c r="L186" i="5"/>
  <c r="M96" i="5"/>
  <c r="L96" i="5"/>
  <c r="L101" i="5"/>
  <c r="M101" i="5"/>
  <c r="M45" i="5"/>
  <c r="L45" i="5"/>
  <c r="M133" i="5"/>
  <c r="L133" i="5"/>
  <c r="L108" i="5"/>
  <c r="M108" i="5"/>
  <c r="M86" i="5"/>
  <c r="L86" i="5"/>
  <c r="M128" i="5"/>
  <c r="L128" i="5"/>
  <c r="M95" i="5"/>
  <c r="L95" i="5"/>
  <c r="M93" i="5"/>
  <c r="L93" i="5"/>
  <c r="M83" i="5"/>
  <c r="L83" i="5"/>
  <c r="L189" i="5"/>
  <c r="M189" i="5"/>
  <c r="L84" i="5"/>
  <c r="M84" i="5"/>
  <c r="M177" i="5"/>
  <c r="L177" i="5"/>
  <c r="M56" i="5"/>
  <c r="L56" i="5"/>
  <c r="O158" i="4"/>
  <c r="O150" i="4"/>
  <c r="O142" i="4"/>
  <c r="O134" i="4"/>
  <c r="O126" i="4"/>
  <c r="O118" i="4"/>
  <c r="O110" i="4"/>
  <c r="O102" i="4"/>
  <c r="O94" i="4"/>
  <c r="O86" i="4"/>
  <c r="O78" i="4"/>
  <c r="O70" i="4"/>
  <c r="O62" i="4"/>
  <c r="O54" i="4"/>
  <c r="O46" i="4"/>
  <c r="O38" i="4"/>
  <c r="O30" i="4"/>
  <c r="O22" i="4"/>
  <c r="O14" i="4"/>
  <c r="O6" i="4"/>
  <c r="P63" i="5"/>
  <c r="O63" i="5"/>
  <c r="O19" i="5"/>
  <c r="P19" i="5"/>
  <c r="O147" i="5"/>
  <c r="P147" i="5"/>
  <c r="P91" i="5"/>
  <c r="O91" i="5"/>
  <c r="P152" i="5"/>
  <c r="O152" i="5"/>
  <c r="O144" i="5"/>
  <c r="P144" i="5"/>
  <c r="O186" i="5"/>
  <c r="P186" i="5"/>
  <c r="O96" i="5"/>
  <c r="P96" i="5"/>
  <c r="P71" i="5"/>
  <c r="O71" i="5"/>
  <c r="O101" i="5"/>
  <c r="P101" i="5"/>
  <c r="P45" i="5"/>
  <c r="O45" i="5"/>
  <c r="P133" i="5"/>
  <c r="O133" i="5"/>
  <c r="P108" i="5"/>
  <c r="O108" i="5"/>
  <c r="P196" i="5"/>
  <c r="O196" i="5"/>
  <c r="O86" i="5"/>
  <c r="P86" i="5"/>
  <c r="O110" i="5"/>
  <c r="P110" i="5"/>
  <c r="P128" i="5"/>
  <c r="O128" i="5"/>
  <c r="P95" i="5"/>
  <c r="O95" i="5"/>
  <c r="P93" i="5"/>
  <c r="O93" i="5"/>
  <c r="P83" i="5"/>
  <c r="O83" i="5"/>
  <c r="P189" i="5"/>
  <c r="O189" i="5"/>
  <c r="P84" i="5"/>
  <c r="O84" i="5"/>
  <c r="P177" i="5"/>
  <c r="O177" i="5"/>
  <c r="O56" i="5"/>
  <c r="P56" i="5"/>
  <c r="L66" i="5"/>
  <c r="I52" i="6"/>
  <c r="K52" i="6" s="1"/>
  <c r="I111" i="6"/>
  <c r="K111" i="6" s="1"/>
  <c r="I110" i="6"/>
  <c r="K110" i="6" s="1"/>
  <c r="I156" i="6"/>
  <c r="K156" i="6" s="1"/>
  <c r="I191" i="6"/>
  <c r="K191" i="6" s="1"/>
  <c r="I154" i="6"/>
  <c r="K154" i="6" s="1"/>
  <c r="I146" i="6"/>
  <c r="K146" i="6" s="1"/>
  <c r="I10" i="6"/>
  <c r="K10" i="6" s="1"/>
  <c r="I104" i="6"/>
  <c r="K104" i="6" s="1"/>
  <c r="I97" i="6"/>
  <c r="K97" i="6" s="1"/>
  <c r="I181" i="6"/>
  <c r="K181" i="6" s="1"/>
  <c r="I43" i="6"/>
  <c r="K43" i="6" s="1"/>
  <c r="I176" i="6"/>
  <c r="K176" i="6" s="1"/>
  <c r="I127" i="6"/>
  <c r="K127" i="6" s="1"/>
  <c r="I91" i="6"/>
  <c r="K91" i="6" s="1"/>
  <c r="I83" i="6"/>
  <c r="K83" i="6" s="1"/>
  <c r="I75" i="6"/>
  <c r="K75" i="6" s="1"/>
  <c r="I26" i="6"/>
  <c r="K26" i="6" s="1"/>
  <c r="I18" i="6"/>
  <c r="K18" i="6" s="1"/>
  <c r="I115" i="6"/>
  <c r="K115" i="6" s="1"/>
  <c r="I33" i="6"/>
  <c r="K33" i="6" s="1"/>
  <c r="I163" i="6"/>
  <c r="K163" i="6" s="1"/>
  <c r="I30" i="6"/>
  <c r="K30" i="6" s="1"/>
  <c r="I195" i="6"/>
  <c r="K195" i="6" s="1"/>
  <c r="I13" i="6"/>
  <c r="K13" i="6" s="1"/>
  <c r="I131" i="6"/>
  <c r="K131" i="6" s="1"/>
  <c r="I190" i="6"/>
  <c r="K190" i="6" s="1"/>
  <c r="I153" i="6"/>
  <c r="K153" i="6" s="1"/>
  <c r="I145" i="6"/>
  <c r="K145" i="6" s="1"/>
  <c r="I106" i="6"/>
  <c r="K106" i="6" s="1"/>
  <c r="I63" i="6"/>
  <c r="K63" i="6" s="1"/>
  <c r="I129" i="6"/>
  <c r="K129" i="6" s="1"/>
  <c r="I42" i="6"/>
  <c r="K42" i="6" s="1"/>
  <c r="I128" i="6"/>
  <c r="K128" i="6" s="1"/>
  <c r="I175" i="6"/>
  <c r="K175" i="6" s="1"/>
  <c r="I126" i="6"/>
  <c r="K126" i="6" s="1"/>
  <c r="I90" i="6"/>
  <c r="K90" i="6" s="1"/>
  <c r="I82" i="6"/>
  <c r="K82" i="6" s="1"/>
  <c r="I74" i="6"/>
  <c r="K74" i="6" s="1"/>
  <c r="I25" i="6"/>
  <c r="K25" i="6" s="1"/>
  <c r="I17" i="6"/>
  <c r="K17" i="6" s="1"/>
  <c r="I114" i="6"/>
  <c r="K114" i="6" s="1"/>
  <c r="I35" i="6"/>
  <c r="K35" i="6" s="1"/>
  <c r="I32" i="6"/>
  <c r="K32" i="6" s="1"/>
  <c r="I162" i="6"/>
  <c r="K162" i="6" s="1"/>
  <c r="I51" i="6"/>
  <c r="K51" i="6" s="1"/>
  <c r="I194" i="6"/>
  <c r="K194" i="6" s="1"/>
  <c r="I192" i="6"/>
  <c r="K192" i="6" s="1"/>
  <c r="I189" i="6"/>
  <c r="K189" i="6" s="1"/>
  <c r="I152" i="6"/>
  <c r="K152" i="6" s="1"/>
  <c r="I144" i="6"/>
  <c r="K144" i="6" s="1"/>
  <c r="I183" i="6"/>
  <c r="K183" i="6" s="1"/>
  <c r="I103" i="6"/>
  <c r="K103" i="6" s="1"/>
  <c r="I46" i="6"/>
  <c r="K46" i="6" s="1"/>
  <c r="I8" i="6"/>
  <c r="K8" i="6" s="1"/>
  <c r="I180" i="6"/>
  <c r="K180" i="6" s="1"/>
  <c r="I179" i="6"/>
  <c r="K179" i="6" s="1"/>
  <c r="I174" i="6"/>
  <c r="K174" i="6" s="1"/>
  <c r="I125" i="6"/>
  <c r="K125" i="6" s="1"/>
  <c r="I89" i="6"/>
  <c r="K89" i="6" s="1"/>
  <c r="I81" i="6"/>
  <c r="K81" i="6" s="1"/>
  <c r="I73" i="6"/>
  <c r="K73" i="6" s="1"/>
  <c r="I24" i="6"/>
  <c r="K24" i="6" s="1"/>
  <c r="I37" i="6"/>
  <c r="K37" i="6" s="1"/>
  <c r="I113" i="6"/>
  <c r="K113" i="6" s="1"/>
  <c r="I16" i="6"/>
  <c r="K16" i="6" s="1"/>
  <c r="I68" i="6"/>
  <c r="K68" i="6" s="1"/>
  <c r="I50" i="6"/>
  <c r="K50" i="6" s="1"/>
  <c r="I161" i="6"/>
  <c r="K161" i="6" s="1"/>
  <c r="I28" i="6"/>
  <c r="K28" i="6" s="1"/>
  <c r="I155" i="6"/>
  <c r="K155" i="6" s="1"/>
  <c r="I188" i="6"/>
  <c r="K188" i="6" s="1"/>
  <c r="I151" i="6"/>
  <c r="K151" i="6" s="1"/>
  <c r="I107" i="6"/>
  <c r="K107" i="6" s="1"/>
  <c r="I47" i="6"/>
  <c r="K47" i="6" s="1"/>
  <c r="I102" i="6"/>
  <c r="K102" i="6" s="1"/>
  <c r="I96" i="6"/>
  <c r="K96" i="6" s="1"/>
  <c r="I27" i="6"/>
  <c r="K27" i="6" s="1"/>
  <c r="I41" i="6"/>
  <c r="K41" i="6" s="1"/>
  <c r="I178" i="6"/>
  <c r="K178" i="6" s="1"/>
  <c r="I173" i="6"/>
  <c r="K173" i="6" s="1"/>
  <c r="I124" i="6"/>
  <c r="K124" i="6" s="1"/>
  <c r="I88" i="6"/>
  <c r="K88" i="6" s="1"/>
  <c r="I80" i="6"/>
  <c r="K80" i="6" s="1"/>
  <c r="I72" i="6"/>
  <c r="K72" i="6" s="1"/>
  <c r="I23" i="6"/>
  <c r="K23" i="6" s="1"/>
  <c r="I169" i="6"/>
  <c r="K169" i="6" s="1"/>
  <c r="I112" i="6"/>
  <c r="K112" i="6" s="1"/>
  <c r="I4" i="6"/>
  <c r="K4" i="6" s="1"/>
  <c r="I3" i="6"/>
  <c r="K3" i="6" s="1"/>
  <c r="I66" i="6"/>
  <c r="K66" i="6" s="1"/>
  <c r="I29" i="6"/>
  <c r="K29" i="6" s="1"/>
  <c r="I160" i="6"/>
  <c r="K160" i="6" s="1"/>
  <c r="I109" i="6"/>
  <c r="K109" i="6" s="1"/>
  <c r="I187" i="6"/>
  <c r="K187" i="6" s="1"/>
  <c r="I150" i="6"/>
  <c r="K150" i="6" s="1"/>
  <c r="I59" i="6"/>
  <c r="K59" i="6" s="1"/>
  <c r="I105" i="6"/>
  <c r="K105" i="6" s="1"/>
  <c r="I101" i="6"/>
  <c r="K101" i="6" s="1"/>
  <c r="I95" i="6"/>
  <c r="K95" i="6" s="1"/>
  <c r="I45" i="6"/>
  <c r="K45" i="6" s="1"/>
  <c r="I93" i="6"/>
  <c r="K93" i="6" s="1"/>
  <c r="I172" i="6"/>
  <c r="K172" i="6" s="1"/>
  <c r="I123" i="6"/>
  <c r="K123" i="6" s="1"/>
  <c r="I87" i="6"/>
  <c r="K87" i="6" s="1"/>
  <c r="I79" i="6"/>
  <c r="K79" i="6" s="1"/>
  <c r="I71" i="6"/>
  <c r="K71" i="6" s="1"/>
  <c r="I22" i="6"/>
  <c r="K22" i="6" s="1"/>
  <c r="I70" i="6"/>
  <c r="K70" i="6" s="1"/>
  <c r="I168" i="6"/>
  <c r="K168" i="6" s="1"/>
  <c r="I69" i="6"/>
  <c r="K69" i="6" s="1"/>
  <c r="I165" i="6"/>
  <c r="K165" i="6" s="1"/>
  <c r="I54" i="6"/>
  <c r="K54" i="6" s="1"/>
  <c r="I14" i="6"/>
  <c r="K14" i="6" s="1"/>
  <c r="I49" i="6"/>
  <c r="K49" i="6" s="1"/>
  <c r="I159" i="6"/>
  <c r="K159" i="6" s="1"/>
  <c r="I108" i="6"/>
  <c r="K108" i="6" s="1"/>
  <c r="I186" i="6"/>
  <c r="K186" i="6" s="1"/>
  <c r="I149" i="6"/>
  <c r="K149" i="6" s="1"/>
  <c r="I58" i="6"/>
  <c r="K58" i="6" s="1"/>
  <c r="I182" i="6"/>
  <c r="K182" i="6" s="1"/>
  <c r="I100" i="6"/>
  <c r="K100" i="6" s="1"/>
  <c r="I130" i="6"/>
  <c r="K130" i="6" s="1"/>
  <c r="I40" i="6"/>
  <c r="K40" i="6" s="1"/>
  <c r="I6" i="6"/>
  <c r="K6" i="6" s="1"/>
  <c r="I171" i="6"/>
  <c r="K171" i="6" s="1"/>
  <c r="I122" i="6"/>
  <c r="K122" i="6" s="1"/>
  <c r="I86" i="6"/>
  <c r="K86" i="6" s="1"/>
  <c r="I78" i="6"/>
  <c r="K78" i="6" s="1"/>
  <c r="I62" i="6"/>
  <c r="K62" i="6" s="1"/>
  <c r="I21" i="6"/>
  <c r="K21" i="6" s="1"/>
  <c r="I118" i="6"/>
  <c r="K118" i="6" s="1"/>
  <c r="I167" i="6"/>
  <c r="K167" i="6" s="1"/>
  <c r="I61" i="6"/>
  <c r="K61" i="6" s="1"/>
  <c r="I67" i="6"/>
  <c r="K67" i="6" s="1"/>
  <c r="I65" i="6"/>
  <c r="K65" i="6" s="1"/>
  <c r="I193" i="6"/>
  <c r="K193" i="6" s="1"/>
  <c r="I158" i="6"/>
  <c r="K158" i="6" s="1"/>
  <c r="I12" i="6"/>
  <c r="K12" i="6" s="1"/>
  <c r="I185" i="6"/>
  <c r="K185" i="6" s="1"/>
  <c r="I148" i="6"/>
  <c r="K148" i="6" s="1"/>
  <c r="I57" i="6"/>
  <c r="K57" i="6" s="1"/>
  <c r="I56" i="6"/>
  <c r="K56" i="6" s="1"/>
  <c r="I99" i="6"/>
  <c r="K99" i="6" s="1"/>
  <c r="I9" i="6"/>
  <c r="K9" i="6" s="1"/>
  <c r="I44" i="6"/>
  <c r="K44" i="6" s="1"/>
  <c r="I94" i="6"/>
  <c r="K94" i="6" s="1"/>
  <c r="I5" i="6"/>
  <c r="K5" i="6" s="1"/>
  <c r="I170" i="6"/>
  <c r="K170" i="6" s="1"/>
  <c r="I121" i="6"/>
  <c r="K121" i="6" s="1"/>
  <c r="I85" i="6"/>
  <c r="K85" i="6" s="1"/>
  <c r="I77" i="6"/>
  <c r="K77" i="6" s="1"/>
  <c r="I39" i="6"/>
  <c r="K39" i="6" s="1"/>
  <c r="I20" i="6"/>
  <c r="K20" i="6" s="1"/>
  <c r="I117" i="6"/>
  <c r="K117" i="6" s="1"/>
  <c r="I36" i="6"/>
  <c r="K36" i="6" s="1"/>
  <c r="I31" i="6"/>
  <c r="K31" i="6" s="1"/>
  <c r="I15" i="6"/>
  <c r="K15" i="6" s="1"/>
  <c r="I196" i="6"/>
  <c r="K196" i="6" s="1"/>
  <c r="I60" i="6"/>
  <c r="K60" i="6" s="1"/>
  <c r="I157" i="6"/>
  <c r="K157" i="6" s="1"/>
  <c r="I48" i="6"/>
  <c r="K48" i="6" s="1"/>
  <c r="I184" i="6"/>
  <c r="K184" i="6" s="1"/>
  <c r="I147" i="6"/>
  <c r="K147" i="6" s="1"/>
  <c r="I11" i="6"/>
  <c r="K11" i="6" s="1"/>
  <c r="I55" i="6"/>
  <c r="K55" i="6" s="1"/>
  <c r="I98" i="6"/>
  <c r="K98" i="6" s="1"/>
  <c r="I7" i="6"/>
  <c r="K7" i="6" s="1"/>
  <c r="I177" i="6"/>
  <c r="K177" i="6" s="1"/>
  <c r="I141" i="6"/>
  <c r="K141" i="6" s="1"/>
  <c r="I92" i="6"/>
  <c r="K92" i="6" s="1"/>
  <c r="I84" i="6"/>
  <c r="K84" i="6" s="1"/>
  <c r="I76" i="6"/>
  <c r="K76" i="6" s="1"/>
  <c r="I38" i="6"/>
  <c r="K38" i="6" s="1"/>
  <c r="I19" i="6"/>
  <c r="K19" i="6" s="1"/>
  <c r="I116" i="6"/>
  <c r="K116" i="6" s="1"/>
  <c r="I166" i="6"/>
  <c r="K166" i="6" s="1"/>
  <c r="I34" i="6"/>
  <c r="K34" i="6" s="1"/>
  <c r="I164" i="6"/>
  <c r="K164" i="6" s="1"/>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163" i="4"/>
  <c r="Z164" i="4"/>
  <c r="Z165" i="4"/>
  <c r="Z166" i="4"/>
  <c r="Z167" i="4"/>
  <c r="Z168"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194" i="4"/>
  <c r="Z195" i="4"/>
  <c r="Z196"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B5" i="4"/>
  <c r="B6" i="4"/>
  <c r="B7" i="4"/>
  <c r="B8" i="4"/>
  <c r="B9" i="4"/>
  <c r="B10" i="4"/>
  <c r="B11" i="4"/>
  <c r="B12" i="4"/>
  <c r="B13" i="4"/>
  <c r="B14" i="4"/>
  <c r="B15" i="4"/>
  <c r="B16" i="4"/>
  <c r="B17" i="4"/>
  <c r="B18" i="4"/>
  <c r="B19" i="4"/>
  <c r="B20" i="4"/>
  <c r="B21" i="4"/>
  <c r="B22" i="4"/>
  <c r="B23" i="4"/>
  <c r="B24" i="4"/>
  <c r="B25" i="4"/>
  <c r="B26"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S93" i="5"/>
  <c r="S104" i="5"/>
  <c r="S72" i="5"/>
  <c r="S113" i="5"/>
  <c r="S107" i="5"/>
  <c r="S53" i="5"/>
  <c r="S59" i="5"/>
  <c r="S193" i="5"/>
  <c r="S96" i="5"/>
  <c r="S39" i="5"/>
  <c r="S168" i="5"/>
  <c r="S78" i="5"/>
  <c r="S6" i="5"/>
  <c r="S14" i="5"/>
  <c r="S55" i="5"/>
  <c r="S58" i="5"/>
  <c r="S57" i="5"/>
  <c r="S69" i="5"/>
  <c r="S154" i="5"/>
  <c r="S151" i="5"/>
  <c r="S150" i="5"/>
  <c r="S144" i="5"/>
  <c r="S148" i="5"/>
  <c r="S155" i="5"/>
  <c r="S142" i="5"/>
  <c r="S152" i="5"/>
  <c r="S156" i="5"/>
  <c r="S157" i="5"/>
  <c r="S158" i="5"/>
  <c r="S186" i="5"/>
  <c r="S180" i="5"/>
  <c r="S183" i="5"/>
  <c r="S195" i="5"/>
  <c r="S179" i="5"/>
  <c r="S187" i="5"/>
  <c r="S172" i="5"/>
  <c r="S174" i="5"/>
  <c r="S43" i="5"/>
  <c r="S10" i="5"/>
  <c r="S106" i="5"/>
  <c r="S91" i="5"/>
  <c r="S140" i="5"/>
  <c r="S167" i="5"/>
  <c r="S131" i="5"/>
  <c r="S146" i="5"/>
  <c r="S143" i="5"/>
  <c r="S149" i="5"/>
  <c r="S145" i="5"/>
  <c r="S147" i="5"/>
  <c r="S17" i="5"/>
  <c r="S66" i="5"/>
  <c r="S4" i="5"/>
  <c r="S79" i="5"/>
  <c r="S54" i="5"/>
  <c r="S182" i="5"/>
  <c r="S47" i="5"/>
  <c r="S19" i="5"/>
  <c r="S139" i="5"/>
  <c r="S162" i="5"/>
  <c r="S164" i="5"/>
  <c r="S67" i="5"/>
  <c r="S165" i="5"/>
  <c r="S65" i="5"/>
  <c r="S11" i="5"/>
  <c r="S63" i="5"/>
  <c r="S40" i="5"/>
  <c r="S48" i="5"/>
  <c r="S24" i="5"/>
  <c r="S49" i="5"/>
  <c r="L15" i="6"/>
  <c r="L67" i="6"/>
  <c r="L54" i="6"/>
  <c r="L68" i="6"/>
  <c r="L162" i="6"/>
  <c r="L163" i="6"/>
  <c r="L164" i="6"/>
  <c r="L31" i="6"/>
  <c r="L61" i="6"/>
  <c r="L165" i="6"/>
  <c r="L4" i="6"/>
  <c r="L16" i="6"/>
  <c r="L32" i="6"/>
  <c r="L33" i="6"/>
  <c r="L69" i="6"/>
  <c r="L35" i="6"/>
  <c r="L166" i="6"/>
  <c r="L36" i="6"/>
  <c r="L167" i="6"/>
  <c r="L168" i="6"/>
  <c r="L112" i="6"/>
  <c r="L113" i="6"/>
  <c r="L114" i="6"/>
  <c r="L115" i="6"/>
  <c r="L116" i="6"/>
  <c r="L117" i="6"/>
  <c r="L118" i="6"/>
  <c r="L70" i="6"/>
  <c r="L169" i="6"/>
  <c r="L37" i="6"/>
  <c r="L17" i="6"/>
  <c r="L18" i="6"/>
  <c r="L19" i="6"/>
  <c r="L20" i="6"/>
  <c r="L21" i="6"/>
  <c r="L22" i="6"/>
  <c r="L23" i="6"/>
  <c r="L24" i="6"/>
  <c r="L25" i="6"/>
  <c r="L26" i="6"/>
  <c r="L38" i="6"/>
  <c r="L39" i="6"/>
  <c r="L62" i="6"/>
  <c r="L71" i="6"/>
  <c r="L72" i="6"/>
  <c r="L73" i="6"/>
  <c r="L74" i="6"/>
  <c r="L75" i="6"/>
  <c r="L76" i="6"/>
  <c r="L77" i="6"/>
  <c r="L78" i="6"/>
  <c r="L79" i="6"/>
  <c r="L80" i="6"/>
  <c r="L81" i="6"/>
  <c r="L82" i="6"/>
  <c r="L83" i="6"/>
  <c r="L84" i="6"/>
  <c r="L85" i="6"/>
  <c r="L86" i="6"/>
  <c r="L87" i="6"/>
  <c r="L88" i="6"/>
  <c r="L89" i="6"/>
  <c r="L90" i="6"/>
  <c r="L91" i="6"/>
  <c r="L92" i="6"/>
  <c r="L121" i="6"/>
  <c r="L122" i="6"/>
  <c r="L123" i="6"/>
  <c r="L124" i="6"/>
  <c r="L125" i="6"/>
  <c r="L126" i="6"/>
  <c r="L127" i="6"/>
  <c r="L141" i="6"/>
  <c r="L170" i="6"/>
  <c r="L171" i="6"/>
  <c r="L172" i="6"/>
  <c r="L173" i="6"/>
  <c r="L174" i="6"/>
  <c r="L175" i="6"/>
  <c r="L176" i="6"/>
  <c r="L177" i="6"/>
  <c r="L5" i="6"/>
  <c r="L6" i="6"/>
  <c r="L93" i="6"/>
  <c r="L178" i="6"/>
  <c r="L179" i="6"/>
  <c r="L128" i="6"/>
  <c r="L94" i="6"/>
  <c r="L40" i="6"/>
  <c r="L41" i="6"/>
  <c r="L180" i="6"/>
  <c r="L42" i="6"/>
  <c r="L43" i="6"/>
  <c r="L7" i="6"/>
  <c r="L44" i="6"/>
  <c r="L45" i="6"/>
  <c r="L27" i="6"/>
  <c r="L8" i="6"/>
  <c r="L129" i="6"/>
  <c r="L181" i="6"/>
  <c r="L9" i="6"/>
  <c r="L130" i="6"/>
  <c r="L95" i="6"/>
  <c r="L96" i="6"/>
  <c r="L46" i="6"/>
  <c r="L63" i="6"/>
  <c r="L97" i="6"/>
  <c r="L98" i="6"/>
  <c r="L99" i="6"/>
  <c r="L100" i="6"/>
  <c r="L101" i="6"/>
  <c r="L102" i="6"/>
  <c r="L103" i="6"/>
  <c r="L104" i="6"/>
  <c r="L55" i="6"/>
  <c r="L56" i="6"/>
  <c r="L182" i="6"/>
  <c r="L105" i="6"/>
  <c r="L47" i="6"/>
  <c r="L183" i="6"/>
  <c r="L106" i="6"/>
  <c r="L10" i="6"/>
  <c r="L11" i="6"/>
  <c r="L57" i="6"/>
  <c r="L58" i="6"/>
  <c r="L59" i="6"/>
  <c r="L107" i="6"/>
  <c r="L144" i="6"/>
  <c r="L145" i="6"/>
  <c r="L146" i="6"/>
  <c r="L147" i="6"/>
  <c r="L148" i="6"/>
  <c r="L149" i="6"/>
  <c r="L150" i="6"/>
  <c r="L151" i="6"/>
  <c r="L152" i="6"/>
  <c r="L153" i="6"/>
  <c r="L154" i="6"/>
  <c r="L184" i="6"/>
  <c r="L185" i="6"/>
  <c r="L186" i="6"/>
  <c r="L187" i="6"/>
  <c r="L188" i="6"/>
  <c r="L189" i="6"/>
  <c r="L190" i="6"/>
  <c r="L191" i="6"/>
  <c r="L48" i="6"/>
  <c r="L12" i="6"/>
  <c r="L108" i="6"/>
  <c r="L109" i="6"/>
  <c r="L155" i="6"/>
  <c r="L192" i="6"/>
  <c r="L131" i="6"/>
  <c r="L156" i="6"/>
  <c r="L157" i="6"/>
  <c r="L158" i="6"/>
  <c r="L159" i="6"/>
  <c r="L160" i="6"/>
  <c r="L28" i="6"/>
  <c r="L13" i="6"/>
  <c r="L110" i="6"/>
  <c r="L60" i="6"/>
  <c r="L193" i="6"/>
  <c r="L49" i="6"/>
  <c r="L29" i="6"/>
  <c r="L161" i="6"/>
  <c r="L194" i="6"/>
  <c r="L195" i="6"/>
  <c r="L111" i="6"/>
  <c r="L196" i="6"/>
  <c r="L65" i="6"/>
  <c r="L14" i="6"/>
  <c r="L66" i="6"/>
  <c r="L50" i="6"/>
  <c r="L51" i="6"/>
  <c r="L30" i="6"/>
  <c r="L52" i="6"/>
  <c r="P3" i="22"/>
  <c r="P4" i="22"/>
  <c r="P5" i="22"/>
  <c r="P6" i="22"/>
  <c r="P7" i="22"/>
  <c r="P8" i="22"/>
  <c r="P9" i="22"/>
  <c r="P10" i="22"/>
  <c r="P11" i="22"/>
  <c r="P12" i="22"/>
  <c r="P13" i="22"/>
  <c r="P14" i="22"/>
  <c r="P15" i="22"/>
  <c r="P16" i="22"/>
  <c r="P17" i="22"/>
  <c r="P18" i="22"/>
  <c r="P19" i="22"/>
  <c r="P20" i="22"/>
  <c r="P21" i="22"/>
  <c r="P22" i="22"/>
  <c r="P23" i="22"/>
  <c r="P24" i="22"/>
  <c r="P25" i="22"/>
  <c r="P26" i="22"/>
  <c r="P27" i="22"/>
  <c r="P28" i="22"/>
  <c r="P29" i="22"/>
  <c r="P30" i="22"/>
  <c r="P31" i="22"/>
  <c r="P32" i="22"/>
  <c r="P33" i="22"/>
  <c r="P34" i="22"/>
  <c r="P35" i="22"/>
  <c r="P36" i="22"/>
  <c r="P37" i="22"/>
  <c r="P38" i="22"/>
  <c r="P39" i="22"/>
  <c r="P40" i="22"/>
  <c r="P41" i="22"/>
  <c r="P42" i="22"/>
  <c r="P43" i="22"/>
  <c r="P44" i="22"/>
  <c r="P45" i="22"/>
  <c r="P46" i="22"/>
  <c r="P47" i="22"/>
  <c r="P48" i="22"/>
  <c r="P49" i="22"/>
  <c r="P50" i="22"/>
  <c r="P51" i="22"/>
  <c r="P52" i="22"/>
  <c r="P53" i="22"/>
  <c r="P54" i="22"/>
  <c r="P55" i="22"/>
  <c r="P56" i="22"/>
  <c r="P57" i="22"/>
  <c r="P58" i="22"/>
  <c r="P59" i="22"/>
  <c r="P60" i="22"/>
  <c r="P61" i="22"/>
  <c r="P62" i="22"/>
  <c r="P63" i="22"/>
  <c r="P64" i="22"/>
  <c r="P65" i="22"/>
  <c r="P66" i="22"/>
  <c r="P67" i="22"/>
  <c r="P68" i="22"/>
  <c r="P69" i="22"/>
  <c r="P70" i="22"/>
  <c r="P71" i="22"/>
  <c r="P72" i="22"/>
  <c r="P73" i="22"/>
  <c r="P74" i="22"/>
  <c r="P75" i="22"/>
  <c r="P2" i="22"/>
  <c r="G3" i="4"/>
  <c r="J134" i="6" l="1" a="1"/>
  <c r="J134" i="6" s="1"/>
  <c r="I134" i="6" s="1"/>
  <c r="K134" i="6" s="1"/>
  <c r="E4" i="21"/>
  <c r="E12" i="21"/>
  <c r="E5" i="21"/>
  <c r="E13" i="21"/>
  <c r="E6" i="21"/>
  <c r="E3" i="21"/>
  <c r="E7" i="21"/>
  <c r="E8" i="21"/>
  <c r="E9" i="21"/>
  <c r="E10" i="21"/>
  <c r="E11" i="21"/>
  <c r="I136" i="6"/>
  <c r="K136" i="6" s="1"/>
  <c r="I135" i="6"/>
  <c r="K135" i="6" s="1"/>
  <c r="I120" i="6"/>
  <c r="K120" i="6" s="1"/>
  <c r="I143" i="6"/>
  <c r="K143" i="6" s="1"/>
  <c r="I64" i="6"/>
  <c r="K64" i="6" s="1"/>
  <c r="I132" i="6"/>
  <c r="K132" i="6" s="1"/>
  <c r="I140" i="6"/>
  <c r="K140" i="6" s="1"/>
  <c r="H53" i="6" a="1"/>
  <c r="H53" i="6" s="1"/>
  <c r="J53" i="6" a="1"/>
  <c r="J53" i="6" s="1"/>
  <c r="I142" i="6"/>
  <c r="K142" i="6" s="1"/>
  <c r="I138" i="6"/>
  <c r="K138" i="6" s="1"/>
  <c r="I139" i="6"/>
  <c r="K139" i="6" s="1"/>
  <c r="I119" i="6"/>
  <c r="K119" i="6" s="1"/>
  <c r="I133" i="6"/>
  <c r="K133" i="6" s="1"/>
  <c r="I137" i="6"/>
  <c r="K137" i="6" s="1"/>
  <c r="E10" i="20"/>
  <c r="E7" i="19"/>
  <c r="E11" i="20"/>
  <c r="E8" i="19"/>
  <c r="E4" i="20"/>
  <c r="E12" i="20"/>
  <c r="E9" i="19"/>
  <c r="E5" i="20"/>
  <c r="E13" i="20"/>
  <c r="E10" i="19"/>
  <c r="E6" i="20"/>
  <c r="E3" i="20"/>
  <c r="E11" i="19"/>
  <c r="E7" i="20"/>
  <c r="E4" i="19"/>
  <c r="E12" i="19"/>
  <c r="E8" i="20"/>
  <c r="E5" i="19"/>
  <c r="E13" i="19"/>
  <c r="E9" i="20"/>
  <c r="E6" i="19"/>
  <c r="E3" i="19"/>
  <c r="D4" i="19"/>
  <c r="D5" i="21"/>
  <c r="C6" i="21"/>
  <c r="B7" i="21"/>
  <c r="D6" i="20"/>
  <c r="C7" i="20"/>
  <c r="B6" i="20"/>
  <c r="C7" i="19"/>
  <c r="B11" i="19"/>
  <c r="D5" i="19"/>
  <c r="D6" i="21"/>
  <c r="C7" i="21"/>
  <c r="B8" i="21"/>
  <c r="D7" i="20"/>
  <c r="C8" i="20"/>
  <c r="B7" i="20"/>
  <c r="C8" i="19"/>
  <c r="B12" i="19"/>
  <c r="D6" i="19"/>
  <c r="D7" i="21"/>
  <c r="C8" i="21"/>
  <c r="B9" i="21"/>
  <c r="D8" i="20"/>
  <c r="C9" i="20"/>
  <c r="B8" i="20"/>
  <c r="C9" i="19"/>
  <c r="B13" i="19"/>
  <c r="D7" i="19"/>
  <c r="D8" i="21"/>
  <c r="C9" i="21"/>
  <c r="B10" i="21"/>
  <c r="D9" i="20"/>
  <c r="C10" i="20"/>
  <c r="B9" i="20"/>
  <c r="C10" i="19"/>
  <c r="D8" i="19"/>
  <c r="D9" i="21"/>
  <c r="C10" i="21"/>
  <c r="B11" i="21"/>
  <c r="D10" i="20"/>
  <c r="C11" i="20"/>
  <c r="B10" i="20"/>
  <c r="C11" i="19"/>
  <c r="D9" i="19"/>
  <c r="D10" i="21"/>
  <c r="C11" i="21"/>
  <c r="B12" i="21"/>
  <c r="D11" i="20"/>
  <c r="C12" i="20"/>
  <c r="B11" i="20"/>
  <c r="C12" i="19"/>
  <c r="B4" i="19"/>
  <c r="D10" i="19"/>
  <c r="D11" i="21"/>
  <c r="C12" i="21"/>
  <c r="B13" i="21"/>
  <c r="D12" i="20"/>
  <c r="C13" i="20"/>
  <c r="B12" i="20"/>
  <c r="C13" i="19"/>
  <c r="B5" i="19"/>
  <c r="D11" i="19"/>
  <c r="D12" i="21"/>
  <c r="C13" i="21"/>
  <c r="B3" i="21"/>
  <c r="D13" i="20"/>
  <c r="C3" i="20"/>
  <c r="B13" i="20"/>
  <c r="C6" i="19"/>
  <c r="B6" i="19"/>
  <c r="D12" i="19"/>
  <c r="D13" i="21"/>
  <c r="C3" i="21"/>
  <c r="B3" i="20"/>
  <c r="C4" i="19"/>
  <c r="B7" i="19"/>
  <c r="D13" i="19"/>
  <c r="D3" i="21"/>
  <c r="B4" i="21"/>
  <c r="C4" i="20"/>
  <c r="D3" i="20"/>
  <c r="C5" i="19"/>
  <c r="B8" i="19"/>
  <c r="D3" i="19"/>
  <c r="C4" i="21"/>
  <c r="B5" i="21"/>
  <c r="D4" i="20"/>
  <c r="C5" i="20"/>
  <c r="B4" i="20"/>
  <c r="B3" i="19"/>
  <c r="C3" i="19"/>
  <c r="B9" i="19"/>
  <c r="D4" i="21"/>
  <c r="C5" i="21"/>
  <c r="B6" i="21"/>
  <c r="D5" i="20"/>
  <c r="C6" i="20"/>
  <c r="B5" i="20"/>
  <c r="B10" i="19"/>
  <c r="S3" i="4"/>
  <c r="E14" i="21" l="1"/>
  <c r="I53" i="6"/>
  <c r="K53" i="6" s="1"/>
  <c r="B14" i="21"/>
  <c r="C14" i="19"/>
  <c r="C14" i="21"/>
  <c r="C14" i="20"/>
  <c r="D14" i="19"/>
  <c r="B14" i="20"/>
  <c r="D14" i="20"/>
  <c r="B14" i="19"/>
  <c r="D14" i="21"/>
  <c r="A1" i="6"/>
  <c r="D15" i="21" l="1"/>
  <c r="B15" i="21"/>
  <c r="C15" i="21"/>
  <c r="E14" i="19"/>
  <c r="F3" i="19" s="1"/>
  <c r="F3" i="21"/>
  <c r="E14" i="20"/>
  <c r="F12" i="20" s="1"/>
  <c r="F9" i="21" l="1"/>
  <c r="F8" i="21"/>
  <c r="E15" i="21"/>
  <c r="F10" i="19"/>
  <c r="F7" i="19"/>
  <c r="F11" i="19"/>
  <c r="F8" i="19"/>
  <c r="D15" i="19"/>
  <c r="E15" i="19"/>
  <c r="F9" i="19"/>
  <c r="F6" i="19"/>
  <c r="F5" i="19"/>
  <c r="B15" i="19"/>
  <c r="F13" i="20"/>
  <c r="E15" i="20"/>
  <c r="F12" i="19"/>
  <c r="F4" i="21"/>
  <c r="F4" i="19"/>
  <c r="F6" i="21"/>
  <c r="F5" i="21"/>
  <c r="F10" i="21"/>
  <c r="F13" i="19"/>
  <c r="F12" i="21"/>
  <c r="F11" i="21"/>
  <c r="C15" i="19"/>
  <c r="F7" i="21"/>
  <c r="F13" i="21"/>
  <c r="F4" i="20"/>
  <c r="F7" i="20"/>
  <c r="F9" i="20"/>
  <c r="F5" i="20"/>
  <c r="F11" i="20"/>
  <c r="F8" i="20"/>
  <c r="F10" i="20"/>
  <c r="F6" i="20"/>
  <c r="F3" i="20"/>
  <c r="D15" i="20"/>
  <c r="B15" i="20"/>
  <c r="C15" i="20"/>
  <c r="S60" i="5"/>
  <c r="S138" i="5"/>
  <c r="S112" i="5"/>
  <c r="S161" i="5"/>
  <c r="S132" i="5"/>
  <c r="S137" i="5"/>
  <c r="S134" i="5"/>
  <c r="S135" i="5"/>
  <c r="S133" i="5"/>
  <c r="S160" i="5"/>
  <c r="S136" i="5"/>
  <c r="S159" i="5"/>
  <c r="O137" i="6"/>
  <c r="O120" i="6"/>
  <c r="O53" i="6"/>
  <c r="O143" i="6"/>
  <c r="O119" i="6"/>
  <c r="O140" i="6"/>
  <c r="O133" i="6"/>
  <c r="O138" i="6"/>
  <c r="O135" i="6"/>
  <c r="O134" i="6"/>
  <c r="O136" i="6"/>
  <c r="O139" i="6"/>
  <c r="O64" i="6"/>
  <c r="O132" i="6"/>
  <c r="B137" i="6"/>
  <c r="L137" i="6" s="1"/>
  <c r="B120" i="6"/>
  <c r="L120" i="6" s="1"/>
  <c r="B53" i="6"/>
  <c r="L53" i="6" s="1"/>
  <c r="B143" i="6"/>
  <c r="L143" i="6" s="1"/>
  <c r="B119" i="6"/>
  <c r="L119" i="6" s="1"/>
  <c r="B140" i="6"/>
  <c r="L140" i="6" s="1"/>
  <c r="B133" i="6"/>
  <c r="L133" i="6" s="1"/>
  <c r="B138" i="6"/>
  <c r="L138" i="6" s="1"/>
  <c r="B135" i="6"/>
  <c r="L135" i="6" s="1"/>
  <c r="B134" i="6"/>
  <c r="L134" i="6" s="1"/>
  <c r="B136" i="6"/>
  <c r="L136" i="6" s="1"/>
  <c r="B139" i="6"/>
  <c r="L139" i="6" s="1"/>
  <c r="B64" i="6"/>
  <c r="L64" i="6" s="1"/>
  <c r="B132" i="6"/>
  <c r="L132" i="6" s="1"/>
  <c r="B3" i="6"/>
  <c r="L3" i="6" s="1"/>
  <c r="B34" i="6"/>
  <c r="L34" i="6" s="1"/>
  <c r="B142" i="6"/>
  <c r="L142" i="6" s="1"/>
  <c r="Z3" i="4"/>
  <c r="O185" i="6"/>
  <c r="O144" i="6"/>
  <c r="O146" i="6"/>
  <c r="O148" i="6"/>
  <c r="O153" i="6"/>
  <c r="O154" i="6"/>
  <c r="O58" i="6"/>
  <c r="O59" i="6"/>
  <c r="O187" i="6"/>
  <c r="O147" i="6"/>
  <c r="O173" i="6"/>
  <c r="O24" i="6"/>
  <c r="S86" i="5"/>
  <c r="O83" i="6"/>
  <c r="S22" i="5"/>
  <c r="S102" i="5"/>
  <c r="O174" i="6"/>
  <c r="O175" i="6"/>
  <c r="O90" i="6"/>
  <c r="O176" i="6"/>
  <c r="O76" i="6"/>
  <c r="S109" i="5"/>
  <c r="O126" i="6"/>
  <c r="O127" i="6"/>
  <c r="S25" i="5"/>
  <c r="S103" i="5"/>
  <c r="O73" i="6"/>
  <c r="O74" i="6"/>
  <c r="O38" i="6"/>
  <c r="O121" i="6"/>
  <c r="O171" i="6"/>
  <c r="O62" i="6"/>
  <c r="O79" i="6"/>
  <c r="S90" i="5"/>
  <c r="S28" i="5"/>
  <c r="O82" i="6"/>
  <c r="O123" i="6"/>
  <c r="O20" i="6"/>
  <c r="S21" i="5"/>
  <c r="O22" i="6"/>
  <c r="O75" i="6"/>
  <c r="S110" i="5"/>
  <c r="O91" i="6"/>
  <c r="S97" i="5"/>
  <c r="O94" i="6"/>
  <c r="O104" i="6"/>
  <c r="S36" i="5"/>
  <c r="O37" i="6"/>
  <c r="O150" i="6"/>
  <c r="O193" i="6"/>
  <c r="S194" i="5"/>
  <c r="S46" i="5"/>
  <c r="O156" i="6"/>
  <c r="O158" i="6"/>
  <c r="O159" i="6"/>
  <c r="O129" i="6"/>
  <c r="S3" i="5"/>
  <c r="O48" i="6"/>
  <c r="O128" i="6"/>
  <c r="O109" i="6"/>
  <c r="O63" i="6"/>
  <c r="O178" i="6"/>
  <c r="O164" i="6"/>
  <c r="S73" i="5"/>
  <c r="S76" i="5"/>
  <c r="O101" i="6"/>
  <c r="O108" i="6"/>
  <c r="O8" i="6"/>
  <c r="S114" i="5"/>
  <c r="S117" i="5"/>
  <c r="S119" i="5"/>
  <c r="O61" i="6"/>
  <c r="S141" i="5"/>
  <c r="O54" i="6"/>
  <c r="S84" i="5"/>
  <c r="O15" i="6"/>
  <c r="O16" i="6"/>
  <c r="O141" i="6"/>
  <c r="O183" i="6"/>
  <c r="O93" i="6"/>
  <c r="S31" i="5"/>
  <c r="O4" i="6"/>
  <c r="S41" i="5"/>
  <c r="O43" i="6"/>
  <c r="S178" i="5"/>
  <c r="O44" i="6"/>
  <c r="S15" i="5"/>
  <c r="S83" i="5"/>
  <c r="O97" i="6"/>
  <c r="O196" i="6"/>
  <c r="S35" i="5"/>
  <c r="O96" i="6"/>
  <c r="S189" i="5"/>
  <c r="O105" i="6"/>
  <c r="O45" i="6"/>
  <c r="O33" i="6"/>
  <c r="S37" i="5"/>
  <c r="O179" i="6"/>
  <c r="O163" i="6"/>
  <c r="S122" i="5"/>
  <c r="O195" i="6"/>
  <c r="O111" i="6"/>
  <c r="O32" i="6"/>
  <c r="O13" i="6"/>
  <c r="S171" i="5"/>
  <c r="S177" i="5"/>
  <c r="O167" i="6"/>
  <c r="O60" i="6"/>
  <c r="B3" i="4"/>
  <c r="F14" i="21" l="1"/>
  <c r="O6" i="6"/>
  <c r="F14" i="20"/>
  <c r="S169" i="5"/>
  <c r="O52" i="6"/>
  <c r="O84" i="6"/>
  <c r="S191" i="5"/>
  <c r="O50" i="6"/>
  <c r="O49" i="6"/>
  <c r="S51" i="5"/>
  <c r="O28" i="6"/>
  <c r="O70" i="6"/>
  <c r="O157" i="6"/>
  <c r="S185" i="5"/>
  <c r="S34" i="5"/>
  <c r="S105" i="5"/>
  <c r="S176" i="5"/>
  <c r="S118" i="5"/>
  <c r="O118" i="6"/>
  <c r="O188" i="6"/>
  <c r="O21" i="6"/>
  <c r="O72" i="6"/>
  <c r="S20" i="5"/>
  <c r="S115" i="5"/>
  <c r="O151" i="6"/>
  <c r="O116" i="6"/>
  <c r="O80" i="6"/>
  <c r="S181" i="5"/>
  <c r="O107" i="6"/>
  <c r="S126" i="5"/>
  <c r="S92" i="5"/>
  <c r="O194" i="6"/>
  <c r="O29" i="6"/>
  <c r="S87" i="5"/>
  <c r="S42" i="5"/>
  <c r="O51" i="6"/>
  <c r="S108" i="5"/>
  <c r="S74" i="5"/>
  <c r="O162" i="6"/>
  <c r="O166" i="6"/>
  <c r="O19" i="6"/>
  <c r="S188" i="5"/>
  <c r="S62" i="5"/>
  <c r="S170" i="5"/>
  <c r="O42" i="6"/>
  <c r="S81" i="5"/>
  <c r="S5" i="5"/>
  <c r="O17" i="6"/>
  <c r="O41" i="6"/>
  <c r="S120" i="5"/>
  <c r="S27" i="5"/>
  <c r="S9" i="5"/>
  <c r="S38" i="5"/>
  <c r="S101" i="5"/>
  <c r="O130" i="6"/>
  <c r="O92" i="6"/>
  <c r="O46" i="6"/>
  <c r="O14" i="6"/>
  <c r="O87" i="6"/>
  <c r="O103" i="6"/>
  <c r="O181" i="6"/>
  <c r="O35" i="6"/>
  <c r="O180" i="6"/>
  <c r="O165" i="6"/>
  <c r="O98" i="6"/>
  <c r="O23" i="6"/>
  <c r="O85" i="6"/>
  <c r="O39" i="6"/>
  <c r="O169" i="6"/>
  <c r="O100" i="6"/>
  <c r="O172" i="6"/>
  <c r="O11" i="6"/>
  <c r="O7" i="6"/>
  <c r="O114" i="6"/>
  <c r="O47" i="6"/>
  <c r="O112" i="6"/>
  <c r="O5" i="6"/>
  <c r="O66" i="6"/>
  <c r="O170" i="6"/>
  <c r="O31" i="6"/>
  <c r="O95" i="6"/>
  <c r="S190" i="5"/>
  <c r="O142" i="6"/>
  <c r="O160" i="6"/>
  <c r="O65" i="6"/>
  <c r="O36" i="6"/>
  <c r="O89" i="6"/>
  <c r="O88" i="6"/>
  <c r="O190" i="6"/>
  <c r="O149" i="6"/>
  <c r="O102" i="6"/>
  <c r="O40" i="6"/>
  <c r="O131" i="6"/>
  <c r="O117" i="6"/>
  <c r="O115" i="6"/>
  <c r="O69" i="6"/>
  <c r="O18" i="6"/>
  <c r="O99" i="6"/>
  <c r="O113" i="6"/>
  <c r="O110" i="6"/>
  <c r="O168" i="6"/>
  <c r="O57" i="6"/>
  <c r="S82" i="5"/>
  <c r="S130" i="5"/>
  <c r="S89" i="5"/>
  <c r="S100" i="5"/>
  <c r="S52" i="5"/>
  <c r="S33" i="5"/>
  <c r="S7" i="5"/>
  <c r="S153" i="5"/>
  <c r="S128" i="5"/>
  <c r="S85" i="5"/>
  <c r="S166" i="5"/>
  <c r="S99" i="5"/>
  <c r="S64" i="5"/>
  <c r="S77" i="5"/>
  <c r="S75" i="5"/>
  <c r="S80" i="5"/>
  <c r="S116" i="5"/>
  <c r="S29" i="5"/>
  <c r="O34" i="6"/>
  <c r="O177" i="6"/>
  <c r="O152" i="6"/>
  <c r="O30" i="6"/>
  <c r="O25" i="6"/>
  <c r="O189" i="6"/>
  <c r="O56" i="6"/>
  <c r="O55" i="6"/>
  <c r="O86" i="6"/>
  <c r="O192" i="6"/>
  <c r="O186" i="6"/>
  <c r="O145" i="6"/>
  <c r="O81" i="6"/>
  <c r="O78" i="6"/>
  <c r="O184" i="6"/>
  <c r="O68" i="6"/>
  <c r="O71" i="6"/>
  <c r="S196" i="5"/>
  <c r="S26" i="5"/>
  <c r="S163" i="5"/>
  <c r="S16" i="5"/>
  <c r="S13" i="5"/>
  <c r="S125" i="5"/>
  <c r="S71" i="5"/>
  <c r="S123" i="5"/>
  <c r="S88" i="5"/>
  <c r="S111" i="5"/>
  <c r="S95" i="5"/>
  <c r="S98" i="5"/>
  <c r="S127" i="5"/>
  <c r="S70" i="5"/>
  <c r="S175" i="5"/>
  <c r="S68" i="5"/>
  <c r="O3" i="6"/>
  <c r="O191" i="6"/>
  <c r="O26" i="6"/>
  <c r="O161" i="6"/>
  <c r="O27" i="6"/>
  <c r="O12" i="6"/>
  <c r="O9" i="6"/>
  <c r="O125" i="6"/>
  <c r="O155" i="6"/>
  <c r="O124" i="6"/>
  <c r="O10" i="6"/>
  <c r="O77" i="6"/>
  <c r="O122" i="6"/>
  <c r="O106" i="6"/>
  <c r="O67" i="6"/>
  <c r="S121" i="5"/>
  <c r="S124" i="5"/>
  <c r="S184" i="5"/>
  <c r="S18" i="5"/>
  <c r="S50" i="5"/>
  <c r="O182" i="6"/>
  <c r="S94" i="5"/>
  <c r="S32" i="5"/>
  <c r="S56" i="5"/>
  <c r="S23" i="5"/>
  <c r="S30" i="5"/>
  <c r="S12" i="5"/>
  <c r="S173" i="5"/>
  <c r="S44" i="5"/>
  <c r="S45" i="5"/>
  <c r="S192" i="5"/>
  <c r="S129" i="5"/>
  <c r="S8" i="5"/>
  <c r="S61" i="5"/>
  <c r="V196" i="10" l="1"/>
  <c r="W196" i="10"/>
  <c r="X196" i="10"/>
  <c r="Z196" i="10"/>
  <c r="AA196" i="10"/>
  <c r="AB196" i="10"/>
  <c r="AC196" i="10"/>
  <c r="AH196" i="10"/>
  <c r="AI196" i="10"/>
  <c r="AJ196" i="10"/>
  <c r="AK196" i="10"/>
  <c r="AP196" i="10"/>
  <c r="AQ196" i="10"/>
  <c r="AR196" i="10"/>
  <c r="AS196" i="10"/>
  <c r="AX196" i="10"/>
  <c r="AY196" i="10"/>
  <c r="AZ196" i="10"/>
  <c r="BA196" i="10"/>
  <c r="Z5" i="10"/>
  <c r="AA5" i="10"/>
  <c r="AB5" i="10"/>
  <c r="AC5" i="10"/>
  <c r="AH5" i="10"/>
  <c r="AI5" i="10"/>
  <c r="AJ5" i="10"/>
  <c r="AK5" i="10"/>
  <c r="AP5" i="10"/>
  <c r="AQ5" i="10"/>
  <c r="AR5" i="10"/>
  <c r="AS5" i="10"/>
  <c r="AX5" i="10"/>
  <c r="AY5" i="10"/>
  <c r="AZ5" i="10"/>
  <c r="BA5" i="10"/>
  <c r="Z6" i="10"/>
  <c r="AA6" i="10"/>
  <c r="AB6" i="10"/>
  <c r="AC6" i="10"/>
  <c r="AH6" i="10"/>
  <c r="AI6" i="10"/>
  <c r="AJ6" i="10"/>
  <c r="AK6" i="10"/>
  <c r="AP6" i="10"/>
  <c r="AQ6" i="10"/>
  <c r="AR6" i="10"/>
  <c r="AS6" i="10"/>
  <c r="AX6" i="10"/>
  <c r="AY6" i="10"/>
  <c r="AZ6" i="10"/>
  <c r="BA6" i="10"/>
  <c r="Z7" i="10"/>
  <c r="AA7" i="10"/>
  <c r="AB7" i="10"/>
  <c r="AC7" i="10"/>
  <c r="AH7" i="10"/>
  <c r="AI7" i="10"/>
  <c r="AJ7" i="10"/>
  <c r="AK7" i="10"/>
  <c r="AP7" i="10"/>
  <c r="AQ7" i="10"/>
  <c r="AR7" i="10"/>
  <c r="AS7" i="10"/>
  <c r="AX7" i="10"/>
  <c r="AY7" i="10"/>
  <c r="AZ7" i="10"/>
  <c r="BA7" i="10"/>
  <c r="Z8" i="10"/>
  <c r="AA8" i="10"/>
  <c r="AB8" i="10"/>
  <c r="AC8" i="10"/>
  <c r="AH8" i="10"/>
  <c r="AI8" i="10"/>
  <c r="AJ8" i="10"/>
  <c r="AK8" i="10"/>
  <c r="AP8" i="10"/>
  <c r="AQ8" i="10"/>
  <c r="AR8" i="10"/>
  <c r="AS8" i="10"/>
  <c r="AX8" i="10"/>
  <c r="AY8" i="10"/>
  <c r="AZ8" i="10"/>
  <c r="BA8" i="10"/>
  <c r="Z9" i="10"/>
  <c r="AA9" i="10"/>
  <c r="AB9" i="10"/>
  <c r="AC9" i="10"/>
  <c r="AH9" i="10"/>
  <c r="AI9" i="10"/>
  <c r="AJ9" i="10"/>
  <c r="AK9" i="10"/>
  <c r="AP9" i="10"/>
  <c r="AQ9" i="10"/>
  <c r="AR9" i="10"/>
  <c r="AS9" i="10"/>
  <c r="AX9" i="10"/>
  <c r="AY9" i="10"/>
  <c r="AZ9" i="10"/>
  <c r="BA9" i="10"/>
  <c r="Z10" i="10"/>
  <c r="AA10" i="10"/>
  <c r="AB10" i="10"/>
  <c r="AC10" i="10"/>
  <c r="AH10" i="10"/>
  <c r="AI10" i="10"/>
  <c r="AJ10" i="10"/>
  <c r="AK10" i="10"/>
  <c r="AP10" i="10"/>
  <c r="AQ10" i="10"/>
  <c r="AR10" i="10"/>
  <c r="AS10" i="10"/>
  <c r="AX10" i="10"/>
  <c r="AY10" i="10"/>
  <c r="AZ10" i="10"/>
  <c r="BA10" i="10"/>
  <c r="Z11" i="10"/>
  <c r="AA11" i="10"/>
  <c r="AB11" i="10"/>
  <c r="AC11" i="10"/>
  <c r="AH11" i="10"/>
  <c r="AI11" i="10"/>
  <c r="AJ11" i="10"/>
  <c r="AK11" i="10"/>
  <c r="AP11" i="10"/>
  <c r="AQ11" i="10"/>
  <c r="AR11" i="10"/>
  <c r="AS11" i="10"/>
  <c r="AX11" i="10"/>
  <c r="AY11" i="10"/>
  <c r="AZ11" i="10"/>
  <c r="BA11" i="10"/>
  <c r="Z12" i="10"/>
  <c r="AA12" i="10"/>
  <c r="AB12" i="10"/>
  <c r="AC12" i="10"/>
  <c r="AH12" i="10"/>
  <c r="AI12" i="10"/>
  <c r="AJ12" i="10"/>
  <c r="AK12" i="10"/>
  <c r="AP12" i="10"/>
  <c r="AQ12" i="10"/>
  <c r="AR12" i="10"/>
  <c r="AS12" i="10"/>
  <c r="AX12" i="10"/>
  <c r="AY12" i="10"/>
  <c r="AZ12" i="10"/>
  <c r="BA12" i="10"/>
  <c r="Z13" i="10"/>
  <c r="AA13" i="10"/>
  <c r="AB13" i="10"/>
  <c r="AC13" i="10"/>
  <c r="AH13" i="10"/>
  <c r="AI13" i="10"/>
  <c r="AJ13" i="10"/>
  <c r="AK13" i="10"/>
  <c r="AP13" i="10"/>
  <c r="AQ13" i="10"/>
  <c r="AR13" i="10"/>
  <c r="AS13" i="10"/>
  <c r="AX13" i="10"/>
  <c r="AY13" i="10"/>
  <c r="AZ13" i="10"/>
  <c r="BA13" i="10"/>
  <c r="Z14" i="10"/>
  <c r="AA14" i="10"/>
  <c r="AB14" i="10"/>
  <c r="AC14" i="10"/>
  <c r="AH14" i="10"/>
  <c r="AI14" i="10"/>
  <c r="AJ14" i="10"/>
  <c r="AK14" i="10"/>
  <c r="AP14" i="10"/>
  <c r="AQ14" i="10"/>
  <c r="AR14" i="10"/>
  <c r="AS14" i="10"/>
  <c r="AX14" i="10"/>
  <c r="AY14" i="10"/>
  <c r="AZ14" i="10"/>
  <c r="BA14" i="10"/>
  <c r="Z15" i="10"/>
  <c r="AA15" i="10"/>
  <c r="AB15" i="10"/>
  <c r="AC15" i="10"/>
  <c r="AH15" i="10"/>
  <c r="AI15" i="10"/>
  <c r="AJ15" i="10"/>
  <c r="AK15" i="10"/>
  <c r="AP15" i="10"/>
  <c r="AQ15" i="10"/>
  <c r="AR15" i="10"/>
  <c r="AS15" i="10"/>
  <c r="AX15" i="10"/>
  <c r="AY15" i="10"/>
  <c r="AZ15" i="10"/>
  <c r="BA15" i="10"/>
  <c r="Z16" i="10"/>
  <c r="AA16" i="10"/>
  <c r="AB16" i="10"/>
  <c r="AC16" i="10"/>
  <c r="AH16" i="10"/>
  <c r="AI16" i="10"/>
  <c r="AJ16" i="10"/>
  <c r="AK16" i="10"/>
  <c r="AP16" i="10"/>
  <c r="AQ16" i="10"/>
  <c r="AR16" i="10"/>
  <c r="AS16" i="10"/>
  <c r="AX16" i="10"/>
  <c r="AY16" i="10"/>
  <c r="AZ16" i="10"/>
  <c r="BA16" i="10"/>
  <c r="Z17" i="10"/>
  <c r="AA17" i="10"/>
  <c r="AB17" i="10"/>
  <c r="AC17" i="10"/>
  <c r="AH17" i="10"/>
  <c r="AI17" i="10"/>
  <c r="AJ17" i="10"/>
  <c r="AK17" i="10"/>
  <c r="AP17" i="10"/>
  <c r="AQ17" i="10"/>
  <c r="AR17" i="10"/>
  <c r="AS17" i="10"/>
  <c r="AX17" i="10"/>
  <c r="AY17" i="10"/>
  <c r="AZ17" i="10"/>
  <c r="BA17" i="10"/>
  <c r="Z18" i="10"/>
  <c r="AA18" i="10"/>
  <c r="AB18" i="10"/>
  <c r="AC18" i="10"/>
  <c r="AH18" i="10"/>
  <c r="AI18" i="10"/>
  <c r="AJ18" i="10"/>
  <c r="AK18" i="10"/>
  <c r="AP18" i="10"/>
  <c r="AQ18" i="10"/>
  <c r="AR18" i="10"/>
  <c r="AS18" i="10"/>
  <c r="AX18" i="10"/>
  <c r="AY18" i="10"/>
  <c r="AZ18" i="10"/>
  <c r="BA18" i="10"/>
  <c r="Z19" i="10"/>
  <c r="AA19" i="10"/>
  <c r="AB19" i="10"/>
  <c r="AC19" i="10"/>
  <c r="AH19" i="10"/>
  <c r="AI19" i="10"/>
  <c r="AJ19" i="10"/>
  <c r="AK19" i="10"/>
  <c r="AP19" i="10"/>
  <c r="AQ19" i="10"/>
  <c r="AR19" i="10"/>
  <c r="AS19" i="10"/>
  <c r="AX19" i="10"/>
  <c r="AY19" i="10"/>
  <c r="AZ19" i="10"/>
  <c r="BA19" i="10"/>
  <c r="Z20" i="10"/>
  <c r="AA20" i="10"/>
  <c r="AB20" i="10"/>
  <c r="AC20" i="10"/>
  <c r="AH20" i="10"/>
  <c r="AI20" i="10"/>
  <c r="AJ20" i="10"/>
  <c r="AK20" i="10"/>
  <c r="AP20" i="10"/>
  <c r="AQ20" i="10"/>
  <c r="AR20" i="10"/>
  <c r="AS20" i="10"/>
  <c r="AX20" i="10"/>
  <c r="AY20" i="10"/>
  <c r="AZ20" i="10"/>
  <c r="BA20" i="10"/>
  <c r="Z21" i="10"/>
  <c r="AA21" i="10"/>
  <c r="AB21" i="10"/>
  <c r="AC21" i="10"/>
  <c r="AH21" i="10"/>
  <c r="AI21" i="10"/>
  <c r="AJ21" i="10"/>
  <c r="AK21" i="10"/>
  <c r="AP21" i="10"/>
  <c r="AQ21" i="10"/>
  <c r="AR21" i="10"/>
  <c r="AS21" i="10"/>
  <c r="AX21" i="10"/>
  <c r="AY21" i="10"/>
  <c r="AZ21" i="10"/>
  <c r="BA21" i="10"/>
  <c r="Z22" i="10"/>
  <c r="AA22" i="10"/>
  <c r="AB22" i="10"/>
  <c r="AC22" i="10"/>
  <c r="AH22" i="10"/>
  <c r="AI22" i="10"/>
  <c r="AJ22" i="10"/>
  <c r="AK22" i="10"/>
  <c r="AP22" i="10"/>
  <c r="AQ22" i="10"/>
  <c r="AR22" i="10"/>
  <c r="AS22" i="10"/>
  <c r="AX22" i="10"/>
  <c r="AY22" i="10"/>
  <c r="AZ22" i="10"/>
  <c r="BA22" i="10"/>
  <c r="Z23" i="10"/>
  <c r="AA23" i="10"/>
  <c r="AB23" i="10"/>
  <c r="AC23" i="10"/>
  <c r="AH23" i="10"/>
  <c r="AI23" i="10"/>
  <c r="AJ23" i="10"/>
  <c r="AK23" i="10"/>
  <c r="AP23" i="10"/>
  <c r="AQ23" i="10"/>
  <c r="AR23" i="10"/>
  <c r="AS23" i="10"/>
  <c r="AX23" i="10"/>
  <c r="AY23" i="10"/>
  <c r="AZ23" i="10"/>
  <c r="BA23" i="10"/>
  <c r="Z24" i="10"/>
  <c r="AA24" i="10"/>
  <c r="AB24" i="10"/>
  <c r="AC24" i="10"/>
  <c r="AH24" i="10"/>
  <c r="AI24" i="10"/>
  <c r="AJ24" i="10"/>
  <c r="AK24" i="10"/>
  <c r="AP24" i="10"/>
  <c r="AQ24" i="10"/>
  <c r="AR24" i="10"/>
  <c r="AS24" i="10"/>
  <c r="AX24" i="10"/>
  <c r="AY24" i="10"/>
  <c r="AZ24" i="10"/>
  <c r="BA24" i="10"/>
  <c r="Z25" i="10"/>
  <c r="AA25" i="10"/>
  <c r="AB25" i="10"/>
  <c r="AC25" i="10"/>
  <c r="AH25" i="10"/>
  <c r="AI25" i="10"/>
  <c r="AJ25" i="10"/>
  <c r="AK25" i="10"/>
  <c r="AP25" i="10"/>
  <c r="AQ25" i="10"/>
  <c r="AR25" i="10"/>
  <c r="AS25" i="10"/>
  <c r="AX25" i="10"/>
  <c r="AY25" i="10"/>
  <c r="AZ25" i="10"/>
  <c r="BA25" i="10"/>
  <c r="Z26" i="10"/>
  <c r="AA26" i="10"/>
  <c r="AB26" i="10"/>
  <c r="AC26" i="10"/>
  <c r="AH26" i="10"/>
  <c r="AI26" i="10"/>
  <c r="AJ26" i="10"/>
  <c r="AK26" i="10"/>
  <c r="AP26" i="10"/>
  <c r="AQ26" i="10"/>
  <c r="AR26" i="10"/>
  <c r="AS26" i="10"/>
  <c r="AX26" i="10"/>
  <c r="AY26" i="10"/>
  <c r="AZ26" i="10"/>
  <c r="BA26" i="10"/>
  <c r="Z27" i="10"/>
  <c r="AA27" i="10"/>
  <c r="AB27" i="10"/>
  <c r="AC27" i="10"/>
  <c r="AH27" i="10"/>
  <c r="AI27" i="10"/>
  <c r="AJ27" i="10"/>
  <c r="AK27" i="10"/>
  <c r="AP27" i="10"/>
  <c r="AQ27" i="10"/>
  <c r="AR27" i="10"/>
  <c r="AS27" i="10"/>
  <c r="AX27" i="10"/>
  <c r="AY27" i="10"/>
  <c r="AZ27" i="10"/>
  <c r="BA27" i="10"/>
  <c r="Z28" i="10"/>
  <c r="AA28" i="10"/>
  <c r="AB28" i="10"/>
  <c r="AC28" i="10"/>
  <c r="AH28" i="10"/>
  <c r="AI28" i="10"/>
  <c r="AJ28" i="10"/>
  <c r="AK28" i="10"/>
  <c r="AP28" i="10"/>
  <c r="AQ28" i="10"/>
  <c r="AR28" i="10"/>
  <c r="AS28" i="10"/>
  <c r="AX28" i="10"/>
  <c r="AY28" i="10"/>
  <c r="AZ28" i="10"/>
  <c r="BA28" i="10"/>
  <c r="Z29" i="10"/>
  <c r="AA29" i="10"/>
  <c r="AB29" i="10"/>
  <c r="AC29" i="10"/>
  <c r="AH29" i="10"/>
  <c r="AI29" i="10"/>
  <c r="AJ29" i="10"/>
  <c r="AK29" i="10"/>
  <c r="AP29" i="10"/>
  <c r="AQ29" i="10"/>
  <c r="AR29" i="10"/>
  <c r="AS29" i="10"/>
  <c r="AX29" i="10"/>
  <c r="AY29" i="10"/>
  <c r="AZ29" i="10"/>
  <c r="BA29" i="10"/>
  <c r="Z30" i="10"/>
  <c r="AA30" i="10"/>
  <c r="AB30" i="10"/>
  <c r="AC30" i="10"/>
  <c r="AH30" i="10"/>
  <c r="AI30" i="10"/>
  <c r="AJ30" i="10"/>
  <c r="AK30" i="10"/>
  <c r="AP30" i="10"/>
  <c r="AQ30" i="10"/>
  <c r="AR30" i="10"/>
  <c r="AS30" i="10"/>
  <c r="AX30" i="10"/>
  <c r="AY30" i="10"/>
  <c r="AZ30" i="10"/>
  <c r="BA30" i="10"/>
  <c r="Z31" i="10"/>
  <c r="AA31" i="10"/>
  <c r="AB31" i="10"/>
  <c r="AC31" i="10"/>
  <c r="AH31" i="10"/>
  <c r="AI31" i="10"/>
  <c r="AJ31" i="10"/>
  <c r="AK31" i="10"/>
  <c r="AP31" i="10"/>
  <c r="AQ31" i="10"/>
  <c r="AR31" i="10"/>
  <c r="AS31" i="10"/>
  <c r="AX31" i="10"/>
  <c r="AY31" i="10"/>
  <c r="AZ31" i="10"/>
  <c r="BA31" i="10"/>
  <c r="Z32" i="10"/>
  <c r="AA32" i="10"/>
  <c r="AB32" i="10"/>
  <c r="AC32" i="10"/>
  <c r="AH32" i="10"/>
  <c r="AI32" i="10"/>
  <c r="AJ32" i="10"/>
  <c r="AK32" i="10"/>
  <c r="AP32" i="10"/>
  <c r="AQ32" i="10"/>
  <c r="AR32" i="10"/>
  <c r="AS32" i="10"/>
  <c r="AX32" i="10"/>
  <c r="AY32" i="10"/>
  <c r="AZ32" i="10"/>
  <c r="BA32" i="10"/>
  <c r="Z33" i="10"/>
  <c r="AA33" i="10"/>
  <c r="AB33" i="10"/>
  <c r="AC33" i="10"/>
  <c r="AH33" i="10"/>
  <c r="AI33" i="10"/>
  <c r="AJ33" i="10"/>
  <c r="AK33" i="10"/>
  <c r="AP33" i="10"/>
  <c r="AQ33" i="10"/>
  <c r="AR33" i="10"/>
  <c r="AS33" i="10"/>
  <c r="AX33" i="10"/>
  <c r="AY33" i="10"/>
  <c r="AZ33" i="10"/>
  <c r="BA33" i="10"/>
  <c r="Z34" i="10"/>
  <c r="AA34" i="10"/>
  <c r="AB34" i="10"/>
  <c r="AC34" i="10"/>
  <c r="AH34" i="10"/>
  <c r="AI34" i="10"/>
  <c r="AJ34" i="10"/>
  <c r="AK34" i="10"/>
  <c r="AP34" i="10"/>
  <c r="AQ34" i="10"/>
  <c r="AR34" i="10"/>
  <c r="AS34" i="10"/>
  <c r="AX34" i="10"/>
  <c r="AY34" i="10"/>
  <c r="AZ34" i="10"/>
  <c r="BA34" i="10"/>
  <c r="Z35" i="10"/>
  <c r="AA35" i="10"/>
  <c r="AB35" i="10"/>
  <c r="AC35" i="10"/>
  <c r="AH35" i="10"/>
  <c r="AI35" i="10"/>
  <c r="AJ35" i="10"/>
  <c r="AK35" i="10"/>
  <c r="AP35" i="10"/>
  <c r="AQ35" i="10"/>
  <c r="AR35" i="10"/>
  <c r="AS35" i="10"/>
  <c r="AX35" i="10"/>
  <c r="AY35" i="10"/>
  <c r="AZ35" i="10"/>
  <c r="BA35" i="10"/>
  <c r="Z36" i="10"/>
  <c r="AA36" i="10"/>
  <c r="AB36" i="10"/>
  <c r="AC36" i="10"/>
  <c r="AH36" i="10"/>
  <c r="AI36" i="10"/>
  <c r="AJ36" i="10"/>
  <c r="AK36" i="10"/>
  <c r="AP36" i="10"/>
  <c r="AQ36" i="10"/>
  <c r="AR36" i="10"/>
  <c r="AS36" i="10"/>
  <c r="AX36" i="10"/>
  <c r="AY36" i="10"/>
  <c r="AZ36" i="10"/>
  <c r="BA36" i="10"/>
  <c r="Z37" i="10"/>
  <c r="AA37" i="10"/>
  <c r="AB37" i="10"/>
  <c r="AC37" i="10"/>
  <c r="AH37" i="10"/>
  <c r="AI37" i="10"/>
  <c r="AJ37" i="10"/>
  <c r="AK37" i="10"/>
  <c r="AP37" i="10"/>
  <c r="AQ37" i="10"/>
  <c r="AR37" i="10"/>
  <c r="AS37" i="10"/>
  <c r="AX37" i="10"/>
  <c r="AY37" i="10"/>
  <c r="AZ37" i="10"/>
  <c r="BA37" i="10"/>
  <c r="Z38" i="10"/>
  <c r="AA38" i="10"/>
  <c r="AB38" i="10"/>
  <c r="AC38" i="10"/>
  <c r="AH38" i="10"/>
  <c r="AI38" i="10"/>
  <c r="AJ38" i="10"/>
  <c r="AK38" i="10"/>
  <c r="AP38" i="10"/>
  <c r="AQ38" i="10"/>
  <c r="AR38" i="10"/>
  <c r="AS38" i="10"/>
  <c r="AX38" i="10"/>
  <c r="AY38" i="10"/>
  <c r="AZ38" i="10"/>
  <c r="BA38" i="10"/>
  <c r="Z39" i="10"/>
  <c r="AA39" i="10"/>
  <c r="AB39" i="10"/>
  <c r="AC39" i="10"/>
  <c r="AH39" i="10"/>
  <c r="AI39" i="10"/>
  <c r="AJ39" i="10"/>
  <c r="AK39" i="10"/>
  <c r="AP39" i="10"/>
  <c r="AQ39" i="10"/>
  <c r="AR39" i="10"/>
  <c r="AS39" i="10"/>
  <c r="AX39" i="10"/>
  <c r="AY39" i="10"/>
  <c r="AZ39" i="10"/>
  <c r="BA39" i="10"/>
  <c r="Z40" i="10"/>
  <c r="AA40" i="10"/>
  <c r="AB40" i="10"/>
  <c r="AC40" i="10"/>
  <c r="AH40" i="10"/>
  <c r="AI40" i="10"/>
  <c r="AJ40" i="10"/>
  <c r="AK40" i="10"/>
  <c r="AP40" i="10"/>
  <c r="AQ40" i="10"/>
  <c r="AR40" i="10"/>
  <c r="AS40" i="10"/>
  <c r="AX40" i="10"/>
  <c r="AY40" i="10"/>
  <c r="AZ40" i="10"/>
  <c r="BA40" i="10"/>
  <c r="Z41" i="10"/>
  <c r="AA41" i="10"/>
  <c r="AB41" i="10"/>
  <c r="AC41" i="10"/>
  <c r="AH41" i="10"/>
  <c r="AI41" i="10"/>
  <c r="AJ41" i="10"/>
  <c r="AK41" i="10"/>
  <c r="AP41" i="10"/>
  <c r="AQ41" i="10"/>
  <c r="AR41" i="10"/>
  <c r="AS41" i="10"/>
  <c r="AX41" i="10"/>
  <c r="AY41" i="10"/>
  <c r="AZ41" i="10"/>
  <c r="BA41" i="10"/>
  <c r="Z42" i="10"/>
  <c r="AA42" i="10"/>
  <c r="AB42" i="10"/>
  <c r="AC42" i="10"/>
  <c r="AH42" i="10"/>
  <c r="AI42" i="10"/>
  <c r="AJ42" i="10"/>
  <c r="AK42" i="10"/>
  <c r="AP42" i="10"/>
  <c r="AQ42" i="10"/>
  <c r="AR42" i="10"/>
  <c r="AS42" i="10"/>
  <c r="AX42" i="10"/>
  <c r="AY42" i="10"/>
  <c r="AZ42" i="10"/>
  <c r="BA42" i="10"/>
  <c r="Z43" i="10"/>
  <c r="AA43" i="10"/>
  <c r="AB43" i="10"/>
  <c r="AC43" i="10"/>
  <c r="AH43" i="10"/>
  <c r="AI43" i="10"/>
  <c r="AJ43" i="10"/>
  <c r="AK43" i="10"/>
  <c r="AP43" i="10"/>
  <c r="AQ43" i="10"/>
  <c r="AR43" i="10"/>
  <c r="AS43" i="10"/>
  <c r="AX43" i="10"/>
  <c r="AY43" i="10"/>
  <c r="AZ43" i="10"/>
  <c r="BA43" i="10"/>
  <c r="Z44" i="10"/>
  <c r="AA44" i="10"/>
  <c r="AB44" i="10"/>
  <c r="AC44" i="10"/>
  <c r="AH44" i="10"/>
  <c r="AI44" i="10"/>
  <c r="AJ44" i="10"/>
  <c r="AK44" i="10"/>
  <c r="AP44" i="10"/>
  <c r="AQ44" i="10"/>
  <c r="AR44" i="10"/>
  <c r="AS44" i="10"/>
  <c r="AX44" i="10"/>
  <c r="AY44" i="10"/>
  <c r="AZ44" i="10"/>
  <c r="BA44" i="10"/>
  <c r="Z45" i="10"/>
  <c r="AA45" i="10"/>
  <c r="AB45" i="10"/>
  <c r="AC45" i="10"/>
  <c r="AH45" i="10"/>
  <c r="AI45" i="10"/>
  <c r="AJ45" i="10"/>
  <c r="AK45" i="10"/>
  <c r="AP45" i="10"/>
  <c r="AQ45" i="10"/>
  <c r="AR45" i="10"/>
  <c r="AS45" i="10"/>
  <c r="AX45" i="10"/>
  <c r="AY45" i="10"/>
  <c r="AZ45" i="10"/>
  <c r="BA45" i="10"/>
  <c r="Z46" i="10"/>
  <c r="AA46" i="10"/>
  <c r="AB46" i="10"/>
  <c r="AC46" i="10"/>
  <c r="AH46" i="10"/>
  <c r="AI46" i="10"/>
  <c r="AJ46" i="10"/>
  <c r="AK46" i="10"/>
  <c r="AP46" i="10"/>
  <c r="AQ46" i="10"/>
  <c r="AR46" i="10"/>
  <c r="AS46" i="10"/>
  <c r="AX46" i="10"/>
  <c r="AY46" i="10"/>
  <c r="AZ46" i="10"/>
  <c r="BA46" i="10"/>
  <c r="Z47" i="10"/>
  <c r="AA47" i="10"/>
  <c r="AB47" i="10"/>
  <c r="AC47" i="10"/>
  <c r="AH47" i="10"/>
  <c r="AI47" i="10"/>
  <c r="AJ47" i="10"/>
  <c r="AK47" i="10"/>
  <c r="AP47" i="10"/>
  <c r="AQ47" i="10"/>
  <c r="AR47" i="10"/>
  <c r="AS47" i="10"/>
  <c r="AX47" i="10"/>
  <c r="AY47" i="10"/>
  <c r="AZ47" i="10"/>
  <c r="BA47" i="10"/>
  <c r="Z48" i="10"/>
  <c r="AA48" i="10"/>
  <c r="AB48" i="10"/>
  <c r="AC48" i="10"/>
  <c r="AH48" i="10"/>
  <c r="AI48" i="10"/>
  <c r="AJ48" i="10"/>
  <c r="AK48" i="10"/>
  <c r="AP48" i="10"/>
  <c r="AQ48" i="10"/>
  <c r="AR48" i="10"/>
  <c r="AS48" i="10"/>
  <c r="AX48" i="10"/>
  <c r="AY48" i="10"/>
  <c r="AZ48" i="10"/>
  <c r="BA48" i="10"/>
  <c r="Z49" i="10"/>
  <c r="AA49" i="10"/>
  <c r="AB49" i="10"/>
  <c r="AC49" i="10"/>
  <c r="AH49" i="10"/>
  <c r="AI49" i="10"/>
  <c r="AJ49" i="10"/>
  <c r="AK49" i="10"/>
  <c r="AP49" i="10"/>
  <c r="AQ49" i="10"/>
  <c r="AR49" i="10"/>
  <c r="AS49" i="10"/>
  <c r="AX49" i="10"/>
  <c r="AY49" i="10"/>
  <c r="AZ49" i="10"/>
  <c r="BA49" i="10"/>
  <c r="Z50" i="10"/>
  <c r="AA50" i="10"/>
  <c r="AB50" i="10"/>
  <c r="AC50" i="10"/>
  <c r="AH50" i="10"/>
  <c r="AI50" i="10"/>
  <c r="AJ50" i="10"/>
  <c r="AK50" i="10"/>
  <c r="AP50" i="10"/>
  <c r="AQ50" i="10"/>
  <c r="AR50" i="10"/>
  <c r="AS50" i="10"/>
  <c r="AX50" i="10"/>
  <c r="AY50" i="10"/>
  <c r="AZ50" i="10"/>
  <c r="BA50" i="10"/>
  <c r="Z51" i="10"/>
  <c r="AA51" i="10"/>
  <c r="AB51" i="10"/>
  <c r="AC51" i="10"/>
  <c r="AH51" i="10"/>
  <c r="AI51" i="10"/>
  <c r="AJ51" i="10"/>
  <c r="AK51" i="10"/>
  <c r="AP51" i="10"/>
  <c r="AQ51" i="10"/>
  <c r="AR51" i="10"/>
  <c r="AS51" i="10"/>
  <c r="AX51" i="10"/>
  <c r="AY51" i="10"/>
  <c r="AZ51" i="10"/>
  <c r="BA51" i="10"/>
  <c r="Z52" i="10"/>
  <c r="AA52" i="10"/>
  <c r="AB52" i="10"/>
  <c r="AC52" i="10"/>
  <c r="AH52" i="10"/>
  <c r="AI52" i="10"/>
  <c r="AJ52" i="10"/>
  <c r="AK52" i="10"/>
  <c r="AP52" i="10"/>
  <c r="AQ52" i="10"/>
  <c r="AR52" i="10"/>
  <c r="AS52" i="10"/>
  <c r="AX52" i="10"/>
  <c r="AY52" i="10"/>
  <c r="AZ52" i="10"/>
  <c r="BA52" i="10"/>
  <c r="Z53" i="10"/>
  <c r="AA53" i="10"/>
  <c r="AB53" i="10"/>
  <c r="AC53" i="10"/>
  <c r="AH53" i="10"/>
  <c r="AI53" i="10"/>
  <c r="AJ53" i="10"/>
  <c r="AK53" i="10"/>
  <c r="AP53" i="10"/>
  <c r="AQ53" i="10"/>
  <c r="AR53" i="10"/>
  <c r="AS53" i="10"/>
  <c r="AX53" i="10"/>
  <c r="AY53" i="10"/>
  <c r="AZ53" i="10"/>
  <c r="BA53" i="10"/>
  <c r="Z54" i="10"/>
  <c r="AA54" i="10"/>
  <c r="AB54" i="10"/>
  <c r="AC54" i="10"/>
  <c r="AH54" i="10"/>
  <c r="AI54" i="10"/>
  <c r="AJ54" i="10"/>
  <c r="AK54" i="10"/>
  <c r="AP54" i="10"/>
  <c r="AQ54" i="10"/>
  <c r="AR54" i="10"/>
  <c r="AS54" i="10"/>
  <c r="AX54" i="10"/>
  <c r="AY54" i="10"/>
  <c r="AZ54" i="10"/>
  <c r="BA54" i="10"/>
  <c r="Z55" i="10"/>
  <c r="AA55" i="10"/>
  <c r="AB55" i="10"/>
  <c r="AC55" i="10"/>
  <c r="AH55" i="10"/>
  <c r="AI55" i="10"/>
  <c r="AJ55" i="10"/>
  <c r="AK55" i="10"/>
  <c r="AP55" i="10"/>
  <c r="AQ55" i="10"/>
  <c r="AR55" i="10"/>
  <c r="AS55" i="10"/>
  <c r="AX55" i="10"/>
  <c r="AY55" i="10"/>
  <c r="AZ55" i="10"/>
  <c r="BA55" i="10"/>
  <c r="Z56" i="10"/>
  <c r="AA56" i="10"/>
  <c r="AB56" i="10"/>
  <c r="AC56" i="10"/>
  <c r="AH56" i="10"/>
  <c r="AI56" i="10"/>
  <c r="AJ56" i="10"/>
  <c r="AK56" i="10"/>
  <c r="AP56" i="10"/>
  <c r="AQ56" i="10"/>
  <c r="AR56" i="10"/>
  <c r="AS56" i="10"/>
  <c r="AX56" i="10"/>
  <c r="AY56" i="10"/>
  <c r="AZ56" i="10"/>
  <c r="BA56" i="10"/>
  <c r="Z57" i="10"/>
  <c r="AA57" i="10"/>
  <c r="AB57" i="10"/>
  <c r="AC57" i="10"/>
  <c r="AH57" i="10"/>
  <c r="AI57" i="10"/>
  <c r="AJ57" i="10"/>
  <c r="AK57" i="10"/>
  <c r="AP57" i="10"/>
  <c r="AQ57" i="10"/>
  <c r="AR57" i="10"/>
  <c r="AS57" i="10"/>
  <c r="AX57" i="10"/>
  <c r="AY57" i="10"/>
  <c r="AZ57" i="10"/>
  <c r="BA57" i="10"/>
  <c r="Z58" i="10"/>
  <c r="AA58" i="10"/>
  <c r="AB58" i="10"/>
  <c r="AC58" i="10"/>
  <c r="AH58" i="10"/>
  <c r="AI58" i="10"/>
  <c r="AJ58" i="10"/>
  <c r="AK58" i="10"/>
  <c r="AP58" i="10"/>
  <c r="AQ58" i="10"/>
  <c r="AR58" i="10"/>
  <c r="AS58" i="10"/>
  <c r="AX58" i="10"/>
  <c r="AY58" i="10"/>
  <c r="AZ58" i="10"/>
  <c r="BA58" i="10"/>
  <c r="Z59" i="10"/>
  <c r="AA59" i="10"/>
  <c r="AB59" i="10"/>
  <c r="AC59" i="10"/>
  <c r="AH59" i="10"/>
  <c r="AI59" i="10"/>
  <c r="AJ59" i="10"/>
  <c r="AK59" i="10"/>
  <c r="AP59" i="10"/>
  <c r="AQ59" i="10"/>
  <c r="AR59" i="10"/>
  <c r="AS59" i="10"/>
  <c r="AX59" i="10"/>
  <c r="AY59" i="10"/>
  <c r="AZ59" i="10"/>
  <c r="BA59" i="10"/>
  <c r="Z60" i="10"/>
  <c r="AA60" i="10"/>
  <c r="AB60" i="10"/>
  <c r="AC60" i="10"/>
  <c r="AH60" i="10"/>
  <c r="AI60" i="10"/>
  <c r="AJ60" i="10"/>
  <c r="AK60" i="10"/>
  <c r="AP60" i="10"/>
  <c r="AQ60" i="10"/>
  <c r="AR60" i="10"/>
  <c r="AS60" i="10"/>
  <c r="AX60" i="10"/>
  <c r="AY60" i="10"/>
  <c r="AZ60" i="10"/>
  <c r="BA60" i="10"/>
  <c r="Z61" i="10"/>
  <c r="AA61" i="10"/>
  <c r="AB61" i="10"/>
  <c r="AC61" i="10"/>
  <c r="AH61" i="10"/>
  <c r="AI61" i="10"/>
  <c r="AJ61" i="10"/>
  <c r="AK61" i="10"/>
  <c r="AP61" i="10"/>
  <c r="AQ61" i="10"/>
  <c r="AR61" i="10"/>
  <c r="AS61" i="10"/>
  <c r="AX61" i="10"/>
  <c r="AY61" i="10"/>
  <c r="AZ61" i="10"/>
  <c r="BA61" i="10"/>
  <c r="Z62" i="10"/>
  <c r="AA62" i="10"/>
  <c r="AB62" i="10"/>
  <c r="AC62" i="10"/>
  <c r="AH62" i="10"/>
  <c r="AI62" i="10"/>
  <c r="AJ62" i="10"/>
  <c r="AK62" i="10"/>
  <c r="AP62" i="10"/>
  <c r="AQ62" i="10"/>
  <c r="AR62" i="10"/>
  <c r="AS62" i="10"/>
  <c r="AX62" i="10"/>
  <c r="AY62" i="10"/>
  <c r="AZ62" i="10"/>
  <c r="BA62" i="10"/>
  <c r="Z63" i="10"/>
  <c r="AA63" i="10"/>
  <c r="AB63" i="10"/>
  <c r="AC63" i="10"/>
  <c r="AH63" i="10"/>
  <c r="AI63" i="10"/>
  <c r="AJ63" i="10"/>
  <c r="AK63" i="10"/>
  <c r="AP63" i="10"/>
  <c r="AQ63" i="10"/>
  <c r="AR63" i="10"/>
  <c r="AS63" i="10"/>
  <c r="AX63" i="10"/>
  <c r="AY63" i="10"/>
  <c r="AZ63" i="10"/>
  <c r="BA63" i="10"/>
  <c r="Z64" i="10"/>
  <c r="AA64" i="10"/>
  <c r="AB64" i="10"/>
  <c r="AC64" i="10"/>
  <c r="AH64" i="10"/>
  <c r="AI64" i="10"/>
  <c r="AJ64" i="10"/>
  <c r="AK64" i="10"/>
  <c r="AP64" i="10"/>
  <c r="AQ64" i="10"/>
  <c r="AR64" i="10"/>
  <c r="AS64" i="10"/>
  <c r="AX64" i="10"/>
  <c r="AY64" i="10"/>
  <c r="AZ64" i="10"/>
  <c r="BA64" i="10"/>
  <c r="Z65" i="10"/>
  <c r="AA65" i="10"/>
  <c r="AB65" i="10"/>
  <c r="AC65" i="10"/>
  <c r="AH65" i="10"/>
  <c r="AI65" i="10"/>
  <c r="AJ65" i="10"/>
  <c r="AK65" i="10"/>
  <c r="AP65" i="10"/>
  <c r="AQ65" i="10"/>
  <c r="AR65" i="10"/>
  <c r="AS65" i="10"/>
  <c r="AX65" i="10"/>
  <c r="AY65" i="10"/>
  <c r="AZ65" i="10"/>
  <c r="BA65" i="10"/>
  <c r="Z66" i="10"/>
  <c r="AA66" i="10"/>
  <c r="AB66" i="10"/>
  <c r="AC66" i="10"/>
  <c r="AH66" i="10"/>
  <c r="AI66" i="10"/>
  <c r="AJ66" i="10"/>
  <c r="AK66" i="10"/>
  <c r="AP66" i="10"/>
  <c r="AQ66" i="10"/>
  <c r="AR66" i="10"/>
  <c r="AS66" i="10"/>
  <c r="AX66" i="10"/>
  <c r="AY66" i="10"/>
  <c r="AZ66" i="10"/>
  <c r="BA66" i="10"/>
  <c r="Z67" i="10"/>
  <c r="AA67" i="10"/>
  <c r="AB67" i="10"/>
  <c r="AC67" i="10"/>
  <c r="AH67" i="10"/>
  <c r="AI67" i="10"/>
  <c r="AJ67" i="10"/>
  <c r="AK67" i="10"/>
  <c r="AP67" i="10"/>
  <c r="AQ67" i="10"/>
  <c r="AR67" i="10"/>
  <c r="AS67" i="10"/>
  <c r="AX67" i="10"/>
  <c r="AY67" i="10"/>
  <c r="AZ67" i="10"/>
  <c r="BA67" i="10"/>
  <c r="Z68" i="10"/>
  <c r="AA68" i="10"/>
  <c r="AB68" i="10"/>
  <c r="AC68" i="10"/>
  <c r="AH68" i="10"/>
  <c r="AI68" i="10"/>
  <c r="AJ68" i="10"/>
  <c r="AK68" i="10"/>
  <c r="AP68" i="10"/>
  <c r="AQ68" i="10"/>
  <c r="AR68" i="10"/>
  <c r="AS68" i="10"/>
  <c r="AX68" i="10"/>
  <c r="AY68" i="10"/>
  <c r="AZ68" i="10"/>
  <c r="BA68" i="10"/>
  <c r="Z69" i="10"/>
  <c r="AA69" i="10"/>
  <c r="AB69" i="10"/>
  <c r="AC69" i="10"/>
  <c r="AH69" i="10"/>
  <c r="AI69" i="10"/>
  <c r="AJ69" i="10"/>
  <c r="AK69" i="10"/>
  <c r="AP69" i="10"/>
  <c r="AQ69" i="10"/>
  <c r="AR69" i="10"/>
  <c r="AS69" i="10"/>
  <c r="AX69" i="10"/>
  <c r="AY69" i="10"/>
  <c r="AZ69" i="10"/>
  <c r="BA69" i="10"/>
  <c r="Z70" i="10"/>
  <c r="AA70" i="10"/>
  <c r="AB70" i="10"/>
  <c r="AC70" i="10"/>
  <c r="AH70" i="10"/>
  <c r="AI70" i="10"/>
  <c r="AJ70" i="10"/>
  <c r="AK70" i="10"/>
  <c r="AP70" i="10"/>
  <c r="AQ70" i="10"/>
  <c r="AR70" i="10"/>
  <c r="AS70" i="10"/>
  <c r="AX70" i="10"/>
  <c r="AY70" i="10"/>
  <c r="AZ70" i="10"/>
  <c r="BA70" i="10"/>
  <c r="Z71" i="10"/>
  <c r="AA71" i="10"/>
  <c r="AB71" i="10"/>
  <c r="AC71" i="10"/>
  <c r="AH71" i="10"/>
  <c r="AI71" i="10"/>
  <c r="AJ71" i="10"/>
  <c r="AK71" i="10"/>
  <c r="AP71" i="10"/>
  <c r="AQ71" i="10"/>
  <c r="AR71" i="10"/>
  <c r="AS71" i="10"/>
  <c r="AX71" i="10"/>
  <c r="AY71" i="10"/>
  <c r="AZ71" i="10"/>
  <c r="BA71" i="10"/>
  <c r="Z72" i="10"/>
  <c r="AA72" i="10"/>
  <c r="AB72" i="10"/>
  <c r="AC72" i="10"/>
  <c r="AH72" i="10"/>
  <c r="AI72" i="10"/>
  <c r="AJ72" i="10"/>
  <c r="AK72" i="10"/>
  <c r="AP72" i="10"/>
  <c r="AQ72" i="10"/>
  <c r="AR72" i="10"/>
  <c r="AS72" i="10"/>
  <c r="AX72" i="10"/>
  <c r="AY72" i="10"/>
  <c r="AZ72" i="10"/>
  <c r="BA72" i="10"/>
  <c r="Z73" i="10"/>
  <c r="AA73" i="10"/>
  <c r="AB73" i="10"/>
  <c r="AC73" i="10"/>
  <c r="AH73" i="10"/>
  <c r="AI73" i="10"/>
  <c r="AJ73" i="10"/>
  <c r="AK73" i="10"/>
  <c r="AP73" i="10"/>
  <c r="AQ73" i="10"/>
  <c r="AR73" i="10"/>
  <c r="AS73" i="10"/>
  <c r="AX73" i="10"/>
  <c r="AY73" i="10"/>
  <c r="AZ73" i="10"/>
  <c r="BA73" i="10"/>
  <c r="Z74" i="10"/>
  <c r="AA74" i="10"/>
  <c r="AB74" i="10"/>
  <c r="AC74" i="10"/>
  <c r="AH74" i="10"/>
  <c r="AI74" i="10"/>
  <c r="AJ74" i="10"/>
  <c r="AK74" i="10"/>
  <c r="AP74" i="10"/>
  <c r="AQ74" i="10"/>
  <c r="AR74" i="10"/>
  <c r="AS74" i="10"/>
  <c r="AX74" i="10"/>
  <c r="AY74" i="10"/>
  <c r="AZ74" i="10"/>
  <c r="BA74" i="10"/>
  <c r="Z75" i="10"/>
  <c r="AA75" i="10"/>
  <c r="AB75" i="10"/>
  <c r="AC75" i="10"/>
  <c r="AH75" i="10"/>
  <c r="AI75" i="10"/>
  <c r="AJ75" i="10"/>
  <c r="AK75" i="10"/>
  <c r="AP75" i="10"/>
  <c r="AQ75" i="10"/>
  <c r="AR75" i="10"/>
  <c r="AS75" i="10"/>
  <c r="AX75" i="10"/>
  <c r="AY75" i="10"/>
  <c r="AZ75" i="10"/>
  <c r="BA75" i="10"/>
  <c r="Z76" i="10"/>
  <c r="AA76" i="10"/>
  <c r="AB76" i="10"/>
  <c r="AC76" i="10"/>
  <c r="AH76" i="10"/>
  <c r="AI76" i="10"/>
  <c r="AJ76" i="10"/>
  <c r="AK76" i="10"/>
  <c r="AP76" i="10"/>
  <c r="AQ76" i="10"/>
  <c r="AR76" i="10"/>
  <c r="AS76" i="10"/>
  <c r="AX76" i="10"/>
  <c r="AY76" i="10"/>
  <c r="AZ76" i="10"/>
  <c r="BA76" i="10"/>
  <c r="Z77" i="10"/>
  <c r="AA77" i="10"/>
  <c r="AB77" i="10"/>
  <c r="AC77" i="10"/>
  <c r="AH77" i="10"/>
  <c r="AI77" i="10"/>
  <c r="AJ77" i="10"/>
  <c r="AK77" i="10"/>
  <c r="AP77" i="10"/>
  <c r="AQ77" i="10"/>
  <c r="AR77" i="10"/>
  <c r="AS77" i="10"/>
  <c r="AX77" i="10"/>
  <c r="AY77" i="10"/>
  <c r="AZ77" i="10"/>
  <c r="BA77" i="10"/>
  <c r="Z78" i="10"/>
  <c r="AA78" i="10"/>
  <c r="AB78" i="10"/>
  <c r="AC78" i="10"/>
  <c r="AH78" i="10"/>
  <c r="AI78" i="10"/>
  <c r="AJ78" i="10"/>
  <c r="AK78" i="10"/>
  <c r="AP78" i="10"/>
  <c r="AQ78" i="10"/>
  <c r="AR78" i="10"/>
  <c r="AS78" i="10"/>
  <c r="AX78" i="10"/>
  <c r="AY78" i="10"/>
  <c r="AZ78" i="10"/>
  <c r="BA78" i="10"/>
  <c r="Z79" i="10"/>
  <c r="AA79" i="10"/>
  <c r="AB79" i="10"/>
  <c r="AC79" i="10"/>
  <c r="AH79" i="10"/>
  <c r="AI79" i="10"/>
  <c r="AJ79" i="10"/>
  <c r="AK79" i="10"/>
  <c r="AP79" i="10"/>
  <c r="AQ79" i="10"/>
  <c r="AR79" i="10"/>
  <c r="AS79" i="10"/>
  <c r="AX79" i="10"/>
  <c r="AY79" i="10"/>
  <c r="AZ79" i="10"/>
  <c r="BA79" i="10"/>
  <c r="Z80" i="10"/>
  <c r="AA80" i="10"/>
  <c r="AB80" i="10"/>
  <c r="AC80" i="10"/>
  <c r="AH80" i="10"/>
  <c r="AI80" i="10"/>
  <c r="AJ80" i="10"/>
  <c r="AK80" i="10"/>
  <c r="AP80" i="10"/>
  <c r="AQ80" i="10"/>
  <c r="AR80" i="10"/>
  <c r="AS80" i="10"/>
  <c r="AX80" i="10"/>
  <c r="AY80" i="10"/>
  <c r="AZ80" i="10"/>
  <c r="BA80" i="10"/>
  <c r="Z81" i="10"/>
  <c r="AA81" i="10"/>
  <c r="AB81" i="10"/>
  <c r="AC81" i="10"/>
  <c r="AH81" i="10"/>
  <c r="AI81" i="10"/>
  <c r="AJ81" i="10"/>
  <c r="AK81" i="10"/>
  <c r="AP81" i="10"/>
  <c r="AQ81" i="10"/>
  <c r="AR81" i="10"/>
  <c r="AS81" i="10"/>
  <c r="AX81" i="10"/>
  <c r="AY81" i="10"/>
  <c r="AZ81" i="10"/>
  <c r="BA81" i="10"/>
  <c r="Z82" i="10"/>
  <c r="AA82" i="10"/>
  <c r="AB82" i="10"/>
  <c r="AC82" i="10"/>
  <c r="AH82" i="10"/>
  <c r="AI82" i="10"/>
  <c r="AJ82" i="10"/>
  <c r="AK82" i="10"/>
  <c r="AP82" i="10"/>
  <c r="AQ82" i="10"/>
  <c r="AR82" i="10"/>
  <c r="AS82" i="10"/>
  <c r="AX82" i="10"/>
  <c r="AY82" i="10"/>
  <c r="AZ82" i="10"/>
  <c r="BA82" i="10"/>
  <c r="Z83" i="10"/>
  <c r="AA83" i="10"/>
  <c r="AB83" i="10"/>
  <c r="AC83" i="10"/>
  <c r="AH83" i="10"/>
  <c r="AI83" i="10"/>
  <c r="AJ83" i="10"/>
  <c r="AK83" i="10"/>
  <c r="AP83" i="10"/>
  <c r="AQ83" i="10"/>
  <c r="AR83" i="10"/>
  <c r="AS83" i="10"/>
  <c r="AX83" i="10"/>
  <c r="AY83" i="10"/>
  <c r="AZ83" i="10"/>
  <c r="BA83" i="10"/>
  <c r="Z84" i="10"/>
  <c r="AA84" i="10"/>
  <c r="AB84" i="10"/>
  <c r="AC84" i="10"/>
  <c r="AH84" i="10"/>
  <c r="AI84" i="10"/>
  <c r="AJ84" i="10"/>
  <c r="AK84" i="10"/>
  <c r="AP84" i="10"/>
  <c r="AQ84" i="10"/>
  <c r="AR84" i="10"/>
  <c r="AS84" i="10"/>
  <c r="AX84" i="10"/>
  <c r="AY84" i="10"/>
  <c r="AZ84" i="10"/>
  <c r="BA84" i="10"/>
  <c r="Z85" i="10"/>
  <c r="AA85" i="10"/>
  <c r="AB85" i="10"/>
  <c r="AC85" i="10"/>
  <c r="AH85" i="10"/>
  <c r="AI85" i="10"/>
  <c r="AJ85" i="10"/>
  <c r="AK85" i="10"/>
  <c r="AP85" i="10"/>
  <c r="AQ85" i="10"/>
  <c r="AR85" i="10"/>
  <c r="AS85" i="10"/>
  <c r="AX85" i="10"/>
  <c r="AY85" i="10"/>
  <c r="AZ85" i="10"/>
  <c r="BA85" i="10"/>
  <c r="Z86" i="10"/>
  <c r="AA86" i="10"/>
  <c r="AB86" i="10"/>
  <c r="AC86" i="10"/>
  <c r="AH86" i="10"/>
  <c r="AI86" i="10"/>
  <c r="AJ86" i="10"/>
  <c r="AK86" i="10"/>
  <c r="AP86" i="10"/>
  <c r="AQ86" i="10"/>
  <c r="AR86" i="10"/>
  <c r="AS86" i="10"/>
  <c r="AX86" i="10"/>
  <c r="AY86" i="10"/>
  <c r="AZ86" i="10"/>
  <c r="BA86" i="10"/>
  <c r="Z87" i="10"/>
  <c r="AA87" i="10"/>
  <c r="AB87" i="10"/>
  <c r="AC87" i="10"/>
  <c r="AH87" i="10"/>
  <c r="AI87" i="10"/>
  <c r="AJ87" i="10"/>
  <c r="AK87" i="10"/>
  <c r="AP87" i="10"/>
  <c r="AQ87" i="10"/>
  <c r="AR87" i="10"/>
  <c r="AS87" i="10"/>
  <c r="AX87" i="10"/>
  <c r="AY87" i="10"/>
  <c r="AZ87" i="10"/>
  <c r="BA87" i="10"/>
  <c r="Z88" i="10"/>
  <c r="AA88" i="10"/>
  <c r="AB88" i="10"/>
  <c r="AC88" i="10"/>
  <c r="AH88" i="10"/>
  <c r="AI88" i="10"/>
  <c r="AJ88" i="10"/>
  <c r="AK88" i="10"/>
  <c r="AP88" i="10"/>
  <c r="AQ88" i="10"/>
  <c r="AR88" i="10"/>
  <c r="AS88" i="10"/>
  <c r="AX88" i="10"/>
  <c r="AY88" i="10"/>
  <c r="AZ88" i="10"/>
  <c r="BA88" i="10"/>
  <c r="Z89" i="10"/>
  <c r="AA89" i="10"/>
  <c r="AB89" i="10"/>
  <c r="AC89" i="10"/>
  <c r="AH89" i="10"/>
  <c r="AI89" i="10"/>
  <c r="AJ89" i="10"/>
  <c r="AK89" i="10"/>
  <c r="AP89" i="10"/>
  <c r="AQ89" i="10"/>
  <c r="AR89" i="10"/>
  <c r="AS89" i="10"/>
  <c r="AX89" i="10"/>
  <c r="AY89" i="10"/>
  <c r="AZ89" i="10"/>
  <c r="BA89" i="10"/>
  <c r="Z90" i="10"/>
  <c r="AA90" i="10"/>
  <c r="AB90" i="10"/>
  <c r="AC90" i="10"/>
  <c r="AH90" i="10"/>
  <c r="AI90" i="10"/>
  <c r="AJ90" i="10"/>
  <c r="AK90" i="10"/>
  <c r="AP90" i="10"/>
  <c r="AQ90" i="10"/>
  <c r="AR90" i="10"/>
  <c r="AS90" i="10"/>
  <c r="AX90" i="10"/>
  <c r="AY90" i="10"/>
  <c r="AZ90" i="10"/>
  <c r="BA90" i="10"/>
  <c r="Z91" i="10"/>
  <c r="AA91" i="10"/>
  <c r="AB91" i="10"/>
  <c r="AC91" i="10"/>
  <c r="AH91" i="10"/>
  <c r="AI91" i="10"/>
  <c r="AJ91" i="10"/>
  <c r="AK91" i="10"/>
  <c r="AP91" i="10"/>
  <c r="AQ91" i="10"/>
  <c r="AR91" i="10"/>
  <c r="AS91" i="10"/>
  <c r="AX91" i="10"/>
  <c r="AY91" i="10"/>
  <c r="AZ91" i="10"/>
  <c r="BA91" i="10"/>
  <c r="Z92" i="10"/>
  <c r="AA92" i="10"/>
  <c r="AB92" i="10"/>
  <c r="AC92" i="10"/>
  <c r="AH92" i="10"/>
  <c r="AI92" i="10"/>
  <c r="AJ92" i="10"/>
  <c r="AK92" i="10"/>
  <c r="AP92" i="10"/>
  <c r="AQ92" i="10"/>
  <c r="AR92" i="10"/>
  <c r="AS92" i="10"/>
  <c r="AX92" i="10"/>
  <c r="AY92" i="10"/>
  <c r="AZ92" i="10"/>
  <c r="BA92" i="10"/>
  <c r="Z93" i="10"/>
  <c r="AA93" i="10"/>
  <c r="AB93" i="10"/>
  <c r="AC93" i="10"/>
  <c r="AH93" i="10"/>
  <c r="AI93" i="10"/>
  <c r="AJ93" i="10"/>
  <c r="AK93" i="10"/>
  <c r="AP93" i="10"/>
  <c r="AQ93" i="10"/>
  <c r="AR93" i="10"/>
  <c r="AS93" i="10"/>
  <c r="AX93" i="10"/>
  <c r="AY93" i="10"/>
  <c r="AZ93" i="10"/>
  <c r="BA93" i="10"/>
  <c r="Z94" i="10"/>
  <c r="AA94" i="10"/>
  <c r="AB94" i="10"/>
  <c r="AC94" i="10"/>
  <c r="AH94" i="10"/>
  <c r="AI94" i="10"/>
  <c r="AJ94" i="10"/>
  <c r="AK94" i="10"/>
  <c r="AP94" i="10"/>
  <c r="AQ94" i="10"/>
  <c r="AR94" i="10"/>
  <c r="AS94" i="10"/>
  <c r="AX94" i="10"/>
  <c r="AY94" i="10"/>
  <c r="AZ94" i="10"/>
  <c r="BA94" i="10"/>
  <c r="Z95" i="10"/>
  <c r="AA95" i="10"/>
  <c r="AB95" i="10"/>
  <c r="AC95" i="10"/>
  <c r="AH95" i="10"/>
  <c r="AI95" i="10"/>
  <c r="AJ95" i="10"/>
  <c r="AK95" i="10"/>
  <c r="AP95" i="10"/>
  <c r="AQ95" i="10"/>
  <c r="AR95" i="10"/>
  <c r="AS95" i="10"/>
  <c r="AX95" i="10"/>
  <c r="AY95" i="10"/>
  <c r="AZ95" i="10"/>
  <c r="BA95" i="10"/>
  <c r="Z96" i="10"/>
  <c r="AA96" i="10"/>
  <c r="AB96" i="10"/>
  <c r="AC96" i="10"/>
  <c r="AH96" i="10"/>
  <c r="AI96" i="10"/>
  <c r="AJ96" i="10"/>
  <c r="AK96" i="10"/>
  <c r="AP96" i="10"/>
  <c r="AQ96" i="10"/>
  <c r="AR96" i="10"/>
  <c r="AS96" i="10"/>
  <c r="AX96" i="10"/>
  <c r="AY96" i="10"/>
  <c r="AZ96" i="10"/>
  <c r="BA96" i="10"/>
  <c r="Z97" i="10"/>
  <c r="AA97" i="10"/>
  <c r="AB97" i="10"/>
  <c r="AC97" i="10"/>
  <c r="AH97" i="10"/>
  <c r="AI97" i="10"/>
  <c r="AJ97" i="10"/>
  <c r="AK97" i="10"/>
  <c r="AP97" i="10"/>
  <c r="AQ97" i="10"/>
  <c r="AR97" i="10"/>
  <c r="AS97" i="10"/>
  <c r="AX97" i="10"/>
  <c r="AY97" i="10"/>
  <c r="AZ97" i="10"/>
  <c r="BA97" i="10"/>
  <c r="Z98" i="10"/>
  <c r="AA98" i="10"/>
  <c r="AB98" i="10"/>
  <c r="AC98" i="10"/>
  <c r="AH98" i="10"/>
  <c r="AI98" i="10"/>
  <c r="AJ98" i="10"/>
  <c r="AK98" i="10"/>
  <c r="AP98" i="10"/>
  <c r="AQ98" i="10"/>
  <c r="AR98" i="10"/>
  <c r="AS98" i="10"/>
  <c r="AX98" i="10"/>
  <c r="AY98" i="10"/>
  <c r="AZ98" i="10"/>
  <c r="BA98" i="10"/>
  <c r="Z99" i="10"/>
  <c r="AA99" i="10"/>
  <c r="AB99" i="10"/>
  <c r="AC99" i="10"/>
  <c r="AH99" i="10"/>
  <c r="AI99" i="10"/>
  <c r="AJ99" i="10"/>
  <c r="AK99" i="10"/>
  <c r="AP99" i="10"/>
  <c r="AQ99" i="10"/>
  <c r="AR99" i="10"/>
  <c r="AS99" i="10"/>
  <c r="AX99" i="10"/>
  <c r="AY99" i="10"/>
  <c r="AZ99" i="10"/>
  <c r="BA99" i="10"/>
  <c r="Z100" i="10"/>
  <c r="AA100" i="10"/>
  <c r="AB100" i="10"/>
  <c r="AC100" i="10"/>
  <c r="AH100" i="10"/>
  <c r="AI100" i="10"/>
  <c r="AJ100" i="10"/>
  <c r="AK100" i="10"/>
  <c r="AP100" i="10"/>
  <c r="AQ100" i="10"/>
  <c r="AR100" i="10"/>
  <c r="AS100" i="10"/>
  <c r="AX100" i="10"/>
  <c r="AY100" i="10"/>
  <c r="AZ100" i="10"/>
  <c r="BA100" i="10"/>
  <c r="Z101" i="10"/>
  <c r="AA101" i="10"/>
  <c r="AB101" i="10"/>
  <c r="AC101" i="10"/>
  <c r="AH101" i="10"/>
  <c r="AI101" i="10"/>
  <c r="AJ101" i="10"/>
  <c r="AK101" i="10"/>
  <c r="AP101" i="10"/>
  <c r="AQ101" i="10"/>
  <c r="AR101" i="10"/>
  <c r="AS101" i="10"/>
  <c r="AX101" i="10"/>
  <c r="AY101" i="10"/>
  <c r="AZ101" i="10"/>
  <c r="BA101" i="10"/>
  <c r="Z102" i="10"/>
  <c r="AA102" i="10"/>
  <c r="AB102" i="10"/>
  <c r="AC102" i="10"/>
  <c r="AH102" i="10"/>
  <c r="AI102" i="10"/>
  <c r="AJ102" i="10"/>
  <c r="AK102" i="10"/>
  <c r="AP102" i="10"/>
  <c r="AQ102" i="10"/>
  <c r="AR102" i="10"/>
  <c r="AS102" i="10"/>
  <c r="AX102" i="10"/>
  <c r="AY102" i="10"/>
  <c r="AZ102" i="10"/>
  <c r="BA102" i="10"/>
  <c r="Z103" i="10"/>
  <c r="AA103" i="10"/>
  <c r="AB103" i="10"/>
  <c r="AC103" i="10"/>
  <c r="AH103" i="10"/>
  <c r="AI103" i="10"/>
  <c r="AJ103" i="10"/>
  <c r="AK103" i="10"/>
  <c r="AP103" i="10"/>
  <c r="AQ103" i="10"/>
  <c r="AR103" i="10"/>
  <c r="AS103" i="10"/>
  <c r="AX103" i="10"/>
  <c r="AY103" i="10"/>
  <c r="AZ103" i="10"/>
  <c r="BA103" i="10"/>
  <c r="Z104" i="10"/>
  <c r="AA104" i="10"/>
  <c r="AB104" i="10"/>
  <c r="AC104" i="10"/>
  <c r="AH104" i="10"/>
  <c r="AI104" i="10"/>
  <c r="AJ104" i="10"/>
  <c r="AK104" i="10"/>
  <c r="AP104" i="10"/>
  <c r="AQ104" i="10"/>
  <c r="AR104" i="10"/>
  <c r="AS104" i="10"/>
  <c r="AX104" i="10"/>
  <c r="AY104" i="10"/>
  <c r="AZ104" i="10"/>
  <c r="BA104" i="10"/>
  <c r="Z105" i="10"/>
  <c r="AA105" i="10"/>
  <c r="AB105" i="10"/>
  <c r="AC105" i="10"/>
  <c r="AH105" i="10"/>
  <c r="AI105" i="10"/>
  <c r="AJ105" i="10"/>
  <c r="AK105" i="10"/>
  <c r="AP105" i="10"/>
  <c r="AQ105" i="10"/>
  <c r="AR105" i="10"/>
  <c r="AS105" i="10"/>
  <c r="AX105" i="10"/>
  <c r="AY105" i="10"/>
  <c r="AZ105" i="10"/>
  <c r="BA105" i="10"/>
  <c r="Z106" i="10"/>
  <c r="AA106" i="10"/>
  <c r="AB106" i="10"/>
  <c r="AC106" i="10"/>
  <c r="AH106" i="10"/>
  <c r="AI106" i="10"/>
  <c r="AJ106" i="10"/>
  <c r="AK106" i="10"/>
  <c r="AP106" i="10"/>
  <c r="AQ106" i="10"/>
  <c r="AR106" i="10"/>
  <c r="AS106" i="10"/>
  <c r="AX106" i="10"/>
  <c r="AY106" i="10"/>
  <c r="AZ106" i="10"/>
  <c r="BA106" i="10"/>
  <c r="Z107" i="10"/>
  <c r="AA107" i="10"/>
  <c r="AB107" i="10"/>
  <c r="AC107" i="10"/>
  <c r="AH107" i="10"/>
  <c r="AI107" i="10"/>
  <c r="AJ107" i="10"/>
  <c r="AK107" i="10"/>
  <c r="AP107" i="10"/>
  <c r="AQ107" i="10"/>
  <c r="AR107" i="10"/>
  <c r="AS107" i="10"/>
  <c r="AX107" i="10"/>
  <c r="AY107" i="10"/>
  <c r="AZ107" i="10"/>
  <c r="BA107" i="10"/>
  <c r="Z108" i="10"/>
  <c r="AA108" i="10"/>
  <c r="AB108" i="10"/>
  <c r="AC108" i="10"/>
  <c r="AH108" i="10"/>
  <c r="AI108" i="10"/>
  <c r="AJ108" i="10"/>
  <c r="AK108" i="10"/>
  <c r="AP108" i="10"/>
  <c r="AQ108" i="10"/>
  <c r="AR108" i="10"/>
  <c r="AS108" i="10"/>
  <c r="AX108" i="10"/>
  <c r="AY108" i="10"/>
  <c r="AZ108" i="10"/>
  <c r="BA108" i="10"/>
  <c r="Z109" i="10"/>
  <c r="AA109" i="10"/>
  <c r="AB109" i="10"/>
  <c r="AC109" i="10"/>
  <c r="AH109" i="10"/>
  <c r="AI109" i="10"/>
  <c r="AJ109" i="10"/>
  <c r="AK109" i="10"/>
  <c r="AP109" i="10"/>
  <c r="AQ109" i="10"/>
  <c r="AR109" i="10"/>
  <c r="AS109" i="10"/>
  <c r="AX109" i="10"/>
  <c r="AY109" i="10"/>
  <c r="AZ109" i="10"/>
  <c r="BA109" i="10"/>
  <c r="Z110" i="10"/>
  <c r="AA110" i="10"/>
  <c r="AB110" i="10"/>
  <c r="AC110" i="10"/>
  <c r="AH110" i="10"/>
  <c r="AI110" i="10"/>
  <c r="AJ110" i="10"/>
  <c r="AK110" i="10"/>
  <c r="AP110" i="10"/>
  <c r="AQ110" i="10"/>
  <c r="AR110" i="10"/>
  <c r="AS110" i="10"/>
  <c r="AX110" i="10"/>
  <c r="AY110" i="10"/>
  <c r="AZ110" i="10"/>
  <c r="BA110" i="10"/>
  <c r="Z111" i="10"/>
  <c r="AA111" i="10"/>
  <c r="AB111" i="10"/>
  <c r="AC111" i="10"/>
  <c r="AH111" i="10"/>
  <c r="AI111" i="10"/>
  <c r="AJ111" i="10"/>
  <c r="AK111" i="10"/>
  <c r="AP111" i="10"/>
  <c r="AQ111" i="10"/>
  <c r="AR111" i="10"/>
  <c r="AS111" i="10"/>
  <c r="AX111" i="10"/>
  <c r="AY111" i="10"/>
  <c r="AZ111" i="10"/>
  <c r="BA111" i="10"/>
  <c r="Z112" i="10"/>
  <c r="AA112" i="10"/>
  <c r="AB112" i="10"/>
  <c r="AC112" i="10"/>
  <c r="AH112" i="10"/>
  <c r="AI112" i="10"/>
  <c r="AJ112" i="10"/>
  <c r="AK112" i="10"/>
  <c r="AP112" i="10"/>
  <c r="AQ112" i="10"/>
  <c r="AR112" i="10"/>
  <c r="AS112" i="10"/>
  <c r="AX112" i="10"/>
  <c r="AY112" i="10"/>
  <c r="AZ112" i="10"/>
  <c r="BA112" i="10"/>
  <c r="Z113" i="10"/>
  <c r="AA113" i="10"/>
  <c r="AB113" i="10"/>
  <c r="AC113" i="10"/>
  <c r="AH113" i="10"/>
  <c r="AI113" i="10"/>
  <c r="AJ113" i="10"/>
  <c r="AK113" i="10"/>
  <c r="AP113" i="10"/>
  <c r="AQ113" i="10"/>
  <c r="AR113" i="10"/>
  <c r="AS113" i="10"/>
  <c r="AX113" i="10"/>
  <c r="AY113" i="10"/>
  <c r="AZ113" i="10"/>
  <c r="BA113" i="10"/>
  <c r="Z114" i="10"/>
  <c r="AA114" i="10"/>
  <c r="AB114" i="10"/>
  <c r="AC114" i="10"/>
  <c r="AH114" i="10"/>
  <c r="AI114" i="10"/>
  <c r="AJ114" i="10"/>
  <c r="AK114" i="10"/>
  <c r="AP114" i="10"/>
  <c r="AQ114" i="10"/>
  <c r="AR114" i="10"/>
  <c r="AS114" i="10"/>
  <c r="AX114" i="10"/>
  <c r="AY114" i="10"/>
  <c r="AZ114" i="10"/>
  <c r="BA114" i="10"/>
  <c r="Z115" i="10"/>
  <c r="AA115" i="10"/>
  <c r="AB115" i="10"/>
  <c r="AC115" i="10"/>
  <c r="AH115" i="10"/>
  <c r="AI115" i="10"/>
  <c r="AJ115" i="10"/>
  <c r="AK115" i="10"/>
  <c r="AP115" i="10"/>
  <c r="AQ115" i="10"/>
  <c r="AR115" i="10"/>
  <c r="AS115" i="10"/>
  <c r="AX115" i="10"/>
  <c r="AY115" i="10"/>
  <c r="AZ115" i="10"/>
  <c r="BA115" i="10"/>
  <c r="Z116" i="10"/>
  <c r="AA116" i="10"/>
  <c r="AB116" i="10"/>
  <c r="AC116" i="10"/>
  <c r="AH116" i="10"/>
  <c r="AI116" i="10"/>
  <c r="AJ116" i="10"/>
  <c r="AK116" i="10"/>
  <c r="AP116" i="10"/>
  <c r="AQ116" i="10"/>
  <c r="AR116" i="10"/>
  <c r="AS116" i="10"/>
  <c r="AX116" i="10"/>
  <c r="AY116" i="10"/>
  <c r="AZ116" i="10"/>
  <c r="BA116" i="10"/>
  <c r="Z117" i="10"/>
  <c r="AA117" i="10"/>
  <c r="AB117" i="10"/>
  <c r="AC117" i="10"/>
  <c r="AH117" i="10"/>
  <c r="AI117" i="10"/>
  <c r="AJ117" i="10"/>
  <c r="AK117" i="10"/>
  <c r="AP117" i="10"/>
  <c r="AQ117" i="10"/>
  <c r="AR117" i="10"/>
  <c r="AS117" i="10"/>
  <c r="AX117" i="10"/>
  <c r="AY117" i="10"/>
  <c r="AZ117" i="10"/>
  <c r="BA117" i="10"/>
  <c r="Z118" i="10"/>
  <c r="AA118" i="10"/>
  <c r="AB118" i="10"/>
  <c r="AC118" i="10"/>
  <c r="AH118" i="10"/>
  <c r="AI118" i="10"/>
  <c r="AJ118" i="10"/>
  <c r="AK118" i="10"/>
  <c r="AP118" i="10"/>
  <c r="AQ118" i="10"/>
  <c r="AR118" i="10"/>
  <c r="AS118" i="10"/>
  <c r="AX118" i="10"/>
  <c r="AY118" i="10"/>
  <c r="AZ118" i="10"/>
  <c r="BA118" i="10"/>
  <c r="Z119" i="10"/>
  <c r="AA119" i="10"/>
  <c r="AB119" i="10"/>
  <c r="AC119" i="10"/>
  <c r="AH119" i="10"/>
  <c r="AI119" i="10"/>
  <c r="AJ119" i="10"/>
  <c r="AK119" i="10"/>
  <c r="AP119" i="10"/>
  <c r="AQ119" i="10"/>
  <c r="AR119" i="10"/>
  <c r="AS119" i="10"/>
  <c r="AX119" i="10"/>
  <c r="AY119" i="10"/>
  <c r="AZ119" i="10"/>
  <c r="BA119" i="10"/>
  <c r="Z120" i="10"/>
  <c r="AA120" i="10"/>
  <c r="AB120" i="10"/>
  <c r="AC120" i="10"/>
  <c r="AH120" i="10"/>
  <c r="AI120" i="10"/>
  <c r="AJ120" i="10"/>
  <c r="AK120" i="10"/>
  <c r="AP120" i="10"/>
  <c r="AQ120" i="10"/>
  <c r="AR120" i="10"/>
  <c r="AS120" i="10"/>
  <c r="AX120" i="10"/>
  <c r="AY120" i="10"/>
  <c r="AZ120" i="10"/>
  <c r="BA120" i="10"/>
  <c r="Z121" i="10"/>
  <c r="AA121" i="10"/>
  <c r="AB121" i="10"/>
  <c r="AC121" i="10"/>
  <c r="AH121" i="10"/>
  <c r="AI121" i="10"/>
  <c r="AJ121" i="10"/>
  <c r="AK121" i="10"/>
  <c r="AP121" i="10"/>
  <c r="AQ121" i="10"/>
  <c r="AR121" i="10"/>
  <c r="AS121" i="10"/>
  <c r="AX121" i="10"/>
  <c r="AY121" i="10"/>
  <c r="AZ121" i="10"/>
  <c r="BA121" i="10"/>
  <c r="Z122" i="10"/>
  <c r="AA122" i="10"/>
  <c r="AB122" i="10"/>
  <c r="AC122" i="10"/>
  <c r="AH122" i="10"/>
  <c r="AI122" i="10"/>
  <c r="AJ122" i="10"/>
  <c r="AK122" i="10"/>
  <c r="AP122" i="10"/>
  <c r="AQ122" i="10"/>
  <c r="AR122" i="10"/>
  <c r="AS122" i="10"/>
  <c r="AX122" i="10"/>
  <c r="AY122" i="10"/>
  <c r="AZ122" i="10"/>
  <c r="BA122" i="10"/>
  <c r="Z123" i="10"/>
  <c r="AA123" i="10"/>
  <c r="AB123" i="10"/>
  <c r="AC123" i="10"/>
  <c r="AH123" i="10"/>
  <c r="AI123" i="10"/>
  <c r="AJ123" i="10"/>
  <c r="AK123" i="10"/>
  <c r="AP123" i="10"/>
  <c r="AQ123" i="10"/>
  <c r="AR123" i="10"/>
  <c r="AS123" i="10"/>
  <c r="AX123" i="10"/>
  <c r="AY123" i="10"/>
  <c r="AZ123" i="10"/>
  <c r="BA123" i="10"/>
  <c r="Z124" i="10"/>
  <c r="AA124" i="10"/>
  <c r="AB124" i="10"/>
  <c r="AC124" i="10"/>
  <c r="AH124" i="10"/>
  <c r="AI124" i="10"/>
  <c r="AJ124" i="10"/>
  <c r="AK124" i="10"/>
  <c r="AP124" i="10"/>
  <c r="AQ124" i="10"/>
  <c r="AR124" i="10"/>
  <c r="AS124" i="10"/>
  <c r="AX124" i="10"/>
  <c r="AY124" i="10"/>
  <c r="AZ124" i="10"/>
  <c r="BA124" i="10"/>
  <c r="Z125" i="10"/>
  <c r="AA125" i="10"/>
  <c r="AB125" i="10"/>
  <c r="AC125" i="10"/>
  <c r="AH125" i="10"/>
  <c r="AI125" i="10"/>
  <c r="AJ125" i="10"/>
  <c r="AK125" i="10"/>
  <c r="AP125" i="10"/>
  <c r="AQ125" i="10"/>
  <c r="AR125" i="10"/>
  <c r="AS125" i="10"/>
  <c r="AX125" i="10"/>
  <c r="AY125" i="10"/>
  <c r="AZ125" i="10"/>
  <c r="BA125" i="10"/>
  <c r="Z126" i="10"/>
  <c r="AA126" i="10"/>
  <c r="AB126" i="10"/>
  <c r="AC126" i="10"/>
  <c r="AH126" i="10"/>
  <c r="AI126" i="10"/>
  <c r="AJ126" i="10"/>
  <c r="AK126" i="10"/>
  <c r="AP126" i="10"/>
  <c r="AQ126" i="10"/>
  <c r="AR126" i="10"/>
  <c r="AS126" i="10"/>
  <c r="AX126" i="10"/>
  <c r="AY126" i="10"/>
  <c r="AZ126" i="10"/>
  <c r="BA126" i="10"/>
  <c r="Z127" i="10"/>
  <c r="AA127" i="10"/>
  <c r="AB127" i="10"/>
  <c r="AC127" i="10"/>
  <c r="AH127" i="10"/>
  <c r="AI127" i="10"/>
  <c r="AJ127" i="10"/>
  <c r="AK127" i="10"/>
  <c r="AP127" i="10"/>
  <c r="AQ127" i="10"/>
  <c r="AR127" i="10"/>
  <c r="AS127" i="10"/>
  <c r="AX127" i="10"/>
  <c r="AY127" i="10"/>
  <c r="AZ127" i="10"/>
  <c r="BA127" i="10"/>
  <c r="Z128" i="10"/>
  <c r="AA128" i="10"/>
  <c r="AB128" i="10"/>
  <c r="AC128" i="10"/>
  <c r="AH128" i="10"/>
  <c r="AI128" i="10"/>
  <c r="AJ128" i="10"/>
  <c r="AK128" i="10"/>
  <c r="AP128" i="10"/>
  <c r="AQ128" i="10"/>
  <c r="AR128" i="10"/>
  <c r="AS128" i="10"/>
  <c r="AX128" i="10"/>
  <c r="AY128" i="10"/>
  <c r="AZ128" i="10"/>
  <c r="BA128" i="10"/>
  <c r="Z129" i="10"/>
  <c r="AA129" i="10"/>
  <c r="AB129" i="10"/>
  <c r="AC129" i="10"/>
  <c r="AH129" i="10"/>
  <c r="AI129" i="10"/>
  <c r="AJ129" i="10"/>
  <c r="AK129" i="10"/>
  <c r="AP129" i="10"/>
  <c r="AQ129" i="10"/>
  <c r="AR129" i="10"/>
  <c r="AS129" i="10"/>
  <c r="AX129" i="10"/>
  <c r="AY129" i="10"/>
  <c r="AZ129" i="10"/>
  <c r="BA129" i="10"/>
  <c r="Z130" i="10"/>
  <c r="AA130" i="10"/>
  <c r="AB130" i="10"/>
  <c r="AC130" i="10"/>
  <c r="AH130" i="10"/>
  <c r="AI130" i="10"/>
  <c r="AJ130" i="10"/>
  <c r="AK130" i="10"/>
  <c r="AP130" i="10"/>
  <c r="AQ130" i="10"/>
  <c r="AR130" i="10"/>
  <c r="AS130" i="10"/>
  <c r="AX130" i="10"/>
  <c r="AY130" i="10"/>
  <c r="AZ130" i="10"/>
  <c r="BA130" i="10"/>
  <c r="Z131" i="10"/>
  <c r="AA131" i="10"/>
  <c r="AB131" i="10"/>
  <c r="AC131" i="10"/>
  <c r="AH131" i="10"/>
  <c r="AI131" i="10"/>
  <c r="AJ131" i="10"/>
  <c r="AK131" i="10"/>
  <c r="AP131" i="10"/>
  <c r="AQ131" i="10"/>
  <c r="AR131" i="10"/>
  <c r="AS131" i="10"/>
  <c r="AX131" i="10"/>
  <c r="AY131" i="10"/>
  <c r="AZ131" i="10"/>
  <c r="BA131" i="10"/>
  <c r="Z132" i="10"/>
  <c r="AA132" i="10"/>
  <c r="AB132" i="10"/>
  <c r="AC132" i="10"/>
  <c r="AH132" i="10"/>
  <c r="AI132" i="10"/>
  <c r="AJ132" i="10"/>
  <c r="AK132" i="10"/>
  <c r="AP132" i="10"/>
  <c r="AQ132" i="10"/>
  <c r="AR132" i="10"/>
  <c r="AS132" i="10"/>
  <c r="AX132" i="10"/>
  <c r="AY132" i="10"/>
  <c r="AZ132" i="10"/>
  <c r="BA132" i="10"/>
  <c r="Z133" i="10"/>
  <c r="AA133" i="10"/>
  <c r="AB133" i="10"/>
  <c r="AC133" i="10"/>
  <c r="AH133" i="10"/>
  <c r="AI133" i="10"/>
  <c r="AJ133" i="10"/>
  <c r="AK133" i="10"/>
  <c r="AP133" i="10"/>
  <c r="AQ133" i="10"/>
  <c r="AR133" i="10"/>
  <c r="AS133" i="10"/>
  <c r="AX133" i="10"/>
  <c r="AY133" i="10"/>
  <c r="AZ133" i="10"/>
  <c r="BA133" i="10"/>
  <c r="Z134" i="10"/>
  <c r="AA134" i="10"/>
  <c r="AB134" i="10"/>
  <c r="AC134" i="10"/>
  <c r="AH134" i="10"/>
  <c r="AI134" i="10"/>
  <c r="AJ134" i="10"/>
  <c r="AK134" i="10"/>
  <c r="AP134" i="10"/>
  <c r="AQ134" i="10"/>
  <c r="AR134" i="10"/>
  <c r="AS134" i="10"/>
  <c r="AX134" i="10"/>
  <c r="AY134" i="10"/>
  <c r="AZ134" i="10"/>
  <c r="BA134" i="10"/>
  <c r="Z135" i="10"/>
  <c r="AA135" i="10"/>
  <c r="AB135" i="10"/>
  <c r="AC135" i="10"/>
  <c r="AH135" i="10"/>
  <c r="AI135" i="10"/>
  <c r="AJ135" i="10"/>
  <c r="AK135" i="10"/>
  <c r="AP135" i="10"/>
  <c r="AQ135" i="10"/>
  <c r="AR135" i="10"/>
  <c r="AS135" i="10"/>
  <c r="AX135" i="10"/>
  <c r="AY135" i="10"/>
  <c r="AZ135" i="10"/>
  <c r="BA135" i="10"/>
  <c r="Z136" i="10"/>
  <c r="AA136" i="10"/>
  <c r="AB136" i="10"/>
  <c r="AC136" i="10"/>
  <c r="AH136" i="10"/>
  <c r="AI136" i="10"/>
  <c r="AJ136" i="10"/>
  <c r="AK136" i="10"/>
  <c r="AP136" i="10"/>
  <c r="AQ136" i="10"/>
  <c r="AR136" i="10"/>
  <c r="AS136" i="10"/>
  <c r="AX136" i="10"/>
  <c r="AY136" i="10"/>
  <c r="AZ136" i="10"/>
  <c r="BA136" i="10"/>
  <c r="Z137" i="10"/>
  <c r="AA137" i="10"/>
  <c r="AB137" i="10"/>
  <c r="AC137" i="10"/>
  <c r="AH137" i="10"/>
  <c r="AI137" i="10"/>
  <c r="AJ137" i="10"/>
  <c r="AK137" i="10"/>
  <c r="AP137" i="10"/>
  <c r="AQ137" i="10"/>
  <c r="AR137" i="10"/>
  <c r="AS137" i="10"/>
  <c r="AX137" i="10"/>
  <c r="AY137" i="10"/>
  <c r="AZ137" i="10"/>
  <c r="BA137" i="10"/>
  <c r="Z138" i="10"/>
  <c r="AA138" i="10"/>
  <c r="AB138" i="10"/>
  <c r="AC138" i="10"/>
  <c r="AH138" i="10"/>
  <c r="AI138" i="10"/>
  <c r="AJ138" i="10"/>
  <c r="AK138" i="10"/>
  <c r="AP138" i="10"/>
  <c r="AQ138" i="10"/>
  <c r="AR138" i="10"/>
  <c r="AS138" i="10"/>
  <c r="AX138" i="10"/>
  <c r="AY138" i="10"/>
  <c r="AZ138" i="10"/>
  <c r="BA138" i="10"/>
  <c r="Z139" i="10"/>
  <c r="AA139" i="10"/>
  <c r="AB139" i="10"/>
  <c r="AC139" i="10"/>
  <c r="AH139" i="10"/>
  <c r="AI139" i="10"/>
  <c r="AJ139" i="10"/>
  <c r="AK139" i="10"/>
  <c r="AP139" i="10"/>
  <c r="AQ139" i="10"/>
  <c r="AR139" i="10"/>
  <c r="AS139" i="10"/>
  <c r="AX139" i="10"/>
  <c r="AY139" i="10"/>
  <c r="AZ139" i="10"/>
  <c r="BA139" i="10"/>
  <c r="Z140" i="10"/>
  <c r="AA140" i="10"/>
  <c r="AB140" i="10"/>
  <c r="AC140" i="10"/>
  <c r="AH140" i="10"/>
  <c r="AI140" i="10"/>
  <c r="AJ140" i="10"/>
  <c r="AK140" i="10"/>
  <c r="AP140" i="10"/>
  <c r="AQ140" i="10"/>
  <c r="AR140" i="10"/>
  <c r="AS140" i="10"/>
  <c r="AX140" i="10"/>
  <c r="AY140" i="10"/>
  <c r="AZ140" i="10"/>
  <c r="BA140" i="10"/>
  <c r="Z141" i="10"/>
  <c r="AA141" i="10"/>
  <c r="AB141" i="10"/>
  <c r="AC141" i="10"/>
  <c r="AH141" i="10"/>
  <c r="AI141" i="10"/>
  <c r="AJ141" i="10"/>
  <c r="AK141" i="10"/>
  <c r="AP141" i="10"/>
  <c r="AQ141" i="10"/>
  <c r="AR141" i="10"/>
  <c r="AS141" i="10"/>
  <c r="AX141" i="10"/>
  <c r="AY141" i="10"/>
  <c r="AZ141" i="10"/>
  <c r="BA141" i="10"/>
  <c r="Z142" i="10"/>
  <c r="AA142" i="10"/>
  <c r="AB142" i="10"/>
  <c r="AC142" i="10"/>
  <c r="AH142" i="10"/>
  <c r="AI142" i="10"/>
  <c r="AJ142" i="10"/>
  <c r="AK142" i="10"/>
  <c r="AP142" i="10"/>
  <c r="AQ142" i="10"/>
  <c r="AR142" i="10"/>
  <c r="AS142" i="10"/>
  <c r="AX142" i="10"/>
  <c r="AY142" i="10"/>
  <c r="AZ142" i="10"/>
  <c r="BA142" i="10"/>
  <c r="Z143" i="10"/>
  <c r="AA143" i="10"/>
  <c r="AB143" i="10"/>
  <c r="AC143" i="10"/>
  <c r="AH143" i="10"/>
  <c r="AI143" i="10"/>
  <c r="AJ143" i="10"/>
  <c r="AK143" i="10"/>
  <c r="AP143" i="10"/>
  <c r="AQ143" i="10"/>
  <c r="AR143" i="10"/>
  <c r="AS143" i="10"/>
  <c r="AX143" i="10"/>
  <c r="AY143" i="10"/>
  <c r="AZ143" i="10"/>
  <c r="BA143" i="10"/>
  <c r="Z144" i="10"/>
  <c r="AA144" i="10"/>
  <c r="AB144" i="10"/>
  <c r="AC144" i="10"/>
  <c r="AH144" i="10"/>
  <c r="AI144" i="10"/>
  <c r="AJ144" i="10"/>
  <c r="AK144" i="10"/>
  <c r="AP144" i="10"/>
  <c r="AQ144" i="10"/>
  <c r="AR144" i="10"/>
  <c r="AS144" i="10"/>
  <c r="AX144" i="10"/>
  <c r="AY144" i="10"/>
  <c r="AZ144" i="10"/>
  <c r="BA144" i="10"/>
  <c r="Z145" i="10"/>
  <c r="AA145" i="10"/>
  <c r="AB145" i="10"/>
  <c r="AC145" i="10"/>
  <c r="AH145" i="10"/>
  <c r="AI145" i="10"/>
  <c r="AJ145" i="10"/>
  <c r="AK145" i="10"/>
  <c r="AP145" i="10"/>
  <c r="AQ145" i="10"/>
  <c r="AR145" i="10"/>
  <c r="AS145" i="10"/>
  <c r="AX145" i="10"/>
  <c r="AY145" i="10"/>
  <c r="AZ145" i="10"/>
  <c r="BA145" i="10"/>
  <c r="Z146" i="10"/>
  <c r="AA146" i="10"/>
  <c r="AB146" i="10"/>
  <c r="AC146" i="10"/>
  <c r="AH146" i="10"/>
  <c r="AI146" i="10"/>
  <c r="AJ146" i="10"/>
  <c r="AK146" i="10"/>
  <c r="AP146" i="10"/>
  <c r="AQ146" i="10"/>
  <c r="AR146" i="10"/>
  <c r="AS146" i="10"/>
  <c r="AX146" i="10"/>
  <c r="AY146" i="10"/>
  <c r="AZ146" i="10"/>
  <c r="BA146" i="10"/>
  <c r="Z147" i="10"/>
  <c r="AA147" i="10"/>
  <c r="AB147" i="10"/>
  <c r="AC147" i="10"/>
  <c r="AH147" i="10"/>
  <c r="AI147" i="10"/>
  <c r="AJ147" i="10"/>
  <c r="AK147" i="10"/>
  <c r="AP147" i="10"/>
  <c r="AQ147" i="10"/>
  <c r="AR147" i="10"/>
  <c r="AS147" i="10"/>
  <c r="AX147" i="10"/>
  <c r="AY147" i="10"/>
  <c r="AZ147" i="10"/>
  <c r="BA147" i="10"/>
  <c r="Z148" i="10"/>
  <c r="AA148" i="10"/>
  <c r="AB148" i="10"/>
  <c r="AC148" i="10"/>
  <c r="AH148" i="10"/>
  <c r="AI148" i="10"/>
  <c r="AJ148" i="10"/>
  <c r="AK148" i="10"/>
  <c r="AP148" i="10"/>
  <c r="AQ148" i="10"/>
  <c r="AR148" i="10"/>
  <c r="AS148" i="10"/>
  <c r="AX148" i="10"/>
  <c r="AY148" i="10"/>
  <c r="AZ148" i="10"/>
  <c r="BA148" i="10"/>
  <c r="Z149" i="10"/>
  <c r="AA149" i="10"/>
  <c r="AB149" i="10"/>
  <c r="AC149" i="10"/>
  <c r="AH149" i="10"/>
  <c r="AI149" i="10"/>
  <c r="AJ149" i="10"/>
  <c r="AK149" i="10"/>
  <c r="AP149" i="10"/>
  <c r="AQ149" i="10"/>
  <c r="AR149" i="10"/>
  <c r="AS149" i="10"/>
  <c r="AX149" i="10"/>
  <c r="AY149" i="10"/>
  <c r="AZ149" i="10"/>
  <c r="BA149" i="10"/>
  <c r="Z150" i="10"/>
  <c r="AA150" i="10"/>
  <c r="AB150" i="10"/>
  <c r="AC150" i="10"/>
  <c r="AH150" i="10"/>
  <c r="AI150" i="10"/>
  <c r="AJ150" i="10"/>
  <c r="AK150" i="10"/>
  <c r="AP150" i="10"/>
  <c r="AQ150" i="10"/>
  <c r="AR150" i="10"/>
  <c r="AS150" i="10"/>
  <c r="AX150" i="10"/>
  <c r="AY150" i="10"/>
  <c r="AZ150" i="10"/>
  <c r="BA150" i="10"/>
  <c r="Z151" i="10"/>
  <c r="AA151" i="10"/>
  <c r="AB151" i="10"/>
  <c r="AC151" i="10"/>
  <c r="AH151" i="10"/>
  <c r="AI151" i="10"/>
  <c r="AJ151" i="10"/>
  <c r="AK151" i="10"/>
  <c r="AP151" i="10"/>
  <c r="AQ151" i="10"/>
  <c r="AR151" i="10"/>
  <c r="AS151" i="10"/>
  <c r="AX151" i="10"/>
  <c r="AY151" i="10"/>
  <c r="AZ151" i="10"/>
  <c r="BA151" i="10"/>
  <c r="Z152" i="10"/>
  <c r="AA152" i="10"/>
  <c r="AB152" i="10"/>
  <c r="AC152" i="10"/>
  <c r="AH152" i="10"/>
  <c r="AI152" i="10"/>
  <c r="AJ152" i="10"/>
  <c r="AK152" i="10"/>
  <c r="AP152" i="10"/>
  <c r="AQ152" i="10"/>
  <c r="AR152" i="10"/>
  <c r="AS152" i="10"/>
  <c r="AX152" i="10"/>
  <c r="AY152" i="10"/>
  <c r="AZ152" i="10"/>
  <c r="BA152" i="10"/>
  <c r="Z153" i="10"/>
  <c r="AA153" i="10"/>
  <c r="AB153" i="10"/>
  <c r="AC153" i="10"/>
  <c r="AH153" i="10"/>
  <c r="AI153" i="10"/>
  <c r="AJ153" i="10"/>
  <c r="AK153" i="10"/>
  <c r="AP153" i="10"/>
  <c r="AQ153" i="10"/>
  <c r="AR153" i="10"/>
  <c r="AS153" i="10"/>
  <c r="AX153" i="10"/>
  <c r="AY153" i="10"/>
  <c r="AZ153" i="10"/>
  <c r="BA153" i="10"/>
  <c r="Z154" i="10"/>
  <c r="AA154" i="10"/>
  <c r="AB154" i="10"/>
  <c r="AC154" i="10"/>
  <c r="AH154" i="10"/>
  <c r="AI154" i="10"/>
  <c r="AJ154" i="10"/>
  <c r="AK154" i="10"/>
  <c r="AP154" i="10"/>
  <c r="AQ154" i="10"/>
  <c r="AR154" i="10"/>
  <c r="AS154" i="10"/>
  <c r="AX154" i="10"/>
  <c r="AY154" i="10"/>
  <c r="AZ154" i="10"/>
  <c r="BA154" i="10"/>
  <c r="Z155" i="10"/>
  <c r="AA155" i="10"/>
  <c r="AB155" i="10"/>
  <c r="AC155" i="10"/>
  <c r="AH155" i="10"/>
  <c r="AI155" i="10"/>
  <c r="AJ155" i="10"/>
  <c r="AK155" i="10"/>
  <c r="AP155" i="10"/>
  <c r="AQ155" i="10"/>
  <c r="AR155" i="10"/>
  <c r="AS155" i="10"/>
  <c r="AX155" i="10"/>
  <c r="AY155" i="10"/>
  <c r="AZ155" i="10"/>
  <c r="BA155" i="10"/>
  <c r="Z156" i="10"/>
  <c r="AA156" i="10"/>
  <c r="AB156" i="10"/>
  <c r="AC156" i="10"/>
  <c r="AH156" i="10"/>
  <c r="AI156" i="10"/>
  <c r="AJ156" i="10"/>
  <c r="AK156" i="10"/>
  <c r="AP156" i="10"/>
  <c r="AQ156" i="10"/>
  <c r="AR156" i="10"/>
  <c r="AS156" i="10"/>
  <c r="AX156" i="10"/>
  <c r="AY156" i="10"/>
  <c r="AZ156" i="10"/>
  <c r="BA156" i="10"/>
  <c r="Z157" i="10"/>
  <c r="AA157" i="10"/>
  <c r="AB157" i="10"/>
  <c r="AC157" i="10"/>
  <c r="AH157" i="10"/>
  <c r="AI157" i="10"/>
  <c r="AJ157" i="10"/>
  <c r="AK157" i="10"/>
  <c r="AP157" i="10"/>
  <c r="AQ157" i="10"/>
  <c r="AR157" i="10"/>
  <c r="AS157" i="10"/>
  <c r="AX157" i="10"/>
  <c r="AY157" i="10"/>
  <c r="AZ157" i="10"/>
  <c r="BA157" i="10"/>
  <c r="Z158" i="10"/>
  <c r="AA158" i="10"/>
  <c r="AB158" i="10"/>
  <c r="AC158" i="10"/>
  <c r="AH158" i="10"/>
  <c r="AI158" i="10"/>
  <c r="AJ158" i="10"/>
  <c r="AK158" i="10"/>
  <c r="AP158" i="10"/>
  <c r="AQ158" i="10"/>
  <c r="AR158" i="10"/>
  <c r="AS158" i="10"/>
  <c r="AX158" i="10"/>
  <c r="AY158" i="10"/>
  <c r="AZ158" i="10"/>
  <c r="BA158" i="10"/>
  <c r="Z159" i="10"/>
  <c r="AA159" i="10"/>
  <c r="AB159" i="10"/>
  <c r="AC159" i="10"/>
  <c r="AH159" i="10"/>
  <c r="AI159" i="10"/>
  <c r="AJ159" i="10"/>
  <c r="AK159" i="10"/>
  <c r="AP159" i="10"/>
  <c r="AQ159" i="10"/>
  <c r="AR159" i="10"/>
  <c r="AS159" i="10"/>
  <c r="AX159" i="10"/>
  <c r="AY159" i="10"/>
  <c r="AZ159" i="10"/>
  <c r="BA159" i="10"/>
  <c r="Z160" i="10"/>
  <c r="AA160" i="10"/>
  <c r="AB160" i="10"/>
  <c r="AC160" i="10"/>
  <c r="AH160" i="10"/>
  <c r="AI160" i="10"/>
  <c r="AJ160" i="10"/>
  <c r="AK160" i="10"/>
  <c r="AP160" i="10"/>
  <c r="AQ160" i="10"/>
  <c r="AR160" i="10"/>
  <c r="AS160" i="10"/>
  <c r="AX160" i="10"/>
  <c r="AY160" i="10"/>
  <c r="AZ160" i="10"/>
  <c r="BA160" i="10"/>
  <c r="Z161" i="10"/>
  <c r="AA161" i="10"/>
  <c r="AB161" i="10"/>
  <c r="AC161" i="10"/>
  <c r="AH161" i="10"/>
  <c r="AI161" i="10"/>
  <c r="AJ161" i="10"/>
  <c r="AK161" i="10"/>
  <c r="AP161" i="10"/>
  <c r="AQ161" i="10"/>
  <c r="AR161" i="10"/>
  <c r="AS161" i="10"/>
  <c r="AX161" i="10"/>
  <c r="AY161" i="10"/>
  <c r="AZ161" i="10"/>
  <c r="BA161" i="10"/>
  <c r="Z162" i="10"/>
  <c r="AA162" i="10"/>
  <c r="AB162" i="10"/>
  <c r="AC162" i="10"/>
  <c r="AH162" i="10"/>
  <c r="AI162" i="10"/>
  <c r="AJ162" i="10"/>
  <c r="AK162" i="10"/>
  <c r="AP162" i="10"/>
  <c r="AQ162" i="10"/>
  <c r="AR162" i="10"/>
  <c r="AS162" i="10"/>
  <c r="AX162" i="10"/>
  <c r="AY162" i="10"/>
  <c r="AZ162" i="10"/>
  <c r="BA162" i="10"/>
  <c r="Z163" i="10"/>
  <c r="AA163" i="10"/>
  <c r="AB163" i="10"/>
  <c r="AC163" i="10"/>
  <c r="AH163" i="10"/>
  <c r="AI163" i="10"/>
  <c r="AJ163" i="10"/>
  <c r="AK163" i="10"/>
  <c r="AP163" i="10"/>
  <c r="AQ163" i="10"/>
  <c r="AR163" i="10"/>
  <c r="AS163" i="10"/>
  <c r="AX163" i="10"/>
  <c r="AY163" i="10"/>
  <c r="AZ163" i="10"/>
  <c r="BA163" i="10"/>
  <c r="Z164" i="10"/>
  <c r="AA164" i="10"/>
  <c r="AB164" i="10"/>
  <c r="AC164" i="10"/>
  <c r="AH164" i="10"/>
  <c r="AI164" i="10"/>
  <c r="AJ164" i="10"/>
  <c r="AK164" i="10"/>
  <c r="AP164" i="10"/>
  <c r="AQ164" i="10"/>
  <c r="AR164" i="10"/>
  <c r="AS164" i="10"/>
  <c r="AX164" i="10"/>
  <c r="AY164" i="10"/>
  <c r="AZ164" i="10"/>
  <c r="BA164" i="10"/>
  <c r="Z165" i="10"/>
  <c r="AA165" i="10"/>
  <c r="AB165" i="10"/>
  <c r="AC165" i="10"/>
  <c r="AH165" i="10"/>
  <c r="AI165" i="10"/>
  <c r="AJ165" i="10"/>
  <c r="AK165" i="10"/>
  <c r="AP165" i="10"/>
  <c r="AQ165" i="10"/>
  <c r="AR165" i="10"/>
  <c r="AS165" i="10"/>
  <c r="AX165" i="10"/>
  <c r="AY165" i="10"/>
  <c r="AZ165" i="10"/>
  <c r="BA165" i="10"/>
  <c r="Z166" i="10"/>
  <c r="AA166" i="10"/>
  <c r="AB166" i="10"/>
  <c r="AC166" i="10"/>
  <c r="AH166" i="10"/>
  <c r="AI166" i="10"/>
  <c r="AJ166" i="10"/>
  <c r="AK166" i="10"/>
  <c r="AP166" i="10"/>
  <c r="AQ166" i="10"/>
  <c r="AR166" i="10"/>
  <c r="AS166" i="10"/>
  <c r="AX166" i="10"/>
  <c r="AY166" i="10"/>
  <c r="AZ166" i="10"/>
  <c r="BA166" i="10"/>
  <c r="Z167" i="10"/>
  <c r="AA167" i="10"/>
  <c r="AB167" i="10"/>
  <c r="AC167" i="10"/>
  <c r="AH167" i="10"/>
  <c r="AI167" i="10"/>
  <c r="AJ167" i="10"/>
  <c r="AK167" i="10"/>
  <c r="AP167" i="10"/>
  <c r="AQ167" i="10"/>
  <c r="AR167" i="10"/>
  <c r="AS167" i="10"/>
  <c r="AX167" i="10"/>
  <c r="AY167" i="10"/>
  <c r="AZ167" i="10"/>
  <c r="BA167" i="10"/>
  <c r="Z168" i="10"/>
  <c r="AA168" i="10"/>
  <c r="AB168" i="10"/>
  <c r="AC168" i="10"/>
  <c r="AH168" i="10"/>
  <c r="AI168" i="10"/>
  <c r="AJ168" i="10"/>
  <c r="AK168" i="10"/>
  <c r="AP168" i="10"/>
  <c r="AQ168" i="10"/>
  <c r="AR168" i="10"/>
  <c r="AS168" i="10"/>
  <c r="AX168" i="10"/>
  <c r="AY168" i="10"/>
  <c r="AZ168" i="10"/>
  <c r="BA168" i="10"/>
  <c r="Z169" i="10"/>
  <c r="AA169" i="10"/>
  <c r="AB169" i="10"/>
  <c r="AC169" i="10"/>
  <c r="AH169" i="10"/>
  <c r="AI169" i="10"/>
  <c r="AJ169" i="10"/>
  <c r="AK169" i="10"/>
  <c r="AP169" i="10"/>
  <c r="AQ169" i="10"/>
  <c r="AR169" i="10"/>
  <c r="AS169" i="10"/>
  <c r="AX169" i="10"/>
  <c r="AY169" i="10"/>
  <c r="AZ169" i="10"/>
  <c r="BA169" i="10"/>
  <c r="Z170" i="10"/>
  <c r="AA170" i="10"/>
  <c r="AB170" i="10"/>
  <c r="AC170" i="10"/>
  <c r="AH170" i="10"/>
  <c r="AI170" i="10"/>
  <c r="AJ170" i="10"/>
  <c r="AK170" i="10"/>
  <c r="AP170" i="10"/>
  <c r="AQ170" i="10"/>
  <c r="AR170" i="10"/>
  <c r="AS170" i="10"/>
  <c r="AX170" i="10"/>
  <c r="AY170" i="10"/>
  <c r="AZ170" i="10"/>
  <c r="BA170" i="10"/>
  <c r="Z171" i="10"/>
  <c r="AA171" i="10"/>
  <c r="AB171" i="10"/>
  <c r="AC171" i="10"/>
  <c r="AH171" i="10"/>
  <c r="AI171" i="10"/>
  <c r="AJ171" i="10"/>
  <c r="AK171" i="10"/>
  <c r="AP171" i="10"/>
  <c r="AQ171" i="10"/>
  <c r="AR171" i="10"/>
  <c r="AS171" i="10"/>
  <c r="AX171" i="10"/>
  <c r="AY171" i="10"/>
  <c r="AZ171" i="10"/>
  <c r="BA171" i="10"/>
  <c r="Z172" i="10"/>
  <c r="AA172" i="10"/>
  <c r="AB172" i="10"/>
  <c r="AC172" i="10"/>
  <c r="AH172" i="10"/>
  <c r="AI172" i="10"/>
  <c r="AJ172" i="10"/>
  <c r="AK172" i="10"/>
  <c r="AP172" i="10"/>
  <c r="AQ172" i="10"/>
  <c r="AR172" i="10"/>
  <c r="AS172" i="10"/>
  <c r="AX172" i="10"/>
  <c r="AY172" i="10"/>
  <c r="AZ172" i="10"/>
  <c r="BA172" i="10"/>
  <c r="Z173" i="10"/>
  <c r="AA173" i="10"/>
  <c r="AB173" i="10"/>
  <c r="AC173" i="10"/>
  <c r="AH173" i="10"/>
  <c r="AI173" i="10"/>
  <c r="AJ173" i="10"/>
  <c r="AK173" i="10"/>
  <c r="AP173" i="10"/>
  <c r="AQ173" i="10"/>
  <c r="AR173" i="10"/>
  <c r="AS173" i="10"/>
  <c r="AX173" i="10"/>
  <c r="AY173" i="10"/>
  <c r="AZ173" i="10"/>
  <c r="BA173" i="10"/>
  <c r="Z174" i="10"/>
  <c r="AA174" i="10"/>
  <c r="AB174" i="10"/>
  <c r="AC174" i="10"/>
  <c r="AH174" i="10"/>
  <c r="AI174" i="10"/>
  <c r="AJ174" i="10"/>
  <c r="AK174" i="10"/>
  <c r="AP174" i="10"/>
  <c r="AQ174" i="10"/>
  <c r="AR174" i="10"/>
  <c r="AS174" i="10"/>
  <c r="AX174" i="10"/>
  <c r="AY174" i="10"/>
  <c r="AZ174" i="10"/>
  <c r="BA174" i="10"/>
  <c r="Z175" i="10"/>
  <c r="AA175" i="10"/>
  <c r="AB175" i="10"/>
  <c r="AC175" i="10"/>
  <c r="AH175" i="10"/>
  <c r="AI175" i="10"/>
  <c r="AJ175" i="10"/>
  <c r="AK175" i="10"/>
  <c r="AP175" i="10"/>
  <c r="AQ175" i="10"/>
  <c r="AR175" i="10"/>
  <c r="AS175" i="10"/>
  <c r="AX175" i="10"/>
  <c r="AY175" i="10"/>
  <c r="AZ175" i="10"/>
  <c r="BA175" i="10"/>
  <c r="Z176" i="10"/>
  <c r="AA176" i="10"/>
  <c r="AB176" i="10"/>
  <c r="AC176" i="10"/>
  <c r="AH176" i="10"/>
  <c r="AI176" i="10"/>
  <c r="AJ176" i="10"/>
  <c r="AK176" i="10"/>
  <c r="AP176" i="10"/>
  <c r="AQ176" i="10"/>
  <c r="AR176" i="10"/>
  <c r="AS176" i="10"/>
  <c r="AX176" i="10"/>
  <c r="AY176" i="10"/>
  <c r="AZ176" i="10"/>
  <c r="BA176" i="10"/>
  <c r="Z177" i="10"/>
  <c r="AA177" i="10"/>
  <c r="AB177" i="10"/>
  <c r="AC177" i="10"/>
  <c r="AH177" i="10"/>
  <c r="AI177" i="10"/>
  <c r="AJ177" i="10"/>
  <c r="AK177" i="10"/>
  <c r="AP177" i="10"/>
  <c r="AQ177" i="10"/>
  <c r="AR177" i="10"/>
  <c r="AS177" i="10"/>
  <c r="AX177" i="10"/>
  <c r="AY177" i="10"/>
  <c r="AZ177" i="10"/>
  <c r="BA177" i="10"/>
  <c r="Z178" i="10"/>
  <c r="AA178" i="10"/>
  <c r="AB178" i="10"/>
  <c r="AC178" i="10"/>
  <c r="AH178" i="10"/>
  <c r="AI178" i="10"/>
  <c r="AJ178" i="10"/>
  <c r="AK178" i="10"/>
  <c r="AP178" i="10"/>
  <c r="AQ178" i="10"/>
  <c r="AR178" i="10"/>
  <c r="AS178" i="10"/>
  <c r="AX178" i="10"/>
  <c r="AY178" i="10"/>
  <c r="AZ178" i="10"/>
  <c r="BA178" i="10"/>
  <c r="Z179" i="10"/>
  <c r="AA179" i="10"/>
  <c r="AB179" i="10"/>
  <c r="AC179" i="10"/>
  <c r="AH179" i="10"/>
  <c r="AI179" i="10"/>
  <c r="AJ179" i="10"/>
  <c r="AK179" i="10"/>
  <c r="AP179" i="10"/>
  <c r="AQ179" i="10"/>
  <c r="AR179" i="10"/>
  <c r="AS179" i="10"/>
  <c r="AX179" i="10"/>
  <c r="AY179" i="10"/>
  <c r="AZ179" i="10"/>
  <c r="BA179" i="10"/>
  <c r="Z180" i="10"/>
  <c r="AA180" i="10"/>
  <c r="AB180" i="10"/>
  <c r="AC180" i="10"/>
  <c r="AH180" i="10"/>
  <c r="AI180" i="10"/>
  <c r="AJ180" i="10"/>
  <c r="AK180" i="10"/>
  <c r="AP180" i="10"/>
  <c r="AQ180" i="10"/>
  <c r="AR180" i="10"/>
  <c r="AS180" i="10"/>
  <c r="AX180" i="10"/>
  <c r="AY180" i="10"/>
  <c r="AZ180" i="10"/>
  <c r="BA180" i="10"/>
  <c r="Z181" i="10"/>
  <c r="AA181" i="10"/>
  <c r="AB181" i="10"/>
  <c r="AC181" i="10"/>
  <c r="AH181" i="10"/>
  <c r="AI181" i="10"/>
  <c r="AJ181" i="10"/>
  <c r="AK181" i="10"/>
  <c r="AP181" i="10"/>
  <c r="AQ181" i="10"/>
  <c r="AR181" i="10"/>
  <c r="AS181" i="10"/>
  <c r="AX181" i="10"/>
  <c r="AY181" i="10"/>
  <c r="AZ181" i="10"/>
  <c r="BA181" i="10"/>
  <c r="Z182" i="10"/>
  <c r="AA182" i="10"/>
  <c r="AB182" i="10"/>
  <c r="AC182" i="10"/>
  <c r="AH182" i="10"/>
  <c r="AI182" i="10"/>
  <c r="AJ182" i="10"/>
  <c r="AK182" i="10"/>
  <c r="AP182" i="10"/>
  <c r="AQ182" i="10"/>
  <c r="AR182" i="10"/>
  <c r="AS182" i="10"/>
  <c r="AX182" i="10"/>
  <c r="AY182" i="10"/>
  <c r="AZ182" i="10"/>
  <c r="BA182" i="10"/>
  <c r="Z183" i="10"/>
  <c r="AA183" i="10"/>
  <c r="AB183" i="10"/>
  <c r="AC183" i="10"/>
  <c r="AH183" i="10"/>
  <c r="AI183" i="10"/>
  <c r="AJ183" i="10"/>
  <c r="AK183" i="10"/>
  <c r="AP183" i="10"/>
  <c r="AQ183" i="10"/>
  <c r="AR183" i="10"/>
  <c r="AS183" i="10"/>
  <c r="AX183" i="10"/>
  <c r="AY183" i="10"/>
  <c r="AZ183" i="10"/>
  <c r="BA183" i="10"/>
  <c r="Z184" i="10"/>
  <c r="AA184" i="10"/>
  <c r="AB184" i="10"/>
  <c r="AC184" i="10"/>
  <c r="AH184" i="10"/>
  <c r="AI184" i="10"/>
  <c r="AJ184" i="10"/>
  <c r="AK184" i="10"/>
  <c r="AP184" i="10"/>
  <c r="AQ184" i="10"/>
  <c r="AR184" i="10"/>
  <c r="AS184" i="10"/>
  <c r="AX184" i="10"/>
  <c r="AY184" i="10"/>
  <c r="AZ184" i="10"/>
  <c r="BA184" i="10"/>
  <c r="Z185" i="10"/>
  <c r="AA185" i="10"/>
  <c r="AB185" i="10"/>
  <c r="AC185" i="10"/>
  <c r="AH185" i="10"/>
  <c r="AI185" i="10"/>
  <c r="AJ185" i="10"/>
  <c r="AK185" i="10"/>
  <c r="AP185" i="10"/>
  <c r="AQ185" i="10"/>
  <c r="AR185" i="10"/>
  <c r="AS185" i="10"/>
  <c r="AX185" i="10"/>
  <c r="AY185" i="10"/>
  <c r="AZ185" i="10"/>
  <c r="BA185" i="10"/>
  <c r="Z186" i="10"/>
  <c r="AA186" i="10"/>
  <c r="AB186" i="10"/>
  <c r="AC186" i="10"/>
  <c r="AH186" i="10"/>
  <c r="AI186" i="10"/>
  <c r="AJ186" i="10"/>
  <c r="AK186" i="10"/>
  <c r="AP186" i="10"/>
  <c r="AQ186" i="10"/>
  <c r="AR186" i="10"/>
  <c r="AS186" i="10"/>
  <c r="AX186" i="10"/>
  <c r="AY186" i="10"/>
  <c r="AZ186" i="10"/>
  <c r="BA186" i="10"/>
  <c r="Z187" i="10"/>
  <c r="AA187" i="10"/>
  <c r="AB187" i="10"/>
  <c r="AC187" i="10"/>
  <c r="AH187" i="10"/>
  <c r="AI187" i="10"/>
  <c r="AJ187" i="10"/>
  <c r="AK187" i="10"/>
  <c r="AP187" i="10"/>
  <c r="AQ187" i="10"/>
  <c r="AR187" i="10"/>
  <c r="AS187" i="10"/>
  <c r="AX187" i="10"/>
  <c r="AY187" i="10"/>
  <c r="AZ187" i="10"/>
  <c r="BA187" i="10"/>
  <c r="Z188" i="10"/>
  <c r="AA188" i="10"/>
  <c r="AB188" i="10"/>
  <c r="AC188" i="10"/>
  <c r="AH188" i="10"/>
  <c r="AI188" i="10"/>
  <c r="AJ188" i="10"/>
  <c r="AK188" i="10"/>
  <c r="AP188" i="10"/>
  <c r="AQ188" i="10"/>
  <c r="AR188" i="10"/>
  <c r="AS188" i="10"/>
  <c r="AX188" i="10"/>
  <c r="AY188" i="10"/>
  <c r="AZ188" i="10"/>
  <c r="BA188" i="10"/>
  <c r="Z189" i="10"/>
  <c r="AA189" i="10"/>
  <c r="AB189" i="10"/>
  <c r="AC189" i="10"/>
  <c r="AH189" i="10"/>
  <c r="AI189" i="10"/>
  <c r="AJ189" i="10"/>
  <c r="AK189" i="10"/>
  <c r="AP189" i="10"/>
  <c r="AQ189" i="10"/>
  <c r="AR189" i="10"/>
  <c r="AS189" i="10"/>
  <c r="AX189" i="10"/>
  <c r="AY189" i="10"/>
  <c r="AZ189" i="10"/>
  <c r="BA189" i="10"/>
  <c r="Z190" i="10"/>
  <c r="AA190" i="10"/>
  <c r="AB190" i="10"/>
  <c r="AC190" i="10"/>
  <c r="AH190" i="10"/>
  <c r="AI190" i="10"/>
  <c r="AJ190" i="10"/>
  <c r="AK190" i="10"/>
  <c r="AP190" i="10"/>
  <c r="AQ190" i="10"/>
  <c r="AR190" i="10"/>
  <c r="AS190" i="10"/>
  <c r="AX190" i="10"/>
  <c r="AY190" i="10"/>
  <c r="AZ190" i="10"/>
  <c r="BA190" i="10"/>
  <c r="Z191" i="10"/>
  <c r="AA191" i="10"/>
  <c r="AB191" i="10"/>
  <c r="AC191" i="10"/>
  <c r="AH191" i="10"/>
  <c r="AI191" i="10"/>
  <c r="AJ191" i="10"/>
  <c r="AK191" i="10"/>
  <c r="AP191" i="10"/>
  <c r="AQ191" i="10"/>
  <c r="AR191" i="10"/>
  <c r="AS191" i="10"/>
  <c r="AX191" i="10"/>
  <c r="AY191" i="10"/>
  <c r="AZ191" i="10"/>
  <c r="BA191" i="10"/>
  <c r="Z192" i="10"/>
  <c r="AA192" i="10"/>
  <c r="AB192" i="10"/>
  <c r="AC192" i="10"/>
  <c r="AH192" i="10"/>
  <c r="AI192" i="10"/>
  <c r="AJ192" i="10"/>
  <c r="AK192" i="10"/>
  <c r="AP192" i="10"/>
  <c r="AQ192" i="10"/>
  <c r="AR192" i="10"/>
  <c r="AS192" i="10"/>
  <c r="AX192" i="10"/>
  <c r="AY192" i="10"/>
  <c r="AZ192" i="10"/>
  <c r="BA192" i="10"/>
  <c r="Z193" i="10"/>
  <c r="AA193" i="10"/>
  <c r="AB193" i="10"/>
  <c r="AC193" i="10"/>
  <c r="AH193" i="10"/>
  <c r="AI193" i="10"/>
  <c r="AJ193" i="10"/>
  <c r="AK193" i="10"/>
  <c r="AP193" i="10"/>
  <c r="AQ193" i="10"/>
  <c r="AR193" i="10"/>
  <c r="AS193" i="10"/>
  <c r="AX193" i="10"/>
  <c r="AY193" i="10"/>
  <c r="AZ193" i="10"/>
  <c r="BA193" i="10"/>
  <c r="Z194" i="10"/>
  <c r="AA194" i="10"/>
  <c r="AB194" i="10"/>
  <c r="AC194" i="10"/>
  <c r="AH194" i="10"/>
  <c r="AI194" i="10"/>
  <c r="AJ194" i="10"/>
  <c r="AK194" i="10"/>
  <c r="AP194" i="10"/>
  <c r="AQ194" i="10"/>
  <c r="AR194" i="10"/>
  <c r="AS194" i="10"/>
  <c r="AX194" i="10"/>
  <c r="AY194" i="10"/>
  <c r="AZ194" i="10"/>
  <c r="BA194" i="10"/>
  <c r="Z195" i="10"/>
  <c r="AA195" i="10"/>
  <c r="AB195" i="10"/>
  <c r="AC195" i="10"/>
  <c r="AH195" i="10"/>
  <c r="AI195" i="10"/>
  <c r="AJ195" i="10"/>
  <c r="AK195" i="10"/>
  <c r="AP195" i="10"/>
  <c r="AQ195" i="10"/>
  <c r="AR195" i="10"/>
  <c r="AS195" i="10"/>
  <c r="AX195" i="10"/>
  <c r="AY195" i="10"/>
  <c r="AZ195" i="10"/>
  <c r="BA195" i="10"/>
  <c r="AA4" i="10"/>
  <c r="AB4" i="10"/>
  <c r="AC4" i="10"/>
  <c r="AH4" i="10"/>
  <c r="AI4" i="10"/>
  <c r="AJ4" i="10"/>
  <c r="AK4" i="10"/>
  <c r="AP4" i="10"/>
  <c r="AQ4" i="10"/>
  <c r="AR4" i="10"/>
  <c r="AS4" i="10"/>
  <c r="AX4" i="10"/>
  <c r="AY4" i="10"/>
  <c r="AZ4" i="10"/>
  <c r="BA4" i="10"/>
  <c r="Z4" i="10"/>
  <c r="Y196" i="10" l="1"/>
  <c r="E196" i="10"/>
  <c r="F196" i="10"/>
  <c r="G196" i="10"/>
  <c r="H196" i="10"/>
  <c r="J196" i="10"/>
  <c r="K196" i="10"/>
  <c r="B196" i="10"/>
  <c r="C196" i="10"/>
  <c r="D196" i="10"/>
  <c r="AE157" i="10"/>
  <c r="H51" i="10"/>
  <c r="H49" i="10"/>
  <c r="H170" i="10"/>
  <c r="W157" i="10"/>
  <c r="D47" i="10"/>
  <c r="H8" i="10"/>
  <c r="H149" i="10"/>
  <c r="H171" i="10"/>
  <c r="H94" i="10" l="1"/>
  <c r="H121" i="10"/>
  <c r="H30" i="10"/>
  <c r="H134" i="10"/>
  <c r="H165" i="10"/>
  <c r="H22" i="10"/>
  <c r="H4" i="10"/>
  <c r="H61" i="10"/>
  <c r="H115" i="10"/>
  <c r="H192" i="10"/>
  <c r="H37" i="10"/>
  <c r="H77" i="10"/>
  <c r="H175" i="10"/>
  <c r="H68" i="10"/>
  <c r="H24" i="10"/>
  <c r="H96" i="10"/>
  <c r="H28" i="10"/>
  <c r="H101" i="10"/>
  <c r="H82" i="10"/>
  <c r="H15" i="10"/>
  <c r="H106" i="10"/>
  <c r="H176" i="10"/>
  <c r="AF196" i="10"/>
  <c r="H81" i="10"/>
  <c r="H92" i="10"/>
  <c r="H183" i="10"/>
  <c r="H105" i="10"/>
  <c r="H169" i="10"/>
  <c r="H147" i="10"/>
  <c r="H103" i="10"/>
  <c r="H146" i="10"/>
  <c r="H56" i="10"/>
  <c r="H193" i="10"/>
  <c r="H119" i="10"/>
  <c r="H79" i="10"/>
  <c r="H161" i="10"/>
  <c r="H156" i="10"/>
  <c r="H139" i="10"/>
  <c r="H135" i="10"/>
  <c r="H123" i="10"/>
  <c r="H73" i="10"/>
  <c r="H184" i="10"/>
  <c r="H43" i="10"/>
  <c r="H31" i="10"/>
  <c r="H95" i="10"/>
  <c r="H117" i="10"/>
  <c r="H140" i="10"/>
  <c r="H160" i="10"/>
  <c r="H120" i="10"/>
  <c r="H27" i="10"/>
  <c r="H19" i="10"/>
  <c r="H129" i="10"/>
  <c r="H54" i="10"/>
  <c r="H124" i="10"/>
  <c r="H7" i="10"/>
  <c r="H164" i="10"/>
  <c r="H70" i="10"/>
  <c r="H182" i="10"/>
  <c r="H153" i="10"/>
  <c r="H195" i="10"/>
  <c r="H181" i="10"/>
  <c r="H172" i="10"/>
  <c r="H6" i="10"/>
  <c r="H110" i="10"/>
  <c r="H98" i="10"/>
  <c r="H177" i="10"/>
  <c r="H167" i="10"/>
  <c r="H102" i="10"/>
  <c r="H38" i="10"/>
  <c r="H41" i="10"/>
  <c r="H39" i="10"/>
  <c r="H12" i="10"/>
  <c r="H91" i="10"/>
  <c r="H190" i="10"/>
  <c r="H166" i="10"/>
  <c r="H137" i="10"/>
  <c r="H34" i="10"/>
  <c r="H116" i="10"/>
  <c r="H159" i="10"/>
  <c r="H154" i="10"/>
  <c r="H144" i="10"/>
  <c r="H127" i="10"/>
  <c r="H25" i="10"/>
  <c r="H29" i="10"/>
  <c r="H60" i="10"/>
  <c r="H20" i="10"/>
  <c r="H62" i="10"/>
  <c r="H113" i="10"/>
  <c r="H97" i="10"/>
  <c r="H58" i="10"/>
  <c r="H118" i="10"/>
  <c r="H163" i="10"/>
  <c r="H10" i="10"/>
  <c r="H145" i="10"/>
  <c r="H78" i="10"/>
  <c r="H5" i="10"/>
  <c r="H35" i="10"/>
  <c r="H75" i="10"/>
  <c r="H40" i="10"/>
  <c r="H66" i="10"/>
  <c r="H44" i="10"/>
  <c r="H112" i="10"/>
  <c r="H45" i="10"/>
  <c r="H128" i="10"/>
  <c r="H67" i="10"/>
  <c r="H130" i="10"/>
  <c r="H18" i="10"/>
  <c r="H179" i="10"/>
  <c r="H131" i="10"/>
  <c r="H104" i="10"/>
  <c r="H189" i="10"/>
  <c r="H76" i="10"/>
  <c r="H23" i="10"/>
  <c r="H48" i="10"/>
  <c r="H173" i="10"/>
  <c r="H33" i="10"/>
  <c r="H36" i="10"/>
  <c r="H83" i="10"/>
  <c r="H122" i="10"/>
  <c r="H151" i="10"/>
  <c r="H16" i="10"/>
  <c r="H174" i="10"/>
  <c r="H90" i="10"/>
  <c r="H42" i="10"/>
  <c r="H69" i="10"/>
  <c r="H187" i="10"/>
  <c r="H88" i="10"/>
  <c r="H143" i="10"/>
  <c r="H152" i="10"/>
  <c r="H108" i="10"/>
  <c r="H141" i="10"/>
  <c r="H99" i="10"/>
  <c r="H85" i="10"/>
  <c r="H53" i="10"/>
  <c r="H100" i="10"/>
  <c r="H21" i="10"/>
  <c r="H158" i="10"/>
  <c r="H150" i="10"/>
  <c r="H138" i="10"/>
  <c r="H142" i="10"/>
  <c r="H64" i="10"/>
  <c r="H155" i="10"/>
  <c r="H55" i="10"/>
  <c r="H50" i="10"/>
  <c r="H111" i="10"/>
  <c r="H180" i="10"/>
  <c r="H46" i="10"/>
  <c r="H178" i="10"/>
  <c r="H168" i="10"/>
  <c r="W86" i="10"/>
  <c r="W72" i="10"/>
  <c r="W93" i="10"/>
  <c r="W14" i="10"/>
  <c r="W185" i="10"/>
  <c r="W162" i="10"/>
  <c r="W59" i="10"/>
  <c r="W194" i="10"/>
  <c r="W136" i="10"/>
  <c r="W80" i="10"/>
  <c r="W191" i="10"/>
  <c r="W186" i="10"/>
  <c r="AD196" i="10"/>
  <c r="W13" i="10"/>
  <c r="I196" i="10"/>
  <c r="Y145" i="10"/>
  <c r="Y182" i="10"/>
  <c r="Y100" i="10"/>
  <c r="Y188" i="10"/>
  <c r="Y179" i="10"/>
  <c r="Y95" i="10"/>
  <c r="Y7" i="10"/>
  <c r="Y105" i="10"/>
  <c r="Y88" i="10"/>
  <c r="Y27" i="10"/>
  <c r="Y123" i="10"/>
  <c r="Y193" i="10"/>
  <c r="Y96" i="10"/>
  <c r="Y102" i="10"/>
  <c r="Y48" i="10"/>
  <c r="Y147" i="10"/>
  <c r="Y134" i="10"/>
  <c r="Y168" i="10"/>
  <c r="Y46" i="10"/>
  <c r="Y119" i="10"/>
  <c r="Y75" i="10"/>
  <c r="Y54" i="10"/>
  <c r="Y8" i="10"/>
  <c r="Y79" i="10"/>
  <c r="Y189" i="10"/>
  <c r="Y129" i="10"/>
  <c r="Y12" i="10"/>
  <c r="Y73" i="10"/>
  <c r="Y15" i="10"/>
  <c r="F185" i="10"/>
  <c r="X185" i="10"/>
  <c r="D144" i="10"/>
  <c r="D97" i="10"/>
  <c r="Y71" i="10"/>
  <c r="H71" i="10"/>
  <c r="D63" i="10"/>
  <c r="D23" i="10"/>
  <c r="D185" i="10"/>
  <c r="V185" i="10"/>
  <c r="E185" i="10"/>
  <c r="D190" i="10"/>
  <c r="D181" i="10"/>
  <c r="D176" i="10"/>
  <c r="D151" i="10"/>
  <c r="D160" i="10"/>
  <c r="D156" i="10"/>
  <c r="D150" i="10"/>
  <c r="D111" i="10"/>
  <c r="Y89" i="10"/>
  <c r="H89" i="10"/>
  <c r="Y17" i="10"/>
  <c r="H17" i="10"/>
  <c r="D182" i="10"/>
  <c r="D188" i="10"/>
  <c r="D95" i="10"/>
  <c r="D105" i="10"/>
  <c r="D27" i="10"/>
  <c r="D193" i="10"/>
  <c r="D48" i="10"/>
  <c r="D134" i="10"/>
  <c r="D46" i="10"/>
  <c r="D75" i="10"/>
  <c r="D54" i="10"/>
  <c r="D79" i="10"/>
  <c r="D189" i="10"/>
  <c r="D129" i="10"/>
  <c r="D12" i="10"/>
  <c r="D73" i="10"/>
  <c r="D15" i="10"/>
  <c r="D120" i="10"/>
  <c r="Y109" i="10"/>
  <c r="H109" i="10"/>
  <c r="Y84" i="10"/>
  <c r="H84" i="10"/>
  <c r="D71" i="10"/>
  <c r="D53" i="10"/>
  <c r="D145" i="10"/>
  <c r="D100" i="10"/>
  <c r="D179" i="10"/>
  <c r="D7" i="10"/>
  <c r="D88" i="10"/>
  <c r="D123" i="10"/>
  <c r="D96" i="10"/>
  <c r="D102" i="10"/>
  <c r="D147" i="10"/>
  <c r="D168" i="10"/>
  <c r="D119" i="10"/>
  <c r="D8" i="10"/>
  <c r="D80" i="10"/>
  <c r="V80" i="10"/>
  <c r="E80" i="10"/>
  <c r="G136" i="10"/>
  <c r="D127" i="10"/>
  <c r="Y114" i="10"/>
  <c r="H114" i="10"/>
  <c r="Y32" i="10"/>
  <c r="H32" i="10"/>
  <c r="Y18" i="10"/>
  <c r="Y167" i="10"/>
  <c r="Y31" i="10"/>
  <c r="Y29" i="10"/>
  <c r="Y187" i="10"/>
  <c r="Y94" i="10"/>
  <c r="Y117" i="10"/>
  <c r="Y5" i="10"/>
  <c r="Y60" i="10"/>
  <c r="Y137" i="10"/>
  <c r="Y6" i="10"/>
  <c r="Y131" i="10"/>
  <c r="Y169" i="10"/>
  <c r="Y121" i="10"/>
  <c r="Y38" i="10"/>
  <c r="Y173" i="10"/>
  <c r="Y103" i="10"/>
  <c r="Y165" i="10"/>
  <c r="Y39" i="10"/>
  <c r="Y152" i="10"/>
  <c r="Y104" i="10"/>
  <c r="Y116" i="10"/>
  <c r="Y19" i="10"/>
  <c r="Y62" i="10"/>
  <c r="Y141" i="10"/>
  <c r="Y82" i="10"/>
  <c r="Y124" i="10"/>
  <c r="Y91" i="10"/>
  <c r="Y153" i="10"/>
  <c r="F136" i="10"/>
  <c r="X136" i="10"/>
  <c r="D138" i="10"/>
  <c r="Y125" i="10"/>
  <c r="H125" i="10"/>
  <c r="Y87" i="10"/>
  <c r="H87" i="10"/>
  <c r="D84" i="10"/>
  <c r="D58" i="10"/>
  <c r="Y11" i="10"/>
  <c r="H11" i="10"/>
  <c r="G80" i="10"/>
  <c r="D136" i="10"/>
  <c r="V136" i="10"/>
  <c r="E136" i="10"/>
  <c r="D83" i="10"/>
  <c r="D178" i="10"/>
  <c r="D172" i="10"/>
  <c r="D92" i="10"/>
  <c r="D159" i="10"/>
  <c r="D155" i="10"/>
  <c r="D139" i="10"/>
  <c r="Y133" i="10"/>
  <c r="H133" i="10"/>
  <c r="Y9" i="10"/>
  <c r="H9" i="10"/>
  <c r="Y107" i="10"/>
  <c r="H107" i="10"/>
  <c r="F80" i="10"/>
  <c r="X80" i="10"/>
  <c r="D18" i="10"/>
  <c r="D167" i="10"/>
  <c r="D31" i="10"/>
  <c r="D29" i="10"/>
  <c r="D187" i="10"/>
  <c r="D94" i="10"/>
  <c r="D117" i="10"/>
  <c r="D5" i="10"/>
  <c r="D60" i="10"/>
  <c r="D137" i="10"/>
  <c r="D6" i="10"/>
  <c r="D131" i="10"/>
  <c r="D169" i="10"/>
  <c r="D121" i="10"/>
  <c r="D38" i="10"/>
  <c r="D173" i="10"/>
  <c r="D103" i="10"/>
  <c r="D165" i="10"/>
  <c r="D39" i="10"/>
  <c r="D152" i="10"/>
  <c r="D104" i="10"/>
  <c r="D116" i="10"/>
  <c r="D19" i="10"/>
  <c r="D62" i="10"/>
  <c r="D141" i="10"/>
  <c r="D82" i="10"/>
  <c r="D124" i="10"/>
  <c r="D91" i="10"/>
  <c r="D153" i="10"/>
  <c r="Y148" i="10"/>
  <c r="H148" i="10"/>
  <c r="Y99" i="10"/>
  <c r="D87" i="10"/>
  <c r="D66" i="10"/>
  <c r="Y26" i="10"/>
  <c r="H26" i="10"/>
  <c r="D11" i="10"/>
  <c r="Y195" i="10"/>
  <c r="Y106" i="10"/>
  <c r="Y122" i="10"/>
  <c r="Y166" i="10"/>
  <c r="Y161" i="10"/>
  <c r="Y158" i="10"/>
  <c r="Y154" i="10"/>
  <c r="Y113" i="10"/>
  <c r="Y65" i="10"/>
  <c r="H65" i="10"/>
  <c r="G162" i="10"/>
  <c r="Y25" i="10"/>
  <c r="Y183" i="10"/>
  <c r="Y56" i="10"/>
  <c r="Y4" i="10"/>
  <c r="Y78" i="10"/>
  <c r="Y135" i="10"/>
  <c r="Y34" i="10"/>
  <c r="Y171" i="10"/>
  <c r="Y142" i="10"/>
  <c r="Y35" i="10"/>
  <c r="Y22" i="10"/>
  <c r="Y149" i="10"/>
  <c r="Y143" i="10"/>
  <c r="Y50" i="10"/>
  <c r="Y64" i="10"/>
  <c r="Y30" i="10"/>
  <c r="Y41" i="10"/>
  <c r="Y180" i="10"/>
  <c r="Y146" i="10"/>
  <c r="Y28" i="10"/>
  <c r="Y20" i="10"/>
  <c r="Y108" i="10"/>
  <c r="Y33" i="10"/>
  <c r="Y101" i="10"/>
  <c r="Y40" i="10"/>
  <c r="Y140" i="10"/>
  <c r="Y21" i="10"/>
  <c r="Y81" i="10"/>
  <c r="Y36" i="10"/>
  <c r="Y55" i="10"/>
  <c r="D99" i="10"/>
  <c r="D76" i="10"/>
  <c r="Y57" i="10"/>
  <c r="H57" i="10"/>
  <c r="D26" i="10"/>
  <c r="D195" i="10"/>
  <c r="D106" i="10"/>
  <c r="D122" i="10"/>
  <c r="Y130" i="10"/>
  <c r="D113" i="10"/>
  <c r="Y74" i="10"/>
  <c r="H74" i="10"/>
  <c r="G157" i="10"/>
  <c r="D25" i="10"/>
  <c r="D183" i="10"/>
  <c r="D56" i="10"/>
  <c r="D4" i="10"/>
  <c r="D78" i="10"/>
  <c r="D135" i="10"/>
  <c r="D34" i="10"/>
  <c r="D171" i="10"/>
  <c r="D142" i="10"/>
  <c r="D35" i="10"/>
  <c r="D22" i="10"/>
  <c r="D149" i="10"/>
  <c r="D143" i="10"/>
  <c r="D50" i="10"/>
  <c r="D64" i="10"/>
  <c r="D30" i="10"/>
  <c r="D41" i="10"/>
  <c r="D180" i="10"/>
  <c r="D146" i="10"/>
  <c r="D28" i="10"/>
  <c r="D20" i="10"/>
  <c r="D108" i="10"/>
  <c r="D33" i="10"/>
  <c r="D101" i="10"/>
  <c r="D40" i="10"/>
  <c r="D140" i="10"/>
  <c r="D21" i="10"/>
  <c r="D81" i="10"/>
  <c r="D36" i="10"/>
  <c r="Y144" i="10"/>
  <c r="D55" i="10"/>
  <c r="D85" i="10"/>
  <c r="Y63" i="10"/>
  <c r="H63" i="10"/>
  <c r="D57" i="10"/>
  <c r="G185" i="10"/>
  <c r="Y190" i="10"/>
  <c r="Y181" i="10"/>
  <c r="Y176" i="10"/>
  <c r="Y151" i="10"/>
  <c r="Y160" i="10"/>
  <c r="Y156" i="10"/>
  <c r="Y150" i="10"/>
  <c r="D130" i="10"/>
  <c r="Y132" i="10"/>
  <c r="H132" i="10"/>
  <c r="Y126" i="10"/>
  <c r="H126" i="10"/>
  <c r="Y83" i="10"/>
  <c r="Y178" i="10"/>
  <c r="Y172" i="10"/>
  <c r="Y92" i="10"/>
  <c r="Y159" i="10"/>
  <c r="Y155" i="10"/>
  <c r="Y139" i="10"/>
  <c r="Y138" i="10"/>
  <c r="Y127" i="10"/>
  <c r="Y120" i="10"/>
  <c r="Y111" i="10"/>
  <c r="Y97" i="10"/>
  <c r="Y85" i="10"/>
  <c r="Y76" i="10"/>
  <c r="Y66" i="10"/>
  <c r="Y58" i="10"/>
  <c r="Y53" i="10"/>
  <c r="Y23" i="10"/>
  <c r="Y44" i="10"/>
  <c r="G194" i="10"/>
  <c r="G86" i="10"/>
  <c r="Y43" i="10"/>
  <c r="Y49" i="10"/>
  <c r="Y115" i="10"/>
  <c r="G93" i="10"/>
  <c r="G13" i="10"/>
  <c r="Y51" i="10"/>
  <c r="Y37" i="10"/>
  <c r="Y90" i="10"/>
  <c r="Y45" i="10"/>
  <c r="Y118" i="10"/>
  <c r="Y68" i="10"/>
  <c r="Y52" i="10"/>
  <c r="AF80" i="10"/>
  <c r="J185" i="10"/>
  <c r="AF185" i="10"/>
  <c r="J148" i="10"/>
  <c r="K86" i="10"/>
  <c r="AF191" i="10"/>
  <c r="AN181" i="10"/>
  <c r="AN55" i="10"/>
  <c r="O162" i="10"/>
  <c r="F194" i="10"/>
  <c r="X194" i="10"/>
  <c r="F86" i="10"/>
  <c r="X86" i="10"/>
  <c r="F93" i="10"/>
  <c r="X93" i="10"/>
  <c r="F13" i="10"/>
  <c r="X13" i="10"/>
  <c r="J29" i="10"/>
  <c r="J5" i="10"/>
  <c r="J131" i="10"/>
  <c r="J173" i="10"/>
  <c r="J62" i="10"/>
  <c r="K14" i="10"/>
  <c r="AF86" i="10"/>
  <c r="K13" i="10"/>
  <c r="J174" i="10"/>
  <c r="J10" i="10"/>
  <c r="AN76" i="10"/>
  <c r="AN13" i="10"/>
  <c r="O181" i="10"/>
  <c r="O55" i="10"/>
  <c r="AU185" i="10"/>
  <c r="T185" i="10"/>
  <c r="D44" i="10"/>
  <c r="D194" i="10"/>
  <c r="V194" i="10"/>
  <c r="E194" i="10"/>
  <c r="D86" i="10"/>
  <c r="V86" i="10"/>
  <c r="E86" i="10"/>
  <c r="D43" i="10"/>
  <c r="D49" i="10"/>
  <c r="D115" i="10"/>
  <c r="D93" i="10"/>
  <c r="V93" i="10"/>
  <c r="E93" i="10"/>
  <c r="D13" i="10"/>
  <c r="V13" i="10"/>
  <c r="E13" i="10"/>
  <c r="D51" i="10"/>
  <c r="D37" i="10"/>
  <c r="D90" i="10"/>
  <c r="D45" i="10"/>
  <c r="D118" i="10"/>
  <c r="D68" i="10"/>
  <c r="D52" i="10"/>
  <c r="K136" i="10"/>
  <c r="AF144" i="10"/>
  <c r="J99" i="10"/>
  <c r="AF14" i="10"/>
  <c r="AF13" i="10"/>
  <c r="AM13" i="10"/>
  <c r="M80" i="10"/>
  <c r="AU13" i="10"/>
  <c r="AN17" i="10"/>
  <c r="O76" i="10"/>
  <c r="O13" i="10"/>
  <c r="Q80" i="10"/>
  <c r="J56" i="10"/>
  <c r="J78" i="10"/>
  <c r="J142" i="10"/>
  <c r="J143" i="10"/>
  <c r="J41" i="10"/>
  <c r="J40" i="10"/>
  <c r="AF21" i="10"/>
  <c r="J36" i="10"/>
  <c r="J136" i="10"/>
  <c r="AF136" i="10"/>
  <c r="K162" i="10"/>
  <c r="AF49" i="10"/>
  <c r="J98" i="10"/>
  <c r="J45" i="10"/>
  <c r="AF45" i="10"/>
  <c r="AN113" i="10"/>
  <c r="AN71" i="10"/>
  <c r="O17" i="10"/>
  <c r="S80" i="10"/>
  <c r="Y110" i="10"/>
  <c r="G191" i="10"/>
  <c r="G59" i="10"/>
  <c r="Y16" i="10"/>
  <c r="Y177" i="10"/>
  <c r="Y164" i="10"/>
  <c r="Y77" i="10"/>
  <c r="Y42" i="10"/>
  <c r="Y128" i="10"/>
  <c r="Y163" i="10"/>
  <c r="Y24" i="10"/>
  <c r="J97" i="10"/>
  <c r="K194" i="10"/>
  <c r="AF162" i="10"/>
  <c r="K93" i="10"/>
  <c r="AN139" i="10"/>
  <c r="O113" i="10"/>
  <c r="O71" i="10"/>
  <c r="AV80" i="10"/>
  <c r="AW136" i="10"/>
  <c r="F157" i="10"/>
  <c r="X157" i="10"/>
  <c r="Y157" i="10"/>
  <c r="F162" i="10"/>
  <c r="X162" i="10"/>
  <c r="F191" i="10"/>
  <c r="X191" i="10"/>
  <c r="F59" i="10"/>
  <c r="X59" i="10"/>
  <c r="J88" i="10"/>
  <c r="AF88" i="10"/>
  <c r="J48" i="10"/>
  <c r="J134" i="10"/>
  <c r="AF194" i="10"/>
  <c r="J93" i="10"/>
  <c r="AF93" i="10"/>
  <c r="J164" i="10"/>
  <c r="O139" i="10"/>
  <c r="D166" i="10"/>
  <c r="D161" i="10"/>
  <c r="D158" i="10"/>
  <c r="D154" i="10"/>
  <c r="D148" i="10"/>
  <c r="D133" i="10"/>
  <c r="D125" i="10"/>
  <c r="D114" i="10"/>
  <c r="D109" i="10"/>
  <c r="D89" i="10"/>
  <c r="D132" i="10"/>
  <c r="D74" i="10"/>
  <c r="D65" i="10"/>
  <c r="D9" i="10"/>
  <c r="D32" i="10"/>
  <c r="D17" i="10"/>
  <c r="D126" i="10"/>
  <c r="D157" i="10"/>
  <c r="V157" i="10"/>
  <c r="E157" i="10"/>
  <c r="D162" i="10"/>
  <c r="V162" i="10"/>
  <c r="E162" i="10"/>
  <c r="D107" i="10"/>
  <c r="D110" i="10"/>
  <c r="D191" i="10"/>
  <c r="V191" i="10"/>
  <c r="E191" i="10"/>
  <c r="D59" i="10"/>
  <c r="V59" i="10"/>
  <c r="E59" i="10"/>
  <c r="D16" i="10"/>
  <c r="D177" i="10"/>
  <c r="D164" i="10"/>
  <c r="D77" i="10"/>
  <c r="D42" i="10"/>
  <c r="D128" i="10"/>
  <c r="D163" i="10"/>
  <c r="D24" i="10"/>
  <c r="K60" i="10"/>
  <c r="J161" i="10"/>
  <c r="J114" i="10"/>
  <c r="K72" i="10"/>
  <c r="AT47" i="10"/>
  <c r="J18" i="10"/>
  <c r="AF60" i="10"/>
  <c r="J103" i="10"/>
  <c r="J104" i="10"/>
  <c r="J124" i="10"/>
  <c r="K157" i="10"/>
  <c r="AF72" i="10"/>
  <c r="K59" i="10"/>
  <c r="N136" i="10"/>
  <c r="G14" i="10"/>
  <c r="Y184" i="10"/>
  <c r="Y170" i="10"/>
  <c r="Y61" i="10"/>
  <c r="G72" i="10"/>
  <c r="Y98" i="10"/>
  <c r="G186" i="10"/>
  <c r="Y192" i="10"/>
  <c r="Y174" i="10"/>
  <c r="Y112" i="10"/>
  <c r="Y70" i="10"/>
  <c r="Y175" i="10"/>
  <c r="Y69" i="10"/>
  <c r="Y67" i="10"/>
  <c r="Y10" i="10"/>
  <c r="K47" i="10"/>
  <c r="J157" i="10"/>
  <c r="AF157" i="10"/>
  <c r="AG157" i="10"/>
  <c r="J59" i="10"/>
  <c r="AF59" i="10"/>
  <c r="AM136" i="10"/>
  <c r="AN133" i="10"/>
  <c r="AN157" i="10"/>
  <c r="F14" i="10"/>
  <c r="X14" i="10"/>
  <c r="F72" i="10"/>
  <c r="X72" i="10"/>
  <c r="F186" i="10"/>
  <c r="X186" i="10"/>
  <c r="AF35" i="10"/>
  <c r="AF30" i="10"/>
  <c r="AF47" i="10"/>
  <c r="AN130" i="10"/>
  <c r="O133" i="10"/>
  <c r="O157" i="10"/>
  <c r="D14" i="10"/>
  <c r="V14" i="10"/>
  <c r="E14" i="10"/>
  <c r="D184" i="10"/>
  <c r="D170" i="10"/>
  <c r="D61" i="10"/>
  <c r="D72" i="10"/>
  <c r="V72" i="10"/>
  <c r="E72" i="10"/>
  <c r="D98" i="10"/>
  <c r="D186" i="10"/>
  <c r="V186" i="10"/>
  <c r="E186" i="10"/>
  <c r="D192" i="10"/>
  <c r="D174" i="10"/>
  <c r="D112" i="10"/>
  <c r="D70" i="10"/>
  <c r="D175" i="10"/>
  <c r="D69" i="10"/>
  <c r="D67" i="10"/>
  <c r="D10" i="10"/>
  <c r="AF159" i="10"/>
  <c r="K186" i="10"/>
  <c r="N86" i="10"/>
  <c r="AN86" i="10"/>
  <c r="O130" i="10"/>
  <c r="Q47" i="10"/>
  <c r="T47" i="10"/>
  <c r="H52" i="10"/>
  <c r="K80" i="10"/>
  <c r="J27" i="10"/>
  <c r="J168" i="10"/>
  <c r="J129" i="10"/>
  <c r="K185" i="10"/>
  <c r="K106" i="10"/>
  <c r="K158" i="10"/>
  <c r="K148" i="10"/>
  <c r="K125" i="10"/>
  <c r="K109" i="10"/>
  <c r="K65" i="10"/>
  <c r="K32" i="10"/>
  <c r="K191" i="10"/>
  <c r="J186" i="10"/>
  <c r="AF186" i="10"/>
  <c r="J177" i="10"/>
  <c r="J24" i="10"/>
  <c r="M86" i="10"/>
  <c r="AM86" i="10"/>
  <c r="R86" i="10"/>
  <c r="M93" i="10"/>
  <c r="N162" i="10"/>
  <c r="AN162" i="10"/>
  <c r="N59" i="10"/>
  <c r="O86" i="10"/>
  <c r="S136" i="10"/>
  <c r="S194" i="10"/>
  <c r="S162" i="10"/>
  <c r="S59" i="10"/>
  <c r="AV136" i="10"/>
  <c r="R194" i="10"/>
  <c r="AV194" i="10"/>
  <c r="R162" i="10"/>
  <c r="AV162" i="10"/>
  <c r="AV59" i="10"/>
  <c r="AU194" i="10"/>
  <c r="T194" i="10"/>
  <c r="Q162" i="10"/>
  <c r="AU162" i="10"/>
  <c r="AW162" i="10"/>
  <c r="Q59" i="10"/>
  <c r="T59" i="10"/>
  <c r="S157" i="10"/>
  <c r="S191" i="10"/>
  <c r="S186" i="10"/>
  <c r="AV157" i="10"/>
  <c r="R191" i="10"/>
  <c r="AV191" i="10"/>
  <c r="R186" i="10"/>
  <c r="AV186" i="10"/>
  <c r="AU191" i="10"/>
  <c r="AW191" i="10"/>
  <c r="AW186" i="10"/>
  <c r="AU186" i="10"/>
  <c r="S47" i="10"/>
  <c r="S13" i="10"/>
  <c r="AE196" i="10"/>
  <c r="AV47" i="10"/>
  <c r="AV13" i="10"/>
  <c r="Q13" i="10"/>
  <c r="T13" i="10"/>
  <c r="S185" i="10"/>
  <c r="S14" i="10"/>
  <c r="S86" i="10"/>
  <c r="S72" i="10"/>
  <c r="S93" i="10"/>
  <c r="R185" i="10"/>
  <c r="AV185" i="10"/>
  <c r="R14" i="10"/>
  <c r="AV14" i="10"/>
  <c r="AV86" i="10"/>
  <c r="AV72" i="10"/>
  <c r="AV93" i="10"/>
  <c r="AU14" i="10"/>
  <c r="T14" i="10"/>
  <c r="T86" i="10"/>
  <c r="Q72" i="10"/>
  <c r="AW72" i="10"/>
  <c r="Q93" i="10"/>
  <c r="AW93" i="10"/>
  <c r="F19" i="10"/>
  <c r="H188" i="10"/>
  <c r="F25" i="10"/>
  <c r="F183" i="10"/>
  <c r="F171" i="10"/>
  <c r="F22" i="10"/>
  <c r="F28" i="10"/>
  <c r="F33" i="10"/>
  <c r="F7" i="10"/>
  <c r="F134" i="10"/>
  <c r="F8" i="10"/>
  <c r="F113" i="10"/>
  <c r="F87" i="10"/>
  <c r="F112" i="10"/>
  <c r="J188" i="10"/>
  <c r="F187" i="10"/>
  <c r="C188" i="10"/>
  <c r="N80" i="10" l="1"/>
  <c r="AM80" i="10"/>
  <c r="R13" i="10"/>
  <c r="J13" i="10"/>
  <c r="AF188" i="10"/>
  <c r="G188" i="10"/>
  <c r="K132" i="10"/>
  <c r="J86" i="10"/>
  <c r="K188" i="10"/>
  <c r="AF17" i="10"/>
  <c r="K19" i="10"/>
  <c r="J162" i="10"/>
  <c r="AF100" i="10"/>
  <c r="AF173" i="10"/>
  <c r="AF65" i="10"/>
  <c r="K166" i="10"/>
  <c r="AF85" i="10"/>
  <c r="AF110" i="10"/>
  <c r="AF64" i="10"/>
  <c r="AF127" i="10"/>
  <c r="AF91" i="10"/>
  <c r="AF125" i="10"/>
  <c r="K126" i="10"/>
  <c r="J194" i="10"/>
  <c r="K146" i="10"/>
  <c r="AF148" i="10"/>
  <c r="K64" i="10"/>
  <c r="AF50" i="10"/>
  <c r="AF130" i="10"/>
  <c r="AF122" i="10"/>
  <c r="AF120" i="10"/>
  <c r="AF29" i="10"/>
  <c r="AF168" i="10"/>
  <c r="AF182" i="10"/>
  <c r="AF81" i="10"/>
  <c r="AF195" i="10"/>
  <c r="G174" i="10"/>
  <c r="AF179" i="10"/>
  <c r="AF98" i="10"/>
  <c r="AF167" i="10"/>
  <c r="AF32" i="10"/>
  <c r="G192" i="10"/>
  <c r="AF24" i="10"/>
  <c r="AF184" i="10"/>
  <c r="AF19" i="10"/>
  <c r="AF92" i="10"/>
  <c r="AF142" i="10"/>
  <c r="AF10" i="10"/>
  <c r="G98" i="10"/>
  <c r="AF108" i="10"/>
  <c r="AF190" i="10"/>
  <c r="K192" i="10"/>
  <c r="AF89" i="10"/>
  <c r="AF114" i="10"/>
  <c r="AF183" i="10"/>
  <c r="AF57" i="10"/>
  <c r="AF18" i="10"/>
  <c r="AF34" i="10"/>
  <c r="AF63" i="10"/>
  <c r="AF82" i="10"/>
  <c r="G10" i="10"/>
  <c r="G184" i="10"/>
  <c r="AF79" i="10"/>
  <c r="K83" i="10"/>
  <c r="AF76" i="10"/>
  <c r="G67" i="10"/>
  <c r="N93" i="10"/>
  <c r="N47" i="10"/>
  <c r="K154" i="10"/>
  <c r="J80" i="10"/>
  <c r="AM93" i="10"/>
  <c r="AF54" i="10"/>
  <c r="K51" i="10"/>
  <c r="AF87" i="10"/>
  <c r="AU86" i="10"/>
  <c r="K24" i="10"/>
  <c r="AF51" i="10"/>
  <c r="AF101" i="10"/>
  <c r="AF8" i="10"/>
  <c r="AF23" i="10"/>
  <c r="AF155" i="10"/>
  <c r="AF36" i="10"/>
  <c r="AF26" i="10"/>
  <c r="AF94" i="10"/>
  <c r="K116" i="10"/>
  <c r="K115" i="10"/>
  <c r="AF9" i="10"/>
  <c r="AF78" i="10"/>
  <c r="AF181" i="10"/>
  <c r="AF67" i="10"/>
  <c r="AF153" i="10"/>
  <c r="AF74" i="10"/>
  <c r="AF46" i="10"/>
  <c r="AF128" i="10"/>
  <c r="AF4" i="10"/>
  <c r="AF163" i="10"/>
  <c r="AF7" i="10"/>
  <c r="K134" i="10"/>
  <c r="AF143" i="10"/>
  <c r="AF69" i="10"/>
  <c r="AF126" i="10"/>
  <c r="AF27" i="10"/>
  <c r="AF53" i="10"/>
  <c r="AF83" i="10"/>
  <c r="AF175" i="10"/>
  <c r="AF169" i="10"/>
  <c r="K164" i="10"/>
  <c r="AF97" i="10"/>
  <c r="K48" i="10"/>
  <c r="AF40" i="10"/>
  <c r="AF121" i="10"/>
  <c r="K102" i="10"/>
  <c r="K133" i="10"/>
  <c r="AF112" i="10"/>
  <c r="AF6" i="10"/>
  <c r="K67" i="10"/>
  <c r="K169" i="10"/>
  <c r="AF164" i="10"/>
  <c r="AF48" i="10"/>
  <c r="AF62" i="10"/>
  <c r="AF166" i="10"/>
  <c r="AF105" i="10"/>
  <c r="K6" i="10"/>
  <c r="AF90" i="10"/>
  <c r="AF140" i="10"/>
  <c r="AF149" i="10"/>
  <c r="AF104" i="10"/>
  <c r="AF133" i="10"/>
  <c r="AF96" i="10"/>
  <c r="AF145" i="10"/>
  <c r="AF138" i="10"/>
  <c r="AF146" i="10"/>
  <c r="AF116" i="10"/>
  <c r="AF132" i="10"/>
  <c r="X61" i="10"/>
  <c r="X15" i="10"/>
  <c r="G15" i="10"/>
  <c r="X168" i="10"/>
  <c r="G168" i="10"/>
  <c r="X128" i="10"/>
  <c r="G128" i="10"/>
  <c r="G65" i="10"/>
  <c r="X65" i="10"/>
  <c r="G166" i="10"/>
  <c r="X166" i="10"/>
  <c r="G108" i="10"/>
  <c r="X108" i="10"/>
  <c r="X183" i="10"/>
  <c r="G183" i="10"/>
  <c r="G49" i="10"/>
  <c r="X49" i="10"/>
  <c r="X127" i="10"/>
  <c r="G127" i="10"/>
  <c r="X82" i="10"/>
  <c r="G82" i="10"/>
  <c r="X38" i="10"/>
  <c r="G38" i="10"/>
  <c r="X31" i="10"/>
  <c r="G31" i="10"/>
  <c r="AF102" i="10"/>
  <c r="K73" i="10"/>
  <c r="K182" i="10"/>
  <c r="AF52" i="10"/>
  <c r="K66" i="10"/>
  <c r="K108" i="10"/>
  <c r="AF38" i="10"/>
  <c r="K38" i="10"/>
  <c r="X170" i="10"/>
  <c r="G113" i="10"/>
  <c r="X113" i="10"/>
  <c r="G73" i="10"/>
  <c r="X73" i="10"/>
  <c r="G7" i="10"/>
  <c r="X7" i="10"/>
  <c r="G42" i="10"/>
  <c r="X42" i="10"/>
  <c r="G74" i="10"/>
  <c r="X74" i="10"/>
  <c r="G122" i="10"/>
  <c r="X122" i="10"/>
  <c r="X20" i="10"/>
  <c r="G20" i="10"/>
  <c r="G22" i="10"/>
  <c r="X22" i="10"/>
  <c r="X43" i="10"/>
  <c r="G43" i="10"/>
  <c r="X138" i="10"/>
  <c r="G138" i="10"/>
  <c r="G141" i="10"/>
  <c r="X141" i="10"/>
  <c r="X121" i="10"/>
  <c r="G121" i="10"/>
  <c r="X167" i="10"/>
  <c r="G167" i="10"/>
  <c r="AF115" i="10"/>
  <c r="AF111" i="10"/>
  <c r="K129" i="10"/>
  <c r="K85" i="10"/>
  <c r="K52" i="10"/>
  <c r="AF11" i="10"/>
  <c r="AF150" i="10"/>
  <c r="K28" i="10"/>
  <c r="K11" i="10"/>
  <c r="K141" i="10"/>
  <c r="AF141" i="10"/>
  <c r="K122" i="10"/>
  <c r="X10" i="10"/>
  <c r="X184" i="10"/>
  <c r="G55" i="10"/>
  <c r="X55" i="10"/>
  <c r="G12" i="10"/>
  <c r="X12" i="10"/>
  <c r="X134" i="10"/>
  <c r="G134" i="10"/>
  <c r="X95" i="10"/>
  <c r="G95" i="10"/>
  <c r="G77" i="10"/>
  <c r="X77" i="10"/>
  <c r="G132" i="10"/>
  <c r="X132" i="10"/>
  <c r="X106" i="10"/>
  <c r="G106" i="10"/>
  <c r="G35" i="10"/>
  <c r="X35" i="10"/>
  <c r="G25" i="10"/>
  <c r="X25" i="10"/>
  <c r="X44" i="10"/>
  <c r="G44" i="10"/>
  <c r="G139" i="10"/>
  <c r="X139" i="10"/>
  <c r="G62" i="10"/>
  <c r="X62" i="10"/>
  <c r="X169" i="10"/>
  <c r="G169" i="10"/>
  <c r="G18" i="10"/>
  <c r="X18" i="10"/>
  <c r="AF193" i="10"/>
  <c r="K107" i="10"/>
  <c r="K79" i="10"/>
  <c r="AF118" i="10"/>
  <c r="K111" i="10"/>
  <c r="K118" i="10"/>
  <c r="K160" i="10"/>
  <c r="K180" i="10"/>
  <c r="K57" i="10"/>
  <c r="X67" i="10"/>
  <c r="G11" i="10"/>
  <c r="X11" i="10"/>
  <c r="X130" i="10"/>
  <c r="G130" i="10"/>
  <c r="G129" i="10"/>
  <c r="X129" i="10"/>
  <c r="X147" i="10"/>
  <c r="G147" i="10"/>
  <c r="X179" i="10"/>
  <c r="G179" i="10"/>
  <c r="G164" i="10"/>
  <c r="X164" i="10"/>
  <c r="X89" i="10"/>
  <c r="G89" i="10"/>
  <c r="G195" i="10"/>
  <c r="X195" i="10"/>
  <c r="G28" i="10"/>
  <c r="X28" i="10"/>
  <c r="G142" i="10"/>
  <c r="X142" i="10"/>
  <c r="X23" i="10"/>
  <c r="G23" i="10"/>
  <c r="X155" i="10"/>
  <c r="G155" i="10"/>
  <c r="X131" i="10"/>
  <c r="G131" i="10"/>
  <c r="K184" i="10"/>
  <c r="K54" i="10"/>
  <c r="K127" i="10"/>
  <c r="AE186" i="10"/>
  <c r="K90" i="10"/>
  <c r="AF160" i="10"/>
  <c r="K30" i="10"/>
  <c r="K71" i="10"/>
  <c r="AM47" i="10"/>
  <c r="K89" i="10"/>
  <c r="K195" i="10"/>
  <c r="X69" i="10"/>
  <c r="G26" i="10"/>
  <c r="X26" i="10"/>
  <c r="G144" i="10"/>
  <c r="X144" i="10"/>
  <c r="G189" i="10"/>
  <c r="X189" i="10"/>
  <c r="G48" i="10"/>
  <c r="X48" i="10"/>
  <c r="X188" i="10"/>
  <c r="X177" i="10"/>
  <c r="G177" i="10"/>
  <c r="G109" i="10"/>
  <c r="X109" i="10"/>
  <c r="G36" i="10"/>
  <c r="X36" i="10"/>
  <c r="G146" i="10"/>
  <c r="X146" i="10"/>
  <c r="G52" i="10"/>
  <c r="X52" i="10"/>
  <c r="X53" i="10"/>
  <c r="G53" i="10"/>
  <c r="G159" i="10"/>
  <c r="X159" i="10"/>
  <c r="G19" i="10"/>
  <c r="X19" i="10"/>
  <c r="G6" i="10"/>
  <c r="X6" i="10"/>
  <c r="K119" i="10"/>
  <c r="K139" i="10"/>
  <c r="K50" i="10"/>
  <c r="G69" i="10"/>
  <c r="K87" i="10"/>
  <c r="X175" i="10"/>
  <c r="X57" i="10"/>
  <c r="G57" i="10"/>
  <c r="G150" i="10"/>
  <c r="X150" i="10"/>
  <c r="X79" i="10"/>
  <c r="G79" i="10"/>
  <c r="G102" i="10"/>
  <c r="X102" i="10"/>
  <c r="G100" i="10"/>
  <c r="X100" i="10"/>
  <c r="X16" i="10"/>
  <c r="G16" i="10"/>
  <c r="G114" i="10"/>
  <c r="X114" i="10"/>
  <c r="X81" i="10"/>
  <c r="G81" i="10"/>
  <c r="G180" i="10"/>
  <c r="X180" i="10"/>
  <c r="G171" i="10"/>
  <c r="X171" i="10"/>
  <c r="G68" i="10"/>
  <c r="X68" i="10"/>
  <c r="G58" i="10"/>
  <c r="X58" i="10"/>
  <c r="G92" i="10"/>
  <c r="X92" i="10"/>
  <c r="X116" i="10"/>
  <c r="G116" i="10"/>
  <c r="X137" i="10"/>
  <c r="G137" i="10"/>
  <c r="AF107" i="10"/>
  <c r="AF119" i="10"/>
  <c r="AF44" i="10"/>
  <c r="AF139" i="10"/>
  <c r="K168" i="10"/>
  <c r="K159" i="10"/>
  <c r="AM59" i="10"/>
  <c r="AF71" i="10"/>
  <c r="AF176" i="10"/>
  <c r="K149" i="10"/>
  <c r="AF192" i="10"/>
  <c r="K150" i="10"/>
  <c r="K175" i="10"/>
  <c r="K114" i="10"/>
  <c r="K153" i="10"/>
  <c r="X70" i="10"/>
  <c r="X63" i="10"/>
  <c r="G63" i="10"/>
  <c r="X156" i="10"/>
  <c r="G156" i="10"/>
  <c r="X96" i="10"/>
  <c r="G96" i="10"/>
  <c r="G182" i="10"/>
  <c r="X182" i="10"/>
  <c r="G110" i="10"/>
  <c r="X110" i="10"/>
  <c r="G125" i="10"/>
  <c r="X125" i="10"/>
  <c r="X21" i="10"/>
  <c r="G21" i="10"/>
  <c r="G41" i="10"/>
  <c r="X41" i="10"/>
  <c r="X34" i="10"/>
  <c r="G34" i="10"/>
  <c r="X118" i="10"/>
  <c r="G118" i="10"/>
  <c r="X66" i="10"/>
  <c r="G66" i="10"/>
  <c r="X172" i="10"/>
  <c r="G172" i="10"/>
  <c r="X104" i="10"/>
  <c r="G104" i="10"/>
  <c r="X60" i="10"/>
  <c r="G60" i="10"/>
  <c r="K147" i="10"/>
  <c r="K172" i="10"/>
  <c r="AE72" i="10"/>
  <c r="K35" i="10"/>
  <c r="G175" i="10"/>
  <c r="K176" i="10"/>
  <c r="K112" i="10"/>
  <c r="G71" i="10"/>
  <c r="X71" i="10"/>
  <c r="G160" i="10"/>
  <c r="X160" i="10"/>
  <c r="X8" i="10"/>
  <c r="G8" i="10"/>
  <c r="X193" i="10"/>
  <c r="G193" i="10"/>
  <c r="X145" i="10"/>
  <c r="G145" i="10"/>
  <c r="X107" i="10"/>
  <c r="G107" i="10"/>
  <c r="G133" i="10"/>
  <c r="X133" i="10"/>
  <c r="G140" i="10"/>
  <c r="X140" i="10"/>
  <c r="X30" i="10"/>
  <c r="G30" i="10"/>
  <c r="G135" i="10"/>
  <c r="X135" i="10"/>
  <c r="X45" i="10"/>
  <c r="G45" i="10"/>
  <c r="X76" i="10"/>
  <c r="G76" i="10"/>
  <c r="X178" i="10"/>
  <c r="G178" i="10"/>
  <c r="X152" i="10"/>
  <c r="G152" i="10"/>
  <c r="G5" i="10"/>
  <c r="X5" i="10"/>
  <c r="K171" i="10"/>
  <c r="N72" i="10"/>
  <c r="K190" i="10"/>
  <c r="K39" i="10"/>
  <c r="X112" i="10"/>
  <c r="X84" i="10"/>
  <c r="G84" i="10"/>
  <c r="X151" i="10"/>
  <c r="G151" i="10"/>
  <c r="G54" i="10"/>
  <c r="X54" i="10"/>
  <c r="X123" i="10"/>
  <c r="G123" i="10"/>
  <c r="G126" i="10"/>
  <c r="X126" i="10"/>
  <c r="X148" i="10"/>
  <c r="G148" i="10"/>
  <c r="G40" i="10"/>
  <c r="X40" i="10"/>
  <c r="X64" i="10"/>
  <c r="G64" i="10"/>
  <c r="G78" i="10"/>
  <c r="X78" i="10"/>
  <c r="X90" i="10"/>
  <c r="G90" i="10"/>
  <c r="G85" i="10"/>
  <c r="X85" i="10"/>
  <c r="G83" i="10"/>
  <c r="X83" i="10"/>
  <c r="X39" i="10"/>
  <c r="G39" i="10"/>
  <c r="X117" i="10"/>
  <c r="G117" i="10"/>
  <c r="AF77" i="10"/>
  <c r="AF73" i="10"/>
  <c r="K128" i="10"/>
  <c r="K193" i="10"/>
  <c r="AF28" i="10"/>
  <c r="AF171" i="10"/>
  <c r="K43" i="10"/>
  <c r="K113" i="10"/>
  <c r="K135" i="10"/>
  <c r="G70" i="10"/>
  <c r="G61" i="10"/>
  <c r="AF39" i="10"/>
  <c r="AF117" i="10"/>
  <c r="X174" i="10"/>
  <c r="G176" i="10"/>
  <c r="X176" i="10"/>
  <c r="G75" i="10"/>
  <c r="X75" i="10"/>
  <c r="G27" i="10"/>
  <c r="X27" i="10"/>
  <c r="X17" i="10"/>
  <c r="G17" i="10"/>
  <c r="X154" i="10"/>
  <c r="G154" i="10"/>
  <c r="X101" i="10"/>
  <c r="G101" i="10"/>
  <c r="X50" i="10"/>
  <c r="G50" i="10"/>
  <c r="X4" i="10"/>
  <c r="G4" i="10"/>
  <c r="X37" i="10"/>
  <c r="G37" i="10"/>
  <c r="G97" i="10"/>
  <c r="X97" i="10"/>
  <c r="X153" i="10"/>
  <c r="G153" i="10"/>
  <c r="G165" i="10"/>
  <c r="X165" i="10"/>
  <c r="X94" i="10"/>
  <c r="G94" i="10"/>
  <c r="AF95" i="10"/>
  <c r="K77" i="10"/>
  <c r="AF66" i="10"/>
  <c r="AF172" i="10"/>
  <c r="K27" i="10"/>
  <c r="AF43" i="10"/>
  <c r="AE14" i="10"/>
  <c r="J14" i="10"/>
  <c r="AF113" i="10"/>
  <c r="K81" i="10"/>
  <c r="K4" i="10"/>
  <c r="J72" i="10"/>
  <c r="K103" i="10"/>
  <c r="X192" i="10"/>
  <c r="X87" i="10"/>
  <c r="G87" i="10"/>
  <c r="G181" i="10"/>
  <c r="X181" i="10"/>
  <c r="X119" i="10"/>
  <c r="G119" i="10"/>
  <c r="X88" i="10"/>
  <c r="G88" i="10"/>
  <c r="X24" i="10"/>
  <c r="G24" i="10"/>
  <c r="G32" i="10"/>
  <c r="X32" i="10"/>
  <c r="G158" i="10"/>
  <c r="X158" i="10"/>
  <c r="G143" i="10"/>
  <c r="X143" i="10"/>
  <c r="X56" i="10"/>
  <c r="G56" i="10"/>
  <c r="G51" i="10"/>
  <c r="X51" i="10"/>
  <c r="X111" i="10"/>
  <c r="G111" i="10"/>
  <c r="X91" i="10"/>
  <c r="G91" i="10"/>
  <c r="G103" i="10"/>
  <c r="X103" i="10"/>
  <c r="G187" i="10"/>
  <c r="X187" i="10"/>
  <c r="AF177" i="10"/>
  <c r="AF129" i="10"/>
  <c r="AF147" i="10"/>
  <c r="K177" i="10"/>
  <c r="K105" i="10"/>
  <c r="K44" i="10"/>
  <c r="AF180" i="10"/>
  <c r="AF135" i="10"/>
  <c r="K130" i="10"/>
  <c r="K140" i="10"/>
  <c r="K183" i="10"/>
  <c r="G112" i="10"/>
  <c r="G170" i="10"/>
  <c r="AM72" i="10"/>
  <c r="K170" i="10"/>
  <c r="K124" i="10"/>
  <c r="AF103" i="10"/>
  <c r="AF187" i="10"/>
  <c r="AF154" i="10"/>
  <c r="K117" i="10"/>
  <c r="X98" i="10"/>
  <c r="G99" i="10"/>
  <c r="X99" i="10"/>
  <c r="X190" i="10"/>
  <c r="G190" i="10"/>
  <c r="G46" i="10"/>
  <c r="X46" i="10"/>
  <c r="X105" i="10"/>
  <c r="G105" i="10"/>
  <c r="X163" i="10"/>
  <c r="G163" i="10"/>
  <c r="X9" i="10"/>
  <c r="G9" i="10"/>
  <c r="G161" i="10"/>
  <c r="X161" i="10"/>
  <c r="G33" i="10"/>
  <c r="X33" i="10"/>
  <c r="G149" i="10"/>
  <c r="X149" i="10"/>
  <c r="X115" i="10"/>
  <c r="G115" i="10"/>
  <c r="G120" i="10"/>
  <c r="X120" i="10"/>
  <c r="X124" i="10"/>
  <c r="G124" i="10"/>
  <c r="X173" i="10"/>
  <c r="G173" i="10"/>
  <c r="X29" i="10"/>
  <c r="G29" i="10"/>
  <c r="K95" i="10"/>
  <c r="K53" i="10"/>
  <c r="K101" i="10"/>
  <c r="AF170" i="10"/>
  <c r="AF124" i="10"/>
  <c r="K31" i="10"/>
  <c r="AF31" i="10"/>
  <c r="K187" i="10"/>
  <c r="AF161" i="10"/>
  <c r="AF16" i="10"/>
  <c r="AF189" i="10"/>
  <c r="K75" i="10"/>
  <c r="AF37" i="10"/>
  <c r="K138" i="10"/>
  <c r="AF55" i="10"/>
  <c r="K40" i="10"/>
  <c r="K25" i="10"/>
  <c r="AF165" i="10"/>
  <c r="AF5" i="10"/>
  <c r="AM162" i="10"/>
  <c r="K62" i="10"/>
  <c r="AE191" i="10"/>
  <c r="K46" i="10"/>
  <c r="K155" i="10"/>
  <c r="K33" i="10"/>
  <c r="K10" i="10"/>
  <c r="K92" i="10"/>
  <c r="K20" i="10"/>
  <c r="K69" i="10"/>
  <c r="AF158" i="10"/>
  <c r="K152" i="10"/>
  <c r="AE194" i="10"/>
  <c r="AE185" i="10"/>
  <c r="AE59" i="10"/>
  <c r="K163" i="10"/>
  <c r="K178" i="10"/>
  <c r="K68" i="10"/>
  <c r="K26" i="10"/>
  <c r="K70" i="10"/>
  <c r="K165" i="10"/>
  <c r="AE136" i="10"/>
  <c r="AE162" i="10"/>
  <c r="K161" i="10"/>
  <c r="AF75" i="10"/>
  <c r="AF123" i="10"/>
  <c r="K42" i="10"/>
  <c r="AF58" i="10"/>
  <c r="K96" i="10"/>
  <c r="AF33" i="10"/>
  <c r="AF56" i="10"/>
  <c r="K45" i="10"/>
  <c r="AF156" i="10"/>
  <c r="K41" i="10"/>
  <c r="AF70" i="10"/>
  <c r="K63" i="10"/>
  <c r="K174" i="10"/>
  <c r="K173" i="10"/>
  <c r="AE80" i="10"/>
  <c r="K123" i="10"/>
  <c r="K37" i="10"/>
  <c r="K84" i="10"/>
  <c r="K121" i="10"/>
  <c r="K16" i="10"/>
  <c r="K88" i="10"/>
  <c r="AF20" i="10"/>
  <c r="AF22" i="10"/>
  <c r="AF151" i="10"/>
  <c r="K143" i="10"/>
  <c r="AF174" i="10"/>
  <c r="AF106" i="10"/>
  <c r="K131" i="10"/>
  <c r="AF42" i="10"/>
  <c r="AF178" i="10"/>
  <c r="K7" i="10"/>
  <c r="AF68" i="10"/>
  <c r="K23" i="10"/>
  <c r="AF25" i="10"/>
  <c r="AF84" i="10"/>
  <c r="K22" i="10"/>
  <c r="K55" i="10"/>
  <c r="AF131" i="10"/>
  <c r="J191" i="10"/>
  <c r="AF109" i="10"/>
  <c r="K137" i="10"/>
  <c r="K18" i="10"/>
  <c r="AF15" i="10"/>
  <c r="AF134" i="10"/>
  <c r="K110" i="10"/>
  <c r="K15" i="10"/>
  <c r="K179" i="10"/>
  <c r="K58" i="10"/>
  <c r="K142" i="10"/>
  <c r="N13" i="10"/>
  <c r="K144" i="10"/>
  <c r="K61" i="10"/>
  <c r="K5" i="10"/>
  <c r="AE13" i="10"/>
  <c r="K17" i="10"/>
  <c r="K12" i="10"/>
  <c r="K100" i="10"/>
  <c r="K76" i="10"/>
  <c r="K98" i="10"/>
  <c r="K34" i="10"/>
  <c r="K156" i="10"/>
  <c r="K94" i="10"/>
  <c r="K104" i="10"/>
  <c r="K9" i="10"/>
  <c r="AF12" i="10"/>
  <c r="K189" i="10"/>
  <c r="K145" i="10"/>
  <c r="K97" i="10"/>
  <c r="AF41" i="10"/>
  <c r="K49" i="10"/>
  <c r="K36" i="10"/>
  <c r="K78" i="10"/>
  <c r="AF61" i="10"/>
  <c r="K151" i="10"/>
  <c r="AF152" i="10"/>
  <c r="AF137" i="10"/>
  <c r="K91" i="10"/>
  <c r="K29" i="10"/>
  <c r="AE93" i="10"/>
  <c r="K74" i="10"/>
  <c r="K8" i="10"/>
  <c r="K120" i="10"/>
  <c r="K21" i="10"/>
  <c r="K56" i="10"/>
  <c r="K181" i="10"/>
  <c r="K82" i="10"/>
  <c r="K167" i="10"/>
  <c r="AE86" i="10"/>
  <c r="J32" i="10"/>
  <c r="J182" i="10"/>
  <c r="J141" i="10"/>
  <c r="J89" i="10"/>
  <c r="J16" i="10"/>
  <c r="J7" i="10"/>
  <c r="J76" i="10"/>
  <c r="F181" i="10"/>
  <c r="F102" i="10"/>
  <c r="F128" i="10"/>
  <c r="F17" i="10"/>
  <c r="F125" i="10"/>
  <c r="F195" i="10"/>
  <c r="F108" i="10"/>
  <c r="F143" i="10"/>
  <c r="F4" i="10"/>
  <c r="F172" i="10"/>
  <c r="J115" i="10"/>
  <c r="J122" i="10"/>
  <c r="J189" i="10"/>
  <c r="J158" i="10"/>
  <c r="F119" i="10"/>
  <c r="F96" i="10"/>
  <c r="F36" i="10"/>
  <c r="F97" i="10"/>
  <c r="J169" i="10"/>
  <c r="J163" i="10"/>
  <c r="J8" i="10"/>
  <c r="J20" i="10"/>
  <c r="J152" i="10"/>
  <c r="F57" i="10"/>
  <c r="F46" i="10"/>
  <c r="F164" i="10"/>
  <c r="F65" i="10"/>
  <c r="F154" i="10"/>
  <c r="F81" i="10"/>
  <c r="F49" i="10"/>
  <c r="J17" i="10"/>
  <c r="J91" i="10"/>
  <c r="J167" i="10"/>
  <c r="J120" i="10"/>
  <c r="J22" i="10"/>
  <c r="J137" i="10"/>
  <c r="F129" i="10"/>
  <c r="F27" i="10"/>
  <c r="F145" i="10"/>
  <c r="J51" i="10"/>
  <c r="J145" i="10"/>
  <c r="J23" i="10"/>
  <c r="J146" i="10"/>
  <c r="J70" i="10"/>
  <c r="J165" i="10"/>
  <c r="J39" i="10"/>
  <c r="J37" i="10"/>
  <c r="J21" i="10"/>
  <c r="J25" i="10"/>
  <c r="J151" i="10"/>
  <c r="J82" i="10"/>
  <c r="F84" i="10"/>
  <c r="F160" i="10"/>
  <c r="F110" i="10"/>
  <c r="F89" i="10"/>
  <c r="F166" i="10"/>
  <c r="F30" i="10"/>
  <c r="F121" i="10"/>
  <c r="F31" i="10"/>
  <c r="F98" i="10"/>
  <c r="F147" i="10"/>
  <c r="F105" i="10"/>
  <c r="V84" i="10"/>
  <c r="V89" i="10"/>
  <c r="V30" i="10"/>
  <c r="V67" i="10"/>
  <c r="F184" i="10"/>
  <c r="V181" i="10"/>
  <c r="V102" i="10"/>
  <c r="V128" i="10"/>
  <c r="V17" i="10"/>
  <c r="V125" i="10"/>
  <c r="V195" i="10"/>
  <c r="V108" i="10"/>
  <c r="V143" i="10"/>
  <c r="V172" i="10"/>
  <c r="Y162" i="10"/>
  <c r="AL86" i="10"/>
  <c r="AG191" i="10"/>
  <c r="F11" i="10"/>
  <c r="V113" i="10"/>
  <c r="V42" i="10"/>
  <c r="V32" i="10"/>
  <c r="V133" i="10"/>
  <c r="F149" i="10"/>
  <c r="Y194" i="10"/>
  <c r="V190" i="10"/>
  <c r="V175" i="10"/>
  <c r="V26" i="10"/>
  <c r="V55" i="10"/>
  <c r="V119" i="10"/>
  <c r="V96" i="10"/>
  <c r="V77" i="10"/>
  <c r="V9" i="10"/>
  <c r="V148" i="10"/>
  <c r="V36" i="10"/>
  <c r="V115" i="10"/>
  <c r="V97" i="10"/>
  <c r="F83" i="10"/>
  <c r="H186" i="10"/>
  <c r="F69" i="10"/>
  <c r="V70" i="10"/>
  <c r="V130" i="10"/>
  <c r="V193" i="10"/>
  <c r="V100" i="10"/>
  <c r="V28" i="10"/>
  <c r="V22" i="10"/>
  <c r="V183" i="10"/>
  <c r="F165" i="10"/>
  <c r="V79" i="10"/>
  <c r="V166" i="10"/>
  <c r="V68" i="10"/>
  <c r="V121" i="10"/>
  <c r="V57" i="10"/>
  <c r="V46" i="10"/>
  <c r="V182" i="10"/>
  <c r="V164" i="10"/>
  <c r="V65" i="10"/>
  <c r="V154" i="10"/>
  <c r="V81" i="10"/>
  <c r="V49" i="10"/>
  <c r="V120" i="10"/>
  <c r="F94" i="10"/>
  <c r="AT93" i="10"/>
  <c r="AG194" i="10"/>
  <c r="Y13" i="10"/>
  <c r="AT59" i="10"/>
  <c r="L185" i="10"/>
  <c r="H136" i="10"/>
  <c r="V112" i="10"/>
  <c r="V63" i="10"/>
  <c r="V168" i="10"/>
  <c r="V177" i="10"/>
  <c r="V74" i="10"/>
  <c r="V158" i="10"/>
  <c r="F180" i="10"/>
  <c r="V25" i="10"/>
  <c r="V124" i="10"/>
  <c r="V187" i="10"/>
  <c r="H72" i="10"/>
  <c r="AL13" i="10"/>
  <c r="V110" i="10"/>
  <c r="F101" i="10"/>
  <c r="F174" i="10"/>
  <c r="V71" i="10"/>
  <c r="V156" i="10"/>
  <c r="V129" i="10"/>
  <c r="V27" i="10"/>
  <c r="V145" i="10"/>
  <c r="V16" i="10"/>
  <c r="V132" i="10"/>
  <c r="V161" i="10"/>
  <c r="Y59" i="10"/>
  <c r="AT162" i="10"/>
  <c r="V192" i="10"/>
  <c r="V134" i="10"/>
  <c r="V171" i="10"/>
  <c r="F139" i="10"/>
  <c r="AT86" i="10"/>
  <c r="AL47" i="10"/>
  <c r="H93" i="10"/>
  <c r="V160" i="10"/>
  <c r="AG186" i="10"/>
  <c r="H14" i="10"/>
  <c r="H185" i="10"/>
  <c r="V31" i="10"/>
  <c r="V98" i="10"/>
  <c r="V151" i="10"/>
  <c r="V147" i="10"/>
  <c r="V105" i="10"/>
  <c r="V24" i="10"/>
  <c r="V107" i="10"/>
  <c r="V109" i="10"/>
  <c r="V122" i="10"/>
  <c r="F135" i="10"/>
  <c r="V58" i="10"/>
  <c r="Y191" i="10"/>
  <c r="AT13" i="10"/>
  <c r="AL80" i="10"/>
  <c r="F62" i="10"/>
  <c r="V87" i="10"/>
  <c r="V176" i="10"/>
  <c r="V8" i="10"/>
  <c r="V163" i="10"/>
  <c r="V126" i="10"/>
  <c r="V114" i="10"/>
  <c r="V106" i="10"/>
  <c r="V92" i="10"/>
  <c r="V19" i="10"/>
  <c r="F131" i="10"/>
  <c r="AT136" i="10"/>
  <c r="AL136" i="10"/>
  <c r="AG14" i="10"/>
  <c r="V61" i="10"/>
  <c r="V33" i="10"/>
  <c r="F10" i="10"/>
  <c r="V170" i="10"/>
  <c r="V99" i="10"/>
  <c r="V7" i="10"/>
  <c r="V90" i="10"/>
  <c r="AL72" i="10"/>
  <c r="AL93" i="10"/>
  <c r="AL162" i="10"/>
  <c r="AT80" i="10"/>
  <c r="AW185" i="10"/>
  <c r="L80" i="10"/>
  <c r="AG80" i="10"/>
  <c r="Y185" i="10"/>
  <c r="P162" i="10"/>
  <c r="P86" i="10"/>
  <c r="T136" i="10"/>
  <c r="AO86" i="10"/>
  <c r="AW14" i="10"/>
  <c r="AW194" i="10"/>
  <c r="T162" i="10"/>
  <c r="L194" i="10"/>
  <c r="L191" i="10"/>
  <c r="AG162" i="10"/>
  <c r="P47" i="10"/>
  <c r="L186" i="10"/>
  <c r="AO47" i="10"/>
  <c r="T93" i="10"/>
  <c r="P136" i="10"/>
  <c r="P93" i="10"/>
  <c r="Y14" i="10"/>
  <c r="AW13" i="10"/>
  <c r="L136" i="10"/>
  <c r="AG185" i="10"/>
  <c r="AG72" i="10"/>
  <c r="L14" i="10"/>
  <c r="Y72" i="10"/>
  <c r="L157" i="10"/>
  <c r="T72" i="10"/>
  <c r="P13" i="10"/>
  <c r="AO13" i="10"/>
  <c r="AW47" i="10"/>
  <c r="Y186" i="10"/>
  <c r="V135" i="10"/>
  <c r="T191" i="10"/>
  <c r="L93" i="10"/>
  <c r="P80" i="10"/>
  <c r="AG47" i="10"/>
  <c r="F189" i="10"/>
  <c r="V189" i="10"/>
  <c r="F88" i="10"/>
  <c r="V88" i="10"/>
  <c r="F111" i="10"/>
  <c r="V111" i="10"/>
  <c r="F153" i="10"/>
  <c r="V153" i="10"/>
  <c r="F117" i="10"/>
  <c r="V117" i="10"/>
  <c r="AE107" i="10"/>
  <c r="AD107" i="10"/>
  <c r="AE119" i="10"/>
  <c r="AD119" i="10"/>
  <c r="AE118" i="10"/>
  <c r="AD118" i="10"/>
  <c r="AE28" i="10"/>
  <c r="AD28" i="10"/>
  <c r="AE171" i="10"/>
  <c r="AD171" i="10"/>
  <c r="AE38" i="10"/>
  <c r="AD38" i="10"/>
  <c r="AE122" i="10"/>
  <c r="AD122" i="10"/>
  <c r="AE22" i="10"/>
  <c r="AD22" i="10"/>
  <c r="AE116" i="10"/>
  <c r="AD116" i="10"/>
  <c r="AE29" i="10"/>
  <c r="AD29" i="10"/>
  <c r="Y86" i="10"/>
  <c r="H86" i="10"/>
  <c r="V62" i="10"/>
  <c r="F5" i="10"/>
  <c r="V5" i="10"/>
  <c r="AE27" i="10"/>
  <c r="AD27" i="10"/>
  <c r="V83" i="10"/>
  <c r="F146" i="10"/>
  <c r="V146" i="10"/>
  <c r="F35" i="10"/>
  <c r="V35" i="10"/>
  <c r="F91" i="10"/>
  <c r="V91" i="10"/>
  <c r="F103" i="10"/>
  <c r="V103" i="10"/>
  <c r="AG196" i="10"/>
  <c r="L196" i="10"/>
  <c r="T186" i="10"/>
  <c r="AW59" i="10"/>
  <c r="AE77" i="10"/>
  <c r="AD77" i="10"/>
  <c r="AE66" i="10"/>
  <c r="AD66" i="10"/>
  <c r="AE172" i="10"/>
  <c r="AD172" i="10"/>
  <c r="V184" i="10"/>
  <c r="AE164" i="10"/>
  <c r="AD164" i="10"/>
  <c r="F39" i="10"/>
  <c r="V39" i="10"/>
  <c r="AT72" i="10"/>
  <c r="AO72" i="10"/>
  <c r="F21" i="10"/>
  <c r="V21" i="10"/>
  <c r="F142" i="10"/>
  <c r="V142" i="10"/>
  <c r="F43" i="10"/>
  <c r="V43" i="10"/>
  <c r="F127" i="10"/>
  <c r="V127" i="10"/>
  <c r="F173" i="10"/>
  <c r="V173" i="10"/>
  <c r="AE184" i="10"/>
  <c r="AD184" i="10"/>
  <c r="AE168" i="10"/>
  <c r="AD168" i="10"/>
  <c r="AE105" i="10"/>
  <c r="AD105" i="10"/>
  <c r="AE115" i="10"/>
  <c r="AD115" i="10"/>
  <c r="V69" i="10"/>
  <c r="AE90" i="10"/>
  <c r="AD90" i="10"/>
  <c r="AE180" i="10"/>
  <c r="AD180" i="10"/>
  <c r="AE135" i="10"/>
  <c r="AD135" i="10"/>
  <c r="AE67" i="10"/>
  <c r="AD67" i="10"/>
  <c r="AE169" i="10"/>
  <c r="AD169" i="10"/>
  <c r="V101" i="10"/>
  <c r="V131" i="10"/>
  <c r="AL59" i="10"/>
  <c r="AG59" i="10"/>
  <c r="AE71" i="10"/>
  <c r="AD71" i="10"/>
  <c r="AE176" i="10"/>
  <c r="AD176" i="10"/>
  <c r="F48" i="10"/>
  <c r="V48" i="10"/>
  <c r="F140" i="10"/>
  <c r="V140" i="10"/>
  <c r="F41" i="10"/>
  <c r="V41" i="10"/>
  <c r="F44" i="10"/>
  <c r="V44" i="10"/>
  <c r="F138" i="10"/>
  <c r="V138" i="10"/>
  <c r="F82" i="10"/>
  <c r="V82" i="10"/>
  <c r="F38" i="10"/>
  <c r="V38" i="10"/>
  <c r="F29" i="10"/>
  <c r="V29" i="10"/>
  <c r="AO93" i="10"/>
  <c r="AE177" i="10"/>
  <c r="AD177" i="10"/>
  <c r="AE73" i="10"/>
  <c r="AD73" i="10"/>
  <c r="AE85" i="10"/>
  <c r="AD85" i="10"/>
  <c r="AE83" i="10"/>
  <c r="AD83" i="10"/>
  <c r="AE126" i="10"/>
  <c r="AD126" i="10"/>
  <c r="F54" i="10"/>
  <c r="V54" i="10"/>
  <c r="F40" i="10"/>
  <c r="V40" i="10"/>
  <c r="F52" i="10"/>
  <c r="V52" i="10"/>
  <c r="F23" i="10"/>
  <c r="V23" i="10"/>
  <c r="F141" i="10"/>
  <c r="V141" i="10"/>
  <c r="AE95" i="10"/>
  <c r="AD95" i="10"/>
  <c r="AE51" i="10"/>
  <c r="AD51" i="10"/>
  <c r="AE81" i="10"/>
  <c r="AD81" i="10"/>
  <c r="AE30" i="10"/>
  <c r="AD30" i="10"/>
  <c r="AE4" i="10"/>
  <c r="AD4" i="10"/>
  <c r="P72" i="10"/>
  <c r="AE17" i="10"/>
  <c r="AD17" i="10"/>
  <c r="AE12" i="10"/>
  <c r="AD12" i="10"/>
  <c r="AE134" i="10"/>
  <c r="AD134" i="10"/>
  <c r="V149" i="10"/>
  <c r="Y80" i="10"/>
  <c r="H80" i="10"/>
  <c r="V139" i="10"/>
  <c r="F75" i="10"/>
  <c r="V75" i="10"/>
  <c r="F95" i="10"/>
  <c r="V95" i="10"/>
  <c r="F34" i="10"/>
  <c r="V34" i="10"/>
  <c r="F53" i="10"/>
  <c r="V53" i="10"/>
  <c r="F155" i="10"/>
  <c r="V155" i="10"/>
  <c r="AE129" i="10"/>
  <c r="AD129" i="10"/>
  <c r="AE147" i="10"/>
  <c r="AD147" i="10"/>
  <c r="AE111" i="10"/>
  <c r="AD111" i="10"/>
  <c r="AE128" i="10"/>
  <c r="AD128" i="10"/>
  <c r="AE53" i="10"/>
  <c r="AD53" i="10"/>
  <c r="AE159" i="10"/>
  <c r="AD159" i="10"/>
  <c r="F179" i="10"/>
  <c r="V179" i="10"/>
  <c r="F64" i="10"/>
  <c r="V64" i="10"/>
  <c r="F118" i="10"/>
  <c r="V118" i="10"/>
  <c r="F159" i="10"/>
  <c r="V159" i="10"/>
  <c r="F169" i="10"/>
  <c r="V169" i="10"/>
  <c r="F167" i="10"/>
  <c r="V167" i="10"/>
  <c r="AD188" i="10"/>
  <c r="AE140" i="10"/>
  <c r="AD140" i="10"/>
  <c r="AE50" i="10"/>
  <c r="AD50" i="10"/>
  <c r="AE183" i="10"/>
  <c r="AD183" i="10"/>
  <c r="AE112" i="10"/>
  <c r="AD112" i="10"/>
  <c r="AE39" i="10"/>
  <c r="AD39" i="10"/>
  <c r="AE102" i="10"/>
  <c r="AD102" i="10"/>
  <c r="AE127" i="10"/>
  <c r="AD127" i="10"/>
  <c r="V11" i="10"/>
  <c r="V165" i="10"/>
  <c r="F78" i="10"/>
  <c r="V78" i="10"/>
  <c r="F45" i="10"/>
  <c r="V45" i="10"/>
  <c r="F73" i="10"/>
  <c r="V73" i="10"/>
  <c r="F76" i="10"/>
  <c r="V76" i="10"/>
  <c r="F116" i="10"/>
  <c r="V116" i="10"/>
  <c r="F6" i="10"/>
  <c r="V6" i="10"/>
  <c r="AE24" i="10"/>
  <c r="AD24" i="10"/>
  <c r="AE79" i="10"/>
  <c r="AD79" i="10"/>
  <c r="AE101" i="10"/>
  <c r="AD101" i="10"/>
  <c r="AE149" i="10"/>
  <c r="AD149" i="10"/>
  <c r="AE192" i="10"/>
  <c r="AD192" i="10"/>
  <c r="AW80" i="10"/>
  <c r="T80" i="10"/>
  <c r="F15" i="10"/>
  <c r="V15" i="10"/>
  <c r="F188" i="10"/>
  <c r="V188" i="10"/>
  <c r="F18" i="10"/>
  <c r="V18" i="10"/>
  <c r="F144" i="10"/>
  <c r="V144" i="10"/>
  <c r="F12" i="10"/>
  <c r="V12" i="10"/>
  <c r="F123" i="10"/>
  <c r="V123" i="10"/>
  <c r="W4" i="10"/>
  <c r="V4" i="10"/>
  <c r="E4" i="10"/>
  <c r="F37" i="10"/>
  <c r="V37" i="10"/>
  <c r="F85" i="10"/>
  <c r="V85" i="10"/>
  <c r="F104" i="10"/>
  <c r="V104" i="10"/>
  <c r="F137" i="10"/>
  <c r="V137" i="10"/>
  <c r="AW86" i="10"/>
  <c r="AE193" i="10"/>
  <c r="AD193" i="10"/>
  <c r="AE182" i="10"/>
  <c r="AD182" i="10"/>
  <c r="AE44" i="10"/>
  <c r="AD44" i="10"/>
  <c r="AE139" i="10"/>
  <c r="AD139" i="10"/>
  <c r="V174" i="10"/>
  <c r="AE45" i="10"/>
  <c r="AD45" i="10"/>
  <c r="V180" i="10"/>
  <c r="V94" i="10"/>
  <c r="F50" i="10"/>
  <c r="V50" i="10"/>
  <c r="F66" i="10"/>
  <c r="V66" i="10"/>
  <c r="F150" i="10"/>
  <c r="V150" i="10"/>
  <c r="F20" i="10"/>
  <c r="V20" i="10"/>
  <c r="F56" i="10"/>
  <c r="V56" i="10"/>
  <c r="F51" i="10"/>
  <c r="V51" i="10"/>
  <c r="F178" i="10"/>
  <c r="V178" i="10"/>
  <c r="F152" i="10"/>
  <c r="V152" i="10"/>
  <c r="F60" i="10"/>
  <c r="V60" i="10"/>
  <c r="AE54" i="10"/>
  <c r="AD54" i="10"/>
  <c r="V10" i="10"/>
  <c r="AE52" i="10"/>
  <c r="AD52" i="10"/>
  <c r="AE108" i="10"/>
  <c r="AD108" i="10"/>
  <c r="AE35" i="10"/>
  <c r="AD35" i="10"/>
  <c r="L59" i="10"/>
  <c r="AE141" i="10"/>
  <c r="AD141" i="10"/>
  <c r="AE11" i="10"/>
  <c r="AD11" i="10"/>
  <c r="AE150" i="10"/>
  <c r="AD150" i="10"/>
  <c r="AE124" i="10"/>
  <c r="AD124" i="10"/>
  <c r="AE60" i="10"/>
  <c r="AD60" i="10"/>
  <c r="AE133" i="10"/>
  <c r="AD133" i="10"/>
  <c r="AE7" i="10"/>
  <c r="AD7" i="10"/>
  <c r="AG93" i="10"/>
  <c r="AE138" i="10"/>
  <c r="AD138" i="10"/>
  <c r="AE146" i="10"/>
  <c r="AD146" i="10"/>
  <c r="AO80" i="10"/>
  <c r="AE55" i="10"/>
  <c r="AD55" i="10"/>
  <c r="AG136" i="10"/>
  <c r="AE61" i="10"/>
  <c r="AD61" i="10"/>
  <c r="AE131" i="10"/>
  <c r="AD131" i="10"/>
  <c r="AE148" i="10"/>
  <c r="AD148" i="10"/>
  <c r="Y93" i="10"/>
  <c r="H157" i="10"/>
  <c r="AE189" i="10"/>
  <c r="AD189" i="10"/>
  <c r="AE58" i="10"/>
  <c r="AD58" i="10"/>
  <c r="AE21" i="10"/>
  <c r="AD21" i="10"/>
  <c r="AE25" i="10"/>
  <c r="AD25" i="10"/>
  <c r="AE69" i="10"/>
  <c r="AD69" i="10"/>
  <c r="AE152" i="10"/>
  <c r="AD152" i="10"/>
  <c r="AE32" i="10"/>
  <c r="AD32" i="10"/>
  <c r="H162" i="10"/>
  <c r="AE43" i="10"/>
  <c r="AD43" i="10"/>
  <c r="AO136" i="10"/>
  <c r="AE57" i="10"/>
  <c r="AD57" i="10"/>
  <c r="AE160" i="10"/>
  <c r="AD160" i="10"/>
  <c r="AE103" i="10"/>
  <c r="AD103" i="10"/>
  <c r="AE117" i="10"/>
  <c r="AD117" i="10"/>
  <c r="AE9" i="10"/>
  <c r="AD9" i="10"/>
  <c r="AE154" i="10"/>
  <c r="AD154" i="10"/>
  <c r="AE16" i="10"/>
  <c r="AD16" i="10"/>
  <c r="AE48" i="10"/>
  <c r="AD48" i="10"/>
  <c r="AE155" i="10"/>
  <c r="AD155" i="10"/>
  <c r="AE37" i="10"/>
  <c r="AD37" i="10"/>
  <c r="AE142" i="10"/>
  <c r="AD142" i="10"/>
  <c r="AE144" i="10"/>
  <c r="AD144" i="10"/>
  <c r="AE91" i="10"/>
  <c r="AD91" i="10"/>
  <c r="AE167" i="10"/>
  <c r="AD167" i="10"/>
  <c r="H191" i="10"/>
  <c r="H59" i="10"/>
  <c r="AE179" i="10"/>
  <c r="AD179" i="10"/>
  <c r="AE76" i="10"/>
  <c r="AD76" i="10"/>
  <c r="AE41" i="10"/>
  <c r="AD41" i="10"/>
  <c r="AE26" i="10"/>
  <c r="AD26" i="10"/>
  <c r="AE70" i="10"/>
  <c r="AD70" i="10"/>
  <c r="AE137" i="10"/>
  <c r="AD137" i="10"/>
  <c r="AE158" i="10"/>
  <c r="AD158" i="10"/>
  <c r="H194" i="10"/>
  <c r="AE187" i="10"/>
  <c r="AD187" i="10"/>
  <c r="AE74" i="10"/>
  <c r="AD74" i="10"/>
  <c r="AE161" i="10"/>
  <c r="AD161" i="10"/>
  <c r="AE8" i="10"/>
  <c r="AD8" i="10"/>
  <c r="AE92" i="10"/>
  <c r="AD92" i="10"/>
  <c r="AE40" i="10"/>
  <c r="AD40" i="10"/>
  <c r="AE156" i="10"/>
  <c r="AD156" i="10"/>
  <c r="AE165" i="10"/>
  <c r="AD165" i="10"/>
  <c r="P59" i="10"/>
  <c r="AE65" i="10"/>
  <c r="AD65" i="10"/>
  <c r="AE96" i="10"/>
  <c r="AD96" i="10"/>
  <c r="AE100" i="10"/>
  <c r="AD100" i="10"/>
  <c r="AE98" i="10"/>
  <c r="AD98" i="10"/>
  <c r="AE34" i="10"/>
  <c r="AD34" i="10"/>
  <c r="AE63" i="10"/>
  <c r="AD63" i="10"/>
  <c r="AE82" i="10"/>
  <c r="AD82" i="10"/>
  <c r="AO59" i="10"/>
  <c r="AE87" i="10"/>
  <c r="AD87" i="10"/>
  <c r="AE190" i="10"/>
  <c r="AD190" i="10"/>
  <c r="AE19" i="10"/>
  <c r="AD19" i="10"/>
  <c r="AE31" i="10"/>
  <c r="AD31" i="10"/>
  <c r="L72" i="10"/>
  <c r="AE89" i="10"/>
  <c r="AD89" i="10"/>
  <c r="AE163" i="10"/>
  <c r="AD163" i="10"/>
  <c r="AE97" i="10"/>
  <c r="AD97" i="10"/>
  <c r="AE178" i="10"/>
  <c r="AD178" i="10"/>
  <c r="AE64" i="10"/>
  <c r="AD64" i="10"/>
  <c r="AE151" i="10"/>
  <c r="AD151" i="10"/>
  <c r="AE174" i="10"/>
  <c r="AD174" i="10"/>
  <c r="AE5" i="10"/>
  <c r="AD5" i="10"/>
  <c r="AE132" i="10"/>
  <c r="AD132" i="10"/>
  <c r="AE166" i="10"/>
  <c r="AD166" i="10"/>
  <c r="AE75" i="10"/>
  <c r="AD75" i="10"/>
  <c r="AE123" i="10"/>
  <c r="AD123" i="10"/>
  <c r="AE145" i="10"/>
  <c r="AD145" i="10"/>
  <c r="AE33" i="10"/>
  <c r="AD33" i="10"/>
  <c r="AE78" i="10"/>
  <c r="AD78" i="10"/>
  <c r="AE84" i="10"/>
  <c r="AD84" i="10"/>
  <c r="AE173" i="10"/>
  <c r="AD173" i="10"/>
  <c r="AE113" i="10"/>
  <c r="AD113" i="10"/>
  <c r="L47" i="10"/>
  <c r="AE104" i="10"/>
  <c r="AD104" i="10"/>
  <c r="AE18" i="10"/>
  <c r="AD18" i="10"/>
  <c r="AE110" i="10"/>
  <c r="AD110" i="10"/>
  <c r="AE49" i="10"/>
  <c r="AD49" i="10"/>
  <c r="AE143" i="10"/>
  <c r="AD143" i="10"/>
  <c r="AE62" i="10"/>
  <c r="AD62" i="10"/>
  <c r="AO162" i="10"/>
  <c r="L86" i="10"/>
  <c r="AE109" i="10"/>
  <c r="AD109" i="10"/>
  <c r="AE106" i="10"/>
  <c r="AD106" i="10"/>
  <c r="Y136" i="10"/>
  <c r="H13" i="10"/>
  <c r="AE175" i="10"/>
  <c r="AD175" i="10"/>
  <c r="AE170" i="10"/>
  <c r="AD170" i="10"/>
  <c r="AE114" i="10"/>
  <c r="AD114" i="10"/>
  <c r="AE42" i="10"/>
  <c r="AD42" i="10"/>
  <c r="AE15" i="10"/>
  <c r="AD15" i="10"/>
  <c r="AE46" i="10"/>
  <c r="AD46" i="10"/>
  <c r="AE88" i="10"/>
  <c r="AD88" i="10"/>
  <c r="AE120" i="10"/>
  <c r="AD120" i="10"/>
  <c r="AE68" i="10"/>
  <c r="AD68" i="10"/>
  <c r="AE20" i="10"/>
  <c r="AD20" i="10"/>
  <c r="AE99" i="10"/>
  <c r="AD99" i="10"/>
  <c r="AE181" i="10"/>
  <c r="AD181" i="10"/>
  <c r="L13" i="10"/>
  <c r="AE94" i="10"/>
  <c r="AD94" i="10"/>
  <c r="AG86" i="10"/>
  <c r="AE130" i="10"/>
  <c r="AD130" i="10"/>
  <c r="AE153" i="10"/>
  <c r="AD153" i="10"/>
  <c r="AE6" i="10"/>
  <c r="AD6" i="10"/>
  <c r="AE195" i="10"/>
  <c r="AD195" i="10"/>
  <c r="AE23" i="10"/>
  <c r="AD23" i="10"/>
  <c r="L162" i="10"/>
  <c r="AE36" i="10"/>
  <c r="AD36" i="10"/>
  <c r="AE56" i="10"/>
  <c r="AD56" i="10"/>
  <c r="AE10" i="10"/>
  <c r="AD10" i="10"/>
  <c r="AG13" i="10"/>
  <c r="AE121" i="10"/>
  <c r="AD121" i="10"/>
  <c r="AE125" i="10"/>
  <c r="AD125" i="10"/>
  <c r="J43" i="10"/>
  <c r="J11" i="10"/>
  <c r="J113" i="10"/>
  <c r="J176" i="10"/>
  <c r="J60" i="10"/>
  <c r="J178" i="10"/>
  <c r="J65" i="10"/>
  <c r="J57" i="10"/>
  <c r="J130" i="10"/>
  <c r="J190" i="10"/>
  <c r="J132" i="10"/>
  <c r="J90" i="10"/>
  <c r="J68" i="10"/>
  <c r="J49" i="10"/>
  <c r="J33" i="10"/>
  <c r="J64" i="10"/>
  <c r="J34" i="10"/>
  <c r="J144" i="10"/>
  <c r="J69" i="10"/>
  <c r="J61" i="10"/>
  <c r="J116" i="10"/>
  <c r="J121" i="10"/>
  <c r="J94" i="10"/>
  <c r="Q86" i="10"/>
  <c r="J128" i="10"/>
  <c r="J79" i="10"/>
  <c r="J147" i="10"/>
  <c r="J105" i="10"/>
  <c r="M136" i="10"/>
  <c r="J187" i="10"/>
  <c r="J9" i="10"/>
  <c r="J133" i="10"/>
  <c r="J195" i="10"/>
  <c r="J15" i="10"/>
  <c r="J75" i="10"/>
  <c r="J96" i="10"/>
  <c r="J179" i="10"/>
  <c r="J71" i="10"/>
  <c r="J150" i="10"/>
  <c r="J155" i="10"/>
  <c r="M13" i="10"/>
  <c r="J63" i="10"/>
  <c r="J106" i="10"/>
  <c r="J54" i="10"/>
  <c r="J102" i="10"/>
  <c r="J95" i="10"/>
  <c r="J153" i="10"/>
  <c r="J31" i="10"/>
  <c r="J74" i="10"/>
  <c r="J154" i="10"/>
  <c r="J12" i="10"/>
  <c r="J46" i="10"/>
  <c r="J123" i="10"/>
  <c r="J100" i="10"/>
  <c r="J125" i="10"/>
  <c r="J184" i="10"/>
  <c r="J87" i="10"/>
  <c r="J160" i="10"/>
  <c r="J6" i="10"/>
  <c r="J92" i="10"/>
  <c r="J73" i="10"/>
  <c r="J119" i="10"/>
  <c r="J193" i="10"/>
  <c r="J52" i="10"/>
  <c r="B184" i="10"/>
  <c r="C184" i="10"/>
  <c r="B132" i="10"/>
  <c r="C132" i="10"/>
  <c r="B148" i="10"/>
  <c r="C148" i="10"/>
  <c r="B83" i="10"/>
  <c r="C83" i="10"/>
  <c r="B108" i="10"/>
  <c r="C108" i="10"/>
  <c r="B180" i="10"/>
  <c r="C180" i="10"/>
  <c r="B94" i="10"/>
  <c r="C94" i="10"/>
  <c r="B183" i="10"/>
  <c r="C183" i="10"/>
  <c r="B67" i="10"/>
  <c r="C67" i="10"/>
  <c r="B191" i="10"/>
  <c r="C191" i="10"/>
  <c r="E175" i="10"/>
  <c r="W175" i="10"/>
  <c r="F175" i="10"/>
  <c r="E99" i="10"/>
  <c r="W99" i="10"/>
  <c r="F99" i="10"/>
  <c r="E151" i="10"/>
  <c r="W151" i="10"/>
  <c r="F151" i="10"/>
  <c r="E168" i="10"/>
  <c r="W168" i="10"/>
  <c r="F168" i="10"/>
  <c r="E24" i="10"/>
  <c r="W24" i="10"/>
  <c r="F24" i="10"/>
  <c r="E107" i="10"/>
  <c r="W107" i="10"/>
  <c r="F107" i="10"/>
  <c r="E109" i="10"/>
  <c r="W109" i="10"/>
  <c r="F109" i="10"/>
  <c r="E122" i="10"/>
  <c r="W122" i="10"/>
  <c r="F122" i="10"/>
  <c r="B57" i="10"/>
  <c r="C57" i="10"/>
  <c r="B125" i="10"/>
  <c r="C125" i="10"/>
  <c r="B160" i="10"/>
  <c r="C160" i="10"/>
  <c r="B33" i="10"/>
  <c r="C33" i="10"/>
  <c r="B146" i="10"/>
  <c r="C146" i="10"/>
  <c r="B5" i="10"/>
  <c r="C5" i="10"/>
  <c r="B56" i="10"/>
  <c r="C56" i="10"/>
  <c r="B175" i="10"/>
  <c r="C175" i="10"/>
  <c r="B80" i="10"/>
  <c r="C80" i="10"/>
  <c r="B10" i="10"/>
  <c r="C10" i="10"/>
  <c r="B164" i="10"/>
  <c r="C164" i="10"/>
  <c r="B37" i="10"/>
  <c r="C37" i="10"/>
  <c r="B51" i="10"/>
  <c r="C51" i="10"/>
  <c r="B61" i="10"/>
  <c r="C61" i="10"/>
  <c r="B107" i="10"/>
  <c r="C107" i="10"/>
  <c r="E70" i="10"/>
  <c r="W70" i="10"/>
  <c r="F70" i="10"/>
  <c r="E176" i="10"/>
  <c r="W176" i="10"/>
  <c r="F176" i="10"/>
  <c r="E163" i="10"/>
  <c r="W163" i="10"/>
  <c r="F163" i="10"/>
  <c r="E126" i="10"/>
  <c r="W126" i="10"/>
  <c r="F126" i="10"/>
  <c r="E114" i="10"/>
  <c r="W114" i="10"/>
  <c r="F114" i="10"/>
  <c r="E106" i="10"/>
  <c r="W106" i="10"/>
  <c r="F106" i="10"/>
  <c r="B154" i="10"/>
  <c r="C154" i="10"/>
  <c r="B122" i="10"/>
  <c r="C122" i="10"/>
  <c r="B116" i="10"/>
  <c r="C116" i="10"/>
  <c r="B104" i="10"/>
  <c r="C104" i="10"/>
  <c r="B152" i="10"/>
  <c r="C152" i="10"/>
  <c r="B39" i="10"/>
  <c r="C39" i="10"/>
  <c r="B165" i="10"/>
  <c r="C165" i="10"/>
  <c r="B103" i="10"/>
  <c r="C103" i="10"/>
  <c r="B149" i="10"/>
  <c r="C149" i="10"/>
  <c r="B35" i="10"/>
  <c r="C35" i="10"/>
  <c r="B105" i="10"/>
  <c r="C105" i="10"/>
  <c r="E11" i="10"/>
  <c r="W11" i="10"/>
  <c r="E79" i="10"/>
  <c r="W79" i="10"/>
  <c r="F79" i="10"/>
  <c r="E100" i="10"/>
  <c r="W100" i="10"/>
  <c r="F100" i="10"/>
  <c r="B55" i="10"/>
  <c r="C55" i="10"/>
  <c r="B19" i="10"/>
  <c r="C19" i="10"/>
  <c r="E26" i="10"/>
  <c r="W26" i="10"/>
  <c r="F26" i="10"/>
  <c r="E55" i="10"/>
  <c r="W55" i="10"/>
  <c r="F55" i="10"/>
  <c r="E182" i="10"/>
  <c r="W182" i="10"/>
  <c r="F182" i="10"/>
  <c r="E115" i="10"/>
  <c r="W115" i="10"/>
  <c r="F115" i="10"/>
  <c r="E92" i="10"/>
  <c r="W92" i="10"/>
  <c r="F92" i="10"/>
  <c r="B85" i="10"/>
  <c r="C85" i="10"/>
  <c r="B127" i="10"/>
  <c r="C127" i="10"/>
  <c r="B190" i="10"/>
  <c r="C190" i="10"/>
  <c r="B84" i="10"/>
  <c r="C84" i="10"/>
  <c r="B109" i="10"/>
  <c r="C109" i="10"/>
  <c r="B47" i="10"/>
  <c r="C47" i="10"/>
  <c r="B124" i="10"/>
  <c r="C124" i="10"/>
  <c r="B82" i="10"/>
  <c r="C82" i="10"/>
  <c r="B141" i="10"/>
  <c r="C141" i="10"/>
  <c r="B101" i="10"/>
  <c r="C101" i="10"/>
  <c r="B119" i="10"/>
  <c r="C119" i="10"/>
  <c r="B147" i="10"/>
  <c r="C147" i="10"/>
  <c r="B48" i="10"/>
  <c r="C48" i="10"/>
  <c r="B102" i="10"/>
  <c r="C102" i="10"/>
  <c r="B131" i="10"/>
  <c r="C131" i="10"/>
  <c r="B22" i="10"/>
  <c r="C22" i="10"/>
  <c r="B60" i="10"/>
  <c r="C60" i="10"/>
  <c r="B171" i="10"/>
  <c r="C171" i="10"/>
  <c r="E130" i="10"/>
  <c r="W130" i="10"/>
  <c r="F130" i="10"/>
  <c r="E190" i="10"/>
  <c r="W190" i="10"/>
  <c r="F190" i="10"/>
  <c r="E42" i="10"/>
  <c r="W42" i="10"/>
  <c r="F42" i="10"/>
  <c r="E32" i="10"/>
  <c r="W32" i="10"/>
  <c r="F32" i="10"/>
  <c r="E133" i="10"/>
  <c r="W133" i="10"/>
  <c r="F133" i="10"/>
  <c r="B17" i="10"/>
  <c r="C17" i="10"/>
  <c r="B158" i="10"/>
  <c r="C158" i="10"/>
  <c r="B161" i="10"/>
  <c r="C161" i="10"/>
  <c r="B23" i="10"/>
  <c r="C23" i="10"/>
  <c r="B71" i="10"/>
  <c r="C71" i="10"/>
  <c r="B99" i="10"/>
  <c r="C99" i="10"/>
  <c r="B91" i="10"/>
  <c r="C91" i="10"/>
  <c r="B174" i="10"/>
  <c r="C174" i="10"/>
  <c r="B192" i="10"/>
  <c r="C192" i="10"/>
  <c r="B43" i="10"/>
  <c r="C43" i="10"/>
  <c r="B194" i="10"/>
  <c r="C194" i="10"/>
  <c r="E174" i="10"/>
  <c r="W174" i="10"/>
  <c r="E77" i="10"/>
  <c r="W77" i="10"/>
  <c r="F77" i="10"/>
  <c r="E9" i="10"/>
  <c r="W9" i="10"/>
  <c r="F9" i="10"/>
  <c r="E148" i="10"/>
  <c r="W148" i="10"/>
  <c r="F148" i="10"/>
  <c r="B138" i="10"/>
  <c r="C138" i="10"/>
  <c r="B136" i="10"/>
  <c r="C136" i="10"/>
  <c r="B53" i="10"/>
  <c r="C53" i="10"/>
  <c r="B63" i="10"/>
  <c r="C63" i="10"/>
  <c r="B114" i="10"/>
  <c r="C114" i="10"/>
  <c r="B153" i="10"/>
  <c r="C153" i="10"/>
  <c r="B24" i="10"/>
  <c r="C24" i="10"/>
  <c r="E192" i="10"/>
  <c r="W192" i="10"/>
  <c r="F192" i="10"/>
  <c r="E63" i="10"/>
  <c r="W63" i="10"/>
  <c r="F63" i="10"/>
  <c r="B139" i="10"/>
  <c r="C139" i="10"/>
  <c r="B118" i="10"/>
  <c r="C118" i="10"/>
  <c r="B93" i="10"/>
  <c r="C93" i="10"/>
  <c r="B72" i="10"/>
  <c r="C72" i="10"/>
  <c r="B185" i="10"/>
  <c r="C185" i="10"/>
  <c r="E71" i="10"/>
  <c r="W71" i="10"/>
  <c r="F71" i="10"/>
  <c r="E68" i="10"/>
  <c r="W68" i="10"/>
  <c r="F68" i="10"/>
  <c r="E120" i="10"/>
  <c r="W120" i="10"/>
  <c r="F120" i="10"/>
  <c r="B68" i="10"/>
  <c r="C68" i="10"/>
  <c r="B186" i="10"/>
  <c r="C186" i="10"/>
  <c r="B98" i="10"/>
  <c r="C98" i="10"/>
  <c r="B26" i="10"/>
  <c r="C26" i="10"/>
  <c r="B65" i="10"/>
  <c r="C65" i="10"/>
  <c r="B111" i="10"/>
  <c r="C111" i="10"/>
  <c r="B92" i="10"/>
  <c r="C92" i="10"/>
  <c r="B172" i="10"/>
  <c r="C172" i="10"/>
  <c r="B73" i="10"/>
  <c r="C73" i="10"/>
  <c r="B129" i="10"/>
  <c r="C129" i="10"/>
  <c r="B62" i="10"/>
  <c r="C62" i="10"/>
  <c r="B41" i="10"/>
  <c r="C41" i="10"/>
  <c r="B64" i="10"/>
  <c r="C64" i="10"/>
  <c r="B193" i="10"/>
  <c r="C193" i="10"/>
  <c r="B137" i="10"/>
  <c r="C137" i="10"/>
  <c r="B88" i="10"/>
  <c r="C88" i="10"/>
  <c r="B117" i="10"/>
  <c r="C117" i="10"/>
  <c r="B31" i="10"/>
  <c r="C31" i="10"/>
  <c r="E10" i="10"/>
  <c r="W10" i="10"/>
  <c r="E150" i="10"/>
  <c r="W150" i="10"/>
  <c r="E177" i="10"/>
  <c r="W177" i="10"/>
  <c r="F177" i="10"/>
  <c r="E74" i="10"/>
  <c r="W74" i="10"/>
  <c r="F74" i="10"/>
  <c r="E158" i="10"/>
  <c r="W158" i="10"/>
  <c r="F158" i="10"/>
  <c r="B128" i="10"/>
  <c r="C128" i="10"/>
  <c r="B90" i="10"/>
  <c r="C90" i="10"/>
  <c r="B59" i="10"/>
  <c r="C59" i="10"/>
  <c r="B9" i="10"/>
  <c r="C9" i="10"/>
  <c r="B74" i="10"/>
  <c r="C74" i="10"/>
  <c r="B120" i="10"/>
  <c r="C120" i="10"/>
  <c r="B151" i="10"/>
  <c r="C151" i="10"/>
  <c r="B15" i="10"/>
  <c r="C15" i="10"/>
  <c r="B12" i="10"/>
  <c r="C12" i="10"/>
  <c r="B189" i="10"/>
  <c r="C189" i="10"/>
  <c r="B168" i="10"/>
  <c r="C168" i="10"/>
  <c r="B30" i="10"/>
  <c r="C30" i="10"/>
  <c r="E67" i="10"/>
  <c r="W67" i="10"/>
  <c r="F67" i="10"/>
  <c r="E61" i="10"/>
  <c r="W61" i="10"/>
  <c r="F61" i="10"/>
  <c r="E156" i="10"/>
  <c r="W156" i="10"/>
  <c r="F156" i="10"/>
  <c r="E16" i="10"/>
  <c r="W16" i="10"/>
  <c r="F16" i="10"/>
  <c r="E132" i="10"/>
  <c r="W132" i="10"/>
  <c r="F132" i="10"/>
  <c r="E161" i="10"/>
  <c r="W161" i="10"/>
  <c r="F161" i="10"/>
  <c r="B44" i="10"/>
  <c r="C44" i="10"/>
  <c r="B89" i="10"/>
  <c r="C89" i="10"/>
  <c r="B156" i="10"/>
  <c r="C156" i="10"/>
  <c r="B20" i="10"/>
  <c r="C20" i="10"/>
  <c r="B96" i="10"/>
  <c r="C96" i="10"/>
  <c r="B187" i="10"/>
  <c r="C187" i="10"/>
  <c r="E193" i="10"/>
  <c r="W193" i="10"/>
  <c r="F193" i="10"/>
  <c r="B11" i="10"/>
  <c r="C11" i="10"/>
  <c r="B133" i="10"/>
  <c r="C133" i="10"/>
  <c r="B195" i="10"/>
  <c r="C195" i="10"/>
  <c r="B28" i="10"/>
  <c r="C28" i="10"/>
  <c r="B123" i="10"/>
  <c r="C123" i="10"/>
  <c r="B29" i="10"/>
  <c r="C29" i="10"/>
  <c r="E170" i="10"/>
  <c r="W170" i="10"/>
  <c r="F170" i="10"/>
  <c r="B45" i="10"/>
  <c r="C45" i="10"/>
  <c r="B115" i="10"/>
  <c r="C115" i="10"/>
  <c r="B110" i="10"/>
  <c r="C110" i="10"/>
  <c r="E87" i="10"/>
  <c r="W87" i="10"/>
  <c r="E90" i="10"/>
  <c r="W90" i="10"/>
  <c r="F90" i="10"/>
  <c r="E58" i="10"/>
  <c r="W58" i="10"/>
  <c r="F58" i="10"/>
  <c r="E124" i="10"/>
  <c r="W124" i="10"/>
  <c r="F124" i="10"/>
  <c r="B13" i="10"/>
  <c r="C13" i="10"/>
  <c r="B170" i="10"/>
  <c r="C170" i="10"/>
  <c r="B14" i="10"/>
  <c r="C14" i="10"/>
  <c r="B126" i="10"/>
  <c r="C126" i="10"/>
  <c r="B87" i="10"/>
  <c r="C87" i="10"/>
  <c r="B130" i="10"/>
  <c r="C130" i="10"/>
  <c r="B144" i="10"/>
  <c r="C144" i="10"/>
  <c r="B150" i="10"/>
  <c r="C150" i="10"/>
  <c r="B155" i="10"/>
  <c r="C155" i="10"/>
  <c r="B159" i="10"/>
  <c r="C159" i="10"/>
  <c r="B178" i="10"/>
  <c r="C178" i="10"/>
  <c r="B106" i="10"/>
  <c r="C106" i="10"/>
  <c r="B8" i="10"/>
  <c r="C8" i="10"/>
  <c r="B54" i="10"/>
  <c r="C54" i="10"/>
  <c r="B75" i="10"/>
  <c r="C75" i="10"/>
  <c r="B46" i="10"/>
  <c r="C46" i="10"/>
  <c r="B134" i="10"/>
  <c r="C134" i="10"/>
  <c r="B50" i="10"/>
  <c r="C50" i="10"/>
  <c r="B169" i="10"/>
  <c r="C169" i="10"/>
  <c r="B6" i="10"/>
  <c r="C6" i="10"/>
  <c r="B135" i="10"/>
  <c r="C135" i="10"/>
  <c r="B167" i="10"/>
  <c r="C167" i="10"/>
  <c r="B182" i="10"/>
  <c r="C182" i="10"/>
  <c r="E129" i="10"/>
  <c r="W129" i="10"/>
  <c r="E119" i="10"/>
  <c r="W119" i="10"/>
  <c r="E102" i="10"/>
  <c r="W102" i="10"/>
  <c r="E105" i="10"/>
  <c r="W105" i="10"/>
  <c r="E36" i="10"/>
  <c r="W36" i="10"/>
  <c r="E33" i="10"/>
  <c r="W33" i="10"/>
  <c r="E41" i="10"/>
  <c r="W41" i="10"/>
  <c r="E22" i="10"/>
  <c r="W22" i="10"/>
  <c r="E78" i="10"/>
  <c r="W78" i="10"/>
  <c r="E31" i="10"/>
  <c r="W31" i="10"/>
  <c r="J44" i="10"/>
  <c r="J111" i="10"/>
  <c r="J172" i="10"/>
  <c r="J140" i="10"/>
  <c r="J180" i="10"/>
  <c r="J35" i="10"/>
  <c r="J183" i="10"/>
  <c r="M72" i="10"/>
  <c r="J192" i="10"/>
  <c r="E104" i="10"/>
  <c r="W104" i="10"/>
  <c r="E38" i="10"/>
  <c r="W38" i="10"/>
  <c r="E60" i="10"/>
  <c r="W60" i="10"/>
  <c r="AD186" i="10"/>
  <c r="I186" i="10"/>
  <c r="E189" i="10"/>
  <c r="W189" i="10"/>
  <c r="E46" i="10"/>
  <c r="W46" i="10"/>
  <c r="E96" i="10"/>
  <c r="W96" i="10"/>
  <c r="E7" i="10"/>
  <c r="W7" i="10"/>
  <c r="E81" i="10"/>
  <c r="W81" i="10"/>
  <c r="E108" i="10"/>
  <c r="W108" i="10"/>
  <c r="E30" i="10"/>
  <c r="W30" i="10"/>
  <c r="E35" i="10"/>
  <c r="W35" i="10"/>
  <c r="E167" i="10"/>
  <c r="W167" i="10"/>
  <c r="AD157" i="10"/>
  <c r="I157" i="10"/>
  <c r="J26" i="10"/>
  <c r="J55" i="10"/>
  <c r="J181" i="10"/>
  <c r="AD86" i="10"/>
  <c r="I86" i="10"/>
  <c r="J126" i="10"/>
  <c r="J109" i="10"/>
  <c r="J166" i="10"/>
  <c r="B52" i="10"/>
  <c r="C52" i="10"/>
  <c r="B69" i="10"/>
  <c r="C69" i="10"/>
  <c r="B42" i="10"/>
  <c r="C42" i="10"/>
  <c r="B70" i="10"/>
  <c r="C70" i="10"/>
  <c r="B177" i="10"/>
  <c r="C177" i="10"/>
  <c r="B16" i="10"/>
  <c r="C16" i="10"/>
  <c r="B86" i="10"/>
  <c r="C86" i="10"/>
  <c r="E112" i="10"/>
  <c r="W112" i="10"/>
  <c r="E184" i="10"/>
  <c r="W184" i="10"/>
  <c r="E84" i="10"/>
  <c r="W84" i="10"/>
  <c r="E144" i="10"/>
  <c r="W144" i="10"/>
  <c r="E181" i="10"/>
  <c r="W181" i="10"/>
  <c r="E145" i="10"/>
  <c r="W145" i="10"/>
  <c r="E128" i="10"/>
  <c r="W128" i="10"/>
  <c r="E110" i="10"/>
  <c r="W110" i="10"/>
  <c r="E65" i="10"/>
  <c r="W65" i="10"/>
  <c r="E125" i="10"/>
  <c r="W125" i="10"/>
  <c r="E166" i="10"/>
  <c r="W166" i="10"/>
  <c r="E118" i="10"/>
  <c r="W118" i="10"/>
  <c r="E49" i="10"/>
  <c r="W49" i="10"/>
  <c r="E66" i="10"/>
  <c r="W66" i="10"/>
  <c r="E127" i="10"/>
  <c r="W127" i="10"/>
  <c r="E172" i="10"/>
  <c r="W172" i="10"/>
  <c r="E82" i="10"/>
  <c r="W82" i="10"/>
  <c r="E152" i="10"/>
  <c r="W152" i="10"/>
  <c r="E121" i="10"/>
  <c r="W121" i="10"/>
  <c r="E5" i="10"/>
  <c r="W5" i="10"/>
  <c r="J53" i="10"/>
  <c r="J127" i="10"/>
  <c r="J83" i="10"/>
  <c r="J101" i="10"/>
  <c r="J30" i="10"/>
  <c r="J171" i="10"/>
  <c r="J67" i="10"/>
  <c r="E95" i="10"/>
  <c r="W95" i="10"/>
  <c r="E21" i="10"/>
  <c r="W21" i="10"/>
  <c r="E20" i="10"/>
  <c r="W20" i="10"/>
  <c r="E64" i="10"/>
  <c r="W64" i="10"/>
  <c r="E142" i="10"/>
  <c r="W142" i="10"/>
  <c r="E56" i="10"/>
  <c r="W56" i="10"/>
  <c r="E18" i="10"/>
  <c r="W18" i="10"/>
  <c r="AD72" i="10"/>
  <c r="I72" i="10"/>
  <c r="M59" i="10"/>
  <c r="E45" i="10"/>
  <c r="W45" i="10"/>
  <c r="E43" i="10"/>
  <c r="W43" i="10"/>
  <c r="E76" i="10"/>
  <c r="W76" i="10"/>
  <c r="E138" i="10"/>
  <c r="W138" i="10"/>
  <c r="E178" i="10"/>
  <c r="W178" i="10"/>
  <c r="E141" i="10"/>
  <c r="W141" i="10"/>
  <c r="E39" i="10"/>
  <c r="W39" i="10"/>
  <c r="E169" i="10"/>
  <c r="W169" i="10"/>
  <c r="E117" i="10"/>
  <c r="W117" i="10"/>
  <c r="AD59" i="10"/>
  <c r="I59" i="10"/>
  <c r="AD194" i="10"/>
  <c r="I194" i="10"/>
  <c r="AD136" i="10"/>
  <c r="I136" i="10"/>
  <c r="B157" i="10"/>
  <c r="C157" i="10"/>
  <c r="B32" i="10"/>
  <c r="C32" i="10"/>
  <c r="B58" i="10"/>
  <c r="C58" i="10"/>
  <c r="B66" i="10"/>
  <c r="C66" i="10"/>
  <c r="B76" i="10"/>
  <c r="C76" i="10"/>
  <c r="B97" i="10"/>
  <c r="C97" i="10"/>
  <c r="B113" i="10"/>
  <c r="C113" i="10"/>
  <c r="B166" i="10"/>
  <c r="C166" i="10"/>
  <c r="B176" i="10"/>
  <c r="C176" i="10"/>
  <c r="B181" i="10"/>
  <c r="C181" i="10"/>
  <c r="B36" i="10"/>
  <c r="C36" i="10"/>
  <c r="B81" i="10"/>
  <c r="C81" i="10"/>
  <c r="B21" i="10"/>
  <c r="C21" i="10"/>
  <c r="B140" i="10"/>
  <c r="C140" i="10"/>
  <c r="B40" i="10"/>
  <c r="C40" i="10"/>
  <c r="B79" i="10"/>
  <c r="C79" i="10"/>
  <c r="B173" i="10"/>
  <c r="C173" i="10"/>
  <c r="B38" i="10"/>
  <c r="C38" i="10"/>
  <c r="B121" i="10"/>
  <c r="C121" i="10"/>
  <c r="B143" i="10"/>
  <c r="C143" i="10"/>
  <c r="B27" i="10"/>
  <c r="C27" i="10"/>
  <c r="B142" i="10"/>
  <c r="C142" i="10"/>
  <c r="B7" i="10"/>
  <c r="C7" i="10"/>
  <c r="B100" i="10"/>
  <c r="C100" i="10"/>
  <c r="B25" i="10"/>
  <c r="C25" i="10"/>
  <c r="E15" i="10"/>
  <c r="W15" i="10"/>
  <c r="E8" i="10"/>
  <c r="W8" i="10"/>
  <c r="E134" i="10"/>
  <c r="W134" i="10"/>
  <c r="E123" i="10"/>
  <c r="W123" i="10"/>
  <c r="E179" i="10"/>
  <c r="W179" i="10"/>
  <c r="E140" i="10"/>
  <c r="W140" i="10"/>
  <c r="E28" i="10"/>
  <c r="W28" i="10"/>
  <c r="E50" i="10"/>
  <c r="W50" i="10"/>
  <c r="E171" i="10"/>
  <c r="W171" i="10"/>
  <c r="E183" i="10"/>
  <c r="W183" i="10"/>
  <c r="J66" i="10"/>
  <c r="J139" i="10"/>
  <c r="J108" i="10"/>
  <c r="J50" i="10"/>
  <c r="J135" i="10"/>
  <c r="J175" i="10"/>
  <c r="E44" i="10"/>
  <c r="W44" i="10"/>
  <c r="E85" i="10"/>
  <c r="W85" i="10"/>
  <c r="E139" i="10"/>
  <c r="W139" i="10"/>
  <c r="E83" i="10"/>
  <c r="W83" i="10"/>
  <c r="E62" i="10"/>
  <c r="W62" i="10"/>
  <c r="E165" i="10"/>
  <c r="W165" i="10"/>
  <c r="E131" i="10"/>
  <c r="W131" i="10"/>
  <c r="E94" i="10"/>
  <c r="W94" i="10"/>
  <c r="AD14" i="10"/>
  <c r="I14" i="10"/>
  <c r="M162" i="10"/>
  <c r="AD80" i="10"/>
  <c r="I80" i="10"/>
  <c r="B95" i="10"/>
  <c r="C95" i="10"/>
  <c r="B145" i="10"/>
  <c r="C145" i="10"/>
  <c r="E73" i="10"/>
  <c r="W73" i="10"/>
  <c r="E40" i="10"/>
  <c r="W40" i="10"/>
  <c r="E146" i="10"/>
  <c r="W146" i="10"/>
  <c r="E143" i="10"/>
  <c r="W143" i="10"/>
  <c r="E34" i="10"/>
  <c r="W34" i="10"/>
  <c r="E25" i="10"/>
  <c r="W25" i="10"/>
  <c r="E187" i="10"/>
  <c r="W187" i="10"/>
  <c r="J77" i="10"/>
  <c r="J107" i="10"/>
  <c r="J118" i="10"/>
  <c r="J19" i="10"/>
  <c r="J38" i="10"/>
  <c r="J117" i="10"/>
  <c r="M47" i="10"/>
  <c r="J42" i="10"/>
  <c r="J110" i="10"/>
  <c r="AD191" i="10"/>
  <c r="I191" i="10"/>
  <c r="J58" i="10"/>
  <c r="J138" i="10"/>
  <c r="J84" i="10"/>
  <c r="J156" i="10"/>
  <c r="AD13" i="10"/>
  <c r="I13" i="10"/>
  <c r="B179" i="10"/>
  <c r="C179" i="10"/>
  <c r="B18" i="10"/>
  <c r="C18" i="10"/>
  <c r="E54" i="10"/>
  <c r="W54" i="10"/>
  <c r="E147" i="10"/>
  <c r="W147" i="10"/>
  <c r="E27" i="10"/>
  <c r="W27" i="10"/>
  <c r="B163" i="10"/>
  <c r="C163" i="10"/>
  <c r="B77" i="10"/>
  <c r="C77" i="10"/>
  <c r="B112" i="10"/>
  <c r="C112" i="10"/>
  <c r="B49" i="10"/>
  <c r="C49" i="10"/>
  <c r="B162" i="10"/>
  <c r="C162" i="10"/>
  <c r="E69" i="10"/>
  <c r="W69" i="10"/>
  <c r="E98" i="10"/>
  <c r="W98" i="10"/>
  <c r="E57" i="10"/>
  <c r="W57" i="10"/>
  <c r="E113" i="10"/>
  <c r="W113" i="10"/>
  <c r="E160" i="10"/>
  <c r="W160" i="10"/>
  <c r="W188" i="10"/>
  <c r="E164" i="10"/>
  <c r="W164" i="10"/>
  <c r="E17" i="10"/>
  <c r="W17" i="10"/>
  <c r="E89" i="10"/>
  <c r="W89" i="10"/>
  <c r="E154" i="10"/>
  <c r="W154" i="10"/>
  <c r="E195" i="10"/>
  <c r="W195" i="10"/>
  <c r="E37" i="10"/>
  <c r="W37" i="10"/>
  <c r="E23" i="10"/>
  <c r="W23" i="10"/>
  <c r="E97" i="10"/>
  <c r="W97" i="10"/>
  <c r="E155" i="10"/>
  <c r="W155" i="10"/>
  <c r="E153" i="10"/>
  <c r="W153" i="10"/>
  <c r="E19" i="10"/>
  <c r="W19" i="10"/>
  <c r="E103" i="10"/>
  <c r="W103" i="10"/>
  <c r="E6" i="10"/>
  <c r="W6" i="10"/>
  <c r="J85" i="10"/>
  <c r="J159" i="10"/>
  <c r="J81" i="10"/>
  <c r="J28" i="10"/>
  <c r="J149" i="10"/>
  <c r="J4" i="10"/>
  <c r="J112" i="10"/>
  <c r="J170" i="10"/>
  <c r="Q136" i="10"/>
  <c r="B34" i="10"/>
  <c r="C34" i="10"/>
  <c r="B78" i="10"/>
  <c r="C78" i="10"/>
  <c r="B4" i="10"/>
  <c r="C4" i="10"/>
  <c r="E12" i="10"/>
  <c r="W12" i="10"/>
  <c r="E75" i="10"/>
  <c r="W75" i="10"/>
  <c r="E48" i="10"/>
  <c r="W48" i="10"/>
  <c r="E88" i="10"/>
  <c r="W88" i="10"/>
  <c r="E101" i="10"/>
  <c r="W101" i="10"/>
  <c r="E180" i="10"/>
  <c r="W180" i="10"/>
  <c r="E149" i="10"/>
  <c r="W149" i="10"/>
  <c r="E135" i="10"/>
  <c r="W135" i="10"/>
  <c r="E29" i="10"/>
  <c r="W29" i="10"/>
  <c r="E52" i="10"/>
  <c r="W52" i="10"/>
  <c r="E51" i="10"/>
  <c r="W51" i="10"/>
  <c r="E53" i="10"/>
  <c r="W53" i="10"/>
  <c r="E111" i="10"/>
  <c r="W111" i="10"/>
  <c r="E159" i="10"/>
  <c r="W159" i="10"/>
  <c r="E91" i="10"/>
  <c r="W91" i="10"/>
  <c r="E116" i="10"/>
  <c r="W116" i="10"/>
  <c r="E173" i="10"/>
  <c r="W173" i="10"/>
  <c r="E137" i="10"/>
  <c r="W137" i="10"/>
  <c r="AE188" i="10"/>
  <c r="M157" i="10"/>
  <c r="AD162" i="10"/>
  <c r="I162" i="10"/>
  <c r="AD93" i="10"/>
  <c r="I93" i="10"/>
  <c r="AD185" i="10"/>
  <c r="I185" i="10"/>
  <c r="B188" i="10"/>
  <c r="E188" i="10"/>
  <c r="I12" i="10"/>
  <c r="I87" i="10"/>
  <c r="I76" i="10"/>
  <c r="I64" i="10"/>
  <c r="I52" i="10"/>
  <c r="I40" i="10"/>
  <c r="I29" i="10"/>
  <c r="I18" i="10"/>
  <c r="I193" i="10"/>
  <c r="I11" i="10"/>
  <c r="I168" i="10"/>
  <c r="I155" i="10"/>
  <c r="I144" i="10"/>
  <c r="I132" i="10"/>
  <c r="I121" i="10"/>
  <c r="I110" i="10"/>
  <c r="I63" i="10"/>
  <c r="I178" i="10"/>
  <c r="I143" i="10"/>
  <c r="I109" i="10"/>
  <c r="I98" i="10"/>
  <c r="I74" i="10"/>
  <c r="I62" i="10"/>
  <c r="I50" i="10"/>
  <c r="I38" i="10"/>
  <c r="I27" i="10"/>
  <c r="I16" i="10"/>
  <c r="I192" i="10"/>
  <c r="I177" i="10"/>
  <c r="I166" i="10"/>
  <c r="I153" i="10"/>
  <c r="I142" i="10"/>
  <c r="I130" i="10"/>
  <c r="I119" i="10"/>
  <c r="I4" i="10"/>
  <c r="AG76" i="10"/>
  <c r="I85" i="10"/>
  <c r="I17" i="10"/>
  <c r="I154" i="10"/>
  <c r="I120" i="10"/>
  <c r="I97" i="10"/>
  <c r="I49" i="10"/>
  <c r="I152" i="10"/>
  <c r="I96" i="10"/>
  <c r="I84" i="10"/>
  <c r="I60" i="10"/>
  <c r="I48" i="10"/>
  <c r="I36" i="10"/>
  <c r="I25" i="10"/>
  <c r="I15" i="10"/>
  <c r="I189" i="10"/>
  <c r="I175" i="10"/>
  <c r="I164" i="10"/>
  <c r="I151" i="10"/>
  <c r="I140" i="10"/>
  <c r="I6" i="10"/>
  <c r="I118" i="10"/>
  <c r="I107" i="10"/>
  <c r="AG130" i="10"/>
  <c r="I167" i="10"/>
  <c r="I37" i="10"/>
  <c r="I71" i="10"/>
  <c r="I95" i="10"/>
  <c r="I83" i="10"/>
  <c r="I70" i="10"/>
  <c r="I58" i="10"/>
  <c r="I46" i="10"/>
  <c r="I35" i="10"/>
  <c r="I187" i="10"/>
  <c r="I174" i="10"/>
  <c r="I163" i="10"/>
  <c r="I150" i="10"/>
  <c r="I139" i="10"/>
  <c r="I128" i="10"/>
  <c r="I117" i="10"/>
  <c r="I106" i="10"/>
  <c r="I94" i="10"/>
  <c r="I69" i="10"/>
  <c r="I45" i="10"/>
  <c r="I184" i="10"/>
  <c r="I173" i="10"/>
  <c r="I161" i="10"/>
  <c r="I149" i="10"/>
  <c r="I138" i="10"/>
  <c r="I127" i="10"/>
  <c r="I116" i="10"/>
  <c r="I105" i="10"/>
  <c r="AG71" i="10"/>
  <c r="I51" i="10"/>
  <c r="I73" i="10"/>
  <c r="I26" i="10"/>
  <c r="I141" i="10"/>
  <c r="I82" i="10"/>
  <c r="I57" i="10"/>
  <c r="I24" i="10"/>
  <c r="I92" i="10"/>
  <c r="I81" i="10"/>
  <c r="I68" i="10"/>
  <c r="I56" i="10"/>
  <c r="I34" i="10"/>
  <c r="I23" i="10"/>
  <c r="I183" i="10"/>
  <c r="I172" i="10"/>
  <c r="I160" i="10"/>
  <c r="I148" i="10"/>
  <c r="I7" i="10"/>
  <c r="I126" i="10"/>
  <c r="I115" i="10"/>
  <c r="I104" i="10"/>
  <c r="AG139" i="10"/>
  <c r="I75" i="10"/>
  <c r="I188" i="10"/>
  <c r="I61" i="10"/>
  <c r="I190" i="10"/>
  <c r="I176" i="10"/>
  <c r="I165" i="10"/>
  <c r="I129" i="10"/>
  <c r="I5" i="10"/>
  <c r="I108" i="10"/>
  <c r="AG17" i="10"/>
  <c r="I91" i="10"/>
  <c r="I79" i="10"/>
  <c r="I67" i="10"/>
  <c r="I44" i="10"/>
  <c r="I33" i="10"/>
  <c r="I22" i="10"/>
  <c r="I182" i="10"/>
  <c r="I171" i="10"/>
  <c r="I159" i="10"/>
  <c r="I147" i="10"/>
  <c r="I137" i="10"/>
  <c r="I125" i="10"/>
  <c r="I114" i="10"/>
  <c r="I103" i="10"/>
  <c r="I28" i="10"/>
  <c r="I90" i="10"/>
  <c r="I32" i="10"/>
  <c r="I8" i="10"/>
  <c r="I78" i="10"/>
  <c r="I43" i="10"/>
  <c r="I170" i="10"/>
  <c r="I135" i="10"/>
  <c r="I89" i="10"/>
  <c r="I66" i="10"/>
  <c r="I54" i="10"/>
  <c r="I31" i="10"/>
  <c r="I20" i="10"/>
  <c r="I180" i="10"/>
  <c r="I169" i="10"/>
  <c r="I9" i="10"/>
  <c r="I146" i="10"/>
  <c r="I123" i="10"/>
  <c r="I112" i="10"/>
  <c r="I39" i="10"/>
  <c r="I131" i="10"/>
  <c r="I55" i="10"/>
  <c r="I21" i="10"/>
  <c r="I181" i="10"/>
  <c r="I158" i="10"/>
  <c r="I124" i="10"/>
  <c r="I113" i="10"/>
  <c r="I42" i="10"/>
  <c r="I134" i="10"/>
  <c r="I88" i="10"/>
  <c r="I77" i="10"/>
  <c r="I65" i="10"/>
  <c r="I53" i="10"/>
  <c r="I41" i="10"/>
  <c r="I30" i="10"/>
  <c r="I19" i="10"/>
  <c r="I195" i="10"/>
  <c r="I179" i="10"/>
  <c r="I10" i="10"/>
  <c r="I156" i="10"/>
  <c r="I145" i="10"/>
  <c r="AG133" i="10"/>
  <c r="I133" i="10"/>
  <c r="I122" i="10"/>
  <c r="I111" i="10"/>
  <c r="AG55" i="10"/>
  <c r="AG181" i="10"/>
  <c r="AG113" i="10"/>
  <c r="I99" i="10"/>
  <c r="I100" i="10"/>
  <c r="I101" i="10"/>
  <c r="I102" i="10"/>
  <c r="AN194" i="10" l="1"/>
  <c r="O194" i="10"/>
  <c r="O185" i="10"/>
  <c r="AN185" i="10"/>
  <c r="AN186" i="10"/>
  <c r="O186" i="10"/>
  <c r="AN14" i="10"/>
  <c r="O14" i="10"/>
  <c r="AN191" i="10"/>
  <c r="O191" i="10"/>
  <c r="AN196" i="10"/>
  <c r="O196" i="10"/>
  <c r="AG11" i="10"/>
  <c r="AG118" i="10"/>
  <c r="M14" i="10"/>
  <c r="AG8" i="10"/>
  <c r="AG171" i="10"/>
  <c r="AG126" i="10"/>
  <c r="AG184" i="10"/>
  <c r="AG108" i="10"/>
  <c r="AG61" i="10"/>
  <c r="AG187" i="10"/>
  <c r="AG120" i="10"/>
  <c r="AG6" i="10"/>
  <c r="AG84" i="10"/>
  <c r="AG85" i="10"/>
  <c r="AG27" i="10"/>
  <c r="AG193" i="10"/>
  <c r="AG156" i="10"/>
  <c r="AG42" i="10"/>
  <c r="AG114" i="10"/>
  <c r="AG91" i="10"/>
  <c r="AG180" i="10"/>
  <c r="AG73" i="10"/>
  <c r="AG111" i="10"/>
  <c r="AG179" i="10"/>
  <c r="AG65" i="10"/>
  <c r="AG123" i="10"/>
  <c r="AG115" i="10"/>
  <c r="AG173" i="10"/>
  <c r="AG167" i="10"/>
  <c r="AG16" i="10"/>
  <c r="AG158" i="10"/>
  <c r="AG122" i="10"/>
  <c r="AG195" i="10"/>
  <c r="AG77" i="10"/>
  <c r="AG182" i="10"/>
  <c r="AG146" i="10"/>
  <c r="AG54" i="10"/>
  <c r="AG7" i="10"/>
  <c r="AG24" i="10"/>
  <c r="AG35" i="10"/>
  <c r="AG178" i="10"/>
  <c r="AG140" i="10"/>
  <c r="AG96" i="10"/>
  <c r="AG154" i="10"/>
  <c r="AG38" i="10"/>
  <c r="AG18" i="10"/>
  <c r="M194" i="10"/>
  <c r="M186" i="10"/>
  <c r="AG128" i="10"/>
  <c r="AG25" i="10"/>
  <c r="AG174" i="10"/>
  <c r="AG102" i="10"/>
  <c r="AG170" i="10"/>
  <c r="AG148" i="10"/>
  <c r="AG45" i="10"/>
  <c r="AG5" i="10"/>
  <c r="AG46" i="10"/>
  <c r="AG151" i="10"/>
  <c r="AG12" i="10"/>
  <c r="AG50" i="10"/>
  <c r="AG29" i="10"/>
  <c r="AG22" i="10"/>
  <c r="AG101" i="10"/>
  <c r="AG19" i="10"/>
  <c r="AG88" i="10"/>
  <c r="AG131" i="10"/>
  <c r="AG33" i="10"/>
  <c r="AG9" i="10"/>
  <c r="AG66" i="10"/>
  <c r="AG160" i="10"/>
  <c r="AG57" i="10"/>
  <c r="AG58" i="10"/>
  <c r="AG141" i="10"/>
  <c r="AG164" i="10"/>
  <c r="AG152" i="10"/>
  <c r="AG4" i="10"/>
  <c r="AG62" i="10"/>
  <c r="AG40" i="10"/>
  <c r="AG153" i="10"/>
  <c r="AG132" i="10"/>
  <c r="AG135" i="10"/>
  <c r="AG44" i="10"/>
  <c r="AG172" i="10"/>
  <c r="AG28" i="10"/>
  <c r="AG69" i="10"/>
  <c r="AG129" i="10"/>
  <c r="AG75" i="10"/>
  <c r="AG70" i="10"/>
  <c r="AG175" i="10"/>
  <c r="AG37" i="10"/>
  <c r="AG119" i="10"/>
  <c r="AG74" i="10"/>
  <c r="AG52" i="10"/>
  <c r="M185" i="10"/>
  <c r="AG41" i="10"/>
  <c r="AG159" i="10"/>
  <c r="AG31" i="10"/>
  <c r="AG92" i="10"/>
  <c r="AG21" i="10"/>
  <c r="AG100" i="10"/>
  <c r="AG32" i="10"/>
  <c r="AG145" i="10"/>
  <c r="AG30" i="10"/>
  <c r="AG134" i="10"/>
  <c r="AG39" i="10"/>
  <c r="AG67" i="10"/>
  <c r="AG169" i="10"/>
  <c r="AG89" i="10"/>
  <c r="AG183" i="10"/>
  <c r="AG105" i="10"/>
  <c r="AG82" i="10"/>
  <c r="AG106" i="10"/>
  <c r="AG83" i="10"/>
  <c r="AG26" i="10"/>
  <c r="AG189" i="10"/>
  <c r="AG49" i="10"/>
  <c r="AG98" i="10"/>
  <c r="AG110" i="10"/>
  <c r="AG64" i="10"/>
  <c r="AG87" i="10"/>
  <c r="AG43" i="10"/>
  <c r="AG103" i="10"/>
  <c r="AG79" i="10"/>
  <c r="AG23" i="10"/>
  <c r="AG116" i="10"/>
  <c r="AG94" i="10"/>
  <c r="AG165" i="10"/>
  <c r="AG117" i="10"/>
  <c r="AG95" i="10"/>
  <c r="AG15" i="10"/>
  <c r="AG97" i="10"/>
  <c r="AG142" i="10"/>
  <c r="AG121" i="10"/>
  <c r="AG34" i="10"/>
  <c r="AG127" i="10"/>
  <c r="AG99" i="10"/>
  <c r="AG78" i="10"/>
  <c r="AG125" i="10"/>
  <c r="AG56" i="10"/>
  <c r="AG138" i="10"/>
  <c r="AG176" i="10"/>
  <c r="AG36" i="10"/>
  <c r="AG166" i="10"/>
  <c r="AG144" i="10"/>
  <c r="AG90" i="10"/>
  <c r="AG10" i="10"/>
  <c r="AG53" i="10"/>
  <c r="AG137" i="10"/>
  <c r="AG112" i="10"/>
  <c r="AG20" i="10"/>
  <c r="AG68" i="10"/>
  <c r="AG149" i="10"/>
  <c r="AG150" i="10"/>
  <c r="AG51" i="10"/>
  <c r="AG48" i="10"/>
  <c r="AG177" i="10"/>
  <c r="AG143" i="10"/>
  <c r="AG155" i="10"/>
  <c r="M191" i="10"/>
  <c r="AG124" i="10"/>
  <c r="AG147" i="10"/>
  <c r="AG104" i="10"/>
  <c r="AG81" i="10"/>
  <c r="AG161" i="10"/>
  <c r="AG63" i="10"/>
  <c r="AG190" i="10"/>
  <c r="AG163" i="10"/>
  <c r="AG107" i="10"/>
  <c r="AG60" i="10"/>
  <c r="AG109" i="10"/>
  <c r="AG192" i="10"/>
  <c r="AG168" i="10"/>
  <c r="AL196" i="10"/>
  <c r="L69" i="10"/>
  <c r="L174" i="10"/>
  <c r="L167" i="10"/>
  <c r="L177" i="10"/>
  <c r="L104" i="10"/>
  <c r="L68" i="10"/>
  <c r="L192" i="10"/>
  <c r="L117" i="10"/>
  <c r="L164" i="10"/>
  <c r="L81" i="10"/>
  <c r="L83" i="10"/>
  <c r="L189" i="10"/>
  <c r="L57" i="10"/>
  <c r="L163" i="10"/>
  <c r="AL157" i="10"/>
  <c r="AL194" i="10"/>
  <c r="L100" i="10"/>
  <c r="L24" i="10"/>
  <c r="L43" i="10"/>
  <c r="L45" i="10"/>
  <c r="L150" i="10"/>
  <c r="L44" i="10"/>
  <c r="L58" i="10"/>
  <c r="M196" i="10"/>
  <c r="L70" i="10"/>
  <c r="L109" i="10"/>
  <c r="L95" i="10"/>
  <c r="L175" i="10"/>
  <c r="L101" i="10"/>
  <c r="AL14" i="10"/>
  <c r="AL185" i="10"/>
  <c r="AL186" i="10"/>
  <c r="L21" i="10"/>
  <c r="L143" i="10"/>
  <c r="L144" i="10"/>
  <c r="L87" i="10"/>
  <c r="AG188" i="10"/>
  <c r="L187" i="10"/>
  <c r="L32" i="10"/>
  <c r="L33" i="10"/>
  <c r="L4" i="10"/>
  <c r="L99" i="10"/>
  <c r="L74" i="10"/>
  <c r="AL191" i="10"/>
  <c r="L122" i="10"/>
  <c r="L195" i="10"/>
  <c r="L77" i="10"/>
  <c r="L182" i="10"/>
  <c r="L123" i="10"/>
  <c r="L31" i="10"/>
  <c r="L138" i="10"/>
  <c r="L129" i="10"/>
  <c r="L152" i="10"/>
  <c r="AM157" i="10"/>
  <c r="N157" i="10"/>
  <c r="AM196" i="10"/>
  <c r="N196" i="10"/>
  <c r="L22" i="10"/>
  <c r="L115" i="10"/>
  <c r="L149" i="10"/>
  <c r="L82" i="10"/>
  <c r="L75" i="10"/>
  <c r="L73" i="10"/>
  <c r="AL73" i="10"/>
  <c r="L37" i="10"/>
  <c r="L16" i="10"/>
  <c r="AM194" i="10"/>
  <c r="N194" i="10"/>
  <c r="L133" i="10"/>
  <c r="AL133" i="10"/>
  <c r="L19" i="10"/>
  <c r="L88" i="10"/>
  <c r="L131" i="10"/>
  <c r="L146" i="10"/>
  <c r="L54" i="10"/>
  <c r="L126" i="10"/>
  <c r="L161" i="10"/>
  <c r="L94" i="10"/>
  <c r="L165" i="10"/>
  <c r="L106" i="10"/>
  <c r="L49" i="10"/>
  <c r="L27" i="10"/>
  <c r="L155" i="10"/>
  <c r="L171" i="10"/>
  <c r="L35" i="10"/>
  <c r="L51" i="10"/>
  <c r="L15" i="10"/>
  <c r="L97" i="10"/>
  <c r="L38" i="10"/>
  <c r="L168" i="10"/>
  <c r="L181" i="10"/>
  <c r="AL181" i="10"/>
  <c r="L7" i="10"/>
  <c r="L92" i="10"/>
  <c r="L173" i="10"/>
  <c r="L145" i="10"/>
  <c r="L30" i="10"/>
  <c r="L134" i="10"/>
  <c r="L39" i="10"/>
  <c r="L9" i="10"/>
  <c r="L66" i="10"/>
  <c r="L148" i="10"/>
  <c r="L184" i="10"/>
  <c r="L176" i="10"/>
  <c r="L46" i="10"/>
  <c r="L107" i="10"/>
  <c r="L25" i="10"/>
  <c r="L119" i="10"/>
  <c r="L50" i="10"/>
  <c r="L11" i="10"/>
  <c r="L103" i="10"/>
  <c r="L128" i="10"/>
  <c r="L118" i="10"/>
  <c r="L36" i="10"/>
  <c r="L130" i="10"/>
  <c r="L62" i="10"/>
  <c r="L193" i="10"/>
  <c r="AM191" i="10"/>
  <c r="N191" i="10"/>
  <c r="L160" i="10"/>
  <c r="L17" i="10"/>
  <c r="M17" i="10"/>
  <c r="L124" i="10"/>
  <c r="L55" i="10"/>
  <c r="AL55" i="10"/>
  <c r="M55" i="10"/>
  <c r="L156" i="10"/>
  <c r="L41" i="10"/>
  <c r="L42" i="10"/>
  <c r="L114" i="10"/>
  <c r="L67" i="10"/>
  <c r="L169" i="10"/>
  <c r="L89" i="10"/>
  <c r="L172" i="10"/>
  <c r="L63" i="10"/>
  <c r="L190" i="10"/>
  <c r="L139" i="10"/>
  <c r="M139" i="10"/>
  <c r="L120" i="10"/>
  <c r="L6" i="10"/>
  <c r="L48" i="10"/>
  <c r="L142" i="10"/>
  <c r="L18" i="10"/>
  <c r="L113" i="10"/>
  <c r="AL113" i="10"/>
  <c r="L102" i="10"/>
  <c r="L135" i="10"/>
  <c r="L78" i="10"/>
  <c r="L79" i="10"/>
  <c r="L183" i="10"/>
  <c r="L178" i="10"/>
  <c r="L140" i="10"/>
  <c r="L60" i="10"/>
  <c r="L153" i="10"/>
  <c r="L29" i="10"/>
  <c r="L8" i="10"/>
  <c r="L90" i="10"/>
  <c r="L10" i="10"/>
  <c r="L53" i="10"/>
  <c r="L137" i="10"/>
  <c r="L91" i="10"/>
  <c r="L180" i="10"/>
  <c r="L23" i="10"/>
  <c r="L28" i="10"/>
  <c r="L108" i="10"/>
  <c r="L61" i="10"/>
  <c r="L151" i="10"/>
  <c r="L71" i="10"/>
  <c r="M71" i="10"/>
  <c r="L166" i="10"/>
  <c r="L98" i="10"/>
  <c r="L40" i="10"/>
  <c r="L110" i="10"/>
  <c r="L52" i="10"/>
  <c r="L125" i="10"/>
  <c r="L158" i="10"/>
  <c r="L147" i="10"/>
  <c r="L34" i="10"/>
  <c r="L105" i="10"/>
  <c r="L141" i="10"/>
  <c r="L84" i="10"/>
  <c r="L170" i="10"/>
  <c r="L111" i="10"/>
  <c r="L179" i="10"/>
  <c r="L65" i="10"/>
  <c r="L159" i="10"/>
  <c r="L112" i="10"/>
  <c r="L20" i="10"/>
  <c r="L56" i="10"/>
  <c r="L116" i="10"/>
  <c r="L5" i="10"/>
  <c r="L188" i="10"/>
  <c r="L96" i="10"/>
  <c r="L154" i="10"/>
  <c r="L121" i="10"/>
  <c r="L64" i="10"/>
  <c r="AM14" i="10"/>
  <c r="N14" i="10"/>
  <c r="AM185" i="10"/>
  <c r="N185" i="10"/>
  <c r="AM186" i="10"/>
  <c r="N186" i="10"/>
  <c r="L127" i="10"/>
  <c r="L26" i="10"/>
  <c r="L12" i="10"/>
  <c r="L85" i="10"/>
  <c r="L132" i="10"/>
  <c r="L76" i="10"/>
  <c r="AL76" i="10"/>
  <c r="M99" i="10"/>
  <c r="O67" i="10" l="1"/>
  <c r="AN67" i="10"/>
  <c r="AN110" i="10"/>
  <c r="O110" i="10"/>
  <c r="O88" i="10"/>
  <c r="AN88" i="10"/>
  <c r="AN115" i="10"/>
  <c r="O115" i="10"/>
  <c r="O98" i="10"/>
  <c r="AN98" i="10"/>
  <c r="AN64" i="10"/>
  <c r="O64" i="10"/>
  <c r="AN84" i="10"/>
  <c r="O84" i="10"/>
  <c r="O65" i="10"/>
  <c r="AN65" i="10"/>
  <c r="AN105" i="10"/>
  <c r="O105" i="10"/>
  <c r="AN107" i="10"/>
  <c r="O107" i="10"/>
  <c r="O4" i="10"/>
  <c r="AN4" i="10"/>
  <c r="O154" i="10"/>
  <c r="AN154" i="10"/>
  <c r="AN116" i="10"/>
  <c r="O116" i="10"/>
  <c r="O179" i="10"/>
  <c r="AN179" i="10"/>
  <c r="AN34" i="10"/>
  <c r="O34" i="10"/>
  <c r="O151" i="10"/>
  <c r="AN151" i="10"/>
  <c r="O178" i="10"/>
  <c r="AN178" i="10"/>
  <c r="AN43" i="10"/>
  <c r="O43" i="10"/>
  <c r="O120" i="10"/>
  <c r="AN120" i="10"/>
  <c r="O89" i="10"/>
  <c r="AN89" i="10"/>
  <c r="O156" i="10"/>
  <c r="AN156" i="10"/>
  <c r="O44" i="10"/>
  <c r="AN44" i="10"/>
  <c r="AN9" i="10"/>
  <c r="O9" i="10"/>
  <c r="O92" i="10"/>
  <c r="AN92" i="10"/>
  <c r="AN97" i="10"/>
  <c r="O97" i="10"/>
  <c r="O27" i="10"/>
  <c r="AN27" i="10"/>
  <c r="O161" i="10"/>
  <c r="AN161" i="10"/>
  <c r="AN37" i="10"/>
  <c r="O37" i="10"/>
  <c r="O175" i="10"/>
  <c r="AN175" i="10"/>
  <c r="O123" i="10"/>
  <c r="AN123" i="10"/>
  <c r="AN23" i="10"/>
  <c r="O23" i="10"/>
  <c r="O90" i="10"/>
  <c r="AN90" i="10"/>
  <c r="O19" i="10"/>
  <c r="AN19" i="10"/>
  <c r="AN22" i="10"/>
  <c r="O22" i="10"/>
  <c r="AN95" i="10"/>
  <c r="O95" i="10"/>
  <c r="AN188" i="10"/>
  <c r="O188" i="10"/>
  <c r="AN127" i="10"/>
  <c r="O127" i="10"/>
  <c r="AN177" i="10"/>
  <c r="O177" i="10"/>
  <c r="AN167" i="10"/>
  <c r="O167" i="10"/>
  <c r="AN57" i="10"/>
  <c r="O57" i="10"/>
  <c r="O32" i="10"/>
  <c r="AN32" i="10"/>
  <c r="AN180" i="10"/>
  <c r="O180" i="10"/>
  <c r="O8" i="10"/>
  <c r="AN8" i="10"/>
  <c r="AN193" i="10"/>
  <c r="O193" i="10"/>
  <c r="AN103" i="10"/>
  <c r="O103" i="10"/>
  <c r="O46" i="10"/>
  <c r="AN46" i="10"/>
  <c r="O132" i="10"/>
  <c r="AN132" i="10"/>
  <c r="O96" i="10"/>
  <c r="AN96" i="10"/>
  <c r="AN56" i="10"/>
  <c r="O56" i="10"/>
  <c r="AN111" i="10"/>
  <c r="O111" i="10"/>
  <c r="AN147" i="10"/>
  <c r="O147" i="10"/>
  <c r="O99" i="10"/>
  <c r="AN99" i="10"/>
  <c r="AN70" i="10"/>
  <c r="O70" i="10"/>
  <c r="AN183" i="10"/>
  <c r="O183" i="10"/>
  <c r="AN58" i="10"/>
  <c r="O58" i="10"/>
  <c r="AN169" i="10"/>
  <c r="O169" i="10"/>
  <c r="O39" i="10"/>
  <c r="AN39" i="10"/>
  <c r="O7" i="10"/>
  <c r="AN7" i="10"/>
  <c r="AN15" i="10"/>
  <c r="O15" i="10"/>
  <c r="O49" i="10"/>
  <c r="AN49" i="10"/>
  <c r="O81" i="10"/>
  <c r="AN81" i="10"/>
  <c r="O73" i="10"/>
  <c r="AN73" i="10"/>
  <c r="AN174" i="10"/>
  <c r="O174" i="10"/>
  <c r="AN182" i="10"/>
  <c r="O182" i="10"/>
  <c r="O40" i="10"/>
  <c r="AN40" i="10"/>
  <c r="AN150" i="10"/>
  <c r="O150" i="10"/>
  <c r="O91" i="10"/>
  <c r="AN91" i="10"/>
  <c r="AN29" i="10"/>
  <c r="O29" i="10"/>
  <c r="AN33" i="10"/>
  <c r="O33" i="10"/>
  <c r="O62" i="10"/>
  <c r="AN62" i="10"/>
  <c r="O11" i="10"/>
  <c r="AN11" i="10"/>
  <c r="AN117" i="10"/>
  <c r="O117" i="10"/>
  <c r="AN126" i="10"/>
  <c r="O126" i="10"/>
  <c r="AN129" i="10"/>
  <c r="O129" i="10"/>
  <c r="AN176" i="10"/>
  <c r="O176" i="10"/>
  <c r="O134" i="10"/>
  <c r="AN134" i="10"/>
  <c r="AN21" i="10"/>
  <c r="O21" i="10"/>
  <c r="O51" i="10"/>
  <c r="AN51" i="10"/>
  <c r="AN189" i="10"/>
  <c r="O189" i="10"/>
  <c r="O77" i="10"/>
  <c r="AN77" i="10"/>
  <c r="O79" i="10"/>
  <c r="AN79" i="10"/>
  <c r="O18" i="10"/>
  <c r="AN18" i="10"/>
  <c r="AN137" i="10"/>
  <c r="O137" i="10"/>
  <c r="AN74" i="10"/>
  <c r="O74" i="10"/>
  <c r="O190" i="10"/>
  <c r="AN190" i="10"/>
  <c r="O124" i="10"/>
  <c r="AN124" i="10"/>
  <c r="AN50" i="10"/>
  <c r="O50" i="10"/>
  <c r="O187" i="10"/>
  <c r="AN187" i="10"/>
  <c r="O54" i="10"/>
  <c r="AN54" i="10"/>
  <c r="O75" i="10"/>
  <c r="AN75" i="10"/>
  <c r="AV196" i="10"/>
  <c r="S196" i="10"/>
  <c r="AN69" i="10"/>
  <c r="O69" i="10"/>
  <c r="AN108" i="10"/>
  <c r="O108" i="10"/>
  <c r="AN153" i="10"/>
  <c r="O153" i="10"/>
  <c r="AN78" i="10"/>
  <c r="O78" i="10"/>
  <c r="O142" i="10"/>
  <c r="AN142" i="10"/>
  <c r="AN114" i="10"/>
  <c r="O114" i="10"/>
  <c r="O36" i="10"/>
  <c r="AN36" i="10"/>
  <c r="AN184" i="10"/>
  <c r="O184" i="10"/>
  <c r="O30" i="10"/>
  <c r="AN30" i="10"/>
  <c r="AN35" i="10"/>
  <c r="O35" i="10"/>
  <c r="O106" i="10"/>
  <c r="AN106" i="10"/>
  <c r="AN138" i="10"/>
  <c r="O138" i="10"/>
  <c r="O195" i="10"/>
  <c r="AN195" i="10"/>
  <c r="AN85" i="10"/>
  <c r="O85" i="10"/>
  <c r="AN164" i="10"/>
  <c r="O164" i="10"/>
  <c r="AN53" i="10"/>
  <c r="O53" i="10"/>
  <c r="O119" i="10"/>
  <c r="AN119" i="10"/>
  <c r="AN168" i="10"/>
  <c r="O168" i="10"/>
  <c r="AN146" i="10"/>
  <c r="O146" i="10"/>
  <c r="O87" i="10"/>
  <c r="AN87" i="10"/>
  <c r="AN82" i="10"/>
  <c r="O82" i="10"/>
  <c r="O20" i="10"/>
  <c r="AN20" i="10"/>
  <c r="AN170" i="10"/>
  <c r="O170" i="10"/>
  <c r="O158" i="10"/>
  <c r="AN158" i="10"/>
  <c r="O61" i="10"/>
  <c r="AN61" i="10"/>
  <c r="AN83" i="10"/>
  <c r="O83" i="10"/>
  <c r="AN26" i="10"/>
  <c r="O26" i="10"/>
  <c r="AN121" i="10"/>
  <c r="O121" i="10"/>
  <c r="AN159" i="10"/>
  <c r="O159" i="10"/>
  <c r="AN141" i="10"/>
  <c r="O141" i="10"/>
  <c r="AN45" i="10"/>
  <c r="O45" i="10"/>
  <c r="O60" i="10"/>
  <c r="AN60" i="10"/>
  <c r="AN135" i="10"/>
  <c r="O135" i="10"/>
  <c r="O48" i="10"/>
  <c r="AN48" i="10"/>
  <c r="O42" i="10"/>
  <c r="AN42" i="10"/>
  <c r="AN118" i="10"/>
  <c r="O118" i="10"/>
  <c r="AN148" i="10"/>
  <c r="O148" i="10"/>
  <c r="O145" i="10"/>
  <c r="AN145" i="10"/>
  <c r="O171" i="10"/>
  <c r="AN171" i="10"/>
  <c r="AN165" i="10"/>
  <c r="O165" i="10"/>
  <c r="O144" i="10"/>
  <c r="AN144" i="10"/>
  <c r="AN68" i="10"/>
  <c r="O68" i="10"/>
  <c r="O122" i="10"/>
  <c r="AN122" i="10"/>
  <c r="O125" i="10"/>
  <c r="AN125" i="10"/>
  <c r="O166" i="10"/>
  <c r="AN166" i="10"/>
  <c r="AN63" i="10"/>
  <c r="O63" i="10"/>
  <c r="AN5" i="10"/>
  <c r="O5" i="10"/>
  <c r="O52" i="10"/>
  <c r="AN52" i="10"/>
  <c r="O109" i="10"/>
  <c r="AN109" i="10"/>
  <c r="O28" i="10"/>
  <c r="AN28" i="10"/>
  <c r="AN10" i="10"/>
  <c r="O10" i="10"/>
  <c r="O24" i="10"/>
  <c r="AN24" i="10"/>
  <c r="O160" i="10"/>
  <c r="AN160" i="10"/>
  <c r="AN25" i="10"/>
  <c r="O25" i="10"/>
  <c r="O38" i="10"/>
  <c r="AN38" i="10"/>
  <c r="AN131" i="10"/>
  <c r="O131" i="10"/>
  <c r="O143" i="10"/>
  <c r="AN143" i="10"/>
  <c r="O149" i="10"/>
  <c r="AN149" i="10"/>
  <c r="O192" i="10"/>
  <c r="AN192" i="10"/>
  <c r="AN104" i="10"/>
  <c r="O104" i="10"/>
  <c r="O12" i="10"/>
  <c r="AN12" i="10"/>
  <c r="AN163" i="10"/>
  <c r="O163" i="10"/>
  <c r="O112" i="10"/>
  <c r="AN112" i="10"/>
  <c r="O101" i="10"/>
  <c r="AN101" i="10"/>
  <c r="AN140" i="10"/>
  <c r="O140" i="10"/>
  <c r="AN102" i="10"/>
  <c r="O102" i="10"/>
  <c r="O6" i="10"/>
  <c r="AN6" i="10"/>
  <c r="AN172" i="10"/>
  <c r="O172" i="10"/>
  <c r="O41" i="10"/>
  <c r="AN41" i="10"/>
  <c r="AN128" i="10"/>
  <c r="O128" i="10"/>
  <c r="O66" i="10"/>
  <c r="AN66" i="10"/>
  <c r="AN173" i="10"/>
  <c r="O173" i="10"/>
  <c r="O155" i="10"/>
  <c r="AN155" i="10"/>
  <c r="AN94" i="10"/>
  <c r="O94" i="10"/>
  <c r="O16" i="10"/>
  <c r="AN16" i="10"/>
  <c r="AN152" i="10"/>
  <c r="O152" i="10"/>
  <c r="AN31" i="10"/>
  <c r="O31" i="10"/>
  <c r="AN100" i="10"/>
  <c r="O100" i="10"/>
  <c r="AL167" i="10"/>
  <c r="AL57" i="10"/>
  <c r="AL110" i="10"/>
  <c r="AL32" i="10"/>
  <c r="M19" i="10"/>
  <c r="AL22" i="10"/>
  <c r="AL95" i="10"/>
  <c r="M11" i="10"/>
  <c r="AL125" i="10"/>
  <c r="AL53" i="10"/>
  <c r="AL180" i="10"/>
  <c r="AL8" i="10"/>
  <c r="M193" i="10"/>
  <c r="AL103" i="10"/>
  <c r="AL46" i="10"/>
  <c r="M132" i="10"/>
  <c r="AL96" i="10"/>
  <c r="AL56" i="10"/>
  <c r="AL111" i="10"/>
  <c r="AL147" i="10"/>
  <c r="AL99" i="10"/>
  <c r="AL70" i="10"/>
  <c r="M183" i="10"/>
  <c r="AL58" i="10"/>
  <c r="AL169" i="10"/>
  <c r="M39" i="10"/>
  <c r="M7" i="10"/>
  <c r="AL15" i="10"/>
  <c r="AL49" i="10"/>
  <c r="M81" i="10"/>
  <c r="M73" i="10"/>
  <c r="AL174" i="10"/>
  <c r="AL182" i="10"/>
  <c r="AL150" i="10"/>
  <c r="M91" i="10"/>
  <c r="M29" i="10"/>
  <c r="AL33" i="10"/>
  <c r="AL164" i="10"/>
  <c r="AL20" i="10"/>
  <c r="AL170" i="10"/>
  <c r="AL158" i="10"/>
  <c r="AL61" i="10"/>
  <c r="AL79" i="10"/>
  <c r="M18" i="10"/>
  <c r="AL67" i="10"/>
  <c r="M176" i="10"/>
  <c r="M134" i="10"/>
  <c r="M21" i="10"/>
  <c r="AL51" i="10"/>
  <c r="M189" i="10"/>
  <c r="AL77" i="10"/>
  <c r="AL62" i="10"/>
  <c r="M117" i="10"/>
  <c r="M98" i="10"/>
  <c r="AL137" i="10"/>
  <c r="AL74" i="10"/>
  <c r="AL190" i="10"/>
  <c r="AL124" i="10"/>
  <c r="M50" i="10"/>
  <c r="AL187" i="10"/>
  <c r="AL54" i="10"/>
  <c r="AL75" i="10"/>
  <c r="AL69" i="10"/>
  <c r="AL40" i="10"/>
  <c r="AL108" i="10"/>
  <c r="AL153" i="10"/>
  <c r="AL78" i="10"/>
  <c r="AL142" i="10"/>
  <c r="M114" i="10"/>
  <c r="M36" i="10"/>
  <c r="AL184" i="10"/>
  <c r="AL30" i="10"/>
  <c r="AL35" i="10"/>
  <c r="M106" i="10"/>
  <c r="AL138" i="10"/>
  <c r="AL195" i="10"/>
  <c r="AL119" i="10"/>
  <c r="M168" i="10"/>
  <c r="AL146" i="10"/>
  <c r="AL87" i="10"/>
  <c r="AL82" i="10"/>
  <c r="AL85" i="10"/>
  <c r="M63" i="10"/>
  <c r="AL159" i="10"/>
  <c r="AL141" i="10"/>
  <c r="AL45" i="10"/>
  <c r="M60" i="10"/>
  <c r="M135" i="10"/>
  <c r="AL48" i="10"/>
  <c r="M42" i="10"/>
  <c r="AL118" i="10"/>
  <c r="M148" i="10"/>
  <c r="M145" i="10"/>
  <c r="AL171" i="10"/>
  <c r="M165" i="10"/>
  <c r="M144" i="10"/>
  <c r="M68" i="10"/>
  <c r="AL122" i="10"/>
  <c r="AL126" i="10"/>
  <c r="M129" i="10"/>
  <c r="AL12" i="10"/>
  <c r="AL64" i="10"/>
  <c r="AL163" i="10"/>
  <c r="M112" i="10"/>
  <c r="M84" i="10"/>
  <c r="M101" i="10"/>
  <c r="M26" i="10"/>
  <c r="AL121" i="10"/>
  <c r="AL5" i="10"/>
  <c r="M52" i="10"/>
  <c r="AL109" i="10"/>
  <c r="M28" i="10"/>
  <c r="M10" i="10"/>
  <c r="AL24" i="10"/>
  <c r="AL160" i="10"/>
  <c r="M25" i="10"/>
  <c r="AL38" i="10"/>
  <c r="AL131" i="10"/>
  <c r="AL143" i="10"/>
  <c r="AL149" i="10"/>
  <c r="AL192" i="10"/>
  <c r="M104" i="10"/>
  <c r="AL166" i="10"/>
  <c r="AO99" i="10"/>
  <c r="AL127" i="10"/>
  <c r="M177" i="10"/>
  <c r="AL65" i="10"/>
  <c r="AL105" i="10"/>
  <c r="M140" i="10"/>
  <c r="M102" i="10"/>
  <c r="M6" i="10"/>
  <c r="AL172" i="10"/>
  <c r="M41" i="10"/>
  <c r="M128" i="10"/>
  <c r="M66" i="10"/>
  <c r="M173" i="10"/>
  <c r="M155" i="10"/>
  <c r="AL94" i="10"/>
  <c r="AL16" i="10"/>
  <c r="M152" i="10"/>
  <c r="M31" i="10"/>
  <c r="AL100" i="10"/>
  <c r="M83" i="10"/>
  <c r="AL23" i="10"/>
  <c r="AL90" i="10"/>
  <c r="M107" i="10"/>
  <c r="AL4" i="10"/>
  <c r="AL88" i="10"/>
  <c r="AL115" i="10"/>
  <c r="AL154" i="10"/>
  <c r="M116" i="10"/>
  <c r="M179" i="10"/>
  <c r="M34" i="10"/>
  <c r="M151" i="10"/>
  <c r="AL178" i="10"/>
  <c r="AL43" i="10"/>
  <c r="AL120" i="10"/>
  <c r="M89" i="10"/>
  <c r="M156" i="10"/>
  <c r="M44" i="10"/>
  <c r="AL9" i="10"/>
  <c r="AL92" i="10"/>
  <c r="AL97" i="10"/>
  <c r="AL27" i="10"/>
  <c r="M161" i="10"/>
  <c r="M37" i="10"/>
  <c r="AL175" i="10"/>
  <c r="AL123" i="10"/>
  <c r="AL42" i="10"/>
  <c r="M95" i="10"/>
  <c r="M96" i="10"/>
  <c r="M142" i="10"/>
  <c r="M167" i="10"/>
  <c r="AL37" i="10"/>
  <c r="M70" i="10"/>
  <c r="M69" i="10"/>
  <c r="M76" i="10"/>
  <c r="AL31" i="10"/>
  <c r="M100" i="10"/>
  <c r="M67" i="10"/>
  <c r="M46" i="10"/>
  <c r="AL151" i="10"/>
  <c r="M124" i="10"/>
  <c r="AL168" i="10"/>
  <c r="AL106" i="10"/>
  <c r="AL89" i="10"/>
  <c r="M5" i="10"/>
  <c r="M108" i="10"/>
  <c r="AL18" i="10"/>
  <c r="AL39" i="10"/>
  <c r="M77" i="10"/>
  <c r="M12" i="10"/>
  <c r="AL135" i="10"/>
  <c r="AL183" i="10"/>
  <c r="AL128" i="10"/>
  <c r="AL6" i="10"/>
  <c r="M79" i="10"/>
  <c r="AL81" i="10"/>
  <c r="AL19" i="10"/>
  <c r="M45" i="10"/>
  <c r="AL132" i="10"/>
  <c r="AL140" i="10"/>
  <c r="AL165" i="10"/>
  <c r="AL104" i="10"/>
  <c r="AL26" i="10"/>
  <c r="AL148" i="10"/>
  <c r="AL129" i="10"/>
  <c r="M178" i="10"/>
  <c r="AL50" i="10"/>
  <c r="AL21" i="10"/>
  <c r="M131" i="10"/>
  <c r="M32" i="10"/>
  <c r="M58" i="10"/>
  <c r="M119" i="10"/>
  <c r="AL66" i="10"/>
  <c r="AL102" i="10"/>
  <c r="M103" i="10"/>
  <c r="AL117" i="10"/>
  <c r="AL173" i="10"/>
  <c r="AL144" i="10"/>
  <c r="M75" i="10"/>
  <c r="M125" i="10"/>
  <c r="M43" i="10"/>
  <c r="AL25" i="10"/>
  <c r="AL176" i="10"/>
  <c r="M126" i="10"/>
  <c r="M38" i="10"/>
  <c r="M82" i="10"/>
  <c r="AL156" i="10"/>
  <c r="AL36" i="10"/>
  <c r="AL107" i="10"/>
  <c r="AL7" i="10"/>
  <c r="AL83" i="10"/>
  <c r="AL52" i="10"/>
  <c r="M78" i="10"/>
  <c r="M172" i="10"/>
  <c r="AL41" i="10"/>
  <c r="AL193" i="10"/>
  <c r="AL11" i="10"/>
  <c r="M54" i="10"/>
  <c r="M88" i="10"/>
  <c r="M149" i="10"/>
  <c r="M110" i="10"/>
  <c r="M153" i="10"/>
  <c r="M113" i="10"/>
  <c r="M48" i="10"/>
  <c r="AL17" i="10"/>
  <c r="AL134" i="10"/>
  <c r="M51" i="10"/>
  <c r="M150" i="10"/>
  <c r="AL139" i="10"/>
  <c r="AL114" i="10"/>
  <c r="M160" i="10"/>
  <c r="AL44" i="10"/>
  <c r="M187" i="10"/>
  <c r="AL161" i="10"/>
  <c r="M146" i="10"/>
  <c r="M115" i="10"/>
  <c r="M16" i="10"/>
  <c r="P99" i="10"/>
  <c r="M85" i="10"/>
  <c r="M127" i="10"/>
  <c r="AL71" i="10"/>
  <c r="M61" i="10"/>
  <c r="AL60" i="10"/>
  <c r="M169" i="10"/>
  <c r="AL145" i="10"/>
  <c r="M181" i="10"/>
  <c r="M4" i="10"/>
  <c r="M133" i="10"/>
  <c r="M22" i="10"/>
  <c r="M192" i="10"/>
  <c r="M57" i="10"/>
  <c r="M120" i="10"/>
  <c r="AO14" i="10"/>
  <c r="P14" i="10"/>
  <c r="AL177" i="10"/>
  <c r="M164" i="10"/>
  <c r="AL188" i="10"/>
  <c r="AL116" i="10"/>
  <c r="AL112" i="10"/>
  <c r="AL179" i="10"/>
  <c r="AL84" i="10"/>
  <c r="AL34" i="10"/>
  <c r="AL101" i="10"/>
  <c r="AL98" i="10"/>
  <c r="AL28" i="10"/>
  <c r="AL91" i="10"/>
  <c r="AL10" i="10"/>
  <c r="AL29" i="10"/>
  <c r="M33" i="10"/>
  <c r="AL63" i="10"/>
  <c r="M62" i="10"/>
  <c r="M118" i="10"/>
  <c r="M184" i="10"/>
  <c r="M9" i="10"/>
  <c r="M30" i="10"/>
  <c r="M92" i="10"/>
  <c r="AL155" i="10"/>
  <c r="AL189" i="10"/>
  <c r="M94" i="10"/>
  <c r="M143" i="10"/>
  <c r="AO196" i="10"/>
  <c r="P196" i="10"/>
  <c r="AL152" i="10"/>
  <c r="AL68" i="10"/>
  <c r="M182" i="10"/>
  <c r="M122" i="10"/>
  <c r="M64" i="10"/>
  <c r="M56" i="10"/>
  <c r="M159" i="10"/>
  <c r="M111" i="10"/>
  <c r="M141" i="10"/>
  <c r="M147" i="10"/>
  <c r="M166" i="10"/>
  <c r="M23" i="10"/>
  <c r="M137" i="10"/>
  <c r="M90" i="10"/>
  <c r="M74" i="10"/>
  <c r="M24" i="10"/>
  <c r="M97" i="10"/>
  <c r="M35" i="10"/>
  <c r="M27" i="10"/>
  <c r="M175" i="10"/>
  <c r="M154" i="10"/>
  <c r="P194" i="10"/>
  <c r="AO194" i="10"/>
  <c r="AO186" i="10"/>
  <c r="P186" i="10"/>
  <c r="M121" i="10"/>
  <c r="M163" i="10"/>
  <c r="M20" i="10"/>
  <c r="M65" i="10"/>
  <c r="M170" i="10"/>
  <c r="M105" i="10"/>
  <c r="M158" i="10"/>
  <c r="M40" i="10"/>
  <c r="M109" i="10"/>
  <c r="M180" i="10"/>
  <c r="M53" i="10"/>
  <c r="M8" i="10"/>
  <c r="M190" i="10"/>
  <c r="AO191" i="10"/>
  <c r="P191" i="10"/>
  <c r="M15" i="10"/>
  <c r="M171" i="10"/>
  <c r="M49" i="10"/>
  <c r="M87" i="10"/>
  <c r="AO157" i="10"/>
  <c r="P157" i="10"/>
  <c r="M138" i="10"/>
  <c r="M174" i="10"/>
  <c r="M123" i="10"/>
  <c r="M195" i="10"/>
  <c r="M188" i="10"/>
  <c r="P185" i="10"/>
  <c r="AO185" i="10"/>
  <c r="AM180" i="10"/>
  <c r="N180" i="10"/>
  <c r="AM53" i="10"/>
  <c r="N53" i="10"/>
  <c r="AM8" i="10"/>
  <c r="N8" i="10"/>
  <c r="AM87" i="10"/>
  <c r="N87" i="10"/>
  <c r="AM57" i="10"/>
  <c r="N57" i="10"/>
  <c r="AM45" i="10"/>
  <c r="N45" i="10"/>
  <c r="AM142" i="10"/>
  <c r="N142" i="10"/>
  <c r="AM120" i="10"/>
  <c r="N120" i="10"/>
  <c r="AM38" i="10"/>
  <c r="N38" i="10"/>
  <c r="AM146" i="10"/>
  <c r="N146" i="10"/>
  <c r="AM19" i="10"/>
  <c r="N19" i="10"/>
  <c r="AM37" i="10"/>
  <c r="N37" i="10"/>
  <c r="AM82" i="10"/>
  <c r="N82" i="10"/>
  <c r="AM22" i="10"/>
  <c r="N22" i="10"/>
  <c r="AM192" i="10"/>
  <c r="N192" i="10"/>
  <c r="AM138" i="10"/>
  <c r="N138" i="10"/>
  <c r="AT185" i="10"/>
  <c r="Q185" i="10"/>
  <c r="AM96" i="10"/>
  <c r="N96" i="10"/>
  <c r="AM150" i="10"/>
  <c r="N150" i="10"/>
  <c r="AM113" i="10"/>
  <c r="N113" i="10"/>
  <c r="AM193" i="10"/>
  <c r="N193" i="10"/>
  <c r="AM36" i="10"/>
  <c r="N36" i="10"/>
  <c r="AM44" i="10"/>
  <c r="N44" i="10"/>
  <c r="AM176" i="10"/>
  <c r="N176" i="10"/>
  <c r="AM66" i="10"/>
  <c r="N66" i="10"/>
  <c r="AM134" i="10"/>
  <c r="N134" i="10"/>
  <c r="AM173" i="10"/>
  <c r="N173" i="10"/>
  <c r="AM21" i="10"/>
  <c r="N21" i="10"/>
  <c r="AM165" i="10"/>
  <c r="N165" i="10"/>
  <c r="AM81" i="10"/>
  <c r="N81" i="10"/>
  <c r="AM174" i="10"/>
  <c r="N174" i="10"/>
  <c r="AM123" i="10"/>
  <c r="N123" i="10"/>
  <c r="AM195" i="10"/>
  <c r="N195" i="10"/>
  <c r="AM65" i="10"/>
  <c r="N65" i="10"/>
  <c r="AM105" i="10"/>
  <c r="N105" i="10"/>
  <c r="AM158" i="10"/>
  <c r="N158" i="10"/>
  <c r="AM40" i="10"/>
  <c r="N40" i="10"/>
  <c r="AM109" i="10"/>
  <c r="N109" i="10"/>
  <c r="AM110" i="10"/>
  <c r="N110" i="10"/>
  <c r="AM71" i="10"/>
  <c r="N71" i="10"/>
  <c r="AM60" i="10"/>
  <c r="N60" i="10"/>
  <c r="AM183" i="10"/>
  <c r="N183" i="10"/>
  <c r="AM135" i="10"/>
  <c r="N135" i="10"/>
  <c r="AM89" i="10"/>
  <c r="N89" i="10"/>
  <c r="AM114" i="10"/>
  <c r="N114" i="10"/>
  <c r="AM156" i="10"/>
  <c r="N156" i="10"/>
  <c r="AM17" i="10"/>
  <c r="N17" i="10"/>
  <c r="AM50" i="10"/>
  <c r="N50" i="10"/>
  <c r="AM107" i="10"/>
  <c r="N107" i="10"/>
  <c r="AM144" i="10"/>
  <c r="N144" i="10"/>
  <c r="AM177" i="10"/>
  <c r="N177" i="10"/>
  <c r="AM188" i="10"/>
  <c r="N188" i="10"/>
  <c r="AM116" i="10"/>
  <c r="N116" i="10"/>
  <c r="AM112" i="10"/>
  <c r="N112" i="10"/>
  <c r="AM179" i="10"/>
  <c r="N179" i="10"/>
  <c r="AM84" i="10"/>
  <c r="N84" i="10"/>
  <c r="AM34" i="10"/>
  <c r="N34" i="10"/>
  <c r="AM101" i="10"/>
  <c r="N101" i="10"/>
  <c r="AM98" i="10"/>
  <c r="N98" i="10"/>
  <c r="AM28" i="10"/>
  <c r="N28" i="10"/>
  <c r="AM91" i="10"/>
  <c r="N91" i="10"/>
  <c r="AM10" i="10"/>
  <c r="N10" i="10"/>
  <c r="AM29" i="10"/>
  <c r="N29" i="10"/>
  <c r="AM63" i="10"/>
  <c r="N63" i="10"/>
  <c r="AM51" i="10"/>
  <c r="N51" i="10"/>
  <c r="AM155" i="10"/>
  <c r="N155" i="10"/>
  <c r="AM189" i="10"/>
  <c r="N189" i="10"/>
  <c r="AM152" i="10"/>
  <c r="N152" i="10"/>
  <c r="AM68" i="10"/>
  <c r="N68" i="10"/>
  <c r="AM132" i="10"/>
  <c r="N132" i="10"/>
  <c r="AM26" i="10"/>
  <c r="N26" i="10"/>
  <c r="AT14" i="10"/>
  <c r="Q14" i="10"/>
  <c r="AM61" i="10"/>
  <c r="N61" i="10"/>
  <c r="AM48" i="10"/>
  <c r="N48" i="10"/>
  <c r="AM58" i="10"/>
  <c r="N58" i="10"/>
  <c r="AM103" i="10"/>
  <c r="N103" i="10"/>
  <c r="AM181" i="10"/>
  <c r="N181" i="10"/>
  <c r="AM4" i="10"/>
  <c r="N4" i="10"/>
  <c r="AM126" i="10"/>
  <c r="N126" i="10"/>
  <c r="AM131" i="10"/>
  <c r="N131" i="10"/>
  <c r="AM133" i="10"/>
  <c r="N133" i="10"/>
  <c r="AM73" i="10"/>
  <c r="N73" i="10"/>
  <c r="AM149" i="10"/>
  <c r="N149" i="10"/>
  <c r="AT196" i="10"/>
  <c r="Q196" i="10"/>
  <c r="AM129" i="10"/>
  <c r="N129" i="10"/>
  <c r="AM20" i="10"/>
  <c r="N20" i="10"/>
  <c r="AM164" i="10"/>
  <c r="N164" i="10"/>
  <c r="AM33" i="10"/>
  <c r="N33" i="10"/>
  <c r="AM62" i="10"/>
  <c r="N62" i="10"/>
  <c r="AM118" i="10"/>
  <c r="N118" i="10"/>
  <c r="AM184" i="10"/>
  <c r="N184" i="10"/>
  <c r="AM9" i="10"/>
  <c r="N9" i="10"/>
  <c r="AM30" i="10"/>
  <c r="N30" i="10"/>
  <c r="AM92" i="10"/>
  <c r="N92" i="10"/>
  <c r="AM94" i="10"/>
  <c r="N94" i="10"/>
  <c r="AM143" i="10"/>
  <c r="N143" i="10"/>
  <c r="AU196" i="10"/>
  <c r="R196" i="10"/>
  <c r="AM182" i="10"/>
  <c r="N182" i="10"/>
  <c r="AM122" i="10"/>
  <c r="N122" i="10"/>
  <c r="AM163" i="10"/>
  <c r="N163" i="10"/>
  <c r="AM125" i="10"/>
  <c r="N125" i="10"/>
  <c r="AM32" i="10"/>
  <c r="N32" i="10"/>
  <c r="AM151" i="10"/>
  <c r="N151" i="10"/>
  <c r="AM140" i="10"/>
  <c r="N140" i="10"/>
  <c r="AM79" i="10"/>
  <c r="N79" i="10"/>
  <c r="AM102" i="10"/>
  <c r="N102" i="10"/>
  <c r="AM169" i="10"/>
  <c r="N169" i="10"/>
  <c r="AM42" i="10"/>
  <c r="N42" i="10"/>
  <c r="AM55" i="10"/>
  <c r="N55" i="10"/>
  <c r="AM160" i="10"/>
  <c r="N160" i="10"/>
  <c r="AM119" i="10"/>
  <c r="N119" i="10"/>
  <c r="AM46" i="10"/>
  <c r="N46" i="10"/>
  <c r="AM187" i="10"/>
  <c r="N187" i="10"/>
  <c r="AM104" i="10"/>
  <c r="N104" i="10"/>
  <c r="AM15" i="10"/>
  <c r="N15" i="10"/>
  <c r="AM171" i="10"/>
  <c r="N171" i="10"/>
  <c r="AM49" i="10"/>
  <c r="N49" i="10"/>
  <c r="AM85" i="10"/>
  <c r="N85" i="10"/>
  <c r="AM127" i="10"/>
  <c r="N127" i="10"/>
  <c r="AM56" i="10"/>
  <c r="N56" i="10"/>
  <c r="AM159" i="10"/>
  <c r="N159" i="10"/>
  <c r="AM111" i="10"/>
  <c r="N111" i="10"/>
  <c r="AM141" i="10"/>
  <c r="N141" i="10"/>
  <c r="AM147" i="10"/>
  <c r="N147" i="10"/>
  <c r="AM166" i="10"/>
  <c r="N166" i="10"/>
  <c r="AM23" i="10"/>
  <c r="N23" i="10"/>
  <c r="AM137" i="10"/>
  <c r="N137" i="10"/>
  <c r="AM90" i="10"/>
  <c r="N90" i="10"/>
  <c r="AM74" i="10"/>
  <c r="N74" i="10"/>
  <c r="AM24" i="10"/>
  <c r="N24" i="10"/>
  <c r="AM97" i="10"/>
  <c r="N97" i="10"/>
  <c r="AM35" i="10"/>
  <c r="N35" i="10"/>
  <c r="AM27" i="10"/>
  <c r="N27" i="10"/>
  <c r="AM175" i="10"/>
  <c r="N175" i="10"/>
  <c r="AM167" i="10"/>
  <c r="N167" i="10"/>
  <c r="AM64" i="10"/>
  <c r="N64" i="10"/>
  <c r="AM83" i="10"/>
  <c r="N83" i="10"/>
  <c r="AM5" i="10"/>
  <c r="N5" i="10"/>
  <c r="AM108" i="10"/>
  <c r="N108" i="10"/>
  <c r="AM18" i="10"/>
  <c r="N18" i="10"/>
  <c r="AM6" i="10"/>
  <c r="N6" i="10"/>
  <c r="AM139" i="10"/>
  <c r="N139" i="10"/>
  <c r="AM168" i="10"/>
  <c r="N168" i="10"/>
  <c r="AM54" i="10"/>
  <c r="N54" i="10"/>
  <c r="AM88" i="10"/>
  <c r="N88" i="10"/>
  <c r="AT194" i="10"/>
  <c r="Q194" i="10"/>
  <c r="AM16" i="10"/>
  <c r="N16" i="10"/>
  <c r="AM75" i="10"/>
  <c r="N75" i="10"/>
  <c r="AM115" i="10"/>
  <c r="N115" i="10"/>
  <c r="AU157" i="10"/>
  <c r="R157" i="10"/>
  <c r="AM69" i="10"/>
  <c r="N69" i="10"/>
  <c r="AM190" i="10"/>
  <c r="N190" i="10"/>
  <c r="AM130" i="10"/>
  <c r="N130" i="10"/>
  <c r="AM128" i="10"/>
  <c r="N128" i="10"/>
  <c r="AM148" i="10"/>
  <c r="N148" i="10"/>
  <c r="AM39" i="10"/>
  <c r="N39" i="10"/>
  <c r="AM145" i="10"/>
  <c r="N145" i="10"/>
  <c r="AM7" i="10"/>
  <c r="N7" i="10"/>
  <c r="AM106" i="10"/>
  <c r="N106" i="10"/>
  <c r="AM161" i="10"/>
  <c r="N161" i="10"/>
  <c r="AM31" i="10"/>
  <c r="N31" i="10"/>
  <c r="AM77" i="10"/>
  <c r="N77" i="10"/>
  <c r="AM100" i="10"/>
  <c r="N100" i="10"/>
  <c r="AM121" i="10"/>
  <c r="N121" i="10"/>
  <c r="AM170" i="10"/>
  <c r="N170" i="10"/>
  <c r="AM154" i="10"/>
  <c r="N154" i="10"/>
  <c r="AM76" i="10"/>
  <c r="N76" i="10"/>
  <c r="AM12" i="10"/>
  <c r="N12" i="10"/>
  <c r="AT186" i="10"/>
  <c r="Q186" i="10"/>
  <c r="AM52" i="10"/>
  <c r="N52" i="10"/>
  <c r="AM70" i="10"/>
  <c r="N70" i="10"/>
  <c r="AM153" i="10"/>
  <c r="N153" i="10"/>
  <c r="AM178" i="10"/>
  <c r="N178" i="10"/>
  <c r="AM78" i="10"/>
  <c r="N78" i="10"/>
  <c r="AM43" i="10"/>
  <c r="N43" i="10"/>
  <c r="AM172" i="10"/>
  <c r="N172" i="10"/>
  <c r="AM67" i="10"/>
  <c r="N67" i="10"/>
  <c r="AM41" i="10"/>
  <c r="N41" i="10"/>
  <c r="AM124" i="10"/>
  <c r="N124" i="10"/>
  <c r="AT191" i="10"/>
  <c r="Q191" i="10"/>
  <c r="AM11" i="10"/>
  <c r="N11" i="10"/>
  <c r="AM25" i="10"/>
  <c r="N25" i="10"/>
  <c r="AM117" i="10"/>
  <c r="N117" i="10"/>
  <c r="AT157" i="10"/>
  <c r="Q157" i="10"/>
  <c r="AM95" i="10"/>
  <c r="N95" i="10"/>
  <c r="AV12" i="10" l="1"/>
  <c r="S12" i="10"/>
  <c r="S170" i="10"/>
  <c r="AV170" i="10"/>
  <c r="S77" i="10"/>
  <c r="AV77" i="10"/>
  <c r="AV106" i="10"/>
  <c r="S106" i="10"/>
  <c r="S39" i="10"/>
  <c r="AV39" i="10"/>
  <c r="AV90" i="10"/>
  <c r="S90" i="10"/>
  <c r="S166" i="10"/>
  <c r="AV166" i="10"/>
  <c r="S187" i="10"/>
  <c r="AV187" i="10"/>
  <c r="S160" i="10"/>
  <c r="AV160" i="10"/>
  <c r="S182" i="10"/>
  <c r="AV182" i="10"/>
  <c r="AV94" i="10"/>
  <c r="S94" i="10"/>
  <c r="AV62" i="10"/>
  <c r="S62" i="10"/>
  <c r="AV20" i="10"/>
  <c r="S20" i="10"/>
  <c r="AV63" i="10"/>
  <c r="S63" i="10"/>
  <c r="AV91" i="10"/>
  <c r="S91" i="10"/>
  <c r="AV101" i="10"/>
  <c r="S101" i="10"/>
  <c r="AV188" i="10"/>
  <c r="S188" i="10"/>
  <c r="AV107" i="10"/>
  <c r="S107" i="10"/>
  <c r="S156" i="10"/>
  <c r="AV156" i="10"/>
  <c r="S135" i="10"/>
  <c r="AV135" i="10"/>
  <c r="S71" i="10"/>
  <c r="AV71" i="10"/>
  <c r="S65" i="10"/>
  <c r="AV65" i="10"/>
  <c r="AV21" i="10"/>
  <c r="S21" i="10"/>
  <c r="AV66" i="10"/>
  <c r="S66" i="10"/>
  <c r="AV36" i="10"/>
  <c r="S36" i="10"/>
  <c r="AV18" i="10"/>
  <c r="S18" i="10"/>
  <c r="S115" i="10"/>
  <c r="AV115" i="10"/>
  <c r="S78" i="10"/>
  <c r="AV78" i="10"/>
  <c r="S139" i="10"/>
  <c r="AV139" i="10"/>
  <c r="AV83" i="10"/>
  <c r="S83" i="10"/>
  <c r="S175" i="10"/>
  <c r="AV175" i="10"/>
  <c r="AV97" i="10"/>
  <c r="S97" i="10"/>
  <c r="AV111" i="10"/>
  <c r="S111" i="10"/>
  <c r="AV127" i="10"/>
  <c r="S127" i="10"/>
  <c r="AV171" i="10"/>
  <c r="S171" i="10"/>
  <c r="S169" i="10"/>
  <c r="AV169" i="10"/>
  <c r="AV140" i="10"/>
  <c r="S140" i="10"/>
  <c r="AV125" i="10"/>
  <c r="S125" i="10"/>
  <c r="AV189" i="10"/>
  <c r="S189" i="10"/>
  <c r="S179" i="10"/>
  <c r="AV179" i="10"/>
  <c r="S192" i="10"/>
  <c r="AV192" i="10"/>
  <c r="AV37" i="10"/>
  <c r="S37" i="10"/>
  <c r="S38" i="10"/>
  <c r="AV38" i="10"/>
  <c r="S45" i="10"/>
  <c r="AV45" i="10"/>
  <c r="AV8" i="10"/>
  <c r="S8" i="10"/>
  <c r="S155" i="10"/>
  <c r="AV155" i="10"/>
  <c r="S50" i="10"/>
  <c r="AV50" i="10"/>
  <c r="S183" i="10"/>
  <c r="AV183" i="10"/>
  <c r="S110" i="10"/>
  <c r="AV110" i="10"/>
  <c r="S193" i="10"/>
  <c r="AV193" i="10"/>
  <c r="S43" i="10"/>
  <c r="AV43" i="10"/>
  <c r="S126" i="10"/>
  <c r="AV126" i="10"/>
  <c r="S121" i="10"/>
  <c r="AV121" i="10"/>
  <c r="S76" i="10"/>
  <c r="AV76" i="10"/>
  <c r="S31" i="10"/>
  <c r="AV31" i="10"/>
  <c r="S7" i="10"/>
  <c r="AV7" i="10"/>
  <c r="S148" i="10"/>
  <c r="AV148" i="10"/>
  <c r="AV75" i="10"/>
  <c r="S75" i="10"/>
  <c r="S64" i="10"/>
  <c r="AV64" i="10"/>
  <c r="S24" i="10"/>
  <c r="AV24" i="10"/>
  <c r="S159" i="10"/>
  <c r="AV159" i="10"/>
  <c r="AV163" i="10"/>
  <c r="S163" i="10"/>
  <c r="AV92" i="10"/>
  <c r="S92" i="10"/>
  <c r="S184" i="10"/>
  <c r="AV184" i="10"/>
  <c r="S33" i="10"/>
  <c r="AV33" i="10"/>
  <c r="AV129" i="10"/>
  <c r="S129" i="10"/>
  <c r="S68" i="10"/>
  <c r="AV68" i="10"/>
  <c r="S29" i="10"/>
  <c r="AV29" i="10"/>
  <c r="S28" i="10"/>
  <c r="AV28" i="10"/>
  <c r="S34" i="10"/>
  <c r="AV34" i="10"/>
  <c r="S112" i="10"/>
  <c r="AV112" i="10"/>
  <c r="S177" i="10"/>
  <c r="AV177" i="10"/>
  <c r="AV114" i="10"/>
  <c r="S114" i="10"/>
  <c r="AV158" i="10"/>
  <c r="S158" i="10"/>
  <c r="AV195" i="10"/>
  <c r="S195" i="10"/>
  <c r="S81" i="10"/>
  <c r="AV81" i="10"/>
  <c r="AV173" i="10"/>
  <c r="S173" i="10"/>
  <c r="AV176" i="10"/>
  <c r="S176" i="10"/>
  <c r="S96" i="10"/>
  <c r="AV96" i="10"/>
  <c r="S67" i="10"/>
  <c r="AV67" i="10"/>
  <c r="AV70" i="10"/>
  <c r="S70" i="10"/>
  <c r="S73" i="10"/>
  <c r="AV73" i="10"/>
  <c r="S103" i="10"/>
  <c r="AV103" i="10"/>
  <c r="S61" i="10"/>
  <c r="AV61" i="10"/>
  <c r="S117" i="10"/>
  <c r="AV117" i="10"/>
  <c r="Q99" i="10"/>
  <c r="AV27" i="10"/>
  <c r="S27" i="10"/>
  <c r="S137" i="10"/>
  <c r="AV137" i="10"/>
  <c r="AV147" i="10"/>
  <c r="S147" i="10"/>
  <c r="AV85" i="10"/>
  <c r="S85" i="10"/>
  <c r="S15" i="10"/>
  <c r="AV15" i="10"/>
  <c r="AV46" i="10"/>
  <c r="S46" i="10"/>
  <c r="S55" i="10"/>
  <c r="AV55" i="10"/>
  <c r="S102" i="10"/>
  <c r="AV102" i="10"/>
  <c r="S151" i="10"/>
  <c r="AV151" i="10"/>
  <c r="AV4" i="10"/>
  <c r="S4" i="10"/>
  <c r="S120" i="10"/>
  <c r="AV120" i="10"/>
  <c r="S95" i="10"/>
  <c r="AV95" i="10"/>
  <c r="AV190" i="10"/>
  <c r="S190" i="10"/>
  <c r="S178" i="10"/>
  <c r="AV178" i="10"/>
  <c r="AV54" i="10"/>
  <c r="S54" i="10"/>
  <c r="S6" i="10"/>
  <c r="AV6" i="10"/>
  <c r="S133" i="10"/>
  <c r="AV133" i="10"/>
  <c r="AV58" i="10"/>
  <c r="S58" i="10"/>
  <c r="S22" i="10"/>
  <c r="AV22" i="10"/>
  <c r="AV19" i="10"/>
  <c r="S19" i="10"/>
  <c r="S57" i="10"/>
  <c r="AV57" i="10"/>
  <c r="AV53" i="10"/>
  <c r="S53" i="10"/>
  <c r="S153" i="10"/>
  <c r="AV153" i="10"/>
  <c r="AV88" i="10"/>
  <c r="S88" i="10"/>
  <c r="AV108" i="10"/>
  <c r="S108" i="10"/>
  <c r="AV143" i="10"/>
  <c r="S143" i="10"/>
  <c r="AV26" i="10"/>
  <c r="S26" i="10"/>
  <c r="S144" i="10"/>
  <c r="AV144" i="10"/>
  <c r="S109" i="10"/>
  <c r="AV109" i="10"/>
  <c r="S134" i="10"/>
  <c r="AV134" i="10"/>
  <c r="AV172" i="10"/>
  <c r="S172" i="10"/>
  <c r="AV69" i="10"/>
  <c r="S69" i="10"/>
  <c r="S154" i="10"/>
  <c r="AV154" i="10"/>
  <c r="S100" i="10"/>
  <c r="AV100" i="10"/>
  <c r="AV161" i="10"/>
  <c r="S161" i="10"/>
  <c r="S145" i="10"/>
  <c r="AV145" i="10"/>
  <c r="S128" i="10"/>
  <c r="AV128" i="10"/>
  <c r="AV16" i="10"/>
  <c r="S16" i="10"/>
  <c r="AV167" i="10"/>
  <c r="S167" i="10"/>
  <c r="S49" i="10"/>
  <c r="AV49" i="10"/>
  <c r="S119" i="10"/>
  <c r="AV119" i="10"/>
  <c r="AV32" i="10"/>
  <c r="S32" i="10"/>
  <c r="S30" i="10"/>
  <c r="AV30" i="10"/>
  <c r="AV118" i="10"/>
  <c r="S118" i="10"/>
  <c r="AV164" i="10"/>
  <c r="S164" i="10"/>
  <c r="AV152" i="10"/>
  <c r="S152" i="10"/>
  <c r="AV51" i="10"/>
  <c r="S51" i="10"/>
  <c r="AV10" i="10"/>
  <c r="S10" i="10"/>
  <c r="S98" i="10"/>
  <c r="AV98" i="10"/>
  <c r="AV84" i="10"/>
  <c r="S84" i="10"/>
  <c r="AV116" i="10"/>
  <c r="S116" i="10"/>
  <c r="S17" i="10"/>
  <c r="AV17" i="10"/>
  <c r="AV89" i="10"/>
  <c r="S89" i="10"/>
  <c r="S60" i="10"/>
  <c r="AV60" i="10"/>
  <c r="S105" i="10"/>
  <c r="AV105" i="10"/>
  <c r="S123" i="10"/>
  <c r="AV123" i="10"/>
  <c r="S165" i="10"/>
  <c r="AV165" i="10"/>
  <c r="AV44" i="10"/>
  <c r="S44" i="10"/>
  <c r="AV113" i="10"/>
  <c r="S113" i="10"/>
  <c r="AV11" i="10"/>
  <c r="S11" i="10"/>
  <c r="AV124" i="10"/>
  <c r="S124" i="10"/>
  <c r="AV52" i="10"/>
  <c r="S52" i="10"/>
  <c r="S25" i="10"/>
  <c r="AV25" i="10"/>
  <c r="S41" i="10"/>
  <c r="AV41" i="10"/>
  <c r="S168" i="10"/>
  <c r="AV168" i="10"/>
  <c r="S5" i="10"/>
  <c r="AV5" i="10"/>
  <c r="S35" i="10"/>
  <c r="AV35" i="10"/>
  <c r="AV74" i="10"/>
  <c r="S74" i="10"/>
  <c r="S23" i="10"/>
  <c r="AV23" i="10"/>
  <c r="AV141" i="10"/>
  <c r="S141" i="10"/>
  <c r="AV56" i="10"/>
  <c r="S56" i="10"/>
  <c r="S104" i="10"/>
  <c r="AV104" i="10"/>
  <c r="AV42" i="10"/>
  <c r="S42" i="10"/>
  <c r="S79" i="10"/>
  <c r="AV79" i="10"/>
  <c r="S122" i="10"/>
  <c r="AV122" i="10"/>
  <c r="S131" i="10"/>
  <c r="AV131" i="10"/>
  <c r="S142" i="10"/>
  <c r="AV142" i="10"/>
  <c r="S149" i="10"/>
  <c r="AV149" i="10"/>
  <c r="AV181" i="10"/>
  <c r="S181" i="10"/>
  <c r="S48" i="10"/>
  <c r="AV48" i="10"/>
  <c r="AV138" i="10"/>
  <c r="S138" i="10"/>
  <c r="AV82" i="10"/>
  <c r="S82" i="10"/>
  <c r="S146" i="10"/>
  <c r="AV146" i="10"/>
  <c r="S87" i="10"/>
  <c r="AV87" i="10"/>
  <c r="AV180" i="10"/>
  <c r="S180" i="10"/>
  <c r="AV9" i="10"/>
  <c r="S9" i="10"/>
  <c r="S132" i="10"/>
  <c r="AV132" i="10"/>
  <c r="AV40" i="10"/>
  <c r="S40" i="10"/>
  <c r="AV174" i="10"/>
  <c r="S174" i="10"/>
  <c r="AV150" i="10"/>
  <c r="S150" i="10"/>
  <c r="AT99" i="10"/>
  <c r="AO121" i="10"/>
  <c r="P121" i="10"/>
  <c r="AO75" i="10"/>
  <c r="P75" i="10"/>
  <c r="AO160" i="10"/>
  <c r="P160" i="10"/>
  <c r="AO182" i="10"/>
  <c r="P182" i="10"/>
  <c r="AO73" i="10"/>
  <c r="P73" i="10"/>
  <c r="P126" i="10"/>
  <c r="AO126" i="10"/>
  <c r="P103" i="10"/>
  <c r="AO103" i="10"/>
  <c r="AO61" i="10"/>
  <c r="P61" i="10"/>
  <c r="AO132" i="10"/>
  <c r="P132" i="10"/>
  <c r="AO107" i="10"/>
  <c r="P107" i="10"/>
  <c r="AO156" i="10"/>
  <c r="P156" i="10"/>
  <c r="AO135" i="10"/>
  <c r="P135" i="10"/>
  <c r="AO71" i="10"/>
  <c r="P71" i="10"/>
  <c r="AO65" i="10"/>
  <c r="P65" i="10"/>
  <c r="AO21" i="10"/>
  <c r="P21" i="10"/>
  <c r="AO66" i="10"/>
  <c r="P66" i="10"/>
  <c r="AO36" i="10"/>
  <c r="P36" i="10"/>
  <c r="AO145" i="10"/>
  <c r="P145" i="10"/>
  <c r="P54" i="10"/>
  <c r="AO54" i="10"/>
  <c r="P6" i="10"/>
  <c r="AO6" i="10"/>
  <c r="P64" i="10"/>
  <c r="AO64" i="10"/>
  <c r="AO159" i="10"/>
  <c r="P159" i="10"/>
  <c r="P92" i="10"/>
  <c r="AO92" i="10"/>
  <c r="AO184" i="10"/>
  <c r="P184" i="10"/>
  <c r="AO33" i="10"/>
  <c r="P33" i="10"/>
  <c r="AO129" i="10"/>
  <c r="P129" i="10"/>
  <c r="AO68" i="10"/>
  <c r="P68" i="10"/>
  <c r="AO29" i="10"/>
  <c r="P29" i="10"/>
  <c r="AO28" i="10"/>
  <c r="P28" i="10"/>
  <c r="AO34" i="10"/>
  <c r="P34" i="10"/>
  <c r="AO112" i="10"/>
  <c r="P112" i="10"/>
  <c r="P174" i="10"/>
  <c r="AO174" i="10"/>
  <c r="AO150" i="10"/>
  <c r="P150" i="10"/>
  <c r="AO37" i="10"/>
  <c r="P37" i="10"/>
  <c r="AO38" i="10"/>
  <c r="P38" i="10"/>
  <c r="AO45" i="10"/>
  <c r="P45" i="10"/>
  <c r="AO8" i="10"/>
  <c r="P8" i="10"/>
  <c r="AO154" i="10"/>
  <c r="P154" i="10"/>
  <c r="AO161" i="10"/>
  <c r="P161" i="10"/>
  <c r="AO69" i="10"/>
  <c r="P69" i="10"/>
  <c r="AO187" i="10"/>
  <c r="P187" i="10"/>
  <c r="P24" i="10"/>
  <c r="AO24" i="10"/>
  <c r="AO15" i="10"/>
  <c r="P15" i="10"/>
  <c r="AO46" i="10"/>
  <c r="P46" i="10"/>
  <c r="AO55" i="10"/>
  <c r="P55" i="10"/>
  <c r="P102" i="10"/>
  <c r="AO102" i="10"/>
  <c r="AO151" i="10"/>
  <c r="P151" i="10"/>
  <c r="AW196" i="10"/>
  <c r="T196" i="10"/>
  <c r="AO192" i="10"/>
  <c r="P192" i="10"/>
  <c r="AO16" i="10"/>
  <c r="P16" i="10"/>
  <c r="AO133" i="10"/>
  <c r="P133" i="10"/>
  <c r="AO58" i="10"/>
  <c r="P58" i="10"/>
  <c r="AO155" i="10"/>
  <c r="P155" i="10"/>
  <c r="P177" i="10"/>
  <c r="AO177" i="10"/>
  <c r="AO114" i="10"/>
  <c r="P114" i="10"/>
  <c r="AO158" i="10"/>
  <c r="P158" i="10"/>
  <c r="AO195" i="10"/>
  <c r="P195" i="10"/>
  <c r="AO81" i="10"/>
  <c r="P81" i="10"/>
  <c r="AO173" i="10"/>
  <c r="P173" i="10"/>
  <c r="AO176" i="10"/>
  <c r="P176" i="10"/>
  <c r="AO96" i="10"/>
  <c r="P96" i="10"/>
  <c r="AO12" i="10"/>
  <c r="P12" i="10"/>
  <c r="AO170" i="10"/>
  <c r="P170" i="10"/>
  <c r="AO77" i="10"/>
  <c r="P77" i="10"/>
  <c r="P106" i="10"/>
  <c r="AO106" i="10"/>
  <c r="AO39" i="10"/>
  <c r="P39" i="10"/>
  <c r="T157" i="10"/>
  <c r="AW157" i="10"/>
  <c r="AO141" i="10"/>
  <c r="P141" i="10"/>
  <c r="AO4" i="10"/>
  <c r="P4" i="10"/>
  <c r="AO50" i="10"/>
  <c r="P50" i="10"/>
  <c r="P183" i="10"/>
  <c r="AO183" i="10"/>
  <c r="AO25" i="10"/>
  <c r="P25" i="10"/>
  <c r="P95" i="10"/>
  <c r="AO95" i="10"/>
  <c r="AO5" i="10"/>
  <c r="P5" i="10"/>
  <c r="P35" i="10"/>
  <c r="AO35" i="10"/>
  <c r="AO23" i="10"/>
  <c r="P23" i="10"/>
  <c r="AO56" i="10"/>
  <c r="P56" i="10"/>
  <c r="P163" i="10"/>
  <c r="AO163" i="10"/>
  <c r="P18" i="10"/>
  <c r="AO18" i="10"/>
  <c r="P167" i="10"/>
  <c r="AO167" i="10"/>
  <c r="P30" i="10"/>
  <c r="AO30" i="10"/>
  <c r="AO118" i="10"/>
  <c r="P118" i="10"/>
  <c r="AO164" i="10"/>
  <c r="P164" i="10"/>
  <c r="AO152" i="10"/>
  <c r="P152" i="10"/>
  <c r="AO51" i="10"/>
  <c r="P51" i="10"/>
  <c r="AO10" i="10"/>
  <c r="P10" i="10"/>
  <c r="AO98" i="10"/>
  <c r="P98" i="10"/>
  <c r="AO84" i="10"/>
  <c r="P84" i="10"/>
  <c r="AO116" i="10"/>
  <c r="P116" i="10"/>
  <c r="AO110" i="10"/>
  <c r="P110" i="10"/>
  <c r="AO193" i="10"/>
  <c r="P193" i="10"/>
  <c r="AO22" i="10"/>
  <c r="P22" i="10"/>
  <c r="AO19" i="10"/>
  <c r="P19" i="10"/>
  <c r="AO57" i="10"/>
  <c r="P57" i="10"/>
  <c r="AO53" i="10"/>
  <c r="P53" i="10"/>
  <c r="AO74" i="10"/>
  <c r="P74" i="10"/>
  <c r="AO11" i="10"/>
  <c r="P11" i="10"/>
  <c r="AO67" i="10"/>
  <c r="P67" i="10"/>
  <c r="AO70" i="10"/>
  <c r="P70" i="10"/>
  <c r="AO104" i="10"/>
  <c r="P104" i="10"/>
  <c r="AO42" i="10"/>
  <c r="P42" i="10"/>
  <c r="AO79" i="10"/>
  <c r="P79" i="10"/>
  <c r="AO122" i="10"/>
  <c r="P122" i="10"/>
  <c r="AO143" i="10"/>
  <c r="P143" i="10"/>
  <c r="AO26" i="10"/>
  <c r="P26" i="10"/>
  <c r="AO120" i="10"/>
  <c r="P120" i="10"/>
  <c r="AO168" i="10"/>
  <c r="P168" i="10"/>
  <c r="AO49" i="10"/>
  <c r="P49" i="10"/>
  <c r="AO119" i="10"/>
  <c r="P119" i="10"/>
  <c r="P32" i="10"/>
  <c r="AO32" i="10"/>
  <c r="AO149" i="10"/>
  <c r="P149" i="10"/>
  <c r="AO181" i="10"/>
  <c r="P181" i="10"/>
  <c r="AO48" i="10"/>
  <c r="P48" i="10"/>
  <c r="AO17" i="10"/>
  <c r="P17" i="10"/>
  <c r="AO89" i="10"/>
  <c r="P89" i="10"/>
  <c r="AO60" i="10"/>
  <c r="P60" i="10"/>
  <c r="AO105" i="10"/>
  <c r="P105" i="10"/>
  <c r="AO123" i="10"/>
  <c r="P123" i="10"/>
  <c r="P165" i="10"/>
  <c r="AO165" i="10"/>
  <c r="P44" i="10"/>
  <c r="AO44" i="10"/>
  <c r="AO113" i="10"/>
  <c r="P113" i="10"/>
  <c r="AO27" i="10"/>
  <c r="P27" i="10"/>
  <c r="AO137" i="10"/>
  <c r="P137" i="10"/>
  <c r="AO147" i="10"/>
  <c r="P147" i="10"/>
  <c r="P85" i="10"/>
  <c r="AO85" i="10"/>
  <c r="AO40" i="10"/>
  <c r="P40" i="10"/>
  <c r="AO43" i="10"/>
  <c r="P43" i="10"/>
  <c r="AO153" i="10"/>
  <c r="P153" i="10"/>
  <c r="AO41" i="10"/>
  <c r="P41" i="10"/>
  <c r="AO78" i="10"/>
  <c r="P78" i="10"/>
  <c r="AO76" i="10"/>
  <c r="P76" i="10"/>
  <c r="AO31" i="10"/>
  <c r="P31" i="10"/>
  <c r="AO7" i="10"/>
  <c r="P7" i="10"/>
  <c r="AO148" i="10"/>
  <c r="P148" i="10"/>
  <c r="AO190" i="10"/>
  <c r="P190" i="10"/>
  <c r="AO115" i="10"/>
  <c r="P115" i="10"/>
  <c r="AO131" i="10"/>
  <c r="P131" i="10"/>
  <c r="P109" i="10"/>
  <c r="AO109" i="10"/>
  <c r="AO134" i="10"/>
  <c r="P134" i="10"/>
  <c r="AO100" i="10"/>
  <c r="P100" i="10"/>
  <c r="AO128" i="10"/>
  <c r="P128" i="10"/>
  <c r="AO83" i="10"/>
  <c r="P83" i="10"/>
  <c r="AO175" i="10"/>
  <c r="P175" i="10"/>
  <c r="P97" i="10"/>
  <c r="AO97" i="10"/>
  <c r="AO111" i="10"/>
  <c r="P111" i="10"/>
  <c r="AO127" i="10"/>
  <c r="P127" i="10"/>
  <c r="AO117" i="10"/>
  <c r="P117" i="10"/>
  <c r="AO88" i="10"/>
  <c r="P88" i="10"/>
  <c r="AO108" i="10"/>
  <c r="P108" i="10"/>
  <c r="P166" i="10"/>
  <c r="AO166" i="10"/>
  <c r="AO94" i="10"/>
  <c r="P94" i="10"/>
  <c r="AO62" i="10"/>
  <c r="P62" i="10"/>
  <c r="AO20" i="10"/>
  <c r="P20" i="10"/>
  <c r="AO189" i="10"/>
  <c r="P189" i="10"/>
  <c r="AO63" i="10"/>
  <c r="P63" i="10"/>
  <c r="AO91" i="10"/>
  <c r="P91" i="10"/>
  <c r="AO101" i="10"/>
  <c r="P101" i="10"/>
  <c r="AO179" i="10"/>
  <c r="P179" i="10"/>
  <c r="P144" i="10"/>
  <c r="AO144" i="10"/>
  <c r="AO138" i="10"/>
  <c r="P138" i="10"/>
  <c r="AO82" i="10"/>
  <c r="P82" i="10"/>
  <c r="AO146" i="10"/>
  <c r="P146" i="10"/>
  <c r="AO87" i="10"/>
  <c r="P87" i="10"/>
  <c r="P180" i="10"/>
  <c r="AO180" i="10"/>
  <c r="P124" i="10"/>
  <c r="AO124" i="10"/>
  <c r="P172" i="10"/>
  <c r="AO172" i="10"/>
  <c r="AO178" i="10"/>
  <c r="P178" i="10"/>
  <c r="AO52" i="10"/>
  <c r="P52" i="10"/>
  <c r="AO139" i="10"/>
  <c r="P139" i="10"/>
  <c r="P90" i="10"/>
  <c r="AO90" i="10"/>
  <c r="AO171" i="10"/>
  <c r="P171" i="10"/>
  <c r="AO169" i="10"/>
  <c r="P169" i="10"/>
  <c r="P140" i="10"/>
  <c r="AO140" i="10"/>
  <c r="AO125" i="10"/>
  <c r="P125" i="10"/>
  <c r="P9" i="10"/>
  <c r="AO9" i="10"/>
  <c r="AO188" i="10"/>
  <c r="P188" i="10"/>
  <c r="AO142" i="10"/>
  <c r="P142" i="10"/>
  <c r="AT6" i="10"/>
  <c r="Q6" i="10"/>
  <c r="AU99" i="10"/>
  <c r="R99" i="10"/>
  <c r="AU147" i="10"/>
  <c r="R147" i="10"/>
  <c r="AT25" i="10"/>
  <c r="Q25" i="10"/>
  <c r="AT154" i="10"/>
  <c r="Q154" i="10"/>
  <c r="AT100" i="10"/>
  <c r="Q100" i="10"/>
  <c r="AT161" i="10"/>
  <c r="Q161" i="10"/>
  <c r="AT145" i="10"/>
  <c r="Q145" i="10"/>
  <c r="AT128" i="10"/>
  <c r="Q128" i="10"/>
  <c r="AT69" i="10"/>
  <c r="Q69" i="10"/>
  <c r="AU75" i="10"/>
  <c r="R75" i="10"/>
  <c r="AU64" i="10"/>
  <c r="R64" i="10"/>
  <c r="AT27" i="10"/>
  <c r="Q27" i="10"/>
  <c r="AU24" i="10"/>
  <c r="R24" i="10"/>
  <c r="AT137" i="10"/>
  <c r="Q137" i="10"/>
  <c r="AT147" i="10"/>
  <c r="Q147" i="10"/>
  <c r="AU159" i="10"/>
  <c r="R159" i="10"/>
  <c r="AT85" i="10"/>
  <c r="Q85" i="10"/>
  <c r="AT187" i="10"/>
  <c r="Q187" i="10"/>
  <c r="AU73" i="10"/>
  <c r="R73" i="10"/>
  <c r="AU126" i="10"/>
  <c r="R126" i="10"/>
  <c r="AU103" i="10"/>
  <c r="R103" i="10"/>
  <c r="AU61" i="10"/>
  <c r="R61" i="10"/>
  <c r="AU107" i="10"/>
  <c r="R107" i="10"/>
  <c r="AU156" i="10"/>
  <c r="R156" i="10"/>
  <c r="AU135" i="10"/>
  <c r="R135" i="10"/>
  <c r="AU71" i="10"/>
  <c r="R71" i="10"/>
  <c r="AT40" i="10"/>
  <c r="Q40" i="10"/>
  <c r="AU65" i="10"/>
  <c r="R65" i="10"/>
  <c r="AU21" i="10"/>
  <c r="R21" i="10"/>
  <c r="AU66" i="10"/>
  <c r="R66" i="10"/>
  <c r="AU36" i="10"/>
  <c r="R36" i="10"/>
  <c r="AU41" i="10"/>
  <c r="R41" i="10"/>
  <c r="AT43" i="10"/>
  <c r="Q43" i="10"/>
  <c r="AT153" i="10"/>
  <c r="Q153" i="10"/>
  <c r="AU54" i="10"/>
  <c r="R54" i="10"/>
  <c r="AU6" i="10"/>
  <c r="R6" i="10"/>
  <c r="AT24" i="10"/>
  <c r="Q24" i="10"/>
  <c r="AT15" i="10"/>
  <c r="Q15" i="10"/>
  <c r="AT46" i="10"/>
  <c r="Q46" i="10"/>
  <c r="AT55" i="10"/>
  <c r="Q55" i="10"/>
  <c r="AT102" i="10"/>
  <c r="Q102" i="10"/>
  <c r="AT151" i="10"/>
  <c r="Q151" i="10"/>
  <c r="AU163" i="10"/>
  <c r="R163" i="10"/>
  <c r="AU92" i="10"/>
  <c r="R92" i="10"/>
  <c r="AU184" i="10"/>
  <c r="R184" i="10"/>
  <c r="AU33" i="10"/>
  <c r="R33" i="10"/>
  <c r="AU129" i="10"/>
  <c r="R129" i="10"/>
  <c r="AU68" i="10"/>
  <c r="R68" i="10"/>
  <c r="AU29" i="10"/>
  <c r="R29" i="10"/>
  <c r="AU28" i="10"/>
  <c r="R28" i="10"/>
  <c r="AU34" i="10"/>
  <c r="R34" i="10"/>
  <c r="AU112" i="10"/>
  <c r="R112" i="10"/>
  <c r="AT192" i="10"/>
  <c r="Q192" i="10"/>
  <c r="AU37" i="10"/>
  <c r="R37" i="10"/>
  <c r="AU38" i="10"/>
  <c r="R38" i="10"/>
  <c r="AU45" i="10"/>
  <c r="R45" i="10"/>
  <c r="AU8" i="10"/>
  <c r="R8" i="10"/>
  <c r="AU100" i="10"/>
  <c r="R100" i="10"/>
  <c r="AU69" i="10"/>
  <c r="R69" i="10"/>
  <c r="AT64" i="10"/>
  <c r="Q64" i="10"/>
  <c r="AT29" i="10"/>
  <c r="Q29" i="10"/>
  <c r="AT16" i="10"/>
  <c r="Q16" i="10"/>
  <c r="AU15" i="10"/>
  <c r="R15" i="10"/>
  <c r="AU46" i="10"/>
  <c r="R46" i="10"/>
  <c r="AU55" i="10"/>
  <c r="R55" i="10"/>
  <c r="AU102" i="10"/>
  <c r="R102" i="10"/>
  <c r="AU151" i="10"/>
  <c r="R151" i="10"/>
  <c r="AT133" i="10"/>
  <c r="Q133" i="10"/>
  <c r="AU4" i="10"/>
  <c r="R4" i="10"/>
  <c r="AT58" i="10"/>
  <c r="Q58" i="10"/>
  <c r="AT155" i="10"/>
  <c r="Q155" i="10"/>
  <c r="AT177" i="10"/>
  <c r="Q177" i="10"/>
  <c r="AU50" i="10"/>
  <c r="R50" i="10"/>
  <c r="AT114" i="10"/>
  <c r="Q114" i="10"/>
  <c r="AU183" i="10"/>
  <c r="R183" i="10"/>
  <c r="AU110" i="10"/>
  <c r="R110" i="10"/>
  <c r="AT158" i="10"/>
  <c r="Q158" i="10"/>
  <c r="AT195" i="10"/>
  <c r="Q195" i="10"/>
  <c r="AT81" i="10"/>
  <c r="Q81" i="10"/>
  <c r="AT173" i="10"/>
  <c r="Q173" i="10"/>
  <c r="AT176" i="10"/>
  <c r="Q176" i="10"/>
  <c r="AU193" i="10"/>
  <c r="R193" i="10"/>
  <c r="AT96" i="10"/>
  <c r="Q96" i="10"/>
  <c r="AT33" i="10"/>
  <c r="Q33" i="10"/>
  <c r="AT174" i="10"/>
  <c r="Q174" i="10"/>
  <c r="AT45" i="10"/>
  <c r="Q45" i="10"/>
  <c r="AT5" i="10"/>
  <c r="Q5" i="10"/>
  <c r="AT141" i="10"/>
  <c r="Q141" i="10"/>
  <c r="AU133" i="10"/>
  <c r="R133" i="10"/>
  <c r="AT4" i="10"/>
  <c r="Q4" i="10"/>
  <c r="AU58" i="10"/>
  <c r="R58" i="10"/>
  <c r="AU177" i="10"/>
  <c r="R177" i="10"/>
  <c r="AT50" i="10"/>
  <c r="Q50" i="10"/>
  <c r="AU114" i="10"/>
  <c r="R114" i="10"/>
  <c r="AT183" i="10"/>
  <c r="Q183" i="10"/>
  <c r="AU158" i="10"/>
  <c r="R158" i="10"/>
  <c r="AU195" i="10"/>
  <c r="R195" i="10"/>
  <c r="AU81" i="10"/>
  <c r="R81" i="10"/>
  <c r="AU173" i="10"/>
  <c r="R173" i="10"/>
  <c r="AU176" i="10"/>
  <c r="R176" i="10"/>
  <c r="AU96" i="10"/>
  <c r="R96" i="10"/>
  <c r="AU25" i="10"/>
  <c r="R25" i="10"/>
  <c r="AT92" i="10"/>
  <c r="Q92" i="10"/>
  <c r="AU192" i="10"/>
  <c r="R192" i="10"/>
  <c r="AU167" i="10"/>
  <c r="R167" i="10"/>
  <c r="AT35" i="10"/>
  <c r="Q35" i="10"/>
  <c r="AT74" i="10"/>
  <c r="Q74" i="10"/>
  <c r="AT23" i="10"/>
  <c r="Q23" i="10"/>
  <c r="AT56" i="10"/>
  <c r="Q56" i="10"/>
  <c r="AT163" i="10"/>
  <c r="Q163" i="10"/>
  <c r="AU12" i="10"/>
  <c r="R12" i="10"/>
  <c r="AU170" i="10"/>
  <c r="R170" i="10"/>
  <c r="AU77" i="10"/>
  <c r="R77" i="10"/>
  <c r="AU106" i="10"/>
  <c r="R106" i="10"/>
  <c r="AU39" i="10"/>
  <c r="R39" i="10"/>
  <c r="AU168" i="10"/>
  <c r="R168" i="10"/>
  <c r="AT18" i="10"/>
  <c r="Q18" i="10"/>
  <c r="AU5" i="10"/>
  <c r="R5" i="10"/>
  <c r="AT167" i="10"/>
  <c r="Q167" i="10"/>
  <c r="AU35" i="10"/>
  <c r="R35" i="10"/>
  <c r="AU74" i="10"/>
  <c r="R74" i="10"/>
  <c r="AU23" i="10"/>
  <c r="R23" i="10"/>
  <c r="AU141" i="10"/>
  <c r="R141" i="10"/>
  <c r="AU56" i="10"/>
  <c r="R56" i="10"/>
  <c r="AU143" i="10"/>
  <c r="R143" i="10"/>
  <c r="AT30" i="10"/>
  <c r="Q30" i="10"/>
  <c r="AT118" i="10"/>
  <c r="Q118" i="10"/>
  <c r="AT164" i="10"/>
  <c r="Q164" i="10"/>
  <c r="AU26" i="10"/>
  <c r="R26" i="10"/>
  <c r="AT152" i="10"/>
  <c r="Q152" i="10"/>
  <c r="AT51" i="10"/>
  <c r="Q51" i="10"/>
  <c r="AT10" i="10"/>
  <c r="Q10" i="10"/>
  <c r="AT98" i="10"/>
  <c r="Q98" i="10"/>
  <c r="AT84" i="10"/>
  <c r="Q84" i="10"/>
  <c r="AT116" i="10"/>
  <c r="Q116" i="10"/>
  <c r="AT110" i="10"/>
  <c r="Q110" i="10"/>
  <c r="AT193" i="10"/>
  <c r="Q193" i="10"/>
  <c r="AT22" i="10"/>
  <c r="Q22" i="10"/>
  <c r="AT19" i="10"/>
  <c r="Q19" i="10"/>
  <c r="AU120" i="10"/>
  <c r="R120" i="10"/>
  <c r="AT57" i="10"/>
  <c r="Q57" i="10"/>
  <c r="AT53" i="10"/>
  <c r="Q53" i="10"/>
  <c r="AU155" i="10"/>
  <c r="R155" i="10"/>
  <c r="AT28" i="10"/>
  <c r="Q28" i="10"/>
  <c r="AT112" i="10"/>
  <c r="Q112" i="10"/>
  <c r="AT150" i="10"/>
  <c r="Q150" i="10"/>
  <c r="AU11" i="10"/>
  <c r="R11" i="10"/>
  <c r="AT12" i="10"/>
  <c r="Q12" i="10"/>
  <c r="AT170" i="10"/>
  <c r="Q170" i="10"/>
  <c r="AT77" i="10"/>
  <c r="Q77" i="10"/>
  <c r="AT106" i="10"/>
  <c r="Q106" i="10"/>
  <c r="AT39" i="10"/>
  <c r="Q39" i="10"/>
  <c r="AU16" i="10"/>
  <c r="R16" i="10"/>
  <c r="AT11" i="10"/>
  <c r="Q11" i="10"/>
  <c r="AT67" i="10"/>
  <c r="Q67" i="10"/>
  <c r="AU78" i="10"/>
  <c r="R78" i="10"/>
  <c r="AT70" i="10"/>
  <c r="Q70" i="10"/>
  <c r="AU18" i="10"/>
  <c r="R18" i="10"/>
  <c r="AU49" i="10"/>
  <c r="R49" i="10"/>
  <c r="AT104" i="10"/>
  <c r="Q104" i="10"/>
  <c r="AU119" i="10"/>
  <c r="R119" i="10"/>
  <c r="AT42" i="10"/>
  <c r="Q42" i="10"/>
  <c r="AT79" i="10"/>
  <c r="Q79" i="10"/>
  <c r="AU32" i="10"/>
  <c r="R32" i="10"/>
  <c r="AT122" i="10"/>
  <c r="Q122" i="10"/>
  <c r="AT143" i="10"/>
  <c r="Q143" i="10"/>
  <c r="AU30" i="10"/>
  <c r="R30" i="10"/>
  <c r="AU118" i="10"/>
  <c r="R118" i="10"/>
  <c r="AU164" i="10"/>
  <c r="R164" i="10"/>
  <c r="AT26" i="10"/>
  <c r="Q26" i="10"/>
  <c r="AU152" i="10"/>
  <c r="R152" i="10"/>
  <c r="AU51" i="10"/>
  <c r="R51" i="10"/>
  <c r="AU10" i="10"/>
  <c r="R10" i="10"/>
  <c r="AU98" i="10"/>
  <c r="R98" i="10"/>
  <c r="AU84" i="10"/>
  <c r="R84" i="10"/>
  <c r="AU116" i="10"/>
  <c r="R116" i="10"/>
  <c r="AU22" i="10"/>
  <c r="R22" i="10"/>
  <c r="AU19" i="10"/>
  <c r="R19" i="10"/>
  <c r="AT120" i="10"/>
  <c r="Q120" i="10"/>
  <c r="AU57" i="10"/>
  <c r="R57" i="10"/>
  <c r="AU53" i="10"/>
  <c r="R53" i="10"/>
  <c r="AT159" i="10"/>
  <c r="Q159" i="10"/>
  <c r="AU85" i="10"/>
  <c r="R85" i="10"/>
  <c r="AT34" i="10"/>
  <c r="Q34" i="10"/>
  <c r="AU43" i="10"/>
  <c r="R43" i="10"/>
  <c r="AU153" i="10"/>
  <c r="R153" i="10"/>
  <c r="AU70" i="10"/>
  <c r="R70" i="10"/>
  <c r="AU115" i="10"/>
  <c r="R115" i="10"/>
  <c r="AT168" i="10"/>
  <c r="Q168" i="10"/>
  <c r="AT49" i="10"/>
  <c r="Q49" i="10"/>
  <c r="AU104" i="10"/>
  <c r="R104" i="10"/>
  <c r="AT119" i="10"/>
  <c r="Q119" i="10"/>
  <c r="AU42" i="10"/>
  <c r="R42" i="10"/>
  <c r="AU79" i="10"/>
  <c r="R79" i="10"/>
  <c r="AT32" i="10"/>
  <c r="Q32" i="10"/>
  <c r="AU122" i="10"/>
  <c r="R122" i="10"/>
  <c r="AT149" i="10"/>
  <c r="Q149" i="10"/>
  <c r="AU131" i="10"/>
  <c r="R131" i="10"/>
  <c r="AT181" i="10"/>
  <c r="Q181" i="10"/>
  <c r="AT48" i="10"/>
  <c r="Q48" i="10"/>
  <c r="AU144" i="10"/>
  <c r="R144" i="10"/>
  <c r="AT17" i="10"/>
  <c r="Q17" i="10"/>
  <c r="AT89" i="10"/>
  <c r="Q89" i="10"/>
  <c r="AT60" i="10"/>
  <c r="Q60" i="10"/>
  <c r="AU109" i="10"/>
  <c r="R109" i="10"/>
  <c r="AT105" i="10"/>
  <c r="Q105" i="10"/>
  <c r="AT123" i="10"/>
  <c r="Q123" i="10"/>
  <c r="AT165" i="10"/>
  <c r="Q165" i="10"/>
  <c r="AU134" i="10"/>
  <c r="R134" i="10"/>
  <c r="AT44" i="10"/>
  <c r="Q44" i="10"/>
  <c r="AT113" i="10"/>
  <c r="Q113" i="10"/>
  <c r="AU67" i="10"/>
  <c r="R67" i="10"/>
  <c r="AU117" i="10"/>
  <c r="R117" i="10"/>
  <c r="AT78" i="10"/>
  <c r="Q78" i="10"/>
  <c r="AT76" i="10"/>
  <c r="Q76" i="10"/>
  <c r="AU121" i="10"/>
  <c r="R121" i="10"/>
  <c r="AT31" i="10"/>
  <c r="Q31" i="10"/>
  <c r="AT7" i="10"/>
  <c r="Q7" i="10"/>
  <c r="AT148" i="10"/>
  <c r="Q148" i="10"/>
  <c r="AT190" i="10"/>
  <c r="Q190" i="10"/>
  <c r="AT115" i="10"/>
  <c r="Q115" i="10"/>
  <c r="AT83" i="10"/>
  <c r="Q83" i="10"/>
  <c r="AT175" i="10"/>
  <c r="Q175" i="10"/>
  <c r="AT97" i="10"/>
  <c r="Q97" i="10"/>
  <c r="AU90" i="10"/>
  <c r="R90" i="10"/>
  <c r="AU166" i="10"/>
  <c r="R166" i="10"/>
  <c r="AT111" i="10"/>
  <c r="Q111" i="10"/>
  <c r="AT127" i="10"/>
  <c r="Q127" i="10"/>
  <c r="AU149" i="10"/>
  <c r="R149" i="10"/>
  <c r="AT131" i="10"/>
  <c r="Q131" i="10"/>
  <c r="AU181" i="10"/>
  <c r="R181" i="10"/>
  <c r="AU48" i="10"/>
  <c r="R48" i="10"/>
  <c r="AU17" i="10"/>
  <c r="R17" i="10"/>
  <c r="AU89" i="10"/>
  <c r="R89" i="10"/>
  <c r="AU60" i="10"/>
  <c r="R60" i="10"/>
  <c r="AT109" i="10"/>
  <c r="Q109" i="10"/>
  <c r="AU105" i="10"/>
  <c r="R105" i="10"/>
  <c r="AU123" i="10"/>
  <c r="R123" i="10"/>
  <c r="AU165" i="10"/>
  <c r="R165" i="10"/>
  <c r="AT134" i="10"/>
  <c r="Q134" i="10"/>
  <c r="AU44" i="10"/>
  <c r="R44" i="10"/>
  <c r="AU113" i="10"/>
  <c r="R113" i="10"/>
  <c r="AU161" i="10"/>
  <c r="R161" i="10"/>
  <c r="AU128" i="10"/>
  <c r="R128" i="10"/>
  <c r="AU27" i="10"/>
  <c r="R27" i="10"/>
  <c r="AT8" i="10"/>
  <c r="Q8" i="10"/>
  <c r="AT95" i="10"/>
  <c r="Q95" i="10"/>
  <c r="AU95" i="10"/>
  <c r="R95" i="10"/>
  <c r="AT41" i="10"/>
  <c r="Q41" i="10"/>
  <c r="AT117" i="10"/>
  <c r="Q117" i="10"/>
  <c r="AU76" i="10"/>
  <c r="R76" i="10"/>
  <c r="AU31" i="10"/>
  <c r="R31" i="10"/>
  <c r="AU7" i="10"/>
  <c r="R7" i="10"/>
  <c r="AU148" i="10"/>
  <c r="R148" i="10"/>
  <c r="AU190" i="10"/>
  <c r="R190" i="10"/>
  <c r="AT88" i="10"/>
  <c r="Q88" i="10"/>
  <c r="AU139" i="10"/>
  <c r="R139" i="10"/>
  <c r="AT108" i="10"/>
  <c r="Q108" i="10"/>
  <c r="AU83" i="10"/>
  <c r="R83" i="10"/>
  <c r="AU175" i="10"/>
  <c r="R175" i="10"/>
  <c r="AU97" i="10"/>
  <c r="R97" i="10"/>
  <c r="AT166" i="10"/>
  <c r="Q166" i="10"/>
  <c r="AU111" i="10"/>
  <c r="R111" i="10"/>
  <c r="AU127" i="10"/>
  <c r="R127" i="10"/>
  <c r="AT94" i="10"/>
  <c r="Q94" i="10"/>
  <c r="AU9" i="10"/>
  <c r="R9" i="10"/>
  <c r="AT62" i="10"/>
  <c r="Q62" i="10"/>
  <c r="AT20" i="10"/>
  <c r="Q20" i="10"/>
  <c r="AU132" i="10"/>
  <c r="R132" i="10"/>
  <c r="AT189" i="10"/>
  <c r="Q189" i="10"/>
  <c r="AT63" i="10"/>
  <c r="Q63" i="10"/>
  <c r="AT91" i="10"/>
  <c r="Q91" i="10"/>
  <c r="AT101" i="10"/>
  <c r="Q101" i="10"/>
  <c r="AT179" i="10"/>
  <c r="Q179" i="10"/>
  <c r="AT144" i="10"/>
  <c r="Q144" i="10"/>
  <c r="AT138" i="10"/>
  <c r="Q138" i="10"/>
  <c r="AT82" i="10"/>
  <c r="Q82" i="10"/>
  <c r="AT146" i="10"/>
  <c r="Q146" i="10"/>
  <c r="AU142" i="10"/>
  <c r="R142" i="10"/>
  <c r="AT87" i="10"/>
  <c r="Q87" i="10"/>
  <c r="AT180" i="10"/>
  <c r="Q180" i="10"/>
  <c r="AT184" i="10"/>
  <c r="Q184" i="10"/>
  <c r="AT129" i="10"/>
  <c r="Q129" i="10"/>
  <c r="AT68" i="10"/>
  <c r="Q68" i="10"/>
  <c r="AT38" i="10"/>
  <c r="Q38" i="10"/>
  <c r="AT124" i="10"/>
  <c r="Q124" i="10"/>
  <c r="AT172" i="10"/>
  <c r="Q172" i="10"/>
  <c r="AT178" i="10"/>
  <c r="Q178" i="10"/>
  <c r="AT52" i="10"/>
  <c r="Q52" i="10"/>
  <c r="AU88" i="10"/>
  <c r="R88" i="10"/>
  <c r="AT139" i="10"/>
  <c r="Q139" i="10"/>
  <c r="AU108" i="10"/>
  <c r="R108" i="10"/>
  <c r="AT90" i="10"/>
  <c r="Q90" i="10"/>
  <c r="AT171" i="10"/>
  <c r="Q171" i="10"/>
  <c r="AU187" i="10"/>
  <c r="R187" i="10"/>
  <c r="AU160" i="10"/>
  <c r="R160" i="10"/>
  <c r="AT169" i="10"/>
  <c r="Q169" i="10"/>
  <c r="AT140" i="10"/>
  <c r="Q140" i="10"/>
  <c r="AT125" i="10"/>
  <c r="Q125" i="10"/>
  <c r="AU182" i="10"/>
  <c r="R182" i="10"/>
  <c r="AU94" i="10"/>
  <c r="R94" i="10"/>
  <c r="AT9" i="10"/>
  <c r="Q9" i="10"/>
  <c r="AU62" i="10"/>
  <c r="R62" i="10"/>
  <c r="AU20" i="10"/>
  <c r="R20" i="10"/>
  <c r="AU63" i="10"/>
  <c r="R63" i="10"/>
  <c r="AU91" i="10"/>
  <c r="R91" i="10"/>
  <c r="AU101" i="10"/>
  <c r="R101" i="10"/>
  <c r="AT188" i="10"/>
  <c r="Q188" i="10"/>
  <c r="AU138" i="10"/>
  <c r="R138" i="10"/>
  <c r="AU82" i="10"/>
  <c r="R82" i="10"/>
  <c r="AU146" i="10"/>
  <c r="R146" i="10"/>
  <c r="AT142" i="10"/>
  <c r="Q142" i="10"/>
  <c r="AU87" i="10"/>
  <c r="R87" i="10"/>
  <c r="AU180" i="10"/>
  <c r="R180" i="10"/>
  <c r="AU154" i="10"/>
  <c r="R154" i="10"/>
  <c r="AU145" i="10"/>
  <c r="R145" i="10"/>
  <c r="AT54" i="10"/>
  <c r="Q54" i="10"/>
  <c r="AU137" i="10"/>
  <c r="R137" i="10"/>
  <c r="AT37" i="10"/>
  <c r="Q37" i="10"/>
  <c r="AT121" i="10"/>
  <c r="Q121" i="10"/>
  <c r="AU124" i="10"/>
  <c r="R124" i="10"/>
  <c r="AU172" i="10"/>
  <c r="R172" i="10"/>
  <c r="AU178" i="10"/>
  <c r="R178" i="10"/>
  <c r="AU52" i="10"/>
  <c r="R52" i="10"/>
  <c r="AT75" i="10"/>
  <c r="Q75" i="10"/>
  <c r="AU171" i="10"/>
  <c r="R171" i="10"/>
  <c r="AT160" i="10"/>
  <c r="Q160" i="10"/>
  <c r="AU169" i="10"/>
  <c r="R169" i="10"/>
  <c r="AU140" i="10"/>
  <c r="R140" i="10"/>
  <c r="AU125" i="10"/>
  <c r="R125" i="10"/>
  <c r="AT182" i="10"/>
  <c r="Q182" i="10"/>
  <c r="AT73" i="10"/>
  <c r="Q73" i="10"/>
  <c r="AT126" i="10"/>
  <c r="Q126" i="10"/>
  <c r="AT103" i="10"/>
  <c r="Q103" i="10"/>
  <c r="AT61" i="10"/>
  <c r="Q61" i="10"/>
  <c r="AT132" i="10"/>
  <c r="Q132" i="10"/>
  <c r="AU189" i="10"/>
  <c r="R189" i="10"/>
  <c r="AU179" i="10"/>
  <c r="R179" i="10"/>
  <c r="AU188" i="10"/>
  <c r="R188" i="10"/>
  <c r="AT107" i="10"/>
  <c r="Q107" i="10"/>
  <c r="AT156" i="10"/>
  <c r="Q156" i="10"/>
  <c r="AT135" i="10"/>
  <c r="Q135" i="10"/>
  <c r="AT71" i="10"/>
  <c r="Q71" i="10"/>
  <c r="AU40" i="10"/>
  <c r="R40" i="10"/>
  <c r="AT65" i="10"/>
  <c r="Q65" i="10"/>
  <c r="AU174" i="10"/>
  <c r="R174" i="10"/>
  <c r="AT21" i="10"/>
  <c r="Q21" i="10"/>
  <c r="AT66" i="10"/>
  <c r="Q66" i="10"/>
  <c r="AT36" i="10"/>
  <c r="Q36" i="10"/>
  <c r="AU150" i="10"/>
  <c r="R150" i="10"/>
  <c r="I47" i="10"/>
  <c r="AD47" i="10"/>
  <c r="W47" i="10"/>
  <c r="F47" i="10"/>
  <c r="AW189" i="10" l="1"/>
  <c r="T189" i="10"/>
  <c r="T138" i="10"/>
  <c r="AW138" i="10"/>
  <c r="AW178" i="10"/>
  <c r="T178" i="10"/>
  <c r="AW137" i="10"/>
  <c r="T137" i="10"/>
  <c r="AW180" i="10"/>
  <c r="T180" i="10"/>
  <c r="AW132" i="10"/>
  <c r="T132" i="10"/>
  <c r="T127" i="10"/>
  <c r="AW127" i="10"/>
  <c r="AW190" i="10"/>
  <c r="T190" i="10"/>
  <c r="T76" i="10"/>
  <c r="AW76" i="10"/>
  <c r="T17" i="10"/>
  <c r="AW17" i="10"/>
  <c r="AW119" i="10"/>
  <c r="T119" i="10"/>
  <c r="AW11" i="10"/>
  <c r="T11" i="10"/>
  <c r="AW143" i="10"/>
  <c r="T143" i="10"/>
  <c r="T74" i="10"/>
  <c r="AW74" i="10"/>
  <c r="AW77" i="10"/>
  <c r="T77" i="10"/>
  <c r="AW173" i="10"/>
  <c r="T173" i="10"/>
  <c r="T174" i="10"/>
  <c r="AW174" i="10"/>
  <c r="AW4" i="10"/>
  <c r="T4" i="10"/>
  <c r="T87" i="10"/>
  <c r="AW87" i="10"/>
  <c r="T63" i="10"/>
  <c r="AW63" i="10"/>
  <c r="AW67" i="10"/>
  <c r="T67" i="10"/>
  <c r="T19" i="10"/>
  <c r="AW19" i="10"/>
  <c r="T98" i="10"/>
  <c r="AW98" i="10"/>
  <c r="AW114" i="10"/>
  <c r="T114" i="10"/>
  <c r="AW46" i="10"/>
  <c r="T46" i="10"/>
  <c r="T69" i="10"/>
  <c r="AW69" i="10"/>
  <c r="AW38" i="10"/>
  <c r="T38" i="10"/>
  <c r="AW41" i="10"/>
  <c r="T41" i="10"/>
  <c r="T65" i="10"/>
  <c r="AW65" i="10"/>
  <c r="T75" i="10"/>
  <c r="AW75" i="10"/>
  <c r="AW168" i="10"/>
  <c r="T168" i="10"/>
  <c r="T172" i="10"/>
  <c r="AW172" i="10"/>
  <c r="AW83" i="10"/>
  <c r="T83" i="10"/>
  <c r="AW27" i="10"/>
  <c r="T27" i="10"/>
  <c r="T44" i="10"/>
  <c r="AW44" i="10"/>
  <c r="T70" i="10"/>
  <c r="AW70" i="10"/>
  <c r="T171" i="10"/>
  <c r="AW171" i="10"/>
  <c r="AW142" i="10"/>
  <c r="T142" i="10"/>
  <c r="T111" i="10"/>
  <c r="AW111" i="10"/>
  <c r="T148" i="10"/>
  <c r="AW148" i="10"/>
  <c r="AW48" i="10"/>
  <c r="T48" i="10"/>
  <c r="T144" i="10"/>
  <c r="AW144" i="10"/>
  <c r="T122" i="10"/>
  <c r="AW122" i="10"/>
  <c r="T26" i="10"/>
  <c r="AW26" i="10"/>
  <c r="AW56" i="10"/>
  <c r="T56" i="10"/>
  <c r="AW35" i="10"/>
  <c r="T35" i="10"/>
  <c r="AW170" i="10"/>
  <c r="T170" i="10"/>
  <c r="T25" i="10"/>
  <c r="AW25" i="10"/>
  <c r="T81" i="10"/>
  <c r="AW81" i="10"/>
  <c r="AW133" i="10"/>
  <c r="T133" i="10"/>
  <c r="AW50" i="10"/>
  <c r="T50" i="10"/>
  <c r="AW105" i="10"/>
  <c r="T105" i="10"/>
  <c r="AW121" i="10"/>
  <c r="T121" i="10"/>
  <c r="AW164" i="10"/>
  <c r="T164" i="10"/>
  <c r="AW120" i="10"/>
  <c r="T120" i="10"/>
  <c r="AW28" i="10"/>
  <c r="T28" i="10"/>
  <c r="T33" i="10"/>
  <c r="AW33" i="10"/>
  <c r="AW6" i="10"/>
  <c r="T6" i="10"/>
  <c r="AW107" i="10"/>
  <c r="T107" i="10"/>
  <c r="AW73" i="10"/>
  <c r="T73" i="10"/>
  <c r="AW78" i="10"/>
  <c r="T78" i="10"/>
  <c r="AW156" i="10"/>
  <c r="T156" i="10"/>
  <c r="AW182" i="10"/>
  <c r="T182" i="10"/>
  <c r="AW187" i="10"/>
  <c r="T187" i="10"/>
  <c r="AW88" i="10"/>
  <c r="T88" i="10"/>
  <c r="AW104" i="10"/>
  <c r="T104" i="10"/>
  <c r="AW124" i="10"/>
  <c r="T124" i="10"/>
  <c r="T145" i="10"/>
  <c r="AW145" i="10"/>
  <c r="T20" i="10"/>
  <c r="AW20" i="10"/>
  <c r="T128" i="10"/>
  <c r="AW128" i="10"/>
  <c r="T153" i="10"/>
  <c r="AW153" i="10"/>
  <c r="AW22" i="10"/>
  <c r="T22" i="10"/>
  <c r="T10" i="10"/>
  <c r="AW10" i="10"/>
  <c r="T32" i="10"/>
  <c r="AW32" i="10"/>
  <c r="T49" i="10"/>
  <c r="AW49" i="10"/>
  <c r="T151" i="10"/>
  <c r="AW151" i="10"/>
  <c r="AW15" i="10"/>
  <c r="T15" i="10"/>
  <c r="AW100" i="10"/>
  <c r="T100" i="10"/>
  <c r="AW37" i="10"/>
  <c r="T37" i="10"/>
  <c r="T36" i="10"/>
  <c r="AW36" i="10"/>
  <c r="T125" i="10"/>
  <c r="AW125" i="10"/>
  <c r="T40" i="10"/>
  <c r="AW40" i="10"/>
  <c r="AW188" i="10"/>
  <c r="T188" i="10"/>
  <c r="AW7" i="10"/>
  <c r="T7" i="10"/>
  <c r="AW60" i="10"/>
  <c r="T60" i="10"/>
  <c r="T181" i="10"/>
  <c r="AW181" i="10"/>
  <c r="T166" i="10"/>
  <c r="AW166" i="10"/>
  <c r="T109" i="10"/>
  <c r="AW109" i="10"/>
  <c r="T53" i="10"/>
  <c r="AW53" i="10"/>
  <c r="T141" i="10"/>
  <c r="AW141" i="10"/>
  <c r="T39" i="10"/>
  <c r="AW39" i="10"/>
  <c r="T12" i="10"/>
  <c r="AW12" i="10"/>
  <c r="T96" i="10"/>
  <c r="AW96" i="10"/>
  <c r="T195" i="10"/>
  <c r="AW195" i="10"/>
  <c r="T24" i="10"/>
  <c r="AW24" i="10"/>
  <c r="T140" i="10"/>
  <c r="AW140" i="10"/>
  <c r="AW146" i="10"/>
  <c r="T146" i="10"/>
  <c r="T9" i="10"/>
  <c r="AW9" i="10"/>
  <c r="T139" i="10"/>
  <c r="AW139" i="10"/>
  <c r="AW95" i="10"/>
  <c r="T95" i="10"/>
  <c r="T165" i="10"/>
  <c r="AW165" i="10"/>
  <c r="AW118" i="10"/>
  <c r="T118" i="10"/>
  <c r="T167" i="10"/>
  <c r="AW167" i="10"/>
  <c r="T177" i="10"/>
  <c r="AW177" i="10"/>
  <c r="AW193" i="10"/>
  <c r="T193" i="10"/>
  <c r="T110" i="10"/>
  <c r="AW110" i="10"/>
  <c r="AW29" i="10"/>
  <c r="T29" i="10"/>
  <c r="T184" i="10"/>
  <c r="AW184" i="10"/>
  <c r="T54" i="10"/>
  <c r="AW54" i="10"/>
  <c r="T71" i="10"/>
  <c r="AW71" i="10"/>
  <c r="T61" i="10"/>
  <c r="AW61" i="10"/>
  <c r="AW147" i="10"/>
  <c r="T147" i="10"/>
  <c r="T85" i="10"/>
  <c r="AW85" i="10"/>
  <c r="T52" i="10"/>
  <c r="AW52" i="10"/>
  <c r="T154" i="10"/>
  <c r="AW154" i="10"/>
  <c r="AW101" i="10"/>
  <c r="T101" i="10"/>
  <c r="AW62" i="10"/>
  <c r="T62" i="10"/>
  <c r="AW97" i="10"/>
  <c r="T97" i="10"/>
  <c r="AW161" i="10"/>
  <c r="T161" i="10"/>
  <c r="T79" i="10"/>
  <c r="AW79" i="10"/>
  <c r="T43" i="10"/>
  <c r="AW43" i="10"/>
  <c r="T116" i="10"/>
  <c r="AW116" i="10"/>
  <c r="T51" i="10"/>
  <c r="AW51" i="10"/>
  <c r="AW18" i="10"/>
  <c r="T18" i="10"/>
  <c r="T16" i="10"/>
  <c r="AW16" i="10"/>
  <c r="AW5" i="10"/>
  <c r="T5" i="10"/>
  <c r="T102" i="10"/>
  <c r="AW102" i="10"/>
  <c r="T8" i="10"/>
  <c r="AW8" i="10"/>
  <c r="T66" i="10"/>
  <c r="AW66" i="10"/>
  <c r="AW94" i="10"/>
  <c r="T94" i="10"/>
  <c r="AW31" i="10"/>
  <c r="T31" i="10"/>
  <c r="T89" i="10"/>
  <c r="AW89" i="10"/>
  <c r="T90" i="10"/>
  <c r="AW90" i="10"/>
  <c r="AW134" i="10"/>
  <c r="T134" i="10"/>
  <c r="AW57" i="10"/>
  <c r="T57" i="10"/>
  <c r="AW155" i="10"/>
  <c r="T155" i="10"/>
  <c r="AW23" i="10"/>
  <c r="T23" i="10"/>
  <c r="T106" i="10"/>
  <c r="AW106" i="10"/>
  <c r="T176" i="10"/>
  <c r="AW176" i="10"/>
  <c r="AW158" i="10"/>
  <c r="T158" i="10"/>
  <c r="T160" i="10"/>
  <c r="AW160" i="10"/>
  <c r="T150" i="10"/>
  <c r="AW150" i="10"/>
  <c r="AW82" i="10"/>
  <c r="T82" i="10"/>
  <c r="AW131" i="10"/>
  <c r="T131" i="10"/>
  <c r="AW30" i="10"/>
  <c r="T30" i="10"/>
  <c r="T58" i="10"/>
  <c r="AW58" i="10"/>
  <c r="T112" i="10"/>
  <c r="AW112" i="10"/>
  <c r="T68" i="10"/>
  <c r="AW68" i="10"/>
  <c r="AW92" i="10"/>
  <c r="T92" i="10"/>
  <c r="AW135" i="10"/>
  <c r="T135" i="10"/>
  <c r="AW103" i="10"/>
  <c r="T103" i="10"/>
  <c r="T99" i="10"/>
  <c r="AW99" i="10"/>
  <c r="AW34" i="10"/>
  <c r="T34" i="10"/>
  <c r="T129" i="10"/>
  <c r="AW129" i="10"/>
  <c r="AW163" i="10"/>
  <c r="T163" i="10"/>
  <c r="AW126" i="10"/>
  <c r="T126" i="10"/>
  <c r="AW179" i="10"/>
  <c r="T179" i="10"/>
  <c r="AW169" i="10"/>
  <c r="T169" i="10"/>
  <c r="AW123" i="10"/>
  <c r="T123" i="10"/>
  <c r="T91" i="10"/>
  <c r="AW91" i="10"/>
  <c r="T108" i="10"/>
  <c r="AW108" i="10"/>
  <c r="AW175" i="10"/>
  <c r="T175" i="10"/>
  <c r="AW113" i="10"/>
  <c r="T113" i="10"/>
  <c r="AW149" i="10"/>
  <c r="T149" i="10"/>
  <c r="AW117" i="10"/>
  <c r="T117" i="10"/>
  <c r="T42" i="10"/>
  <c r="AW42" i="10"/>
  <c r="AW115" i="10"/>
  <c r="T115" i="10"/>
  <c r="AW84" i="10"/>
  <c r="T84" i="10"/>
  <c r="T152" i="10"/>
  <c r="AW152" i="10"/>
  <c r="T192" i="10"/>
  <c r="AW192" i="10"/>
  <c r="AW183" i="10"/>
  <c r="T183" i="10"/>
  <c r="T55" i="10"/>
  <c r="AW55" i="10"/>
  <c r="T45" i="10"/>
  <c r="AW45" i="10"/>
  <c r="T21" i="10"/>
  <c r="AW21" i="10"/>
  <c r="T159" i="10"/>
  <c r="AW159" i="10"/>
  <c r="AW64" i="10"/>
  <c r="T64" i="10"/>
  <c r="E47" i="10"/>
  <c r="V47" i="10"/>
  <c r="H47" i="10"/>
  <c r="Y47" i="10" l="1"/>
  <c r="AL130" i="10"/>
  <c r="M130" i="10"/>
  <c r="S130" i="10" l="1"/>
  <c r="AV130" i="10"/>
  <c r="AU130" i="10"/>
  <c r="R130" i="10"/>
  <c r="P130" i="10"/>
  <c r="AT130" i="10"/>
  <c r="AW130" i="10"/>
  <c r="T130" i="10"/>
  <c r="Q130" i="10"/>
  <c r="AO130" i="10"/>
  <c r="AV99" i="10" l="1"/>
  <c r="N99" i="10"/>
  <c r="AM99" i="10"/>
  <c r="K99" i="10" l="1"/>
  <c r="AF99" i="10"/>
  <c r="S99" i="10"/>
  <c r="AE47" i="10"/>
  <c r="J47" i="10"/>
  <c r="AU47" i="10"/>
  <c r="X47" i="10"/>
  <c r="R47" i="10" l="1"/>
  <c r="G47" i="10"/>
  <c r="AN47" i="10" l="1"/>
  <c r="O47" i="10"/>
  <c r="O72" i="10" l="1"/>
  <c r="AN72" i="10"/>
  <c r="AU72" i="10" l="1"/>
  <c r="R72" i="10"/>
  <c r="O136" i="10"/>
  <c r="AN136" i="10"/>
  <c r="AN59" i="10" l="1"/>
  <c r="O59" i="10"/>
  <c r="R80" i="10"/>
  <c r="AU80" i="10"/>
  <c r="AN80" i="10"/>
  <c r="O80" i="10"/>
  <c r="R136" i="10"/>
  <c r="AU136" i="10"/>
  <c r="O93" i="10"/>
  <c r="AN93" i="10"/>
  <c r="R93" i="10" l="1"/>
  <c r="AU93" i="10"/>
  <c r="R59" i="10"/>
  <c r="AU59"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<sst xmlns="http://schemas.openxmlformats.org/spreadsheetml/2006/main" count="55034" uniqueCount="1527">
  <si>
    <t>Utility Name</t>
  </si>
  <si>
    <t>Community Name</t>
  </si>
  <si>
    <t>Residential Revenue</t>
  </si>
  <si>
    <t>Residential Sales</t>
  </si>
  <si>
    <t>Residential Customers</t>
  </si>
  <si>
    <t>Residential $/kWh</t>
  </si>
  <si>
    <t>Commercial Revenue</t>
  </si>
  <si>
    <t>Commercial Sales</t>
  </si>
  <si>
    <t>Commercial Customers</t>
  </si>
  <si>
    <t>Commercial $/kWh</t>
  </si>
  <si>
    <t>Other Revenue</t>
  </si>
  <si>
    <t>Other Sales</t>
  </si>
  <si>
    <t>Other Customers</t>
  </si>
  <si>
    <t>Other $/kWh</t>
  </si>
  <si>
    <t>Total Revenue</t>
  </si>
  <si>
    <t>Total Sales</t>
  </si>
  <si>
    <t>Total Customers</t>
  </si>
  <si>
    <t>Total $/kWh</t>
  </si>
  <si>
    <t>Notes</t>
  </si>
  <si>
    <t>Akhiok, City of</t>
  </si>
  <si>
    <t>Akhiok</t>
  </si>
  <si>
    <t>PCE</t>
  </si>
  <si>
    <t>Akiachak Native Community</t>
  </si>
  <si>
    <t>Akiachak</t>
  </si>
  <si>
    <t>Akiak City Council</t>
  </si>
  <si>
    <t>Akiak</t>
  </si>
  <si>
    <t>Akutan, City of</t>
  </si>
  <si>
    <t>Akutan</t>
  </si>
  <si>
    <t>Alaska Electric Light &amp; Power Company</t>
  </si>
  <si>
    <t>Juneau</t>
  </si>
  <si>
    <t>Alaska Power &amp; Telephone Company</t>
  </si>
  <si>
    <t>Allakaket</t>
  </si>
  <si>
    <t>Bettles</t>
  </si>
  <si>
    <t>Chistochina</t>
  </si>
  <si>
    <t>Coffman Cove</t>
  </si>
  <si>
    <t>Craig</t>
  </si>
  <si>
    <t>Eagle</t>
  </si>
  <si>
    <t>Haines</t>
  </si>
  <si>
    <t>Healy Lake</t>
  </si>
  <si>
    <t>Hollis</t>
  </si>
  <si>
    <t>Hydaburg</t>
  </si>
  <si>
    <t>Klawock</t>
  </si>
  <si>
    <t>Mentasta Lake</t>
  </si>
  <si>
    <t>Naukati Bay</t>
  </si>
  <si>
    <t>Skagway</t>
  </si>
  <si>
    <t>Slana</t>
  </si>
  <si>
    <t>Tetlin</t>
  </si>
  <si>
    <t>Thorne Bay</t>
  </si>
  <si>
    <t>Tok</t>
  </si>
  <si>
    <t>Whale Pass</t>
  </si>
  <si>
    <t>Alaska Village Electric Cooperative</t>
  </si>
  <si>
    <t>Alakanuk</t>
  </si>
  <si>
    <t>Ambler</t>
  </si>
  <si>
    <t>Anvik</t>
  </si>
  <si>
    <t>Brevig Mission</t>
  </si>
  <si>
    <t>Chevak</t>
  </si>
  <si>
    <t>Eek</t>
  </si>
  <si>
    <t>Ekwok</t>
  </si>
  <si>
    <t>Elim</t>
  </si>
  <si>
    <t>Emmonak</t>
  </si>
  <si>
    <t>Gambell</t>
  </si>
  <si>
    <t>Goodnews Bay</t>
  </si>
  <si>
    <t>Grayling</t>
  </si>
  <si>
    <t>Holy Cross</t>
  </si>
  <si>
    <t>Hooper Bay</t>
  </si>
  <si>
    <t>Huslia</t>
  </si>
  <si>
    <t>Kalskag</t>
  </si>
  <si>
    <t>Kaltag</t>
  </si>
  <si>
    <t>Kasigluk</t>
  </si>
  <si>
    <t>Kiana</t>
  </si>
  <si>
    <t>Kivalina</t>
  </si>
  <si>
    <t>Kotlik</t>
  </si>
  <si>
    <t>Koyuk</t>
  </si>
  <si>
    <t>Lower Kalskag</t>
  </si>
  <si>
    <t>Marshall</t>
  </si>
  <si>
    <t>Mekoryuk</t>
  </si>
  <si>
    <t>Minto</t>
  </si>
  <si>
    <t>Mountain Village</t>
  </si>
  <si>
    <t>New Stuyahok</t>
  </si>
  <si>
    <t>Nightmute</t>
  </si>
  <si>
    <t>Noatak</t>
  </si>
  <si>
    <t>Noorvik</t>
  </si>
  <si>
    <t>Nulato</t>
  </si>
  <si>
    <t>Nunapitchuk</t>
  </si>
  <si>
    <t>Old Harbor</t>
  </si>
  <si>
    <t>Pilot Station</t>
  </si>
  <si>
    <t>Pitkas Point</t>
  </si>
  <si>
    <t>Quinhagak</t>
  </si>
  <si>
    <t>Russian Mission</t>
  </si>
  <si>
    <t>Saint Mary's</t>
  </si>
  <si>
    <t>Saint Michael</t>
  </si>
  <si>
    <t>Savoonga</t>
  </si>
  <si>
    <t>Scammon Bay</t>
  </si>
  <si>
    <t>Selawik</t>
  </si>
  <si>
    <t>Shageluk</t>
  </si>
  <si>
    <t>Shaktoolik</t>
  </si>
  <si>
    <t>Shishmaref</t>
  </si>
  <si>
    <t>Shungnak</t>
  </si>
  <si>
    <t>Stebbins</t>
  </si>
  <si>
    <t>Teller</t>
  </si>
  <si>
    <t>Togiak</t>
  </si>
  <si>
    <t>Toksook Bay</t>
  </si>
  <si>
    <t>Tununak</t>
  </si>
  <si>
    <t>Wales</t>
  </si>
  <si>
    <t>Alutiiq Power Company</t>
  </si>
  <si>
    <t>Karluk</t>
  </si>
  <si>
    <t>Anchorage Municipal Light &amp; Power</t>
  </si>
  <si>
    <t>Anchorage</t>
  </si>
  <si>
    <t>In addition to Anchorage, the CEA service area includes eight other communities.</t>
  </si>
  <si>
    <t>Aniak Light &amp; Power</t>
  </si>
  <si>
    <t>Aniak</t>
  </si>
  <si>
    <t>Arctic Village Electric Company</t>
  </si>
  <si>
    <t>Arctic Village</t>
  </si>
  <si>
    <t>Atka, City of</t>
  </si>
  <si>
    <t>Atka</t>
  </si>
  <si>
    <t>Atmautluak Tribal Utilities</t>
  </si>
  <si>
    <t>Atmautluak</t>
  </si>
  <si>
    <t>Barrow Utilities &amp; Electric Cooperative Inc.</t>
  </si>
  <si>
    <t>Beaver Joint Utilities</t>
  </si>
  <si>
    <t>Beaver</t>
  </si>
  <si>
    <t>Bethel</t>
  </si>
  <si>
    <t>Buckland, City of</t>
  </si>
  <si>
    <t>Buckland</t>
  </si>
  <si>
    <t>Chalkyitsik Village Council</t>
  </si>
  <si>
    <t>Chalkyitsik</t>
  </si>
  <si>
    <t>Chenega Ira Council</t>
  </si>
  <si>
    <t>Chenega Bay</t>
  </si>
  <si>
    <t>Chignik, City of</t>
  </si>
  <si>
    <t>Chignik</t>
  </si>
  <si>
    <t>Chignik Lagoon Power Utility</t>
  </si>
  <si>
    <t>Chignik Lagoon</t>
  </si>
  <si>
    <t>Chignik Lake Electric Utility</t>
  </si>
  <si>
    <t>Chignik Lake</t>
  </si>
  <si>
    <t>Chitina Electric Inc</t>
  </si>
  <si>
    <t>Chitina</t>
  </si>
  <si>
    <t>Chugach Electric Assn Inc</t>
  </si>
  <si>
    <t>Circle Electric Utility</t>
  </si>
  <si>
    <t>Circle</t>
  </si>
  <si>
    <t>Valdez</t>
  </si>
  <si>
    <t>In addition to Valdez, the CVEA service area includes 14 other communities.</t>
  </si>
  <si>
    <t>Cordova Electric Cooperative</t>
  </si>
  <si>
    <t>Cordova</t>
  </si>
  <si>
    <t>Diomede Joint Utilities</t>
  </si>
  <si>
    <t>Diomede</t>
  </si>
  <si>
    <t>Egegik Light &amp; Power Co</t>
  </si>
  <si>
    <t>Egegik</t>
  </si>
  <si>
    <t>Elfin Cove Utility Commission</t>
  </si>
  <si>
    <t>Elfin Cove</t>
  </si>
  <si>
    <t>False Pass, City of</t>
  </si>
  <si>
    <t>False Pass</t>
  </si>
  <si>
    <t>Galena, City of</t>
  </si>
  <si>
    <t>Galena</t>
  </si>
  <si>
    <t>G &amp; K Inc</t>
  </si>
  <si>
    <t>Cold Bay</t>
  </si>
  <si>
    <t>Gold Country Energy</t>
  </si>
  <si>
    <t>Central</t>
  </si>
  <si>
    <t>Golden Valley Elec Assn Inc</t>
  </si>
  <si>
    <t>Fairbanks</t>
  </si>
  <si>
    <t>In addition to Fairbanks, the GVEA service area includes 25 other communities.</t>
  </si>
  <si>
    <t>Golovin Power Utilities</t>
  </si>
  <si>
    <t>Golovin</t>
  </si>
  <si>
    <t>Gustavus Electric Co</t>
  </si>
  <si>
    <t>Gustavus</t>
  </si>
  <si>
    <t>Gwitchyaa Zhee Utilities Company</t>
  </si>
  <si>
    <t>Fort Yukon</t>
  </si>
  <si>
    <t>Homer Electric Assn Inc</t>
  </si>
  <si>
    <t>Hughes Power &amp; Light</t>
  </si>
  <si>
    <t>Hughes</t>
  </si>
  <si>
    <t>Igiugig Electric Company</t>
  </si>
  <si>
    <t>Igiugig</t>
  </si>
  <si>
    <t>I-N-N Electric Coop, Inc</t>
  </si>
  <si>
    <t>Inside Passage Electric</t>
  </si>
  <si>
    <t>Angoon</t>
  </si>
  <si>
    <t>Chilkat Valley</t>
  </si>
  <si>
    <t>Hoonah</t>
  </si>
  <si>
    <t>Kake</t>
  </si>
  <si>
    <t>Klukwan</t>
  </si>
  <si>
    <t>Ipnatchiaq Electric Company</t>
  </si>
  <si>
    <t>Deering</t>
  </si>
  <si>
    <t>Ketchikan Public Utilities</t>
  </si>
  <si>
    <t>Ketchikan</t>
  </si>
  <si>
    <t>King Cove, City of</t>
  </si>
  <si>
    <t>King Cove</t>
  </si>
  <si>
    <t>Kipnuk Light Plant</t>
  </si>
  <si>
    <t>Kipnuk</t>
  </si>
  <si>
    <t>Kobuk Valley Electric Company</t>
  </si>
  <si>
    <t>Kobuk</t>
  </si>
  <si>
    <t>Kodiak Electric Assn Inc</t>
  </si>
  <si>
    <t>Kodiak</t>
  </si>
  <si>
    <t>The KEA service area includes the communities of Port Lions, Chiniak, Womens Bay and Woody Island.</t>
  </si>
  <si>
    <t>Kokhanok Village Council</t>
  </si>
  <si>
    <t>Kokhanok</t>
  </si>
  <si>
    <t>Kotzebue Electric Association</t>
  </si>
  <si>
    <t>Kotzebue</t>
  </si>
  <si>
    <t>Koyukuk, City of</t>
  </si>
  <si>
    <t>Koyukuk</t>
  </si>
  <si>
    <t>Kwethluk Incorporated d/b/a Kuiggluum Kallugvia</t>
  </si>
  <si>
    <t>Kwethluk</t>
  </si>
  <si>
    <t>Kwigillingok Power Company</t>
  </si>
  <si>
    <t>Kwigillingok</t>
  </si>
  <si>
    <t>Larsen Bay Utility Company</t>
  </si>
  <si>
    <t>Larsen Bay</t>
  </si>
  <si>
    <t>Levelock Electrical Coop</t>
  </si>
  <si>
    <t>Levelock</t>
  </si>
  <si>
    <t>Lime Village Electric Utility</t>
  </si>
  <si>
    <t>Lime Village</t>
  </si>
  <si>
    <t>Manokotak Power Company</t>
  </si>
  <si>
    <t>Manokotak</t>
  </si>
  <si>
    <t>Matanuska Electric Association</t>
  </si>
  <si>
    <t>Mcgrath Light &amp; Power</t>
  </si>
  <si>
    <t>McGrath</t>
  </si>
  <si>
    <t>Middle Kuskokwim Electric</t>
  </si>
  <si>
    <t>Chuathbaluk</t>
  </si>
  <si>
    <t>Crooked Creek</t>
  </si>
  <si>
    <t>Red Devil</t>
  </si>
  <si>
    <t>Sleetmute</t>
  </si>
  <si>
    <t>Stony River</t>
  </si>
  <si>
    <t>Naknek Electric Association</t>
  </si>
  <si>
    <t>Naknek</t>
  </si>
  <si>
    <t>Napakiak Ircinraq</t>
  </si>
  <si>
    <t>Napakiak</t>
  </si>
  <si>
    <t>Napaskiak Electric Utility</t>
  </si>
  <si>
    <t>Napaskiak</t>
  </si>
  <si>
    <t>Naterkaq Light Plant (City of Chefornak)</t>
  </si>
  <si>
    <t>Chefornak</t>
  </si>
  <si>
    <t>Native Village of Perryville</t>
  </si>
  <si>
    <t>Perryville</t>
  </si>
  <si>
    <t>Nelson Lagoon Electrical Coop</t>
  </si>
  <si>
    <t>Nelson Lagoon</t>
  </si>
  <si>
    <t>New Koliganek Village Council</t>
  </si>
  <si>
    <t>Koliganek</t>
  </si>
  <si>
    <t>Nikolai, City of</t>
  </si>
  <si>
    <t>Nikolai</t>
  </si>
  <si>
    <t>Nome Joint Utility Systems</t>
  </si>
  <si>
    <t>Nome</t>
  </si>
  <si>
    <t>North Slope Borough Power &amp; Light</t>
  </si>
  <si>
    <t>Anaktuvuk Pass</t>
  </si>
  <si>
    <t>Atqasuk</t>
  </si>
  <si>
    <t>Kaktovik</t>
  </si>
  <si>
    <t>Nuiqsut</t>
  </si>
  <si>
    <t>Point Hope</t>
  </si>
  <si>
    <t>Point Lay</t>
  </si>
  <si>
    <t>Wainwright</t>
  </si>
  <si>
    <t>Nunam Iqua Electric Company</t>
  </si>
  <si>
    <t>Nunam Iqua</t>
  </si>
  <si>
    <t>Nushagak Electric Cooperative</t>
  </si>
  <si>
    <t>Dillingham</t>
  </si>
  <si>
    <t>Ouzinkie, City of</t>
  </si>
  <si>
    <t>Ouzinkie</t>
  </si>
  <si>
    <t>Pedro Bay Village Council</t>
  </si>
  <si>
    <t>Pedro Bay</t>
  </si>
  <si>
    <t>Pelican Utility</t>
  </si>
  <si>
    <t>Pelican</t>
  </si>
  <si>
    <t>Petersburg, City of</t>
  </si>
  <si>
    <t>Petersburg</t>
  </si>
  <si>
    <t>Pilot Point Electric Utility</t>
  </si>
  <si>
    <t>Pilot Point</t>
  </si>
  <si>
    <t>Port Heiden Utilities</t>
  </si>
  <si>
    <t>Port Heiden</t>
  </si>
  <si>
    <t>Puvurnaq Power Company</t>
  </si>
  <si>
    <t>Kongiganak</t>
  </si>
  <si>
    <t>Ruby, City of</t>
  </si>
  <si>
    <t>Ruby</t>
  </si>
  <si>
    <t>Saint George, City of</t>
  </si>
  <si>
    <t>Saint George</t>
  </si>
  <si>
    <t>Saint Paul Municipal Electric</t>
  </si>
  <si>
    <t>Saint Paul</t>
  </si>
  <si>
    <t>Seward, City of</t>
  </si>
  <si>
    <t>Seward</t>
  </si>
  <si>
    <t>The City of Seward service area includes the communities of Crown Point, Primrose, Bear Creek and Lowell Point.</t>
  </si>
  <si>
    <t>Sitka, City &amp; Borough of</t>
  </si>
  <si>
    <t>Sitka</t>
  </si>
  <si>
    <t>Takotna Community Assoc Inc</t>
  </si>
  <si>
    <t>Takotna</t>
  </si>
  <si>
    <t>Tanalian Electric Cooperative</t>
  </si>
  <si>
    <t>Port Alsworth</t>
  </si>
  <si>
    <t>Tanana Power Company Inc</t>
  </si>
  <si>
    <t>Tanana</t>
  </si>
  <si>
    <t>Tatitlek Village Ira Council</t>
  </si>
  <si>
    <t>Tatitlek</t>
  </si>
  <si>
    <t>TDX Adak Generating LLC</t>
  </si>
  <si>
    <t>Adak</t>
  </si>
  <si>
    <t>TDX Corporation</t>
  </si>
  <si>
    <t>Sand Point</t>
  </si>
  <si>
    <t>TDX Manley Generating LLC</t>
  </si>
  <si>
    <t>Manley Hot Springs</t>
  </si>
  <si>
    <t>Tenakee Springs, City of</t>
  </si>
  <si>
    <t>Tenakee Springs</t>
  </si>
  <si>
    <t>Tuluksak Traditional</t>
  </si>
  <si>
    <t>Tuluksak</t>
  </si>
  <si>
    <t>Tuntutuliak Community</t>
  </si>
  <si>
    <t>Tuntutuliak</t>
  </si>
  <si>
    <t>Twin Hills Village Council</t>
  </si>
  <si>
    <t>Twin Hills</t>
  </si>
  <si>
    <t>Umnak Power Company</t>
  </si>
  <si>
    <t>Nikolski</t>
  </si>
  <si>
    <t>Unalakleet Valley Electric Cooperative</t>
  </si>
  <si>
    <t>Unalakleet</t>
  </si>
  <si>
    <t>Unalaska, City of</t>
  </si>
  <si>
    <t>Unalaska</t>
  </si>
  <si>
    <t>Ungusraq Power Company</t>
  </si>
  <si>
    <t>Newtok</t>
  </si>
  <si>
    <t>Venetie Village Electric</t>
  </si>
  <si>
    <t>Venetie</t>
  </si>
  <si>
    <t>White Mountain, City of</t>
  </si>
  <si>
    <t>White Mountain</t>
  </si>
  <si>
    <t>Wrangell, City of</t>
  </si>
  <si>
    <t>Wrangell</t>
  </si>
  <si>
    <t>Yakutat Power Inc</t>
  </si>
  <si>
    <t>Yakutat</t>
  </si>
  <si>
    <t>Residential kWh Use Per Customer</t>
  </si>
  <si>
    <t>Residential Revenue Per Customer</t>
  </si>
  <si>
    <t>Commercial kWh Use Per Customer</t>
  </si>
  <si>
    <t>Commercial Revenue Per Customer</t>
  </si>
  <si>
    <t>Other kWh Use Per Customer</t>
  </si>
  <si>
    <t>Other Revenue Per Customer</t>
  </si>
  <si>
    <t>Residential Rate ($/kWh)</t>
  </si>
  <si>
    <t>PCE Residential Reimbursement Rate ($/kWh)</t>
  </si>
  <si>
    <t>Residential Rate after PCE ($/kWh)</t>
  </si>
  <si>
    <t>Percent of Residential Rate Covered by PCE Reimbursement</t>
  </si>
  <si>
    <t>Source</t>
  </si>
  <si>
    <t>AEA Reporting ID</t>
  </si>
  <si>
    <t>Reporting name</t>
  </si>
  <si>
    <t>Year</t>
  </si>
  <si>
    <t>AEA Operator ID</t>
  </si>
  <si>
    <t>EIA Utility Number</t>
  </si>
  <si>
    <t>pce_id</t>
  </si>
  <si>
    <t>Operator_regulatory_status_name</t>
  </si>
  <si>
    <t>operator_utility_certificate</t>
  </si>
  <si>
    <t>Ownership</t>
  </si>
  <si>
    <t>operator_utility_cpcn_number</t>
  </si>
  <si>
    <t>operator_utility_cpcn_status</t>
  </si>
  <si>
    <t>Index_community_name</t>
  </si>
  <si>
    <t>Latitude</t>
  </si>
  <si>
    <t>Longitude</t>
  </si>
  <si>
    <t>intertie_id</t>
  </si>
  <si>
    <t>intertie_name</t>
  </si>
  <si>
    <t>Data Status</t>
  </si>
  <si>
    <t>Data source</t>
  </si>
  <si>
    <t>residential_rate</t>
  </si>
  <si>
    <t>effective_rate</t>
  </si>
  <si>
    <t>Residential revenue (1000$)</t>
  </si>
  <si>
    <t>Residential Sales (MWh)</t>
  </si>
  <si>
    <t>Commercial Revenue (1000$)</t>
  </si>
  <si>
    <t>Commercial Sales (MWh)</t>
  </si>
  <si>
    <t>Industrial Revenue (1000$)</t>
  </si>
  <si>
    <t>Industrial Sales (MWh)</t>
  </si>
  <si>
    <t>Industrial Customers</t>
  </si>
  <si>
    <t>Transportation Revenue (1000$)</t>
  </si>
  <si>
    <t>Transportation Sales (MWh)</t>
  </si>
  <si>
    <t>Transportation Customers</t>
  </si>
  <si>
    <t>Community Revenue (1000$)</t>
  </si>
  <si>
    <t>community_kwh_sold</t>
  </si>
  <si>
    <t>community_customers</t>
  </si>
  <si>
    <t>government_kwh_sold</t>
  </si>
  <si>
    <t>government_customers</t>
  </si>
  <si>
    <t>unbilled_kwh</t>
  </si>
  <si>
    <t>unbilled_customers</t>
  </si>
  <si>
    <t>Other Revenue  (1000$)</t>
  </si>
  <si>
    <t>Other Sales (MWh)</t>
  </si>
  <si>
    <t>Total Revenue (1000$)</t>
  </si>
  <si>
    <t>Total Sales (MWh)</t>
  </si>
  <si>
    <t>Months of data</t>
  </si>
  <si>
    <t>SR-197</t>
  </si>
  <si>
    <t>AEA-161</t>
  </si>
  <si>
    <t>Arctic Utilities, Inc</t>
  </si>
  <si>
    <t>N/A</t>
  </si>
  <si>
    <t>Deadhorse</t>
  </si>
  <si>
    <t>224_0000</t>
  </si>
  <si>
    <t>Deadhorse_grid</t>
  </si>
  <si>
    <t>Final</t>
  </si>
  <si>
    <t>EIA861</t>
  </si>
  <si>
    <t>SR-1</t>
  </si>
  <si>
    <t>AEA-133</t>
  </si>
  <si>
    <t>Regulated</t>
  </si>
  <si>
    <t>Active</t>
  </si>
  <si>
    <t>222-0000</t>
  </si>
  <si>
    <t>Juneau_grid</t>
  </si>
  <si>
    <t>.</t>
  </si>
  <si>
    <t>SR-17</t>
  </si>
  <si>
    <t>AEA-005</t>
  </si>
  <si>
    <t>005-0000</t>
  </si>
  <si>
    <t>Allakaket_grid</t>
  </si>
  <si>
    <t>SR-29</t>
  </si>
  <si>
    <t>007-0000</t>
  </si>
  <si>
    <t>Bettles_grid</t>
  </si>
  <si>
    <t>SR-42</t>
  </si>
  <si>
    <t>206-0000</t>
  </si>
  <si>
    <t>Chistochina_grid</t>
  </si>
  <si>
    <t>SR-47</t>
  </si>
  <si>
    <t>207-0000</t>
  </si>
  <si>
    <t>Coffman_Cove_grid</t>
  </si>
  <si>
    <t>SR-56</t>
  </si>
  <si>
    <t>009-0000</t>
  </si>
  <si>
    <t>Eagle_grid</t>
  </si>
  <si>
    <t>SR-70</t>
  </si>
  <si>
    <t>118-0000</t>
  </si>
  <si>
    <t>Gustavus_grid</t>
  </si>
  <si>
    <t>SR-164</t>
  </si>
  <si>
    <t>032-1998</t>
  </si>
  <si>
    <t>Haines_grid</t>
  </si>
  <si>
    <t>SR-71</t>
  </si>
  <si>
    <t>SR-72</t>
  </si>
  <si>
    <t>011-0000</t>
  </si>
  <si>
    <t>Healy Lake_grid</t>
  </si>
  <si>
    <t>SR-73</t>
  </si>
  <si>
    <t>209-0000</t>
  </si>
  <si>
    <t>Hollis_grid</t>
  </si>
  <si>
    <t>SR-79</t>
  </si>
  <si>
    <t>210-0000</t>
  </si>
  <si>
    <t>Hydaburg_grid</t>
  </si>
  <si>
    <t>SR-113</t>
  </si>
  <si>
    <t>214-0000</t>
  </si>
  <si>
    <t>Mentasta_Lake_grid</t>
  </si>
  <si>
    <t>SR-119</t>
  </si>
  <si>
    <t>211-0000</t>
  </si>
  <si>
    <t>Naukati_Bay_grid</t>
  </si>
  <si>
    <t>SR-129</t>
  </si>
  <si>
    <t>Northway</t>
  </si>
  <si>
    <t>012-0000</t>
  </si>
  <si>
    <t>Northway_grid</t>
  </si>
  <si>
    <t>023-2015</t>
  </si>
  <si>
    <t>Prince of Wales Is._grid</t>
  </si>
  <si>
    <t>SR-176</t>
  </si>
  <si>
    <t>023-1999</t>
  </si>
  <si>
    <t>023-2004</t>
  </si>
  <si>
    <t>023-2006</t>
  </si>
  <si>
    <t>023-2011</t>
  </si>
  <si>
    <t>SR-50</t>
  </si>
  <si>
    <t>SR-92</t>
  </si>
  <si>
    <t>026-2012</t>
  </si>
  <si>
    <t>Slana_grid</t>
  </si>
  <si>
    <t>SR-165</t>
  </si>
  <si>
    <t>026-0000</t>
  </si>
  <si>
    <t>026-2010</t>
  </si>
  <si>
    <t>SR-175</t>
  </si>
  <si>
    <t>212-0000</t>
  </si>
  <si>
    <t>Tetlin_grid</t>
  </si>
  <si>
    <t>015-2008</t>
  </si>
  <si>
    <t>Tok_grid</t>
  </si>
  <si>
    <t>SR-178</t>
  </si>
  <si>
    <t>015-1975</t>
  </si>
  <si>
    <t>SR-55</t>
  </si>
  <si>
    <t>Dot Lake</t>
  </si>
  <si>
    <t>SR-189</t>
  </si>
  <si>
    <t>213-0000</t>
  </si>
  <si>
    <t>Whale_Pass_grid</t>
  </si>
  <si>
    <t>SR-21</t>
  </si>
  <si>
    <t>AEA-009</t>
  </si>
  <si>
    <t>093-0000</t>
  </si>
  <si>
    <t>Aniak_grid</t>
  </si>
  <si>
    <t>SR-3</t>
  </si>
  <si>
    <t>AEA-132</t>
  </si>
  <si>
    <t>215-1985</t>
  </si>
  <si>
    <t>Railbelt_grid</t>
  </si>
  <si>
    <t>SR-192</t>
  </si>
  <si>
    <t>AEA-103</t>
  </si>
  <si>
    <t>Copper Valley Elec Assn, Inc</t>
  </si>
  <si>
    <t>Unregulated</t>
  </si>
  <si>
    <t>216-1982</t>
  </si>
  <si>
    <t>CopperValley_grid</t>
  </si>
  <si>
    <t>SR-4</t>
  </si>
  <si>
    <t>AEA-104</t>
  </si>
  <si>
    <t>Golden Valley Electric Assn Inc</t>
  </si>
  <si>
    <t>SR-7</t>
  </si>
  <si>
    <t>AEA-106</t>
  </si>
  <si>
    <t>223-0000</t>
  </si>
  <si>
    <t>Kodiak_grid</t>
  </si>
  <si>
    <t>SR-99</t>
  </si>
  <si>
    <t>AEA-048</t>
  </si>
  <si>
    <t>135-0000</t>
  </si>
  <si>
    <t>Kotzebue_grid</t>
  </si>
  <si>
    <t>SR-8</t>
  </si>
  <si>
    <t>AEA-107</t>
  </si>
  <si>
    <t>Wasilla</t>
  </si>
  <si>
    <t>SR-116</t>
  </si>
  <si>
    <t>AEA-059</t>
  </si>
  <si>
    <t>150-0000</t>
  </si>
  <si>
    <t>Naknek_grid</t>
  </si>
  <si>
    <t>SR-137</t>
  </si>
  <si>
    <t>AEA-072</t>
  </si>
  <si>
    <t>172-0000</t>
  </si>
  <si>
    <t>Pelican_grid</t>
  </si>
  <si>
    <t>SR-5</t>
  </si>
  <si>
    <t>AEA-105</t>
  </si>
  <si>
    <t>Homer</t>
  </si>
  <si>
    <t>SR-28</t>
  </si>
  <si>
    <t>AEA-014</t>
  </si>
  <si>
    <t>Bethel Utilities Corp</t>
  </si>
  <si>
    <t>Inactive</t>
  </si>
  <si>
    <t>034-1988</t>
  </si>
  <si>
    <t>Bethel_grid</t>
  </si>
  <si>
    <t>SR-111</t>
  </si>
  <si>
    <t>AEA-057</t>
  </si>
  <si>
    <t>143-0000</t>
  </si>
  <si>
    <t>McGrath_grid</t>
  </si>
  <si>
    <t>SR-53</t>
  </si>
  <si>
    <t>AEA-069</t>
  </si>
  <si>
    <t>169-0000</t>
  </si>
  <si>
    <t>Dillingham_grid</t>
  </si>
  <si>
    <t>SR-191</t>
  </si>
  <si>
    <t>AEA-102</t>
  </si>
  <si>
    <t>091-0000</t>
  </si>
  <si>
    <t>Yakutat_grid</t>
  </si>
  <si>
    <t>SR-173</t>
  </si>
  <si>
    <t>AEA-091</t>
  </si>
  <si>
    <t>Teller Power Company</t>
  </si>
  <si>
    <t>085-0000</t>
  </si>
  <si>
    <t>Teller_grid</t>
  </si>
  <si>
    <t>SR-64</t>
  </si>
  <si>
    <t>AEA-037</t>
  </si>
  <si>
    <t>119-0000</t>
  </si>
  <si>
    <t>Fort Yukon_grid</t>
  </si>
  <si>
    <t>SR-108</t>
  </si>
  <si>
    <t>AEA-090</t>
  </si>
  <si>
    <t>188-0000</t>
  </si>
  <si>
    <t>Manley Hot Springs_grid</t>
  </si>
  <si>
    <t>SR-48</t>
  </si>
  <si>
    <t>AEA-034</t>
  </si>
  <si>
    <t>114-0000</t>
  </si>
  <si>
    <t>Cold Bay_grid</t>
  </si>
  <si>
    <t>SR-9</t>
  </si>
  <si>
    <t>AEA-137</t>
  </si>
  <si>
    <t>Paxson Inn &amp; Lodge</t>
  </si>
  <si>
    <t>Paxson</t>
  </si>
  <si>
    <t>226_0000</t>
  </si>
  <si>
    <t>Paxson_grid</t>
  </si>
  <si>
    <t>SR-171</t>
  </si>
  <si>
    <t>AEA-086</t>
  </si>
  <si>
    <t>184-0000</t>
  </si>
  <si>
    <t>Tanana_grid</t>
  </si>
  <si>
    <t>SR-193</t>
  </si>
  <si>
    <t>AEA-130</t>
  </si>
  <si>
    <t>Sitka City &amp; Borough of</t>
  </si>
  <si>
    <t>219-0000</t>
  </si>
  <si>
    <t>Sitka_grid</t>
  </si>
  <si>
    <t>SR-6</t>
  </si>
  <si>
    <t>AEA-131</t>
  </si>
  <si>
    <t>227-0000</t>
  </si>
  <si>
    <t>Ketchikan_grid</t>
  </si>
  <si>
    <t>217-2009</t>
  </si>
  <si>
    <t>SEAPA_grid</t>
  </si>
  <si>
    <t>SR-185</t>
  </si>
  <si>
    <t>AEA-097</t>
  </si>
  <si>
    <t>195-0000</t>
  </si>
  <si>
    <t>Unalaska_grid</t>
  </si>
  <si>
    <t>SR-199</t>
  </si>
  <si>
    <t>AEA-111</t>
  </si>
  <si>
    <t>SR-200</t>
  </si>
  <si>
    <t>AEA-135</t>
  </si>
  <si>
    <t>228-1981</t>
  </si>
  <si>
    <t>Wrangell-Petersburg_grid</t>
  </si>
  <si>
    <t>SR-2</t>
  </si>
  <si>
    <t>AEA-109</t>
  </si>
  <si>
    <t>SR-127</t>
  </si>
  <si>
    <t>AEA-066</t>
  </si>
  <si>
    <t>159-0000</t>
  </si>
  <si>
    <t>Nome_grid</t>
  </si>
  <si>
    <t>SR-49</t>
  </si>
  <si>
    <t>AEA-027</t>
  </si>
  <si>
    <t>014-1990</t>
  </si>
  <si>
    <t>Cordova_grid</t>
  </si>
  <si>
    <t>SR-16</t>
  </si>
  <si>
    <t>AEA-006</t>
  </si>
  <si>
    <t>218-0000</t>
  </si>
  <si>
    <t>Alakanuk_grid</t>
  </si>
  <si>
    <t>SR-18</t>
  </si>
  <si>
    <t>035-0000</t>
  </si>
  <si>
    <t>Ambler_grid</t>
  </si>
  <si>
    <t>SR-22</t>
  </si>
  <si>
    <t>036-0000</t>
  </si>
  <si>
    <t>Anvik_grid</t>
  </si>
  <si>
    <t>SR-31</t>
  </si>
  <si>
    <t>039-0000</t>
  </si>
  <si>
    <t>Brevig Mission_grid</t>
  </si>
  <si>
    <t>SR-37</t>
  </si>
  <si>
    <t>040-0000</t>
  </si>
  <si>
    <t>Chevak_grid</t>
  </si>
  <si>
    <t>SR-57</t>
  </si>
  <si>
    <t>041-0000</t>
  </si>
  <si>
    <t>Eek_grid</t>
  </si>
  <si>
    <t>SR-59</t>
  </si>
  <si>
    <t xml:space="preserve"> </t>
  </si>
  <si>
    <t>208-0000</t>
  </si>
  <si>
    <t>Ekwok_grid</t>
  </si>
  <si>
    <t>SR-61</t>
  </si>
  <si>
    <t>043-0000</t>
  </si>
  <si>
    <t>Elim_grid</t>
  </si>
  <si>
    <t>045-2016</t>
  </si>
  <si>
    <t>Emmonak_grid</t>
  </si>
  <si>
    <t>SR-62</t>
  </si>
  <si>
    <t>045-0000</t>
  </si>
  <si>
    <t>SR-66</t>
  </si>
  <si>
    <t>046-0000</t>
  </si>
  <si>
    <t>Gambell_grid</t>
  </si>
  <si>
    <t>SR-68</t>
  </si>
  <si>
    <t>047-0000</t>
  </si>
  <si>
    <t>Goodnews Bay_grid</t>
  </si>
  <si>
    <t>SR-69</t>
  </si>
  <si>
    <t>048-0000</t>
  </si>
  <si>
    <t>Grayling_grid</t>
  </si>
  <si>
    <t>SR-74</t>
  </si>
  <si>
    <t>049-0000</t>
  </si>
  <si>
    <t>Holy Cross_grid</t>
  </si>
  <si>
    <t>SR-76</t>
  </si>
  <si>
    <t>050-0000</t>
  </si>
  <si>
    <t>Hooper Bay_grid</t>
  </si>
  <si>
    <t>SR-78</t>
  </si>
  <si>
    <t>051-0000</t>
  </si>
  <si>
    <t>Huslia_grid</t>
  </si>
  <si>
    <t>SR-85</t>
  </si>
  <si>
    <t>054-0000</t>
  </si>
  <si>
    <t>Kaltag_grid</t>
  </si>
  <si>
    <t>SR-133</t>
  </si>
  <si>
    <t>055-2006</t>
  </si>
  <si>
    <t>Kasigluk_grid</t>
  </si>
  <si>
    <t>SR-87</t>
  </si>
  <si>
    <t>055-0000</t>
  </si>
  <si>
    <t>SR-88</t>
  </si>
  <si>
    <t>057-0000</t>
  </si>
  <si>
    <t>Kiana_grid</t>
  </si>
  <si>
    <t>SR-91</t>
  </si>
  <si>
    <t>058-0000</t>
  </si>
  <si>
    <t>Kivalina_grid</t>
  </si>
  <si>
    <t>SR-98</t>
  </si>
  <si>
    <t>059-0000</t>
  </si>
  <si>
    <t>Kotlik_grid</t>
  </si>
  <si>
    <t>SR-100</t>
  </si>
  <si>
    <t>060-0000</t>
  </si>
  <si>
    <t>Koyuk_grid</t>
  </si>
  <si>
    <t>SR-107</t>
  </si>
  <si>
    <t>205-0000</t>
  </si>
  <si>
    <t>LowerKalskag_grid</t>
  </si>
  <si>
    <t>SR-110</t>
  </si>
  <si>
    <t>061-0000</t>
  </si>
  <si>
    <t>Marshall_grid</t>
  </si>
  <si>
    <t>SR-112</t>
  </si>
  <si>
    <t>062-0000</t>
  </si>
  <si>
    <t>Mekoryuk_grid</t>
  </si>
  <si>
    <t>SR-114</t>
  </si>
  <si>
    <t>063-0000</t>
  </si>
  <si>
    <t>Minto_grid</t>
  </si>
  <si>
    <t>SR-115</t>
  </si>
  <si>
    <t>064-0000</t>
  </si>
  <si>
    <t>Mountain Village_grid</t>
  </si>
  <si>
    <t>SR-121</t>
  </si>
  <si>
    <t>065-0000</t>
  </si>
  <si>
    <t>New Stuyahok_grid</t>
  </si>
  <si>
    <t>065-2016</t>
  </si>
  <si>
    <t>New_Stuyahok_grid</t>
  </si>
  <si>
    <t>SR-123</t>
  </si>
  <si>
    <t>201-0000</t>
  </si>
  <si>
    <t>Nightmute_grid</t>
  </si>
  <si>
    <t>SR-126</t>
  </si>
  <si>
    <t>066-0000</t>
  </si>
  <si>
    <t>Noatak_grid</t>
  </si>
  <si>
    <t>SR-128</t>
  </si>
  <si>
    <t>067-0000</t>
  </si>
  <si>
    <t>Noorvik_grid</t>
  </si>
  <si>
    <t>SR-131</t>
  </si>
  <si>
    <t>068-0000</t>
  </si>
  <si>
    <t>Nulato_grid</t>
  </si>
  <si>
    <t>204-0000</t>
  </si>
  <si>
    <t>Nunapitchuk_grid</t>
  </si>
  <si>
    <t>SR-134</t>
  </si>
  <si>
    <t>069-0000</t>
  </si>
  <si>
    <t>Old Harbor_grid</t>
  </si>
  <si>
    <t>SR-140</t>
  </si>
  <si>
    <t>070-0000</t>
  </si>
  <si>
    <t>Pilot Station_grid</t>
  </si>
  <si>
    <t>SR-147</t>
  </si>
  <si>
    <t>071-0000</t>
  </si>
  <si>
    <t>Quinhagak_grid</t>
  </si>
  <si>
    <t>SR-151</t>
  </si>
  <si>
    <t>072-0000</t>
  </si>
  <si>
    <t>Russian Mission_grid</t>
  </si>
  <si>
    <t>SR-141</t>
  </si>
  <si>
    <t>075-1985</t>
  </si>
  <si>
    <t>Saint Mary's_grid</t>
  </si>
  <si>
    <t>SR-153</t>
  </si>
  <si>
    <t>SR-154</t>
  </si>
  <si>
    <t>202-0000</t>
  </si>
  <si>
    <t>SaintMichael_grid</t>
  </si>
  <si>
    <t>SR-157</t>
  </si>
  <si>
    <t>076-0000</t>
  </si>
  <si>
    <t>Savoonga_grid</t>
  </si>
  <si>
    <t>SR-158</t>
  </si>
  <si>
    <t>077-0000</t>
  </si>
  <si>
    <t>Scammon Bay_grid</t>
  </si>
  <si>
    <t>SR-159</t>
  </si>
  <si>
    <t>078-0000</t>
  </si>
  <si>
    <t>Selawik_grid</t>
  </si>
  <si>
    <t>SR-160</t>
  </si>
  <si>
    <t>079-0000</t>
  </si>
  <si>
    <t>Shageluk_grid</t>
  </si>
  <si>
    <t>SR-161</t>
  </si>
  <si>
    <t>080-0000</t>
  </si>
  <si>
    <t>Shaktoolik_grid</t>
  </si>
  <si>
    <t>SR-162</t>
  </si>
  <si>
    <t>081-0000</t>
  </si>
  <si>
    <t>Shishmaref_grid</t>
  </si>
  <si>
    <t>SR-163</t>
  </si>
  <si>
    <t>149-1980</t>
  </si>
  <si>
    <t>Shungnak_grid</t>
  </si>
  <si>
    <t>SR-94</t>
  </si>
  <si>
    <t>084-2015</t>
  </si>
  <si>
    <t>Stebbins_grid</t>
  </si>
  <si>
    <t>SR-167</t>
  </si>
  <si>
    <t>084-0000</t>
  </si>
  <si>
    <t>SR-177</t>
  </si>
  <si>
    <t>086-0000</t>
  </si>
  <si>
    <t>Togiak_grid</t>
  </si>
  <si>
    <t>088-2008</t>
  </si>
  <si>
    <t>Toksook Bay_grid</t>
  </si>
  <si>
    <t>SR-179</t>
  </si>
  <si>
    <t>088-0000</t>
  </si>
  <si>
    <t>088-2006</t>
  </si>
  <si>
    <t>SR-182</t>
  </si>
  <si>
    <t>200-0000</t>
  </si>
  <si>
    <t>Tununak_grid</t>
  </si>
  <si>
    <t>052-2005</t>
  </si>
  <si>
    <t>Upper Kalskag_grid</t>
  </si>
  <si>
    <t>SR-84</t>
  </si>
  <si>
    <t>052-0000</t>
  </si>
  <si>
    <t>SR-188</t>
  </si>
  <si>
    <t>090-0000</t>
  </si>
  <si>
    <t>Wales_grid</t>
  </si>
  <si>
    <t>SR-198</t>
  </si>
  <si>
    <t>AEA-110</t>
  </si>
  <si>
    <t>SR-194</t>
  </si>
  <si>
    <t>AEA-134</t>
  </si>
  <si>
    <t>Utqiagvik</t>
  </si>
  <si>
    <t>221-0000</t>
  </si>
  <si>
    <t>Utqiagvik_grid</t>
  </si>
  <si>
    <t>SR-10</t>
  </si>
  <si>
    <t>AEA-117</t>
  </si>
  <si>
    <t>TDX North Slope Generating Company</t>
  </si>
  <si>
    <t>SR-156</t>
  </si>
  <si>
    <t>AEA-089</t>
  </si>
  <si>
    <t>SAND POINT GENERATING, LLC</t>
  </si>
  <si>
    <t>187-0000</t>
  </si>
  <si>
    <t>Sand Point_grid</t>
  </si>
  <si>
    <t>SR-20</t>
  </si>
  <si>
    <t>AEA-041</t>
  </si>
  <si>
    <t>125-0000</t>
  </si>
  <si>
    <t>Angoon_grid</t>
  </si>
  <si>
    <t>SR-41</t>
  </si>
  <si>
    <t>SR-93</t>
  </si>
  <si>
    <t>SR-75</t>
  </si>
  <si>
    <t>128-0000</t>
  </si>
  <si>
    <t>Hoonah_grid</t>
  </si>
  <si>
    <t>SR-82</t>
  </si>
  <si>
    <t>129-0000</t>
  </si>
  <si>
    <t>Kake_grid</t>
  </si>
  <si>
    <t>SR-125</t>
  </si>
  <si>
    <t>AEA-096</t>
  </si>
  <si>
    <t>193-0000</t>
  </si>
  <si>
    <t>Nikolski_grid</t>
  </si>
  <si>
    <t>SR-19</t>
  </si>
  <si>
    <t>AEA-067</t>
  </si>
  <si>
    <t>160-0000</t>
  </si>
  <si>
    <t>Anaktuvuk Pass_grid</t>
  </si>
  <si>
    <t>SR-26</t>
  </si>
  <si>
    <t>161-0000</t>
  </si>
  <si>
    <t>Atqasuk_grid</t>
  </si>
  <si>
    <t>SR-83</t>
  </si>
  <si>
    <t>162-0000</t>
  </si>
  <si>
    <t>Kaktovik_grid</t>
  </si>
  <si>
    <t>SR-130</t>
  </si>
  <si>
    <t>163-0000</t>
  </si>
  <si>
    <t>Nuiqsut_grid</t>
  </si>
  <si>
    <t>SR-143</t>
  </si>
  <si>
    <t>164-0000</t>
  </si>
  <si>
    <t>Point Hope_grid</t>
  </si>
  <si>
    <t>SR-144</t>
  </si>
  <si>
    <t>165-0000</t>
  </si>
  <si>
    <t>Point Lay_grid</t>
  </si>
  <si>
    <t>SR-187</t>
  </si>
  <si>
    <t>166-0000</t>
  </si>
  <si>
    <t>Wainwright_grid</t>
  </si>
  <si>
    <t>SR-45</t>
  </si>
  <si>
    <t>AEA-025</t>
  </si>
  <si>
    <t>106-0000</t>
  </si>
  <si>
    <t>Circle_grid</t>
  </si>
  <si>
    <t>AEA-055</t>
  </si>
  <si>
    <t>Manley Utilities</t>
  </si>
  <si>
    <t>SR-65</t>
  </si>
  <si>
    <t>AEA-033</t>
  </si>
  <si>
    <t>115-0000</t>
  </si>
  <si>
    <t>Galena_grid</t>
  </si>
  <si>
    <t>SR-81</t>
  </si>
  <si>
    <t>AEA-040</t>
  </si>
  <si>
    <t>Iliamna</t>
  </si>
  <si>
    <t>123-1983</t>
  </si>
  <si>
    <t>Newhalen_grid</t>
  </si>
  <si>
    <t>SR-102</t>
  </si>
  <si>
    <t>AEA-050</t>
  </si>
  <si>
    <t>137-0000</t>
  </si>
  <si>
    <t>Kwethluk_grid</t>
  </si>
  <si>
    <t>AEA-047</t>
  </si>
  <si>
    <t>Kotlik Joint Utility</t>
  </si>
  <si>
    <t>SR-89</t>
  </si>
  <si>
    <t>AEA-043</t>
  </si>
  <si>
    <t>131-0000</t>
  </si>
  <si>
    <t>King Cove_grid</t>
  </si>
  <si>
    <t>AEA-138</t>
  </si>
  <si>
    <t>King Cove Corporation</t>
  </si>
  <si>
    <t>SR-24</t>
  </si>
  <si>
    <t>AEA-008</t>
  </si>
  <si>
    <t>Andreanof Electric Corp</t>
  </si>
  <si>
    <t>095-0000</t>
  </si>
  <si>
    <t>Atka_grid</t>
  </si>
  <si>
    <t>AEA-011</t>
  </si>
  <si>
    <t>SR-15</t>
  </si>
  <si>
    <t>AEA-004</t>
  </si>
  <si>
    <t>004-0000</t>
  </si>
  <si>
    <t>Akutan_grid</t>
  </si>
  <si>
    <t>SR-38</t>
  </si>
  <si>
    <t>AEA-021</t>
  </si>
  <si>
    <t>104-0000</t>
  </si>
  <si>
    <t>Chignik_grid</t>
  </si>
  <si>
    <t>SR-117</t>
  </si>
  <si>
    <t>AEA-060</t>
  </si>
  <si>
    <t>SR-58</t>
  </si>
  <si>
    <t>AEA-029</t>
  </si>
  <si>
    <t>111-0000</t>
  </si>
  <si>
    <t>Egegik_grid</t>
  </si>
  <si>
    <t>SR-109</t>
  </si>
  <si>
    <t>AEA-056</t>
  </si>
  <si>
    <t>142-0000</t>
  </si>
  <si>
    <t>Manokotak_grid</t>
  </si>
  <si>
    <t>SR-105</t>
  </si>
  <si>
    <t>AEA-053</t>
  </si>
  <si>
    <t>140-0000</t>
  </si>
  <si>
    <t>Levelock_grid</t>
  </si>
  <si>
    <t>SR-77</t>
  </si>
  <si>
    <t>AEA-038</t>
  </si>
  <si>
    <t>120-0000</t>
  </si>
  <si>
    <t>Hughes_grid</t>
  </si>
  <si>
    <t>SR-25</t>
  </si>
  <si>
    <t>AEA-012</t>
  </si>
  <si>
    <t>096-0000</t>
  </si>
  <si>
    <t>Atmautluak_grid</t>
  </si>
  <si>
    <t>SR-155</t>
  </si>
  <si>
    <t>AEA-083</t>
  </si>
  <si>
    <t>180-0000</t>
  </si>
  <si>
    <t>Saint Paul_grid</t>
  </si>
  <si>
    <t>SR-120</t>
  </si>
  <si>
    <t>AEA-063</t>
  </si>
  <si>
    <t>156-0000</t>
  </si>
  <si>
    <t>Nelson Lagoon_grid</t>
  </si>
  <si>
    <t>SR-33</t>
  </si>
  <si>
    <t>AEA-018</t>
  </si>
  <si>
    <t>Central Electric Inc.</t>
  </si>
  <si>
    <t>116-0000</t>
  </si>
  <si>
    <t>Central_grid</t>
  </si>
  <si>
    <t>AEA-139</t>
  </si>
  <si>
    <t>SR-44</t>
  </si>
  <si>
    <t>AEA-058</t>
  </si>
  <si>
    <t>144-0000</t>
  </si>
  <si>
    <t>Chuathbaluk_grid</t>
  </si>
  <si>
    <t>SR-51</t>
  </si>
  <si>
    <t>145-0000</t>
  </si>
  <si>
    <t>Crooked Creek_grid</t>
  </si>
  <si>
    <t>SR-149</t>
  </si>
  <si>
    <t>146-0000</t>
  </si>
  <si>
    <t>Red Devil_grid</t>
  </si>
  <si>
    <t>SR-166</t>
  </si>
  <si>
    <t>147-0000</t>
  </si>
  <si>
    <t>Sleetmute_grid</t>
  </si>
  <si>
    <t>SR-169</t>
  </si>
  <si>
    <t>181-0000</t>
  </si>
  <si>
    <t>Stevens Village_grid</t>
  </si>
  <si>
    <t>148-0000</t>
  </si>
  <si>
    <t>Stony River_grid</t>
  </si>
  <si>
    <t>SR-181</t>
  </si>
  <si>
    <t>AEA-094</t>
  </si>
  <si>
    <t>191-0000</t>
  </si>
  <si>
    <t>Tuntutuliak_grid</t>
  </si>
  <si>
    <t>SR-104</t>
  </si>
  <si>
    <t>AEA-052</t>
  </si>
  <si>
    <t>139-0000</t>
  </si>
  <si>
    <t>Larsen Bay_grid</t>
  </si>
  <si>
    <t>SR-135</t>
  </si>
  <si>
    <t>AEA-070</t>
  </si>
  <si>
    <t>170-0000</t>
  </si>
  <si>
    <t>Ouzinkie_grid</t>
  </si>
  <si>
    <t>SR-46</t>
  </si>
  <si>
    <t>AEA-026</t>
  </si>
  <si>
    <t>Clark's Point, City of</t>
  </si>
  <si>
    <t>Clark's Point</t>
  </si>
  <si>
    <t>107-0000</t>
  </si>
  <si>
    <t>Clark's Point_grid</t>
  </si>
  <si>
    <t>SR-174</t>
  </si>
  <si>
    <t>AEA-092</t>
  </si>
  <si>
    <t>189-0000</t>
  </si>
  <si>
    <t>Tenakee Springs_grid</t>
  </si>
  <si>
    <t>SR-150</t>
  </si>
  <si>
    <t>AEA-080</t>
  </si>
  <si>
    <t>178-0000</t>
  </si>
  <si>
    <t>Ruby_grid</t>
  </si>
  <si>
    <t>SR-35</t>
  </si>
  <si>
    <t>AEA-062</t>
  </si>
  <si>
    <t>154-0000</t>
  </si>
  <si>
    <t>Chefornak_grid</t>
  </si>
  <si>
    <t>SR-43</t>
  </si>
  <si>
    <t>AEA-024</t>
  </si>
  <si>
    <t>105-0000</t>
  </si>
  <si>
    <t>Chitina_grid</t>
  </si>
  <si>
    <t>SR-52</t>
  </si>
  <si>
    <t>AEA-042</t>
  </si>
  <si>
    <t>130-0000</t>
  </si>
  <si>
    <t>Deering_grid</t>
  </si>
  <si>
    <t>SR-67</t>
  </si>
  <si>
    <t>AEA-035</t>
  </si>
  <si>
    <t>117-0000</t>
  </si>
  <si>
    <t>Golovin_grid</t>
  </si>
  <si>
    <t>SR-122</t>
  </si>
  <si>
    <t>AEA-099</t>
  </si>
  <si>
    <t>196-0000</t>
  </si>
  <si>
    <t>Newtok_grid</t>
  </si>
  <si>
    <t>SR-103</t>
  </si>
  <si>
    <t>AEA-051</t>
  </si>
  <si>
    <t>138-0000</t>
  </si>
  <si>
    <t>Kwigillingok_grid</t>
  </si>
  <si>
    <t>SR-54</t>
  </si>
  <si>
    <t>AEA-028</t>
  </si>
  <si>
    <t>110-0000</t>
  </si>
  <si>
    <t>Diomede_grid</t>
  </si>
  <si>
    <t>SR-170</t>
  </si>
  <si>
    <t>AEA-084</t>
  </si>
  <si>
    <t>182-0000</t>
  </si>
  <si>
    <t>Takotna_grid</t>
  </si>
  <si>
    <t>SR-97</t>
  </si>
  <si>
    <t>AEA-078</t>
  </si>
  <si>
    <t>176-0000</t>
  </si>
  <si>
    <t>Kongiganak_grid</t>
  </si>
  <si>
    <t>SR-146</t>
  </si>
  <si>
    <t>AEA-077</t>
  </si>
  <si>
    <t>175-0000</t>
  </si>
  <si>
    <t>Port Heiden_grid</t>
  </si>
  <si>
    <t>AEA-045</t>
  </si>
  <si>
    <t>SR-132</t>
  </si>
  <si>
    <t>AEA-068</t>
  </si>
  <si>
    <t>167-0000</t>
  </si>
  <si>
    <t>Nunam Iqua_grid</t>
  </si>
  <si>
    <t>SR-190</t>
  </si>
  <si>
    <t>AEA-101</t>
  </si>
  <si>
    <t>198-0000</t>
  </si>
  <si>
    <t>White Mountain_grid</t>
  </si>
  <si>
    <t>SR-152</t>
  </si>
  <si>
    <t>AEA-082</t>
  </si>
  <si>
    <t>179-0000</t>
  </si>
  <si>
    <t>Saint George_grid</t>
  </si>
  <si>
    <t>SR-13</t>
  </si>
  <si>
    <t>AEA-003</t>
  </si>
  <si>
    <t>002-0000</t>
  </si>
  <si>
    <t>Akiachak_grid</t>
  </si>
  <si>
    <t>SR-124</t>
  </si>
  <si>
    <t>AEA-065</t>
  </si>
  <si>
    <t>158-0000</t>
  </si>
  <si>
    <t>Nikolai_grid</t>
  </si>
  <si>
    <t>AEA-036</t>
  </si>
  <si>
    <t>SR-27</t>
  </si>
  <si>
    <t>AEA-013</t>
  </si>
  <si>
    <t>097-0000</t>
  </si>
  <si>
    <t>Beaver_grid</t>
  </si>
  <si>
    <t>SR-139</t>
  </si>
  <si>
    <t>AEA-074</t>
  </si>
  <si>
    <t>173-0000</t>
  </si>
  <si>
    <t>Pilot Point_grid</t>
  </si>
  <si>
    <t>SR-32</t>
  </si>
  <si>
    <t>AEA-016</t>
  </si>
  <si>
    <t>099-0000</t>
  </si>
  <si>
    <t>Buckland_grid</t>
  </si>
  <si>
    <t>SR-40</t>
  </si>
  <si>
    <t>AEA-022</t>
  </si>
  <si>
    <t>103-0000</t>
  </si>
  <si>
    <t>Chignik Lake_grid</t>
  </si>
  <si>
    <t>SR-63</t>
  </si>
  <si>
    <t>AEA-032</t>
  </si>
  <si>
    <t>113-0000</t>
  </si>
  <si>
    <t>False Pass_grid</t>
  </si>
  <si>
    <t>SR-90</t>
  </si>
  <si>
    <t>AEA-044</t>
  </si>
  <si>
    <t>132-0000</t>
  </si>
  <si>
    <t>Kipnuk_grid</t>
  </si>
  <si>
    <t>SR-145</t>
  </si>
  <si>
    <t>AEA-085</t>
  </si>
  <si>
    <t>183-0000</t>
  </si>
  <si>
    <t>Port Alsworth_grid</t>
  </si>
  <si>
    <t>SR-12</t>
  </si>
  <si>
    <t>AEA-001</t>
  </si>
  <si>
    <t>001-0000</t>
  </si>
  <si>
    <t>Akhiok_grid</t>
  </si>
  <si>
    <t>SR-106</t>
  </si>
  <si>
    <t>AEA-054</t>
  </si>
  <si>
    <t>141-0000</t>
  </si>
  <si>
    <t>Lime Village_grid</t>
  </si>
  <si>
    <t>SR-172</t>
  </si>
  <si>
    <t>AEA-087</t>
  </si>
  <si>
    <t>185-0000</t>
  </si>
  <si>
    <t>Tatitlek_grid</t>
  </si>
  <si>
    <t>SR-118</t>
  </si>
  <si>
    <t>AEA-061</t>
  </si>
  <si>
    <t>153-0000</t>
  </si>
  <si>
    <t>Napaskiak_grid</t>
  </si>
  <si>
    <t>SR-14</t>
  </si>
  <si>
    <t>AEA-002</t>
  </si>
  <si>
    <t>003-0000</t>
  </si>
  <si>
    <t>Akiak_grid</t>
  </si>
  <si>
    <t>SR-39</t>
  </si>
  <si>
    <t>AEA-023</t>
  </si>
  <si>
    <t>102-0000</t>
  </si>
  <si>
    <t>Chignik Lagoon_grid</t>
  </si>
  <si>
    <t>SR-138</t>
  </si>
  <si>
    <t>AEA-073</t>
  </si>
  <si>
    <t>155-0000</t>
  </si>
  <si>
    <t>Perryville_grid</t>
  </si>
  <si>
    <t>SR-95</t>
  </si>
  <si>
    <t>AEA-046</t>
  </si>
  <si>
    <t>134-0000</t>
  </si>
  <si>
    <t>Kokhanok_grid</t>
  </si>
  <si>
    <t>SR-96</t>
  </si>
  <si>
    <t>AEA-064</t>
  </si>
  <si>
    <t>157-0000</t>
  </si>
  <si>
    <t>Koliganek_grid</t>
  </si>
  <si>
    <t>SR-136</t>
  </si>
  <si>
    <t>AEA-071</t>
  </si>
  <si>
    <t>171-0000</t>
  </si>
  <si>
    <t>Pedro Bay_grid</t>
  </si>
  <si>
    <t>SR-186</t>
  </si>
  <si>
    <t>AEA-100</t>
  </si>
  <si>
    <t>197-0000</t>
  </si>
  <si>
    <t>Venetie_grid</t>
  </si>
  <si>
    <t>SR-180</t>
  </si>
  <si>
    <t>AEA-093</t>
  </si>
  <si>
    <t>190-0000</t>
  </si>
  <si>
    <t>Tuluksak_grid</t>
  </si>
  <si>
    <t>SR-80</t>
  </si>
  <si>
    <t>AEA-039</t>
  </si>
  <si>
    <t>121-0000</t>
  </si>
  <si>
    <t>Igiugig_grid</t>
  </si>
  <si>
    <t>SR-34</t>
  </si>
  <si>
    <t>AEA-019</t>
  </si>
  <si>
    <t>100-0000</t>
  </si>
  <si>
    <t>Chalkyitsik_grid</t>
  </si>
  <si>
    <t>SR-86</t>
  </si>
  <si>
    <t>AEA-007</t>
  </si>
  <si>
    <t>092-0000</t>
  </si>
  <si>
    <t>Karluk_grid</t>
  </si>
  <si>
    <t>SR-11</t>
  </si>
  <si>
    <t>AEA-088</t>
  </si>
  <si>
    <t>186-0000</t>
  </si>
  <si>
    <t>Adak_grid</t>
  </si>
  <si>
    <t>SR-36</t>
  </si>
  <si>
    <t>AEA-020</t>
  </si>
  <si>
    <t>101-0000</t>
  </si>
  <si>
    <t>Chenega_grid</t>
  </si>
  <si>
    <t>SR-101</t>
  </si>
  <si>
    <t>AEA-049</t>
  </si>
  <si>
    <t>136-0000</t>
  </si>
  <si>
    <t>Koyukuk_grid</t>
  </si>
  <si>
    <t>AEA-030</t>
  </si>
  <si>
    <t>City of Ekwok</t>
  </si>
  <si>
    <t>SR-60</t>
  </si>
  <si>
    <t>AEA-031</t>
  </si>
  <si>
    <t>112-0000</t>
  </si>
  <si>
    <t>Elfin Cove_grid</t>
  </si>
  <si>
    <t>SR-168</t>
  </si>
  <si>
    <t>AEA-081</t>
  </si>
  <si>
    <t>Stevens Village Ira Council</t>
  </si>
  <si>
    <t>Stevens Village</t>
  </si>
  <si>
    <t>SR-183</t>
  </si>
  <si>
    <t>AEA-095</t>
  </si>
  <si>
    <t>192-0000</t>
  </si>
  <si>
    <t>Twin Hills_grid</t>
  </si>
  <si>
    <t>SR-184</t>
  </si>
  <si>
    <t>AEA-098</t>
  </si>
  <si>
    <t>194-0000</t>
  </si>
  <si>
    <t>Unalakleet_grid</t>
  </si>
  <si>
    <t>SR-23</t>
  </si>
  <si>
    <t>AEA-010</t>
  </si>
  <si>
    <t>094-0000</t>
  </si>
  <si>
    <t>Arctic Village_grid</t>
  </si>
  <si>
    <t>SR-148</t>
  </si>
  <si>
    <t>AEA-079</t>
  </si>
  <si>
    <t>Rampart Village Council</t>
  </si>
  <si>
    <t>Rampart</t>
  </si>
  <si>
    <t>177-0000</t>
  </si>
  <si>
    <t>Rampart_grid</t>
  </si>
  <si>
    <t>SR-142</t>
  </si>
  <si>
    <t>AEA-076</t>
  </si>
  <si>
    <t>Platinum Commercial Company LLC.</t>
  </si>
  <si>
    <t>Platinum</t>
  </si>
  <si>
    <t>174-0000</t>
  </si>
  <si>
    <t>Platinum_grid</t>
  </si>
  <si>
    <t>SR-30</t>
  </si>
  <si>
    <t>AEA-015</t>
  </si>
  <si>
    <t>Birch Creek Electric Company</t>
  </si>
  <si>
    <t>Birch Creek</t>
  </si>
  <si>
    <t>098-0000</t>
  </si>
  <si>
    <t>Birch Creek_grid</t>
  </si>
  <si>
    <t>SR-195</t>
  </si>
  <si>
    <t>AEA-108</t>
  </si>
  <si>
    <t>Metlakatla Power &amp; Light</t>
  </si>
  <si>
    <t>Metlakatla</t>
  </si>
  <si>
    <t>225_0000</t>
  </si>
  <si>
    <t>Metlakatla_grid</t>
  </si>
  <si>
    <t>AEA-075</t>
  </si>
  <si>
    <t>Platinum, City of</t>
  </si>
  <si>
    <t>SR-201</t>
  </si>
  <si>
    <t>AEA-120</t>
  </si>
  <si>
    <t>U S Air Force-Eielson AFB</t>
  </si>
  <si>
    <t>Eielson AFB</t>
  </si>
  <si>
    <t>Alaska Electric Light&amp;Power Co</t>
  </si>
  <si>
    <t>Private Electric Utility</t>
  </si>
  <si>
    <t>Anchorage Mun Light and Power</t>
  </si>
  <si>
    <t>Public Electric Utility</t>
  </si>
  <si>
    <t>Electric Co-op</t>
  </si>
  <si>
    <t>Paxson Inn and Lodge</t>
  </si>
  <si>
    <t>Matanuska Electric Assn Inc</t>
  </si>
  <si>
    <t>Anchorage Municipal Light and Power</t>
  </si>
  <si>
    <t>TDX North Slope Generating Co</t>
  </si>
  <si>
    <t>Investor Owned</t>
  </si>
  <si>
    <t>Municipal</t>
  </si>
  <si>
    <t>Cooperative</t>
  </si>
  <si>
    <t>Intertie name</t>
  </si>
  <si>
    <t>PCE ID</t>
  </si>
  <si>
    <t>For PCE communities, Commercial $/kWh and Other $/kWh are assumed to be equal to the Residential $/kWh reported to AEA</t>
  </si>
  <si>
    <t>Reporter ID</t>
  </si>
  <si>
    <t/>
  </si>
  <si>
    <t>Allakaket, Alatna</t>
  </si>
  <si>
    <t>Bettles, Evansville</t>
  </si>
  <si>
    <t>Slana; Chistochina</t>
  </si>
  <si>
    <t>2010</t>
  </si>
  <si>
    <t>Craig; Klawock; Thorne Bay, Kasaan; Hollis; Hydaburg; Coffman Cove</t>
  </si>
  <si>
    <t>Craig; Klawock; Thorne Bay, Kasaan; Hollis; Hydaburg; Coffman Cove; Naukati Bay</t>
  </si>
  <si>
    <t>2015</t>
  </si>
  <si>
    <t>Craig; Klawock; Thorne Bay, Kasaan</t>
  </si>
  <si>
    <t>Craig; Klawock; Thorne Bay, Kasaan; Hollis</t>
  </si>
  <si>
    <t>Craig; Klawock; Thorne Bay, Kasaan; Hollis; Hydaburg</t>
  </si>
  <si>
    <t>Dot Lake, Dot Lake Village</t>
  </si>
  <si>
    <t>Tok; Tanacross; Dot Lake, Dot Lake Village</t>
  </si>
  <si>
    <t>Tok; Tanacross; Tetlin; Dot Lake, Dot Lake Village</t>
  </si>
  <si>
    <t>Eagle, Eagle Village</t>
  </si>
  <si>
    <t>Haines, Covenant Life</t>
  </si>
  <si>
    <t>UpperLynnCanal_grid</t>
  </si>
  <si>
    <t>Haines, Covenant Life; Klukwan; Chilkat Valley; Skagway</t>
  </si>
  <si>
    <t>Slana; Chistochina; Mentasta Lake</t>
  </si>
  <si>
    <t>2011</t>
  </si>
  <si>
    <t>Northway, Northway Village, Northway Junction</t>
  </si>
  <si>
    <t>Thorne Bay, Kasaan</t>
  </si>
  <si>
    <t>Tok, Tanacross</t>
  </si>
  <si>
    <t>Emmonak; Alakanuk</t>
  </si>
  <si>
    <t>2006</t>
  </si>
  <si>
    <t>Kalskag; Lower Kalskag</t>
  </si>
  <si>
    <t>New Stuyahok; Ekwok</t>
  </si>
  <si>
    <t>Tooksook Bay; Tununak; Nightmute</t>
  </si>
  <si>
    <t>Saint Mary's, Andreafsky; Pitkas Point</t>
  </si>
  <si>
    <t>1985</t>
  </si>
  <si>
    <t>Shungnak; Kobuk</t>
  </si>
  <si>
    <t>1980</t>
  </si>
  <si>
    <t>Saint Mary's, Andreafsky</t>
  </si>
  <si>
    <t>Stebbins; Saint Michael</t>
  </si>
  <si>
    <t>Toksook Bay; Tununak</t>
  </si>
  <si>
    <t>Bethel, Oscarville</t>
  </si>
  <si>
    <t>Bethel, Oscarville; Napakiak</t>
  </si>
  <si>
    <t>Cordova, Eyak</t>
  </si>
  <si>
    <t>Iliamna, Newhalen, Nondalton</t>
  </si>
  <si>
    <t>Naknek, South Naknek, King Salmon</t>
  </si>
  <si>
    <t>Dillingham, Aleknagik</t>
  </si>
  <si>
    <t>AEA Energy Region</t>
  </si>
  <si>
    <t>Sales Reporting ID</t>
  </si>
  <si>
    <t>OPERATOR_AEA Operator ID</t>
  </si>
  <si>
    <t>EIA operator Number</t>
  </si>
  <si>
    <t>PCE Reporting ID</t>
  </si>
  <si>
    <t>EIA Sales reporting frequency</t>
  </si>
  <si>
    <t>PCE Sales reporting frequency</t>
  </si>
  <si>
    <t>Reporting Name</t>
  </si>
  <si>
    <t>OPERATOR_Operator Name</t>
  </si>
  <si>
    <t>INTERTIE_Current Intertie ID</t>
  </si>
  <si>
    <t>INTERTIE_Current Intertie name</t>
  </si>
  <si>
    <t>Index Community</t>
  </si>
  <si>
    <t>GNIS</t>
  </si>
  <si>
    <t>AEA energy region</t>
  </si>
  <si>
    <t>A</t>
  </si>
  <si>
    <t>M</t>
  </si>
  <si>
    <t>Lower Yukon-Kuskokwim</t>
  </si>
  <si>
    <t>Aleutians</t>
  </si>
  <si>
    <t>Yukon-Koyukuk/Upper Tanana</t>
  </si>
  <si>
    <t>Southeast</t>
  </si>
  <si>
    <t>Copper River/Chugach</t>
  </si>
  <si>
    <t>Northwest Arctic</t>
  </si>
  <si>
    <t>Bering Straits</t>
  </si>
  <si>
    <t>075-2020</t>
  </si>
  <si>
    <t>Bristol Bay</t>
  </si>
  <si>
    <t>North Slope</t>
  </si>
  <si>
    <t>SR-202</t>
  </si>
  <si>
    <t>216-0000</t>
  </si>
  <si>
    <t>Railbelt</t>
  </si>
  <si>
    <t xml:space="preserve">Petersburg, City of </t>
  </si>
  <si>
    <t xml:space="preserve">Seward, City of </t>
  </si>
  <si>
    <t>SR-211</t>
  </si>
  <si>
    <t>AEA-112</t>
  </si>
  <si>
    <t>Alaska Electric &amp; Energy Coop</t>
  </si>
  <si>
    <t>SR-212</t>
  </si>
  <si>
    <t>AEA-124</t>
  </si>
  <si>
    <t>Southeast Alaska Power Agency</t>
  </si>
  <si>
    <t>SR-209</t>
  </si>
  <si>
    <t>AEA-126</t>
  </si>
  <si>
    <t>Unisea Inc</t>
  </si>
  <si>
    <t>SR-210</t>
  </si>
  <si>
    <t>AEA-127</t>
  </si>
  <si>
    <t>University of Alaska</t>
  </si>
  <si>
    <t>SR-205</t>
  </si>
  <si>
    <t>AEA-129</t>
  </si>
  <si>
    <t>Alaska Energy Authority</t>
  </si>
  <si>
    <t xml:space="preserve">Wrangell, City of </t>
  </si>
  <si>
    <t>SR-204</t>
  </si>
  <si>
    <t>AEA-140</t>
  </si>
  <si>
    <t>Alaska Electric G &amp; T Coop Inc</t>
  </si>
  <si>
    <t>SR-206</t>
  </si>
  <si>
    <t>Alyeska Seafoods Inc</t>
  </si>
  <si>
    <t>AEA-171</t>
  </si>
  <si>
    <t>TNSG</t>
  </si>
  <si>
    <t>AEA-172</t>
  </si>
  <si>
    <t xml:space="preserve">Thorne Bay, City of </t>
  </si>
  <si>
    <t>ThorneBay_grid</t>
  </si>
  <si>
    <t>SR-207</t>
  </si>
  <si>
    <t>AEA-173</t>
  </si>
  <si>
    <t>NUI Energy Brokers, Inc</t>
  </si>
  <si>
    <t>SR-208</t>
  </si>
  <si>
    <t>AEA-174</t>
  </si>
  <si>
    <t>U S Army-Ft Wainwright</t>
  </si>
  <si>
    <t>AEA-155</t>
  </si>
  <si>
    <t>Communities reported</t>
  </si>
  <si>
    <t>Juneau, Douglas, Greens Creek (Industrial)</t>
  </si>
  <si>
    <t>Ketchikan, Saxman</t>
  </si>
  <si>
    <t>PCE Community
(Y/N)</t>
  </si>
  <si>
    <t>Intertie</t>
  </si>
  <si>
    <t>In addition to Wasilla, the MEA service area includes 28 other communities.</t>
  </si>
  <si>
    <t>In addition to Homer, the HEA service area includes 29 other communities</t>
  </si>
  <si>
    <t>Number of monthly records</t>
  </si>
  <si>
    <t>Uncleaned</t>
  </si>
  <si>
    <t>WhiteMountain_grid</t>
  </si>
  <si>
    <t>Alaska Electric Light &amp; Power Co.</t>
  </si>
  <si>
    <t>Intertie Unique ID Name</t>
  </si>
  <si>
    <t>Current ID</t>
  </si>
  <si>
    <t>Communities Intertied</t>
  </si>
  <si>
    <t>Month of interite</t>
  </si>
  <si>
    <t>Year of intertie</t>
  </si>
  <si>
    <t>1975</t>
  </si>
  <si>
    <t>PCE reporting</t>
  </si>
  <si>
    <t>023-1987</t>
  </si>
  <si>
    <t>Craig; Klawock</t>
  </si>
  <si>
    <t>1987</t>
  </si>
  <si>
    <t>1999</t>
  </si>
  <si>
    <t>Distributing Alaska's Power. 2008</t>
  </si>
  <si>
    <t>2004</t>
  </si>
  <si>
    <t>Southeast Alaska Intertie Study (2003)</t>
  </si>
  <si>
    <t>032-1993</t>
  </si>
  <si>
    <t>Haines, Covenant Life; Klukwan; Chilkat Valley</t>
  </si>
  <si>
    <t>1993</t>
  </si>
  <si>
    <t>034-1980</t>
  </si>
  <si>
    <t>Bethel; Napakiak</t>
  </si>
  <si>
    <t>Kasigluk; Nunapitchuk</t>
  </si>
  <si>
    <t>Saint Mary's, Andreafsky; Pitkas Point; Mountain Village</t>
  </si>
  <si>
    <t>086-2020</t>
  </si>
  <si>
    <t>Togiak; Twin Hills</t>
  </si>
  <si>
    <t>2020</t>
  </si>
  <si>
    <t>https://www.innelectric.com/our-history.html</t>
  </si>
  <si>
    <t>199-0000</t>
  </si>
  <si>
    <t>Kobuk_grid</t>
  </si>
  <si>
    <t>203-0000</t>
  </si>
  <si>
    <t>PitkasPoint_grid</t>
  </si>
  <si>
    <t>Ketchikan, Petersburg, Wrangell</t>
  </si>
  <si>
    <t>SEAPA communication</t>
  </si>
  <si>
    <t>Juneau, Douglas</t>
  </si>
  <si>
    <t>Kodiak, Kodiak Station, Port Lions, Chiniak, Woody Island</t>
  </si>
  <si>
    <t>Wrangell-Petersburg</t>
  </si>
  <si>
    <t>Southeast Alaska Integrated Resource Plan. 2012</t>
  </si>
  <si>
    <t>Energy Statistics Tables</t>
  </si>
  <si>
    <t>Table2.5a!A1</t>
  </si>
  <si>
    <t>Table2.5b!A1</t>
  </si>
  <si>
    <t>Table 2.5c'!A1</t>
  </si>
  <si>
    <t xml:space="preserve">Data </t>
  </si>
  <si>
    <t>Annual Sales FINAL 05122023'!A1</t>
  </si>
  <si>
    <t>Lookup Tables</t>
  </si>
  <si>
    <t>Date Range'!A1</t>
  </si>
  <si>
    <t>LOOKUP INTERTIES 08032020'!A1</t>
  </si>
  <si>
    <t>LOOKUP Sales reporting 06172021'!A1</t>
  </si>
  <si>
    <t>Residential</t>
  </si>
  <si>
    <t>Commercial</t>
  </si>
  <si>
    <t>Other</t>
  </si>
  <si>
    <t>Percent of Statewide Total</t>
  </si>
  <si>
    <t>Total</t>
  </si>
  <si>
    <t>Percent of Total</t>
  </si>
  <si>
    <t>CPCN</t>
  </si>
  <si>
    <t>AEA_operator Id</t>
  </si>
  <si>
    <t>PCE_utility_code</t>
  </si>
  <si>
    <t>eia_operator_id</t>
  </si>
  <si>
    <t>Operator_name</t>
  </si>
  <si>
    <t>sector__id</t>
  </si>
  <si>
    <t>sector__name</t>
  </si>
  <si>
    <t>sector__number</t>
  </si>
  <si>
    <t>operator_rca_regulatory_status_name</t>
  </si>
  <si>
    <t>operator__utility_type_name</t>
  </si>
  <si>
    <t>operator_cpcn_status</t>
  </si>
  <si>
    <t>pce_eligible</t>
  </si>
  <si>
    <t>Power Generation End Use</t>
  </si>
  <si>
    <t>AKHI</t>
  </si>
  <si>
    <t>Electric Utility</t>
  </si>
  <si>
    <t>Retail</t>
  </si>
  <si>
    <t>AKIA</t>
  </si>
  <si>
    <t>AKIANCE</t>
  </si>
  <si>
    <t>AKUT</t>
  </si>
  <si>
    <t>ALASPCA</t>
  </si>
  <si>
    <t>ALASVEC</t>
  </si>
  <si>
    <t>ALUTPC</t>
  </si>
  <si>
    <t>ANDRE</t>
  </si>
  <si>
    <t>ANIALPC</t>
  </si>
  <si>
    <t>ARCTVC</t>
  </si>
  <si>
    <t>ATKA</t>
  </si>
  <si>
    <t>ATMATU</t>
  </si>
  <si>
    <t>BEAVJU</t>
  </si>
  <si>
    <t>BETHUC</t>
  </si>
  <si>
    <t>BIRCCEC</t>
  </si>
  <si>
    <t>BUCK</t>
  </si>
  <si>
    <t>CENTEI</t>
  </si>
  <si>
    <t>CHALVC</t>
  </si>
  <si>
    <t>CHENVC</t>
  </si>
  <si>
    <t>CHIG</t>
  </si>
  <si>
    <t>CHIGLEU</t>
  </si>
  <si>
    <t>CHIGLPU</t>
  </si>
  <si>
    <t>CHITE</t>
  </si>
  <si>
    <t>CIRCE</t>
  </si>
  <si>
    <t>CLARPVC</t>
  </si>
  <si>
    <t>CORDEC</t>
  </si>
  <si>
    <t>DIOMJU</t>
  </si>
  <si>
    <t>EGEG</t>
  </si>
  <si>
    <t>EKWO</t>
  </si>
  <si>
    <t xml:space="preserve">Ekwok, City of </t>
  </si>
  <si>
    <t>ELFICEU</t>
  </si>
  <si>
    <t>FALSPE</t>
  </si>
  <si>
    <t>GALE</t>
  </si>
  <si>
    <t>GK</t>
  </si>
  <si>
    <t>GOLOPU</t>
  </si>
  <si>
    <t>GUSTE</t>
  </si>
  <si>
    <t>GWITZU</t>
  </si>
  <si>
    <t>HUGHPL</t>
  </si>
  <si>
    <t>IGIUEC</t>
  </si>
  <si>
    <t>ILIANNE</t>
  </si>
  <si>
    <t>INSIPEC</t>
  </si>
  <si>
    <t>Previously known as Tlingit &amp; Haida Region El Auth</t>
  </si>
  <si>
    <t>IPNAEC</t>
  </si>
  <si>
    <t>KINGC</t>
  </si>
  <si>
    <t>KIPNLP</t>
  </si>
  <si>
    <t>KOBUVEC</t>
  </si>
  <si>
    <t>KOKHVC</t>
  </si>
  <si>
    <t>KOTLES</t>
  </si>
  <si>
    <t>KOTZEA</t>
  </si>
  <si>
    <t>KOYU</t>
  </si>
  <si>
    <t>KWET</t>
  </si>
  <si>
    <t>KWIGPC</t>
  </si>
  <si>
    <t>LARSBUC</t>
  </si>
  <si>
    <t>LEVEEC</t>
  </si>
  <si>
    <t>LIMEVTC</t>
  </si>
  <si>
    <t>MANLU</t>
  </si>
  <si>
    <t>MANOPC</t>
  </si>
  <si>
    <t>MCGRLP</t>
  </si>
  <si>
    <t>MIDDKEC</t>
  </si>
  <si>
    <t>NAKNEA</t>
  </si>
  <si>
    <t>NAPAC</t>
  </si>
  <si>
    <t>NAPAEU</t>
  </si>
  <si>
    <t>NATELP</t>
  </si>
  <si>
    <t>NELSLEC</t>
  </si>
  <si>
    <t>NEWKVC</t>
  </si>
  <si>
    <t>NIKO</t>
  </si>
  <si>
    <t>NOMEJUS</t>
  </si>
  <si>
    <t>NORTSB</t>
  </si>
  <si>
    <t>NUNAIEC</t>
  </si>
  <si>
    <t>NUSHEC</t>
  </si>
  <si>
    <t>OUZI</t>
  </si>
  <si>
    <t>PEDRBV</t>
  </si>
  <si>
    <t>PELIU</t>
  </si>
  <si>
    <t>PERR</t>
  </si>
  <si>
    <t>PILOPEU</t>
  </si>
  <si>
    <t>PLAT</t>
  </si>
  <si>
    <t>PLATCC</t>
  </si>
  <si>
    <t>PORTHU</t>
  </si>
  <si>
    <t>PUVUPC</t>
  </si>
  <si>
    <t>RAMP</t>
  </si>
  <si>
    <t>RUBY</t>
  </si>
  <si>
    <t>STEVVIC</t>
  </si>
  <si>
    <t>STGEORGE</t>
  </si>
  <si>
    <t>STPMEU</t>
  </si>
  <si>
    <t>TAKOC</t>
  </si>
  <si>
    <t>TANAEC</t>
  </si>
  <si>
    <t>TANAPC</t>
  </si>
  <si>
    <t>TATIVIC</t>
  </si>
  <si>
    <t>TDXA</t>
  </si>
  <si>
    <t>TDXC</t>
  </si>
  <si>
    <t>TDXM</t>
  </si>
  <si>
    <t>TELLPC</t>
  </si>
  <si>
    <t>TENAS</t>
  </si>
  <si>
    <t>TULUTPU</t>
  </si>
  <si>
    <t>TUNTCSA</t>
  </si>
  <si>
    <t>TWINHVC</t>
  </si>
  <si>
    <t>UMNAP</t>
  </si>
  <si>
    <t>UNAL</t>
  </si>
  <si>
    <t>UNALVEC</t>
  </si>
  <si>
    <t>UNGUPC</t>
  </si>
  <si>
    <t>VENEVE</t>
  </si>
  <si>
    <t>WHITMU</t>
  </si>
  <si>
    <t>YAKUP</t>
  </si>
  <si>
    <t>Exempted from RCA jurisdiction</t>
  </si>
  <si>
    <t>Petersburg Borough - (AK)</t>
  </si>
  <si>
    <t>City of Seward - (AK)</t>
  </si>
  <si>
    <t>Wholesale</t>
  </si>
  <si>
    <t>AEA-113</t>
  </si>
  <si>
    <t>NAICS-22 Non-Cogen</t>
  </si>
  <si>
    <t>Independent Power Producer</t>
  </si>
  <si>
    <t>AEA-114</t>
  </si>
  <si>
    <t>Aurora Energy LLC</t>
  </si>
  <si>
    <t>NAICS-22 Cogen</t>
  </si>
  <si>
    <t>AEA-115</t>
  </si>
  <si>
    <t>Fire Island Wind LLC</t>
  </si>
  <si>
    <t>AEA-116</t>
  </si>
  <si>
    <t>Doyon Utilities - Fort Greely</t>
  </si>
  <si>
    <t>Commercial NAICS Non-Cogen</t>
  </si>
  <si>
    <t>Military</t>
  </si>
  <si>
    <t>Consumed by facility</t>
  </si>
  <si>
    <t>AEA-118</t>
  </si>
  <si>
    <t>Commercial NAICS Cogen</t>
  </si>
  <si>
    <t>AEA-121</t>
  </si>
  <si>
    <t>Agrium US Inc</t>
  </si>
  <si>
    <t>Industrial NAICS Cogen</t>
  </si>
  <si>
    <t>Industrial</t>
  </si>
  <si>
    <t>AEA-122</t>
  </si>
  <si>
    <t>Doyon Utilities, LLC</t>
  </si>
  <si>
    <t>Joint Action Agency of the State of Alaska</t>
  </si>
  <si>
    <t>Also EIA ID 60770</t>
  </si>
  <si>
    <t>Also EIA ID 60123</t>
  </si>
  <si>
    <t>AEA-125</t>
  </si>
  <si>
    <t>Tesoro Alaska Company LLC</t>
  </si>
  <si>
    <t>Industrial NAICS Non-Cogen</t>
  </si>
  <si>
    <t>AEA-128</t>
  </si>
  <si>
    <t>Westward Seafoods Inc</t>
  </si>
  <si>
    <t>Political Subdivision of the State</t>
  </si>
  <si>
    <t>KINGCC</t>
  </si>
  <si>
    <t>GOLDCE</t>
  </si>
  <si>
    <t>AEA-141</t>
  </si>
  <si>
    <t>Alaska Industrial Development &amp; Export Authority</t>
  </si>
  <si>
    <t>AEA-142</t>
  </si>
  <si>
    <t>AEA-143</t>
  </si>
  <si>
    <t>Aleutian Wind Energy, LLC</t>
  </si>
  <si>
    <t>Wind farm selling power to Sand Point</t>
  </si>
  <si>
    <t>AEA-144</t>
  </si>
  <si>
    <t>BBL HYDRO, INC.</t>
  </si>
  <si>
    <t>AEA-145</t>
  </si>
  <si>
    <t>AEA-146</t>
  </si>
  <si>
    <t>GOAT LAKE HYDRO, INC.</t>
  </si>
  <si>
    <t>AEA-147</t>
  </si>
  <si>
    <t>Ivanof Bay</t>
  </si>
  <si>
    <t>AEA-148</t>
  </si>
  <si>
    <t>Docks</t>
  </si>
  <si>
    <t>AEA-149</t>
  </si>
  <si>
    <t>KWAAN ELECTRIC TRANSMISSION INTERTIE COOPERATIVE, INC.</t>
  </si>
  <si>
    <t>Connects to Admiralty Island/Greens Creek Mine</t>
  </si>
  <si>
    <t>AEA-150</t>
  </si>
  <si>
    <t>PB Energy, Inc</t>
  </si>
  <si>
    <t>Dry Spruce Bay Hydroelectric near Port Bailey</t>
  </si>
  <si>
    <t>AEA-151</t>
  </si>
  <si>
    <t>Renewable IPP</t>
  </si>
  <si>
    <t>AEA-152</t>
  </si>
  <si>
    <t>South Fork Hydro, LLC</t>
  </si>
  <si>
    <t>AEA-154</t>
  </si>
  <si>
    <t>SSRAA</t>
  </si>
  <si>
    <t>Wind farm selling power to City of St. Paul</t>
  </si>
  <si>
    <t>AEA-156</t>
  </si>
  <si>
    <t>Thomas Bay Power Authority</t>
  </si>
  <si>
    <t>AEA-157</t>
  </si>
  <si>
    <t>Weisner Trading Co.</t>
  </si>
  <si>
    <t>AEA-158</t>
  </si>
  <si>
    <t>Weldon S. Holmes, d/b/a Semloh Supply</t>
  </si>
  <si>
    <t>AEA-159</t>
  </si>
  <si>
    <t>Haida Energy, Inc.</t>
  </si>
  <si>
    <t>AEA-160</t>
  </si>
  <si>
    <t>Ketchikan Electric Company</t>
  </si>
  <si>
    <t>AEA-162</t>
  </si>
  <si>
    <t>Ounalshka Corp</t>
  </si>
  <si>
    <t>AEA-163</t>
  </si>
  <si>
    <t>Icicle Seafoods Inc</t>
  </si>
  <si>
    <t>AEA-164</t>
  </si>
  <si>
    <t>Phillips Alaska Inc</t>
  </si>
  <si>
    <t>AEA-165</t>
  </si>
  <si>
    <t>Peter Pan Seafoods</t>
  </si>
  <si>
    <t>AEA-166</t>
  </si>
  <si>
    <t>BP Exploration Alaska</t>
  </si>
  <si>
    <t>AEA-168</t>
  </si>
  <si>
    <t>Offshore Systems Inc</t>
  </si>
  <si>
    <t>AEA-169</t>
  </si>
  <si>
    <t>Conoco Phillips Alaska Inc</t>
  </si>
  <si>
    <t>City of Thorne Bay</t>
  </si>
  <si>
    <t>City &amp; Borough of Sitka - (AK)</t>
  </si>
  <si>
    <t>Barrow Utils &amp; Elec Coop, Inc</t>
  </si>
  <si>
    <t>Inside Passage Elec Coop, Inc</t>
  </si>
  <si>
    <t>City of Wrangell - (AK)</t>
  </si>
  <si>
    <t>EIA861S</t>
  </si>
  <si>
    <t>PCE revenue assumes all kWh are at residential rate</t>
  </si>
  <si>
    <r>
      <rPr>
        <i/>
        <vertAlign val="superscript"/>
        <sz val="11"/>
        <color theme="1"/>
        <rFont val="Calibri"/>
        <family val="2"/>
        <scheme val="minor"/>
      </rPr>
      <t>b</t>
    </r>
    <r>
      <rPr>
        <i/>
        <sz val="11"/>
        <color theme="1"/>
        <rFont val="Calibri"/>
        <family val="2"/>
        <scheme val="minor"/>
      </rPr>
      <t>Revenue for PCE communities assumes that all sales pay the residential rate.</t>
    </r>
  </si>
  <si>
    <r>
      <t>Region Total</t>
    </r>
    <r>
      <rPr>
        <b/>
        <vertAlign val="superscript"/>
        <sz val="11"/>
        <color theme="0"/>
        <rFont val="Calibri"/>
        <family val="2"/>
        <scheme val="minor"/>
      </rPr>
      <t>a</t>
    </r>
  </si>
  <si>
    <r>
      <t>Commercial</t>
    </r>
    <r>
      <rPr>
        <b/>
        <vertAlign val="superscript"/>
        <sz val="11"/>
        <color theme="0"/>
        <rFont val="Calibri"/>
        <family val="2"/>
        <scheme val="minor"/>
      </rPr>
      <t>b</t>
    </r>
  </si>
  <si>
    <r>
      <t>Other</t>
    </r>
    <r>
      <rPr>
        <b/>
        <vertAlign val="superscript"/>
        <sz val="11"/>
        <color theme="0"/>
        <rFont val="Calibri"/>
        <family val="2"/>
        <scheme val="minor"/>
      </rPr>
      <t>b</t>
    </r>
  </si>
  <si>
    <r>
      <rPr>
        <i/>
        <vertAlign val="superscript"/>
        <sz val="11"/>
        <color theme="1"/>
        <rFont val="Calibri"/>
        <family val="2"/>
        <scheme val="minor"/>
      </rPr>
      <t>a</t>
    </r>
    <r>
      <rPr>
        <i/>
        <sz val="11"/>
        <color theme="1"/>
        <rFont val="Calibri"/>
        <family val="2"/>
        <scheme val="minor"/>
      </rPr>
      <t xml:space="preserve">The regional total may not equal the sum of the previous columns due to some reporters not breaking the data into categories. </t>
    </r>
  </si>
  <si>
    <t>Additional data provided by utility via email.</t>
  </si>
  <si>
    <t>No data</t>
  </si>
  <si>
    <t>BUECI</t>
  </si>
  <si>
    <t>RCA CPCN</t>
  </si>
  <si>
    <t>Subsidiary of Homer Electric Association</t>
  </si>
  <si>
    <t>Manley Utility Co Inc</t>
  </si>
  <si>
    <t>Sand Point Generating, LLC</t>
  </si>
  <si>
    <t>Provides power to Ketchikan, Wrangell, Petersburg</t>
  </si>
  <si>
    <t>Alaska Environmental Power LLC</t>
  </si>
  <si>
    <t>Chena Power Company</t>
  </si>
  <si>
    <t>Doyon Utilities - Fort Wainwright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</si>
</sst>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0.0"/>
    <numFmt numFmtId="165" formatCode="&quot;$&quot;#,##0.00"/>
    <numFmt numFmtId="166" formatCode="&quot;$&quot;#,##0"/>
    <numFmt numFmtId="167" formatCode="_(* #,##0.0_);_(* \(#,##0.0\);_(* &quot;-&quot;??_);_(@_)"/>
    <numFmt numFmtId="168" formatCode="_(* #,##0_);_(* \(#,##0\);_(* &quot;-&quot;??_);_(@_)"/>
    <numFmt numFmtId="169" formatCode="0.0"/>
  </numFmts>
  <fonts count="17"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0"/>
      <color indexed="8"/>
      <name val="Arial"/>
      <family val="2"/>
    </font>
    <font>
      <sz val="10"/>
      <name val="MS Sans Serif"/>
    </font>
    <font>
      <sz val="10"/>
      <name val="Arial"/>
      <family val="2"/>
    </font>
    <font>
      <sz val="10"/>
      <color indexed="8"/>
      <name val="Arial"/>
      <family val="2"/>
    </font>
    <font>
      <sz val="11"/>
      <color indexed="8"/>
      <name val="Calibri"/>
      <family val="2"/>
    </font>
    <font>
      <u/>
      <sz val="11"/>
      <color theme="10"/>
      <name val="Calibri"/>
      <family val="2"/>
      <scheme val="minor"/>
    </font>
    <font>
      <sz val="11"/>
      <name val="Calibri"/>
      <family val="2"/>
      <scheme val="minor"/>
    </font>
    <font>
      <sz val="11"/>
      <color rgb="FF5F5F5F"/>
      <name val="Calibri"/>
      <family val="2"/>
      <scheme val="minor"/>
    </font>
    <font>
      <sz val="11"/>
      <color indexed="8"/>
      <name val="Calibri"/>
      <family val="2"/>
      <scheme val="minor"/>
    </font>
    <font>
      <sz val="11"/>
      <color theme="0"/>
      <name val="Calibri"/>
      <family val="2"/>
      <scheme val="minor"/>
    </font>
    <font>
      <i/>
      <sz val="11"/>
      <color theme="1"/>
      <name val="Calibri"/>
      <family val="2"/>
      <scheme val="minor"/>
    </font>
    <font>
      <i/>
      <vertAlign val="superscript"/>
      <sz val="11"/>
      <color theme="1"/>
      <name val="Calibri"/>
      <family val="2"/>
      <scheme val="minor"/>
    </font>
    <font>
      <b/>
      <vertAlign val="superscript"/>
      <sz val="11"/>
      <color theme="0"/>
      <name val="Calibri"/>
      <family val="2"/>
      <scheme val="minor"/>
    </font>
  </fonts>
  <fills count="14">
    <fill>
      <patternFill patternType="none"/>
    </fill>
    <fill>
      <patternFill patternType="gray125"/>
    </fill>
    <fill>
      <patternFill patternType="solid">
        <fgColor theme="3"/>
        <bgColor indexed="64"/>
      </patternFill>
    </fill>
    <fill>
      <patternFill patternType="solid">
        <fgColor rgb="FFFFFFFF"/>
        <bgColor indexed="64"/>
      </patternFill>
    </fill>
    <fill>
      <patternFill patternType="solid">
        <fgColor rgb="FF92D050"/>
        <bgColor indexed="64"/>
      </patternFill>
    </fill>
    <fill>
      <patternFill patternType="solid">
        <fgColor rgb="FFFFFF00"/>
        <bgColor indexed="64"/>
      </patternFill>
    </fill>
    <fill>
      <patternFill patternType="solid">
        <fgColor theme="9" tint="0.79998168889431442"/>
        <bgColor indexed="64"/>
      </patternFill>
    </fill>
    <fill>
      <patternFill patternType="solid">
        <fgColor rgb="FFD8E5F1"/>
        <bgColor indexed="64"/>
      </patternFill>
    </fill>
    <fill>
      <patternFill patternType="solid">
        <fgColor rgb="FFEAF1DD"/>
        <bgColor indexed="64"/>
      </patternFill>
    </fill>
    <fill>
      <patternFill patternType="solid">
        <fgColor theme="5" tint="0.79998168889431442"/>
        <bgColor indexed="64"/>
      </patternFill>
    </fill>
    <fill>
      <patternFill patternType="solid">
        <fgColor rgb="FFFFC000"/>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theme="0"/>
      </bottom>
      <diagonal/>
    </border>
  </borders>
  <cellStyleXfs count="9">
    <xf numFmtId="0" fontId="0" fillId="0" borderId="0"/>
    <xf numFmtId="9" fontId="1" fillId="0" borderId="0" applyFont="0" applyFill="0" applyBorder="0" applyAlignment="0" applyProtection="0"/>
    <xf numFmtId="0" fontId="5" fillId="0" borderId="0"/>
    <xf numFmtId="0" fontId="7" fillId="0" borderId="0"/>
    <xf numFmtId="0" fontId="8" fillId="0" borderId="0"/>
    <xf numFmtId="43" fontId="1" fillId="0" borderId="0" applyFont="0" applyFill="0" applyBorder="0" applyAlignment="0" applyProtection="0"/>
    <xf numFmtId="44" fontId="1" fillId="0" borderId="0" applyFont="0" applyFill="0" applyBorder="0" applyAlignment="0" applyProtection="0"/>
    <xf numFmtId="0" fontId="9" fillId="0" borderId="0" applyNumberFormat="0" applyFill="0" applyBorder="0" applyAlignment="0" applyProtection="0"/>
    <xf numFmtId="0" fontId="5" fillId="0" borderId="0"/>
  </cellStyleXfs>
  <cellXfs count="185">
    <xf numFmtId="0" fontId="0" fillId="0" borderId="0" xfId="0"/>
    <xf numFmtId="0" fontId="3" fillId="0" borderId="0" xfId="0" applyFont="1"/>
    <xf numFmtId="0" fontId="2" fillId="2" borderId="0" xfId="0" applyFont="1" applyFill="1"/>
    <xf numFmtId="3" fontId="2" fillId="2" borderId="0" xfId="0" applyNumberFormat="1" applyFont="1" applyFill="1" applyAlignment="1">
      <alignment wrapText="1"/>
    </xf>
    <xf numFmtId="9" fontId="0" fillId="0" borderId="0" xfId="1" applyFont="1"/>
    <xf numFmtId="0" fontId="2" fillId="2" borderId="0" xfId="0" applyFont="1" applyFill="1" applyAlignment="1">
      <alignment wrapText="1"/>
    </xf>
    <xf numFmtId="0" fontId="0" fillId="0" borderId="0" xfId="0" applyAlignment="1">
      <alignment vertical="center" wrapText="1"/>
    </xf>
    <xf numFmtId="0" fontId="4" fillId="3" borderId="1" xfId="0" applyFont="1" applyFill="1" applyBorder="1" applyAlignment="1">
      <alignment horizontal="center" vertical="center" wrapText="1"/>
    </xf>
    <xf numFmtId="0" fontId="0" fillId="4" borderId="0" xfId="0" applyFill="1" applyAlignment="1">
      <alignment vertical="center" wrapText="1"/>
    </xf>
    <xf numFmtId="0" fontId="3" fillId="0" borderId="1" xfId="0" applyFont="1" applyBorder="1" applyAlignment="1">
      <alignment horizontal="center" vertical="center" wrapText="1"/>
    </xf>
    <xf numFmtId="0" fontId="3" fillId="5" borderId="1" xfId="0" applyFont="1" applyFill="1" applyBorder="1" applyAlignment="1">
      <alignment horizontal="center" vertical="center" wrapText="1"/>
    </xf>
    <xf numFmtId="0" fontId="4" fillId="4"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6" borderId="1" xfId="0" applyFont="1" applyFill="1" applyBorder="1" applyAlignment="1">
      <alignment horizontal="left" vertical="center" wrapText="1"/>
    </xf>
    <xf numFmtId="0" fontId="4" fillId="7" borderId="1" xfId="0" applyFont="1" applyFill="1" applyBorder="1" applyAlignment="1">
      <alignment horizontal="center" vertical="center" wrapText="1"/>
    </xf>
    <xf numFmtId="0" fontId="4"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0" borderId="0" xfId="0" applyFont="1" applyAlignment="1">
      <alignment horizontal="center" vertical="center" wrapText="1"/>
    </xf>
    <xf numFmtId="0" fontId="0" fillId="0" borderId="0" xfId="0" applyAlignment="1">
      <alignment vertical="center"/>
    </xf>
    <xf numFmtId="0" fontId="6" fillId="0" borderId="0" xfId="2" quotePrefix="1" applyFont="1" applyAlignment="1">
      <alignment horizontal="center"/>
    </xf>
    <xf numFmtId="0" fontId="6" fillId="0" borderId="0" xfId="2" quotePrefix="1" applyFont="1"/>
    <xf numFmtId="0" fontId="6" fillId="0" borderId="0" xfId="2" quotePrefix="1" applyFont="1" applyAlignment="1">
      <alignment horizontal="left"/>
    </xf>
    <xf numFmtId="0" fontId="6" fillId="0" borderId="0" xfId="2" applyFont="1"/>
    <xf numFmtId="0" fontId="7" fillId="0" borderId="0" xfId="3" applyAlignment="1">
      <alignment horizontal="center"/>
    </xf>
    <xf numFmtId="0" fontId="7" fillId="0" borderId="0" xfId="3"/>
    <xf numFmtId="0" fontId="7" fillId="0" borderId="0" xfId="3" applyAlignment="1">
      <alignment horizontal="right"/>
    </xf>
    <xf numFmtId="0" fontId="0" fillId="0" borderId="0" xfId="0" applyAlignment="1">
      <alignment horizontal="center"/>
    </xf>
    <xf numFmtId="0" fontId="7" fillId="0" borderId="0" xfId="0" applyFont="1" applyAlignment="1">
      <alignment horizontal="center" wrapText="1"/>
    </xf>
    <xf numFmtId="0" fontId="7" fillId="0" borderId="0" xfId="0" applyFont="1" applyAlignment="1">
      <alignment horizontal="left" wrapText="1"/>
    </xf>
    <xf numFmtId="164" fontId="7" fillId="0" borderId="0" xfId="0" applyNumberFormat="1" applyFont="1" applyAlignment="1">
      <alignment horizontal="right" wrapText="1"/>
    </xf>
    <xf numFmtId="3" fontId="7" fillId="0" borderId="0" xfId="0" applyNumberFormat="1" applyFont="1" applyAlignment="1">
      <alignment horizontal="right" wrapText="1"/>
    </xf>
    <xf numFmtId="0" fontId="0" fillId="0" borderId="0" xfId="0" applyAlignment="1">
      <alignment horizontal="left"/>
    </xf>
    <xf numFmtId="0" fontId="7" fillId="0" borderId="0" xfId="4" applyFont="1" applyAlignment="1">
      <alignment horizontal="center" wrapText="1"/>
    </xf>
    <xf numFmtId="164" fontId="7" fillId="0" borderId="0" xfId="4" applyNumberFormat="1" applyFont="1" applyAlignment="1">
      <alignment horizontal="right" wrapText="1"/>
    </xf>
    <xf numFmtId="3" fontId="7" fillId="0" borderId="0" xfId="4" applyNumberFormat="1" applyFont="1" applyAlignment="1">
      <alignment horizontal="right" wrapText="1"/>
    </xf>
    <xf numFmtId="0" fontId="0" fillId="0" borderId="0" xfId="0" applyAlignment="1">
      <alignment wrapText="1"/>
    </xf>
    <xf numFmtId="165" fontId="3" fillId="0" borderId="1" xfId="0" applyNumberFormat="1" applyFont="1" applyBorder="1" applyAlignment="1">
      <alignment horizontal="center" vertical="center" wrapText="1"/>
    </xf>
    <xf numFmtId="165" fontId="6" fillId="0" borderId="0" xfId="2" quotePrefix="1" applyNumberFormat="1" applyFont="1"/>
    <xf numFmtId="165" fontId="7" fillId="0" borderId="0" xfId="3" applyNumberFormat="1"/>
    <xf numFmtId="165" fontId="6" fillId="0" borderId="0" xfId="2" quotePrefix="1" applyNumberFormat="1" applyFont="1" applyAlignment="1">
      <alignment horizontal="left"/>
    </xf>
    <xf numFmtId="165" fontId="0" fillId="0" borderId="0" xfId="0" applyNumberFormat="1"/>
    <xf numFmtId="165" fontId="7" fillId="0" borderId="0" xfId="0" applyNumberFormat="1" applyFont="1" applyAlignment="1">
      <alignment horizontal="left" wrapText="1"/>
    </xf>
    <xf numFmtId="165" fontId="7" fillId="0" borderId="0" xfId="4" applyNumberFormat="1" applyFont="1" applyAlignment="1">
      <alignment horizontal="left" wrapText="1"/>
    </xf>
    <xf numFmtId="4" fontId="2" fillId="2" borderId="0" xfId="0" applyNumberFormat="1" applyFont="1" applyFill="1" applyAlignment="1">
      <alignment wrapText="1"/>
    </xf>
    <xf numFmtId="0" fontId="4" fillId="10"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165" fontId="0" fillId="0" borderId="0" xfId="0" applyNumberFormat="1" applyAlignment="1">
      <alignment wrapText="1"/>
    </xf>
    <xf numFmtId="165" fontId="2" fillId="2" borderId="0" xfId="0" applyNumberFormat="1" applyFont="1" applyFill="1" applyAlignment="1">
      <alignment wrapText="1"/>
    </xf>
    <xf numFmtId="0" fontId="0" fillId="0" borderId="0" xfId="0" applyAlignment="1">
      <alignment horizontal="center" wrapText="1"/>
    </xf>
    <xf numFmtId="0" fontId="2" fillId="2" borderId="0" xfId="0" applyFont="1" applyFill="1" applyAlignment="1">
      <alignment horizontal="center" wrapText="1"/>
    </xf>
    <xf numFmtId="166" fontId="2" fillId="2" borderId="0" xfId="0" applyNumberFormat="1" applyFont="1" applyFill="1" applyAlignment="1">
      <alignment wrapText="1"/>
    </xf>
    <xf numFmtId="167" fontId="2" fillId="2" borderId="0" xfId="5" applyNumberFormat="1" applyFont="1" applyFill="1" applyAlignment="1">
      <alignment wrapText="1"/>
    </xf>
    <xf numFmtId="168" fontId="0" fillId="0" borderId="0" xfId="5" applyNumberFormat="1" applyFont="1" applyAlignment="1">
      <alignment wrapText="1"/>
    </xf>
    <xf numFmtId="168" fontId="2" fillId="2" borderId="0" xfId="5" applyNumberFormat="1" applyFont="1" applyFill="1" applyAlignment="1">
      <alignment wrapText="1"/>
    </xf>
    <xf numFmtId="0" fontId="0" fillId="5" borderId="0" xfId="0" applyFill="1"/>
    <xf numFmtId="0" fontId="0" fillId="6" borderId="0" xfId="0" applyFill="1"/>
    <xf numFmtId="0" fontId="0" fillId="6" borderId="0" xfId="0" applyFill="1" applyAlignment="1">
      <alignment wrapText="1"/>
    </xf>
    <xf numFmtId="43" fontId="0" fillId="0" borderId="0" xfId="5" applyFont="1"/>
    <xf numFmtId="165" fontId="0" fillId="6" borderId="0" xfId="0" applyNumberFormat="1" applyFill="1"/>
    <xf numFmtId="165" fontId="0" fillId="0" borderId="0" xfId="5" applyNumberFormat="1" applyFont="1"/>
    <xf numFmtId="165" fontId="0" fillId="6" borderId="0" xfId="0" applyNumberFormat="1" applyFill="1" applyAlignment="1">
      <alignment wrapText="1"/>
    </xf>
    <xf numFmtId="9" fontId="0" fillId="5" borderId="0" xfId="1" applyFont="1" applyFill="1"/>
    <xf numFmtId="3" fontId="3" fillId="11" borderId="2" xfId="0" applyNumberFormat="1" applyFont="1" applyFill="1" applyBorder="1" applyAlignment="1">
      <alignment wrapText="1"/>
    </xf>
    <xf numFmtId="3" fontId="3" fillId="11" borderId="3" xfId="0" applyNumberFormat="1" applyFont="1" applyFill="1" applyBorder="1" applyAlignment="1">
      <alignment wrapText="1"/>
    </xf>
    <xf numFmtId="4" fontId="3" fillId="11" borderId="4" xfId="0" applyNumberFormat="1" applyFont="1" applyFill="1" applyBorder="1" applyAlignment="1">
      <alignment wrapText="1"/>
    </xf>
    <xf numFmtId="43" fontId="0" fillId="0" borderId="5" xfId="5" applyFont="1" applyBorder="1"/>
    <xf numFmtId="43" fontId="0" fillId="0" borderId="0" xfId="5" applyFont="1" applyBorder="1"/>
    <xf numFmtId="43" fontId="0" fillId="0" borderId="6" xfId="5" applyFont="1" applyBorder="1"/>
    <xf numFmtId="43" fontId="0" fillId="5" borderId="5" xfId="5" applyFont="1" applyFill="1" applyBorder="1"/>
    <xf numFmtId="43" fontId="0" fillId="5" borderId="0" xfId="5" applyFont="1" applyFill="1" applyBorder="1"/>
    <xf numFmtId="43" fontId="0" fillId="5" borderId="6" xfId="5" applyFont="1" applyFill="1" applyBorder="1"/>
    <xf numFmtId="43" fontId="0" fillId="0" borderId="7" xfId="5" applyFont="1" applyBorder="1"/>
    <xf numFmtId="43" fontId="0" fillId="0" borderId="8" xfId="5" applyFont="1" applyBorder="1"/>
    <xf numFmtId="43" fontId="0" fillId="0" borderId="9" xfId="5" applyFont="1" applyBorder="1"/>
    <xf numFmtId="166" fontId="3" fillId="12" borderId="2" xfId="0" applyNumberFormat="1" applyFont="1" applyFill="1" applyBorder="1" applyAlignment="1">
      <alignment wrapText="1"/>
    </xf>
    <xf numFmtId="167" fontId="3" fillId="12" borderId="3" xfId="5" applyNumberFormat="1" applyFont="1" applyFill="1" applyBorder="1" applyAlignment="1">
      <alignment wrapText="1"/>
    </xf>
    <xf numFmtId="168" fontId="3" fillId="12" borderId="3" xfId="5" applyNumberFormat="1" applyFont="1" applyFill="1" applyBorder="1" applyAlignment="1">
      <alignment wrapText="1"/>
    </xf>
    <xf numFmtId="165" fontId="3" fillId="12" borderId="4" xfId="0" applyNumberFormat="1" applyFont="1" applyFill="1" applyBorder="1" applyAlignment="1">
      <alignment wrapText="1"/>
    </xf>
    <xf numFmtId="43" fontId="0" fillId="12" borderId="5" xfId="5" applyFont="1" applyFill="1" applyBorder="1"/>
    <xf numFmtId="43" fontId="0" fillId="12" borderId="0" xfId="5" applyFont="1" applyFill="1" applyBorder="1"/>
    <xf numFmtId="43" fontId="0" fillId="12" borderId="6" xfId="5" applyFont="1" applyFill="1" applyBorder="1"/>
    <xf numFmtId="43" fontId="0" fillId="12" borderId="7" xfId="5" applyFont="1" applyFill="1" applyBorder="1"/>
    <xf numFmtId="43" fontId="0" fillId="12" borderId="8" xfId="5" applyFont="1" applyFill="1" applyBorder="1"/>
    <xf numFmtId="43" fontId="0" fillId="12" borderId="9" xfId="5" applyFont="1" applyFill="1" applyBorder="1"/>
    <xf numFmtId="165" fontId="3" fillId="6" borderId="2" xfId="0" applyNumberFormat="1" applyFont="1" applyFill="1" applyBorder="1" applyAlignment="1">
      <alignment wrapText="1"/>
    </xf>
    <xf numFmtId="167" fontId="3" fillId="6" borderId="3" xfId="5" applyNumberFormat="1" applyFont="1" applyFill="1" applyBorder="1" applyAlignment="1">
      <alignment wrapText="1"/>
    </xf>
    <xf numFmtId="168" fontId="3" fillId="6" borderId="3" xfId="5" applyNumberFormat="1" applyFont="1" applyFill="1" applyBorder="1" applyAlignment="1">
      <alignment wrapText="1"/>
    </xf>
    <xf numFmtId="165" fontId="3" fillId="6" borderId="4" xfId="0" applyNumberFormat="1" applyFont="1" applyFill="1" applyBorder="1" applyAlignment="1">
      <alignment wrapText="1"/>
    </xf>
    <xf numFmtId="165" fontId="0" fillId="0" borderId="5" xfId="5" applyNumberFormat="1" applyFont="1" applyBorder="1"/>
    <xf numFmtId="165" fontId="0" fillId="0" borderId="6" xfId="5" applyNumberFormat="1" applyFont="1" applyBorder="1"/>
    <xf numFmtId="165" fontId="0" fillId="5" borderId="5" xfId="5" applyNumberFormat="1" applyFont="1" applyFill="1" applyBorder="1"/>
    <xf numFmtId="165" fontId="0" fillId="5" borderId="6" xfId="5" applyNumberFormat="1" applyFont="1" applyFill="1" applyBorder="1"/>
    <xf numFmtId="165" fontId="0" fillId="0" borderId="7" xfId="5" applyNumberFormat="1" applyFont="1" applyBorder="1"/>
    <xf numFmtId="165" fontId="0" fillId="0" borderId="9" xfId="5" applyNumberFormat="1" applyFont="1" applyBorder="1"/>
    <xf numFmtId="3" fontId="3" fillId="6" borderId="3" xfId="0" applyNumberFormat="1" applyFont="1" applyFill="1" applyBorder="1" applyAlignment="1">
      <alignment wrapText="1"/>
    </xf>
    <xf numFmtId="165" fontId="3" fillId="6" borderId="3" xfId="0" applyNumberFormat="1" applyFont="1" applyFill="1" applyBorder="1" applyAlignment="1">
      <alignment wrapText="1"/>
    </xf>
    <xf numFmtId="165" fontId="0" fillId="0" borderId="0" xfId="5" applyNumberFormat="1" applyFont="1" applyBorder="1"/>
    <xf numFmtId="165" fontId="0" fillId="5" borderId="0" xfId="5" applyNumberFormat="1" applyFont="1" applyFill="1" applyBorder="1"/>
    <xf numFmtId="0" fontId="0" fillId="0" borderId="0" xfId="0" applyFill="1"/>
    <xf numFmtId="9" fontId="0" fillId="0" borderId="0" xfId="1" applyFont="1" applyFill="1"/>
    <xf numFmtId="43" fontId="0" fillId="0" borderId="5" xfId="5" applyFont="1" applyFill="1" applyBorder="1"/>
    <xf numFmtId="43" fontId="0" fillId="0" borderId="0" xfId="5" applyFont="1" applyFill="1" applyBorder="1"/>
    <xf numFmtId="43" fontId="0" fillId="0" borderId="6" xfId="5" applyFont="1" applyFill="1" applyBorder="1"/>
    <xf numFmtId="165" fontId="0" fillId="0" borderId="5" xfId="5" applyNumberFormat="1" applyFont="1" applyFill="1" applyBorder="1"/>
    <xf numFmtId="165" fontId="0" fillId="0" borderId="6" xfId="5" applyNumberFormat="1" applyFont="1" applyFill="1" applyBorder="1"/>
    <xf numFmtId="165" fontId="0" fillId="0" borderId="0" xfId="5" applyNumberFormat="1" applyFont="1" applyFill="1" applyBorder="1"/>
    <xf numFmtId="0" fontId="0" fillId="11" borderId="0" xfId="0" applyFont="1" applyFill="1" applyAlignment="1"/>
    <xf numFmtId="0" fontId="0" fillId="6" borderId="0" xfId="0" applyFont="1" applyFill="1" applyAlignment="1"/>
    <xf numFmtId="0" fontId="3" fillId="0" borderId="0" xfId="0" applyFont="1" applyAlignment="1">
      <alignment horizontal="center" wrapText="1"/>
    </xf>
    <xf numFmtId="0" fontId="4" fillId="0" borderId="0" xfId="0" applyFont="1" applyAlignment="1">
      <alignment horizontal="center" vertical="center" wrapText="1"/>
    </xf>
    <xf numFmtId="0" fontId="3" fillId="5" borderId="0" xfId="0" applyFont="1" applyFill="1" applyAlignment="1">
      <alignment horizontal="center" wrapText="1"/>
    </xf>
    <xf numFmtId="0" fontId="3" fillId="0" borderId="0" xfId="0" applyFont="1" applyAlignment="1">
      <alignment horizontal="center"/>
    </xf>
    <xf numFmtId="0" fontId="0" fillId="5" borderId="0" xfId="0" applyFill="1" applyAlignment="1">
      <alignment horizontal="center"/>
    </xf>
    <xf numFmtId="0" fontId="6" fillId="5" borderId="0" xfId="2" quotePrefix="1" applyFont="1" applyFill="1" applyAlignment="1">
      <alignment horizontal="center"/>
    </xf>
    <xf numFmtId="0" fontId="6" fillId="5" borderId="0" xfId="2" quotePrefix="1" applyFont="1" applyFill="1"/>
    <xf numFmtId="0" fontId="0" fillId="13" borderId="0" xfId="0" applyFill="1"/>
    <xf numFmtId="0" fontId="0" fillId="13" borderId="0" xfId="0" applyFill="1" applyAlignment="1">
      <alignment horizontal="center"/>
    </xf>
    <xf numFmtId="0" fontId="6" fillId="13" borderId="0" xfId="2" quotePrefix="1" applyFont="1" applyFill="1" applyAlignment="1">
      <alignment horizontal="center"/>
    </xf>
    <xf numFmtId="0" fontId="6" fillId="13" borderId="0" xfId="2" quotePrefix="1" applyFont="1" applyFill="1"/>
    <xf numFmtId="0" fontId="0" fillId="13" borderId="0" xfId="0" applyFill="1" applyAlignment="1">
      <alignment horizontal="left"/>
    </xf>
    <xf numFmtId="0" fontId="2" fillId="2" borderId="0" xfId="0" applyFont="1" applyFill="1" applyAlignment="1">
      <alignment horizontal="center"/>
    </xf>
    <xf numFmtId="9" fontId="2" fillId="2" borderId="0" xfId="1" applyFont="1" applyFill="1" applyAlignment="1">
      <alignment horizontal="center" wrapText="1"/>
    </xf>
    <xf numFmtId="3" fontId="0" fillId="0" borderId="0" xfId="0" applyNumberFormat="1" applyAlignment="1">
      <alignment horizontal="center" wrapText="1"/>
    </xf>
    <xf numFmtId="2" fontId="0" fillId="0" borderId="0" xfId="0" applyNumberFormat="1" applyAlignment="1">
      <alignment horizontal="center" wrapText="1"/>
    </xf>
    <xf numFmtId="2" fontId="2" fillId="2" borderId="0" xfId="0" applyNumberFormat="1" applyFont="1" applyFill="1" applyAlignment="1">
      <alignment horizontal="center" wrapText="1"/>
    </xf>
    <xf numFmtId="3" fontId="2" fillId="2" borderId="0" xfId="0" applyNumberFormat="1" applyFont="1" applyFill="1" applyAlignment="1">
      <alignment horizontal="center" wrapText="1"/>
    </xf>
    <xf numFmtId="3" fontId="0" fillId="0" borderId="0" xfId="0" applyNumberFormat="1" applyFill="1" applyAlignment="1">
      <alignment wrapText="1"/>
    </xf>
    <xf numFmtId="169" fontId="0" fillId="0" borderId="0" xfId="0" applyNumberFormat="1" applyFill="1" applyAlignment="1">
      <alignment horizontal="center" wrapText="1"/>
    </xf>
    <xf numFmtId="0" fontId="0" fillId="0" borderId="0" xfId="0" applyFill="1" applyAlignment="1">
      <alignment horizontal="center" wrapText="1"/>
    </xf>
    <xf numFmtId="165" fontId="0" fillId="0" borderId="0" xfId="0" applyNumberFormat="1" applyFill="1" applyAlignment="1">
      <alignment wrapText="1"/>
    </xf>
    <xf numFmtId="0" fontId="0" fillId="0" borderId="0" xfId="0" applyFill="1" applyAlignment="1">
      <alignment wrapText="1"/>
    </xf>
    <xf numFmtId="3" fontId="0" fillId="0" borderId="0" xfId="0" applyNumberFormat="1" applyFill="1" applyAlignment="1">
      <alignment horizontal="center" wrapText="1"/>
    </xf>
    <xf numFmtId="2" fontId="0" fillId="0" borderId="0" xfId="0" applyNumberFormat="1" applyFill="1" applyAlignment="1">
      <alignment horizontal="center" wrapText="1"/>
    </xf>
    <xf numFmtId="165" fontId="0" fillId="0" borderId="0" xfId="0" applyNumberFormat="1" applyFill="1" applyAlignment="1">
      <alignment horizontal="center"/>
    </xf>
    <xf numFmtId="0" fontId="0" fillId="0" borderId="0" xfId="0" applyFill="1" applyAlignment="1">
      <alignment horizontal="center"/>
    </xf>
    <xf numFmtId="165" fontId="0" fillId="0" borderId="0" xfId="6" applyNumberFormat="1" applyFont="1" applyFill="1" applyAlignment="1">
      <alignment horizontal="center"/>
    </xf>
    <xf numFmtId="0" fontId="0" fillId="0" borderId="0" xfId="0" quotePrefix="1"/>
    <xf numFmtId="0" fontId="3" fillId="10" borderId="0" xfId="0" applyFont="1" applyFill="1"/>
    <xf numFmtId="9" fontId="0" fillId="0" borderId="0" xfId="1" applyFont="1" applyFill="1" applyAlignment="1">
      <alignment horizontal="center"/>
    </xf>
    <xf numFmtId="169" fontId="0" fillId="0" borderId="0" xfId="0" applyNumberFormat="1" applyAlignment="1">
      <alignment horizontal="center" wrapText="1"/>
    </xf>
    <xf numFmtId="44" fontId="0" fillId="0" borderId="0" xfId="6" applyFont="1" applyAlignment="1">
      <alignment horizontal="center" wrapText="1"/>
    </xf>
    <xf numFmtId="3" fontId="2" fillId="0" borderId="0" xfId="0" applyNumberFormat="1" applyFont="1" applyFill="1" applyAlignment="1">
      <alignment horizontal="center" wrapText="1"/>
    </xf>
    <xf numFmtId="44" fontId="0" fillId="0" borderId="0" xfId="6" applyFont="1" applyFill="1" applyAlignment="1">
      <alignment horizontal="center" wrapText="1"/>
    </xf>
    <xf numFmtId="168" fontId="0" fillId="0" borderId="0" xfId="5" applyNumberFormat="1" applyFont="1" applyFill="1" applyAlignment="1">
      <alignment wrapText="1"/>
    </xf>
    <xf numFmtId="0" fontId="3" fillId="0" borderId="0" xfId="0" applyFont="1" applyAlignment="1"/>
    <xf numFmtId="0" fontId="0" fillId="0" borderId="0" xfId="0" quotePrefix="1" applyFill="1"/>
    <xf numFmtId="0" fontId="9" fillId="0" borderId="0" xfId="7"/>
    <xf numFmtId="0" fontId="9" fillId="0" borderId="0" xfId="7" quotePrefix="1"/>
    <xf numFmtId="44" fontId="0" fillId="0" borderId="0" xfId="6" applyFont="1" applyFill="1" applyAlignment="1">
      <alignment wrapText="1"/>
    </xf>
    <xf numFmtId="44" fontId="2" fillId="2" borderId="0" xfId="6" applyFont="1" applyFill="1" applyAlignment="1">
      <alignment wrapText="1"/>
    </xf>
    <xf numFmtId="44" fontId="0" fillId="0" borderId="0" xfId="6" applyFont="1" applyAlignment="1">
      <alignment wrapText="1"/>
    </xf>
    <xf numFmtId="168" fontId="0" fillId="0" borderId="0" xfId="0" applyNumberFormat="1" applyAlignment="1">
      <alignment horizontal="center" wrapText="1"/>
    </xf>
    <xf numFmtId="1" fontId="0" fillId="0" borderId="0" xfId="5" applyNumberFormat="1" applyFont="1" applyFill="1" applyAlignment="1">
      <alignment wrapText="1"/>
    </xf>
    <xf numFmtId="1" fontId="2" fillId="2" borderId="0" xfId="5" applyNumberFormat="1" applyFont="1" applyFill="1" applyAlignment="1">
      <alignment wrapText="1"/>
    </xf>
    <xf numFmtId="1" fontId="0" fillId="0" borderId="0" xfId="0" applyNumberFormat="1" applyAlignment="1">
      <alignment horizontal="center" wrapText="1"/>
    </xf>
    <xf numFmtId="1" fontId="0" fillId="0" borderId="0" xfId="5" applyNumberFormat="1" applyFont="1" applyAlignment="1">
      <alignment wrapText="1"/>
    </xf>
    <xf numFmtId="0" fontId="2" fillId="0" borderId="0" xfId="0" applyFont="1"/>
    <xf numFmtId="3" fontId="0" fillId="0" borderId="0" xfId="0" applyNumberFormat="1"/>
    <xf numFmtId="164" fontId="0" fillId="0" borderId="0" xfId="0" applyNumberFormat="1"/>
    <xf numFmtId="0" fontId="2" fillId="2" borderId="10" xfId="0" applyFont="1" applyFill="1" applyBorder="1"/>
    <xf numFmtId="3" fontId="2" fillId="2" borderId="10" xfId="0" applyNumberFormat="1" applyFont="1" applyFill="1" applyBorder="1"/>
    <xf numFmtId="3" fontId="2" fillId="2" borderId="0" xfId="0" applyNumberFormat="1" applyFont="1" applyFill="1"/>
    <xf numFmtId="0" fontId="3" fillId="0" borderId="0" xfId="0" applyFont="1" applyAlignment="1">
      <alignment wrapText="1"/>
    </xf>
    <xf numFmtId="0" fontId="3" fillId="0" borderId="1" xfId="0" applyFont="1" applyBorder="1" applyAlignment="1">
      <alignment horizontal="center" vertical="top" wrapText="1"/>
    </xf>
    <xf numFmtId="0" fontId="3" fillId="0" borderId="0" xfId="0" applyFont="1" applyAlignment="1">
      <alignment horizontal="center" vertical="top" wrapText="1"/>
    </xf>
    <xf numFmtId="0" fontId="6" fillId="0" borderId="0" xfId="8" quotePrefix="1" applyFont="1" applyAlignment="1">
      <alignment horizontal="center"/>
    </xf>
    <xf numFmtId="0" fontId="10" fillId="0" borderId="0" xfId="0" applyFont="1" applyAlignment="1">
      <alignment horizontal="center"/>
    </xf>
    <xf numFmtId="0" fontId="10" fillId="0" borderId="0" xfId="0" applyFont="1"/>
    <xf numFmtId="0" fontId="6" fillId="0" borderId="0" xfId="0" applyFont="1" applyAlignment="1">
      <alignment horizontal="center" wrapText="1"/>
    </xf>
    <xf numFmtId="0" fontId="10" fillId="0" borderId="0" xfId="0" applyFont="1" applyAlignment="1">
      <alignment horizontal="left" vertical="center" wrapText="1"/>
    </xf>
    <xf numFmtId="43" fontId="0" fillId="0" borderId="0" xfId="5" applyFont="1" applyFill="1" applyAlignment="1">
      <alignment horizontal="left"/>
    </xf>
    <xf numFmtId="0" fontId="11" fillId="0" borderId="0" xfId="0" applyFont="1" applyAlignment="1">
      <alignment horizontal="center" vertical="center" wrapText="1"/>
    </xf>
    <xf numFmtId="1" fontId="12" fillId="0" borderId="0" xfId="0" applyNumberFormat="1" applyFont="1" applyAlignment="1">
      <alignment horizontal="center" wrapText="1"/>
    </xf>
    <xf numFmtId="0" fontId="12" fillId="0" borderId="0" xfId="0" applyFont="1" applyAlignment="1">
      <alignment horizontal="left" wrapText="1"/>
    </xf>
    <xf numFmtId="0" fontId="0" fillId="0" borderId="0" xfId="6" applyNumberFormat="1" applyFont="1" applyFill="1" applyAlignment="1">
      <alignment horizontal="center"/>
    </xf>
    <xf numFmtId="168" fontId="0" fillId="0" borderId="0" xfId="5" applyNumberFormat="1" applyFont="1" applyFill="1" applyAlignment="1">
      <alignment horizontal="center"/>
    </xf>
    <xf numFmtId="43" fontId="0" fillId="0" borderId="0" xfId="5" applyNumberFormat="1" applyFont="1" applyFill="1" applyAlignment="1">
      <alignment horizontal="center"/>
    </xf>
    <xf numFmtId="0" fontId="13" fillId="2" borderId="0" xfId="0" applyFont="1" applyFill="1"/>
    <xf numFmtId="168" fontId="2" fillId="2" borderId="0" xfId="5" applyNumberFormat="1" applyFont="1" applyFill="1"/>
    <xf numFmtId="44" fontId="0" fillId="0" borderId="0" xfId="6" applyFont="1" applyAlignment="1">
      <alignment horizontal="center" wrapText="1"/>
    </xf>
    <xf numFmtId="168" fontId="0" fillId="0" borderId="0" xfId="0" applyNumberFormat="1" applyAlignment="1">
      <alignment horizontal="center" wrapText="1"/>
    </xf>
    <xf numFmtId="1" fontId="0" fillId="0" borderId="0" xfId="0" applyNumberFormat="1" applyAlignment="1">
      <alignment horizontal="center" wrapText="1"/>
    </xf>
    <xf numFmtId="44" fontId="0" fillId="0" borderId="0" xfId="6" applyFont="1" applyAlignment="1">
      <alignment horizontal="center" wrapText="1"/>
    </xf>
    <xf numFmtId="169" fontId="0" fillId="0" borderId="0" xfId="0" applyNumberFormat="1" applyAlignment="1">
      <alignment horizontal="center" wrapText="1"/>
    </xf>
    <xf numFmtId="0" fontId="14" fillId="0" borderId="0" xfId="0" applyFont="1" applyAlignment="1">
      <alignment horizontal="left" wrapText="1"/>
    </xf>
  </cellXfs>
  <cellStyles count="9">
    <cellStyle name="Comma" xfId="5" builtinId="3"/>
    <cellStyle name="Currency" xfId="6" builtinId="4"/>
    <cellStyle name="Hyperlink" xfId="7" builtinId="8"/>
    <cellStyle name="Normal" xfId="0" builtinId="0"/>
    <cellStyle name="Normal 2 2" xfId="2" xr:uid="{8FF9A0E3-6B2C-43CF-8C06-AEF4CAD3017F}"/>
    <cellStyle name="Normal 2 2 4" xfId="8" xr:uid="{E3ADF66B-3EAF-4D37-B0C7-1FC7627B38EE}"/>
    <cellStyle name="Normal 3" xfId="4" xr:uid="{A33A4487-4CD9-4C7E-AC49-D708C015E517}"/>
    <cellStyle name="Normal_Sheet1" xfId="3" xr:uid="{FB8EE3A1-0C1A-47A1-90B8-EA1217ACA6B8}"/>
    <cellStyle name="Percent" xfId="1" builtinId="5"/>
  </cellStyles>
  <dxfs count="7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alex\Local%20Settings\Temporary%20Internet%20Files\Content.Outlook\S9FILCJB\Industry_AKEPS_V1_03142011_G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nmcmahon\Desktop\Telecommute%20files\PCE%20data%20cleanup\WORKING%20pce%20data%202001-2019%20Updated%20v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63/63688-01/40Data_Analysis/Task%204--2014-2017%20&amp;%202019%20Energy%20Stats/Energy%20Stats%202019/Energy%20Stats--Financial%20tab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s"/>
      <sheetName val="EIA"/>
      <sheetName val="AIRTOOLS Pivot"/>
      <sheetName val="AIRTOOLS"/>
      <sheetName val="Conversion Factors-Assumptions"/>
      <sheetName val="comparison"/>
    </sheetNames>
    <sheetDataSet>
      <sheetData sheetId="0" refreshError="1"/>
      <sheetData sheetId="1">
        <row r="26">
          <cell r="J26">
            <v>8</v>
          </cell>
        </row>
      </sheetData>
      <sheetData sheetId="2">
        <row r="21">
          <cell r="B21">
            <v>751566.4776000001</v>
          </cell>
        </row>
      </sheetData>
      <sheetData sheetId="3" refreshError="1"/>
      <sheetData sheetId="4">
        <row r="14">
          <cell r="B14">
            <v>15.2</v>
          </cell>
        </row>
        <row r="23">
          <cell r="B23">
            <v>0.3</v>
          </cell>
        </row>
        <row r="28">
          <cell r="E28">
            <v>1027000</v>
          </cell>
        </row>
        <row r="29">
          <cell r="E29">
            <v>3412</v>
          </cell>
        </row>
        <row r="32">
          <cell r="B32">
            <v>13.8</v>
          </cell>
        </row>
        <row r="43">
          <cell r="C43">
            <v>19.988</v>
          </cell>
          <cell r="F43">
            <v>97.09</v>
          </cell>
        </row>
        <row r="44">
          <cell r="F44">
            <v>73.150000000000006</v>
          </cell>
        </row>
        <row r="45">
          <cell r="F45">
            <v>53.06</v>
          </cell>
        </row>
        <row r="47">
          <cell r="C47">
            <v>138690</v>
          </cell>
        </row>
        <row r="49">
          <cell r="C49">
            <v>3.4119999999999999</v>
          </cell>
        </row>
      </sheetData>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dictionary"/>
      <sheetName val="Changes to AEDG dataset"/>
      <sheetName val="Things to check"/>
      <sheetName val="2001-2017 compiled"/>
      <sheetName val="PIVOT intertie check"/>
      <sheetName val="LOOKUP Purchased Power Type"/>
      <sheetName val="LOOKUP Utility"/>
      <sheetName val="LOOKUP utility acronyms"/>
      <sheetName val="LOOKUP PCE floor"/>
      <sheetName val="LOOKUP Location"/>
      <sheetName val="SOURCE intertie v1"/>
      <sheetName val="Data source ID--EIA PCE CPCN"/>
      <sheetName val="Lookup CPCN"/>
      <sheetName val="Lookup electric-power-plants"/>
      <sheetName val="lookup pce utilities"/>
      <sheetName val="lookup RCA Reg Status Mar2020 "/>
      <sheetName val="Lookup CPCNs include inactive"/>
      <sheetName val="purchased power cleanup"/>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
          <cell r="A1" t="str">
            <v>Certificate Number</v>
          </cell>
          <cell r="B1" t="str">
            <v>Certificate Name</v>
          </cell>
          <cell r="C1" t="str">
            <v>Entity</v>
          </cell>
          <cell r="D1" t="str">
            <v>Utility Type</v>
          </cell>
          <cell r="E1" t="str">
            <v>Certificate Status</v>
          </cell>
        </row>
        <row r="2">
          <cell r="A2">
            <v>0</v>
          </cell>
          <cell r="B2" t="str">
            <v>Test Company for RCA InfoSys</v>
          </cell>
          <cell r="C2" t="str">
            <v>Test with a Certificate</v>
          </cell>
          <cell r="D2" t="str">
            <v>Pipeline</v>
          </cell>
          <cell r="E2" t="str">
            <v>Active</v>
          </cell>
        </row>
        <row r="3">
          <cell r="A3">
            <v>1</v>
          </cell>
          <cell r="B3" t="str">
            <v>ALASKA ELECTRIC LIGHT &amp; POWER COMPANY</v>
          </cell>
          <cell r="C3" t="str">
            <v>AEL&amp;P</v>
          </cell>
          <cell r="D3" t="str">
            <v>Electric</v>
          </cell>
          <cell r="E3" t="str">
            <v>Active</v>
          </cell>
        </row>
        <row r="4">
          <cell r="A4">
            <v>2</v>
          </cell>
          <cell r="B4" t="str">
            <v>ALASKA POWER COMPANY</v>
          </cell>
          <cell r="C4" t="str">
            <v>APC</v>
          </cell>
          <cell r="D4" t="str">
            <v>Electric</v>
          </cell>
          <cell r="E4" t="str">
            <v>Active</v>
          </cell>
        </row>
        <row r="5">
          <cell r="A5">
            <v>4</v>
          </cell>
          <cell r="B5" t="str">
            <v>ENSTAR NATURAL GAS COMPANY, A DIVISION OF SEMCO ENERGY INC.</v>
          </cell>
          <cell r="C5" t="str">
            <v>ENSTAR</v>
          </cell>
          <cell r="D5" t="str">
            <v>Natural Gas</v>
          </cell>
          <cell r="E5" t="str">
            <v>Active</v>
          </cell>
        </row>
        <row r="6">
          <cell r="A6">
            <v>5</v>
          </cell>
          <cell r="B6" t="str">
            <v>ANIAK LIGHT AND POWER COMPANY, INC.</v>
          </cell>
          <cell r="C6" t="str">
            <v>ALPC</v>
          </cell>
          <cell r="D6" t="str">
            <v>Electric</v>
          </cell>
          <cell r="E6" t="str">
            <v>Active</v>
          </cell>
        </row>
        <row r="7">
          <cell r="A7">
            <v>8</v>
          </cell>
          <cell r="B7" t="str">
            <v>Chugach Electric Association, Inc.</v>
          </cell>
          <cell r="C7" t="str">
            <v>Chugach</v>
          </cell>
          <cell r="D7" t="str">
            <v>Electric</v>
          </cell>
          <cell r="E7" t="str">
            <v>Active</v>
          </cell>
        </row>
        <row r="8">
          <cell r="A8">
            <v>10</v>
          </cell>
          <cell r="B8" t="str">
            <v>Copper Valley Electric Association, Inc.</v>
          </cell>
          <cell r="C8" t="str">
            <v>CVEA</v>
          </cell>
          <cell r="D8" t="str">
            <v>Electric</v>
          </cell>
          <cell r="E8" t="str">
            <v>Active</v>
          </cell>
        </row>
        <row r="9">
          <cell r="A9">
            <v>11</v>
          </cell>
          <cell r="B9" t="str">
            <v>Copper Valley Telephone Cooperative, Inc.</v>
          </cell>
          <cell r="C9" t="str">
            <v>CVTC</v>
          </cell>
          <cell r="D9" t="str">
            <v>Telecomm (LEC)</v>
          </cell>
          <cell r="E9" t="str">
            <v>Active</v>
          </cell>
        </row>
        <row r="10">
          <cell r="A10">
            <v>13</v>
          </cell>
          <cell r="B10" t="str">
            <v>Golden Valley Electric Association, Inc.</v>
          </cell>
          <cell r="C10" t="str">
            <v>GVEA</v>
          </cell>
          <cell r="D10" t="str">
            <v>Electric</v>
          </cell>
          <cell r="E10" t="str">
            <v>Active</v>
          </cell>
        </row>
        <row r="11">
          <cell r="A11">
            <v>16</v>
          </cell>
          <cell r="B11" t="str">
            <v>KODIAK ELECTRIC ASSOCIATION, INC.</v>
          </cell>
          <cell r="C11" t="str">
            <v>KEA</v>
          </cell>
          <cell r="D11" t="str">
            <v>Electric</v>
          </cell>
          <cell r="E11" t="str">
            <v>Active</v>
          </cell>
        </row>
        <row r="12">
          <cell r="A12">
            <v>17</v>
          </cell>
          <cell r="B12" t="str">
            <v>Kotzebue Electric Association, Inc.</v>
          </cell>
          <cell r="C12" t="str">
            <v>KOTZEBUE</v>
          </cell>
          <cell r="D12" t="str">
            <v>Electric</v>
          </cell>
          <cell r="E12" t="str">
            <v>Active</v>
          </cell>
        </row>
        <row r="13">
          <cell r="A13">
            <v>18</v>
          </cell>
          <cell r="B13" t="str">
            <v>Matanuska Electric Association, Inc.</v>
          </cell>
          <cell r="C13" t="str">
            <v>MEA</v>
          </cell>
          <cell r="D13" t="str">
            <v>Electric</v>
          </cell>
          <cell r="E13" t="str">
            <v>Active</v>
          </cell>
        </row>
        <row r="14">
          <cell r="A14">
            <v>19</v>
          </cell>
          <cell r="B14" t="str">
            <v>MATANUSKA TELEPHONE ASSOCIATION, INC.</v>
          </cell>
          <cell r="C14" t="str">
            <v>MTA</v>
          </cell>
          <cell r="D14" t="str">
            <v>Telecomm (LEC)</v>
          </cell>
          <cell r="E14" t="str">
            <v>Active</v>
          </cell>
        </row>
        <row r="15">
          <cell r="A15">
            <v>22</v>
          </cell>
          <cell r="B15" t="str">
            <v>Naknek Electric Association, Inc.</v>
          </cell>
          <cell r="C15" t="str">
            <v>NEA</v>
          </cell>
          <cell r="D15" t="str">
            <v>Electric</v>
          </cell>
          <cell r="E15" t="str">
            <v>Active</v>
          </cell>
        </row>
        <row r="16">
          <cell r="A16">
            <v>24</v>
          </cell>
          <cell r="B16" t="str">
            <v>City of Pelican</v>
          </cell>
          <cell r="C16" t="str">
            <v>Pelican</v>
          </cell>
          <cell r="D16" t="str">
            <v>Electric</v>
          </cell>
          <cell r="E16" t="str">
            <v>Active</v>
          </cell>
        </row>
        <row r="17">
          <cell r="A17">
            <v>31</v>
          </cell>
          <cell r="B17" t="str">
            <v>ALASKA TELEPHONE COMPANY</v>
          </cell>
          <cell r="C17" t="str">
            <v>ATC</v>
          </cell>
          <cell r="D17" t="str">
            <v>Telecomm (LEC)</v>
          </cell>
          <cell r="E17" t="str">
            <v>Active</v>
          </cell>
        </row>
        <row r="18">
          <cell r="A18">
            <v>32</v>
          </cell>
          <cell r="B18" t="str">
            <v>Homer Electric Association, Inc.</v>
          </cell>
          <cell r="C18" t="str">
            <v>HEA</v>
          </cell>
          <cell r="D18" t="str">
            <v>Electric</v>
          </cell>
          <cell r="E18" t="str">
            <v>Active</v>
          </cell>
        </row>
        <row r="19">
          <cell r="A19">
            <v>35</v>
          </cell>
          <cell r="B19" t="str">
            <v>Barrow Utilities and Electric Cooperative, Inc. - Gas</v>
          </cell>
          <cell r="C19" t="str">
            <v>BUECI</v>
          </cell>
          <cell r="D19" t="str">
            <v>Natural Gas</v>
          </cell>
          <cell r="E19" t="str">
            <v>Active</v>
          </cell>
        </row>
        <row r="20">
          <cell r="A20">
            <v>37</v>
          </cell>
          <cell r="B20" t="str">
            <v>College Utilities Corporation</v>
          </cell>
          <cell r="C20" t="str">
            <v>CUC</v>
          </cell>
          <cell r="D20" t="str">
            <v>Sewer</v>
          </cell>
          <cell r="E20" t="str">
            <v>Active</v>
          </cell>
        </row>
        <row r="21">
          <cell r="A21">
            <v>44</v>
          </cell>
          <cell r="B21" t="str">
            <v>McGrath Light &amp; Power Company</v>
          </cell>
          <cell r="C21" t="str">
            <v>MLPC</v>
          </cell>
          <cell r="D21" t="str">
            <v>Electric</v>
          </cell>
          <cell r="E21" t="str">
            <v>Active</v>
          </cell>
        </row>
        <row r="22">
          <cell r="A22">
            <v>45</v>
          </cell>
          <cell r="B22" t="str">
            <v>Nushagak Electric &amp; Telephone Cooperative, Inc. (Electric)</v>
          </cell>
          <cell r="D22" t="str">
            <v>Electric</v>
          </cell>
          <cell r="E22" t="str">
            <v>Active</v>
          </cell>
        </row>
        <row r="23">
          <cell r="A23">
            <v>52</v>
          </cell>
          <cell r="B23" t="str">
            <v>Rangeview Utilities</v>
          </cell>
          <cell r="C23" t="str">
            <v>RANGEVIEW</v>
          </cell>
          <cell r="D23" t="str">
            <v>Water</v>
          </cell>
          <cell r="E23" t="str">
            <v>Active</v>
          </cell>
        </row>
        <row r="24">
          <cell r="A24">
            <v>59</v>
          </cell>
          <cell r="B24" t="str">
            <v>Weldon S. Holmes, d/b/a Semloh Supply</v>
          </cell>
          <cell r="C24" t="str">
            <v>SEMLOH</v>
          </cell>
          <cell r="D24" t="str">
            <v>Electric</v>
          </cell>
          <cell r="E24" t="str">
            <v>Active</v>
          </cell>
        </row>
        <row r="25">
          <cell r="A25">
            <v>63</v>
          </cell>
          <cell r="B25" t="str">
            <v>Gwitchyaa Zhee Utility Company</v>
          </cell>
          <cell r="C25" t="str">
            <v>GZUC</v>
          </cell>
          <cell r="D25" t="str">
            <v>Electric</v>
          </cell>
          <cell r="E25" t="str">
            <v>Active</v>
          </cell>
        </row>
        <row r="26">
          <cell r="A26">
            <v>66</v>
          </cell>
          <cell r="B26" t="str">
            <v>Radio Communications, Inc.</v>
          </cell>
          <cell r="C26" t="str">
            <v>RCI</v>
          </cell>
          <cell r="D26" t="str">
            <v>Radio Common Carrier</v>
          </cell>
          <cell r="E26" t="str">
            <v>Active</v>
          </cell>
        </row>
        <row r="27">
          <cell r="A27">
            <v>71</v>
          </cell>
          <cell r="B27" t="str">
            <v>Weisner Trading Co.</v>
          </cell>
          <cell r="C27" t="str">
            <v>WEISNER</v>
          </cell>
          <cell r="D27" t="str">
            <v>Electric</v>
          </cell>
          <cell r="E27" t="str">
            <v>Active</v>
          </cell>
        </row>
        <row r="28">
          <cell r="A28">
            <v>72</v>
          </cell>
          <cell r="B28" t="str">
            <v>TDX Manley Generating, LLC</v>
          </cell>
          <cell r="C28" t="str">
            <v>TMG</v>
          </cell>
          <cell r="D28" t="str">
            <v>Electric</v>
          </cell>
          <cell r="E28" t="str">
            <v>Active</v>
          </cell>
        </row>
        <row r="29">
          <cell r="A29">
            <v>82</v>
          </cell>
          <cell r="B29" t="str">
            <v>Romig Park Improvement Company</v>
          </cell>
          <cell r="C29" t="str">
            <v>RPIC</v>
          </cell>
          <cell r="D29" t="str">
            <v>Water</v>
          </cell>
          <cell r="E29" t="str">
            <v>Active</v>
          </cell>
        </row>
        <row r="30">
          <cell r="A30">
            <v>83</v>
          </cell>
          <cell r="B30" t="str">
            <v>OTZ Telephone Cooperative, Inc.</v>
          </cell>
          <cell r="C30" t="str">
            <v>OTZ</v>
          </cell>
          <cell r="D30" t="str">
            <v>Telecomm (LEC)</v>
          </cell>
          <cell r="E30" t="str">
            <v>Active</v>
          </cell>
        </row>
        <row r="31">
          <cell r="A31">
            <v>88</v>
          </cell>
          <cell r="B31" t="str">
            <v>G &amp; K, Inc.</v>
          </cell>
          <cell r="C31" t="str">
            <v>G&amp;K</v>
          </cell>
          <cell r="D31" t="str">
            <v>Electric</v>
          </cell>
          <cell r="E31" t="str">
            <v>Active</v>
          </cell>
        </row>
        <row r="32">
          <cell r="A32">
            <v>91</v>
          </cell>
          <cell r="B32" t="str">
            <v>Paxson Lodge, Inc.</v>
          </cell>
          <cell r="C32" t="str">
            <v>PAXSON</v>
          </cell>
          <cell r="D32" t="str">
            <v>Electric</v>
          </cell>
          <cell r="E32" t="str">
            <v>Active</v>
          </cell>
        </row>
        <row r="33">
          <cell r="A33">
            <v>92</v>
          </cell>
          <cell r="B33" t="str">
            <v>TANANA POWER COMPANY, INC.</v>
          </cell>
          <cell r="C33" t="str">
            <v>TPC</v>
          </cell>
          <cell r="D33" t="str">
            <v>Electric</v>
          </cell>
          <cell r="E33" t="str">
            <v>Active</v>
          </cell>
        </row>
        <row r="34">
          <cell r="A34">
            <v>94</v>
          </cell>
          <cell r="B34" t="str">
            <v>Communication Equipment &amp; Service, Inc.</v>
          </cell>
          <cell r="C34" t="str">
            <v>CESI</v>
          </cell>
          <cell r="D34" t="str">
            <v>Radio Common Carrier</v>
          </cell>
          <cell r="E34" t="str">
            <v>Active</v>
          </cell>
        </row>
        <row r="35">
          <cell r="A35">
            <v>97</v>
          </cell>
          <cell r="B35" t="str">
            <v>College Utilities Corporation</v>
          </cell>
          <cell r="C35" t="str">
            <v>CUC</v>
          </cell>
          <cell r="D35" t="str">
            <v>Water</v>
          </cell>
          <cell r="E35" t="str">
            <v>Active</v>
          </cell>
        </row>
        <row r="36">
          <cell r="A36">
            <v>98</v>
          </cell>
          <cell r="B36" t="str">
            <v>Alascom, Inc. d/b/a AT&amp;T Alaska</v>
          </cell>
          <cell r="C36" t="str">
            <v>AT&amp;T Alaska</v>
          </cell>
          <cell r="D36" t="str">
            <v>Telecomm (IXC)</v>
          </cell>
          <cell r="E36" t="str">
            <v>Active</v>
          </cell>
        </row>
        <row r="37">
          <cell r="A37">
            <v>99</v>
          </cell>
          <cell r="B37" t="str">
            <v>Bush-Tell, Incorporated</v>
          </cell>
          <cell r="C37" t="str">
            <v>BUSH-TELL</v>
          </cell>
          <cell r="D37" t="str">
            <v>Telecomm (LEC)</v>
          </cell>
          <cell r="E37" t="str">
            <v>Active</v>
          </cell>
        </row>
        <row r="38">
          <cell r="A38">
            <v>100</v>
          </cell>
          <cell r="B38" t="str">
            <v>City and Borough of Sitka</v>
          </cell>
          <cell r="C38" t="str">
            <v>SITKA</v>
          </cell>
          <cell r="D38" t="str">
            <v>Electric</v>
          </cell>
          <cell r="E38" t="str">
            <v>Active</v>
          </cell>
        </row>
        <row r="39">
          <cell r="A39">
            <v>101</v>
          </cell>
          <cell r="B39" t="str">
            <v>City and Borough of Sitka</v>
          </cell>
          <cell r="C39" t="str">
            <v>SITKA</v>
          </cell>
          <cell r="D39" t="str">
            <v>Sewer</v>
          </cell>
          <cell r="E39" t="str">
            <v>Active</v>
          </cell>
        </row>
        <row r="40">
          <cell r="A40">
            <v>102</v>
          </cell>
          <cell r="B40" t="str">
            <v>City and Borough of Sitka</v>
          </cell>
          <cell r="C40" t="str">
            <v>SITKA</v>
          </cell>
          <cell r="D40" t="str">
            <v>Water</v>
          </cell>
          <cell r="E40" t="str">
            <v>Active</v>
          </cell>
        </row>
        <row r="41">
          <cell r="A41">
            <v>103</v>
          </cell>
          <cell r="B41" t="str">
            <v>City of Ketchikan</v>
          </cell>
          <cell r="C41" t="str">
            <v>KETCHIKAN</v>
          </cell>
          <cell r="D41" t="str">
            <v>Electric</v>
          </cell>
          <cell r="E41" t="str">
            <v>Active</v>
          </cell>
        </row>
        <row r="42">
          <cell r="A42">
            <v>103</v>
          </cell>
          <cell r="B42" t="str">
            <v>City of Ketchikan</v>
          </cell>
          <cell r="C42" t="str">
            <v>KPU-LD</v>
          </cell>
          <cell r="D42" t="str">
            <v>Electric</v>
          </cell>
          <cell r="E42" t="str">
            <v>Active</v>
          </cell>
        </row>
        <row r="43">
          <cell r="A43">
            <v>104</v>
          </cell>
          <cell r="B43" t="str">
            <v>City of Ketchikan</v>
          </cell>
          <cell r="C43" t="str">
            <v>KETCHIKAN</v>
          </cell>
          <cell r="D43" t="str">
            <v>Telecomm (LEC)</v>
          </cell>
          <cell r="E43" t="str">
            <v>Active</v>
          </cell>
        </row>
        <row r="44">
          <cell r="A44">
            <v>105</v>
          </cell>
          <cell r="B44" t="str">
            <v>City of Ketchikan</v>
          </cell>
          <cell r="C44" t="str">
            <v>KETCHIKAN</v>
          </cell>
          <cell r="D44" t="str">
            <v>Water</v>
          </cell>
          <cell r="E44" t="str">
            <v>Active</v>
          </cell>
        </row>
        <row r="45">
          <cell r="A45">
            <v>105</v>
          </cell>
          <cell r="B45" t="str">
            <v>City of Ketchikan</v>
          </cell>
          <cell r="C45" t="str">
            <v>KPU-LD</v>
          </cell>
          <cell r="D45" t="str">
            <v>Water</v>
          </cell>
          <cell r="E45" t="str">
            <v>Active</v>
          </cell>
        </row>
        <row r="46">
          <cell r="A46">
            <v>106</v>
          </cell>
          <cell r="B46" t="str">
            <v>City of Unalaska</v>
          </cell>
          <cell r="C46" t="str">
            <v>UNALASKA</v>
          </cell>
          <cell r="D46" t="str">
            <v>Electric</v>
          </cell>
          <cell r="E46" t="str">
            <v>Active</v>
          </cell>
        </row>
        <row r="47">
          <cell r="A47">
            <v>107</v>
          </cell>
          <cell r="B47" t="str">
            <v>Mountain Point Service Area of the Ketchikan Gateway Borough</v>
          </cell>
          <cell r="C47" t="str">
            <v>MPSA</v>
          </cell>
          <cell r="D47" t="str">
            <v>Water</v>
          </cell>
          <cell r="E47" t="str">
            <v>Active</v>
          </cell>
        </row>
        <row r="48">
          <cell r="A48">
            <v>108</v>
          </cell>
          <cell r="B48" t="str">
            <v>The City of Seward</v>
          </cell>
          <cell r="C48" t="str">
            <v>SEWARD</v>
          </cell>
          <cell r="D48" t="str">
            <v>Electric</v>
          </cell>
          <cell r="E48" t="str">
            <v>Active</v>
          </cell>
        </row>
        <row r="49">
          <cell r="A49">
            <v>109</v>
          </cell>
          <cell r="B49" t="str">
            <v>The City of Seward</v>
          </cell>
          <cell r="C49" t="str">
            <v>SEWARD</v>
          </cell>
          <cell r="D49" t="str">
            <v>Sewer</v>
          </cell>
          <cell r="E49" t="str">
            <v>Active</v>
          </cell>
        </row>
        <row r="50">
          <cell r="A50">
            <v>110</v>
          </cell>
          <cell r="B50" t="str">
            <v>The City of Seward</v>
          </cell>
          <cell r="C50" t="str">
            <v>SEWARD</v>
          </cell>
          <cell r="D50" t="str">
            <v>Water</v>
          </cell>
          <cell r="E50" t="str">
            <v>Active</v>
          </cell>
        </row>
        <row r="51">
          <cell r="A51">
            <v>111</v>
          </cell>
          <cell r="B51" t="str">
            <v>City of Wrangell</v>
          </cell>
          <cell r="C51" t="str">
            <v>WRANGELL</v>
          </cell>
          <cell r="D51" t="str">
            <v>Electric</v>
          </cell>
          <cell r="E51" t="str">
            <v>Active</v>
          </cell>
        </row>
        <row r="52">
          <cell r="A52">
            <v>112</v>
          </cell>
          <cell r="B52" t="str">
            <v>City of Wrangell</v>
          </cell>
          <cell r="C52" t="str">
            <v>WRANGELL</v>
          </cell>
          <cell r="D52" t="str">
            <v>Water</v>
          </cell>
          <cell r="E52" t="str">
            <v>Active</v>
          </cell>
        </row>
        <row r="53">
          <cell r="A53">
            <v>113</v>
          </cell>
          <cell r="B53" t="str">
            <v>City of Unalaska</v>
          </cell>
          <cell r="C53" t="str">
            <v>UNALASKA</v>
          </cell>
          <cell r="D53" t="str">
            <v>Water</v>
          </cell>
          <cell r="E53" t="str">
            <v>Active</v>
          </cell>
        </row>
        <row r="54">
          <cell r="A54">
            <v>114</v>
          </cell>
          <cell r="B54" t="str">
            <v>City and Borough of Juneau</v>
          </cell>
          <cell r="C54" t="str">
            <v>JUNEAU</v>
          </cell>
          <cell r="D54" t="str">
            <v>Sewer</v>
          </cell>
          <cell r="E54" t="str">
            <v>Active</v>
          </cell>
        </row>
        <row r="55">
          <cell r="A55">
            <v>115</v>
          </cell>
          <cell r="B55" t="str">
            <v>City and Borough of Juneau</v>
          </cell>
          <cell r="C55" t="str">
            <v>JUNEAU</v>
          </cell>
          <cell r="D55" t="str">
            <v>Water</v>
          </cell>
          <cell r="E55" t="str">
            <v>Active</v>
          </cell>
        </row>
        <row r="56">
          <cell r="A56">
            <v>117</v>
          </cell>
          <cell r="B56" t="str">
            <v>ACS OF FAIRBANKS,LLC D/B/A ALASKA COMMUNICATIONS SYSTEMS, ALASKA COMMUNICATIONS, ACS LOCAL SERVICE, AND ACS</v>
          </cell>
          <cell r="C56" t="str">
            <v>ACS-F</v>
          </cell>
          <cell r="D56" t="str">
            <v>Telecomm (LEC)</v>
          </cell>
          <cell r="E56" t="str">
            <v>Active</v>
          </cell>
        </row>
        <row r="57">
          <cell r="A57">
            <v>118</v>
          </cell>
          <cell r="B57" t="str">
            <v>Golden Heart Utilities, Inc.</v>
          </cell>
          <cell r="C57" t="str">
            <v>Golden Heart Utilities, Inc.</v>
          </cell>
          <cell r="D57" t="str">
            <v>Water</v>
          </cell>
          <cell r="E57" t="str">
            <v>Active</v>
          </cell>
        </row>
        <row r="58">
          <cell r="A58">
            <v>119</v>
          </cell>
          <cell r="B58" t="str">
            <v>Aurora Energy, LLC</v>
          </cell>
          <cell r="C58" t="str">
            <v>AURORA</v>
          </cell>
          <cell r="D58" t="str">
            <v>Steam Heat</v>
          </cell>
          <cell r="E58" t="str">
            <v>Active</v>
          </cell>
        </row>
        <row r="59">
          <cell r="A59">
            <v>120</v>
          </cell>
          <cell r="B59" t="str">
            <v>ACS OF ANCHORAGE, LLC D/B/A ALASKA COMMUNICATIONS SYSTEMS, ALASKA COMMUNICATIONS, ACS LOCAL SERVICE, AND ACS</v>
          </cell>
          <cell r="C59" t="str">
            <v>ACS-AN</v>
          </cell>
          <cell r="D59" t="str">
            <v>Telecomm (LEC)</v>
          </cell>
          <cell r="E59" t="str">
            <v>Active</v>
          </cell>
        </row>
        <row r="60">
          <cell r="A60">
            <v>121</v>
          </cell>
          <cell r="B60" t="str">
            <v>Municipality of Anchorage d/b/a Municipal Light &amp; Power Department</v>
          </cell>
          <cell r="C60" t="str">
            <v>ML&amp;P</v>
          </cell>
          <cell r="D60" t="str">
            <v>Electric</v>
          </cell>
          <cell r="E60" t="str">
            <v>Active</v>
          </cell>
        </row>
        <row r="61">
          <cell r="A61">
            <v>122</v>
          </cell>
          <cell r="B61" t="str">
            <v>Municipality of Anchorage d/b/a Anchorage Water and Wastewater Utility</v>
          </cell>
          <cell r="C61" t="str">
            <v>AWWU</v>
          </cell>
          <cell r="D61" t="str">
            <v>Water</v>
          </cell>
          <cell r="E61" t="str">
            <v>Active</v>
          </cell>
        </row>
        <row r="62">
          <cell r="A62">
            <v>124</v>
          </cell>
          <cell r="B62" t="str">
            <v>City of Kenai</v>
          </cell>
          <cell r="C62" t="str">
            <v>KENAI</v>
          </cell>
          <cell r="D62" t="str">
            <v>Sewer</v>
          </cell>
          <cell r="E62" t="str">
            <v>Active</v>
          </cell>
        </row>
        <row r="63">
          <cell r="A63">
            <v>125</v>
          </cell>
          <cell r="B63" t="str">
            <v>City of Kenai</v>
          </cell>
          <cell r="C63" t="str">
            <v>KENAI</v>
          </cell>
          <cell r="D63" t="str">
            <v>Water</v>
          </cell>
          <cell r="E63" t="str">
            <v>Active</v>
          </cell>
        </row>
        <row r="64">
          <cell r="A64">
            <v>126</v>
          </cell>
          <cell r="B64" t="str">
            <v>Municipality of Anchorage d/b/a Anchorage Sewer Utility</v>
          </cell>
          <cell r="C64" t="str">
            <v>AWWU</v>
          </cell>
          <cell r="D64" t="str">
            <v>Sewer</v>
          </cell>
          <cell r="E64" t="str">
            <v>Active</v>
          </cell>
        </row>
        <row r="65">
          <cell r="A65">
            <v>127</v>
          </cell>
          <cell r="B65" t="str">
            <v>City of Kodiak</v>
          </cell>
          <cell r="C65" t="str">
            <v>KODIAK</v>
          </cell>
          <cell r="D65" t="str">
            <v>Sewer</v>
          </cell>
          <cell r="E65" t="str">
            <v>Active</v>
          </cell>
        </row>
        <row r="66">
          <cell r="A66">
            <v>128</v>
          </cell>
          <cell r="B66" t="str">
            <v>City of Kodiak</v>
          </cell>
          <cell r="C66" t="str">
            <v>KODIAK</v>
          </cell>
          <cell r="D66" t="str">
            <v>Water</v>
          </cell>
          <cell r="E66" t="str">
            <v>Active</v>
          </cell>
        </row>
        <row r="67">
          <cell r="A67">
            <v>129</v>
          </cell>
          <cell r="B67" t="str">
            <v>City of Kenai</v>
          </cell>
          <cell r="C67" t="str">
            <v>KENAI</v>
          </cell>
          <cell r="D67" t="str">
            <v>Natural Gas</v>
          </cell>
          <cell r="E67" t="str">
            <v>Active</v>
          </cell>
        </row>
        <row r="68">
          <cell r="A68">
            <v>130</v>
          </cell>
          <cell r="B68" t="str">
            <v>City of Valdez</v>
          </cell>
          <cell r="C68" t="str">
            <v>VALDEZ</v>
          </cell>
          <cell r="D68" t="str">
            <v>Sewer</v>
          </cell>
          <cell r="E68" t="str">
            <v>Active</v>
          </cell>
        </row>
        <row r="69">
          <cell r="A69">
            <v>131</v>
          </cell>
          <cell r="B69" t="str">
            <v>City of Valdez</v>
          </cell>
          <cell r="C69" t="str">
            <v>VALDEZ</v>
          </cell>
          <cell r="D69" t="str">
            <v>Water</v>
          </cell>
          <cell r="E69" t="str">
            <v>Active</v>
          </cell>
        </row>
        <row r="70">
          <cell r="A70">
            <v>132</v>
          </cell>
          <cell r="B70" t="str">
            <v>City of Soldotna</v>
          </cell>
          <cell r="C70" t="str">
            <v>SOLDOTNA</v>
          </cell>
          <cell r="D70" t="str">
            <v>Sewer</v>
          </cell>
          <cell r="E70" t="str">
            <v>Active</v>
          </cell>
        </row>
        <row r="71">
          <cell r="A71">
            <v>133</v>
          </cell>
          <cell r="B71" t="str">
            <v>City of Soldotna</v>
          </cell>
          <cell r="C71" t="str">
            <v>SOLDOTNA</v>
          </cell>
          <cell r="D71" t="str">
            <v>Water</v>
          </cell>
          <cell r="E71" t="str">
            <v>Active</v>
          </cell>
        </row>
        <row r="72">
          <cell r="A72">
            <v>134</v>
          </cell>
          <cell r="B72" t="str">
            <v>Haines Borough</v>
          </cell>
          <cell r="C72" t="str">
            <v>HAINES</v>
          </cell>
          <cell r="D72" t="str">
            <v>Sewer</v>
          </cell>
          <cell r="E72" t="str">
            <v>Active</v>
          </cell>
        </row>
        <row r="73">
          <cell r="A73">
            <v>135</v>
          </cell>
          <cell r="B73" t="str">
            <v>Haines Borough</v>
          </cell>
          <cell r="C73" t="str">
            <v>HAINES</v>
          </cell>
          <cell r="D73" t="str">
            <v>Water</v>
          </cell>
          <cell r="E73" t="str">
            <v>Active</v>
          </cell>
        </row>
        <row r="74">
          <cell r="A74">
            <v>136</v>
          </cell>
          <cell r="B74" t="str">
            <v>City of Skagway</v>
          </cell>
          <cell r="C74" t="str">
            <v>SKAGWAY</v>
          </cell>
          <cell r="D74" t="str">
            <v>Sewer</v>
          </cell>
          <cell r="E74" t="str">
            <v>Active</v>
          </cell>
        </row>
        <row r="75">
          <cell r="A75">
            <v>137</v>
          </cell>
          <cell r="B75" t="str">
            <v>City of Skagway</v>
          </cell>
          <cell r="C75" t="str">
            <v>SKAGWAY</v>
          </cell>
          <cell r="D75" t="str">
            <v>Water</v>
          </cell>
          <cell r="E75" t="str">
            <v>Active</v>
          </cell>
        </row>
        <row r="76">
          <cell r="A76">
            <v>138</v>
          </cell>
          <cell r="B76" t="str">
            <v>City of Palmer</v>
          </cell>
          <cell r="C76" t="str">
            <v>PALMER</v>
          </cell>
          <cell r="D76" t="str">
            <v>Sewer</v>
          </cell>
          <cell r="E76" t="str">
            <v>Active</v>
          </cell>
        </row>
        <row r="77">
          <cell r="A77">
            <v>139</v>
          </cell>
          <cell r="B77" t="str">
            <v>City of Palmer</v>
          </cell>
          <cell r="C77" t="str">
            <v>PALMER</v>
          </cell>
          <cell r="D77" t="str">
            <v>Water</v>
          </cell>
          <cell r="E77" t="str">
            <v>Active</v>
          </cell>
        </row>
        <row r="78">
          <cell r="A78">
            <v>140</v>
          </cell>
          <cell r="B78" t="str">
            <v>City of Homer</v>
          </cell>
          <cell r="C78" t="str">
            <v>HOMER</v>
          </cell>
          <cell r="D78" t="str">
            <v>Water</v>
          </cell>
          <cell r="E78" t="str">
            <v>Active</v>
          </cell>
        </row>
        <row r="79">
          <cell r="A79">
            <v>141</v>
          </cell>
          <cell r="B79" t="str">
            <v>Alaska Pipeline Company</v>
          </cell>
          <cell r="C79" t="str">
            <v>APLC</v>
          </cell>
          <cell r="D79" t="str">
            <v>Natural Gas</v>
          </cell>
          <cell r="E79" t="str">
            <v>Active</v>
          </cell>
        </row>
        <row r="80">
          <cell r="A80">
            <v>142</v>
          </cell>
          <cell r="B80" t="str">
            <v>NIKISHKA BAY UTILITIES</v>
          </cell>
          <cell r="C80" t="str">
            <v>NBUI</v>
          </cell>
          <cell r="D80" t="str">
            <v>Water</v>
          </cell>
          <cell r="E80" t="str">
            <v>Active</v>
          </cell>
        </row>
        <row r="81">
          <cell r="A81">
            <v>143</v>
          </cell>
          <cell r="B81" t="str">
            <v>GCI Cable, Inc. (Sitka)</v>
          </cell>
          <cell r="C81" t="str">
            <v>GCICI</v>
          </cell>
          <cell r="D81" t="str">
            <v>Cable</v>
          </cell>
          <cell r="E81" t="str">
            <v>Active</v>
          </cell>
        </row>
        <row r="82">
          <cell r="A82">
            <v>144</v>
          </cell>
          <cell r="B82" t="str">
            <v>GCI Cable, Inc. (Ketchikan)</v>
          </cell>
          <cell r="C82" t="str">
            <v>GCICI</v>
          </cell>
          <cell r="D82" t="str">
            <v>Cable</v>
          </cell>
          <cell r="E82" t="str">
            <v>Active</v>
          </cell>
        </row>
        <row r="83">
          <cell r="A83">
            <v>146</v>
          </cell>
          <cell r="B83" t="str">
            <v>City of Seldovia</v>
          </cell>
          <cell r="C83" t="str">
            <v>SELDOVIA</v>
          </cell>
          <cell r="D83" t="str">
            <v>Sewer</v>
          </cell>
          <cell r="E83" t="str">
            <v>Active</v>
          </cell>
        </row>
        <row r="84">
          <cell r="A84">
            <v>147</v>
          </cell>
          <cell r="B84" t="str">
            <v>City of Seldovia</v>
          </cell>
          <cell r="C84" t="str">
            <v>SELDOVIA</v>
          </cell>
          <cell r="D84" t="str">
            <v>Water</v>
          </cell>
          <cell r="E84" t="str">
            <v>Active</v>
          </cell>
        </row>
        <row r="85">
          <cell r="A85">
            <v>148</v>
          </cell>
          <cell r="B85" t="str">
            <v>City of Hoonah</v>
          </cell>
          <cell r="C85" t="str">
            <v>HOONAH</v>
          </cell>
          <cell r="D85" t="str">
            <v>Sewer</v>
          </cell>
          <cell r="E85" t="str">
            <v>Active</v>
          </cell>
        </row>
        <row r="86">
          <cell r="A86">
            <v>149</v>
          </cell>
          <cell r="B86" t="str">
            <v>City of Hoonah</v>
          </cell>
          <cell r="C86" t="str">
            <v>HOONAH</v>
          </cell>
          <cell r="D86" t="str">
            <v>Water</v>
          </cell>
          <cell r="E86" t="str">
            <v>Active</v>
          </cell>
        </row>
        <row r="87">
          <cell r="A87">
            <v>150</v>
          </cell>
          <cell r="B87" t="str">
            <v>Nome Joint Utility System</v>
          </cell>
          <cell r="C87" t="str">
            <v>NOME</v>
          </cell>
          <cell r="D87" t="str">
            <v>Electric</v>
          </cell>
          <cell r="E87" t="str">
            <v>Active</v>
          </cell>
        </row>
        <row r="88">
          <cell r="A88">
            <v>151</v>
          </cell>
          <cell r="B88" t="str">
            <v>Nome Joint Utility System</v>
          </cell>
          <cell r="C88" t="str">
            <v>NOME</v>
          </cell>
          <cell r="D88" t="str">
            <v>Sewer</v>
          </cell>
          <cell r="E88" t="str">
            <v>Active</v>
          </cell>
        </row>
        <row r="89">
          <cell r="A89">
            <v>152</v>
          </cell>
          <cell r="B89" t="str">
            <v>Nome Joint Utility System</v>
          </cell>
          <cell r="C89" t="str">
            <v>NOME</v>
          </cell>
          <cell r="D89" t="str">
            <v>Water</v>
          </cell>
          <cell r="E89" t="str">
            <v>Active</v>
          </cell>
        </row>
        <row r="90">
          <cell r="A90">
            <v>154</v>
          </cell>
          <cell r="B90" t="str">
            <v>City of Kotzebue d/b/a Municipal Utilities</v>
          </cell>
          <cell r="C90" t="str">
            <v>KMU</v>
          </cell>
          <cell r="D90" t="str">
            <v>Sewer</v>
          </cell>
          <cell r="E90" t="str">
            <v>Active</v>
          </cell>
        </row>
        <row r="91">
          <cell r="A91">
            <v>155</v>
          </cell>
          <cell r="B91" t="str">
            <v>City of Kotzebue d/b/a Municipal Utilities</v>
          </cell>
          <cell r="C91" t="str">
            <v>KMU</v>
          </cell>
          <cell r="D91" t="str">
            <v>Water</v>
          </cell>
          <cell r="E91" t="str">
            <v>Active</v>
          </cell>
        </row>
        <row r="92">
          <cell r="A92">
            <v>156</v>
          </cell>
          <cell r="B92" t="str">
            <v>GCI CABLE, INC. (JUNEAU)</v>
          </cell>
          <cell r="C92" t="str">
            <v>GCICI</v>
          </cell>
          <cell r="D92" t="str">
            <v>Cable</v>
          </cell>
          <cell r="E92" t="str">
            <v>Active</v>
          </cell>
        </row>
        <row r="93">
          <cell r="A93">
            <v>157</v>
          </cell>
          <cell r="B93" t="str">
            <v>GCI Cable, Inc. (Cordova)</v>
          </cell>
          <cell r="C93" t="str">
            <v>GCICI</v>
          </cell>
          <cell r="D93" t="str">
            <v>Cable</v>
          </cell>
          <cell r="E93" t="str">
            <v>Active</v>
          </cell>
        </row>
        <row r="94">
          <cell r="A94">
            <v>158</v>
          </cell>
          <cell r="B94" t="str">
            <v>GCI Cable, Inc. (Wrangell/Petersburg)</v>
          </cell>
          <cell r="C94" t="str">
            <v>GCICI</v>
          </cell>
          <cell r="D94" t="str">
            <v>Cable</v>
          </cell>
          <cell r="E94" t="str">
            <v>Active</v>
          </cell>
        </row>
        <row r="95">
          <cell r="A95">
            <v>160</v>
          </cell>
          <cell r="B95" t="str">
            <v>Cordova Electric Cooperative, Inc.</v>
          </cell>
          <cell r="C95" t="str">
            <v>CECI</v>
          </cell>
          <cell r="D95" t="str">
            <v>Electric</v>
          </cell>
          <cell r="E95" t="str">
            <v>Active</v>
          </cell>
        </row>
        <row r="96">
          <cell r="A96">
            <v>161</v>
          </cell>
          <cell r="B96" t="str">
            <v>City of Cordova</v>
          </cell>
          <cell r="C96" t="str">
            <v>CORDOVA</v>
          </cell>
          <cell r="D96" t="str">
            <v>Sewer</v>
          </cell>
          <cell r="E96" t="str">
            <v>Active</v>
          </cell>
        </row>
        <row r="97">
          <cell r="A97">
            <v>162</v>
          </cell>
          <cell r="B97" t="str">
            <v>Cordova Telephone Cooperative, Inc.</v>
          </cell>
          <cell r="C97" t="str">
            <v>CTCI</v>
          </cell>
          <cell r="D97" t="str">
            <v>Telecomm (LEC)</v>
          </cell>
          <cell r="E97" t="str">
            <v>Active</v>
          </cell>
        </row>
        <row r="98">
          <cell r="A98">
            <v>163</v>
          </cell>
          <cell r="B98" t="str">
            <v>City of Cordova</v>
          </cell>
          <cell r="C98" t="str">
            <v>CORDOVA</v>
          </cell>
          <cell r="D98" t="str">
            <v>Water</v>
          </cell>
          <cell r="E98" t="str">
            <v>Active</v>
          </cell>
        </row>
        <row r="99">
          <cell r="A99">
            <v>164</v>
          </cell>
          <cell r="B99" t="str">
            <v>GCI Cable, Inc. (Nome)</v>
          </cell>
          <cell r="C99" t="str">
            <v>GCICI</v>
          </cell>
          <cell r="D99" t="str">
            <v>Cable</v>
          </cell>
          <cell r="E99" t="str">
            <v>Active</v>
          </cell>
        </row>
        <row r="100">
          <cell r="A100">
            <v>165</v>
          </cell>
          <cell r="B100" t="str">
            <v>Interior Telephone Company Inc.</v>
          </cell>
          <cell r="C100" t="str">
            <v>ITC</v>
          </cell>
          <cell r="D100" t="str">
            <v>Telecomm (LEC)</v>
          </cell>
          <cell r="E100" t="str">
            <v>Active</v>
          </cell>
        </row>
        <row r="101">
          <cell r="A101">
            <v>167</v>
          </cell>
          <cell r="B101" t="str">
            <v>City of Craig</v>
          </cell>
          <cell r="C101" t="str">
            <v>CRAIG</v>
          </cell>
          <cell r="D101" t="str">
            <v>Water</v>
          </cell>
          <cell r="E101" t="str">
            <v>Active</v>
          </cell>
        </row>
        <row r="102">
          <cell r="A102">
            <v>168</v>
          </cell>
          <cell r="B102" t="str">
            <v>GCI Cable, Inc. (Kodiak)</v>
          </cell>
          <cell r="C102" t="str">
            <v>GCICI</v>
          </cell>
          <cell r="D102" t="str">
            <v>Cable</v>
          </cell>
          <cell r="E102" t="str">
            <v>Active</v>
          </cell>
        </row>
        <row r="103">
          <cell r="A103">
            <v>169</v>
          </cell>
          <cell r="B103" t="str">
            <v>Alaska Village Electric Cooperative, Inc.</v>
          </cell>
          <cell r="C103" t="str">
            <v>AVEC</v>
          </cell>
          <cell r="D103" t="str">
            <v>Electric</v>
          </cell>
          <cell r="E103" t="str">
            <v>Active</v>
          </cell>
        </row>
        <row r="104">
          <cell r="A104">
            <v>170</v>
          </cell>
          <cell r="B104" t="str">
            <v>City of Dillingham (Water)</v>
          </cell>
          <cell r="C104" t="str">
            <v>DILLINGHAM</v>
          </cell>
          <cell r="D104" t="str">
            <v>Water</v>
          </cell>
          <cell r="E104" t="str">
            <v>Active</v>
          </cell>
        </row>
        <row r="105">
          <cell r="A105">
            <v>171</v>
          </cell>
          <cell r="B105" t="str">
            <v>City of Dillingham (Waste Water)</v>
          </cell>
          <cell r="C105" t="str">
            <v>DILLINGHAM</v>
          </cell>
          <cell r="D105" t="str">
            <v>Sewer</v>
          </cell>
          <cell r="E105" t="str">
            <v>Active</v>
          </cell>
        </row>
        <row r="106">
          <cell r="A106">
            <v>172</v>
          </cell>
          <cell r="B106" t="str">
            <v>City of Hydaburg</v>
          </cell>
          <cell r="C106" t="str">
            <v>HYDABURG</v>
          </cell>
          <cell r="D106" t="str">
            <v>Water</v>
          </cell>
          <cell r="E106" t="str">
            <v>Active</v>
          </cell>
        </row>
        <row r="107">
          <cell r="A107">
            <v>173</v>
          </cell>
          <cell r="B107" t="str">
            <v>City of Kake</v>
          </cell>
          <cell r="C107" t="str">
            <v>KAKE</v>
          </cell>
          <cell r="D107" t="str">
            <v>Water</v>
          </cell>
          <cell r="E107" t="str">
            <v>Active</v>
          </cell>
        </row>
        <row r="108">
          <cell r="A108">
            <v>174</v>
          </cell>
          <cell r="B108" t="str">
            <v>City of Kake</v>
          </cell>
          <cell r="C108" t="str">
            <v>KAKE</v>
          </cell>
          <cell r="D108" t="str">
            <v>Sewer</v>
          </cell>
          <cell r="E108" t="str">
            <v>Active</v>
          </cell>
        </row>
        <row r="109">
          <cell r="A109">
            <v>176</v>
          </cell>
          <cell r="B109" t="str">
            <v>City of Klawock</v>
          </cell>
          <cell r="C109" t="str">
            <v>KLAWOCK</v>
          </cell>
          <cell r="D109" t="str">
            <v>Water</v>
          </cell>
          <cell r="E109" t="str">
            <v>Active</v>
          </cell>
        </row>
        <row r="110">
          <cell r="A110">
            <v>178</v>
          </cell>
          <cell r="B110" t="str">
            <v>City of Saxman</v>
          </cell>
          <cell r="C110" t="str">
            <v>SAXMAN</v>
          </cell>
          <cell r="D110" t="str">
            <v>Water</v>
          </cell>
          <cell r="E110" t="str">
            <v>Active</v>
          </cell>
        </row>
        <row r="111">
          <cell r="A111">
            <v>179</v>
          </cell>
          <cell r="B111" t="str">
            <v>City of Saxman</v>
          </cell>
          <cell r="C111" t="str">
            <v>SAXMAN</v>
          </cell>
          <cell r="D111" t="str">
            <v>Sewer</v>
          </cell>
          <cell r="E111" t="str">
            <v>Active</v>
          </cell>
        </row>
        <row r="112">
          <cell r="A112">
            <v>180</v>
          </cell>
          <cell r="B112" t="str">
            <v>City of Yakutat - Water</v>
          </cell>
          <cell r="C112" t="str">
            <v>City and Borough of Yakutat</v>
          </cell>
          <cell r="D112" t="str">
            <v>Water</v>
          </cell>
          <cell r="E112" t="str">
            <v>Active</v>
          </cell>
        </row>
        <row r="113">
          <cell r="A113">
            <v>181</v>
          </cell>
          <cell r="B113" t="str">
            <v>Electronic Design &amp; Development, Inc.</v>
          </cell>
          <cell r="C113" t="str">
            <v>EDDI</v>
          </cell>
          <cell r="D113" t="str">
            <v>Cable</v>
          </cell>
          <cell r="E113" t="str">
            <v>Active</v>
          </cell>
        </row>
        <row r="114">
          <cell r="A114">
            <v>182</v>
          </cell>
          <cell r="B114" t="str">
            <v>BRISTOL BAY TELEPHONE COOPERATIVE, INC.</v>
          </cell>
          <cell r="C114" t="str">
            <v>BBTC</v>
          </cell>
          <cell r="D114" t="str">
            <v>Telecomm (LEC)</v>
          </cell>
          <cell r="E114" t="str">
            <v>Active</v>
          </cell>
        </row>
        <row r="115">
          <cell r="A115">
            <v>186</v>
          </cell>
          <cell r="B115" t="str">
            <v>Electronic Design &amp; Development, Inc.</v>
          </cell>
          <cell r="C115" t="str">
            <v>EDDI</v>
          </cell>
          <cell r="D115" t="str">
            <v>Cable</v>
          </cell>
          <cell r="E115" t="str">
            <v>Active</v>
          </cell>
        </row>
        <row r="116">
          <cell r="A116">
            <v>187</v>
          </cell>
          <cell r="B116" t="str">
            <v>GCI CABLE, INC.</v>
          </cell>
          <cell r="C116" t="str">
            <v>GCICI</v>
          </cell>
          <cell r="D116" t="str">
            <v>Cable</v>
          </cell>
          <cell r="E116" t="str">
            <v>Active</v>
          </cell>
        </row>
        <row r="117">
          <cell r="A117">
            <v>189</v>
          </cell>
          <cell r="B117" t="str">
            <v>City of Craig</v>
          </cell>
          <cell r="C117" t="str">
            <v>CRAIG</v>
          </cell>
          <cell r="D117" t="str">
            <v>Sewer</v>
          </cell>
          <cell r="E117" t="str">
            <v>Active</v>
          </cell>
        </row>
        <row r="118">
          <cell r="A118">
            <v>191</v>
          </cell>
          <cell r="B118" t="str">
            <v>GCI Cable, Inc. (Valdez)</v>
          </cell>
          <cell r="C118" t="str">
            <v>GCICI</v>
          </cell>
          <cell r="D118" t="str">
            <v>Cable</v>
          </cell>
          <cell r="E118" t="str">
            <v>Active</v>
          </cell>
        </row>
        <row r="119">
          <cell r="A119">
            <v>194</v>
          </cell>
          <cell r="B119" t="str">
            <v>Dawn Development Corporation</v>
          </cell>
          <cell r="C119" t="str">
            <v>DAWN</v>
          </cell>
          <cell r="D119" t="str">
            <v>Water</v>
          </cell>
          <cell r="E119" t="str">
            <v>Active</v>
          </cell>
        </row>
        <row r="120">
          <cell r="A120">
            <v>196</v>
          </cell>
          <cell r="B120" t="str">
            <v>City of North Pole d/b/a North Pole Utility</v>
          </cell>
          <cell r="C120" t="str">
            <v>NORTH POLE</v>
          </cell>
          <cell r="D120" t="str">
            <v>Water</v>
          </cell>
          <cell r="E120" t="str">
            <v>Active</v>
          </cell>
        </row>
        <row r="121">
          <cell r="A121">
            <v>197</v>
          </cell>
          <cell r="B121" t="str">
            <v>City of North Pole d/b/a North Pole Utility</v>
          </cell>
          <cell r="C121" t="str">
            <v>NORTH POLE</v>
          </cell>
          <cell r="D121" t="str">
            <v>Sewer</v>
          </cell>
          <cell r="E121" t="str">
            <v>Active</v>
          </cell>
        </row>
        <row r="122">
          <cell r="A122">
            <v>198</v>
          </cell>
          <cell r="B122" t="str">
            <v>Dillingham Waste Management, LLC</v>
          </cell>
          <cell r="C122" t="str">
            <v>Dillingham Waste Management, L</v>
          </cell>
          <cell r="D122" t="str">
            <v>Refuse</v>
          </cell>
          <cell r="E122" t="str">
            <v>Active</v>
          </cell>
        </row>
        <row r="123">
          <cell r="A123">
            <v>200</v>
          </cell>
          <cell r="B123" t="str">
            <v>Gene R. Riley d/b/a G &amp; C Disposal Service</v>
          </cell>
          <cell r="C123" t="str">
            <v>G&amp;C</v>
          </cell>
          <cell r="D123" t="str">
            <v>Refuse</v>
          </cell>
          <cell r="E123" t="str">
            <v>Active</v>
          </cell>
        </row>
        <row r="124">
          <cell r="A124">
            <v>202</v>
          </cell>
          <cell r="B124" t="str">
            <v>Valdez Alaska Terminals, Inc.</v>
          </cell>
          <cell r="C124" t="str">
            <v>VATI</v>
          </cell>
          <cell r="D124" t="str">
            <v>Refuse</v>
          </cell>
          <cell r="E124" t="str">
            <v>Active</v>
          </cell>
        </row>
        <row r="125">
          <cell r="A125">
            <v>203</v>
          </cell>
          <cell r="B125" t="str">
            <v>Haines Sanitation, Inc.</v>
          </cell>
          <cell r="C125" t="str">
            <v>HSI</v>
          </cell>
          <cell r="D125" t="str">
            <v>Refuse</v>
          </cell>
          <cell r="E125" t="str">
            <v>Active</v>
          </cell>
        </row>
        <row r="126">
          <cell r="A126">
            <v>208</v>
          </cell>
          <cell r="B126" t="str">
            <v>NUSHAGAK ELECTRIC &amp; TELEPHONE COOPERATIVE, INC. (LEC)</v>
          </cell>
          <cell r="C126" t="str">
            <v>NETCI</v>
          </cell>
          <cell r="D126" t="str">
            <v>Telecomm (LEC)</v>
          </cell>
          <cell r="E126" t="str">
            <v>Active</v>
          </cell>
        </row>
        <row r="127">
          <cell r="A127">
            <v>212</v>
          </cell>
          <cell r="B127" t="str">
            <v>PETERSBURG, CITY OF</v>
          </cell>
          <cell r="C127" t="str">
            <v>PETERSBURG</v>
          </cell>
          <cell r="D127" t="str">
            <v>Electric</v>
          </cell>
          <cell r="E127" t="str">
            <v>Active</v>
          </cell>
        </row>
        <row r="128">
          <cell r="A128">
            <v>213</v>
          </cell>
          <cell r="B128" t="str">
            <v>Yukon Telephone Company, Inc.</v>
          </cell>
          <cell r="C128" t="str">
            <v>YTC</v>
          </cell>
          <cell r="D128" t="str">
            <v>Telecomm (LEC)</v>
          </cell>
          <cell r="E128" t="str">
            <v>Active</v>
          </cell>
        </row>
        <row r="129">
          <cell r="A129">
            <v>214</v>
          </cell>
          <cell r="B129" t="str">
            <v>Barrow Utilities and Electric Cooperative, Inc.</v>
          </cell>
          <cell r="C129" t="str">
            <v>BUECI</v>
          </cell>
          <cell r="D129" t="str">
            <v>Electric</v>
          </cell>
          <cell r="E129" t="str">
            <v>Active</v>
          </cell>
        </row>
        <row r="130">
          <cell r="A130">
            <v>216</v>
          </cell>
          <cell r="B130" t="str">
            <v>Ralph E. Bartlett d/b/a Interior Services</v>
          </cell>
          <cell r="C130" t="str">
            <v>BARTLETT</v>
          </cell>
          <cell r="D130" t="str">
            <v>Refuse</v>
          </cell>
          <cell r="E130" t="str">
            <v>Active</v>
          </cell>
        </row>
        <row r="131">
          <cell r="A131">
            <v>221</v>
          </cell>
          <cell r="B131" t="str">
            <v>CITY OF PELICAN</v>
          </cell>
          <cell r="C131" t="str">
            <v>Pelican</v>
          </cell>
          <cell r="D131" t="str">
            <v>Water</v>
          </cell>
          <cell r="E131" t="str">
            <v>Active</v>
          </cell>
        </row>
        <row r="132">
          <cell r="A132">
            <v>222</v>
          </cell>
          <cell r="B132" t="str">
            <v>Kodiak Island Borough</v>
          </cell>
          <cell r="C132" t="str">
            <v>KIB</v>
          </cell>
          <cell r="D132" t="str">
            <v>Refuse</v>
          </cell>
          <cell r="E132" t="str">
            <v>Active</v>
          </cell>
        </row>
        <row r="133">
          <cell r="A133">
            <v>223</v>
          </cell>
          <cell r="B133" t="str">
            <v>COPPER BASIN SANITATION, LLC</v>
          </cell>
          <cell r="C133" t="str">
            <v>CBS</v>
          </cell>
          <cell r="D133" t="str">
            <v>Refuse</v>
          </cell>
          <cell r="E133" t="str">
            <v>Active</v>
          </cell>
        </row>
        <row r="134">
          <cell r="A134">
            <v>227</v>
          </cell>
          <cell r="B134" t="str">
            <v>TDX NORTH SLOPE GENERATING, INC.</v>
          </cell>
          <cell r="C134" t="str">
            <v>TNSG</v>
          </cell>
          <cell r="D134" t="str">
            <v>Electric</v>
          </cell>
          <cell r="E134" t="str">
            <v>Active</v>
          </cell>
        </row>
        <row r="135">
          <cell r="A135">
            <v>228</v>
          </cell>
          <cell r="B135" t="str">
            <v>City of Homer</v>
          </cell>
          <cell r="C135" t="str">
            <v>HOMER</v>
          </cell>
          <cell r="D135" t="str">
            <v>Sewer</v>
          </cell>
          <cell r="E135" t="str">
            <v>Active</v>
          </cell>
        </row>
        <row r="136">
          <cell r="A136">
            <v>229</v>
          </cell>
          <cell r="B136" t="str">
            <v>City of Wrangell</v>
          </cell>
          <cell r="C136" t="str">
            <v>WRANGELL</v>
          </cell>
          <cell r="D136" t="str">
            <v>Sewer</v>
          </cell>
          <cell r="E136" t="str">
            <v>Active</v>
          </cell>
        </row>
        <row r="137">
          <cell r="A137">
            <v>230</v>
          </cell>
          <cell r="B137" t="str">
            <v>SAND POINT GENERATING, LLC</v>
          </cell>
          <cell r="C137" t="str">
            <v>SPG</v>
          </cell>
          <cell r="D137" t="str">
            <v>Electric</v>
          </cell>
          <cell r="E137" t="str">
            <v>Active</v>
          </cell>
        </row>
        <row r="138">
          <cell r="A138">
            <v>231</v>
          </cell>
          <cell r="B138" t="str">
            <v>North Slope Borough - Service Area Ten</v>
          </cell>
          <cell r="C138" t="str">
            <v>NSB</v>
          </cell>
          <cell r="D138" t="str">
            <v>Refuse</v>
          </cell>
          <cell r="E138" t="str">
            <v>Active</v>
          </cell>
        </row>
        <row r="139">
          <cell r="A139">
            <v>232</v>
          </cell>
          <cell r="B139" t="str">
            <v>Alma Corporation</v>
          </cell>
          <cell r="C139" t="str">
            <v>ALMA</v>
          </cell>
          <cell r="D139" t="str">
            <v>Refuse</v>
          </cell>
          <cell r="E139" t="str">
            <v>Active</v>
          </cell>
        </row>
        <row r="140">
          <cell r="A140">
            <v>233</v>
          </cell>
          <cell r="B140" t="str">
            <v>Earl Patterson Sanitation and Refuse Service, Inc.</v>
          </cell>
          <cell r="C140" t="str">
            <v>PATTERSON</v>
          </cell>
          <cell r="D140" t="str">
            <v>Refuse</v>
          </cell>
          <cell r="E140" t="str">
            <v>Active</v>
          </cell>
        </row>
        <row r="141">
          <cell r="A141">
            <v>236</v>
          </cell>
          <cell r="B141" t="str">
            <v>PETERSBURG, CITY OF</v>
          </cell>
          <cell r="C141" t="str">
            <v>PETERSBURG</v>
          </cell>
          <cell r="D141" t="str">
            <v>Water</v>
          </cell>
          <cell r="E141" t="str">
            <v>Active</v>
          </cell>
        </row>
        <row r="142">
          <cell r="A142">
            <v>237</v>
          </cell>
          <cell r="B142" t="str">
            <v>PETERSBURG, CITY OF</v>
          </cell>
          <cell r="C142" t="str">
            <v>PETERSBURG</v>
          </cell>
          <cell r="D142" t="str">
            <v>Sewer</v>
          </cell>
          <cell r="E142" t="str">
            <v>Active</v>
          </cell>
        </row>
        <row r="143">
          <cell r="A143">
            <v>238</v>
          </cell>
          <cell r="B143" t="str">
            <v>City of Whittier</v>
          </cell>
          <cell r="C143" t="str">
            <v>WHITTIER</v>
          </cell>
          <cell r="D143" t="str">
            <v>Water</v>
          </cell>
          <cell r="E143" t="str">
            <v>Active</v>
          </cell>
        </row>
        <row r="144">
          <cell r="A144">
            <v>239</v>
          </cell>
          <cell r="B144" t="str">
            <v>City of Whittier</v>
          </cell>
          <cell r="C144" t="str">
            <v>WHITTIER</v>
          </cell>
          <cell r="D144" t="str">
            <v>Sewer</v>
          </cell>
          <cell r="E144" t="str">
            <v>Active</v>
          </cell>
        </row>
        <row r="145">
          <cell r="A145">
            <v>240</v>
          </cell>
          <cell r="B145" t="str">
            <v>INSIDE PASSAGE ELECTRIC COOPERATIVE, INC.</v>
          </cell>
          <cell r="C145" t="str">
            <v>IPEC</v>
          </cell>
          <cell r="D145" t="str">
            <v>Electric</v>
          </cell>
          <cell r="E145" t="str">
            <v>Active</v>
          </cell>
        </row>
        <row r="146">
          <cell r="A146">
            <v>241</v>
          </cell>
          <cell r="B146" t="str">
            <v>Valley Water Company, Inc.</v>
          </cell>
          <cell r="C146" t="str">
            <v>VWCI</v>
          </cell>
          <cell r="D146" t="str">
            <v>Water</v>
          </cell>
          <cell r="E146" t="str">
            <v>Active</v>
          </cell>
        </row>
        <row r="147">
          <cell r="A147">
            <v>242</v>
          </cell>
          <cell r="B147" t="str">
            <v>The Native Village of Nikolski d/b/a Umnak Power Company</v>
          </cell>
          <cell r="C147" t="str">
            <v>UMNAK</v>
          </cell>
          <cell r="D147" t="str">
            <v>Electric</v>
          </cell>
          <cell r="E147" t="str">
            <v>Active</v>
          </cell>
        </row>
        <row r="148">
          <cell r="A148">
            <v>243</v>
          </cell>
          <cell r="B148" t="str">
            <v>Burnham Construction, Inc.</v>
          </cell>
          <cell r="C148" t="str">
            <v>Burnham Construction, Inc.</v>
          </cell>
          <cell r="D148" t="str">
            <v>Refuse</v>
          </cell>
          <cell r="E148" t="str">
            <v>Active</v>
          </cell>
        </row>
        <row r="149">
          <cell r="A149">
            <v>244</v>
          </cell>
          <cell r="B149" t="str">
            <v>McGrath Trash and Refuse</v>
          </cell>
          <cell r="C149" t="str">
            <v>MTR</v>
          </cell>
          <cell r="D149" t="str">
            <v>Refuse</v>
          </cell>
          <cell r="E149" t="str">
            <v>Active</v>
          </cell>
        </row>
        <row r="150">
          <cell r="A150">
            <v>245</v>
          </cell>
          <cell r="B150" t="str">
            <v>GCI Cable, Inc. (Kotzebue)</v>
          </cell>
          <cell r="C150" t="str">
            <v>GCICI</v>
          </cell>
          <cell r="D150" t="str">
            <v>Cable</v>
          </cell>
          <cell r="E150" t="str">
            <v>Active</v>
          </cell>
        </row>
        <row r="151">
          <cell r="A151">
            <v>246</v>
          </cell>
          <cell r="B151" t="str">
            <v>GCI Cable, Inc. (Bethel)</v>
          </cell>
          <cell r="C151" t="str">
            <v>GCICI</v>
          </cell>
          <cell r="D151" t="str">
            <v>Cable</v>
          </cell>
          <cell r="E151" t="str">
            <v>Active</v>
          </cell>
        </row>
        <row r="152">
          <cell r="A152">
            <v>249</v>
          </cell>
          <cell r="B152" t="str">
            <v>United Utilities, Inc.</v>
          </cell>
          <cell r="C152" t="str">
            <v>UUI</v>
          </cell>
          <cell r="D152" t="str">
            <v>Telecomm (LEC)</v>
          </cell>
          <cell r="E152" t="str">
            <v>Active</v>
          </cell>
        </row>
        <row r="153">
          <cell r="A153">
            <v>250</v>
          </cell>
          <cell r="B153" t="str">
            <v>Thorne Bay Community TV, Inc.</v>
          </cell>
          <cell r="C153" t="str">
            <v>TBTV</v>
          </cell>
          <cell r="D153" t="str">
            <v>Cable</v>
          </cell>
          <cell r="E153" t="str">
            <v>Active</v>
          </cell>
        </row>
        <row r="154">
          <cell r="A154">
            <v>251</v>
          </cell>
          <cell r="B154" t="str">
            <v>ACS OF ALASKA, LLC D/B/A ALASKA COMMUNICATIONS SYSTEMS, ALASKA COMMUNICATIONS, ACS LOCAL SERVICE, AND ACS</v>
          </cell>
          <cell r="C154" t="str">
            <v>ACS-AK</v>
          </cell>
          <cell r="D154" t="str">
            <v>Telecomm (LEC)</v>
          </cell>
          <cell r="E154" t="str">
            <v>Active</v>
          </cell>
        </row>
        <row r="155">
          <cell r="A155">
            <v>252</v>
          </cell>
          <cell r="B155" t="str">
            <v>GCI Cable, Inc. (Fairbanks)</v>
          </cell>
          <cell r="C155" t="str">
            <v>GCICI</v>
          </cell>
          <cell r="D155" t="str">
            <v>Cable (Unregulated)</v>
          </cell>
          <cell r="E155" t="str">
            <v>Active</v>
          </cell>
        </row>
        <row r="156">
          <cell r="A156">
            <v>253</v>
          </cell>
          <cell r="B156" t="str">
            <v>MUKLUK TELEPHONE COMPANY, INC.</v>
          </cell>
          <cell r="C156" t="str">
            <v>MUKLUK</v>
          </cell>
          <cell r="D156" t="str">
            <v>Telecomm (LEC)</v>
          </cell>
          <cell r="E156" t="str">
            <v>Active</v>
          </cell>
        </row>
        <row r="157">
          <cell r="A157">
            <v>254</v>
          </cell>
          <cell r="B157" t="str">
            <v>North Slope Borough d/b/a North Slope Borough Power and Light System</v>
          </cell>
          <cell r="C157" t="str">
            <v>NSPL</v>
          </cell>
          <cell r="D157" t="str">
            <v>Electric</v>
          </cell>
          <cell r="E157" t="str">
            <v>Active</v>
          </cell>
        </row>
        <row r="158">
          <cell r="A158">
            <v>254</v>
          </cell>
          <cell r="B158" t="str">
            <v>North Slope Borough d/b/a North Slope Borough Power and Light System</v>
          </cell>
          <cell r="C158" t="str">
            <v>NSB</v>
          </cell>
          <cell r="D158" t="str">
            <v>Electric</v>
          </cell>
          <cell r="E158" t="str">
            <v>Active</v>
          </cell>
        </row>
        <row r="159">
          <cell r="A159">
            <v>256</v>
          </cell>
          <cell r="B159" t="str">
            <v>Circle Electric, LLC</v>
          </cell>
          <cell r="C159" t="str">
            <v>CE</v>
          </cell>
          <cell r="D159" t="str">
            <v>Electric</v>
          </cell>
          <cell r="E159" t="str">
            <v>Active</v>
          </cell>
        </row>
        <row r="160">
          <cell r="A160">
            <v>257</v>
          </cell>
          <cell r="B160" t="str">
            <v>ARCTIC SLOPE TELEPHONE ASSOCIATION COOPERATIVE, INC.</v>
          </cell>
          <cell r="C160" t="str">
            <v>ASTAC</v>
          </cell>
          <cell r="D160" t="str">
            <v>Telecomm (LEC)</v>
          </cell>
          <cell r="E160" t="str">
            <v>Active</v>
          </cell>
        </row>
        <row r="161">
          <cell r="A161">
            <v>258</v>
          </cell>
          <cell r="B161" t="str">
            <v>MILE 8 UTILITIES, LLC</v>
          </cell>
          <cell r="C161" t="str">
            <v>MILE 8</v>
          </cell>
          <cell r="D161" t="str">
            <v>Water</v>
          </cell>
          <cell r="E161" t="str">
            <v>Active</v>
          </cell>
        </row>
        <row r="162">
          <cell r="A162">
            <v>259</v>
          </cell>
          <cell r="B162" t="str">
            <v>MILE 8 UTILITIES, LLC</v>
          </cell>
          <cell r="C162" t="str">
            <v>MILE 8</v>
          </cell>
          <cell r="D162" t="str">
            <v>Sewer</v>
          </cell>
          <cell r="E162" t="str">
            <v>Active</v>
          </cell>
        </row>
        <row r="163">
          <cell r="A163">
            <v>260</v>
          </cell>
          <cell r="B163" t="str">
            <v>BETTLES TELEPHONE, INC.</v>
          </cell>
          <cell r="C163" t="str">
            <v>BTI</v>
          </cell>
          <cell r="D163" t="str">
            <v>Telecomm (LEC)</v>
          </cell>
          <cell r="E163" t="str">
            <v>Active</v>
          </cell>
        </row>
        <row r="164">
          <cell r="A164">
            <v>261</v>
          </cell>
          <cell r="B164" t="str">
            <v>GCI Cable, Inc. (Anchorage)</v>
          </cell>
          <cell r="C164" t="str">
            <v>GCICI</v>
          </cell>
          <cell r="D164" t="str">
            <v>Cable</v>
          </cell>
          <cell r="E164" t="str">
            <v>Active</v>
          </cell>
        </row>
        <row r="165">
          <cell r="A165">
            <v>262</v>
          </cell>
          <cell r="B165" t="str">
            <v>City of Wasilla</v>
          </cell>
          <cell r="C165" t="str">
            <v>WASILLA</v>
          </cell>
          <cell r="D165" t="str">
            <v>Water</v>
          </cell>
          <cell r="E165" t="str">
            <v>Active</v>
          </cell>
        </row>
        <row r="166">
          <cell r="A166">
            <v>267</v>
          </cell>
          <cell r="B166" t="str">
            <v>BARROW UTILITIES AND ELECTRIC COOPERATIVE, INC. - Sewer</v>
          </cell>
          <cell r="C166" t="str">
            <v>BUECI</v>
          </cell>
          <cell r="D166" t="str">
            <v>Sewer</v>
          </cell>
          <cell r="E166" t="str">
            <v>Active</v>
          </cell>
        </row>
        <row r="167">
          <cell r="A167">
            <v>268</v>
          </cell>
          <cell r="B167" t="str">
            <v>BARROW UTILITIES AND ELECTRIC COOPERATIVE, INC. - Water</v>
          </cell>
          <cell r="C167" t="str">
            <v>BUECI</v>
          </cell>
          <cell r="D167" t="str">
            <v>Water</v>
          </cell>
          <cell r="E167" t="str">
            <v>Active</v>
          </cell>
        </row>
        <row r="168">
          <cell r="A168">
            <v>272</v>
          </cell>
          <cell r="B168" t="str">
            <v>RON ALLEVA D/B/A SWISS CASTLE ESTATES WATER WORKS</v>
          </cell>
          <cell r="C168" t="str">
            <v>SWISS CAST</v>
          </cell>
          <cell r="D168" t="str">
            <v>Water</v>
          </cell>
          <cell r="E168" t="str">
            <v>Active</v>
          </cell>
        </row>
        <row r="169">
          <cell r="A169">
            <v>274</v>
          </cell>
          <cell r="B169" t="str">
            <v>City of Galena</v>
          </cell>
          <cell r="C169" t="str">
            <v>GALENA</v>
          </cell>
          <cell r="D169" t="str">
            <v>Electric</v>
          </cell>
          <cell r="E169" t="str">
            <v>Active</v>
          </cell>
        </row>
        <row r="170">
          <cell r="A170">
            <v>276</v>
          </cell>
          <cell r="B170" t="str">
            <v>City of Fairbanks, Department of Public Works</v>
          </cell>
          <cell r="C170" t="str">
            <v>FAIRBANKS</v>
          </cell>
          <cell r="D170" t="str">
            <v>Refuse</v>
          </cell>
          <cell r="E170" t="str">
            <v>Active</v>
          </cell>
        </row>
        <row r="171">
          <cell r="A171">
            <v>277</v>
          </cell>
          <cell r="B171" t="str">
            <v>Hoonah Tlingit &amp; Haida Community Council</v>
          </cell>
          <cell r="C171" t="str">
            <v>HTHCC</v>
          </cell>
          <cell r="D171" t="str">
            <v>Cable</v>
          </cell>
          <cell r="E171" t="str">
            <v>Active</v>
          </cell>
        </row>
        <row r="172">
          <cell r="A172">
            <v>280</v>
          </cell>
          <cell r="B172" t="str">
            <v>I-N-N Electric Cooperative, Inc.</v>
          </cell>
          <cell r="C172" t="str">
            <v>INN</v>
          </cell>
          <cell r="D172" t="str">
            <v>Electric</v>
          </cell>
          <cell r="E172" t="str">
            <v>Active</v>
          </cell>
        </row>
        <row r="173">
          <cell r="A173">
            <v>281</v>
          </cell>
          <cell r="B173" t="str">
            <v>Kwethluk, Inc. d/b/a Kuiggluum Kallugvia</v>
          </cell>
          <cell r="C173" t="str">
            <v>KK</v>
          </cell>
          <cell r="D173" t="str">
            <v>Electric</v>
          </cell>
          <cell r="E173" t="str">
            <v>Active</v>
          </cell>
        </row>
        <row r="174">
          <cell r="A174">
            <v>282</v>
          </cell>
          <cell r="B174" t="str">
            <v>City of Palmer</v>
          </cell>
          <cell r="C174" t="str">
            <v>PALMER</v>
          </cell>
          <cell r="D174" t="str">
            <v>Refuse</v>
          </cell>
          <cell r="E174" t="str">
            <v>Active</v>
          </cell>
        </row>
        <row r="175">
          <cell r="A175">
            <v>283</v>
          </cell>
          <cell r="B175" t="str">
            <v>COLVILLE, INC.</v>
          </cell>
          <cell r="C175" t="str">
            <v>Colville</v>
          </cell>
          <cell r="D175" t="str">
            <v>Refuse</v>
          </cell>
          <cell r="E175" t="str">
            <v>Active</v>
          </cell>
        </row>
        <row r="176">
          <cell r="A176">
            <v>284</v>
          </cell>
          <cell r="B176" t="str">
            <v>Municipality of Anchorage</v>
          </cell>
          <cell r="C176" t="str">
            <v>MOA</v>
          </cell>
          <cell r="D176" t="str">
            <v>Refuse</v>
          </cell>
          <cell r="E176" t="str">
            <v>Active</v>
          </cell>
        </row>
        <row r="177">
          <cell r="A177">
            <v>287</v>
          </cell>
          <cell r="B177" t="str">
            <v>GCI Cable, Inc. (Kenai/Soldotna)</v>
          </cell>
          <cell r="C177" t="str">
            <v>GCICI</v>
          </cell>
          <cell r="D177" t="str">
            <v>Cable</v>
          </cell>
          <cell r="E177" t="str">
            <v>Active</v>
          </cell>
        </row>
        <row r="178">
          <cell r="A178">
            <v>289</v>
          </cell>
          <cell r="B178" t="str">
            <v>City of King Cove</v>
          </cell>
          <cell r="C178" t="str">
            <v>KING COVE</v>
          </cell>
          <cell r="D178" t="str">
            <v>Electric</v>
          </cell>
          <cell r="E178" t="str">
            <v>Active</v>
          </cell>
        </row>
        <row r="179">
          <cell r="A179">
            <v>290</v>
          </cell>
          <cell r="B179" t="str">
            <v>Golden Heart Utilities, Inc.</v>
          </cell>
          <cell r="C179" t="str">
            <v>Golden Heart Utilities, Inc.</v>
          </cell>
          <cell r="D179" t="str">
            <v>Sewer</v>
          </cell>
          <cell r="E179" t="str">
            <v>Active</v>
          </cell>
        </row>
        <row r="180">
          <cell r="A180">
            <v>291</v>
          </cell>
          <cell r="B180" t="str">
            <v>CITY OF ATKA</v>
          </cell>
          <cell r="C180" t="str">
            <v>Atka</v>
          </cell>
          <cell r="D180" t="str">
            <v>Electric</v>
          </cell>
          <cell r="E180" t="str">
            <v>Active</v>
          </cell>
        </row>
        <row r="181">
          <cell r="A181">
            <v>292</v>
          </cell>
          <cell r="B181" t="str">
            <v>NORTH COUNTRY TELEPHONE, INC.</v>
          </cell>
          <cell r="C181" t="str">
            <v>NCTI</v>
          </cell>
          <cell r="D181" t="str">
            <v>Telecomm (LEC)</v>
          </cell>
          <cell r="E181" t="str">
            <v>Active</v>
          </cell>
        </row>
        <row r="182">
          <cell r="A182">
            <v>293</v>
          </cell>
          <cell r="B182" t="str">
            <v>City of Akutan</v>
          </cell>
          <cell r="C182" t="str">
            <v>AKUTAN</v>
          </cell>
          <cell r="D182" t="str">
            <v>Electric</v>
          </cell>
          <cell r="E182" t="str">
            <v>Active</v>
          </cell>
        </row>
        <row r="183">
          <cell r="A183">
            <v>295</v>
          </cell>
          <cell r="B183" t="str">
            <v>Prudhoe Communications, Inc.</v>
          </cell>
          <cell r="C183" t="str">
            <v>PCI</v>
          </cell>
          <cell r="D183" t="str">
            <v>Radio Common Carrier</v>
          </cell>
          <cell r="E183" t="str">
            <v>Active</v>
          </cell>
        </row>
        <row r="184">
          <cell r="A184">
            <v>297</v>
          </cell>
          <cell r="B184" t="str">
            <v>City of Chignik</v>
          </cell>
          <cell r="C184" t="str">
            <v>CHIGNIK</v>
          </cell>
          <cell r="D184" t="str">
            <v>Electric</v>
          </cell>
          <cell r="E184" t="str">
            <v>Active</v>
          </cell>
        </row>
        <row r="185">
          <cell r="A185">
            <v>299</v>
          </cell>
          <cell r="B185" t="str">
            <v>City of Thorne Bay</v>
          </cell>
          <cell r="C185" t="str">
            <v>THORNE BAY</v>
          </cell>
          <cell r="D185" t="str">
            <v>Refuse</v>
          </cell>
          <cell r="E185" t="str">
            <v>Active</v>
          </cell>
        </row>
        <row r="186">
          <cell r="A186">
            <v>301</v>
          </cell>
          <cell r="B186" t="str">
            <v>CONOCOPHILLIPS TRANSPORTATION ALASKA, INC.</v>
          </cell>
          <cell r="C186" t="str">
            <v>CPTAI</v>
          </cell>
          <cell r="D186" t="str">
            <v>Pipeline</v>
          </cell>
          <cell r="E186" t="str">
            <v>Active</v>
          </cell>
        </row>
        <row r="187">
          <cell r="A187">
            <v>303</v>
          </cell>
          <cell r="B187" t="str">
            <v>COOK INLET PIPE LINE, LLC</v>
          </cell>
          <cell r="C187" t="str">
            <v>CIPL</v>
          </cell>
          <cell r="D187" t="str">
            <v>Pipeline</v>
          </cell>
          <cell r="E187" t="str">
            <v>Active</v>
          </cell>
        </row>
        <row r="188">
          <cell r="A188">
            <v>304</v>
          </cell>
          <cell r="B188" t="str">
            <v>EXXONMOBIL PIPELINE COMPANY</v>
          </cell>
          <cell r="C188" t="str">
            <v>EXXONMOBIL</v>
          </cell>
          <cell r="D188" t="str">
            <v>Pipeline</v>
          </cell>
          <cell r="E188" t="str">
            <v>Active</v>
          </cell>
        </row>
        <row r="189">
          <cell r="A189">
            <v>305</v>
          </cell>
          <cell r="B189" t="str">
            <v>Mid-Alaska Pipeline, LLC</v>
          </cell>
          <cell r="C189" t="str">
            <v>Mid-Alaska Pipeline, LLC</v>
          </cell>
          <cell r="D189" t="str">
            <v>Pipeline</v>
          </cell>
          <cell r="E189" t="str">
            <v>Active</v>
          </cell>
        </row>
        <row r="190">
          <cell r="A190">
            <v>306</v>
          </cell>
          <cell r="B190" t="str">
            <v>KENAI PIPE LINE COMPANY</v>
          </cell>
          <cell r="C190" t="str">
            <v>KPL</v>
          </cell>
          <cell r="D190" t="str">
            <v>Pipeline</v>
          </cell>
          <cell r="E190" t="str">
            <v>Active</v>
          </cell>
        </row>
        <row r="191">
          <cell r="A191">
            <v>307</v>
          </cell>
          <cell r="B191" t="str">
            <v>KUPARUK TRANSPORTATION COMPANY</v>
          </cell>
          <cell r="C191" t="str">
            <v>KTC</v>
          </cell>
          <cell r="D191" t="str">
            <v>Pipeline</v>
          </cell>
          <cell r="E191" t="str">
            <v>Active</v>
          </cell>
        </row>
        <row r="192">
          <cell r="A192">
            <v>309</v>
          </cell>
          <cell r="B192" t="str">
            <v>TESORO ALASKA PIPELINE COMPANY</v>
          </cell>
          <cell r="C192" t="str">
            <v>TESORO</v>
          </cell>
          <cell r="D192" t="str">
            <v>Pipeline</v>
          </cell>
          <cell r="E192" t="str">
            <v>Active</v>
          </cell>
        </row>
        <row r="193">
          <cell r="A193">
            <v>311</v>
          </cell>
          <cell r="B193" t="str">
            <v>BP PIPELINES (ALASKA) INC.</v>
          </cell>
          <cell r="C193" t="str">
            <v>BP</v>
          </cell>
          <cell r="D193" t="str">
            <v>Pipeline</v>
          </cell>
          <cell r="E193" t="str">
            <v>Active</v>
          </cell>
        </row>
        <row r="194">
          <cell r="A194">
            <v>312</v>
          </cell>
          <cell r="B194" t="str">
            <v>UNOCAL PIPELINE COMPANY</v>
          </cell>
          <cell r="C194" t="str">
            <v>UNOCAL</v>
          </cell>
          <cell r="D194" t="str">
            <v>Pipeline</v>
          </cell>
          <cell r="E194" t="str">
            <v>Active</v>
          </cell>
        </row>
        <row r="195">
          <cell r="A195">
            <v>313</v>
          </cell>
          <cell r="B195" t="str">
            <v>City of Thorne Bay</v>
          </cell>
          <cell r="C195" t="str">
            <v>THORNE BAY</v>
          </cell>
          <cell r="D195" t="str">
            <v>Sewer</v>
          </cell>
          <cell r="E195" t="str">
            <v>Active</v>
          </cell>
        </row>
        <row r="196">
          <cell r="A196">
            <v>314</v>
          </cell>
          <cell r="B196" t="str">
            <v>City of Thorne Bay</v>
          </cell>
          <cell r="C196" t="str">
            <v>THORNE BAY</v>
          </cell>
          <cell r="D196" t="str">
            <v>Water</v>
          </cell>
          <cell r="E196" t="str">
            <v>Active</v>
          </cell>
        </row>
        <row r="197">
          <cell r="A197">
            <v>315</v>
          </cell>
          <cell r="B197" t="str">
            <v>Eyecom, Incorporated</v>
          </cell>
          <cell r="C197" t="str">
            <v>EYECOM</v>
          </cell>
          <cell r="D197" t="str">
            <v>Cable</v>
          </cell>
          <cell r="E197" t="str">
            <v>Active</v>
          </cell>
        </row>
        <row r="198">
          <cell r="A198">
            <v>316</v>
          </cell>
          <cell r="B198" t="str">
            <v>Eyecom, Incorporated</v>
          </cell>
          <cell r="C198" t="str">
            <v>EYECOM</v>
          </cell>
          <cell r="D198" t="str">
            <v>Cable</v>
          </cell>
          <cell r="E198" t="str">
            <v>Active</v>
          </cell>
        </row>
        <row r="199">
          <cell r="A199">
            <v>318</v>
          </cell>
          <cell r="B199" t="str">
            <v>City of Wasilla</v>
          </cell>
          <cell r="C199" t="str">
            <v>WASILLA</v>
          </cell>
          <cell r="D199" t="str">
            <v>Sewer</v>
          </cell>
          <cell r="E199" t="str">
            <v>Active</v>
          </cell>
        </row>
        <row r="200">
          <cell r="A200">
            <v>319</v>
          </cell>
          <cell r="B200" t="str">
            <v>Napakiak Ircinraq Power Company</v>
          </cell>
          <cell r="C200" t="str">
            <v>NIPC</v>
          </cell>
          <cell r="D200" t="str">
            <v>Electric</v>
          </cell>
          <cell r="E200" t="str">
            <v>Active</v>
          </cell>
        </row>
        <row r="201">
          <cell r="A201">
            <v>320</v>
          </cell>
          <cell r="B201" t="str">
            <v>City of Egegik - Electric</v>
          </cell>
          <cell r="C201" t="str">
            <v>EGEGIK</v>
          </cell>
          <cell r="D201" t="str">
            <v>Electric</v>
          </cell>
          <cell r="E201" t="str">
            <v>Active</v>
          </cell>
        </row>
        <row r="202">
          <cell r="A202">
            <v>321</v>
          </cell>
          <cell r="B202" t="str">
            <v>Manokotak Power Company</v>
          </cell>
          <cell r="C202" t="str">
            <v>MPC</v>
          </cell>
          <cell r="D202" t="str">
            <v>Electric</v>
          </cell>
          <cell r="E202" t="str">
            <v>Active</v>
          </cell>
        </row>
        <row r="203">
          <cell r="A203">
            <v>322</v>
          </cell>
          <cell r="B203" t="str">
            <v>Frontier Cable, Inc.</v>
          </cell>
          <cell r="C203" t="str">
            <v>FCI</v>
          </cell>
          <cell r="D203" t="str">
            <v>Cable</v>
          </cell>
          <cell r="E203" t="str">
            <v>Active</v>
          </cell>
        </row>
        <row r="204">
          <cell r="A204">
            <v>323</v>
          </cell>
          <cell r="B204" t="str">
            <v>King Cove Corp.</v>
          </cell>
          <cell r="C204" t="str">
            <v>MT.DUTT</v>
          </cell>
          <cell r="D204" t="str">
            <v>Cable</v>
          </cell>
          <cell r="E204" t="str">
            <v>Active</v>
          </cell>
        </row>
        <row r="205">
          <cell r="A205">
            <v>324</v>
          </cell>
          <cell r="B205" t="str">
            <v>NUSHAGAK ELECTRIC &amp; TELEPHONE COOPERATIVE, INC. (Cable)</v>
          </cell>
          <cell r="D205" t="str">
            <v>Cable</v>
          </cell>
          <cell r="E205" t="str">
            <v>Active</v>
          </cell>
        </row>
        <row r="206">
          <cell r="A206">
            <v>327</v>
          </cell>
          <cell r="B206" t="str">
            <v>BOROUGH, KETCHIKAN GATEWAY</v>
          </cell>
          <cell r="C206" t="str">
            <v>KGB</v>
          </cell>
          <cell r="D206" t="str">
            <v>Sewer</v>
          </cell>
          <cell r="E206" t="str">
            <v>Active</v>
          </cell>
        </row>
        <row r="207">
          <cell r="A207">
            <v>328</v>
          </cell>
          <cell r="B207" t="str">
            <v>BOROUGH, NORTH SLOPE</v>
          </cell>
          <cell r="C207" t="str">
            <v>NSB</v>
          </cell>
          <cell r="D207" t="str">
            <v>Water</v>
          </cell>
          <cell r="E207" t="str">
            <v>Active</v>
          </cell>
        </row>
        <row r="208">
          <cell r="A208">
            <v>329</v>
          </cell>
          <cell r="B208" t="str">
            <v>MILNE POINT PIPELINE, LLC (oil)</v>
          </cell>
          <cell r="C208" t="str">
            <v>MPPLLC</v>
          </cell>
          <cell r="D208" t="str">
            <v>Pipeline</v>
          </cell>
          <cell r="E208" t="str">
            <v>Active</v>
          </cell>
        </row>
        <row r="209">
          <cell r="A209">
            <v>330</v>
          </cell>
          <cell r="B209" t="str">
            <v>Levelock Electric Cooperative, Inc.</v>
          </cell>
          <cell r="C209" t="str">
            <v>LECI</v>
          </cell>
          <cell r="D209" t="str">
            <v>Electric</v>
          </cell>
          <cell r="E209" t="str">
            <v>Active</v>
          </cell>
        </row>
        <row r="210">
          <cell r="A210">
            <v>331</v>
          </cell>
          <cell r="B210" t="str">
            <v>PETERSBURG, CITY OF</v>
          </cell>
          <cell r="C210" t="str">
            <v>PETERSBURG</v>
          </cell>
          <cell r="D210" t="str">
            <v>Refuse</v>
          </cell>
          <cell r="E210" t="str">
            <v>Active</v>
          </cell>
        </row>
        <row r="211">
          <cell r="A211">
            <v>332</v>
          </cell>
          <cell r="B211" t="str">
            <v>Hughes Power &amp; Light Company</v>
          </cell>
          <cell r="C211" t="str">
            <v>HPLC</v>
          </cell>
          <cell r="D211" t="str">
            <v>Electric</v>
          </cell>
          <cell r="E211" t="str">
            <v>Active</v>
          </cell>
        </row>
        <row r="212">
          <cell r="A212">
            <v>333</v>
          </cell>
          <cell r="B212" t="str">
            <v>City of Fort Yukon</v>
          </cell>
          <cell r="C212" t="str">
            <v>FORT YUKON</v>
          </cell>
          <cell r="D212" t="str">
            <v>Water</v>
          </cell>
          <cell r="E212" t="str">
            <v>Active</v>
          </cell>
        </row>
        <row r="213">
          <cell r="A213">
            <v>334</v>
          </cell>
          <cell r="B213" t="str">
            <v>OLIKTOK PIPELINE COMPANY</v>
          </cell>
          <cell r="C213" t="str">
            <v>OLIKTOK</v>
          </cell>
          <cell r="D213" t="str">
            <v>Pipeline</v>
          </cell>
          <cell r="E213" t="str">
            <v>Active</v>
          </cell>
        </row>
        <row r="214">
          <cell r="A214">
            <v>336</v>
          </cell>
          <cell r="B214" t="str">
            <v>GCI CABLE, INC.</v>
          </cell>
          <cell r="C214" t="str">
            <v>ACC</v>
          </cell>
          <cell r="D214" t="str">
            <v>Cable</v>
          </cell>
          <cell r="E214" t="str">
            <v>Active</v>
          </cell>
        </row>
        <row r="215">
          <cell r="A215">
            <v>337</v>
          </cell>
          <cell r="B215" t="str">
            <v>Atmautluak Joint Utilities</v>
          </cell>
          <cell r="C215" t="str">
            <v>AJU</v>
          </cell>
          <cell r="D215" t="str">
            <v>Electric</v>
          </cell>
          <cell r="E215" t="str">
            <v>Active</v>
          </cell>
        </row>
        <row r="216">
          <cell r="A216">
            <v>337</v>
          </cell>
          <cell r="B216" t="str">
            <v>Atmautluak Joint Utilities</v>
          </cell>
          <cell r="C216" t="str">
            <v>Atmautluak Tribal Utilities</v>
          </cell>
          <cell r="D216" t="str">
            <v>Electric</v>
          </cell>
          <cell r="E216" t="str">
            <v>Active</v>
          </cell>
        </row>
        <row r="217">
          <cell r="A217">
            <v>338</v>
          </cell>
          <cell r="B217" t="str">
            <v>BOROUGH, NORTH SLOPE</v>
          </cell>
          <cell r="C217" t="str">
            <v>NSB</v>
          </cell>
          <cell r="D217" t="str">
            <v>Sewer</v>
          </cell>
          <cell r="E217" t="str">
            <v>Active</v>
          </cell>
        </row>
        <row r="218">
          <cell r="A218">
            <v>339</v>
          </cell>
          <cell r="B218" t="str">
            <v>City of St. Paul-Electric Service</v>
          </cell>
          <cell r="C218" t="str">
            <v>ST. PAUL</v>
          </cell>
          <cell r="D218" t="str">
            <v>Electric</v>
          </cell>
          <cell r="E218" t="str">
            <v>Active</v>
          </cell>
        </row>
        <row r="219">
          <cell r="A219">
            <v>340</v>
          </cell>
          <cell r="B219" t="str">
            <v>Nelson Lagoon Electric Cooperative, Inc.</v>
          </cell>
          <cell r="C219" t="str">
            <v>NLECI</v>
          </cell>
          <cell r="D219" t="str">
            <v>Electric</v>
          </cell>
          <cell r="E219" t="str">
            <v>Active</v>
          </cell>
        </row>
        <row r="220">
          <cell r="A220">
            <v>341</v>
          </cell>
          <cell r="B220" t="str">
            <v>Richard Symons, Jr. and Sheila Symons d/b/a Gold Country Energy</v>
          </cell>
          <cell r="C220" t="str">
            <v>GCE</v>
          </cell>
          <cell r="D220" t="str">
            <v>Electric</v>
          </cell>
          <cell r="E220" t="str">
            <v>Active</v>
          </cell>
        </row>
        <row r="221">
          <cell r="A221">
            <v>343</v>
          </cell>
          <cell r="B221" t="str">
            <v>Middle Kuskokwim Electric Cooperative, Inc.</v>
          </cell>
          <cell r="C221" t="str">
            <v>MKEC</v>
          </cell>
          <cell r="D221" t="str">
            <v>Electric</v>
          </cell>
          <cell r="E221" t="str">
            <v>Active</v>
          </cell>
        </row>
        <row r="222">
          <cell r="A222">
            <v>344</v>
          </cell>
          <cell r="B222" t="str">
            <v>Tuntutuliak Community Services Association, Inc.</v>
          </cell>
          <cell r="C222" t="str">
            <v>TCSA</v>
          </cell>
          <cell r="D222" t="str">
            <v>Electric</v>
          </cell>
          <cell r="E222" t="str">
            <v>Active</v>
          </cell>
        </row>
        <row r="223">
          <cell r="A223">
            <v>345</v>
          </cell>
          <cell r="B223" t="str">
            <v>Alaska Electric Generation &amp; Transmission Cooperative, Inc.</v>
          </cell>
          <cell r="C223" t="str">
            <v>AEG&amp;T</v>
          </cell>
          <cell r="D223" t="str">
            <v>Electric</v>
          </cell>
          <cell r="E223" t="str">
            <v>Active</v>
          </cell>
        </row>
        <row r="224">
          <cell r="A224">
            <v>347</v>
          </cell>
          <cell r="B224" t="str">
            <v>Bay Cablevision, Inc.</v>
          </cell>
          <cell r="C224" t="str">
            <v>BCI</v>
          </cell>
          <cell r="D224" t="str">
            <v>Cable</v>
          </cell>
          <cell r="E224" t="str">
            <v>Active</v>
          </cell>
        </row>
        <row r="225">
          <cell r="A225">
            <v>348</v>
          </cell>
          <cell r="B225" t="str">
            <v>South Central Radar &amp; Communications</v>
          </cell>
          <cell r="C225" t="str">
            <v>SCRC</v>
          </cell>
          <cell r="D225" t="str">
            <v>Radio Common Carrier</v>
          </cell>
          <cell r="E225" t="str">
            <v>Active</v>
          </cell>
        </row>
        <row r="226">
          <cell r="A226">
            <v>349</v>
          </cell>
          <cell r="B226" t="str">
            <v>Ronald N. Choate d/b/a Aniak Disposal Service</v>
          </cell>
          <cell r="C226" t="str">
            <v>ADS</v>
          </cell>
          <cell r="D226" t="str">
            <v>Refuse</v>
          </cell>
          <cell r="E226" t="str">
            <v>Active</v>
          </cell>
        </row>
        <row r="227">
          <cell r="A227">
            <v>350</v>
          </cell>
          <cell r="B227" t="str">
            <v>SUMMIT TELEPHONE &amp; TELEGRAPH COMPANY OF ALASKA , INC. D/B/A SUMMIT TELEPHONE COMPANY, INC.</v>
          </cell>
          <cell r="C227" t="str">
            <v>Summit</v>
          </cell>
          <cell r="D227" t="str">
            <v>Telecomm (LEC)</v>
          </cell>
          <cell r="E227" t="str">
            <v>Active</v>
          </cell>
        </row>
        <row r="228">
          <cell r="A228">
            <v>351</v>
          </cell>
          <cell r="B228" t="str">
            <v>City of Nenana</v>
          </cell>
          <cell r="C228" t="str">
            <v>NENANA</v>
          </cell>
          <cell r="D228" t="str">
            <v>Water</v>
          </cell>
          <cell r="E228" t="str">
            <v>Active</v>
          </cell>
        </row>
        <row r="229">
          <cell r="A229">
            <v>352</v>
          </cell>
          <cell r="B229" t="str">
            <v>City of Nenana</v>
          </cell>
          <cell r="C229" t="str">
            <v>NENANA</v>
          </cell>
          <cell r="D229" t="str">
            <v>Sewer</v>
          </cell>
          <cell r="E229" t="str">
            <v>Active</v>
          </cell>
        </row>
        <row r="230">
          <cell r="A230">
            <v>353</v>
          </cell>
          <cell r="B230" t="str">
            <v>City of Larsen Bay</v>
          </cell>
          <cell r="C230" t="str">
            <v>LARSEN BAY</v>
          </cell>
          <cell r="D230" t="str">
            <v>Electric</v>
          </cell>
          <cell r="E230" t="str">
            <v>Active</v>
          </cell>
        </row>
        <row r="231">
          <cell r="A231">
            <v>354</v>
          </cell>
          <cell r="B231" t="str">
            <v>City of Galena</v>
          </cell>
          <cell r="C231" t="str">
            <v>GALENA</v>
          </cell>
          <cell r="D231" t="str">
            <v>Water</v>
          </cell>
          <cell r="E231" t="str">
            <v>Active</v>
          </cell>
        </row>
        <row r="232">
          <cell r="A232">
            <v>355</v>
          </cell>
          <cell r="B232" t="str">
            <v>City of Galena</v>
          </cell>
          <cell r="C232" t="str">
            <v>GALENA</v>
          </cell>
          <cell r="D232" t="str">
            <v>Sewer</v>
          </cell>
          <cell r="E232" t="str">
            <v>Active</v>
          </cell>
        </row>
        <row r="233">
          <cell r="A233">
            <v>356</v>
          </cell>
          <cell r="B233" t="str">
            <v>EAGLE UTILITIES, INC.</v>
          </cell>
          <cell r="C233" t="str">
            <v>EAGLE</v>
          </cell>
          <cell r="D233" t="str">
            <v>Water</v>
          </cell>
          <cell r="E233" t="str">
            <v>Active</v>
          </cell>
        </row>
        <row r="234">
          <cell r="A234">
            <v>357</v>
          </cell>
          <cell r="B234" t="str">
            <v>City of Ouzinkie</v>
          </cell>
          <cell r="C234" t="str">
            <v>OUZINKIE</v>
          </cell>
          <cell r="D234" t="str">
            <v>Electric</v>
          </cell>
          <cell r="E234" t="str">
            <v>Active</v>
          </cell>
        </row>
        <row r="235">
          <cell r="A235">
            <v>358</v>
          </cell>
          <cell r="B235" t="str">
            <v>POTTER CREEK WATER COMPANY</v>
          </cell>
          <cell r="C235" t="str">
            <v>PCWC</v>
          </cell>
          <cell r="D235" t="str">
            <v>Water</v>
          </cell>
          <cell r="E235" t="str">
            <v>Active</v>
          </cell>
        </row>
        <row r="236">
          <cell r="A236">
            <v>359</v>
          </cell>
          <cell r="B236" t="str">
            <v>ACS OF THE NORTHLAND, LLC D/B/A ALASKA COMMUNICATIONS SYSTEMS, ALASKA COMMUNICATIONS, ACS LOCAL SERVICE, AND ACS</v>
          </cell>
          <cell r="C236" t="str">
            <v>ACS-N</v>
          </cell>
          <cell r="D236" t="str">
            <v>Telecomm (LEC)</v>
          </cell>
          <cell r="E236" t="str">
            <v>Active</v>
          </cell>
        </row>
        <row r="237">
          <cell r="A237">
            <v>360</v>
          </cell>
          <cell r="B237" t="str">
            <v>City of Clarks Point d/b/a Clarks Point Electric Utility</v>
          </cell>
          <cell r="C237" t="str">
            <v>City of Clarks Point</v>
          </cell>
          <cell r="D237" t="str">
            <v>Electric</v>
          </cell>
          <cell r="E237" t="str">
            <v>Active</v>
          </cell>
        </row>
        <row r="238">
          <cell r="A238">
            <v>360</v>
          </cell>
          <cell r="B238" t="str">
            <v>City of Clarks Point d/b/a Clarks Point Electric Utility</v>
          </cell>
          <cell r="C238" t="str">
            <v>CLARKS POI</v>
          </cell>
          <cell r="D238" t="str">
            <v>Electric</v>
          </cell>
          <cell r="E238" t="str">
            <v>Active</v>
          </cell>
        </row>
        <row r="239">
          <cell r="A239">
            <v>363</v>
          </cell>
          <cell r="B239" t="str">
            <v>City of Tenakee Springs d/b/a Tenakee Springs Electric Utility Department</v>
          </cell>
          <cell r="C239" t="str">
            <v>TENAKEE</v>
          </cell>
          <cell r="D239" t="str">
            <v>Electric</v>
          </cell>
          <cell r="E239" t="str">
            <v>Active</v>
          </cell>
        </row>
        <row r="240">
          <cell r="A240">
            <v>364</v>
          </cell>
          <cell r="B240" t="str">
            <v>City of Ruby</v>
          </cell>
          <cell r="C240" t="str">
            <v>RUBY</v>
          </cell>
          <cell r="D240" t="str">
            <v>Electric</v>
          </cell>
          <cell r="E240" t="str">
            <v>Active</v>
          </cell>
        </row>
        <row r="241">
          <cell r="A241">
            <v>365</v>
          </cell>
          <cell r="B241" t="str">
            <v>Naterkaq Light Plant</v>
          </cell>
          <cell r="C241" t="str">
            <v>NATERKAQ</v>
          </cell>
          <cell r="D241" t="str">
            <v>Electric</v>
          </cell>
          <cell r="E241" t="str">
            <v>Active</v>
          </cell>
        </row>
        <row r="242">
          <cell r="A242">
            <v>366</v>
          </cell>
          <cell r="B242" t="str">
            <v>McGrath Broadcasting Company</v>
          </cell>
          <cell r="C242" t="str">
            <v>MBC</v>
          </cell>
          <cell r="D242" t="str">
            <v>Cable</v>
          </cell>
          <cell r="E242" t="str">
            <v>Active</v>
          </cell>
        </row>
        <row r="243">
          <cell r="A243">
            <v>367</v>
          </cell>
          <cell r="B243" t="str">
            <v>GCI Cable, Inc. (Seward)</v>
          </cell>
          <cell r="C243" t="str">
            <v>GCICI</v>
          </cell>
          <cell r="D243" t="str">
            <v>Cable</v>
          </cell>
          <cell r="E243" t="str">
            <v>Active</v>
          </cell>
        </row>
        <row r="244">
          <cell r="A244">
            <v>368</v>
          </cell>
          <cell r="B244" t="str">
            <v>Chitina Electric, Inc.</v>
          </cell>
          <cell r="C244" t="str">
            <v>CEI</v>
          </cell>
          <cell r="D244" t="str">
            <v>Electric</v>
          </cell>
          <cell r="E244" t="str">
            <v>Active</v>
          </cell>
        </row>
        <row r="245">
          <cell r="A245">
            <v>369</v>
          </cell>
          <cell r="B245" t="str">
            <v>Ipnatchiaq Electric Company</v>
          </cell>
          <cell r="C245" t="str">
            <v>IEC</v>
          </cell>
          <cell r="D245" t="str">
            <v>Electric</v>
          </cell>
          <cell r="E245" t="str">
            <v>Active</v>
          </cell>
        </row>
        <row r="246">
          <cell r="A246">
            <v>370</v>
          </cell>
          <cell r="B246" t="str">
            <v>Mike Downs, d/b/a All Alaska Enterprises</v>
          </cell>
          <cell r="C246" t="str">
            <v>AAE</v>
          </cell>
          <cell r="D246" t="str">
            <v>Refuse</v>
          </cell>
          <cell r="E246" t="str">
            <v>Active</v>
          </cell>
        </row>
        <row r="247">
          <cell r="A247">
            <v>371</v>
          </cell>
          <cell r="B247" t="str">
            <v>Matanuska-Susitna Borough</v>
          </cell>
          <cell r="C247" t="str">
            <v>MAT-SU</v>
          </cell>
          <cell r="D247" t="str">
            <v>Refuse</v>
          </cell>
          <cell r="E247" t="str">
            <v>Active</v>
          </cell>
        </row>
        <row r="248">
          <cell r="A248">
            <v>372</v>
          </cell>
          <cell r="B248" t="str">
            <v>Shishmaref Native Corporation</v>
          </cell>
          <cell r="C248" t="str">
            <v>SNC</v>
          </cell>
          <cell r="D248" t="str">
            <v>Cable</v>
          </cell>
          <cell r="E248" t="str">
            <v>Active</v>
          </cell>
        </row>
        <row r="249">
          <cell r="A249">
            <v>373</v>
          </cell>
          <cell r="B249" t="str">
            <v>City of Golovin</v>
          </cell>
          <cell r="C249" t="str">
            <v>GOLOVIN</v>
          </cell>
          <cell r="D249" t="str">
            <v>Electric</v>
          </cell>
          <cell r="E249" t="str">
            <v>Active</v>
          </cell>
        </row>
        <row r="250">
          <cell r="A250">
            <v>374</v>
          </cell>
          <cell r="B250" t="str">
            <v>MACKENZIE REFUSE</v>
          </cell>
          <cell r="C250" t="str">
            <v>MACKENZIE</v>
          </cell>
          <cell r="D250" t="str">
            <v>Refuse</v>
          </cell>
          <cell r="E250" t="str">
            <v>Active</v>
          </cell>
        </row>
        <row r="251">
          <cell r="A251">
            <v>375</v>
          </cell>
          <cell r="B251" t="str">
            <v>Ungusraq Power Company</v>
          </cell>
          <cell r="C251" t="str">
            <v>UPC</v>
          </cell>
          <cell r="D251" t="str">
            <v>Electric</v>
          </cell>
          <cell r="E251" t="str">
            <v>Active</v>
          </cell>
        </row>
        <row r="252">
          <cell r="A252">
            <v>376</v>
          </cell>
          <cell r="B252" t="str">
            <v>Kwig Power Company</v>
          </cell>
          <cell r="C252" t="str">
            <v>KWIG</v>
          </cell>
          <cell r="D252" t="str">
            <v>Electric</v>
          </cell>
          <cell r="E252" t="str">
            <v>Active</v>
          </cell>
        </row>
        <row r="253">
          <cell r="A253">
            <v>378</v>
          </cell>
          <cell r="B253" t="str">
            <v>GCI Cable Inc.</v>
          </cell>
          <cell r="C253" t="str">
            <v>GCICI</v>
          </cell>
          <cell r="D253" t="str">
            <v>Cable</v>
          </cell>
          <cell r="E253" t="str">
            <v>Active</v>
          </cell>
        </row>
        <row r="254">
          <cell r="A254">
            <v>380</v>
          </cell>
          <cell r="B254" t="str">
            <v>Lloyd V. Morris and Associates</v>
          </cell>
          <cell r="C254" t="str">
            <v>LVMA</v>
          </cell>
          <cell r="D254" t="str">
            <v>Radio Common Carrier</v>
          </cell>
          <cell r="E254" t="str">
            <v>Active</v>
          </cell>
        </row>
        <row r="255">
          <cell r="A255">
            <v>382</v>
          </cell>
          <cell r="B255" t="str">
            <v>City of Ketchikan d/b/a Ketchikan Public Utilities</v>
          </cell>
          <cell r="C255" t="str">
            <v>KPU</v>
          </cell>
          <cell r="D255" t="str">
            <v>Radio Common Carrier</v>
          </cell>
          <cell r="E255" t="str">
            <v>Active</v>
          </cell>
        </row>
        <row r="256">
          <cell r="A256">
            <v>383</v>
          </cell>
          <cell r="B256" t="str">
            <v>City of Diomede</v>
          </cell>
          <cell r="C256" t="str">
            <v>City of Diomede</v>
          </cell>
          <cell r="D256" t="str">
            <v>Electric</v>
          </cell>
          <cell r="E256" t="str">
            <v>Active</v>
          </cell>
        </row>
        <row r="257">
          <cell r="A257">
            <v>383</v>
          </cell>
          <cell r="B257" t="str">
            <v>City of Diomede</v>
          </cell>
          <cell r="C257" t="str">
            <v>DIOMEDE</v>
          </cell>
          <cell r="D257" t="str">
            <v>Electric</v>
          </cell>
          <cell r="E257" t="str">
            <v>Active</v>
          </cell>
        </row>
        <row r="258">
          <cell r="A258">
            <v>384</v>
          </cell>
          <cell r="B258" t="str">
            <v>City of Ketchikan</v>
          </cell>
          <cell r="C258" t="str">
            <v>KETCHIKAN</v>
          </cell>
          <cell r="D258" t="str">
            <v>Sewer</v>
          </cell>
          <cell r="E258" t="str">
            <v>Active</v>
          </cell>
        </row>
        <row r="259">
          <cell r="A259">
            <v>384</v>
          </cell>
          <cell r="B259" t="str">
            <v>City of Ketchikan</v>
          </cell>
          <cell r="C259" t="str">
            <v>KPU-LD</v>
          </cell>
          <cell r="D259" t="str">
            <v>Sewer</v>
          </cell>
          <cell r="E259" t="str">
            <v>Active</v>
          </cell>
        </row>
        <row r="260">
          <cell r="A260">
            <v>386</v>
          </cell>
          <cell r="B260" t="str">
            <v>HOME WATER, LLC</v>
          </cell>
          <cell r="C260" t="str">
            <v>Home Water</v>
          </cell>
          <cell r="D260" t="str">
            <v>Water</v>
          </cell>
          <cell r="E260" t="str">
            <v>Active</v>
          </cell>
        </row>
        <row r="261">
          <cell r="A261">
            <v>387</v>
          </cell>
          <cell r="B261" t="str">
            <v>Beluga Environmental Services, Inc.</v>
          </cell>
          <cell r="C261" t="str">
            <v>BESI</v>
          </cell>
          <cell r="D261" t="str">
            <v>Refuse</v>
          </cell>
          <cell r="E261" t="str">
            <v>Active</v>
          </cell>
        </row>
        <row r="262">
          <cell r="A262">
            <v>389</v>
          </cell>
          <cell r="B262" t="str">
            <v>City of McGrath</v>
          </cell>
          <cell r="C262" t="str">
            <v>MCGRATH</v>
          </cell>
          <cell r="D262" t="str">
            <v>Water</v>
          </cell>
          <cell r="E262" t="str">
            <v>Active</v>
          </cell>
        </row>
        <row r="263">
          <cell r="A263">
            <v>391</v>
          </cell>
          <cell r="B263" t="str">
            <v>City of Skagway</v>
          </cell>
          <cell r="C263" t="str">
            <v>SKAGWAY</v>
          </cell>
          <cell r="D263" t="str">
            <v>Refuse</v>
          </cell>
          <cell r="E263" t="str">
            <v>Active</v>
          </cell>
        </row>
        <row r="264">
          <cell r="A264">
            <v>392</v>
          </cell>
          <cell r="B264" t="str">
            <v>ENDICOTT PIPELINE COMPANY</v>
          </cell>
          <cell r="C264" t="str">
            <v>ENDICOTT</v>
          </cell>
          <cell r="D264" t="str">
            <v>Pipeline</v>
          </cell>
          <cell r="E264" t="str">
            <v>Active</v>
          </cell>
        </row>
        <row r="265">
          <cell r="A265">
            <v>394</v>
          </cell>
          <cell r="B265" t="str">
            <v>Takotna Community Association, Inc.</v>
          </cell>
          <cell r="C265" t="str">
            <v>TAKOTNA</v>
          </cell>
          <cell r="D265" t="str">
            <v>Electric</v>
          </cell>
          <cell r="E265" t="str">
            <v>Active</v>
          </cell>
        </row>
        <row r="266">
          <cell r="A266">
            <v>395</v>
          </cell>
          <cell r="B266" t="str">
            <v>Puvurnaq Power Company</v>
          </cell>
          <cell r="C266" t="str">
            <v>PPC</v>
          </cell>
          <cell r="D266" t="str">
            <v>Electric</v>
          </cell>
          <cell r="E266" t="str">
            <v>Active</v>
          </cell>
        </row>
        <row r="267">
          <cell r="A267">
            <v>396</v>
          </cell>
          <cell r="B267" t="str">
            <v>City and Borough of Sitka</v>
          </cell>
          <cell r="C267" t="str">
            <v>SITKA</v>
          </cell>
          <cell r="D267" t="str">
            <v>Refuse</v>
          </cell>
          <cell r="E267" t="str">
            <v>Active</v>
          </cell>
        </row>
        <row r="268">
          <cell r="A268">
            <v>397</v>
          </cell>
          <cell r="B268" t="str">
            <v>City of Unalaska</v>
          </cell>
          <cell r="C268" t="str">
            <v>UNALASKA</v>
          </cell>
          <cell r="D268" t="str">
            <v>Sewer</v>
          </cell>
          <cell r="E268" t="str">
            <v>Active</v>
          </cell>
        </row>
        <row r="269">
          <cell r="A269">
            <v>398</v>
          </cell>
          <cell r="B269" t="str">
            <v>City of Ketchikan</v>
          </cell>
          <cell r="C269" t="str">
            <v>KETCHIKAN</v>
          </cell>
          <cell r="D269" t="str">
            <v>Refuse</v>
          </cell>
          <cell r="E269" t="str">
            <v>Active</v>
          </cell>
        </row>
        <row r="270">
          <cell r="A270">
            <v>398</v>
          </cell>
          <cell r="B270" t="str">
            <v>City of Ketchikan</v>
          </cell>
          <cell r="C270" t="str">
            <v>KPU-LD</v>
          </cell>
          <cell r="D270" t="str">
            <v>Refuse</v>
          </cell>
          <cell r="E270" t="str">
            <v>Active</v>
          </cell>
        </row>
        <row r="271">
          <cell r="A271">
            <v>399</v>
          </cell>
          <cell r="B271" t="str">
            <v>City of Port Heiden</v>
          </cell>
          <cell r="C271" t="str">
            <v>PORT HEIDE</v>
          </cell>
          <cell r="D271" t="str">
            <v>Electric</v>
          </cell>
          <cell r="E271" t="str">
            <v>Active</v>
          </cell>
        </row>
        <row r="272">
          <cell r="A272">
            <v>401</v>
          </cell>
          <cell r="B272" t="str">
            <v>GCI Cable, Inc. (Homer)</v>
          </cell>
          <cell r="C272" t="str">
            <v>GCICI</v>
          </cell>
          <cell r="D272" t="str">
            <v>Cable</v>
          </cell>
          <cell r="E272" t="str">
            <v>Active</v>
          </cell>
        </row>
        <row r="273">
          <cell r="A273">
            <v>406</v>
          </cell>
          <cell r="B273" t="str">
            <v>NORGASCO, INC.</v>
          </cell>
          <cell r="C273" t="str">
            <v>NORGASCO</v>
          </cell>
          <cell r="D273" t="str">
            <v>Natural Gas</v>
          </cell>
          <cell r="E273" t="str">
            <v>Active</v>
          </cell>
        </row>
        <row r="274">
          <cell r="A274">
            <v>408</v>
          </cell>
          <cell r="B274" t="str">
            <v>City of Nunam Iqua d/b/a Nunam Iqua Electric Company</v>
          </cell>
          <cell r="C274" t="str">
            <v>SHELDON</v>
          </cell>
          <cell r="D274" t="str">
            <v>Electric</v>
          </cell>
          <cell r="E274" t="str">
            <v>Active</v>
          </cell>
        </row>
        <row r="275">
          <cell r="A275">
            <v>409</v>
          </cell>
          <cell r="B275" t="str">
            <v>City of White Mountain</v>
          </cell>
          <cell r="C275" t="str">
            <v>WHITE MOUN</v>
          </cell>
          <cell r="D275" t="str">
            <v>Electric</v>
          </cell>
          <cell r="E275" t="str">
            <v>Active</v>
          </cell>
        </row>
        <row r="276">
          <cell r="A276">
            <v>410</v>
          </cell>
          <cell r="B276" t="str">
            <v>City of St. George</v>
          </cell>
          <cell r="C276" t="str">
            <v>ST. GEORGE</v>
          </cell>
          <cell r="D276" t="str">
            <v>Electric</v>
          </cell>
          <cell r="E276" t="str">
            <v>Active</v>
          </cell>
        </row>
        <row r="277">
          <cell r="A277">
            <v>411</v>
          </cell>
          <cell r="B277" t="str">
            <v>Mobile Telecommunications Technologies Corporation</v>
          </cell>
          <cell r="C277" t="str">
            <v>MTEL</v>
          </cell>
          <cell r="D277" t="str">
            <v>Radio Common Carrier</v>
          </cell>
          <cell r="E277" t="str">
            <v>Active</v>
          </cell>
        </row>
        <row r="278">
          <cell r="A278">
            <v>412</v>
          </cell>
          <cell r="B278" t="str">
            <v>Akiachak Native Community Electric Company</v>
          </cell>
          <cell r="C278" t="str">
            <v>ANCEC</v>
          </cell>
          <cell r="D278" t="str">
            <v>Electric</v>
          </cell>
          <cell r="E278" t="str">
            <v>Active</v>
          </cell>
        </row>
        <row r="279">
          <cell r="A279">
            <v>413</v>
          </cell>
          <cell r="B279" t="str">
            <v>Cellular Alaska Partnership</v>
          </cell>
          <cell r="C279" t="str">
            <v>Cellular Alaska Partnership</v>
          </cell>
          <cell r="D279" t="str">
            <v>Telecomm (Wireless)</v>
          </cell>
          <cell r="E279" t="str">
            <v>Active</v>
          </cell>
        </row>
        <row r="280">
          <cell r="A280">
            <v>414</v>
          </cell>
          <cell r="B280" t="str">
            <v>MACTEL CELLULAR SYSTEM; ANCHORAGE MATANUSKA CELLULAR TELEPHONE D/B/A</v>
          </cell>
          <cell r="C280" t="str">
            <v>MACTel</v>
          </cell>
          <cell r="D280" t="str">
            <v>Telecomm (Wireless)</v>
          </cell>
          <cell r="E280" t="str">
            <v>Active</v>
          </cell>
        </row>
        <row r="281">
          <cell r="A281">
            <v>415</v>
          </cell>
          <cell r="B281" t="str">
            <v>City of Cordova</v>
          </cell>
          <cell r="C281" t="str">
            <v>CORDOVA</v>
          </cell>
          <cell r="D281" t="str">
            <v>Refuse</v>
          </cell>
          <cell r="E281" t="str">
            <v>Active</v>
          </cell>
        </row>
        <row r="282">
          <cell r="A282">
            <v>416</v>
          </cell>
          <cell r="B282" t="str">
            <v>City of Nikolai d/b/a Nikolai Light &amp; Power</v>
          </cell>
          <cell r="C282" t="str">
            <v>NIKOLAI</v>
          </cell>
          <cell r="D282" t="str">
            <v>Electric</v>
          </cell>
          <cell r="E282" t="str">
            <v>Active</v>
          </cell>
        </row>
        <row r="283">
          <cell r="A283">
            <v>419</v>
          </cell>
          <cell r="B283" t="str">
            <v>GCI COMMUNICATION CORP. d/b/a GENERAL COMMUNICATION, INC. and d/b/a GCI</v>
          </cell>
          <cell r="C283" t="str">
            <v>GCI</v>
          </cell>
          <cell r="D283" t="str">
            <v>Telecomm (IXC)</v>
          </cell>
          <cell r="E283" t="str">
            <v>Active</v>
          </cell>
        </row>
        <row r="284">
          <cell r="A284">
            <v>420</v>
          </cell>
          <cell r="B284" t="str">
            <v>Beaver Village Electrical Utility</v>
          </cell>
          <cell r="C284" t="str">
            <v>BEAVER</v>
          </cell>
          <cell r="D284" t="str">
            <v>Electric</v>
          </cell>
          <cell r="E284" t="str">
            <v>Active</v>
          </cell>
        </row>
        <row r="285">
          <cell r="A285">
            <v>425</v>
          </cell>
          <cell r="B285" t="str">
            <v>City of Pilot Point</v>
          </cell>
          <cell r="C285" t="str">
            <v>PILOT</v>
          </cell>
          <cell r="D285" t="str">
            <v>Electric</v>
          </cell>
          <cell r="E285" t="str">
            <v>Active</v>
          </cell>
        </row>
        <row r="286">
          <cell r="A286">
            <v>426</v>
          </cell>
          <cell r="B286" t="str">
            <v>Hytek Communications, Inc.</v>
          </cell>
          <cell r="C286" t="str">
            <v>HCI</v>
          </cell>
          <cell r="D286" t="str">
            <v>Cable</v>
          </cell>
          <cell r="E286" t="str">
            <v>Active</v>
          </cell>
        </row>
        <row r="287">
          <cell r="A287">
            <v>427</v>
          </cell>
          <cell r="B287" t="str">
            <v>PACIFIC TELECOM CELLULAR OF ALASKA</v>
          </cell>
          <cell r="C287" t="str">
            <v>PTCA</v>
          </cell>
          <cell r="D287" t="str">
            <v>Telecomm (Wireless)</v>
          </cell>
          <cell r="E287" t="str">
            <v>Active</v>
          </cell>
        </row>
        <row r="288">
          <cell r="A288">
            <v>431</v>
          </cell>
          <cell r="B288" t="str">
            <v>KETCHIKAN GATEWAY BOROUGH D/B/A SHOUP STREET SERVICE AREA</v>
          </cell>
          <cell r="C288" t="str">
            <v>SSSA</v>
          </cell>
          <cell r="D288" t="str">
            <v>Water</v>
          </cell>
          <cell r="E288" t="str">
            <v>Active</v>
          </cell>
        </row>
        <row r="289">
          <cell r="A289">
            <v>432</v>
          </cell>
          <cell r="B289" t="str">
            <v>City of Buckland</v>
          </cell>
          <cell r="C289" t="str">
            <v>BUCKLAND</v>
          </cell>
          <cell r="D289" t="str">
            <v>Electric</v>
          </cell>
          <cell r="E289" t="str">
            <v>Active</v>
          </cell>
        </row>
        <row r="290">
          <cell r="A290">
            <v>434</v>
          </cell>
          <cell r="B290" t="str">
            <v>MATANUSKA-SUSITNA BOROUGH</v>
          </cell>
          <cell r="C290" t="str">
            <v>MAT-SU</v>
          </cell>
          <cell r="D290" t="str">
            <v>Water</v>
          </cell>
          <cell r="E290" t="str">
            <v>Active</v>
          </cell>
        </row>
        <row r="291">
          <cell r="A291">
            <v>435</v>
          </cell>
          <cell r="B291" t="str">
            <v>MATANUSKA-SUSITNA BOROUGH</v>
          </cell>
          <cell r="C291" t="str">
            <v>MAT-SU</v>
          </cell>
          <cell r="D291" t="str">
            <v>Sewer</v>
          </cell>
          <cell r="E291" t="str">
            <v>Active</v>
          </cell>
        </row>
        <row r="292">
          <cell r="A292">
            <v>437</v>
          </cell>
          <cell r="B292" t="str">
            <v>Chignik Lake Electric Utility, Inc.</v>
          </cell>
          <cell r="C292" t="str">
            <v>CLEU</v>
          </cell>
          <cell r="D292" t="str">
            <v>Electric</v>
          </cell>
          <cell r="E292" t="str">
            <v>Active</v>
          </cell>
        </row>
        <row r="293">
          <cell r="A293">
            <v>438</v>
          </cell>
          <cell r="B293" t="str">
            <v>City of Kotlik Cable Television Utility</v>
          </cell>
          <cell r="C293" t="str">
            <v>KOTLIK</v>
          </cell>
          <cell r="D293" t="str">
            <v>Cable</v>
          </cell>
          <cell r="E293" t="str">
            <v>Active</v>
          </cell>
        </row>
        <row r="294">
          <cell r="A294">
            <v>439</v>
          </cell>
          <cell r="B294" t="str">
            <v>City of Coffman Cove</v>
          </cell>
          <cell r="C294" t="str">
            <v>COFFMAN CO</v>
          </cell>
          <cell r="D294" t="str">
            <v>Cable</v>
          </cell>
          <cell r="E294" t="str">
            <v>Active</v>
          </cell>
        </row>
        <row r="295">
          <cell r="A295">
            <v>442</v>
          </cell>
          <cell r="B295" t="str">
            <v>City of False Pass</v>
          </cell>
          <cell r="C295" t="str">
            <v>FALSE PASS</v>
          </cell>
          <cell r="D295" t="str">
            <v>Electric</v>
          </cell>
          <cell r="E295" t="str">
            <v>Active</v>
          </cell>
        </row>
        <row r="296">
          <cell r="A296">
            <v>446</v>
          </cell>
          <cell r="B296" t="str">
            <v>Kipnuk Light Plant</v>
          </cell>
          <cell r="C296" t="str">
            <v>KIPNUK</v>
          </cell>
          <cell r="D296" t="str">
            <v>Electric</v>
          </cell>
          <cell r="E296" t="str">
            <v>Active</v>
          </cell>
        </row>
        <row r="297">
          <cell r="A297">
            <v>447</v>
          </cell>
          <cell r="B297" t="str">
            <v>Tanalian Electric Cooperative, Inc.</v>
          </cell>
          <cell r="C297" t="str">
            <v>TECI</v>
          </cell>
          <cell r="D297" t="str">
            <v>Electric</v>
          </cell>
          <cell r="E297" t="str">
            <v>Active</v>
          </cell>
        </row>
        <row r="298">
          <cell r="A298">
            <v>449</v>
          </cell>
          <cell r="B298" t="str">
            <v>City of Akhiok</v>
          </cell>
          <cell r="C298" t="str">
            <v>AKHIOK</v>
          </cell>
          <cell r="D298" t="str">
            <v>Electric</v>
          </cell>
          <cell r="E298" t="str">
            <v>Active</v>
          </cell>
        </row>
        <row r="299">
          <cell r="A299">
            <v>450</v>
          </cell>
          <cell r="B299" t="str">
            <v>Hytek Communications, Inc.</v>
          </cell>
          <cell r="C299" t="str">
            <v>HCI</v>
          </cell>
          <cell r="D299" t="str">
            <v>Cable</v>
          </cell>
          <cell r="E299" t="str">
            <v>Active</v>
          </cell>
        </row>
        <row r="300">
          <cell r="A300">
            <v>452</v>
          </cell>
          <cell r="B300" t="str">
            <v>UNIVERSITY OF ALASKA FAIRBANKS</v>
          </cell>
          <cell r="C300" t="str">
            <v>UAF</v>
          </cell>
          <cell r="D300" t="str">
            <v>Telecomm (IXC)</v>
          </cell>
          <cell r="E300" t="str">
            <v>Active</v>
          </cell>
        </row>
        <row r="301">
          <cell r="A301">
            <v>453</v>
          </cell>
          <cell r="B301" t="str">
            <v>WORLD TELECOM GROUP, INC.</v>
          </cell>
          <cell r="C301" t="str">
            <v>WTG</v>
          </cell>
          <cell r="D301" t="str">
            <v>Telecomm (IXC)</v>
          </cell>
          <cell r="E301" t="str">
            <v>Active</v>
          </cell>
        </row>
        <row r="302">
          <cell r="A302">
            <v>454</v>
          </cell>
          <cell r="B302" t="str">
            <v>RAVEN REFUSE</v>
          </cell>
          <cell r="C302" t="str">
            <v>RAVEN</v>
          </cell>
          <cell r="D302" t="str">
            <v>Refuse</v>
          </cell>
          <cell r="E302" t="str">
            <v>Active</v>
          </cell>
        </row>
        <row r="303">
          <cell r="A303">
            <v>455</v>
          </cell>
          <cell r="B303" t="str">
            <v>INTERNATIONAL TELECOM, INC.</v>
          </cell>
          <cell r="C303" t="str">
            <v>ITI</v>
          </cell>
          <cell r="D303" t="str">
            <v>Telecomm (IXC)</v>
          </cell>
          <cell r="E303" t="str">
            <v>Active</v>
          </cell>
        </row>
        <row r="304">
          <cell r="A304">
            <v>458</v>
          </cell>
          <cell r="B304" t="str">
            <v>MCI COMMUNICATIONS SERVICES, INC. D/B/A VERIZON BUSINESS SERVICES</v>
          </cell>
          <cell r="C304" t="str">
            <v>VBS</v>
          </cell>
          <cell r="D304" t="str">
            <v>Telecomm (IXC)</v>
          </cell>
          <cell r="E304" t="str">
            <v>Active</v>
          </cell>
        </row>
        <row r="305">
          <cell r="A305">
            <v>460</v>
          </cell>
          <cell r="B305" t="str">
            <v>City of Saint Paul</v>
          </cell>
          <cell r="C305" t="str">
            <v>ST. PAUL</v>
          </cell>
          <cell r="D305" t="str">
            <v>Water</v>
          </cell>
          <cell r="E305" t="str">
            <v>Active</v>
          </cell>
        </row>
        <row r="306">
          <cell r="A306">
            <v>461</v>
          </cell>
          <cell r="B306" t="str">
            <v>SECURUS TECHNOLOGIES, INC.</v>
          </cell>
          <cell r="C306" t="str">
            <v>Securus</v>
          </cell>
          <cell r="D306" t="str">
            <v>Telecomm (IXC)</v>
          </cell>
          <cell r="E306" t="str">
            <v>Active</v>
          </cell>
        </row>
        <row r="307">
          <cell r="A307">
            <v>463</v>
          </cell>
          <cell r="B307" t="str">
            <v>CIRCLE TELEPHONE and ELECTRIC, LLC</v>
          </cell>
          <cell r="C307" t="str">
            <v>CTE</v>
          </cell>
          <cell r="D307" t="str">
            <v>Telecomm (LEC)</v>
          </cell>
          <cell r="E307" t="str">
            <v>Active</v>
          </cell>
        </row>
        <row r="308">
          <cell r="A308">
            <v>465</v>
          </cell>
          <cell r="B308" t="str">
            <v>TALKEETNA REFUSE</v>
          </cell>
          <cell r="C308" t="str">
            <v>TR</v>
          </cell>
          <cell r="D308" t="str">
            <v>Refuse</v>
          </cell>
          <cell r="E308" t="str">
            <v>Active</v>
          </cell>
        </row>
        <row r="309">
          <cell r="A309">
            <v>472</v>
          </cell>
          <cell r="B309" t="str">
            <v>ONE CALL COMMUNICATION, INC.</v>
          </cell>
          <cell r="C309" t="str">
            <v>ONE CALL</v>
          </cell>
          <cell r="D309" t="str">
            <v>Telecomm (IXC)</v>
          </cell>
          <cell r="E309" t="str">
            <v>Active</v>
          </cell>
        </row>
        <row r="310">
          <cell r="A310">
            <v>474</v>
          </cell>
          <cell r="B310" t="str">
            <v>AMERICAN FREEDOM NETWORK;JD SERVICES, INC. D/B/A</v>
          </cell>
          <cell r="C310" t="str">
            <v>JD Services</v>
          </cell>
          <cell r="D310" t="str">
            <v>Telecomm (IXC)</v>
          </cell>
          <cell r="E310" t="str">
            <v>Active</v>
          </cell>
        </row>
        <row r="311">
          <cell r="A311">
            <v>475</v>
          </cell>
          <cell r="B311" t="str">
            <v>AMERICAN EXPRESS TELECOM, INC.</v>
          </cell>
          <cell r="C311" t="str">
            <v>AETI</v>
          </cell>
          <cell r="D311" t="str">
            <v>Telecomm (IXC)</v>
          </cell>
          <cell r="E311" t="str">
            <v>Active</v>
          </cell>
        </row>
        <row r="312">
          <cell r="A312">
            <v>476</v>
          </cell>
          <cell r="B312" t="str">
            <v>ACS LONG DISTANCE, LLC d/b/a ALASKA COMMUNICATIONS SYSTEMS, ALASKA COMMUNICATIONS, ACS LONG DISTANCE, AND ACS</v>
          </cell>
          <cell r="C312" t="str">
            <v>ACS-LD</v>
          </cell>
          <cell r="D312" t="str">
            <v>Telecomm (IXC)</v>
          </cell>
          <cell r="E312" t="str">
            <v>Active</v>
          </cell>
        </row>
        <row r="313">
          <cell r="A313">
            <v>481</v>
          </cell>
          <cell r="B313" t="str">
            <v>SKYTALKWEST</v>
          </cell>
          <cell r="C313" t="str">
            <v>STW</v>
          </cell>
          <cell r="D313" t="str">
            <v>Telecomm (PPTP)</v>
          </cell>
          <cell r="E313" t="str">
            <v>Active</v>
          </cell>
        </row>
        <row r="314">
          <cell r="A314">
            <v>483</v>
          </cell>
          <cell r="B314" t="str">
            <v>City of Egegik - Sewer</v>
          </cell>
          <cell r="C314" t="str">
            <v>EGEGIK</v>
          </cell>
          <cell r="D314" t="str">
            <v>Sewer</v>
          </cell>
          <cell r="E314" t="str">
            <v>Active</v>
          </cell>
        </row>
        <row r="315">
          <cell r="A315">
            <v>484</v>
          </cell>
          <cell r="B315" t="str">
            <v>City of Egegik - Water</v>
          </cell>
          <cell r="C315" t="str">
            <v>EGEGIK</v>
          </cell>
          <cell r="D315" t="str">
            <v>Water</v>
          </cell>
          <cell r="E315" t="str">
            <v>Active</v>
          </cell>
        </row>
        <row r="316">
          <cell r="A316">
            <v>486</v>
          </cell>
          <cell r="B316" t="str">
            <v>NORTHWEST COMMUNICATIONS, INC.; AUTOMATED INFORMATION MGMT SYSTEMS D/B/A</v>
          </cell>
          <cell r="C316" t="str">
            <v>NORTHWEST</v>
          </cell>
          <cell r="D316" t="str">
            <v>Telecomm (IXC)</v>
          </cell>
          <cell r="E316" t="str">
            <v>Active</v>
          </cell>
        </row>
        <row r="317">
          <cell r="A317">
            <v>487</v>
          </cell>
          <cell r="B317" t="str">
            <v>TELALASKA LONG DISTANCE, INC. D/B/A TELALASKA</v>
          </cell>
          <cell r="C317" t="str">
            <v>TELALASKA</v>
          </cell>
          <cell r="D317" t="str">
            <v>Telecomm (IXC)</v>
          </cell>
          <cell r="E317" t="str">
            <v>Active</v>
          </cell>
        </row>
        <row r="318">
          <cell r="A318">
            <v>489</v>
          </cell>
          <cell r="B318" t="str">
            <v>GCI COMMUNICATIONS CORP. d/b/a GENERAL COMMUNICATION, INC., d/b/a GCI</v>
          </cell>
          <cell r="C318" t="str">
            <v>GCI</v>
          </cell>
          <cell r="D318" t="str">
            <v>Telecomm (LEC)</v>
          </cell>
          <cell r="E318" t="str">
            <v>Active</v>
          </cell>
        </row>
        <row r="319">
          <cell r="A319">
            <v>490</v>
          </cell>
          <cell r="B319" t="str">
            <v>FEDERAL TRANSTEL, INC.</v>
          </cell>
          <cell r="C319" t="str">
            <v>FTT</v>
          </cell>
          <cell r="D319" t="str">
            <v>Telecomm (IXC)</v>
          </cell>
          <cell r="E319" t="str">
            <v>Active</v>
          </cell>
        </row>
        <row r="320">
          <cell r="A320">
            <v>492</v>
          </cell>
          <cell r="B320" t="str">
            <v>City of King Cove</v>
          </cell>
          <cell r="C320" t="str">
            <v>KING COVE</v>
          </cell>
          <cell r="D320" t="str">
            <v>Water</v>
          </cell>
          <cell r="E320" t="str">
            <v>Active</v>
          </cell>
        </row>
        <row r="321">
          <cell r="A321">
            <v>493</v>
          </cell>
          <cell r="B321" t="str">
            <v>City of King Cove</v>
          </cell>
          <cell r="C321" t="str">
            <v>KING COVE</v>
          </cell>
          <cell r="D321" t="str">
            <v>Sewer</v>
          </cell>
          <cell r="E321" t="str">
            <v>Active</v>
          </cell>
        </row>
        <row r="322">
          <cell r="A322">
            <v>494</v>
          </cell>
          <cell r="B322" t="str">
            <v>INTERNATIONAL TELECOM, INC.</v>
          </cell>
          <cell r="C322" t="str">
            <v>ITI</v>
          </cell>
          <cell r="D322" t="str">
            <v>Telecomm (PPTP)</v>
          </cell>
          <cell r="E322" t="str">
            <v>Active</v>
          </cell>
        </row>
        <row r="323">
          <cell r="A323">
            <v>496</v>
          </cell>
          <cell r="B323" t="str">
            <v>GENERAL COMMUNICATION, INC. AND GCI;GCI COMMUNICATION CORP. D/B/A</v>
          </cell>
          <cell r="C323" t="str">
            <v>GCI</v>
          </cell>
          <cell r="D323" t="str">
            <v>Telecomm (PPTP)</v>
          </cell>
          <cell r="E323" t="str">
            <v>Active</v>
          </cell>
        </row>
        <row r="324">
          <cell r="A324">
            <v>497</v>
          </cell>
          <cell r="B324" t="str">
            <v>DANLOR COMMUICATIONS, INC.</v>
          </cell>
          <cell r="C324" t="str">
            <v>DCI</v>
          </cell>
          <cell r="D324" t="str">
            <v>Telecomm (PPTP)</v>
          </cell>
          <cell r="E324" t="str">
            <v>Active</v>
          </cell>
        </row>
        <row r="325">
          <cell r="A325">
            <v>499</v>
          </cell>
          <cell r="B325" t="str">
            <v>No Information Available - No Entity</v>
          </cell>
          <cell r="C325" t="str">
            <v>NIA</v>
          </cell>
          <cell r="D325" t="str">
            <v>Utility type not set</v>
          </cell>
          <cell r="E325" t="str">
            <v>Active</v>
          </cell>
        </row>
        <row r="326">
          <cell r="A326">
            <v>500</v>
          </cell>
          <cell r="B326" t="str">
            <v>ALASKA PAYPHONE</v>
          </cell>
          <cell r="C326" t="str">
            <v>ALASKA PAY</v>
          </cell>
          <cell r="D326" t="str">
            <v>Telecomm (PPTP)</v>
          </cell>
          <cell r="E326" t="str">
            <v>Active</v>
          </cell>
        </row>
        <row r="327">
          <cell r="A327">
            <v>501</v>
          </cell>
          <cell r="B327" t="str">
            <v>LEXCOM TELECOMMUNICATIONS</v>
          </cell>
          <cell r="C327" t="str">
            <v>LEXCOM</v>
          </cell>
          <cell r="D327" t="str">
            <v>Telecomm (PPTP)</v>
          </cell>
          <cell r="E327" t="str">
            <v>Active</v>
          </cell>
        </row>
        <row r="328">
          <cell r="A328">
            <v>502</v>
          </cell>
          <cell r="B328" t="str">
            <v>Alaska Waste-Denali, LLC</v>
          </cell>
          <cell r="C328" t="str">
            <v>Alaska Waste-Denali, LLC</v>
          </cell>
          <cell r="D328" t="str">
            <v>Refuse</v>
          </cell>
          <cell r="E328" t="str">
            <v>Active</v>
          </cell>
        </row>
        <row r="329">
          <cell r="A329">
            <v>505</v>
          </cell>
          <cell r="B329" t="str">
            <v>MTA Communications, LLC d/b/a MTA Long Distance</v>
          </cell>
          <cell r="C329" t="str">
            <v>MTALD</v>
          </cell>
          <cell r="D329" t="str">
            <v>Telecomm (IXC)</v>
          </cell>
          <cell r="E329" t="str">
            <v>Active</v>
          </cell>
        </row>
        <row r="330">
          <cell r="A330">
            <v>505</v>
          </cell>
          <cell r="B330" t="str">
            <v>MTA Communications, LLC d/b/a MTA Long Distance</v>
          </cell>
          <cell r="C330" t="str">
            <v>MTA Communications, LLC</v>
          </cell>
          <cell r="D330" t="str">
            <v>Telecomm (IXC)</v>
          </cell>
          <cell r="E330" t="str">
            <v>Active</v>
          </cell>
        </row>
        <row r="331">
          <cell r="A331">
            <v>506</v>
          </cell>
          <cell r="B331" t="str">
            <v>Alaska Payphone</v>
          </cell>
          <cell r="C331" t="str">
            <v>ALASKA PAY</v>
          </cell>
          <cell r="D331" t="str">
            <v>Telecomm (PPTP)</v>
          </cell>
          <cell r="E331" t="str">
            <v>Active</v>
          </cell>
        </row>
        <row r="332">
          <cell r="A332">
            <v>507</v>
          </cell>
          <cell r="B332" t="str">
            <v>MAIL CACHE, INC.</v>
          </cell>
          <cell r="C332" t="str">
            <v>Mail Cache</v>
          </cell>
          <cell r="D332" t="str">
            <v>Telecomm (PPTP)</v>
          </cell>
          <cell r="E332" t="str">
            <v>Active</v>
          </cell>
        </row>
        <row r="333">
          <cell r="A333">
            <v>511</v>
          </cell>
          <cell r="B333" t="str">
            <v>OTZ TELECOMMUNICATIONS, LLC</v>
          </cell>
          <cell r="C333" t="str">
            <v>OTZ LLC</v>
          </cell>
          <cell r="D333" t="str">
            <v>Telecomm (IXC)</v>
          </cell>
          <cell r="E333" t="str">
            <v>Active</v>
          </cell>
        </row>
        <row r="334">
          <cell r="A334">
            <v>512</v>
          </cell>
          <cell r="B334" t="str">
            <v>CROSSROADS LOUNGE;DONALD P. SKEWIS D/B/A</v>
          </cell>
          <cell r="C334" t="str">
            <v>CROSSROADS</v>
          </cell>
          <cell r="D334" t="str">
            <v>Telecomm (PPTP)</v>
          </cell>
          <cell r="E334" t="str">
            <v>Active</v>
          </cell>
        </row>
        <row r="335">
          <cell r="A335">
            <v>513</v>
          </cell>
          <cell r="B335" t="str">
            <v>ACS OF ANCHORAGE, LLC D/B/A ALASKA COMMUNICATIONS SYSTEMS, ALASKA COMMUNICATIONS, ACS LOCAL SERVICE, AND ACS</v>
          </cell>
          <cell r="C335" t="str">
            <v>ACS-AN</v>
          </cell>
          <cell r="D335" t="str">
            <v>Telecomm (PPTP)</v>
          </cell>
          <cell r="E335" t="str">
            <v>Active</v>
          </cell>
        </row>
        <row r="336">
          <cell r="A336">
            <v>514</v>
          </cell>
          <cell r="B336" t="str">
            <v>FAIRBANKS NATURAL GAS, LLC</v>
          </cell>
          <cell r="C336" t="str">
            <v>FNG</v>
          </cell>
          <cell r="D336" t="str">
            <v>Natural Gas</v>
          </cell>
          <cell r="E336" t="str">
            <v>Active</v>
          </cell>
        </row>
        <row r="337">
          <cell r="A337">
            <v>516</v>
          </cell>
          <cell r="B337" t="str">
            <v>AP&amp;T LONG DISTANCE, INC.</v>
          </cell>
          <cell r="C337" t="str">
            <v>AP&amp;T-LD</v>
          </cell>
          <cell r="D337" t="str">
            <v>Telecomm (IXC)</v>
          </cell>
          <cell r="E337" t="str">
            <v>Active</v>
          </cell>
        </row>
        <row r="338">
          <cell r="A338">
            <v>518</v>
          </cell>
          <cell r="B338" t="str">
            <v>ASTAC LONG DISTANCE LLC</v>
          </cell>
          <cell r="C338" t="str">
            <v>ASTAC Long Distance LLC</v>
          </cell>
          <cell r="D338" t="str">
            <v>Telecomm (IXC)</v>
          </cell>
          <cell r="E338" t="str">
            <v>Active</v>
          </cell>
        </row>
        <row r="339">
          <cell r="A339">
            <v>518</v>
          </cell>
          <cell r="B339" t="str">
            <v>ASTAC LONG DISTANCE LLC</v>
          </cell>
          <cell r="C339" t="str">
            <v>ASTAC-LD</v>
          </cell>
          <cell r="D339" t="str">
            <v>Telecomm (IXC)</v>
          </cell>
          <cell r="E339" t="str">
            <v>Active</v>
          </cell>
        </row>
        <row r="340">
          <cell r="A340">
            <v>520</v>
          </cell>
          <cell r="B340" t="str">
            <v>Aurora Energy, LLC</v>
          </cell>
          <cell r="C340" t="str">
            <v>AURORA</v>
          </cell>
          <cell r="D340" t="str">
            <v>Electric</v>
          </cell>
          <cell r="E340" t="str">
            <v>Active</v>
          </cell>
        </row>
        <row r="341">
          <cell r="A341">
            <v>521</v>
          </cell>
          <cell r="B341" t="str">
            <v>GOAT LAKE HYDRO, INC.</v>
          </cell>
          <cell r="C341" t="str">
            <v>GLH</v>
          </cell>
          <cell r="D341" t="str">
            <v>Electric</v>
          </cell>
          <cell r="E341" t="str">
            <v>Active</v>
          </cell>
        </row>
        <row r="342">
          <cell r="A342">
            <v>523</v>
          </cell>
          <cell r="B342" t="str">
            <v>Alaska Industrial Development &amp; Export Authority</v>
          </cell>
          <cell r="C342" t="str">
            <v>AIDEA</v>
          </cell>
          <cell r="D342" t="str">
            <v>Electric</v>
          </cell>
          <cell r="E342" t="str">
            <v>Active</v>
          </cell>
        </row>
        <row r="343">
          <cell r="A343">
            <v>524</v>
          </cell>
          <cell r="B343" t="str">
            <v>NUTAAQ PIPELINE, LLC (Badami) (oil)</v>
          </cell>
          <cell r="C343" t="str">
            <v>Nutaaq Pipeline, LLC</v>
          </cell>
          <cell r="D343" t="str">
            <v>Pipeline</v>
          </cell>
          <cell r="E343" t="str">
            <v>Active</v>
          </cell>
        </row>
        <row r="344">
          <cell r="A344">
            <v>525</v>
          </cell>
          <cell r="B344" t="str">
            <v>NUTAAQ PIPELINE, LLC (Badami) (gas)</v>
          </cell>
          <cell r="C344" t="str">
            <v>Nutaaq Pipeline, LLC</v>
          </cell>
          <cell r="D344" t="str">
            <v>Pipeline</v>
          </cell>
          <cell r="E344" t="str">
            <v>Active</v>
          </cell>
        </row>
        <row r="345">
          <cell r="A345">
            <v>526</v>
          </cell>
          <cell r="B345" t="str">
            <v>FORWARD AMUSEMENT COMPANY;FRED HENRY ROWAN D/B/A</v>
          </cell>
          <cell r="C345" t="str">
            <v>FORWARD</v>
          </cell>
          <cell r="D345" t="str">
            <v>Telecomm (PPTP)</v>
          </cell>
          <cell r="E345" t="str">
            <v>Active</v>
          </cell>
        </row>
        <row r="346">
          <cell r="A346">
            <v>527</v>
          </cell>
          <cell r="B346" t="str">
            <v>ALASKA HOTEL &amp; BAR, INC.</v>
          </cell>
          <cell r="C346" t="str">
            <v>AHBI</v>
          </cell>
          <cell r="D346" t="str">
            <v>Telecomm (PPTP)</v>
          </cell>
          <cell r="E346" t="str">
            <v>Active</v>
          </cell>
        </row>
        <row r="347">
          <cell r="A347">
            <v>530</v>
          </cell>
          <cell r="B347" t="str">
            <v>TELTRUST COMMUNICATIONS, INC.</v>
          </cell>
          <cell r="C347" t="str">
            <v>TCS</v>
          </cell>
          <cell r="D347" t="str">
            <v>Telecomm (IXC)</v>
          </cell>
          <cell r="E347" t="str">
            <v>Active</v>
          </cell>
        </row>
        <row r="348">
          <cell r="A348">
            <v>531</v>
          </cell>
          <cell r="B348" t="str">
            <v>U.S. SOUTH COMMUNICATIONS, INC. D/B/A US SOUTH AND D/B/A INCOMM</v>
          </cell>
          <cell r="C348" t="str">
            <v>U.S. SOUTH</v>
          </cell>
          <cell r="D348" t="str">
            <v>Telecomm (IXC)</v>
          </cell>
          <cell r="E348" t="str">
            <v>Active</v>
          </cell>
        </row>
        <row r="349">
          <cell r="A349">
            <v>534</v>
          </cell>
          <cell r="B349" t="str">
            <v>VOCALL COMMUNICATIONS CORP.</v>
          </cell>
          <cell r="C349" t="str">
            <v>Vocall</v>
          </cell>
          <cell r="D349" t="str">
            <v>Telecomm (IXC)</v>
          </cell>
          <cell r="E349" t="str">
            <v>Active</v>
          </cell>
        </row>
        <row r="350">
          <cell r="A350">
            <v>536</v>
          </cell>
          <cell r="B350" t="str">
            <v>RAMSEY &amp; SONS TRUCKING</v>
          </cell>
          <cell r="C350" t="str">
            <v>RST</v>
          </cell>
          <cell r="D350" t="str">
            <v>Refuse</v>
          </cell>
          <cell r="E350" t="str">
            <v>Active</v>
          </cell>
        </row>
        <row r="351">
          <cell r="A351">
            <v>537</v>
          </cell>
          <cell r="B351" t="str">
            <v>DOW INTERNATIONAL</v>
          </cell>
          <cell r="C351" t="str">
            <v>DOW</v>
          </cell>
          <cell r="D351" t="str">
            <v>Telecomm (PPTP)</v>
          </cell>
          <cell r="E351" t="str">
            <v>Active</v>
          </cell>
        </row>
        <row r="352">
          <cell r="A352">
            <v>538</v>
          </cell>
          <cell r="B352" t="str">
            <v>ALPINE TRANSPORTATION COMPANY</v>
          </cell>
          <cell r="C352" t="str">
            <v>AlpineTC</v>
          </cell>
          <cell r="D352" t="str">
            <v>Pipeline</v>
          </cell>
          <cell r="E352" t="str">
            <v>Active</v>
          </cell>
        </row>
        <row r="353">
          <cell r="A353">
            <v>539</v>
          </cell>
          <cell r="B353" t="str">
            <v>ALASKA FIBER STAR, LLC</v>
          </cell>
          <cell r="C353" t="str">
            <v>AFS</v>
          </cell>
          <cell r="D353" t="str">
            <v>Telecomm (IXC)</v>
          </cell>
          <cell r="E353" t="str">
            <v>Active</v>
          </cell>
        </row>
        <row r="354">
          <cell r="A354">
            <v>540</v>
          </cell>
          <cell r="B354" t="str">
            <v>PIONEER TELECOM, INC.</v>
          </cell>
          <cell r="C354" t="str">
            <v>PIONEER</v>
          </cell>
          <cell r="D354" t="str">
            <v>Telecomm (PPTP)</v>
          </cell>
          <cell r="E354" t="str">
            <v>Active</v>
          </cell>
        </row>
        <row r="355">
          <cell r="A355">
            <v>541</v>
          </cell>
          <cell r="B355" t="str">
            <v>ALASKA PRODUCTS AND SERVICES</v>
          </cell>
          <cell r="C355" t="str">
            <v>ALASKA PRO</v>
          </cell>
          <cell r="D355" t="str">
            <v>Telecomm (PPTP)</v>
          </cell>
          <cell r="E355" t="str">
            <v>Active</v>
          </cell>
        </row>
        <row r="356">
          <cell r="A356">
            <v>542</v>
          </cell>
          <cell r="B356" t="str">
            <v>OZZIE'S ARCADE &amp; COFFEE SHOP</v>
          </cell>
          <cell r="C356" t="str">
            <v>OZZIE'S</v>
          </cell>
          <cell r="D356" t="str">
            <v>Telecomm (PPTP)</v>
          </cell>
          <cell r="E356" t="str">
            <v>Active</v>
          </cell>
        </row>
        <row r="357">
          <cell r="A357">
            <v>543</v>
          </cell>
          <cell r="B357" t="str">
            <v>SHORT STOP STORAGE;LINDA SUE WHITAKER D/B/A</v>
          </cell>
          <cell r="C357" t="str">
            <v>SHORT STOP</v>
          </cell>
          <cell r="D357" t="str">
            <v>Telecomm (PPTP)</v>
          </cell>
          <cell r="E357" t="str">
            <v>Active</v>
          </cell>
        </row>
        <row r="358">
          <cell r="A358">
            <v>544</v>
          </cell>
          <cell r="B358" t="str">
            <v>ALASKA INDOOR SPORTS;MCBRIDES/WINNERS/ATHLETES FOOT/PLAZA SHOES D/B/A</v>
          </cell>
          <cell r="C358" t="str">
            <v>AIS</v>
          </cell>
          <cell r="D358" t="str">
            <v>Telecomm (PPTP)</v>
          </cell>
          <cell r="E358" t="str">
            <v>Active</v>
          </cell>
        </row>
        <row r="359">
          <cell r="A359">
            <v>549</v>
          </cell>
          <cell r="B359" t="str">
            <v>Alaska Industrial Development &amp; Export Authority</v>
          </cell>
          <cell r="C359" t="str">
            <v>AIDEA</v>
          </cell>
          <cell r="D359" t="str">
            <v>Electric</v>
          </cell>
          <cell r="E359" t="str">
            <v>Active</v>
          </cell>
        </row>
        <row r="360">
          <cell r="A360">
            <v>550</v>
          </cell>
          <cell r="B360" t="str">
            <v>ALASKA TELEPHONE COMPANY</v>
          </cell>
          <cell r="C360" t="str">
            <v>ATC</v>
          </cell>
          <cell r="D360" t="str">
            <v>Telecomm (PPTP)</v>
          </cell>
          <cell r="E360" t="str">
            <v>Active</v>
          </cell>
        </row>
        <row r="361">
          <cell r="A361">
            <v>551</v>
          </cell>
          <cell r="B361" t="str">
            <v>BETTLES TELEPHONE, INC.</v>
          </cell>
          <cell r="C361" t="str">
            <v>BTI</v>
          </cell>
          <cell r="D361" t="str">
            <v>Telecomm (PPTP)</v>
          </cell>
          <cell r="E361" t="str">
            <v>Active</v>
          </cell>
        </row>
        <row r="362">
          <cell r="A362">
            <v>552</v>
          </cell>
          <cell r="B362" t="str">
            <v>BRISTOL BAY TELEPHONE COOPERATIVE, INC.</v>
          </cell>
          <cell r="C362" t="str">
            <v>BBTC</v>
          </cell>
          <cell r="D362" t="str">
            <v>Telecomm (PPTP)</v>
          </cell>
          <cell r="E362" t="str">
            <v>Active</v>
          </cell>
        </row>
        <row r="363">
          <cell r="A363">
            <v>553</v>
          </cell>
          <cell r="B363" t="str">
            <v>COPPER VALLEY TELEPHONE COOPERATIVE, INC.</v>
          </cell>
          <cell r="C363" t="str">
            <v>CVTC</v>
          </cell>
          <cell r="D363" t="str">
            <v>Telecomm (PPTP)</v>
          </cell>
          <cell r="E363" t="str">
            <v>Active</v>
          </cell>
        </row>
        <row r="364">
          <cell r="A364">
            <v>554</v>
          </cell>
          <cell r="B364" t="str">
            <v>CORDOVA TELEPHONE COOPERATIVE, INC.</v>
          </cell>
          <cell r="C364" t="str">
            <v>CTCI</v>
          </cell>
          <cell r="D364" t="str">
            <v>Telecomm (PPTP)</v>
          </cell>
          <cell r="E364" t="str">
            <v>Active</v>
          </cell>
        </row>
        <row r="365">
          <cell r="A365">
            <v>555</v>
          </cell>
          <cell r="B365" t="str">
            <v>COPPER VALLEY LONG DISTANCE, INC.</v>
          </cell>
          <cell r="C365" t="str">
            <v>CVLD</v>
          </cell>
          <cell r="D365" t="str">
            <v>Telecomm (IXC)</v>
          </cell>
          <cell r="E365" t="str">
            <v>Active</v>
          </cell>
        </row>
        <row r="366">
          <cell r="A366">
            <v>556</v>
          </cell>
          <cell r="B366" t="str">
            <v>NORTH COUNTRY TELEPHONE, INC.</v>
          </cell>
          <cell r="C366" t="str">
            <v>NCTI</v>
          </cell>
          <cell r="D366" t="str">
            <v>Telecomm (PPTP)</v>
          </cell>
          <cell r="E366" t="str">
            <v>Active</v>
          </cell>
        </row>
        <row r="367">
          <cell r="A367">
            <v>557</v>
          </cell>
          <cell r="B367" t="str">
            <v>NUSHAGAK ELECTRIC &amp; TELEPHONE COOPERATIVE, INC. (PPTP)</v>
          </cell>
          <cell r="D367" t="str">
            <v>Telecomm (PPTP)</v>
          </cell>
          <cell r="E367" t="str">
            <v>Active</v>
          </cell>
        </row>
        <row r="368">
          <cell r="A368">
            <v>558</v>
          </cell>
          <cell r="B368" t="str">
            <v>UNITED UTILITIES, INC.</v>
          </cell>
          <cell r="C368" t="str">
            <v>UUI</v>
          </cell>
          <cell r="D368" t="str">
            <v>Telecomm (PPTP)</v>
          </cell>
          <cell r="E368" t="str">
            <v>Active</v>
          </cell>
        </row>
        <row r="369">
          <cell r="A369">
            <v>559</v>
          </cell>
          <cell r="B369" t="str">
            <v>TELALASKA LONG DISTANCE, INC. D/B/A TELALASKA</v>
          </cell>
          <cell r="C369" t="str">
            <v>TELALASKA</v>
          </cell>
          <cell r="D369" t="str">
            <v>Telecomm (PPTP)</v>
          </cell>
          <cell r="E369" t="str">
            <v>Active</v>
          </cell>
        </row>
        <row r="370">
          <cell r="A370">
            <v>560</v>
          </cell>
          <cell r="B370" t="str">
            <v>OTZ TELEPHONE COOPERATIVE, INC.</v>
          </cell>
          <cell r="C370" t="str">
            <v>OTZ Telecom</v>
          </cell>
          <cell r="D370" t="str">
            <v>Telecomm (PPTP)</v>
          </cell>
          <cell r="E370" t="str">
            <v>Active</v>
          </cell>
        </row>
        <row r="371">
          <cell r="A371">
            <v>561</v>
          </cell>
          <cell r="B371" t="str">
            <v>BUSH-TELL, INCORPORATED</v>
          </cell>
          <cell r="C371" t="str">
            <v>BUSH-TELL</v>
          </cell>
          <cell r="D371" t="str">
            <v>Telecomm (PPTP)</v>
          </cell>
          <cell r="E371" t="str">
            <v>Active</v>
          </cell>
        </row>
        <row r="372">
          <cell r="A372">
            <v>562</v>
          </cell>
          <cell r="B372" t="str">
            <v>ARCTIC SLOPE TELEPHONE ASSOCIATION COOPERATIVE, INC.</v>
          </cell>
          <cell r="C372" t="str">
            <v>ASTAC</v>
          </cell>
          <cell r="D372" t="str">
            <v>Telecomm (PPTP)</v>
          </cell>
          <cell r="E372" t="str">
            <v>Active</v>
          </cell>
        </row>
        <row r="373">
          <cell r="A373">
            <v>563</v>
          </cell>
          <cell r="B373" t="str">
            <v>SUMMIT TELEPHONE &amp; TELEGRAPH COMPANY OF ALASKA , INC. D/B/A SUMMIT TELEPHONE COMPANY, INC.</v>
          </cell>
          <cell r="C373" t="str">
            <v>Summit</v>
          </cell>
          <cell r="D373" t="str">
            <v>Telecomm (PPTP)</v>
          </cell>
          <cell r="E373" t="str">
            <v>Active</v>
          </cell>
        </row>
        <row r="374">
          <cell r="A374">
            <v>564</v>
          </cell>
          <cell r="B374" t="str">
            <v>ACS OF ALASKA, LLC D/B/A ALASKA COMMUNICATIONS SYSTEMS, ALASKA COMMUNICATIONS, ACS LOCAL SERVICE, AND ACS</v>
          </cell>
          <cell r="C374" t="str">
            <v>ACS-AK</v>
          </cell>
          <cell r="D374" t="str">
            <v>Telecomm (PPTP)</v>
          </cell>
          <cell r="E374" t="str">
            <v>Active</v>
          </cell>
        </row>
        <row r="375">
          <cell r="A375">
            <v>565</v>
          </cell>
          <cell r="B375" t="str">
            <v>ACS OF THE NORTHLAND,LLC D/B/A ALASKA COMMUNICATIONS SYSTEMS, ALASKA COMMUNICATIONS, ACS LOCAL SERVICE, AND ACS</v>
          </cell>
          <cell r="C375" t="str">
            <v>ACS-N</v>
          </cell>
          <cell r="D375" t="str">
            <v>Telecomm (PPTP)</v>
          </cell>
          <cell r="E375" t="str">
            <v>Active</v>
          </cell>
        </row>
        <row r="376">
          <cell r="A376">
            <v>566</v>
          </cell>
          <cell r="B376" t="str">
            <v>ACS OF FAIRBANKS, LLC D/B/A ALASKA COMMUNICATION SYSTEMS, ALASKA COMMUNICATIONS, ACS LOCAL SERVICE, AND ACS</v>
          </cell>
          <cell r="C376" t="str">
            <v>ACS-F</v>
          </cell>
          <cell r="D376" t="str">
            <v>Telecomm (PPTP)</v>
          </cell>
          <cell r="E376" t="str">
            <v>Active</v>
          </cell>
        </row>
        <row r="377">
          <cell r="A377">
            <v>567</v>
          </cell>
          <cell r="B377" t="str">
            <v>City of Ketchikan d/b/a Ketchikan Public Utilities</v>
          </cell>
          <cell r="C377" t="str">
            <v>KPU</v>
          </cell>
          <cell r="D377" t="str">
            <v>Telecomm (PPTP)</v>
          </cell>
          <cell r="E377" t="str">
            <v>Active</v>
          </cell>
        </row>
        <row r="378">
          <cell r="A378">
            <v>567</v>
          </cell>
          <cell r="B378" t="str">
            <v>City of Ketchikan d/b/a Ketchikan Public Utilities</v>
          </cell>
          <cell r="C378" t="str">
            <v>KPU-LD</v>
          </cell>
          <cell r="D378" t="str">
            <v>Telecomm (PPTP)</v>
          </cell>
          <cell r="E378" t="str">
            <v>Active</v>
          </cell>
        </row>
        <row r="379">
          <cell r="A379">
            <v>568</v>
          </cell>
          <cell r="B379" t="str">
            <v>MATANUSKA TELEPHONE ASSOCIATION, INC.</v>
          </cell>
          <cell r="C379" t="str">
            <v>MTA</v>
          </cell>
          <cell r="D379" t="str">
            <v>Telecomm (PPTP)</v>
          </cell>
          <cell r="E379" t="str">
            <v>Active</v>
          </cell>
        </row>
        <row r="380">
          <cell r="A380">
            <v>569</v>
          </cell>
          <cell r="B380" t="str">
            <v>GTE ALASKA INCORPORATED</v>
          </cell>
          <cell r="C380" t="str">
            <v>GTE</v>
          </cell>
          <cell r="D380" t="str">
            <v>Telecomm (PPTP)</v>
          </cell>
          <cell r="E380" t="str">
            <v>Active</v>
          </cell>
        </row>
        <row r="381">
          <cell r="A381">
            <v>570</v>
          </cell>
          <cell r="B381" t="str">
            <v>Lime Village Traditional Council</v>
          </cell>
          <cell r="C381" t="str">
            <v>LVTC</v>
          </cell>
          <cell r="D381" t="str">
            <v>Electric</v>
          </cell>
          <cell r="E381" t="str">
            <v>Active</v>
          </cell>
        </row>
        <row r="382">
          <cell r="A382">
            <v>571</v>
          </cell>
          <cell r="B382" t="str">
            <v>CHUGACH ELECTRIC ASSOCIATION, INC.</v>
          </cell>
          <cell r="C382" t="str">
            <v>Chugach</v>
          </cell>
          <cell r="D382" t="str">
            <v>Telecomm (IXC)</v>
          </cell>
          <cell r="E382" t="str">
            <v>Active</v>
          </cell>
        </row>
        <row r="383">
          <cell r="A383">
            <v>573</v>
          </cell>
          <cell r="B383" t="str">
            <v>BBL HYDRO, INC.</v>
          </cell>
          <cell r="C383" t="str">
            <v>BBL</v>
          </cell>
          <cell r="D383" t="str">
            <v>Electric</v>
          </cell>
          <cell r="E383" t="str">
            <v>Active</v>
          </cell>
        </row>
        <row r="384">
          <cell r="A384">
            <v>578</v>
          </cell>
          <cell r="B384" t="str">
            <v>CORDOVA LONG DISTANCE</v>
          </cell>
          <cell r="C384" t="str">
            <v>CLD</v>
          </cell>
          <cell r="D384" t="str">
            <v>Telecomm (IXC)</v>
          </cell>
          <cell r="E384" t="str">
            <v>Active</v>
          </cell>
        </row>
        <row r="385">
          <cell r="A385">
            <v>579</v>
          </cell>
          <cell r="B385" t="str">
            <v>North Slope Borough d/b/a Nuiqsut Natural Gas Pipeline</v>
          </cell>
          <cell r="C385" t="str">
            <v>NNGP</v>
          </cell>
          <cell r="D385" t="str">
            <v>Pipeline</v>
          </cell>
          <cell r="E385" t="str">
            <v>Active</v>
          </cell>
        </row>
        <row r="386">
          <cell r="A386">
            <v>580</v>
          </cell>
          <cell r="B386" t="str">
            <v>Zip Zaps</v>
          </cell>
          <cell r="D386" t="str">
            <v>Telecomm (PPTP)</v>
          </cell>
          <cell r="E386" t="str">
            <v>Active</v>
          </cell>
        </row>
        <row r="387">
          <cell r="A387">
            <v>583</v>
          </cell>
          <cell r="B387" t="str">
            <v>CENTURY THEATRES, INC.</v>
          </cell>
          <cell r="C387" t="str">
            <v>CENTURY</v>
          </cell>
          <cell r="D387" t="str">
            <v>Telecomm (PPTP)</v>
          </cell>
          <cell r="E387" t="str">
            <v>Active</v>
          </cell>
        </row>
        <row r="388">
          <cell r="A388">
            <v>584</v>
          </cell>
          <cell r="B388" t="str">
            <v>METROPHONE TELECOMMUNICATIONS, INC.</v>
          </cell>
          <cell r="C388" t="str">
            <v>METROPHONE</v>
          </cell>
          <cell r="D388" t="str">
            <v>Telecomm (PPTP)</v>
          </cell>
          <cell r="E388" t="str">
            <v>Active</v>
          </cell>
        </row>
        <row r="389">
          <cell r="A389">
            <v>585</v>
          </cell>
          <cell r="B389" t="str">
            <v>TOLSANA COMPANY</v>
          </cell>
          <cell r="C389" t="str">
            <v>TOLSONA</v>
          </cell>
          <cell r="D389" t="str">
            <v>Telecomm (PPTP)</v>
          </cell>
          <cell r="E389" t="str">
            <v>Active</v>
          </cell>
        </row>
        <row r="390">
          <cell r="A390">
            <v>586</v>
          </cell>
          <cell r="B390" t="str">
            <v>Tatitlek Village IRA Council d/b/a Tatitlek Electric Utility</v>
          </cell>
          <cell r="C390" t="str">
            <v>TATITLEK</v>
          </cell>
          <cell r="D390" t="str">
            <v>Electric</v>
          </cell>
          <cell r="E390" t="str">
            <v>Active</v>
          </cell>
        </row>
        <row r="391">
          <cell r="A391">
            <v>591</v>
          </cell>
          <cell r="B391" t="str">
            <v>INTERSTATE TELECOMMUNICATIONS, INC.</v>
          </cell>
          <cell r="C391" t="str">
            <v>INTERSTATE</v>
          </cell>
          <cell r="D391" t="str">
            <v>Telecomm (PPTP)</v>
          </cell>
          <cell r="E391" t="str">
            <v>Active</v>
          </cell>
        </row>
        <row r="392">
          <cell r="A392">
            <v>592</v>
          </cell>
          <cell r="B392" t="str">
            <v>Adak Cablevision</v>
          </cell>
          <cell r="C392" t="str">
            <v>ACV</v>
          </cell>
          <cell r="D392" t="str">
            <v>Cable</v>
          </cell>
          <cell r="E392" t="str">
            <v>Active</v>
          </cell>
        </row>
        <row r="393">
          <cell r="A393">
            <v>593</v>
          </cell>
          <cell r="B393" t="str">
            <v>NOBONOMO INC. D/B/A THE PORT</v>
          </cell>
          <cell r="C393" t="str">
            <v>NOBONOMO</v>
          </cell>
          <cell r="D393" t="str">
            <v>Telecomm (PPTP)</v>
          </cell>
          <cell r="E393" t="str">
            <v>Active</v>
          </cell>
        </row>
        <row r="394">
          <cell r="A394">
            <v>597</v>
          </cell>
          <cell r="B394" t="str">
            <v>49'ER BAR, INC.</v>
          </cell>
          <cell r="C394" t="str">
            <v>49'er Bar, Inc.</v>
          </cell>
          <cell r="D394" t="str">
            <v>Telecomm (PPTP)</v>
          </cell>
          <cell r="E394" t="str">
            <v>Active</v>
          </cell>
        </row>
        <row r="395">
          <cell r="A395">
            <v>598</v>
          </cell>
          <cell r="B395" t="str">
            <v>No Information Available - No Entity</v>
          </cell>
          <cell r="C395" t="str">
            <v>NIA</v>
          </cell>
          <cell r="D395" t="str">
            <v>Utility type not set</v>
          </cell>
          <cell r="E395" t="str">
            <v>Active</v>
          </cell>
        </row>
        <row r="396">
          <cell r="A396">
            <v>599</v>
          </cell>
          <cell r="B396" t="str">
            <v>No Information Available - No Entity</v>
          </cell>
          <cell r="C396" t="str">
            <v>NIA</v>
          </cell>
          <cell r="D396" t="str">
            <v>Utility type not set</v>
          </cell>
          <cell r="E396" t="str">
            <v>Active</v>
          </cell>
        </row>
        <row r="397">
          <cell r="A397">
            <v>602</v>
          </cell>
          <cell r="B397" t="str">
            <v>ALASKA TEL-CARD</v>
          </cell>
          <cell r="C397" t="str">
            <v>AKTEL-CARD</v>
          </cell>
          <cell r="D397" t="str">
            <v>Telecomm (PPTP)</v>
          </cell>
          <cell r="E397" t="str">
            <v>Active</v>
          </cell>
        </row>
        <row r="398">
          <cell r="A398">
            <v>604</v>
          </cell>
          <cell r="B398" t="str">
            <v>Northstar Pipeline Company, LLC</v>
          </cell>
          <cell r="C398" t="str">
            <v>NPC</v>
          </cell>
          <cell r="D398" t="str">
            <v>Pipeline</v>
          </cell>
          <cell r="E398" t="str">
            <v>Active</v>
          </cell>
        </row>
        <row r="399">
          <cell r="A399">
            <v>605</v>
          </cell>
          <cell r="B399" t="str">
            <v>Northstar Pipeline Company, LLC</v>
          </cell>
          <cell r="C399" t="str">
            <v>NPC</v>
          </cell>
          <cell r="D399" t="str">
            <v>Pipeline</v>
          </cell>
          <cell r="E399" t="str">
            <v>Active</v>
          </cell>
        </row>
        <row r="400">
          <cell r="A400">
            <v>606</v>
          </cell>
          <cell r="B400" t="str">
            <v>ALASKA NATIVE HERITAGE CENTER, INC.</v>
          </cell>
          <cell r="C400" t="str">
            <v>ANHC</v>
          </cell>
          <cell r="D400" t="str">
            <v>Telecomm (PPTP)</v>
          </cell>
          <cell r="E400" t="str">
            <v>Active</v>
          </cell>
        </row>
        <row r="401">
          <cell r="A401">
            <v>609</v>
          </cell>
          <cell r="B401" t="str">
            <v>EASTFORK, LLC</v>
          </cell>
          <cell r="C401" t="str">
            <v>EASTFORK</v>
          </cell>
          <cell r="D401" t="str">
            <v>Telecomm (PPTP)</v>
          </cell>
          <cell r="E401" t="str">
            <v>Active</v>
          </cell>
        </row>
      </sheetData>
      <sheetData sheetId="13"/>
      <sheetData sheetId="14">
        <row r="1">
          <cell r="C1" t="str">
            <v>plant__utility__name</v>
          </cell>
          <cell r="D1" t="str">
            <v>plant__utility__regulatory_status__name</v>
          </cell>
          <cell r="G1" t="str">
            <v>plant__utility__eia_operator_id</v>
          </cell>
        </row>
        <row r="2">
          <cell r="C2" t="str">
            <v>TDX Adak Generating LLC</v>
          </cell>
          <cell r="D2" t="str">
            <v>Regulated</v>
          </cell>
        </row>
        <row r="3">
          <cell r="C3" t="str">
            <v>Akhiok, City of</v>
          </cell>
          <cell r="D3" t="str">
            <v>Not regulated</v>
          </cell>
        </row>
        <row r="4">
          <cell r="C4" t="str">
            <v>Akiachak Native Community</v>
          </cell>
          <cell r="D4" t="str">
            <v>Not regulated</v>
          </cell>
          <cell r="G4">
            <v>192</v>
          </cell>
        </row>
        <row r="5">
          <cell r="C5" t="str">
            <v>Akiak City Council</v>
          </cell>
          <cell r="D5" t="str">
            <v>Not regulated</v>
          </cell>
        </row>
        <row r="6">
          <cell r="C6" t="str">
            <v>Akutan, City of</v>
          </cell>
          <cell r="D6" t="str">
            <v>Not regulated</v>
          </cell>
          <cell r="G6">
            <v>24486</v>
          </cell>
        </row>
        <row r="7">
          <cell r="C7" t="str">
            <v>Alaska Village Electric Cooperative</v>
          </cell>
          <cell r="D7" t="str">
            <v>Not regulated</v>
          </cell>
          <cell r="G7">
            <v>221</v>
          </cell>
        </row>
        <row r="8">
          <cell r="C8" t="str">
            <v>Alaska Power &amp; Telephone Company</v>
          </cell>
          <cell r="D8" t="str">
            <v>Regulated</v>
          </cell>
          <cell r="G8">
            <v>219</v>
          </cell>
        </row>
        <row r="9">
          <cell r="C9" t="str">
            <v>Alaska Village Electric Cooperative</v>
          </cell>
          <cell r="D9" t="str">
            <v>Not regulated</v>
          </cell>
          <cell r="G9">
            <v>221</v>
          </cell>
        </row>
        <row r="10">
          <cell r="C10" t="str">
            <v>North Slope Borough Power &amp; Light</v>
          </cell>
          <cell r="D10" t="str">
            <v>Not regulated</v>
          </cell>
          <cell r="G10">
            <v>26616</v>
          </cell>
        </row>
        <row r="11">
          <cell r="C11" t="str">
            <v>Inside Passage Electric</v>
          </cell>
          <cell r="D11" t="str">
            <v>Regulated</v>
          </cell>
          <cell r="G11">
            <v>18963</v>
          </cell>
        </row>
        <row r="12">
          <cell r="C12" t="str">
            <v>Aniak Light &amp; Power</v>
          </cell>
          <cell r="D12" t="str">
            <v>Regulated</v>
          </cell>
          <cell r="G12">
            <v>4959</v>
          </cell>
        </row>
        <row r="13">
          <cell r="C13" t="str">
            <v>Alaska Village Electric Cooperative</v>
          </cell>
          <cell r="D13" t="str">
            <v>Not regulated</v>
          </cell>
          <cell r="G13">
            <v>221</v>
          </cell>
        </row>
        <row r="14">
          <cell r="C14" t="str">
            <v>Arctic Village Electric Company</v>
          </cell>
          <cell r="D14" t="str">
            <v>Not regulated</v>
          </cell>
        </row>
        <row r="15">
          <cell r="C15" t="str">
            <v>Atka, City of</v>
          </cell>
          <cell r="D15" t="str">
            <v>Not regulated</v>
          </cell>
          <cell r="G15">
            <v>56256</v>
          </cell>
        </row>
        <row r="16">
          <cell r="C16" t="str">
            <v>Atmautluak Tribal Utilities</v>
          </cell>
          <cell r="D16" t="str">
            <v>Not regulated</v>
          </cell>
          <cell r="G16">
            <v>878</v>
          </cell>
        </row>
        <row r="17">
          <cell r="C17" t="str">
            <v>North Slope Borough Power &amp; Light</v>
          </cell>
          <cell r="D17" t="str">
            <v>Not regulated</v>
          </cell>
          <cell r="G17">
            <v>26616</v>
          </cell>
        </row>
        <row r="18">
          <cell r="C18" t="str">
            <v>Beaver Joint Utilities</v>
          </cell>
          <cell r="D18" t="str">
            <v>Not regulated</v>
          </cell>
        </row>
        <row r="19">
          <cell r="C19" t="str">
            <v>Alaska Village Electric Cooperative</v>
          </cell>
          <cell r="D19" t="str">
            <v>Not regulated</v>
          </cell>
          <cell r="G19">
            <v>221</v>
          </cell>
        </row>
        <row r="20">
          <cell r="C20" t="str">
            <v>Alaska Power &amp; Telephone Company</v>
          </cell>
          <cell r="D20" t="str">
            <v>Regulated</v>
          </cell>
          <cell r="G20">
            <v>219</v>
          </cell>
        </row>
        <row r="21">
          <cell r="C21" t="str">
            <v>Alaska Village Electric Cooperative</v>
          </cell>
          <cell r="D21" t="str">
            <v>Not regulated</v>
          </cell>
          <cell r="G21">
            <v>221</v>
          </cell>
        </row>
        <row r="22">
          <cell r="C22" t="str">
            <v>Buckland, City of</v>
          </cell>
          <cell r="D22" t="str">
            <v>Not regulated</v>
          </cell>
        </row>
        <row r="23">
          <cell r="C23" t="str">
            <v>Gold Country Energy</v>
          </cell>
          <cell r="D23" t="str">
            <v>Regulated</v>
          </cell>
          <cell r="G23">
            <v>56739</v>
          </cell>
        </row>
        <row r="24">
          <cell r="C24" t="str">
            <v>Chalkyitsik Village Council</v>
          </cell>
          <cell r="D24" t="str">
            <v>Regulated, rate exemption</v>
          </cell>
        </row>
        <row r="25">
          <cell r="C25" t="str">
            <v>Naterkaq Light Plant (City of Chefornak)</v>
          </cell>
          <cell r="D25" t="str">
            <v>Not regulated</v>
          </cell>
          <cell r="G25">
            <v>3422</v>
          </cell>
        </row>
        <row r="26">
          <cell r="C26" t="str">
            <v>Chenega Ira Council</v>
          </cell>
          <cell r="D26" t="str">
            <v>Regulated, rate exemption</v>
          </cell>
        </row>
        <row r="27">
          <cell r="C27" t="str">
            <v>Alaska Village Electric Cooperative</v>
          </cell>
          <cell r="D27" t="str">
            <v>Not regulated</v>
          </cell>
          <cell r="G27">
            <v>221</v>
          </cell>
        </row>
        <row r="28">
          <cell r="C28" t="str">
            <v>Chignik, City of</v>
          </cell>
          <cell r="D28" t="str">
            <v>Not regulated</v>
          </cell>
          <cell r="G28">
            <v>3421</v>
          </cell>
        </row>
        <row r="29">
          <cell r="C29" t="str">
            <v>Chignik Lagoon Power Utility</v>
          </cell>
          <cell r="D29" t="str">
            <v>Regulated, rate exemption</v>
          </cell>
        </row>
        <row r="30">
          <cell r="C30" t="str">
            <v>Chignik Lake Electric Utility</v>
          </cell>
          <cell r="D30" t="str">
            <v>Not regulated</v>
          </cell>
        </row>
        <row r="31">
          <cell r="C31" t="str">
            <v>Inside Passage Electric</v>
          </cell>
          <cell r="D31" t="str">
            <v>Regulated</v>
          </cell>
          <cell r="G31">
            <v>18963</v>
          </cell>
        </row>
        <row r="32">
          <cell r="C32" t="str">
            <v>Alaska Power &amp; Telephone Company</v>
          </cell>
          <cell r="D32" t="str">
            <v>Regulated</v>
          </cell>
          <cell r="G32">
            <v>219</v>
          </cell>
        </row>
        <row r="33">
          <cell r="C33" t="str">
            <v>Chitina Electric Inc</v>
          </cell>
          <cell r="D33" t="str">
            <v>Not regulated</v>
          </cell>
          <cell r="G33">
            <v>3465</v>
          </cell>
        </row>
        <row r="34">
          <cell r="C34" t="str">
            <v>Middle Kuskokwim Electric</v>
          </cell>
          <cell r="D34" t="str">
            <v>Regulated</v>
          </cell>
          <cell r="G34">
            <v>12485</v>
          </cell>
        </row>
        <row r="35">
          <cell r="C35" t="str">
            <v>Circle Electric Utility</v>
          </cell>
          <cell r="D35" t="str">
            <v>Not regulated</v>
          </cell>
        </row>
        <row r="36">
          <cell r="C36" t="str">
            <v>Clark's Point, City of</v>
          </cell>
          <cell r="D36" t="str">
            <v>Not regulated</v>
          </cell>
        </row>
        <row r="37">
          <cell r="C37" t="str">
            <v>Alaska Power &amp; Telephone Company</v>
          </cell>
          <cell r="D37" t="str">
            <v>Regulated</v>
          </cell>
          <cell r="G37">
            <v>219</v>
          </cell>
        </row>
        <row r="38">
          <cell r="C38" t="str">
            <v>G &amp; K Inc</v>
          </cell>
          <cell r="D38" t="str">
            <v>Regulated</v>
          </cell>
          <cell r="G38">
            <v>6866</v>
          </cell>
        </row>
        <row r="39">
          <cell r="C39" t="str">
            <v>Cordova Electric Cooperative</v>
          </cell>
          <cell r="D39" t="str">
            <v>Not regulated</v>
          </cell>
          <cell r="G39">
            <v>40215</v>
          </cell>
        </row>
        <row r="40">
          <cell r="C40" t="str">
            <v>Alaska Power &amp; Telephone Company</v>
          </cell>
          <cell r="D40" t="str">
            <v>Regulated</v>
          </cell>
          <cell r="G40">
            <v>219</v>
          </cell>
        </row>
        <row r="41">
          <cell r="C41" t="str">
            <v>Middle Kuskokwim Electric</v>
          </cell>
          <cell r="D41" t="str">
            <v>Regulated</v>
          </cell>
          <cell r="G41">
            <v>12485</v>
          </cell>
        </row>
        <row r="42">
          <cell r="C42" t="str">
            <v>Ipnatchiaq Electric Company</v>
          </cell>
          <cell r="D42" t="str">
            <v>Not regulated</v>
          </cell>
          <cell r="G42">
            <v>9416</v>
          </cell>
        </row>
        <row r="43">
          <cell r="C43" t="str">
            <v>Nushagak Electric Cooperative</v>
          </cell>
          <cell r="D43" t="str">
            <v>Not regulated</v>
          </cell>
          <cell r="G43">
            <v>13870</v>
          </cell>
        </row>
        <row r="44">
          <cell r="C44" t="str">
            <v>Diomede Joint Utilities</v>
          </cell>
          <cell r="D44" t="str">
            <v>Not regulated</v>
          </cell>
        </row>
        <row r="45">
          <cell r="C45" t="str">
            <v>Alaska Power &amp; Telephone Company</v>
          </cell>
          <cell r="D45" t="str">
            <v>Regulated</v>
          </cell>
          <cell r="G45">
            <v>219</v>
          </cell>
        </row>
        <row r="46">
          <cell r="C46" t="str">
            <v>Alaska Power &amp; Telephone Company</v>
          </cell>
          <cell r="D46" t="str">
            <v>Regulated</v>
          </cell>
          <cell r="G46">
            <v>219</v>
          </cell>
        </row>
        <row r="47">
          <cell r="C47" t="str">
            <v>Alaska Village Electric Cooperative</v>
          </cell>
          <cell r="D47" t="str">
            <v>Not regulated</v>
          </cell>
          <cell r="G47">
            <v>221</v>
          </cell>
        </row>
        <row r="48">
          <cell r="C48" t="str">
            <v>Egegik Light &amp; Power Co</v>
          </cell>
          <cell r="D48" t="str">
            <v>Not regulated</v>
          </cell>
          <cell r="G48">
            <v>57351</v>
          </cell>
        </row>
        <row r="49">
          <cell r="C49" t="str">
            <v>Alaska Village Electric Cooperative</v>
          </cell>
          <cell r="D49" t="str">
            <v>Not regulated</v>
          </cell>
          <cell r="G49">
            <v>221</v>
          </cell>
        </row>
        <row r="50">
          <cell r="C50" t="str">
            <v>Elfin Cove Utility Commission</v>
          </cell>
          <cell r="D50" t="str">
            <v>Not regulated</v>
          </cell>
          <cell r="G50">
            <v>5721</v>
          </cell>
        </row>
        <row r="51">
          <cell r="C51" t="str">
            <v>Alaska Village Electric Cooperative</v>
          </cell>
          <cell r="D51" t="str">
            <v>Not regulated</v>
          </cell>
          <cell r="G51">
            <v>221</v>
          </cell>
        </row>
        <row r="52">
          <cell r="C52" t="str">
            <v>Alaska Village Electric Cooperative</v>
          </cell>
          <cell r="D52" t="str">
            <v>Not regulated</v>
          </cell>
          <cell r="G52">
            <v>221</v>
          </cell>
        </row>
        <row r="53">
          <cell r="C53" t="str">
            <v>False Pass, City of</v>
          </cell>
          <cell r="D53" t="str">
            <v>Not regulated</v>
          </cell>
        </row>
        <row r="54">
          <cell r="C54" t="str">
            <v>Gwitchyaa Zhee Utilities Company</v>
          </cell>
          <cell r="D54" t="str">
            <v>Regulated</v>
          </cell>
          <cell r="G54">
            <v>7833</v>
          </cell>
        </row>
        <row r="55">
          <cell r="C55" t="str">
            <v>Galena, City of</v>
          </cell>
          <cell r="D55" t="str">
            <v>Not regulated</v>
          </cell>
          <cell r="G55">
            <v>6915</v>
          </cell>
        </row>
        <row r="56">
          <cell r="C56" t="str">
            <v>Alaska Village Electric Cooperative</v>
          </cell>
          <cell r="D56" t="str">
            <v>Not regulated</v>
          </cell>
          <cell r="G56">
            <v>221</v>
          </cell>
        </row>
        <row r="57">
          <cell r="C57" t="str">
            <v>Golovin Power Utilities</v>
          </cell>
          <cell r="D57" t="str">
            <v>Not regulated</v>
          </cell>
        </row>
        <row r="58">
          <cell r="C58" t="str">
            <v>Alaska Village Electric Cooperative</v>
          </cell>
          <cell r="D58" t="str">
            <v>Not regulated</v>
          </cell>
          <cell r="G58">
            <v>221</v>
          </cell>
        </row>
        <row r="59">
          <cell r="C59" t="str">
            <v>Alaska Village Electric Cooperative</v>
          </cell>
          <cell r="D59" t="str">
            <v>Not regulated</v>
          </cell>
          <cell r="G59">
            <v>221</v>
          </cell>
        </row>
        <row r="60">
          <cell r="C60" t="str">
            <v>Gustavus Electric Co</v>
          </cell>
          <cell r="D60" t="str">
            <v>Regulated</v>
          </cell>
          <cell r="G60">
            <v>7822</v>
          </cell>
        </row>
        <row r="61">
          <cell r="C61" t="str">
            <v>Alaska Power &amp; Telephone Company</v>
          </cell>
          <cell r="D61" t="str">
            <v>Regulated</v>
          </cell>
          <cell r="G61">
            <v>219</v>
          </cell>
        </row>
        <row r="62">
          <cell r="C62" t="str">
            <v>Alaska Power &amp; Telephone Company</v>
          </cell>
          <cell r="D62" t="str">
            <v>Regulated</v>
          </cell>
          <cell r="G62">
            <v>219</v>
          </cell>
        </row>
        <row r="63">
          <cell r="C63" t="str">
            <v>Alaska Power &amp; Telephone Company</v>
          </cell>
          <cell r="D63" t="str">
            <v>Regulated</v>
          </cell>
          <cell r="G63">
            <v>219</v>
          </cell>
        </row>
        <row r="64">
          <cell r="C64" t="str">
            <v>Alaska Village Electric Cooperative</v>
          </cell>
          <cell r="D64" t="str">
            <v>Not regulated</v>
          </cell>
          <cell r="G64">
            <v>221</v>
          </cell>
        </row>
        <row r="65">
          <cell r="C65" t="str">
            <v>Inside Passage Electric</v>
          </cell>
          <cell r="D65" t="str">
            <v>Regulated</v>
          </cell>
          <cell r="G65">
            <v>18963</v>
          </cell>
        </row>
        <row r="66">
          <cell r="C66" t="str">
            <v>Alaska Village Electric Cooperative</v>
          </cell>
          <cell r="D66" t="str">
            <v>Not regulated</v>
          </cell>
          <cell r="G66">
            <v>221</v>
          </cell>
        </row>
        <row r="67">
          <cell r="C67" t="str">
            <v>Hughes Power &amp; Light</v>
          </cell>
          <cell r="D67" t="str">
            <v>Not regulated</v>
          </cell>
          <cell r="G67">
            <v>9000</v>
          </cell>
        </row>
        <row r="68">
          <cell r="C68" t="str">
            <v>Alaska Village Electric Cooperative</v>
          </cell>
          <cell r="D68" t="str">
            <v>Not regulated</v>
          </cell>
          <cell r="G68">
            <v>221</v>
          </cell>
        </row>
        <row r="69">
          <cell r="C69" t="str">
            <v>Alaska Power &amp; Telephone Company</v>
          </cell>
          <cell r="D69" t="str">
            <v>Regulated</v>
          </cell>
          <cell r="G69">
            <v>219</v>
          </cell>
        </row>
        <row r="70">
          <cell r="C70" t="str">
            <v>Igiugig Electric Company</v>
          </cell>
          <cell r="D70" t="str">
            <v>Regulated, rate exemption</v>
          </cell>
          <cell r="G70">
            <v>9192</v>
          </cell>
        </row>
        <row r="71">
          <cell r="C71" t="str">
            <v>I-N-N Electric Coop, Inc</v>
          </cell>
          <cell r="D71" t="str">
            <v>Not regulated</v>
          </cell>
          <cell r="G71">
            <v>9188</v>
          </cell>
        </row>
        <row r="72">
          <cell r="C72" t="str">
            <v>Inside Passage Electric</v>
          </cell>
          <cell r="D72" t="str">
            <v>Regulated</v>
          </cell>
          <cell r="G72">
            <v>18963</v>
          </cell>
        </row>
        <row r="73">
          <cell r="C73" t="str">
            <v>North Slope Borough Power &amp; Light</v>
          </cell>
          <cell r="D73" t="str">
            <v>Not regulated</v>
          </cell>
          <cell r="G73">
            <v>26616</v>
          </cell>
        </row>
        <row r="74">
          <cell r="C74" t="str">
            <v>Alaska Village Electric Cooperative</v>
          </cell>
          <cell r="D74" t="str">
            <v>Not regulated</v>
          </cell>
          <cell r="G74">
            <v>221</v>
          </cell>
        </row>
        <row r="75">
          <cell r="C75" t="str">
            <v>Alaska Village Electric Cooperative</v>
          </cell>
          <cell r="D75" t="str">
            <v>Not regulated</v>
          </cell>
          <cell r="G75">
            <v>221</v>
          </cell>
        </row>
        <row r="76">
          <cell r="C76" t="str">
            <v>Alutiiq Power Company</v>
          </cell>
          <cell r="D76" t="str">
            <v>Regulated, rate exemption</v>
          </cell>
        </row>
        <row r="77">
          <cell r="C77" t="str">
            <v>Alaska Village Electric Cooperative</v>
          </cell>
          <cell r="D77" t="str">
            <v>Not regulated</v>
          </cell>
          <cell r="G77">
            <v>221</v>
          </cell>
        </row>
        <row r="78">
          <cell r="C78" t="str">
            <v>Alaska Village Electric Cooperative</v>
          </cell>
          <cell r="D78" t="str">
            <v>Not regulated</v>
          </cell>
          <cell r="G78">
            <v>221</v>
          </cell>
        </row>
        <row r="79">
          <cell r="C79" t="str">
            <v>King Cove, City of</v>
          </cell>
          <cell r="D79" t="str">
            <v>Not regulated</v>
          </cell>
          <cell r="G79">
            <v>9897</v>
          </cell>
        </row>
        <row r="80">
          <cell r="C80" t="str">
            <v>Kipnuk Light Plant</v>
          </cell>
          <cell r="D80" t="str">
            <v>Regulated</v>
          </cell>
        </row>
        <row r="81">
          <cell r="C81" t="str">
            <v>Alaska Village Electric Cooperative</v>
          </cell>
          <cell r="D81" t="str">
            <v>Not regulated</v>
          </cell>
          <cell r="G81">
            <v>221</v>
          </cell>
        </row>
        <row r="82">
          <cell r="C82" t="str">
            <v>Alaska Power &amp; Telephone Company</v>
          </cell>
          <cell r="D82" t="str">
            <v>Regulated</v>
          </cell>
          <cell r="G82">
            <v>219</v>
          </cell>
        </row>
        <row r="83">
          <cell r="C83" t="str">
            <v>Inside Passage Electric</v>
          </cell>
          <cell r="D83" t="str">
            <v>Regulated</v>
          </cell>
          <cell r="G83">
            <v>18963</v>
          </cell>
        </row>
        <row r="84">
          <cell r="C84" t="str">
            <v>Kobuk Valley Electric Company</v>
          </cell>
        </row>
        <row r="85">
          <cell r="C85" t="str">
            <v>Kokhanok Village Council</v>
          </cell>
          <cell r="D85" t="str">
            <v>Regulated, rate exemption</v>
          </cell>
          <cell r="G85">
            <v>10455</v>
          </cell>
        </row>
        <row r="86">
          <cell r="C86" t="str">
            <v>New Koliganek Village Council</v>
          </cell>
          <cell r="D86" t="str">
            <v>Regulated, rate exemption</v>
          </cell>
        </row>
        <row r="87">
          <cell r="C87" t="str">
            <v>Puvurnaq Power Company</v>
          </cell>
          <cell r="D87" t="str">
            <v>Regulated, rate exemption</v>
          </cell>
        </row>
        <row r="88">
          <cell r="C88" t="str">
            <v>Alaska Village Electric Cooperative</v>
          </cell>
          <cell r="D88" t="str">
            <v>Not regulated</v>
          </cell>
          <cell r="G88">
            <v>221</v>
          </cell>
        </row>
        <row r="89">
          <cell r="C89" t="str">
            <v>Kotzebue Electric Association</v>
          </cell>
          <cell r="D89" t="str">
            <v>Not regulated</v>
          </cell>
          <cell r="G89">
            <v>10451</v>
          </cell>
        </row>
        <row r="90">
          <cell r="C90" t="str">
            <v>Alaska Village Electric Cooperative</v>
          </cell>
          <cell r="D90" t="str">
            <v>Not regulated</v>
          </cell>
          <cell r="G90">
            <v>221</v>
          </cell>
        </row>
        <row r="91">
          <cell r="C91" t="str">
            <v>Koyukuk, City of</v>
          </cell>
          <cell r="D91" t="str">
            <v>Not regulated</v>
          </cell>
        </row>
        <row r="92">
          <cell r="C92" t="str">
            <v>Kwethluk Incorporated d/b/a Kuiggluum Kallugvia</v>
          </cell>
          <cell r="D92" t="str">
            <v>Not regulated</v>
          </cell>
          <cell r="G92">
            <v>9832</v>
          </cell>
        </row>
        <row r="93">
          <cell r="C93" t="str">
            <v>Kwigillingok Power Company</v>
          </cell>
          <cell r="D93" t="str">
            <v>Not regulated</v>
          </cell>
          <cell r="G93">
            <v>10491</v>
          </cell>
        </row>
        <row r="94">
          <cell r="C94" t="str">
            <v>Larsen Bay Utility Company</v>
          </cell>
          <cell r="D94" t="str">
            <v>Not regulated</v>
          </cell>
          <cell r="G94">
            <v>10716</v>
          </cell>
        </row>
        <row r="95">
          <cell r="C95" t="str">
            <v>Levelock Electrical Coop</v>
          </cell>
          <cell r="D95" t="str">
            <v>Not regulated</v>
          </cell>
        </row>
        <row r="96">
          <cell r="C96" t="str">
            <v>Lime Village Electric Utility</v>
          </cell>
          <cell r="D96" t="str">
            <v>Not regulated</v>
          </cell>
        </row>
        <row r="97">
          <cell r="C97" t="str">
            <v>Alaska Village Electric Cooperative</v>
          </cell>
          <cell r="D97" t="str">
            <v>Not regulated</v>
          </cell>
          <cell r="G97">
            <v>221</v>
          </cell>
        </row>
        <row r="98">
          <cell r="C98" t="str">
            <v>TDX Manley Generating LLC</v>
          </cell>
          <cell r="D98" t="str">
            <v>Regulated</v>
          </cell>
          <cell r="G98">
            <v>56503</v>
          </cell>
        </row>
        <row r="99">
          <cell r="C99" t="str">
            <v>Manokotak Power Company</v>
          </cell>
          <cell r="D99" t="str">
            <v>Not regulated</v>
          </cell>
          <cell r="G99">
            <v>26317</v>
          </cell>
        </row>
        <row r="100">
          <cell r="C100" t="str">
            <v>Alaska Village Electric Cooperative</v>
          </cell>
          <cell r="D100" t="str">
            <v>Not regulated</v>
          </cell>
          <cell r="G100">
            <v>221</v>
          </cell>
        </row>
        <row r="101">
          <cell r="C101" t="str">
            <v>Mcgrath Light &amp; Power</v>
          </cell>
          <cell r="D101" t="str">
            <v>Regulated</v>
          </cell>
          <cell r="G101">
            <v>12119</v>
          </cell>
        </row>
        <row r="102">
          <cell r="C102" t="str">
            <v>Alaska Village Electric Cooperative</v>
          </cell>
          <cell r="D102" t="str">
            <v>Not regulated</v>
          </cell>
          <cell r="G102">
            <v>221</v>
          </cell>
        </row>
        <row r="103">
          <cell r="C103" t="str">
            <v>Alaska Power &amp; Telephone Company</v>
          </cell>
          <cell r="D103" t="str">
            <v>Regulated</v>
          </cell>
          <cell r="G103">
            <v>219</v>
          </cell>
        </row>
        <row r="104">
          <cell r="C104" t="str">
            <v>Alaska Village Electric Cooperative</v>
          </cell>
          <cell r="D104" t="str">
            <v>Not regulated</v>
          </cell>
          <cell r="G104">
            <v>221</v>
          </cell>
        </row>
        <row r="105">
          <cell r="C105" t="str">
            <v>Alaska Village Electric Cooperative</v>
          </cell>
          <cell r="D105" t="str">
            <v>Not regulated</v>
          </cell>
          <cell r="G105">
            <v>221</v>
          </cell>
        </row>
        <row r="106">
          <cell r="C106" t="str">
            <v>Naknek Electric Association</v>
          </cell>
          <cell r="D106" t="str">
            <v>Not regulated</v>
          </cell>
          <cell r="G106">
            <v>13201</v>
          </cell>
        </row>
        <row r="107">
          <cell r="C107" t="str">
            <v>Napakiak Ircinraq</v>
          </cell>
          <cell r="D107" t="str">
            <v>Not regulated</v>
          </cell>
          <cell r="G107">
            <v>13211</v>
          </cell>
        </row>
        <row r="108">
          <cell r="C108" t="str">
            <v>Alaska Power &amp; Telephone Company</v>
          </cell>
          <cell r="D108" t="str">
            <v>Regulated</v>
          </cell>
          <cell r="G108">
            <v>219</v>
          </cell>
        </row>
        <row r="109">
          <cell r="C109" t="str">
            <v>Nelson Lagoon Electrical Coop</v>
          </cell>
          <cell r="D109" t="str">
            <v>Not regulated</v>
          </cell>
          <cell r="G109">
            <v>13477</v>
          </cell>
        </row>
        <row r="110">
          <cell r="C110" t="str">
            <v>Alaska Village Electric Cooperative</v>
          </cell>
          <cell r="D110" t="str">
            <v>Not regulated</v>
          </cell>
          <cell r="G110">
            <v>221</v>
          </cell>
        </row>
        <row r="111">
          <cell r="C111" t="str">
            <v>Ungusraq Power Company</v>
          </cell>
          <cell r="D111" t="str">
            <v>Not regulated</v>
          </cell>
        </row>
        <row r="112">
          <cell r="C112" t="str">
            <v>Alaska Village Electric Cooperative</v>
          </cell>
          <cell r="D112" t="str">
            <v>Not regulated</v>
          </cell>
          <cell r="G112">
            <v>221</v>
          </cell>
        </row>
        <row r="113">
          <cell r="C113" t="str">
            <v>Umnak Power Company</v>
          </cell>
          <cell r="D113" t="str">
            <v>Not regulated</v>
          </cell>
        </row>
        <row r="114">
          <cell r="C114" t="str">
            <v>Alaska Village Electric Cooperative</v>
          </cell>
          <cell r="D114" t="str">
            <v>Not regulated</v>
          </cell>
          <cell r="G114">
            <v>221</v>
          </cell>
        </row>
        <row r="115">
          <cell r="C115" t="str">
            <v>Nome Joint Utility Systems</v>
          </cell>
          <cell r="D115" t="str">
            <v>Not regulated</v>
          </cell>
          <cell r="G115">
            <v>13642</v>
          </cell>
        </row>
        <row r="116">
          <cell r="C116" t="str">
            <v>Alaska Village Electric Cooperative</v>
          </cell>
          <cell r="D116" t="str">
            <v>Not regulated</v>
          </cell>
          <cell r="G116">
            <v>221</v>
          </cell>
        </row>
        <row r="117">
          <cell r="C117" t="str">
            <v>Alaska Power &amp; Telephone Company</v>
          </cell>
          <cell r="D117" t="str">
            <v>Regulated</v>
          </cell>
          <cell r="G117">
            <v>219</v>
          </cell>
        </row>
        <row r="118">
          <cell r="C118" t="str">
            <v>North Slope Borough Power &amp; Light</v>
          </cell>
          <cell r="D118" t="str">
            <v>Not regulated</v>
          </cell>
          <cell r="G118">
            <v>26616</v>
          </cell>
        </row>
        <row r="119">
          <cell r="C119" t="str">
            <v>Alaska Village Electric Cooperative</v>
          </cell>
          <cell r="D119" t="str">
            <v>Not regulated</v>
          </cell>
          <cell r="G119">
            <v>221</v>
          </cell>
        </row>
        <row r="120">
          <cell r="C120" t="str">
            <v>Nunam Iqua Electric Company</v>
          </cell>
          <cell r="D120" t="str">
            <v>Not regulated</v>
          </cell>
        </row>
        <row r="121">
          <cell r="C121" t="str">
            <v>Alaska Village Electric Cooperative</v>
          </cell>
          <cell r="D121" t="str">
            <v>Not regulated</v>
          </cell>
          <cell r="G121">
            <v>221</v>
          </cell>
        </row>
        <row r="122">
          <cell r="C122" t="str">
            <v>Alaska Village Electric Cooperative</v>
          </cell>
          <cell r="D122" t="str">
            <v>Not regulated</v>
          </cell>
          <cell r="G122">
            <v>221</v>
          </cell>
        </row>
        <row r="123">
          <cell r="C123" t="str">
            <v>Ouzinkie, City of</v>
          </cell>
          <cell r="D123" t="str">
            <v>Not regulated</v>
          </cell>
          <cell r="G123">
            <v>14234</v>
          </cell>
        </row>
        <row r="124">
          <cell r="C124" t="str">
            <v>Pedro Bay Village Council</v>
          </cell>
          <cell r="D124" t="str">
            <v>Regulated, rate exemption</v>
          </cell>
          <cell r="G124">
            <v>14633</v>
          </cell>
        </row>
        <row r="125">
          <cell r="C125" t="str">
            <v>Pilot Point Electric Utility</v>
          </cell>
          <cell r="D125" t="str">
            <v>Not regulated</v>
          </cell>
        </row>
        <row r="126">
          <cell r="C126" t="str">
            <v>Alaska Village Electric Cooperative</v>
          </cell>
          <cell r="D126" t="str">
            <v>Not regulated</v>
          </cell>
          <cell r="G126">
            <v>221</v>
          </cell>
        </row>
        <row r="127">
          <cell r="C127" t="str">
            <v>Alaska Village Electric Cooperative</v>
          </cell>
          <cell r="D127" t="str">
            <v>Not regulated</v>
          </cell>
          <cell r="G127">
            <v>221</v>
          </cell>
        </row>
        <row r="128">
          <cell r="C128" t="str">
            <v>North Slope Borough Power &amp; Light</v>
          </cell>
          <cell r="D128" t="str">
            <v>Not regulated</v>
          </cell>
          <cell r="G128">
            <v>26616</v>
          </cell>
        </row>
        <row r="129">
          <cell r="C129" t="str">
            <v>North Slope Borough Power &amp; Light</v>
          </cell>
          <cell r="D129" t="str">
            <v>Not regulated</v>
          </cell>
          <cell r="G129">
            <v>26616</v>
          </cell>
        </row>
        <row r="130">
          <cell r="C130" t="str">
            <v>Tanalian Electric Cooperative</v>
          </cell>
          <cell r="D130" t="str">
            <v>Not regulated</v>
          </cell>
        </row>
        <row r="131">
          <cell r="C131" t="str">
            <v>Port Heiden Utilities</v>
          </cell>
          <cell r="D131" t="str">
            <v>Not regulated</v>
          </cell>
        </row>
        <row r="132">
          <cell r="C132" t="str">
            <v>Alaska Village Electric Cooperative</v>
          </cell>
          <cell r="D132" t="str">
            <v>Not regulated</v>
          </cell>
          <cell r="G132">
            <v>221</v>
          </cell>
        </row>
        <row r="133">
          <cell r="C133" t="str">
            <v>Rampart Village Council</v>
          </cell>
          <cell r="D133" t="str">
            <v>Not regulated</v>
          </cell>
        </row>
        <row r="134">
          <cell r="C134" t="str">
            <v>Middle Kuskokwim Electric</v>
          </cell>
          <cell r="D134" t="str">
            <v>Regulated</v>
          </cell>
          <cell r="G134">
            <v>12485</v>
          </cell>
        </row>
        <row r="135">
          <cell r="C135" t="str">
            <v>Ruby, City of</v>
          </cell>
          <cell r="D135" t="str">
            <v>Not regulated</v>
          </cell>
        </row>
        <row r="136">
          <cell r="C136" t="str">
            <v>Alaska Village Electric Cooperative</v>
          </cell>
          <cell r="D136" t="str">
            <v>Not regulated</v>
          </cell>
          <cell r="G136">
            <v>221</v>
          </cell>
        </row>
        <row r="137">
          <cell r="C137" t="str">
            <v>Saint George, City of</v>
          </cell>
          <cell r="D137" t="str">
            <v>Not regulated</v>
          </cell>
        </row>
        <row r="138">
          <cell r="C138" t="str">
            <v>Alaska Village Electric Cooperative</v>
          </cell>
          <cell r="D138" t="str">
            <v>Not regulated</v>
          </cell>
          <cell r="G138">
            <v>221</v>
          </cell>
        </row>
        <row r="139">
          <cell r="C139" t="str">
            <v>Alaska Village Electric Cooperative</v>
          </cell>
          <cell r="D139" t="str">
            <v>Not regulated</v>
          </cell>
          <cell r="G139">
            <v>221</v>
          </cell>
        </row>
        <row r="140">
          <cell r="C140" t="str">
            <v>Saint Paul Municipal Electric</v>
          </cell>
          <cell r="D140" t="str">
            <v>Not regulated</v>
          </cell>
          <cell r="G140">
            <v>17898</v>
          </cell>
        </row>
        <row r="141">
          <cell r="C141" t="str">
            <v>TDX Corporation</v>
          </cell>
          <cell r="D141" t="str">
            <v>Regulated</v>
          </cell>
        </row>
        <row r="142">
          <cell r="C142" t="str">
            <v>Alaska Village Electric Cooperative</v>
          </cell>
          <cell r="D142" t="str">
            <v>Not regulated</v>
          </cell>
          <cell r="G142">
            <v>221</v>
          </cell>
        </row>
        <row r="143">
          <cell r="C143" t="str">
            <v>Alaska Village Electric Cooperative</v>
          </cell>
          <cell r="D143" t="str">
            <v>Not regulated</v>
          </cell>
          <cell r="G143">
            <v>221</v>
          </cell>
        </row>
        <row r="144">
          <cell r="C144" t="str">
            <v>Alaska Village Electric Cooperative</v>
          </cell>
          <cell r="D144" t="str">
            <v>Not regulated</v>
          </cell>
          <cell r="G144">
            <v>221</v>
          </cell>
        </row>
        <row r="145">
          <cell r="C145" t="str">
            <v>Alaska Village Electric Cooperative</v>
          </cell>
          <cell r="D145" t="str">
            <v>Not regulated</v>
          </cell>
          <cell r="G145">
            <v>221</v>
          </cell>
        </row>
        <row r="146">
          <cell r="C146" t="str">
            <v>Alaska Village Electric Cooperative</v>
          </cell>
          <cell r="D146" t="str">
            <v>Not regulated</v>
          </cell>
          <cell r="G146">
            <v>221</v>
          </cell>
        </row>
        <row r="147">
          <cell r="C147" t="str">
            <v>Alaska Village Electric Cooperative</v>
          </cell>
          <cell r="D147" t="str">
            <v>Not regulated</v>
          </cell>
          <cell r="G147">
            <v>221</v>
          </cell>
        </row>
        <row r="148">
          <cell r="C148" t="str">
            <v>Alaska Village Electric Cooperative</v>
          </cell>
          <cell r="D148" t="str">
            <v>Not regulated</v>
          </cell>
          <cell r="G148">
            <v>221</v>
          </cell>
        </row>
        <row r="149">
          <cell r="C149" t="str">
            <v>Alaska Power &amp; Telephone Company</v>
          </cell>
          <cell r="D149" t="str">
            <v>Regulated</v>
          </cell>
          <cell r="G149">
            <v>219</v>
          </cell>
        </row>
        <row r="150">
          <cell r="C150" t="str">
            <v>Alaska Power &amp; Telephone Company</v>
          </cell>
          <cell r="D150" t="str">
            <v>Regulated</v>
          </cell>
          <cell r="G150">
            <v>219</v>
          </cell>
        </row>
        <row r="151">
          <cell r="C151" t="str">
            <v>Middle Kuskokwim Electric</v>
          </cell>
          <cell r="D151" t="str">
            <v>Regulated</v>
          </cell>
          <cell r="G151">
            <v>12485</v>
          </cell>
        </row>
        <row r="152">
          <cell r="C152" t="str">
            <v>Alaska Village Electric Cooperative</v>
          </cell>
          <cell r="D152" t="str">
            <v>Not regulated</v>
          </cell>
          <cell r="G152">
            <v>221</v>
          </cell>
        </row>
        <row r="153">
          <cell r="C153" t="str">
            <v>Stevens Village Ira Council</v>
          </cell>
          <cell r="D153" t="str">
            <v>Not regulated</v>
          </cell>
        </row>
        <row r="154">
          <cell r="C154" t="str">
            <v>Middle Kuskokwim Electric</v>
          </cell>
          <cell r="D154" t="str">
            <v>Regulated</v>
          </cell>
          <cell r="G154">
            <v>12485</v>
          </cell>
        </row>
        <row r="155">
          <cell r="C155" t="str">
            <v>Takotna Community Assoc Inc</v>
          </cell>
          <cell r="D155" t="str">
            <v>Not regulated</v>
          </cell>
        </row>
        <row r="156">
          <cell r="C156" t="str">
            <v>Tanana Power Company Inc</v>
          </cell>
          <cell r="D156" t="str">
            <v>Regulated</v>
          </cell>
          <cell r="G156">
            <v>18474</v>
          </cell>
        </row>
        <row r="157">
          <cell r="C157" t="str">
            <v>Tatitlek Village Ira Council</v>
          </cell>
          <cell r="D157" t="str">
            <v>Regulated</v>
          </cell>
          <cell r="G157">
            <v>18480</v>
          </cell>
        </row>
        <row r="158">
          <cell r="C158" t="str">
            <v>Alaska Village Electric Cooperative</v>
          </cell>
          <cell r="D158" t="str">
            <v>Not regulated</v>
          </cell>
          <cell r="G158">
            <v>221</v>
          </cell>
        </row>
        <row r="159">
          <cell r="C159" t="str">
            <v>Tenakee Springs, City of</v>
          </cell>
          <cell r="D159" t="str">
            <v>Not regulated</v>
          </cell>
          <cell r="G159">
            <v>18541</v>
          </cell>
        </row>
        <row r="160">
          <cell r="C160" t="str">
            <v>Alaska Power &amp; Telephone Company</v>
          </cell>
          <cell r="D160" t="str">
            <v>Regulated</v>
          </cell>
          <cell r="G160">
            <v>219</v>
          </cell>
        </row>
        <row r="161">
          <cell r="C161" t="str">
            <v>Alaska Power &amp; Telephone Company</v>
          </cell>
          <cell r="D161" t="str">
            <v>Regulated</v>
          </cell>
          <cell r="G161">
            <v>219</v>
          </cell>
        </row>
        <row r="162">
          <cell r="C162" t="str">
            <v>Alaska Village Electric Cooperative</v>
          </cell>
          <cell r="D162" t="str">
            <v>Not regulated</v>
          </cell>
          <cell r="G162">
            <v>221</v>
          </cell>
        </row>
        <row r="163">
          <cell r="C163" t="str">
            <v>Alaska Village Electric Cooperative</v>
          </cell>
          <cell r="D163" t="str">
            <v>Not regulated</v>
          </cell>
          <cell r="G163">
            <v>221</v>
          </cell>
        </row>
        <row r="164">
          <cell r="C164" t="str">
            <v>Alaska Power &amp; Telephone Company</v>
          </cell>
          <cell r="D164" t="str">
            <v>Regulated</v>
          </cell>
          <cell r="G164">
            <v>219</v>
          </cell>
        </row>
        <row r="165">
          <cell r="C165" t="str">
            <v>Tuluksak Traditional</v>
          </cell>
          <cell r="D165" t="str">
            <v>Regulated, rate exemption</v>
          </cell>
        </row>
        <row r="166">
          <cell r="C166" t="str">
            <v>Tuntutuliak Community</v>
          </cell>
          <cell r="D166" t="str">
            <v>Regulated, rate exemption</v>
          </cell>
          <cell r="G166">
            <v>19267</v>
          </cell>
        </row>
        <row r="167">
          <cell r="C167" t="str">
            <v>Alaska Village Electric Cooperative</v>
          </cell>
          <cell r="D167" t="str">
            <v>Not regulated</v>
          </cell>
          <cell r="G167">
            <v>221</v>
          </cell>
        </row>
        <row r="168">
          <cell r="C168" t="str">
            <v>Twin Hills Village Council</v>
          </cell>
          <cell r="D168" t="str">
            <v>Not regulated</v>
          </cell>
        </row>
        <row r="169">
          <cell r="C169" t="str">
            <v>Unalakleet Valley Electric Cooperative</v>
          </cell>
          <cell r="D169" t="str">
            <v>Regulated</v>
          </cell>
          <cell r="G169">
            <v>40548</v>
          </cell>
        </row>
        <row r="170">
          <cell r="C170" t="str">
            <v>Unalaska, City of</v>
          </cell>
          <cell r="D170" t="str">
            <v>Not regulated</v>
          </cell>
          <cell r="G170">
            <v>19454</v>
          </cell>
        </row>
        <row r="171">
          <cell r="C171" t="str">
            <v>Venetie Village Electric</v>
          </cell>
          <cell r="D171" t="str">
            <v>Regulated, rate exemption</v>
          </cell>
        </row>
        <row r="172">
          <cell r="C172" t="str">
            <v>North Slope Borough Power &amp; Light</v>
          </cell>
          <cell r="D172" t="str">
            <v>Not regulated</v>
          </cell>
          <cell r="G172">
            <v>26616</v>
          </cell>
        </row>
        <row r="173">
          <cell r="C173" t="str">
            <v>Alaska Village Electric Cooperative</v>
          </cell>
          <cell r="D173" t="str">
            <v>Not regulated</v>
          </cell>
          <cell r="G173">
            <v>221</v>
          </cell>
        </row>
        <row r="174">
          <cell r="C174" t="str">
            <v>Alaska Power &amp; Telephone Company</v>
          </cell>
          <cell r="D174" t="str">
            <v>Regulated</v>
          </cell>
          <cell r="G174">
            <v>219</v>
          </cell>
        </row>
        <row r="175">
          <cell r="C175" t="str">
            <v>White Mountain, City of</v>
          </cell>
          <cell r="D175" t="str">
            <v>Not regulated</v>
          </cell>
          <cell r="G175">
            <v>20535</v>
          </cell>
        </row>
        <row r="176">
          <cell r="C176" t="str">
            <v>Yakutat Power Inc</v>
          </cell>
          <cell r="D176" t="str">
            <v>Not regulated</v>
          </cell>
          <cell r="G176">
            <v>30150</v>
          </cell>
        </row>
      </sheetData>
      <sheetData sheetId="15"/>
      <sheetData sheetId="16"/>
      <sheetData sheetId="1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_Data &amp; TOC"/>
      <sheetName val="Table 1.h"/>
      <sheetName val="Table 1.i"/>
      <sheetName val="Table 1.j"/>
      <sheetName val="Table2.5a"/>
      <sheetName val="Table2.5b"/>
      <sheetName val="Table 2.5c"/>
      <sheetName val="2.5a comparison"/>
      <sheetName val="Annual Sales FINAL 06082023"/>
      <sheetName val="LOOKUP INTERTIES 08032020"/>
      <sheetName val="LOOKUP Sales reporting 05242023"/>
      <sheetName val="LOOKUP OPERATOR 05032023"/>
      <sheetName val="Date Range"/>
    </sheetNames>
    <sheetDataSet>
      <sheetData sheetId="0"/>
      <sheetData sheetId="1"/>
      <sheetData sheetId="2"/>
      <sheetData sheetId="3"/>
      <sheetData sheetId="4">
        <row r="3">
          <cell r="A3" t="str">
            <v>SR-1</v>
          </cell>
          <cell r="B3">
            <v>0</v>
          </cell>
          <cell r="C3">
            <v>1</v>
          </cell>
          <cell r="D3" t="str">
            <v>Alaska Electric Light &amp; Power Co.</v>
          </cell>
          <cell r="E3" t="str">
            <v>Alaska Electric Light&amp;Power Co</v>
          </cell>
          <cell r="F3" t="str">
            <v>Juneau_grid</v>
          </cell>
          <cell r="G3" t="str">
            <v>Southeast</v>
          </cell>
          <cell r="H3">
            <v>19052.099999999999</v>
          </cell>
          <cell r="I3">
            <v>160027</v>
          </cell>
          <cell r="J3">
            <v>15017</v>
          </cell>
          <cell r="K3">
            <v>0.11905553437857361</v>
          </cell>
          <cell r="L3">
            <v>11678.5</v>
          </cell>
          <cell r="M3">
            <v>117468</v>
          </cell>
          <cell r="N3">
            <v>2395</v>
          </cell>
          <cell r="O3">
            <v>9.9418565056015248E-2</v>
          </cell>
          <cell r="P3">
            <v>14548.4</v>
          </cell>
          <cell r="Q3">
            <v>126839</v>
          </cell>
          <cell r="R3">
            <v>121</v>
          </cell>
          <cell r="S3">
            <v>0.11469973746245239</v>
          </cell>
          <cell r="T3">
            <v>45279</v>
          </cell>
          <cell r="U3">
            <v>404334</v>
          </cell>
          <cell r="V3">
            <v>17533</v>
          </cell>
          <cell r="W3">
            <v>0.11198415171615546</v>
          </cell>
          <cell r="X3" t="str">
            <v>EIA861</v>
          </cell>
          <cell r="Y3">
            <v>0</v>
          </cell>
          <cell r="Z3" t="str">
            <v>Juneau, Douglas, Greens Creek (Industrial)</v>
          </cell>
          <cell r="AA3" t="str">
            <v/>
          </cell>
        </row>
        <row r="4">
          <cell r="A4" t="str">
            <v>SR-192</v>
          </cell>
          <cell r="B4">
            <v>0</v>
          </cell>
          <cell r="C4">
            <v>10</v>
          </cell>
          <cell r="D4" t="str">
            <v>Copper Valley Elec Assn, Inc</v>
          </cell>
          <cell r="E4" t="e">
            <v>#N/A</v>
          </cell>
          <cell r="F4" t="str">
            <v>CopperValley_grid</v>
          </cell>
          <cell r="G4" t="str">
            <v>Copper River/Chugach</v>
          </cell>
          <cell r="H4">
            <v>0</v>
          </cell>
          <cell r="I4">
            <v>0</v>
          </cell>
          <cell r="J4">
            <v>0</v>
          </cell>
          <cell r="K4" t="e">
            <v>#DIV/0!</v>
          </cell>
          <cell r="L4">
            <v>0</v>
          </cell>
          <cell r="M4">
            <v>0</v>
          </cell>
          <cell r="N4">
            <v>0</v>
          </cell>
          <cell r="O4" t="e">
            <v>#DIV/0!</v>
          </cell>
          <cell r="P4">
            <v>0</v>
          </cell>
          <cell r="Q4">
            <v>0</v>
          </cell>
          <cell r="R4">
            <v>0</v>
          </cell>
          <cell r="S4" t="str">
            <v/>
          </cell>
          <cell r="T4">
            <v>22849</v>
          </cell>
          <cell r="U4">
            <v>88142</v>
          </cell>
          <cell r="V4">
            <v>3908</v>
          </cell>
          <cell r="W4">
            <v>0.25922942524562637</v>
          </cell>
          <cell r="X4" t="str">
            <v>EIA861S</v>
          </cell>
          <cell r="Y4">
            <v>0</v>
          </cell>
          <cell r="Z4" t="str">
            <v>In addition to Valdez, the CVEA service area includes 14 other communities.</v>
          </cell>
          <cell r="AA4" t="str">
            <v/>
          </cell>
        </row>
        <row r="5">
          <cell r="A5" t="str">
            <v>SR-8</v>
          </cell>
          <cell r="B5">
            <v>0</v>
          </cell>
          <cell r="C5">
            <v>18</v>
          </cell>
          <cell r="D5" t="str">
            <v>Matanuska Electric Assn Inc</v>
          </cell>
          <cell r="E5" t="e">
            <v>#N/A</v>
          </cell>
          <cell r="F5" t="str">
            <v>Railbelt_grid</v>
          </cell>
          <cell r="G5" t="str">
            <v>Railbelt</v>
          </cell>
          <cell r="H5">
            <v>98188.800000000003</v>
          </cell>
          <cell r="I5">
            <v>458646</v>
          </cell>
          <cell r="J5">
            <v>61091</v>
          </cell>
          <cell r="K5">
            <v>0.21408406483431666</v>
          </cell>
          <cell r="L5">
            <v>57465.4</v>
          </cell>
          <cell r="M5">
            <v>310092</v>
          </cell>
          <cell r="N5">
            <v>6664</v>
          </cell>
          <cell r="O5">
            <v>0.18531726068392607</v>
          </cell>
          <cell r="P5">
            <v>0</v>
          </cell>
          <cell r="Q5">
            <v>0</v>
          </cell>
          <cell r="R5">
            <v>0</v>
          </cell>
          <cell r="S5" t="str">
            <v/>
          </cell>
          <cell r="T5">
            <v>155654.20000000001</v>
          </cell>
          <cell r="U5">
            <v>768738</v>
          </cell>
          <cell r="V5">
            <v>67755</v>
          </cell>
          <cell r="W5">
            <v>0.20248016879613082</v>
          </cell>
          <cell r="X5" t="str">
            <v>EIA861</v>
          </cell>
          <cell r="Y5">
            <v>0</v>
          </cell>
          <cell r="Z5" t="str">
            <v>In addition to Wasilla, the MEA service area includes 28 other communities.</v>
          </cell>
          <cell r="AA5" t="str">
            <v/>
          </cell>
        </row>
        <row r="6">
          <cell r="A6" t="str">
            <v>SR-184</v>
          </cell>
          <cell r="B6">
            <v>332850</v>
          </cell>
          <cell r="C6">
            <v>741</v>
          </cell>
          <cell r="D6" t="str">
            <v>Unalakleet Valley Electric Cooperative</v>
          </cell>
          <cell r="E6" t="str">
            <v>Unalakleet</v>
          </cell>
          <cell r="F6" t="str">
            <v>Unalakleet_grid</v>
          </cell>
          <cell r="G6" t="str">
            <v>Bering Straits</v>
          </cell>
          <cell r="H6">
            <v>606.69862999166651</v>
          </cell>
          <cell r="I6">
            <v>1355.423</v>
          </cell>
          <cell r="J6">
            <v>273.08333333333331</v>
          </cell>
          <cell r="K6">
            <v>0.44760833333333322</v>
          </cell>
          <cell r="L6">
            <v>818.38335342499977</v>
          </cell>
          <cell r="M6">
            <v>1828.347</v>
          </cell>
          <cell r="N6">
            <v>21.75</v>
          </cell>
          <cell r="O6">
            <v>0.44760833333333322</v>
          </cell>
          <cell r="P6">
            <v>319.10132365833329</v>
          </cell>
          <cell r="Q6">
            <v>712.90300000000002</v>
          </cell>
          <cell r="R6">
            <v>87.75</v>
          </cell>
          <cell r="S6">
            <v>0.44760833333333327</v>
          </cell>
          <cell r="T6">
            <v>1744.1833070749994</v>
          </cell>
          <cell r="U6">
            <v>3896.6729999999998</v>
          </cell>
          <cell r="V6">
            <v>382.58333333333331</v>
          </cell>
          <cell r="W6">
            <v>0.44760833333333322</v>
          </cell>
          <cell r="X6" t="str">
            <v>PCE</v>
          </cell>
          <cell r="Y6">
            <v>12</v>
          </cell>
          <cell r="Z6" t="str">
            <v>Unalakleet</v>
          </cell>
          <cell r="AA6" t="str">
            <v>PCE revenue assumes all kWh are at residential rate</v>
          </cell>
        </row>
        <row r="7">
          <cell r="A7" t="str">
            <v>SR-106</v>
          </cell>
          <cell r="B7">
            <v>332190</v>
          </cell>
          <cell r="C7">
            <v>570</v>
          </cell>
          <cell r="D7" t="str">
            <v>Lime Village Electric Utility</v>
          </cell>
          <cell r="E7" t="str">
            <v>Lime Village</v>
          </cell>
          <cell r="F7" t="str">
            <v>Lime Village_grid</v>
          </cell>
          <cell r="G7" t="str">
            <v>Lower Yukon-Kuskokwim</v>
          </cell>
          <cell r="H7">
            <v>1.1363400000000001</v>
          </cell>
          <cell r="I7">
            <v>0.64200000000000002</v>
          </cell>
          <cell r="J7">
            <v>12</v>
          </cell>
          <cell r="K7">
            <v>1.7700000000000002</v>
          </cell>
          <cell r="L7">
            <v>2.2656000000000001</v>
          </cell>
          <cell r="M7">
            <v>1.28</v>
          </cell>
          <cell r="N7">
            <v>4</v>
          </cell>
          <cell r="O7">
            <v>1.77</v>
          </cell>
          <cell r="P7">
            <v>3.8019600000000002</v>
          </cell>
          <cell r="Q7">
            <v>2.1480000000000001</v>
          </cell>
          <cell r="R7">
            <v>4</v>
          </cell>
          <cell r="S7">
            <v>1.77</v>
          </cell>
          <cell r="T7">
            <v>7.2039000000000009</v>
          </cell>
          <cell r="U7">
            <v>4.07</v>
          </cell>
          <cell r="V7">
            <v>20</v>
          </cell>
          <cell r="W7">
            <v>1.77</v>
          </cell>
          <cell r="X7" t="str">
            <v>PCE</v>
          </cell>
          <cell r="Y7">
            <v>2</v>
          </cell>
          <cell r="Z7" t="str">
            <v>Lime Village</v>
          </cell>
          <cell r="AA7" t="str">
            <v>PCE revenue assumes all kWh are at residential rate</v>
          </cell>
        </row>
        <row r="8">
          <cell r="A8" t="str">
            <v>SR-172</v>
          </cell>
          <cell r="B8">
            <v>332610</v>
          </cell>
          <cell r="C8">
            <v>586</v>
          </cell>
          <cell r="D8" t="str">
            <v>Tatitlek Village Ira Council</v>
          </cell>
          <cell r="E8" t="str">
            <v>Tatitlek</v>
          </cell>
          <cell r="F8" t="str">
            <v>Tatitlek_grid</v>
          </cell>
          <cell r="G8" t="str">
            <v>Copper River/Chugach</v>
          </cell>
          <cell r="H8">
            <v>115.82064</v>
          </cell>
          <cell r="I8">
            <v>125.892</v>
          </cell>
          <cell r="J8">
            <v>39.083333333333336</v>
          </cell>
          <cell r="K8">
            <v>0.92</v>
          </cell>
          <cell r="L8">
            <v>45.094720000000002</v>
          </cell>
          <cell r="M8">
            <v>49.015999999999998</v>
          </cell>
          <cell r="N8">
            <v>5</v>
          </cell>
          <cell r="O8">
            <v>0.92</v>
          </cell>
          <cell r="P8">
            <v>122.19072000000001</v>
          </cell>
          <cell r="Q8">
            <v>132.816</v>
          </cell>
          <cell r="R8">
            <v>18.916666666666668</v>
          </cell>
          <cell r="S8">
            <v>0.92</v>
          </cell>
          <cell r="T8">
            <v>283.10608000000002</v>
          </cell>
          <cell r="U8">
            <v>307.72399999999999</v>
          </cell>
          <cell r="V8">
            <v>63</v>
          </cell>
          <cell r="W8">
            <v>0.92000000000000015</v>
          </cell>
          <cell r="X8" t="str">
            <v>PCE</v>
          </cell>
          <cell r="Y8">
            <v>12</v>
          </cell>
          <cell r="Z8" t="str">
            <v>Tatitlek</v>
          </cell>
          <cell r="AA8" t="str">
            <v>PCE revenue assumes all kWh are at residential rate</v>
          </cell>
        </row>
        <row r="9">
          <cell r="A9" t="str">
            <v>SR-89</v>
          </cell>
          <cell r="B9">
            <v>332070</v>
          </cell>
          <cell r="C9">
            <v>289</v>
          </cell>
          <cell r="D9" t="e">
            <v>#N/A</v>
          </cell>
          <cell r="E9" t="e">
            <v>#N/A</v>
          </cell>
          <cell r="F9" t="e">
            <v>#N/A</v>
          </cell>
          <cell r="G9" t="e">
            <v>#N/A</v>
          </cell>
          <cell r="H9" t="e">
            <v>#N/A</v>
          </cell>
          <cell r="I9" t="e">
            <v>#N/A</v>
          </cell>
          <cell r="J9" t="e">
            <v>#N/A</v>
          </cell>
          <cell r="K9" t="e">
            <v>#N/A</v>
          </cell>
          <cell r="L9" t="e">
            <v>#N/A</v>
          </cell>
          <cell r="M9" t="e">
            <v>#N/A</v>
          </cell>
          <cell r="N9" t="e">
            <v>#N/A</v>
          </cell>
          <cell r="O9" t="e">
            <v>#N/A</v>
          </cell>
          <cell r="P9" t="e">
            <v>#N/A</v>
          </cell>
          <cell r="Q9" t="e">
            <v>#N/A</v>
          </cell>
          <cell r="R9" t="e">
            <v>#N/A</v>
          </cell>
          <cell r="S9" t="str">
            <v/>
          </cell>
          <cell r="T9" t="e">
            <v>#N/A</v>
          </cell>
          <cell r="U9" t="e">
            <v>#N/A</v>
          </cell>
          <cell r="V9" t="e">
            <v>#N/A</v>
          </cell>
          <cell r="W9" t="e">
            <v>#N/A</v>
          </cell>
          <cell r="X9" t="e">
            <v>#N/A</v>
          </cell>
          <cell r="Y9" t="e">
            <v>#N/A</v>
          </cell>
          <cell r="Z9" t="str">
            <v>King Cove</v>
          </cell>
          <cell r="AA9" t="e">
            <v>#N/A</v>
          </cell>
        </row>
        <row r="10">
          <cell r="A10" t="str">
            <v>SR-118</v>
          </cell>
          <cell r="B10">
            <v>332300</v>
          </cell>
          <cell r="C10">
            <v>625</v>
          </cell>
          <cell r="D10" t="str">
            <v>Napaskiak Electric Utility</v>
          </cell>
          <cell r="E10" t="str">
            <v>Napaskiak</v>
          </cell>
          <cell r="F10" t="str">
            <v>Napaskiak_grid</v>
          </cell>
          <cell r="G10" t="str">
            <v>Lower Yukon-Kuskokwim</v>
          </cell>
          <cell r="H10">
            <v>286.08090000000004</v>
          </cell>
          <cell r="I10">
            <v>408.68700000000001</v>
          </cell>
          <cell r="J10">
            <v>111.66666666666667</v>
          </cell>
          <cell r="K10">
            <v>0.70000000000000007</v>
          </cell>
          <cell r="L10">
            <v>145.0274</v>
          </cell>
          <cell r="M10">
            <v>207.18199999999999</v>
          </cell>
          <cell r="N10">
            <v>8</v>
          </cell>
          <cell r="O10">
            <v>0.70000000000000007</v>
          </cell>
          <cell r="P10">
            <v>34.203400000000002</v>
          </cell>
          <cell r="Q10">
            <v>48.861999999999995</v>
          </cell>
          <cell r="R10">
            <v>23.166666666666668</v>
          </cell>
          <cell r="S10">
            <v>0.70000000000000007</v>
          </cell>
          <cell r="T10">
            <v>465.31170000000003</v>
          </cell>
          <cell r="U10">
            <v>664.73099999999999</v>
          </cell>
          <cell r="V10">
            <v>142.83333333333334</v>
          </cell>
          <cell r="W10">
            <v>0.70000000000000007</v>
          </cell>
          <cell r="X10" t="str">
            <v>PCE</v>
          </cell>
          <cell r="Y10">
            <v>12</v>
          </cell>
          <cell r="Z10" t="str">
            <v>Napaskiak</v>
          </cell>
          <cell r="AA10" t="str">
            <v>PCE revenue assumes all kWh are at residential rate</v>
          </cell>
        </row>
        <row r="11">
          <cell r="A11" t="str">
            <v>SR-77</v>
          </cell>
          <cell r="B11">
            <v>332030</v>
          </cell>
          <cell r="C11">
            <v>332</v>
          </cell>
          <cell r="D11" t="str">
            <v>Hughes Power &amp; Light</v>
          </cell>
          <cell r="E11" t="str">
            <v>Hughes</v>
          </cell>
          <cell r="F11" t="str">
            <v>Hughes_grid</v>
          </cell>
          <cell r="G11" t="str">
            <v>Yukon-Koyukuk/Upper Tanana</v>
          </cell>
          <cell r="H11">
            <v>139.18271999999999</v>
          </cell>
          <cell r="I11">
            <v>196.03200000000001</v>
          </cell>
          <cell r="J11">
            <v>40.75</v>
          </cell>
          <cell r="K11">
            <v>0.70999999999999985</v>
          </cell>
          <cell r="L11">
            <v>112.50660000000001</v>
          </cell>
          <cell r="M11">
            <v>158.46</v>
          </cell>
          <cell r="N11">
            <v>3</v>
          </cell>
          <cell r="O11">
            <v>0.71</v>
          </cell>
          <cell r="P11">
            <v>70.384429999999995</v>
          </cell>
          <cell r="Q11">
            <v>99.132999999999996</v>
          </cell>
          <cell r="R11">
            <v>21.75</v>
          </cell>
          <cell r="S11">
            <v>0.71</v>
          </cell>
          <cell r="T11">
            <v>322.07374999999996</v>
          </cell>
          <cell r="U11">
            <v>453.625</v>
          </cell>
          <cell r="V11">
            <v>65.5</v>
          </cell>
          <cell r="W11">
            <v>0.71</v>
          </cell>
          <cell r="X11" t="str">
            <v>PCE</v>
          </cell>
          <cell r="Y11">
            <v>12</v>
          </cell>
          <cell r="Z11" t="str">
            <v>Hughes</v>
          </cell>
          <cell r="AA11" t="str">
            <v>PCE revenue assumes all kWh are at residential rate</v>
          </cell>
        </row>
        <row r="12">
          <cell r="A12" t="str">
            <v>SR-150</v>
          </cell>
          <cell r="B12">
            <v>332530</v>
          </cell>
          <cell r="C12">
            <v>364</v>
          </cell>
          <cell r="D12" t="str">
            <v>Ruby, City of</v>
          </cell>
          <cell r="E12" t="str">
            <v>Ruby</v>
          </cell>
          <cell r="F12" t="str">
            <v>Ruby_grid</v>
          </cell>
          <cell r="G12" t="str">
            <v>Yukon-Koyukuk/Upper Tanana</v>
          </cell>
          <cell r="H12">
            <v>196.20600000000002</v>
          </cell>
          <cell r="I12">
            <v>261.608</v>
          </cell>
          <cell r="J12">
            <v>106.41666666666667</v>
          </cell>
          <cell r="K12">
            <v>0.75</v>
          </cell>
          <cell r="L12">
            <v>198.92250000000001</v>
          </cell>
          <cell r="M12">
            <v>265.23</v>
          </cell>
          <cell r="N12">
            <v>13.333333333333334</v>
          </cell>
          <cell r="O12">
            <v>0.75</v>
          </cell>
          <cell r="P12">
            <v>109.57650000000001</v>
          </cell>
          <cell r="Q12">
            <v>146.102</v>
          </cell>
          <cell r="R12">
            <v>27.166666666666668</v>
          </cell>
          <cell r="S12">
            <v>0.75</v>
          </cell>
          <cell r="T12">
            <v>504.70500000000004</v>
          </cell>
          <cell r="U12">
            <v>672.94</v>
          </cell>
          <cell r="V12">
            <v>146.91666666666669</v>
          </cell>
          <cell r="W12">
            <v>0.75</v>
          </cell>
          <cell r="X12" t="str">
            <v>PCE</v>
          </cell>
          <cell r="Y12">
            <v>12</v>
          </cell>
          <cell r="Z12" t="str">
            <v>Ruby</v>
          </cell>
          <cell r="AA12" t="str">
            <v>PCE revenue assumes all kWh are at residential rate</v>
          </cell>
        </row>
        <row r="13">
          <cell r="A13" t="str">
            <v>SR-111</v>
          </cell>
          <cell r="B13">
            <v>332220</v>
          </cell>
          <cell r="C13">
            <v>44</v>
          </cell>
          <cell r="D13" t="str">
            <v>Mcgrath Light &amp; Power</v>
          </cell>
          <cell r="E13" t="str">
            <v>McGrath</v>
          </cell>
          <cell r="F13" t="str">
            <v>McGrath_grid</v>
          </cell>
          <cell r="G13" t="str">
            <v>Yukon-Koyukuk/Upper Tanana</v>
          </cell>
          <cell r="H13">
            <v>409.45820660833334</v>
          </cell>
          <cell r="I13">
            <v>525.053</v>
          </cell>
          <cell r="J13">
            <v>187.66666666666666</v>
          </cell>
          <cell r="K13">
            <v>0.77984166666666666</v>
          </cell>
          <cell r="L13">
            <v>574.44774834166662</v>
          </cell>
          <cell r="M13">
            <v>736.62099999999998</v>
          </cell>
          <cell r="N13">
            <v>13.833333333333334</v>
          </cell>
          <cell r="O13">
            <v>0.77984166666666666</v>
          </cell>
          <cell r="P13">
            <v>482.54184824166668</v>
          </cell>
          <cell r="Q13">
            <v>618.76900000000001</v>
          </cell>
          <cell r="R13">
            <v>90.166666666666657</v>
          </cell>
          <cell r="S13">
            <v>0.77984166666666666</v>
          </cell>
          <cell r="T13">
            <v>1466.4478031916665</v>
          </cell>
          <cell r="U13">
            <v>1880.4429999999998</v>
          </cell>
          <cell r="V13">
            <v>291.66666666666663</v>
          </cell>
          <cell r="W13">
            <v>0.77984166666666666</v>
          </cell>
          <cell r="X13" t="str">
            <v>PCE</v>
          </cell>
          <cell r="Y13">
            <v>12</v>
          </cell>
          <cell r="Z13" t="str">
            <v>McGrath</v>
          </cell>
          <cell r="AA13" t="str">
            <v>PCE revenue assumes all kWh are at residential rate</v>
          </cell>
        </row>
        <row r="14">
          <cell r="A14" t="str">
            <v>SR-109</v>
          </cell>
          <cell r="B14">
            <v>332210</v>
          </cell>
          <cell r="C14">
            <v>321</v>
          </cell>
          <cell r="D14" t="str">
            <v>Manokotak Power Company</v>
          </cell>
          <cell r="E14" t="str">
            <v>Manokotak</v>
          </cell>
          <cell r="F14" t="str">
            <v>Manokotak_grid</v>
          </cell>
          <cell r="G14" t="str">
            <v>Bristol Bay</v>
          </cell>
          <cell r="H14">
            <v>286.12439999999998</v>
          </cell>
          <cell r="I14">
            <v>476.87400000000002</v>
          </cell>
          <cell r="J14">
            <v>128.125</v>
          </cell>
          <cell r="K14">
            <v>0.6</v>
          </cell>
          <cell r="L14">
            <v>80.346599999999995</v>
          </cell>
          <cell r="M14">
            <v>133.911</v>
          </cell>
          <cell r="N14">
            <v>4.875</v>
          </cell>
          <cell r="O14">
            <v>0.6</v>
          </cell>
          <cell r="P14">
            <v>138.6036</v>
          </cell>
          <cell r="Q14">
            <v>231.006</v>
          </cell>
          <cell r="R14">
            <v>33.25</v>
          </cell>
          <cell r="S14">
            <v>0.6</v>
          </cell>
          <cell r="T14">
            <v>505.07460000000003</v>
          </cell>
          <cell r="U14">
            <v>841.79100000000005</v>
          </cell>
          <cell r="V14">
            <v>166.25</v>
          </cell>
          <cell r="W14">
            <v>0.6</v>
          </cell>
          <cell r="X14" t="str">
            <v>PCE</v>
          </cell>
          <cell r="Y14">
            <v>8</v>
          </cell>
          <cell r="Z14" t="str">
            <v>Manokotak</v>
          </cell>
          <cell r="AA14" t="str">
            <v>PCE revenue assumes all kWh are at residential rate</v>
          </cell>
        </row>
        <row r="15">
          <cell r="A15" t="str">
            <v>SR-135</v>
          </cell>
          <cell r="B15">
            <v>332440</v>
          </cell>
          <cell r="C15">
            <v>357</v>
          </cell>
          <cell r="D15" t="str">
            <v>Ouzinkie, City of</v>
          </cell>
          <cell r="E15" t="str">
            <v>Ouzinkie</v>
          </cell>
          <cell r="F15" t="str">
            <v>Ouzinkie_grid</v>
          </cell>
          <cell r="G15" t="str">
            <v>Kodiak</v>
          </cell>
          <cell r="H15">
            <v>101.70838370000001</v>
          </cell>
          <cell r="I15">
            <v>253.869</v>
          </cell>
          <cell r="J15">
            <v>75.083333333333329</v>
          </cell>
          <cell r="K15">
            <v>0.4006333333333334</v>
          </cell>
          <cell r="L15">
            <v>92.607596900000004</v>
          </cell>
          <cell r="M15">
            <v>231.15299999999999</v>
          </cell>
          <cell r="N15">
            <v>14.5</v>
          </cell>
          <cell r="O15">
            <v>0.40063333333333334</v>
          </cell>
          <cell r="P15">
            <v>43.927041200000012</v>
          </cell>
          <cell r="Q15">
            <v>109.64400000000001</v>
          </cell>
          <cell r="R15">
            <v>22.416666666666668</v>
          </cell>
          <cell r="S15">
            <v>0.4006333333333334</v>
          </cell>
          <cell r="T15">
            <v>238.24302180000007</v>
          </cell>
          <cell r="U15">
            <v>594.66600000000005</v>
          </cell>
          <cell r="V15">
            <v>112</v>
          </cell>
          <cell r="W15">
            <v>0.4006333333333334</v>
          </cell>
          <cell r="X15" t="str">
            <v>PCE</v>
          </cell>
          <cell r="Y15">
            <v>12</v>
          </cell>
          <cell r="Z15" t="str">
            <v>Ouzinkie</v>
          </cell>
          <cell r="AA15" t="str">
            <v>PCE revenue assumes all kWh are at residential rate</v>
          </cell>
        </row>
        <row r="16">
          <cell r="A16" t="str">
            <v>SR-27</v>
          </cell>
          <cell r="B16">
            <v>331790</v>
          </cell>
          <cell r="C16">
            <v>420</v>
          </cell>
          <cell r="D16" t="str">
            <v>Beaver Joint Utilities</v>
          </cell>
          <cell r="E16" t="str">
            <v>Beaver</v>
          </cell>
          <cell r="F16" t="str">
            <v>Beaver_grid</v>
          </cell>
          <cell r="G16" t="str">
            <v>Yukon-Koyukuk/Upper Tanana</v>
          </cell>
          <cell r="H16">
            <v>85.282200000000017</v>
          </cell>
          <cell r="I16">
            <v>94.757999999999996</v>
          </cell>
          <cell r="J16">
            <v>33</v>
          </cell>
          <cell r="K16">
            <v>0.90000000000000024</v>
          </cell>
          <cell r="L16">
            <v>92.975400000000022</v>
          </cell>
          <cell r="M16">
            <v>103.306</v>
          </cell>
          <cell r="N16">
            <v>3</v>
          </cell>
          <cell r="O16">
            <v>0.90000000000000024</v>
          </cell>
          <cell r="P16">
            <v>85.677300000000031</v>
          </cell>
          <cell r="Q16">
            <v>95.197000000000003</v>
          </cell>
          <cell r="R16">
            <v>11</v>
          </cell>
          <cell r="S16">
            <v>0.90000000000000024</v>
          </cell>
          <cell r="T16">
            <v>263.93490000000003</v>
          </cell>
          <cell r="U16">
            <v>293.26099999999997</v>
          </cell>
          <cell r="V16">
            <v>47</v>
          </cell>
          <cell r="W16">
            <v>0.90000000000000024</v>
          </cell>
          <cell r="X16" t="str">
            <v>PCE</v>
          </cell>
          <cell r="Y16">
            <v>12</v>
          </cell>
          <cell r="Z16" t="str">
            <v>Beaver</v>
          </cell>
          <cell r="AA16" t="str">
            <v>PCE revenue assumes all kWh are at residential rate</v>
          </cell>
        </row>
        <row r="17">
          <cell r="A17" t="str">
            <v>SR-156</v>
          </cell>
          <cell r="B17">
            <v>332540</v>
          </cell>
          <cell r="C17">
            <v>749</v>
          </cell>
          <cell r="D17" t="str">
            <v>TDX Corporation</v>
          </cell>
          <cell r="E17" t="str">
            <v>Sand Point</v>
          </cell>
          <cell r="F17" t="str">
            <v>Sand Point_grid</v>
          </cell>
          <cell r="G17" t="str">
            <v>Aleutians</v>
          </cell>
          <cell r="H17">
            <v>617.87299629166682</v>
          </cell>
          <cell r="I17">
            <v>1214.0350000000001</v>
          </cell>
          <cell r="J17">
            <v>240.25</v>
          </cell>
          <cell r="K17">
            <v>0.50894166666666674</v>
          </cell>
          <cell r="L17">
            <v>491.04829555000003</v>
          </cell>
          <cell r="M17">
            <v>964.84199999999998</v>
          </cell>
          <cell r="N17">
            <v>27</v>
          </cell>
          <cell r="O17">
            <v>0.50894166666666674</v>
          </cell>
          <cell r="P17">
            <v>616.36958260833353</v>
          </cell>
          <cell r="Q17">
            <v>1211.0810000000001</v>
          </cell>
          <cell r="R17">
            <v>115.83333333333333</v>
          </cell>
          <cell r="S17">
            <v>0.50894166666666674</v>
          </cell>
          <cell r="T17">
            <v>1725.2908744500005</v>
          </cell>
          <cell r="U17">
            <v>3389.9580000000005</v>
          </cell>
          <cell r="V17">
            <v>383.08333333333331</v>
          </cell>
          <cell r="W17">
            <v>0.50894166666666674</v>
          </cell>
          <cell r="X17" t="str">
            <v>PCE</v>
          </cell>
          <cell r="Y17">
            <v>12</v>
          </cell>
          <cell r="Z17" t="str">
            <v>Sand Point</v>
          </cell>
          <cell r="AA17" t="str">
            <v>PCE revenue assumes all kWh are at residential rate</v>
          </cell>
        </row>
        <row r="18">
          <cell r="A18" t="str">
            <v>SR-190</v>
          </cell>
          <cell r="B18">
            <v>332890</v>
          </cell>
          <cell r="C18">
            <v>409</v>
          </cell>
          <cell r="D18" t="str">
            <v>White Mountain, City of</v>
          </cell>
          <cell r="E18" t="str">
            <v>White Mountain</v>
          </cell>
          <cell r="F18" t="str">
            <v>WhiteMountain_grid</v>
          </cell>
          <cell r="G18" t="str">
            <v>Bering Straits</v>
          </cell>
          <cell r="H18">
            <v>151.46449999999999</v>
          </cell>
          <cell r="I18">
            <v>275.39</v>
          </cell>
          <cell r="J18">
            <v>67.75</v>
          </cell>
          <cell r="K18">
            <v>0.54999999999999993</v>
          </cell>
          <cell r="L18">
            <v>184.01569999999998</v>
          </cell>
          <cell r="M18">
            <v>334.57400000000001</v>
          </cell>
          <cell r="N18">
            <v>8</v>
          </cell>
          <cell r="O18">
            <v>0.54999999999999993</v>
          </cell>
          <cell r="P18">
            <v>77.780449999999988</v>
          </cell>
          <cell r="Q18">
            <v>141.41899999999998</v>
          </cell>
          <cell r="R18">
            <v>28.75</v>
          </cell>
          <cell r="S18">
            <v>0.54999999999999993</v>
          </cell>
          <cell r="T18">
            <v>413.26065</v>
          </cell>
          <cell r="U18">
            <v>751.38300000000004</v>
          </cell>
          <cell r="V18">
            <v>104.5</v>
          </cell>
          <cell r="W18">
            <v>0.54999999999999993</v>
          </cell>
          <cell r="X18" t="str">
            <v>PCE</v>
          </cell>
          <cell r="Y18">
            <v>12</v>
          </cell>
          <cell r="Z18" t="str">
            <v>White Mountain</v>
          </cell>
          <cell r="AA18" t="str">
            <v>PCE revenue assumes all kWh are at residential rate</v>
          </cell>
        </row>
        <row r="19">
          <cell r="A19" t="str">
            <v>SR-183</v>
          </cell>
          <cell r="B19">
            <v>332730</v>
          </cell>
          <cell r="C19">
            <v>729</v>
          </cell>
          <cell r="D19" t="str">
            <v>Twin Hills Village Council</v>
          </cell>
          <cell r="E19" t="str">
            <v>Twin Hills</v>
          </cell>
          <cell r="F19" t="str">
            <v>Twin Hills_grid</v>
          </cell>
          <cell r="G19" t="str">
            <v>Bristol Bay</v>
          </cell>
          <cell r="H19">
            <v>35.162568</v>
          </cell>
          <cell r="I19">
            <v>69.766999999999996</v>
          </cell>
          <cell r="J19">
            <v>35.666666666666664</v>
          </cell>
          <cell r="K19">
            <v>0.504</v>
          </cell>
          <cell r="L19">
            <v>28.802087999999998</v>
          </cell>
          <cell r="M19">
            <v>57.146999999999998</v>
          </cell>
          <cell r="N19">
            <v>6</v>
          </cell>
          <cell r="O19">
            <v>0.504</v>
          </cell>
          <cell r="P19">
            <v>10.620288</v>
          </cell>
          <cell r="Q19">
            <v>21.071999999999999</v>
          </cell>
          <cell r="R19">
            <v>8</v>
          </cell>
          <cell r="S19">
            <v>0.504</v>
          </cell>
          <cell r="T19">
            <v>74.584943999999993</v>
          </cell>
          <cell r="U19">
            <v>147.98599999999999</v>
          </cell>
          <cell r="V19">
            <v>49.666666666666664</v>
          </cell>
          <cell r="W19">
            <v>0.504</v>
          </cell>
          <cell r="X19" t="str">
            <v>PCE</v>
          </cell>
          <cell r="Y19">
            <v>6</v>
          </cell>
          <cell r="Z19" t="str">
            <v>Twin Hills</v>
          </cell>
          <cell r="AA19" t="str">
            <v>PCE revenue assumes all kWh are at residential rate</v>
          </cell>
        </row>
        <row r="20">
          <cell r="A20" t="str">
            <v>SR-145</v>
          </cell>
          <cell r="B20">
            <v>332590</v>
          </cell>
          <cell r="C20">
            <v>447</v>
          </cell>
          <cell r="D20" t="str">
            <v>Tanalian Electric Cooperative</v>
          </cell>
          <cell r="E20" t="str">
            <v>Port Alsworth</v>
          </cell>
          <cell r="F20" t="str">
            <v>Port Alsworth_grid</v>
          </cell>
          <cell r="G20" t="str">
            <v>Bristol Bay</v>
          </cell>
          <cell r="H20">
            <v>180.94568737500003</v>
          </cell>
          <cell r="I20">
            <v>328.02300000000002</v>
          </cell>
          <cell r="J20">
            <v>82.833333333333329</v>
          </cell>
          <cell r="K20">
            <v>0.55162500000000003</v>
          </cell>
          <cell r="L20">
            <v>248.89485487499999</v>
          </cell>
          <cell r="M20">
            <v>451.20299999999997</v>
          </cell>
          <cell r="N20">
            <v>0</v>
          </cell>
          <cell r="O20">
            <v>0.55162500000000003</v>
          </cell>
          <cell r="P20">
            <v>42.822648749999999</v>
          </cell>
          <cell r="Q20">
            <v>77.63</v>
          </cell>
          <cell r="R20">
            <v>66.416666666666657</v>
          </cell>
          <cell r="S20">
            <v>0.55162500000000003</v>
          </cell>
          <cell r="T20">
            <v>472.66319100000004</v>
          </cell>
          <cell r="U20">
            <v>856.85599999999999</v>
          </cell>
          <cell r="V20">
            <v>149.25</v>
          </cell>
          <cell r="W20">
            <v>0.55162500000000003</v>
          </cell>
          <cell r="X20" t="str">
            <v>PCE</v>
          </cell>
          <cell r="Y20">
            <v>12</v>
          </cell>
          <cell r="Z20" t="str">
            <v>Port Alsworth</v>
          </cell>
          <cell r="AA20" t="str">
            <v>PCE revenue assumes all kWh are at residential rate</v>
          </cell>
        </row>
        <row r="21">
          <cell r="A21" t="str">
            <v>SR-138</v>
          </cell>
          <cell r="B21">
            <v>332470</v>
          </cell>
          <cell r="C21">
            <v>659</v>
          </cell>
          <cell r="D21" t="e">
            <v>#N/A</v>
          </cell>
          <cell r="E21" t="e">
            <v>#N/A</v>
          </cell>
          <cell r="F21" t="e">
            <v>#N/A</v>
          </cell>
          <cell r="G21" t="e">
            <v>#N/A</v>
          </cell>
          <cell r="H21" t="e">
            <v>#N/A</v>
          </cell>
          <cell r="I21" t="e">
            <v>#N/A</v>
          </cell>
          <cell r="J21" t="e">
            <v>#N/A</v>
          </cell>
          <cell r="K21" t="e">
            <v>#N/A</v>
          </cell>
          <cell r="L21" t="e">
            <v>#N/A</v>
          </cell>
          <cell r="M21" t="e">
            <v>#N/A</v>
          </cell>
          <cell r="N21" t="e">
            <v>#N/A</v>
          </cell>
          <cell r="O21" t="e">
            <v>#N/A</v>
          </cell>
          <cell r="P21" t="e">
            <v>#N/A</v>
          </cell>
          <cell r="Q21" t="e">
            <v>#N/A</v>
          </cell>
          <cell r="R21" t="e">
            <v>#N/A</v>
          </cell>
          <cell r="S21" t="str">
            <v/>
          </cell>
          <cell r="T21" t="e">
            <v>#N/A</v>
          </cell>
          <cell r="U21" t="e">
            <v>#N/A</v>
          </cell>
          <cell r="V21" t="e">
            <v>#N/A</v>
          </cell>
          <cell r="W21" t="e">
            <v>#N/A</v>
          </cell>
          <cell r="X21" t="e">
            <v>#N/A</v>
          </cell>
          <cell r="Y21" t="e">
            <v>#N/A</v>
          </cell>
          <cell r="Z21" t="str">
            <v>Perryville</v>
          </cell>
          <cell r="AA21" t="e">
            <v>#N/A</v>
          </cell>
        </row>
        <row r="22">
          <cell r="A22" t="str">
            <v>SR-200</v>
          </cell>
          <cell r="B22">
            <v>0</v>
          </cell>
          <cell r="C22">
            <v>111</v>
          </cell>
          <cell r="D22" t="str">
            <v>City of Wrangell - (AK)</v>
          </cell>
          <cell r="E22" t="e">
            <v>#N/A</v>
          </cell>
          <cell r="F22" t="str">
            <v>SEAPA_grid</v>
          </cell>
          <cell r="G22" t="str">
            <v>Southeast</v>
          </cell>
          <cell r="H22">
            <v>0</v>
          </cell>
          <cell r="I22">
            <v>0</v>
          </cell>
          <cell r="J22">
            <v>0</v>
          </cell>
          <cell r="K22" t="e">
            <v>#DIV/0!</v>
          </cell>
          <cell r="L22">
            <v>0</v>
          </cell>
          <cell r="M22">
            <v>0</v>
          </cell>
          <cell r="N22">
            <v>0</v>
          </cell>
          <cell r="O22" t="e">
            <v>#DIV/0!</v>
          </cell>
          <cell r="P22">
            <v>0</v>
          </cell>
          <cell r="Q22">
            <v>0</v>
          </cell>
          <cell r="R22">
            <v>0</v>
          </cell>
          <cell r="S22" t="str">
            <v/>
          </cell>
          <cell r="T22">
            <v>3704</v>
          </cell>
          <cell r="U22">
            <v>30114</v>
          </cell>
          <cell r="V22">
            <v>2017</v>
          </cell>
          <cell r="W22">
            <v>0.12299926944278408</v>
          </cell>
          <cell r="X22" t="str">
            <v>EIA861S</v>
          </cell>
          <cell r="Y22">
            <v>0</v>
          </cell>
          <cell r="Z22" t="str">
            <v>Wrangell</v>
          </cell>
          <cell r="AA22" t="str">
            <v/>
          </cell>
        </row>
        <row r="23">
          <cell r="A23" t="str">
            <v>SR-2</v>
          </cell>
          <cell r="B23">
            <v>0</v>
          </cell>
          <cell r="C23">
            <v>121</v>
          </cell>
          <cell r="D23" t="e">
            <v>#N/A</v>
          </cell>
          <cell r="E23" t="e">
            <v>#N/A</v>
          </cell>
          <cell r="F23" t="e">
            <v>#N/A</v>
          </cell>
          <cell r="G23" t="e">
            <v>#N/A</v>
          </cell>
          <cell r="H23" t="e">
            <v>#N/A</v>
          </cell>
          <cell r="I23" t="e">
            <v>#N/A</v>
          </cell>
          <cell r="J23" t="e">
            <v>#N/A</v>
          </cell>
          <cell r="K23" t="e">
            <v>#N/A</v>
          </cell>
          <cell r="L23" t="e">
            <v>#N/A</v>
          </cell>
          <cell r="M23" t="e">
            <v>#N/A</v>
          </cell>
          <cell r="N23" t="e">
            <v>#N/A</v>
          </cell>
          <cell r="O23" t="e">
            <v>#N/A</v>
          </cell>
          <cell r="P23" t="e">
            <v>#N/A</v>
          </cell>
          <cell r="Q23" t="e">
            <v>#N/A</v>
          </cell>
          <cell r="R23" t="e">
            <v>#N/A</v>
          </cell>
          <cell r="S23" t="str">
            <v/>
          </cell>
          <cell r="T23" t="e">
            <v>#N/A</v>
          </cell>
          <cell r="U23" t="e">
            <v>#N/A</v>
          </cell>
          <cell r="V23" t="e">
            <v>#N/A</v>
          </cell>
          <cell r="W23" t="e">
            <v>#N/A</v>
          </cell>
          <cell r="X23" t="e">
            <v>#N/A</v>
          </cell>
          <cell r="Y23" t="e">
            <v>#N/A</v>
          </cell>
          <cell r="Z23" t="str">
            <v>Anchorage</v>
          </cell>
          <cell r="AA23" t="e">
            <v>#N/A</v>
          </cell>
        </row>
        <row r="24">
          <cell r="A24" t="str">
            <v>SR-181</v>
          </cell>
          <cell r="B24">
            <v>332720</v>
          </cell>
          <cell r="C24">
            <v>344</v>
          </cell>
          <cell r="D24" t="str">
            <v>Tuntutuliak Community</v>
          </cell>
          <cell r="E24" t="str">
            <v>Tuntutuliak</v>
          </cell>
          <cell r="F24" t="str">
            <v>Tuntutuliak_grid</v>
          </cell>
          <cell r="G24" t="str">
            <v>Lower Yukon-Kuskokwim</v>
          </cell>
          <cell r="H24">
            <v>379.64940000000007</v>
          </cell>
          <cell r="I24">
            <v>584.07600000000002</v>
          </cell>
          <cell r="J24">
            <v>122.16666666666667</v>
          </cell>
          <cell r="K24">
            <v>0.65000000000000013</v>
          </cell>
          <cell r="L24">
            <v>311.31555000000009</v>
          </cell>
          <cell r="M24">
            <v>478.947</v>
          </cell>
          <cell r="N24">
            <v>6</v>
          </cell>
          <cell r="O24">
            <v>0.65000000000000013</v>
          </cell>
          <cell r="P24">
            <v>36.518950000000011</v>
          </cell>
          <cell r="Q24">
            <v>56.183</v>
          </cell>
          <cell r="R24">
            <v>27.666666666666668</v>
          </cell>
          <cell r="S24">
            <v>0.65000000000000024</v>
          </cell>
          <cell r="T24">
            <v>727.48390000000029</v>
          </cell>
          <cell r="U24">
            <v>1119.2060000000001</v>
          </cell>
          <cell r="V24">
            <v>155.83333333333334</v>
          </cell>
          <cell r="W24">
            <v>0.65000000000000013</v>
          </cell>
          <cell r="X24" t="str">
            <v>PCE</v>
          </cell>
          <cell r="Y24">
            <v>12</v>
          </cell>
          <cell r="Z24" t="str">
            <v>Tuntutuliak</v>
          </cell>
          <cell r="AA24" t="str">
            <v>PCE revenue assumes all kWh are at residential rate</v>
          </cell>
        </row>
        <row r="25">
          <cell r="A25" t="str">
            <v>SR-6</v>
          </cell>
          <cell r="B25">
            <v>0</v>
          </cell>
          <cell r="C25">
            <v>103</v>
          </cell>
          <cell r="D25" t="str">
            <v>Ketchikan Public Utilities</v>
          </cell>
          <cell r="E25" t="e">
            <v>#N/A</v>
          </cell>
          <cell r="F25" t="str">
            <v>SEAPA_grid</v>
          </cell>
          <cell r="G25" t="str">
            <v>Southeast</v>
          </cell>
          <cell r="H25">
            <v>8830.2999999999993</v>
          </cell>
          <cell r="I25">
            <v>74727</v>
          </cell>
          <cell r="J25">
            <v>6499</v>
          </cell>
          <cell r="K25">
            <v>0.11816746289828307</v>
          </cell>
          <cell r="L25">
            <v>8123.4</v>
          </cell>
          <cell r="M25">
            <v>72078</v>
          </cell>
          <cell r="N25">
            <v>1354</v>
          </cell>
          <cell r="O25">
            <v>0.11270290518604845</v>
          </cell>
          <cell r="P25">
            <v>2234.6</v>
          </cell>
          <cell r="Q25">
            <v>23156</v>
          </cell>
          <cell r="R25">
            <v>14</v>
          </cell>
          <cell r="S25">
            <v>9.6501986526170314E-2</v>
          </cell>
          <cell r="T25">
            <v>19188.3</v>
          </cell>
          <cell r="U25">
            <v>169961</v>
          </cell>
          <cell r="V25">
            <v>7867</v>
          </cell>
          <cell r="W25">
            <v>0.11289825312865892</v>
          </cell>
          <cell r="X25" t="str">
            <v>EIA861</v>
          </cell>
          <cell r="Y25">
            <v>0</v>
          </cell>
          <cell r="Z25" t="str">
            <v>Ketchikan, Saxman</v>
          </cell>
          <cell r="AA25" t="str">
            <v/>
          </cell>
        </row>
        <row r="26">
          <cell r="A26" t="str">
            <v>SR-4</v>
          </cell>
          <cell r="B26">
            <v>0</v>
          </cell>
          <cell r="C26">
            <v>13</v>
          </cell>
          <cell r="D26" t="str">
            <v>Golden Valley Elec Assn Inc</v>
          </cell>
          <cell r="E26" t="e">
            <v>#N/A</v>
          </cell>
          <cell r="F26" t="str">
            <v>Railbelt_grid</v>
          </cell>
          <cell r="G26" t="str">
            <v>Railbelt</v>
          </cell>
          <cell r="H26">
            <v>78157.8</v>
          </cell>
          <cell r="I26">
            <v>290706</v>
          </cell>
          <cell r="J26">
            <v>40112</v>
          </cell>
          <cell r="K26">
            <v>0.26885513198901984</v>
          </cell>
          <cell r="L26">
            <v>30969.8</v>
          </cell>
          <cell r="M26">
            <v>119688</v>
          </cell>
          <cell r="N26">
            <v>6773</v>
          </cell>
          <cell r="O26">
            <v>0.25875442817993449</v>
          </cell>
          <cell r="P26">
            <v>144122.20000000001</v>
          </cell>
          <cell r="Q26">
            <v>786000</v>
          </cell>
          <cell r="R26">
            <v>541</v>
          </cell>
          <cell r="S26">
            <v>0.18336157760814251</v>
          </cell>
          <cell r="T26">
            <v>253249.8</v>
          </cell>
          <cell r="U26">
            <v>1196394</v>
          </cell>
          <cell r="V26">
            <v>47426</v>
          </cell>
          <cell r="W26">
            <v>0.21167759116144011</v>
          </cell>
          <cell r="X26" t="str">
            <v>EIA861</v>
          </cell>
          <cell r="Y26">
            <v>0</v>
          </cell>
          <cell r="Z26" t="str">
            <v>In addition to Fairbanks, the GVEA service area includes 25 other communities.</v>
          </cell>
          <cell r="AA26" t="str">
            <v/>
          </cell>
        </row>
        <row r="27">
          <cell r="A27" t="str">
            <v>SR-198</v>
          </cell>
          <cell r="B27">
            <v>0</v>
          </cell>
          <cell r="C27">
            <v>212</v>
          </cell>
          <cell r="D27" t="str">
            <v>Petersburg Borough - (AK)</v>
          </cell>
          <cell r="E27" t="e">
            <v>#N/A</v>
          </cell>
          <cell r="F27" t="str">
            <v>SEAPA_grid</v>
          </cell>
          <cell r="G27" t="str">
            <v>Southeast</v>
          </cell>
          <cell r="H27">
            <v>0</v>
          </cell>
          <cell r="I27">
            <v>0</v>
          </cell>
          <cell r="J27">
            <v>0</v>
          </cell>
          <cell r="K27" t="e">
            <v>#DIV/0!</v>
          </cell>
          <cell r="L27">
            <v>0</v>
          </cell>
          <cell r="M27">
            <v>0</v>
          </cell>
          <cell r="N27">
            <v>0</v>
          </cell>
          <cell r="O27" t="e">
            <v>#DIV/0!</v>
          </cell>
          <cell r="P27">
            <v>0</v>
          </cell>
          <cell r="Q27">
            <v>0</v>
          </cell>
          <cell r="R27">
            <v>0</v>
          </cell>
          <cell r="S27" t="str">
            <v/>
          </cell>
          <cell r="T27">
            <v>5710</v>
          </cell>
          <cell r="U27">
            <v>54883</v>
          </cell>
          <cell r="V27">
            <v>2259</v>
          </cell>
          <cell r="W27">
            <v>0.10403950221380026</v>
          </cell>
          <cell r="X27" t="str">
            <v>EIA861S</v>
          </cell>
          <cell r="Y27">
            <v>0</v>
          </cell>
          <cell r="Z27" t="str">
            <v>Petersburg</v>
          </cell>
          <cell r="AA27" t="str">
            <v/>
          </cell>
        </row>
        <row r="28">
          <cell r="A28" t="str">
            <v>SR-39</v>
          </cell>
          <cell r="B28">
            <v>331870</v>
          </cell>
          <cell r="C28">
            <v>658</v>
          </cell>
          <cell r="D28" t="str">
            <v>Chignik Lagoon Power Utility</v>
          </cell>
          <cell r="E28" t="str">
            <v>Chignik Lagoon</v>
          </cell>
          <cell r="F28" t="str">
            <v>Chignik Lagoon_grid</v>
          </cell>
          <cell r="G28" t="str">
            <v>Bristol Bay</v>
          </cell>
          <cell r="H28">
            <v>134.79610000000002</v>
          </cell>
          <cell r="I28">
            <v>234.428</v>
          </cell>
          <cell r="J28">
            <v>68.916666666666671</v>
          </cell>
          <cell r="K28">
            <v>0.57500000000000007</v>
          </cell>
          <cell r="L28">
            <v>73.340100000000007</v>
          </cell>
          <cell r="M28">
            <v>127.548</v>
          </cell>
          <cell r="N28">
            <v>7</v>
          </cell>
          <cell r="O28">
            <v>0.57500000000000007</v>
          </cell>
          <cell r="P28">
            <v>30.328950000000006</v>
          </cell>
          <cell r="Q28">
            <v>52.746000000000002</v>
          </cell>
          <cell r="R28">
            <v>12.083333333333334</v>
          </cell>
          <cell r="S28">
            <v>0.57500000000000007</v>
          </cell>
          <cell r="T28">
            <v>238.46515000000002</v>
          </cell>
          <cell r="U28">
            <v>414.72199999999998</v>
          </cell>
          <cell r="V28">
            <v>88</v>
          </cell>
          <cell r="W28">
            <v>0.57500000000000007</v>
          </cell>
          <cell r="X28" t="str">
            <v>PCE</v>
          </cell>
          <cell r="Y28">
            <v>12</v>
          </cell>
          <cell r="Z28" t="str">
            <v>Chignik Lagoon</v>
          </cell>
          <cell r="AA28" t="str">
            <v>PCE revenue assumes all kWh are at residential rate</v>
          </cell>
        </row>
        <row r="29">
          <cell r="A29" t="str">
            <v>SR-23</v>
          </cell>
          <cell r="B29">
            <v>331770</v>
          </cell>
          <cell r="C29">
            <v>747</v>
          </cell>
          <cell r="D29" t="str">
            <v>Arctic Village Electric Company</v>
          </cell>
          <cell r="E29" t="str">
            <v>Arctic Village</v>
          </cell>
          <cell r="F29" t="str">
            <v>Arctic Village_grid</v>
          </cell>
          <cell r="G29" t="str">
            <v>Yukon-Koyukuk/Upper Tanana</v>
          </cell>
          <cell r="H29">
            <v>202.16200000000001</v>
          </cell>
          <cell r="I29">
            <v>202.16200000000001</v>
          </cell>
          <cell r="J29">
            <v>94.666666666666671</v>
          </cell>
          <cell r="K29">
            <v>1</v>
          </cell>
          <cell r="L29">
            <v>130.602</v>
          </cell>
          <cell r="M29">
            <v>130.602</v>
          </cell>
          <cell r="N29">
            <v>5</v>
          </cell>
          <cell r="O29">
            <v>1</v>
          </cell>
          <cell r="P29">
            <v>53.921999999999997</v>
          </cell>
          <cell r="Q29">
            <v>53.921999999999997</v>
          </cell>
          <cell r="R29">
            <v>12.555555555555555</v>
          </cell>
          <cell r="S29">
            <v>1</v>
          </cell>
          <cell r="T29">
            <v>386.68600000000004</v>
          </cell>
          <cell r="U29">
            <v>386.68600000000004</v>
          </cell>
          <cell r="V29">
            <v>112.22222222222223</v>
          </cell>
          <cell r="W29">
            <v>1</v>
          </cell>
          <cell r="X29" t="str">
            <v>PCE</v>
          </cell>
          <cell r="Y29">
            <v>9</v>
          </cell>
          <cell r="Z29" t="str">
            <v>Arctic Village</v>
          </cell>
          <cell r="AA29" t="str">
            <v>PCE revenue assumes all kWh are at residential rate</v>
          </cell>
        </row>
        <row r="30">
          <cell r="A30" t="str">
            <v>SR-34</v>
          </cell>
          <cell r="B30">
            <v>331840</v>
          </cell>
          <cell r="C30">
            <v>682</v>
          </cell>
          <cell r="D30" t="str">
            <v>Chalkyitsik Village Council</v>
          </cell>
          <cell r="E30" t="str">
            <v>Chalkyitsik</v>
          </cell>
          <cell r="F30" t="str">
            <v>Chalkyitsik_grid</v>
          </cell>
          <cell r="G30" t="str">
            <v>Yukon-Koyukuk/Upper Tanana</v>
          </cell>
          <cell r="H30">
            <v>9.2596499999999988</v>
          </cell>
          <cell r="I30">
            <v>9.7469999999999999</v>
          </cell>
          <cell r="J30">
            <v>45</v>
          </cell>
          <cell r="K30">
            <v>0.94999999999999984</v>
          </cell>
          <cell r="L30">
            <v>6.6594999999999995</v>
          </cell>
          <cell r="M30">
            <v>7.01</v>
          </cell>
          <cell r="N30">
            <v>10</v>
          </cell>
          <cell r="O30">
            <v>0.95</v>
          </cell>
          <cell r="P30">
            <v>21.925999999999998</v>
          </cell>
          <cell r="Q30">
            <v>23.08</v>
          </cell>
          <cell r="R30">
            <v>11</v>
          </cell>
          <cell r="S30">
            <v>0.95</v>
          </cell>
          <cell r="T30">
            <v>37.845149999999997</v>
          </cell>
          <cell r="U30">
            <v>39.836999999999996</v>
          </cell>
          <cell r="V30">
            <v>66</v>
          </cell>
          <cell r="W30">
            <v>0.95</v>
          </cell>
          <cell r="X30" t="str">
            <v>PCE</v>
          </cell>
          <cell r="Y30">
            <v>2</v>
          </cell>
          <cell r="Z30" t="str">
            <v>Chalkyitsik</v>
          </cell>
          <cell r="AA30" t="str">
            <v>PCE revenue assumes all kWh are at residential rate</v>
          </cell>
        </row>
        <row r="31">
          <cell r="A31" t="str">
            <v>SR-80</v>
          </cell>
          <cell r="B31">
            <v>332040</v>
          </cell>
          <cell r="C31">
            <v>681</v>
          </cell>
          <cell r="D31" t="str">
            <v>Igiugig Electric Company</v>
          </cell>
          <cell r="E31" t="str">
            <v>Igiugig</v>
          </cell>
          <cell r="F31" t="str">
            <v>Igiugig_grid</v>
          </cell>
          <cell r="G31" t="str">
            <v>Bristol Bay</v>
          </cell>
          <cell r="H31">
            <v>86.148608000000038</v>
          </cell>
          <cell r="I31">
            <v>93.912000000000006</v>
          </cell>
          <cell r="J31">
            <v>30.25</v>
          </cell>
          <cell r="K31">
            <v>0.91733333333333367</v>
          </cell>
          <cell r="L31">
            <v>89.436330666666692</v>
          </cell>
          <cell r="M31">
            <v>97.495999999999995</v>
          </cell>
          <cell r="N31">
            <v>13.666666666666666</v>
          </cell>
          <cell r="O31">
            <v>0.91733333333333367</v>
          </cell>
          <cell r="P31">
            <v>79.192469333333364</v>
          </cell>
          <cell r="Q31">
            <v>86.329000000000008</v>
          </cell>
          <cell r="R31">
            <v>12.083333333333334</v>
          </cell>
          <cell r="S31">
            <v>0.91733333333333356</v>
          </cell>
          <cell r="T31">
            <v>254.77740800000007</v>
          </cell>
          <cell r="U31">
            <v>277.73699999999997</v>
          </cell>
          <cell r="V31">
            <v>56</v>
          </cell>
          <cell r="W31">
            <v>0.91733333333333367</v>
          </cell>
          <cell r="X31" t="str">
            <v>PCE</v>
          </cell>
          <cell r="Y31">
            <v>12</v>
          </cell>
          <cell r="Z31" t="str">
            <v>Igiugig</v>
          </cell>
          <cell r="AA31" t="str">
            <v>PCE revenue assumes all kWh are at residential rate</v>
          </cell>
        </row>
        <row r="32">
          <cell r="A32" t="str">
            <v>SR-124</v>
          </cell>
          <cell r="B32">
            <v>332330</v>
          </cell>
          <cell r="C32">
            <v>416</v>
          </cell>
          <cell r="D32" t="str">
            <v>Nikolai, City of</v>
          </cell>
          <cell r="E32" t="str">
            <v>Nikolai</v>
          </cell>
          <cell r="F32" t="str">
            <v>Nikolai_grid</v>
          </cell>
          <cell r="G32" t="str">
            <v>Yukon-Koyukuk/Upper Tanana</v>
          </cell>
          <cell r="H32">
            <v>145.14210000000003</v>
          </cell>
          <cell r="I32">
            <v>161.26900000000001</v>
          </cell>
          <cell r="J32">
            <v>40.222222222222221</v>
          </cell>
          <cell r="K32">
            <v>0.90000000000000013</v>
          </cell>
          <cell r="L32">
            <v>101.18520000000001</v>
          </cell>
          <cell r="M32">
            <v>112.428</v>
          </cell>
          <cell r="N32">
            <v>8</v>
          </cell>
          <cell r="O32">
            <v>0.90000000000000013</v>
          </cell>
          <cell r="P32">
            <v>67.618800000000022</v>
          </cell>
          <cell r="Q32">
            <v>75.132000000000005</v>
          </cell>
          <cell r="R32">
            <v>10.222222222222221</v>
          </cell>
          <cell r="S32">
            <v>0.90000000000000024</v>
          </cell>
          <cell r="T32">
            <v>313.94610000000006</v>
          </cell>
          <cell r="U32">
            <v>348.82900000000001</v>
          </cell>
          <cell r="V32">
            <v>58.444444444444443</v>
          </cell>
          <cell r="W32">
            <v>0.90000000000000013</v>
          </cell>
          <cell r="X32" t="str">
            <v>PCE</v>
          </cell>
          <cell r="Y32">
            <v>9</v>
          </cell>
          <cell r="Z32" t="str">
            <v>Nikolai</v>
          </cell>
          <cell r="AA32" t="str">
            <v>PCE revenue assumes all kWh are at residential rate</v>
          </cell>
        </row>
        <row r="33">
          <cell r="A33" t="str">
            <v>SR-130</v>
          </cell>
          <cell r="B33">
            <v>332380</v>
          </cell>
          <cell r="C33">
            <v>254</v>
          </cell>
          <cell r="D33" t="str">
            <v>North Slope Borough Power &amp; Light</v>
          </cell>
          <cell r="E33" t="str">
            <v>Nuiqsut</v>
          </cell>
          <cell r="F33" t="str">
            <v>Nuiqsut_grid</v>
          </cell>
          <cell r="G33" t="str">
            <v>North Slope</v>
          </cell>
          <cell r="H33">
            <v>90.322558333333333</v>
          </cell>
          <cell r="I33">
            <v>985.33699999999999</v>
          </cell>
          <cell r="J33">
            <v>110.58333333333333</v>
          </cell>
          <cell r="K33">
            <v>9.1666666666666674E-2</v>
          </cell>
          <cell r="L33">
            <v>464.64815833333336</v>
          </cell>
          <cell r="M33">
            <v>5068.8890000000001</v>
          </cell>
          <cell r="N33">
            <v>3</v>
          </cell>
          <cell r="O33">
            <v>9.1666666666666674E-2</v>
          </cell>
          <cell r="P33">
            <v>14.002541666666668</v>
          </cell>
          <cell r="Q33">
            <v>152.755</v>
          </cell>
          <cell r="R33">
            <v>82.75</v>
          </cell>
          <cell r="S33">
            <v>9.1666666666666674E-2</v>
          </cell>
          <cell r="T33">
            <v>568.97325833333332</v>
          </cell>
          <cell r="U33">
            <v>6206.9809999999998</v>
          </cell>
          <cell r="V33">
            <v>196.33333333333331</v>
          </cell>
          <cell r="W33">
            <v>9.1666666666666674E-2</v>
          </cell>
          <cell r="X33" t="str">
            <v>PCE</v>
          </cell>
          <cell r="Y33">
            <v>12</v>
          </cell>
          <cell r="Z33" t="str">
            <v>Nuiqsut</v>
          </cell>
          <cell r="AA33" t="str">
            <v>PCE revenue assumes all kWh are at residential rate</v>
          </cell>
        </row>
        <row r="34">
          <cell r="A34" t="str">
            <v>SR-143</v>
          </cell>
          <cell r="B34">
            <v>332390</v>
          </cell>
          <cell r="C34">
            <v>254</v>
          </cell>
          <cell r="D34" t="str">
            <v>North Slope Borough Power &amp; Light</v>
          </cell>
          <cell r="E34" t="str">
            <v>Point Hope</v>
          </cell>
          <cell r="F34" t="str">
            <v>Point Hope_grid</v>
          </cell>
          <cell r="G34" t="str">
            <v>North Slope</v>
          </cell>
          <cell r="H34">
            <v>286.73519999999991</v>
          </cell>
          <cell r="I34">
            <v>1911.568</v>
          </cell>
          <cell r="J34">
            <v>193.91666666666666</v>
          </cell>
          <cell r="K34">
            <v>0.14999999999999994</v>
          </cell>
          <cell r="L34">
            <v>550.30544999999984</v>
          </cell>
          <cell r="M34">
            <v>3668.703</v>
          </cell>
          <cell r="N34">
            <v>2</v>
          </cell>
          <cell r="O34">
            <v>0.14999999999999997</v>
          </cell>
          <cell r="P34">
            <v>16.960649999999998</v>
          </cell>
          <cell r="Q34">
            <v>113.071</v>
          </cell>
          <cell r="R34">
            <v>89.5</v>
          </cell>
          <cell r="S34">
            <v>0.15</v>
          </cell>
          <cell r="T34">
            <v>854.00129999999979</v>
          </cell>
          <cell r="U34">
            <v>5693.3419999999996</v>
          </cell>
          <cell r="V34">
            <v>285.41666666666663</v>
          </cell>
          <cell r="W34">
            <v>0.14999999999999997</v>
          </cell>
          <cell r="X34" t="str">
            <v>PCE</v>
          </cell>
          <cell r="Y34">
            <v>12</v>
          </cell>
          <cell r="Z34" t="str">
            <v>Point Hope</v>
          </cell>
          <cell r="AA34" t="str">
            <v>PCE revenue assumes all kWh are at residential rate</v>
          </cell>
        </row>
        <row r="35">
          <cell r="A35" t="str">
            <v>SR-144</v>
          </cell>
          <cell r="B35">
            <v>332400</v>
          </cell>
          <cell r="C35">
            <v>254</v>
          </cell>
          <cell r="D35" t="str">
            <v>North Slope Borough Power &amp; Light</v>
          </cell>
          <cell r="E35" t="str">
            <v>Point Lay</v>
          </cell>
          <cell r="F35" t="str">
            <v>Point Lay_grid</v>
          </cell>
          <cell r="G35" t="str">
            <v>North Slope</v>
          </cell>
          <cell r="H35">
            <v>94.779299999999978</v>
          </cell>
          <cell r="I35">
            <v>631.86199999999997</v>
          </cell>
          <cell r="J35">
            <v>64.833333333333329</v>
          </cell>
          <cell r="K35">
            <v>0.14999999999999997</v>
          </cell>
          <cell r="L35">
            <v>377.00594999999993</v>
          </cell>
          <cell r="M35">
            <v>2513.373</v>
          </cell>
          <cell r="N35">
            <v>1</v>
          </cell>
          <cell r="O35">
            <v>0.14999999999999997</v>
          </cell>
          <cell r="P35">
            <v>15.628199999999996</v>
          </cell>
          <cell r="Q35">
            <v>104.188</v>
          </cell>
          <cell r="R35">
            <v>42.083333333333336</v>
          </cell>
          <cell r="S35">
            <v>0.14999999999999997</v>
          </cell>
          <cell r="T35">
            <v>487.4134499999999</v>
          </cell>
          <cell r="U35">
            <v>3249.4230000000002</v>
          </cell>
          <cell r="V35">
            <v>107.91666666666666</v>
          </cell>
          <cell r="W35">
            <v>0.14999999999999997</v>
          </cell>
          <cell r="X35" t="str">
            <v>PCE</v>
          </cell>
          <cell r="Y35">
            <v>12</v>
          </cell>
          <cell r="Z35" t="str">
            <v>Point Lay</v>
          </cell>
          <cell r="AA35" t="str">
            <v>PCE revenue assumes all kWh are at residential rate</v>
          </cell>
        </row>
        <row r="36">
          <cell r="A36" t="str">
            <v>SR-187</v>
          </cell>
          <cell r="B36">
            <v>332410</v>
          </cell>
          <cell r="C36">
            <v>254</v>
          </cell>
          <cell r="D36" t="str">
            <v>North Slope Borough Power &amp; Light</v>
          </cell>
          <cell r="E36" t="str">
            <v>Wainwright</v>
          </cell>
          <cell r="F36" t="str">
            <v>Wainwright_grid</v>
          </cell>
          <cell r="G36" t="str">
            <v>North Slope</v>
          </cell>
          <cell r="H36">
            <v>210.79214999999994</v>
          </cell>
          <cell r="I36">
            <v>1405.2809999999999</v>
          </cell>
          <cell r="J36">
            <v>151.5</v>
          </cell>
          <cell r="K36">
            <v>0.14999999999999997</v>
          </cell>
          <cell r="L36">
            <v>673.14224999999976</v>
          </cell>
          <cell r="M36">
            <v>4487.6149999999998</v>
          </cell>
          <cell r="N36">
            <v>3</v>
          </cell>
          <cell r="O36">
            <v>0.14999999999999997</v>
          </cell>
          <cell r="P36">
            <v>22.128599999999995</v>
          </cell>
          <cell r="Q36">
            <v>147.524</v>
          </cell>
          <cell r="R36">
            <v>73.666666666666671</v>
          </cell>
          <cell r="S36">
            <v>0.14999999999999997</v>
          </cell>
          <cell r="T36">
            <v>906.06299999999976</v>
          </cell>
          <cell r="U36">
            <v>6040.42</v>
          </cell>
          <cell r="V36">
            <v>228.16666666666669</v>
          </cell>
          <cell r="W36">
            <v>0.14999999999999997</v>
          </cell>
          <cell r="X36" t="str">
            <v>PCE</v>
          </cell>
          <cell r="Y36">
            <v>12</v>
          </cell>
          <cell r="Z36" t="str">
            <v>Wainwright</v>
          </cell>
          <cell r="AA36" t="str">
            <v>PCE revenue assumes all kWh are at residential rate</v>
          </cell>
        </row>
        <row r="37">
          <cell r="A37" t="str">
            <v>SR-19</v>
          </cell>
          <cell r="B37">
            <v>332350</v>
          </cell>
          <cell r="C37">
            <v>254</v>
          </cell>
          <cell r="D37" t="str">
            <v>North Slope Borough Power &amp; Light</v>
          </cell>
          <cell r="E37" t="str">
            <v>Anaktuvuk Pass</v>
          </cell>
          <cell r="F37" t="str">
            <v>Anaktuvuk Pass_grid</v>
          </cell>
          <cell r="G37" t="str">
            <v>North Slope</v>
          </cell>
          <cell r="H37">
            <v>116.80154999999998</v>
          </cell>
          <cell r="I37">
            <v>778.67700000000002</v>
          </cell>
          <cell r="J37">
            <v>102.41666666666667</v>
          </cell>
          <cell r="K37">
            <v>0.14999999999999997</v>
          </cell>
          <cell r="L37">
            <v>423.40529999999995</v>
          </cell>
          <cell r="M37">
            <v>2822.7020000000002</v>
          </cell>
          <cell r="N37">
            <v>2</v>
          </cell>
          <cell r="O37">
            <v>0.14999999999999997</v>
          </cell>
          <cell r="P37">
            <v>12.022649999999997</v>
          </cell>
          <cell r="Q37">
            <v>80.150999999999996</v>
          </cell>
          <cell r="R37">
            <v>58.916666666666664</v>
          </cell>
          <cell r="S37">
            <v>0.14999999999999997</v>
          </cell>
          <cell r="T37">
            <v>552.22949999999992</v>
          </cell>
          <cell r="U37">
            <v>3681.53</v>
          </cell>
          <cell r="V37">
            <v>163.33333333333334</v>
          </cell>
          <cell r="W37">
            <v>0.14999999999999997</v>
          </cell>
          <cell r="X37" t="str">
            <v>PCE</v>
          </cell>
          <cell r="Y37">
            <v>12</v>
          </cell>
          <cell r="Z37" t="str">
            <v>Anaktuvuk Pass</v>
          </cell>
          <cell r="AA37" t="str">
            <v>PCE revenue assumes all kWh are at residential rate</v>
          </cell>
        </row>
        <row r="38">
          <cell r="A38" t="str">
            <v>SR-26</v>
          </cell>
          <cell r="B38">
            <v>332360</v>
          </cell>
          <cell r="C38">
            <v>254</v>
          </cell>
          <cell r="D38" t="str">
            <v>North Slope Borough Power &amp; Light</v>
          </cell>
          <cell r="E38" t="str">
            <v>Atqasuk</v>
          </cell>
          <cell r="F38" t="str">
            <v>Atqasuk_grid</v>
          </cell>
          <cell r="G38" t="str">
            <v>North Slope</v>
          </cell>
          <cell r="H38">
            <v>98.305799999999977</v>
          </cell>
          <cell r="I38">
            <v>655.37199999999996</v>
          </cell>
          <cell r="J38">
            <v>57.916666666666664</v>
          </cell>
          <cell r="K38">
            <v>0.14999999999999997</v>
          </cell>
          <cell r="L38">
            <v>347.34434999999991</v>
          </cell>
          <cell r="M38">
            <v>2315.6289999999999</v>
          </cell>
          <cell r="N38">
            <v>1.8333333333333333</v>
          </cell>
          <cell r="O38">
            <v>0.14999999999999997</v>
          </cell>
          <cell r="P38">
            <v>10.681049999999997</v>
          </cell>
          <cell r="Q38">
            <v>71.206999999999994</v>
          </cell>
          <cell r="R38">
            <v>57.75</v>
          </cell>
          <cell r="S38">
            <v>0.14999999999999997</v>
          </cell>
          <cell r="T38">
            <v>456.33119999999985</v>
          </cell>
          <cell r="U38">
            <v>3042.2079999999996</v>
          </cell>
          <cell r="V38">
            <v>117.5</v>
          </cell>
          <cell r="W38">
            <v>0.14999999999999997</v>
          </cell>
          <cell r="X38" t="str">
            <v>PCE</v>
          </cell>
          <cell r="Y38">
            <v>12</v>
          </cell>
          <cell r="Z38" t="str">
            <v>Atqasuk</v>
          </cell>
          <cell r="AA38" t="str">
            <v>PCE revenue assumes all kWh are at residential rate</v>
          </cell>
        </row>
        <row r="39">
          <cell r="A39" t="str">
            <v>SR-83</v>
          </cell>
          <cell r="B39">
            <v>332370</v>
          </cell>
          <cell r="C39">
            <v>254</v>
          </cell>
          <cell r="D39" t="str">
            <v>North Slope Borough Power &amp; Light</v>
          </cell>
          <cell r="E39" t="str">
            <v>Kaktovik</v>
          </cell>
          <cell r="F39" t="str">
            <v>Kaktovik_grid</v>
          </cell>
          <cell r="G39" t="str">
            <v>North Slope</v>
          </cell>
          <cell r="H39">
            <v>113.75669999999998</v>
          </cell>
          <cell r="I39">
            <v>758.37800000000004</v>
          </cell>
          <cell r="J39">
            <v>78</v>
          </cell>
          <cell r="K39">
            <v>0.14999999999999997</v>
          </cell>
          <cell r="L39">
            <v>368.39579999999995</v>
          </cell>
          <cell r="M39">
            <v>2455.9720000000002</v>
          </cell>
          <cell r="N39">
            <v>3</v>
          </cell>
          <cell r="O39">
            <v>0.14999999999999997</v>
          </cell>
          <cell r="P39">
            <v>103.52669999999998</v>
          </cell>
          <cell r="Q39">
            <v>690.178</v>
          </cell>
          <cell r="R39">
            <v>54</v>
          </cell>
          <cell r="S39">
            <v>0.14999999999999997</v>
          </cell>
          <cell r="T39">
            <v>585.67919999999992</v>
          </cell>
          <cell r="U39">
            <v>3904.5280000000002</v>
          </cell>
          <cell r="V39">
            <v>135</v>
          </cell>
          <cell r="W39">
            <v>0.14999999999999997</v>
          </cell>
          <cell r="X39" t="str">
            <v>PCE</v>
          </cell>
          <cell r="Y39">
            <v>12</v>
          </cell>
          <cell r="Z39" t="str">
            <v>Kaktovik</v>
          </cell>
          <cell r="AA39" t="str">
            <v>PCE revenue assumes all kWh are at residential rate</v>
          </cell>
        </row>
        <row r="40">
          <cell r="A40" t="str">
            <v>SR-90</v>
          </cell>
          <cell r="B40">
            <v>332080</v>
          </cell>
          <cell r="C40">
            <v>446</v>
          </cell>
          <cell r="D40" t="str">
            <v>Kipnuk Light Plant</v>
          </cell>
          <cell r="E40" t="e">
            <v>#N/A</v>
          </cell>
          <cell r="F40" t="str">
            <v>Kipnuk_grid</v>
          </cell>
          <cell r="G40" t="str">
            <v>Lower Yukon-Kuskokwim</v>
          </cell>
          <cell r="H40">
            <v>637.2789150000001</v>
          </cell>
          <cell r="I40">
            <v>923.32500000000005</v>
          </cell>
          <cell r="J40">
            <v>198.41666666666666</v>
          </cell>
          <cell r="K40">
            <v>0.69020000000000004</v>
          </cell>
          <cell r="L40">
            <v>403.55234780000001</v>
          </cell>
          <cell r="M40">
            <v>584.68899999999996</v>
          </cell>
          <cell r="N40">
            <v>6</v>
          </cell>
          <cell r="O40">
            <v>0.69020000000000004</v>
          </cell>
          <cell r="P40">
            <v>64.911239399999999</v>
          </cell>
          <cell r="Q40">
            <v>94.046999999999997</v>
          </cell>
          <cell r="R40">
            <v>31.75</v>
          </cell>
          <cell r="S40">
            <v>0.69020000000000004</v>
          </cell>
          <cell r="T40">
            <v>1105.7425022000002</v>
          </cell>
          <cell r="U40">
            <v>1602.0610000000001</v>
          </cell>
          <cell r="V40">
            <v>236.16666666666666</v>
          </cell>
          <cell r="W40">
            <v>0.69020000000000004</v>
          </cell>
          <cell r="X40" t="str">
            <v>PCE</v>
          </cell>
          <cell r="Y40">
            <v>12</v>
          </cell>
          <cell r="Z40" t="str">
            <v>Kipnuk</v>
          </cell>
          <cell r="AA40" t="str">
            <v>PCE revenue assumes all kWh are at residential rate</v>
          </cell>
        </row>
        <row r="41">
          <cell r="A41" t="str">
            <v>SR-171</v>
          </cell>
          <cell r="B41">
            <v>332600</v>
          </cell>
          <cell r="C41">
            <v>92</v>
          </cell>
          <cell r="D41" t="str">
            <v>Tanana Power Company Inc</v>
          </cell>
          <cell r="E41" t="str">
            <v>Tanana</v>
          </cell>
          <cell r="F41" t="str">
            <v>Tanana_grid</v>
          </cell>
          <cell r="G41" t="str">
            <v>Yukon-Koyukuk/Upper Tanana</v>
          </cell>
          <cell r="H41">
            <v>192.69761639166666</v>
          </cell>
          <cell r="I41">
            <v>301.14100000000002</v>
          </cell>
          <cell r="J41">
            <v>107.08333333333333</v>
          </cell>
          <cell r="K41">
            <v>0.63989166666666664</v>
          </cell>
          <cell r="L41">
            <v>321.159707825</v>
          </cell>
          <cell r="M41">
            <v>501.89699999999999</v>
          </cell>
          <cell r="N41">
            <v>7</v>
          </cell>
          <cell r="O41">
            <v>0.63989166666666664</v>
          </cell>
          <cell r="P41">
            <v>216.8285710333333</v>
          </cell>
          <cell r="Q41">
            <v>338.85199999999998</v>
          </cell>
          <cell r="R41">
            <v>44.166666666666664</v>
          </cell>
          <cell r="S41">
            <v>0.63989166666666664</v>
          </cell>
          <cell r="T41">
            <v>730.68589525000004</v>
          </cell>
          <cell r="U41">
            <v>1141.8900000000001</v>
          </cell>
          <cell r="V41">
            <v>158.25</v>
          </cell>
          <cell r="W41">
            <v>0.63989166666666664</v>
          </cell>
          <cell r="X41" t="str">
            <v>PCE</v>
          </cell>
          <cell r="Y41">
            <v>12</v>
          </cell>
          <cell r="Z41" t="str">
            <v>Tanana</v>
          </cell>
          <cell r="AA41" t="str">
            <v>PCE revenue assumes all kWh are at residential rate</v>
          </cell>
        </row>
        <row r="42">
          <cell r="A42" t="str">
            <v>SR-58</v>
          </cell>
          <cell r="B42">
            <v>331940</v>
          </cell>
          <cell r="C42">
            <v>320</v>
          </cell>
          <cell r="D42" t="str">
            <v>Egegik Light &amp; Power Co</v>
          </cell>
          <cell r="E42" t="str">
            <v>Egegik</v>
          </cell>
          <cell r="F42" t="str">
            <v>Egegik_grid</v>
          </cell>
          <cell r="G42" t="str">
            <v>Bristol Bay</v>
          </cell>
          <cell r="H42">
            <v>112.04050000000002</v>
          </cell>
          <cell r="I42">
            <v>172.37</v>
          </cell>
          <cell r="J42">
            <v>85.083333333333329</v>
          </cell>
          <cell r="K42">
            <v>0.65000000000000013</v>
          </cell>
          <cell r="L42">
            <v>176.83120000000002</v>
          </cell>
          <cell r="M42">
            <v>272.048</v>
          </cell>
          <cell r="N42">
            <v>18</v>
          </cell>
          <cell r="O42">
            <v>0.65000000000000013</v>
          </cell>
          <cell r="P42">
            <v>82.030650000000009</v>
          </cell>
          <cell r="Q42">
            <v>126.20099999999999</v>
          </cell>
          <cell r="R42">
            <v>23.916666666666668</v>
          </cell>
          <cell r="S42">
            <v>0.65000000000000013</v>
          </cell>
          <cell r="T42">
            <v>370.90235000000007</v>
          </cell>
          <cell r="U42">
            <v>570.61900000000003</v>
          </cell>
          <cell r="V42">
            <v>127</v>
          </cell>
          <cell r="W42">
            <v>0.65000000000000013</v>
          </cell>
          <cell r="X42" t="str">
            <v>PCE</v>
          </cell>
          <cell r="Y42">
            <v>12</v>
          </cell>
          <cell r="Z42" t="str">
            <v>Egegik</v>
          </cell>
          <cell r="AA42" t="str">
            <v>PCE revenue assumes all kWh are at residential rate</v>
          </cell>
        </row>
        <row r="43">
          <cell r="A43" t="str">
            <v>SR-100</v>
          </cell>
          <cell r="B43">
            <v>331420</v>
          </cell>
          <cell r="C43">
            <v>169</v>
          </cell>
          <cell r="D43" t="str">
            <v>Alaska Village Electric Cooperative</v>
          </cell>
          <cell r="E43" t="str">
            <v>Koyuk</v>
          </cell>
          <cell r="F43" t="str">
            <v>Koyuk_grid</v>
          </cell>
          <cell r="G43" t="str">
            <v>Bering Straits</v>
          </cell>
          <cell r="H43">
            <v>256.39889684999997</v>
          </cell>
          <cell r="I43">
            <v>506.54199999999997</v>
          </cell>
          <cell r="J43">
            <v>83</v>
          </cell>
          <cell r="K43">
            <v>0.50617499999999993</v>
          </cell>
          <cell r="L43">
            <v>81.324100199999975</v>
          </cell>
          <cell r="M43">
            <v>160.66399999999999</v>
          </cell>
          <cell r="N43">
            <v>10</v>
          </cell>
          <cell r="O43">
            <v>0.50617499999999993</v>
          </cell>
          <cell r="P43">
            <v>282.23305649999992</v>
          </cell>
          <cell r="Q43">
            <v>557.57999999999993</v>
          </cell>
          <cell r="R43">
            <v>36.916666666666671</v>
          </cell>
          <cell r="S43">
            <v>0.50617499999999993</v>
          </cell>
          <cell r="T43">
            <v>619.95605354999987</v>
          </cell>
          <cell r="U43">
            <v>1224.7859999999998</v>
          </cell>
          <cell r="V43">
            <v>129.91666666666669</v>
          </cell>
          <cell r="W43">
            <v>0.50617499999999993</v>
          </cell>
          <cell r="X43" t="str">
            <v>PCE</v>
          </cell>
          <cell r="Y43">
            <v>12</v>
          </cell>
          <cell r="Z43" t="str">
            <v>Koyuk</v>
          </cell>
          <cell r="AA43" t="str">
            <v>PCE revenue assumes all kWh are at residential rate</v>
          </cell>
        </row>
        <row r="44">
          <cell r="A44" t="str">
            <v>SR-107</v>
          </cell>
          <cell r="B44">
            <v>331430</v>
          </cell>
          <cell r="C44">
            <v>169</v>
          </cell>
          <cell r="D44" t="str">
            <v>Alaska Village Electric Cooperative</v>
          </cell>
          <cell r="E44" t="str">
            <v>Lower Kalskag</v>
          </cell>
          <cell r="F44" t="str">
            <v>Upper Kalskag_grid</v>
          </cell>
          <cell r="G44" t="str">
            <v>Lower Yukon-Kuskokwim</v>
          </cell>
          <cell r="H44">
            <v>185.50890162499996</v>
          </cell>
          <cell r="I44">
            <v>361.29300000000001</v>
          </cell>
          <cell r="J44">
            <v>83.666666666666671</v>
          </cell>
          <cell r="K44">
            <v>0.51345833333333324</v>
          </cell>
          <cell r="L44">
            <v>29.733345166666663</v>
          </cell>
          <cell r="M44">
            <v>57.908000000000001</v>
          </cell>
          <cell r="N44">
            <v>4.083333333333333</v>
          </cell>
          <cell r="O44">
            <v>0.51345833333333324</v>
          </cell>
          <cell r="P44">
            <v>112.88586841666664</v>
          </cell>
          <cell r="Q44">
            <v>219.85399999999998</v>
          </cell>
          <cell r="R44">
            <v>14.916666666666666</v>
          </cell>
          <cell r="S44">
            <v>0.51345833333333324</v>
          </cell>
          <cell r="T44">
            <v>328.12811520833333</v>
          </cell>
          <cell r="U44">
            <v>639.05500000000006</v>
          </cell>
          <cell r="V44">
            <v>102.66666666666667</v>
          </cell>
          <cell r="W44">
            <v>0.51345833333333324</v>
          </cell>
          <cell r="X44" t="str">
            <v>PCE</v>
          </cell>
          <cell r="Y44">
            <v>12</v>
          </cell>
          <cell r="Z44" t="str">
            <v>Lower Kalskag</v>
          </cell>
          <cell r="AA44" t="str">
            <v>PCE revenue assumes all kWh are at residential rate</v>
          </cell>
        </row>
        <row r="45">
          <cell r="A45" t="str">
            <v>SR-110</v>
          </cell>
          <cell r="B45">
            <v>331440</v>
          </cell>
          <cell r="C45">
            <v>169</v>
          </cell>
          <cell r="D45" t="str">
            <v>Alaska Village Electric Cooperative</v>
          </cell>
          <cell r="E45" t="str">
            <v>Marshall</v>
          </cell>
          <cell r="F45" t="str">
            <v>Marshall_grid</v>
          </cell>
          <cell r="G45" t="str">
            <v>Lower Yukon-Kuskokwim</v>
          </cell>
          <cell r="H45">
            <v>296.46371876666666</v>
          </cell>
          <cell r="I45">
            <v>611.44399999999996</v>
          </cell>
          <cell r="J45">
            <v>107.25</v>
          </cell>
          <cell r="K45">
            <v>0.48485833333333334</v>
          </cell>
          <cell r="L45">
            <v>45.902992991666672</v>
          </cell>
          <cell r="M45">
            <v>94.673000000000002</v>
          </cell>
          <cell r="N45">
            <v>18</v>
          </cell>
          <cell r="O45">
            <v>0.48485833333333339</v>
          </cell>
          <cell r="P45">
            <v>378.64138796666674</v>
          </cell>
          <cell r="Q45">
            <v>780.93200000000002</v>
          </cell>
          <cell r="R45">
            <v>22.5</v>
          </cell>
          <cell r="S45">
            <v>0.48485833333333339</v>
          </cell>
          <cell r="T45">
            <v>721.00809972500008</v>
          </cell>
          <cell r="U45">
            <v>1487.049</v>
          </cell>
          <cell r="V45">
            <v>147.75</v>
          </cell>
          <cell r="W45">
            <v>0.48485833333333339</v>
          </cell>
          <cell r="X45" t="str">
            <v>PCE</v>
          </cell>
          <cell r="Y45">
            <v>12</v>
          </cell>
          <cell r="Z45" t="str">
            <v>Marshall</v>
          </cell>
          <cell r="AA45" t="str">
            <v>PCE revenue assumes all kWh are at residential rate</v>
          </cell>
        </row>
        <row r="46">
          <cell r="A46" t="str">
            <v>SR-112</v>
          </cell>
          <cell r="B46">
            <v>331450</v>
          </cell>
          <cell r="C46">
            <v>169</v>
          </cell>
          <cell r="D46" t="str">
            <v>Alaska Village Electric Cooperative</v>
          </cell>
          <cell r="E46" t="str">
            <v>Mekoryuk</v>
          </cell>
          <cell r="F46" t="str">
            <v>Mekoryuk_grid</v>
          </cell>
          <cell r="G46" t="str">
            <v>Lower Yukon-Kuskokwim</v>
          </cell>
          <cell r="H46">
            <v>157.73222299999998</v>
          </cell>
          <cell r="I46">
            <v>302.27999999999997</v>
          </cell>
          <cell r="J46">
            <v>89.25</v>
          </cell>
          <cell r="K46">
            <v>0.52180833333333332</v>
          </cell>
          <cell r="L46">
            <v>55.365429591666661</v>
          </cell>
          <cell r="M46">
            <v>106.10299999999999</v>
          </cell>
          <cell r="N46">
            <v>12.416666666666666</v>
          </cell>
          <cell r="O46">
            <v>0.52180833333333332</v>
          </cell>
          <cell r="P46">
            <v>218.05483175833331</v>
          </cell>
          <cell r="Q46">
            <v>417.88299999999998</v>
          </cell>
          <cell r="R46">
            <v>31</v>
          </cell>
          <cell r="S46">
            <v>0.52180833333333332</v>
          </cell>
          <cell r="T46">
            <v>431.15248434999995</v>
          </cell>
          <cell r="U46">
            <v>826.26599999999996</v>
          </cell>
          <cell r="V46">
            <v>132.66666666666666</v>
          </cell>
          <cell r="W46">
            <v>0.52180833333333332</v>
          </cell>
          <cell r="X46" t="str">
            <v>PCE</v>
          </cell>
          <cell r="Y46">
            <v>12</v>
          </cell>
          <cell r="Z46" t="str">
            <v>Mekoryuk</v>
          </cell>
          <cell r="AA46" t="str">
            <v>PCE revenue assumes all kWh are at residential rate</v>
          </cell>
        </row>
        <row r="47">
          <cell r="A47" t="str">
            <v>SR-114</v>
          </cell>
          <cell r="B47">
            <v>331460</v>
          </cell>
          <cell r="C47">
            <v>169</v>
          </cell>
          <cell r="D47" t="str">
            <v>Alaska Village Electric Cooperative</v>
          </cell>
          <cell r="E47" t="str">
            <v>Minto</v>
          </cell>
          <cell r="F47" t="str">
            <v>Minto_grid</v>
          </cell>
          <cell r="G47" t="str">
            <v>Yukon-Koyukuk/Upper Tanana</v>
          </cell>
          <cell r="H47">
            <v>157.48510469999997</v>
          </cell>
          <cell r="I47">
            <v>328.55599999999998</v>
          </cell>
          <cell r="J47">
            <v>75.75</v>
          </cell>
          <cell r="K47">
            <v>0.47932499999999995</v>
          </cell>
          <cell r="L47">
            <v>0</v>
          </cell>
          <cell r="M47">
            <v>0</v>
          </cell>
          <cell r="N47">
            <v>7</v>
          </cell>
          <cell r="O47" t="e">
            <v>#DIV/0!</v>
          </cell>
          <cell r="P47">
            <v>194.36245289999999</v>
          </cell>
          <cell r="Q47">
            <v>405.49200000000002</v>
          </cell>
          <cell r="R47">
            <v>18.416666666666668</v>
          </cell>
          <cell r="S47">
            <v>0.47932499999999995</v>
          </cell>
          <cell r="T47">
            <v>351.84755759999996</v>
          </cell>
          <cell r="U47">
            <v>734.048</v>
          </cell>
          <cell r="V47">
            <v>101.16666666666667</v>
          </cell>
          <cell r="W47">
            <v>0.47932499999999995</v>
          </cell>
          <cell r="X47" t="str">
            <v>PCE</v>
          </cell>
          <cell r="Y47">
            <v>12</v>
          </cell>
          <cell r="Z47" t="str">
            <v>Minto</v>
          </cell>
          <cell r="AA47" t="str">
            <v>PCE revenue assumes all kWh are at residential rate</v>
          </cell>
        </row>
        <row r="48">
          <cell r="A48" t="str">
            <v>SR-115</v>
          </cell>
          <cell r="B48">
            <v>331470</v>
          </cell>
          <cell r="C48">
            <v>169</v>
          </cell>
          <cell r="D48" t="str">
            <v>Alaska Village Electric Cooperative</v>
          </cell>
          <cell r="E48" t="str">
            <v>Mountain Village</v>
          </cell>
          <cell r="F48" t="str">
            <v>Saint Mary's_grid</v>
          </cell>
          <cell r="G48" t="str">
            <v>Lower Yukon-Kuskokwim</v>
          </cell>
          <cell r="H48">
            <v>446.63010514166666</v>
          </cell>
          <cell r="I48">
            <v>908.077</v>
          </cell>
          <cell r="J48">
            <v>171.66666666666666</v>
          </cell>
          <cell r="K48">
            <v>0.49184166666666668</v>
          </cell>
          <cell r="L48">
            <v>181.53482443333334</v>
          </cell>
          <cell r="M48">
            <v>369.09199999999998</v>
          </cell>
          <cell r="N48">
            <v>16.75</v>
          </cell>
          <cell r="O48">
            <v>0.49184166666666673</v>
          </cell>
          <cell r="P48">
            <v>612.88193346666674</v>
          </cell>
          <cell r="Q48">
            <v>1246.096</v>
          </cell>
          <cell r="R48">
            <v>47.333333333333329</v>
          </cell>
          <cell r="S48">
            <v>0.49184166666666673</v>
          </cell>
          <cell r="T48">
            <v>1241.0468630416669</v>
          </cell>
          <cell r="U48">
            <v>2523.2650000000003</v>
          </cell>
          <cell r="V48">
            <v>235.75</v>
          </cell>
          <cell r="W48">
            <v>0.49184166666666673</v>
          </cell>
          <cell r="X48" t="str">
            <v>PCE</v>
          </cell>
          <cell r="Y48">
            <v>12</v>
          </cell>
          <cell r="Z48" t="str">
            <v>Mountain Village</v>
          </cell>
          <cell r="AA48" t="str">
            <v>PCE revenue assumes all kWh are at residential rate</v>
          </cell>
        </row>
        <row r="49">
          <cell r="A49" t="str">
            <v>SR-121</v>
          </cell>
          <cell r="B49">
            <v>331480</v>
          </cell>
          <cell r="C49">
            <v>169</v>
          </cell>
          <cell r="D49" t="str">
            <v>Alaska Village Electric Cooperative</v>
          </cell>
          <cell r="E49" t="str">
            <v>New Stuyahok</v>
          </cell>
          <cell r="F49" t="str">
            <v>New_Stuyahok_grid</v>
          </cell>
          <cell r="G49" t="str">
            <v>Bristol Bay</v>
          </cell>
          <cell r="H49">
            <v>318.16017664166668</v>
          </cell>
          <cell r="I49">
            <v>584.70100000000002</v>
          </cell>
          <cell r="J49">
            <v>105.83333333333333</v>
          </cell>
          <cell r="K49">
            <v>0.54414166666666663</v>
          </cell>
          <cell r="L49">
            <v>51.006207408333324</v>
          </cell>
          <cell r="M49">
            <v>93.736999999999995</v>
          </cell>
          <cell r="N49">
            <v>10</v>
          </cell>
          <cell r="O49">
            <v>0.54414166666666663</v>
          </cell>
          <cell r="P49">
            <v>372.96177217499996</v>
          </cell>
          <cell r="Q49">
            <v>685.41300000000001</v>
          </cell>
          <cell r="R49">
            <v>37.833333333333336</v>
          </cell>
          <cell r="S49">
            <v>0.54414166666666663</v>
          </cell>
          <cell r="T49">
            <v>742.128156225</v>
          </cell>
          <cell r="U49">
            <v>1363.8510000000001</v>
          </cell>
          <cell r="V49">
            <v>153.66666666666666</v>
          </cell>
          <cell r="W49">
            <v>0.54414166666666663</v>
          </cell>
          <cell r="X49" t="str">
            <v>PCE</v>
          </cell>
          <cell r="Y49">
            <v>12</v>
          </cell>
          <cell r="Z49" t="str">
            <v>New Stuyahok</v>
          </cell>
          <cell r="AA49" t="str">
            <v>PCE revenue assumes all kWh are at residential rate</v>
          </cell>
        </row>
        <row r="50">
          <cell r="A50" t="str">
            <v>SR-123</v>
          </cell>
          <cell r="B50">
            <v>331490</v>
          </cell>
          <cell r="C50">
            <v>169</v>
          </cell>
          <cell r="D50" t="str">
            <v>Alaska Village Electric Cooperative</v>
          </cell>
          <cell r="E50" t="str">
            <v>Nightmute</v>
          </cell>
          <cell r="F50" t="str">
            <v>Toksook Bay_grid</v>
          </cell>
          <cell r="G50" t="str">
            <v>Lower Yukon-Kuskokwim</v>
          </cell>
          <cell r="H50">
            <v>156.71479025000002</v>
          </cell>
          <cell r="I50">
            <v>299.62200000000001</v>
          </cell>
          <cell r="J50">
            <v>52.333333333333336</v>
          </cell>
          <cell r="K50">
            <v>0.52304166666666674</v>
          </cell>
          <cell r="L50">
            <v>14.776450125000002</v>
          </cell>
          <cell r="M50">
            <v>28.251000000000001</v>
          </cell>
          <cell r="N50">
            <v>7</v>
          </cell>
          <cell r="O50">
            <v>0.52304166666666674</v>
          </cell>
          <cell r="P50">
            <v>296.84968270833338</v>
          </cell>
          <cell r="Q50">
            <v>567.54499999999996</v>
          </cell>
          <cell r="R50">
            <v>21.833333333333332</v>
          </cell>
          <cell r="S50">
            <v>0.52304166666666674</v>
          </cell>
          <cell r="T50">
            <v>468.34092308333334</v>
          </cell>
          <cell r="U50">
            <v>895.41799999999989</v>
          </cell>
          <cell r="V50">
            <v>81.166666666666671</v>
          </cell>
          <cell r="W50">
            <v>0.52304166666666674</v>
          </cell>
          <cell r="X50" t="str">
            <v>PCE</v>
          </cell>
          <cell r="Y50">
            <v>12</v>
          </cell>
          <cell r="Z50" t="str">
            <v>Nightmute</v>
          </cell>
          <cell r="AA50" t="str">
            <v>PCE revenue assumes all kWh are at residential rate</v>
          </cell>
        </row>
        <row r="51">
          <cell r="A51" t="str">
            <v>SR-126</v>
          </cell>
          <cell r="B51">
            <v>331500</v>
          </cell>
          <cell r="C51">
            <v>169</v>
          </cell>
          <cell r="D51" t="str">
            <v>Alaska Village Electric Cooperative</v>
          </cell>
          <cell r="E51" t="e">
            <v>#N/A</v>
          </cell>
          <cell r="F51" t="str">
            <v>Noatak_grid</v>
          </cell>
          <cell r="G51" t="str">
            <v>Northwest Arctic</v>
          </cell>
          <cell r="H51">
            <v>764.1978203333332</v>
          </cell>
          <cell r="I51">
            <v>844.26199999999994</v>
          </cell>
          <cell r="J51">
            <v>120.41666666666667</v>
          </cell>
          <cell r="K51">
            <v>0.90516666666666656</v>
          </cell>
          <cell r="L51">
            <v>114.42935966666666</v>
          </cell>
          <cell r="M51">
            <v>126.41800000000001</v>
          </cell>
          <cell r="N51">
            <v>7.166666666666667</v>
          </cell>
          <cell r="O51">
            <v>0.90516666666666656</v>
          </cell>
          <cell r="P51">
            <v>715.88545466666665</v>
          </cell>
          <cell r="Q51">
            <v>790.88800000000003</v>
          </cell>
          <cell r="R51">
            <v>29.5</v>
          </cell>
          <cell r="S51">
            <v>0.90516666666666656</v>
          </cell>
          <cell r="T51">
            <v>1594.5126346666664</v>
          </cell>
          <cell r="U51">
            <v>1761.568</v>
          </cell>
          <cell r="V51">
            <v>157.08333333333334</v>
          </cell>
          <cell r="W51">
            <v>0.90516666666666645</v>
          </cell>
          <cell r="X51" t="str">
            <v>PCE</v>
          </cell>
          <cell r="Y51">
            <v>12</v>
          </cell>
          <cell r="Z51" t="str">
            <v>Noatak</v>
          </cell>
          <cell r="AA51" t="str">
            <v>PCE revenue assumes all kWh are at residential rate</v>
          </cell>
        </row>
        <row r="52">
          <cell r="A52" t="str">
            <v>SR-128</v>
          </cell>
          <cell r="B52">
            <v>331510</v>
          </cell>
          <cell r="C52">
            <v>169</v>
          </cell>
          <cell r="D52" t="str">
            <v>Alaska Village Electric Cooperative</v>
          </cell>
          <cell r="E52" t="str">
            <v>Noorvik</v>
          </cell>
          <cell r="F52" t="str">
            <v>Noorvik_grid</v>
          </cell>
          <cell r="G52" t="str">
            <v>Northwest Arctic</v>
          </cell>
          <cell r="H52">
            <v>488.98531950000017</v>
          </cell>
          <cell r="I52">
            <v>899.697</v>
          </cell>
          <cell r="J52">
            <v>137.41666666666666</v>
          </cell>
          <cell r="K52">
            <v>0.54350000000000021</v>
          </cell>
          <cell r="L52">
            <v>83.465295000000026</v>
          </cell>
          <cell r="M52">
            <v>153.57</v>
          </cell>
          <cell r="N52">
            <v>10</v>
          </cell>
          <cell r="O52">
            <v>0.54350000000000021</v>
          </cell>
          <cell r="P52">
            <v>456.48021500000016</v>
          </cell>
          <cell r="Q52">
            <v>839.89</v>
          </cell>
          <cell r="R52">
            <v>35.583333333333329</v>
          </cell>
          <cell r="S52">
            <v>0.54350000000000021</v>
          </cell>
          <cell r="T52">
            <v>1028.9308295000005</v>
          </cell>
          <cell r="U52">
            <v>1893.1570000000002</v>
          </cell>
          <cell r="V52">
            <v>183</v>
          </cell>
          <cell r="W52">
            <v>0.54350000000000021</v>
          </cell>
          <cell r="X52" t="str">
            <v>PCE</v>
          </cell>
          <cell r="Y52">
            <v>12</v>
          </cell>
          <cell r="Z52" t="str">
            <v>Noorvik</v>
          </cell>
          <cell r="AA52" t="str">
            <v>PCE revenue assumes all kWh are at residential rate</v>
          </cell>
        </row>
        <row r="53">
          <cell r="A53" t="str">
            <v>SR-131</v>
          </cell>
          <cell r="B53">
            <v>331520</v>
          </cell>
          <cell r="C53">
            <v>169</v>
          </cell>
          <cell r="D53" t="str">
            <v>Alaska Village Electric Cooperative</v>
          </cell>
          <cell r="E53" t="str">
            <v>Nulato</v>
          </cell>
          <cell r="F53" t="str">
            <v>Nulato_grid</v>
          </cell>
          <cell r="G53" t="str">
            <v>Yukon-Koyukuk/Upper Tanana</v>
          </cell>
          <cell r="H53">
            <v>254.36337593333334</v>
          </cell>
          <cell r="I53">
            <v>477.93200000000002</v>
          </cell>
          <cell r="J53">
            <v>106.91666666666667</v>
          </cell>
          <cell r="K53">
            <v>0.53221666666666667</v>
          </cell>
          <cell r="L53">
            <v>0</v>
          </cell>
          <cell r="M53">
            <v>0</v>
          </cell>
          <cell r="N53">
            <v>15</v>
          </cell>
          <cell r="O53" t="e">
            <v>#DIV/0!</v>
          </cell>
          <cell r="P53">
            <v>273.28633951666671</v>
          </cell>
          <cell r="Q53">
            <v>513.48700000000008</v>
          </cell>
          <cell r="R53">
            <v>21.75</v>
          </cell>
          <cell r="S53">
            <v>0.53221666666666667</v>
          </cell>
          <cell r="T53">
            <v>527.64971545000003</v>
          </cell>
          <cell r="U53">
            <v>991.4190000000001</v>
          </cell>
          <cell r="V53">
            <v>143.66666666666669</v>
          </cell>
          <cell r="W53">
            <v>0.53221666666666667</v>
          </cell>
          <cell r="X53" t="str">
            <v>PCE</v>
          </cell>
          <cell r="Y53">
            <v>12</v>
          </cell>
          <cell r="Z53" t="str">
            <v>Nulato</v>
          </cell>
          <cell r="AA53" t="str">
            <v>PCE revenue assumes all kWh are at residential rate</v>
          </cell>
        </row>
        <row r="54">
          <cell r="A54" t="str">
            <v>SR-133</v>
          </cell>
          <cell r="B54">
            <v>331530</v>
          </cell>
          <cell r="C54">
            <v>169</v>
          </cell>
          <cell r="D54" t="str">
            <v>Alaska Village Electric Cooperative</v>
          </cell>
          <cell r="E54" t="str">
            <v>Nunapitchuk</v>
          </cell>
          <cell r="F54" t="str">
            <v>Kasigluk_grid</v>
          </cell>
          <cell r="G54" t="str">
            <v>Lower Yukon-Kuskokwim</v>
          </cell>
          <cell r="H54">
            <v>340.49515270000012</v>
          </cell>
          <cell r="I54">
            <v>661.54100000000005</v>
          </cell>
          <cell r="J54">
            <v>121.33333333333333</v>
          </cell>
          <cell r="K54">
            <v>0.51470000000000016</v>
          </cell>
          <cell r="L54">
            <v>57.585665400000018</v>
          </cell>
          <cell r="M54">
            <v>111.88200000000001</v>
          </cell>
          <cell r="N54">
            <v>11.416666666666666</v>
          </cell>
          <cell r="O54">
            <v>0.51470000000000016</v>
          </cell>
          <cell r="P54">
            <v>236.58134030000008</v>
          </cell>
          <cell r="Q54">
            <v>459.649</v>
          </cell>
          <cell r="R54">
            <v>28.416666666666664</v>
          </cell>
          <cell r="S54">
            <v>0.51470000000000016</v>
          </cell>
          <cell r="T54">
            <v>634.66215840000029</v>
          </cell>
          <cell r="U54">
            <v>1233.0720000000001</v>
          </cell>
          <cell r="V54">
            <v>161.16666666666666</v>
          </cell>
          <cell r="W54">
            <v>0.51470000000000016</v>
          </cell>
          <cell r="X54" t="str">
            <v>PCE</v>
          </cell>
          <cell r="Y54">
            <v>12</v>
          </cell>
          <cell r="Z54" t="str">
            <v>Nunapitchuk</v>
          </cell>
          <cell r="AA54" t="str">
            <v>PCE revenue assumes all kWh are at residential rate</v>
          </cell>
        </row>
        <row r="55">
          <cell r="A55" t="str">
            <v>SR-134</v>
          </cell>
          <cell r="B55">
            <v>331540</v>
          </cell>
          <cell r="C55">
            <v>169</v>
          </cell>
          <cell r="D55" t="str">
            <v>Alaska Village Electric Cooperative</v>
          </cell>
          <cell r="E55" t="str">
            <v>Old Harbor</v>
          </cell>
          <cell r="F55" t="str">
            <v>Old Harbor_grid</v>
          </cell>
          <cell r="G55" t="str">
            <v>Kodiak</v>
          </cell>
          <cell r="H55">
            <v>184.69293567499994</v>
          </cell>
          <cell r="I55">
            <v>354.02699999999999</v>
          </cell>
          <cell r="J55">
            <v>90.083333333333329</v>
          </cell>
          <cell r="K55">
            <v>0.52169166666666655</v>
          </cell>
          <cell r="L55">
            <v>0</v>
          </cell>
          <cell r="M55">
            <v>0</v>
          </cell>
          <cell r="N55">
            <v>11.083333333333334</v>
          </cell>
          <cell r="O55" t="e">
            <v>#DIV/0!</v>
          </cell>
          <cell r="P55">
            <v>197.55054849166663</v>
          </cell>
          <cell r="Q55">
            <v>378.673</v>
          </cell>
          <cell r="R55">
            <v>25.083333333333332</v>
          </cell>
          <cell r="S55">
            <v>0.52169166666666655</v>
          </cell>
          <cell r="T55">
            <v>382.24348416666663</v>
          </cell>
          <cell r="U55">
            <v>732.7</v>
          </cell>
          <cell r="V55">
            <v>126.25</v>
          </cell>
          <cell r="W55">
            <v>0.52169166666666655</v>
          </cell>
          <cell r="X55" t="str">
            <v>PCE</v>
          </cell>
          <cell r="Y55">
            <v>12</v>
          </cell>
          <cell r="Z55" t="str">
            <v>Old Harbor</v>
          </cell>
          <cell r="AA55" t="str">
            <v>PCE revenue assumes all kWh are at residential rate</v>
          </cell>
        </row>
        <row r="56">
          <cell r="A56" t="str">
            <v>SR-140</v>
          </cell>
          <cell r="B56">
            <v>331550</v>
          </cell>
          <cell r="C56">
            <v>169</v>
          </cell>
          <cell r="D56" t="str">
            <v>Alaska Village Electric Cooperative</v>
          </cell>
          <cell r="E56" t="str">
            <v>Pilot Station</v>
          </cell>
          <cell r="F56" t="str">
            <v>Pilot Station_grid</v>
          </cell>
          <cell r="G56" t="str">
            <v>Lower Yukon-Kuskokwim</v>
          </cell>
          <cell r="H56">
            <v>356.0574033333333</v>
          </cell>
          <cell r="I56">
            <v>698.38</v>
          </cell>
          <cell r="J56">
            <v>131.25</v>
          </cell>
          <cell r="K56">
            <v>0.50983333333333325</v>
          </cell>
          <cell r="L56">
            <v>126.27042166666664</v>
          </cell>
          <cell r="M56">
            <v>247.67</v>
          </cell>
          <cell r="N56">
            <v>12</v>
          </cell>
          <cell r="O56">
            <v>0.50983333333333325</v>
          </cell>
          <cell r="P56">
            <v>443.84254599999991</v>
          </cell>
          <cell r="Q56">
            <v>870.56399999999996</v>
          </cell>
          <cell r="R56">
            <v>27.25</v>
          </cell>
          <cell r="S56">
            <v>0.50983333333333325</v>
          </cell>
          <cell r="T56">
            <v>926.17037099999982</v>
          </cell>
          <cell r="U56">
            <v>1816.614</v>
          </cell>
          <cell r="V56">
            <v>170.5</v>
          </cell>
          <cell r="W56">
            <v>0.50983333333333325</v>
          </cell>
          <cell r="X56" t="str">
            <v>PCE</v>
          </cell>
          <cell r="Y56">
            <v>12</v>
          </cell>
          <cell r="Z56" t="str">
            <v>Pilot Station</v>
          </cell>
          <cell r="AA56" t="str">
            <v>PCE revenue assumes all kWh are at residential rate</v>
          </cell>
        </row>
        <row r="57">
          <cell r="A57" t="str">
            <v>SR-141</v>
          </cell>
          <cell r="B57">
            <v>331560</v>
          </cell>
          <cell r="C57">
            <v>169</v>
          </cell>
          <cell r="D57" t="str">
            <v>Alaska Village Electric Cooperative</v>
          </cell>
          <cell r="E57" t="str">
            <v>Pitkas Point</v>
          </cell>
          <cell r="F57" t="str">
            <v>Saint Mary's_grid</v>
          </cell>
          <cell r="G57" t="str">
            <v>Lower Yukon-Kuskokwim</v>
          </cell>
          <cell r="H57">
            <v>70.076057025000026</v>
          </cell>
          <cell r="I57">
            <v>155.233</v>
          </cell>
          <cell r="J57">
            <v>28.333333333333332</v>
          </cell>
          <cell r="K57">
            <v>0.45142500000000013</v>
          </cell>
          <cell r="L57">
            <v>0</v>
          </cell>
          <cell r="M57">
            <v>0</v>
          </cell>
          <cell r="N57">
            <v>6</v>
          </cell>
          <cell r="O57" t="e">
            <v>#DIV/0!</v>
          </cell>
          <cell r="P57">
            <v>79.480594050000022</v>
          </cell>
          <cell r="Q57">
            <v>176.066</v>
          </cell>
          <cell r="R57">
            <v>5.5</v>
          </cell>
          <cell r="S57">
            <v>0.45142500000000013</v>
          </cell>
          <cell r="T57">
            <v>149.55665107500005</v>
          </cell>
          <cell r="U57">
            <v>331.29899999999998</v>
          </cell>
          <cell r="V57">
            <v>39.833333333333329</v>
          </cell>
          <cell r="W57">
            <v>0.45142500000000019</v>
          </cell>
          <cell r="X57" t="str">
            <v>PCE</v>
          </cell>
          <cell r="Y57">
            <v>12</v>
          </cell>
          <cell r="Z57" t="str">
            <v>Pitkas Point</v>
          </cell>
          <cell r="AA57" t="str">
            <v>PCE revenue assumes all kWh are at residential rate</v>
          </cell>
        </row>
        <row r="58">
          <cell r="A58" t="str">
            <v>SR-147</v>
          </cell>
          <cell r="B58">
            <v>331570</v>
          </cell>
          <cell r="C58">
            <v>169</v>
          </cell>
          <cell r="D58" t="str">
            <v>Alaska Village Electric Cooperative</v>
          </cell>
          <cell r="E58" t="str">
            <v>Quinhagak</v>
          </cell>
          <cell r="F58" t="str">
            <v>Quinhagak_grid</v>
          </cell>
          <cell r="G58" t="str">
            <v>Lower Yukon-Kuskokwim</v>
          </cell>
          <cell r="H58">
            <v>583.0416636916666</v>
          </cell>
          <cell r="I58">
            <v>1154.557</v>
          </cell>
          <cell r="J58">
            <v>184.41666666666666</v>
          </cell>
          <cell r="K58">
            <v>0.50499166666666662</v>
          </cell>
          <cell r="L58">
            <v>148.67459658333334</v>
          </cell>
          <cell r="M58">
            <v>294.41000000000003</v>
          </cell>
          <cell r="N58">
            <v>14.5</v>
          </cell>
          <cell r="O58">
            <v>0.50499166666666662</v>
          </cell>
          <cell r="P58">
            <v>425.36609564166662</v>
          </cell>
          <cell r="Q58">
            <v>842.32299999999998</v>
          </cell>
          <cell r="R58">
            <v>28.5</v>
          </cell>
          <cell r="S58">
            <v>0.50499166666666662</v>
          </cell>
          <cell r="T58">
            <v>1157.0823559166665</v>
          </cell>
          <cell r="U58">
            <v>2291.29</v>
          </cell>
          <cell r="V58">
            <v>227.41666666666666</v>
          </cell>
          <cell r="W58">
            <v>0.50499166666666662</v>
          </cell>
          <cell r="X58" t="str">
            <v>PCE</v>
          </cell>
          <cell r="Y58">
            <v>12</v>
          </cell>
          <cell r="Z58" t="str">
            <v>Quinhagak</v>
          </cell>
          <cell r="AA58" t="str">
            <v>PCE revenue assumes all kWh are at residential rate</v>
          </cell>
        </row>
        <row r="59">
          <cell r="A59" t="str">
            <v>SR-151</v>
          </cell>
          <cell r="B59">
            <v>331580</v>
          </cell>
          <cell r="C59">
            <v>169</v>
          </cell>
          <cell r="D59" t="str">
            <v>Alaska Village Electric Cooperative</v>
          </cell>
          <cell r="E59" t="str">
            <v>Russian Mission</v>
          </cell>
          <cell r="F59" t="str">
            <v>Russian Mission_grid</v>
          </cell>
          <cell r="G59" t="str">
            <v>Lower Yukon-Kuskokwim</v>
          </cell>
          <cell r="H59">
            <v>205.02555805000006</v>
          </cell>
          <cell r="I59">
            <v>406.40699999999998</v>
          </cell>
          <cell r="J59">
            <v>78.75</v>
          </cell>
          <cell r="K59">
            <v>0.50448333333333351</v>
          </cell>
          <cell r="L59">
            <v>17.195818900000006</v>
          </cell>
          <cell r="M59">
            <v>34.085999999999999</v>
          </cell>
          <cell r="N59">
            <v>7</v>
          </cell>
          <cell r="O59">
            <v>0.50448333333333351</v>
          </cell>
          <cell r="P59">
            <v>225.79513688333341</v>
          </cell>
          <cell r="Q59">
            <v>447.577</v>
          </cell>
          <cell r="R59">
            <v>14.833333333333332</v>
          </cell>
          <cell r="S59">
            <v>0.50448333333333351</v>
          </cell>
          <cell r="T59">
            <v>448.01651383333348</v>
          </cell>
          <cell r="U59">
            <v>888.06999999999994</v>
          </cell>
          <cell r="V59">
            <v>100.58333333333333</v>
          </cell>
          <cell r="W59">
            <v>0.50448333333333351</v>
          </cell>
          <cell r="X59" t="str">
            <v>PCE</v>
          </cell>
          <cell r="Y59">
            <v>12</v>
          </cell>
          <cell r="Z59" t="str">
            <v>Russian Mission</v>
          </cell>
          <cell r="AA59" t="str">
            <v>PCE revenue assumes all kWh are at residential rate</v>
          </cell>
        </row>
        <row r="60">
          <cell r="A60" t="str">
            <v>SR-153</v>
          </cell>
          <cell r="B60">
            <v>331660</v>
          </cell>
          <cell r="C60">
            <v>169</v>
          </cell>
          <cell r="D60" t="str">
            <v>Alaska Village Electric Cooperative</v>
          </cell>
          <cell r="E60" t="str">
            <v>Saint Mary's, Andreafsky</v>
          </cell>
          <cell r="F60" t="str">
            <v>Saint Mary's_grid</v>
          </cell>
          <cell r="G60" t="str">
            <v>Lower Yukon-Kuskokwim</v>
          </cell>
          <cell r="H60">
            <v>393.74552490000008</v>
          </cell>
          <cell r="I60">
            <v>872.22799999999995</v>
          </cell>
          <cell r="J60">
            <v>178.08333333333334</v>
          </cell>
          <cell r="K60">
            <v>0.45142500000000013</v>
          </cell>
          <cell r="L60">
            <v>165.27030390000004</v>
          </cell>
          <cell r="M60">
            <v>366.108</v>
          </cell>
          <cell r="N60">
            <v>17</v>
          </cell>
          <cell r="O60">
            <v>0.45142500000000013</v>
          </cell>
          <cell r="P60">
            <v>623.91268680000019</v>
          </cell>
          <cell r="Q60">
            <v>1382.096</v>
          </cell>
          <cell r="R60">
            <v>60.083333333333329</v>
          </cell>
          <cell r="S60">
            <v>0.45142500000000013</v>
          </cell>
          <cell r="T60">
            <v>1182.9285156000003</v>
          </cell>
          <cell r="U60">
            <v>2620.4319999999998</v>
          </cell>
          <cell r="V60">
            <v>255.16666666666669</v>
          </cell>
          <cell r="W60">
            <v>0.45142500000000013</v>
          </cell>
          <cell r="X60" t="str">
            <v>PCE</v>
          </cell>
          <cell r="Y60">
            <v>12</v>
          </cell>
          <cell r="Z60" t="str">
            <v>Saint Mary's, Andreafsky</v>
          </cell>
          <cell r="AA60" t="str">
            <v>PCE revenue assumes all kWh are at residential rate</v>
          </cell>
        </row>
        <row r="61">
          <cell r="A61" t="str">
            <v>SR-154</v>
          </cell>
          <cell r="B61">
            <v>331670</v>
          </cell>
          <cell r="C61">
            <v>169</v>
          </cell>
          <cell r="D61" t="str">
            <v>Alaska Village Electric Cooperative</v>
          </cell>
          <cell r="E61" t="str">
            <v>Saint Michael</v>
          </cell>
          <cell r="F61" t="str">
            <v>Stebbins_grid</v>
          </cell>
          <cell r="G61" t="str">
            <v>Bering Straits</v>
          </cell>
          <cell r="H61">
            <v>310.88403176666668</v>
          </cell>
          <cell r="I61">
            <v>602.76099999999997</v>
          </cell>
          <cell r="J61">
            <v>87.666666666666671</v>
          </cell>
          <cell r="K61">
            <v>0.51576666666666671</v>
          </cell>
          <cell r="L61">
            <v>115.38783443333334</v>
          </cell>
          <cell r="M61">
            <v>223.721</v>
          </cell>
          <cell r="N61">
            <v>10</v>
          </cell>
          <cell r="O61">
            <v>0.51576666666666671</v>
          </cell>
          <cell r="P61">
            <v>496.00970873333335</v>
          </cell>
          <cell r="Q61">
            <v>961.69399999999996</v>
          </cell>
          <cell r="R61">
            <v>39</v>
          </cell>
          <cell r="S61">
            <v>0.51576666666666671</v>
          </cell>
          <cell r="T61">
            <v>922.28157493333333</v>
          </cell>
          <cell r="U61">
            <v>1788.1759999999999</v>
          </cell>
          <cell r="V61">
            <v>136.66666666666669</v>
          </cell>
          <cell r="W61">
            <v>0.51576666666666671</v>
          </cell>
          <cell r="X61" t="str">
            <v>PCE</v>
          </cell>
          <cell r="Y61">
            <v>12</v>
          </cell>
          <cell r="Z61" t="str">
            <v>Saint Michael</v>
          </cell>
          <cell r="AA61" t="str">
            <v>PCE revenue assumes all kWh are at residential rate</v>
          </cell>
        </row>
        <row r="62">
          <cell r="A62" t="str">
            <v>SR-157</v>
          </cell>
          <cell r="B62">
            <v>331590</v>
          </cell>
          <cell r="C62">
            <v>169</v>
          </cell>
          <cell r="D62" t="str">
            <v>Alaska Village Electric Cooperative</v>
          </cell>
          <cell r="E62" t="str">
            <v>Savoonga</v>
          </cell>
          <cell r="F62" t="str">
            <v>Savoonga_grid</v>
          </cell>
          <cell r="G62" t="str">
            <v>Bering Straits</v>
          </cell>
          <cell r="H62">
            <v>541.33105682499991</v>
          </cell>
          <cell r="I62">
            <v>1059.3389999999999</v>
          </cell>
          <cell r="J62">
            <v>162.16666666666666</v>
          </cell>
          <cell r="K62">
            <v>0.51100833333333329</v>
          </cell>
          <cell r="L62">
            <v>23.210509508333331</v>
          </cell>
          <cell r="M62">
            <v>45.420999999999999</v>
          </cell>
          <cell r="N62">
            <v>8.9166666666666661</v>
          </cell>
          <cell r="O62">
            <v>0.51100833333333329</v>
          </cell>
          <cell r="P62">
            <v>672.92592282499993</v>
          </cell>
          <cell r="Q62">
            <v>1316.8589999999999</v>
          </cell>
          <cell r="R62">
            <v>47.333333333333329</v>
          </cell>
          <cell r="S62">
            <v>0.51100833333333329</v>
          </cell>
          <cell r="T62">
            <v>1237.4674891583331</v>
          </cell>
          <cell r="U62">
            <v>2421.6189999999997</v>
          </cell>
          <cell r="V62">
            <v>218.41666666666666</v>
          </cell>
          <cell r="W62">
            <v>0.51100833333333329</v>
          </cell>
          <cell r="X62" t="str">
            <v>PCE</v>
          </cell>
          <cell r="Y62">
            <v>12</v>
          </cell>
          <cell r="Z62" t="str">
            <v>Savoonga</v>
          </cell>
          <cell r="AA62" t="str">
            <v>PCE revenue assumes all kWh are at residential rate</v>
          </cell>
        </row>
        <row r="63">
          <cell r="A63" t="str">
            <v>SR-158</v>
          </cell>
          <cell r="B63">
            <v>331600</v>
          </cell>
          <cell r="C63">
            <v>169</v>
          </cell>
          <cell r="D63" t="str">
            <v>Alaska Village Electric Cooperative</v>
          </cell>
          <cell r="E63" t="str">
            <v>Scammon Bay</v>
          </cell>
          <cell r="F63" t="str">
            <v>Scammon Bay_grid</v>
          </cell>
          <cell r="G63" t="str">
            <v>Lower Yukon-Kuskokwim</v>
          </cell>
          <cell r="H63">
            <v>334.99563422500006</v>
          </cell>
          <cell r="I63">
            <v>628.10699999999997</v>
          </cell>
          <cell r="J63">
            <v>123.91666666666667</v>
          </cell>
          <cell r="K63">
            <v>0.53334166666666682</v>
          </cell>
          <cell r="L63">
            <v>39.947824175000008</v>
          </cell>
          <cell r="M63">
            <v>74.900999999999996</v>
          </cell>
          <cell r="N63">
            <v>8</v>
          </cell>
          <cell r="O63">
            <v>0.53334166666666682</v>
          </cell>
          <cell r="P63">
            <v>471.7711046416668</v>
          </cell>
          <cell r="Q63">
            <v>884.55700000000002</v>
          </cell>
          <cell r="R63">
            <v>40.5</v>
          </cell>
          <cell r="S63">
            <v>0.53334166666666682</v>
          </cell>
          <cell r="T63">
            <v>846.71456304166691</v>
          </cell>
          <cell r="U63">
            <v>1587.5650000000001</v>
          </cell>
          <cell r="V63">
            <v>172.41666666666669</v>
          </cell>
          <cell r="W63">
            <v>0.53334166666666682</v>
          </cell>
          <cell r="X63" t="str">
            <v>PCE</v>
          </cell>
          <cell r="Y63">
            <v>12</v>
          </cell>
          <cell r="Z63" t="str">
            <v>Scammon Bay</v>
          </cell>
          <cell r="AA63" t="str">
            <v>PCE revenue assumes all kWh are at residential rate</v>
          </cell>
        </row>
        <row r="64">
          <cell r="A64" t="str">
            <v>SR-159</v>
          </cell>
          <cell r="B64">
            <v>331610</v>
          </cell>
          <cell r="C64">
            <v>169</v>
          </cell>
          <cell r="D64" t="str">
            <v>Alaska Village Electric Cooperative</v>
          </cell>
          <cell r="E64" t="str">
            <v>Selawik</v>
          </cell>
          <cell r="F64" t="str">
            <v>Selawik_grid</v>
          </cell>
          <cell r="G64" t="str">
            <v>Northwest Arctic</v>
          </cell>
          <cell r="H64">
            <v>634.29184216666636</v>
          </cell>
          <cell r="I64">
            <v>1185.223</v>
          </cell>
          <cell r="J64">
            <v>170.25</v>
          </cell>
          <cell r="K64">
            <v>0.53516666666666646</v>
          </cell>
          <cell r="L64">
            <v>131.66170333333329</v>
          </cell>
          <cell r="M64">
            <v>246.02</v>
          </cell>
          <cell r="N64">
            <v>15.583333333333334</v>
          </cell>
          <cell r="O64">
            <v>0.53516666666666646</v>
          </cell>
          <cell r="P64">
            <v>675.36855966666644</v>
          </cell>
          <cell r="Q64">
            <v>1261.9780000000001</v>
          </cell>
          <cell r="R64">
            <v>42.416666666666671</v>
          </cell>
          <cell r="S64">
            <v>0.53516666666666646</v>
          </cell>
          <cell r="T64">
            <v>1441.322105166666</v>
          </cell>
          <cell r="U64">
            <v>2693.221</v>
          </cell>
          <cell r="V64">
            <v>228.25</v>
          </cell>
          <cell r="W64">
            <v>0.53516666666666646</v>
          </cell>
          <cell r="X64" t="str">
            <v>PCE</v>
          </cell>
          <cell r="Y64">
            <v>12</v>
          </cell>
          <cell r="Z64" t="str">
            <v>Selawik</v>
          </cell>
          <cell r="AA64" t="str">
            <v>PCE revenue assumes all kWh are at residential rate</v>
          </cell>
        </row>
        <row r="65">
          <cell r="A65" t="str">
            <v>SR-16</v>
          </cell>
          <cell r="B65">
            <v>331240</v>
          </cell>
          <cell r="C65">
            <v>169</v>
          </cell>
          <cell r="D65" t="str">
            <v>Alaska Village Electric Cooperative</v>
          </cell>
          <cell r="E65" t="str">
            <v>Alakanuk</v>
          </cell>
          <cell r="F65" t="str">
            <v>Emmonak_grid</v>
          </cell>
          <cell r="G65" t="str">
            <v>Lower Yukon-Kuskokwim</v>
          </cell>
          <cell r="H65">
            <v>426.23982133333317</v>
          </cell>
          <cell r="I65">
            <v>834.02</v>
          </cell>
          <cell r="J65">
            <v>158.16666666666666</v>
          </cell>
          <cell r="K65">
            <v>0.51106666666666645</v>
          </cell>
          <cell r="L65">
            <v>81.041885599999972</v>
          </cell>
          <cell r="M65">
            <v>158.57400000000001</v>
          </cell>
          <cell r="N65">
            <v>10</v>
          </cell>
          <cell r="O65">
            <v>0.51106666666666645</v>
          </cell>
          <cell r="P65">
            <v>514.56849546666638</v>
          </cell>
          <cell r="Q65">
            <v>1006.852</v>
          </cell>
          <cell r="R65">
            <v>33.75</v>
          </cell>
          <cell r="S65">
            <v>0.51106666666666634</v>
          </cell>
          <cell r="T65">
            <v>1021.8502023999995</v>
          </cell>
          <cell r="U65">
            <v>1999.4459999999999</v>
          </cell>
          <cell r="V65">
            <v>201.91666666666666</v>
          </cell>
          <cell r="W65">
            <v>0.51106666666666645</v>
          </cell>
          <cell r="X65" t="str">
            <v>PCE</v>
          </cell>
          <cell r="Y65">
            <v>12</v>
          </cell>
          <cell r="Z65" t="str">
            <v>Alakanuk</v>
          </cell>
          <cell r="AA65" t="str">
            <v>PCE revenue assumes all kWh are at residential rate</v>
          </cell>
        </row>
        <row r="66">
          <cell r="A66" t="str">
            <v>SR-160</v>
          </cell>
          <cell r="B66">
            <v>331620</v>
          </cell>
          <cell r="C66">
            <v>169</v>
          </cell>
          <cell r="D66" t="str">
            <v>Alaska Village Electric Cooperative</v>
          </cell>
          <cell r="E66" t="str">
            <v>Shageluk</v>
          </cell>
          <cell r="F66" t="str">
            <v>Shageluk_grid</v>
          </cell>
          <cell r="G66" t="str">
            <v>Yukon-Koyukuk/Upper Tanana</v>
          </cell>
          <cell r="H66">
            <v>68.948636666666644</v>
          </cell>
          <cell r="I66">
            <v>130.01</v>
          </cell>
          <cell r="J66">
            <v>36.75</v>
          </cell>
          <cell r="K66">
            <v>0.53033333333333321</v>
          </cell>
          <cell r="L66">
            <v>52.908704999999991</v>
          </cell>
          <cell r="M66">
            <v>99.765000000000001</v>
          </cell>
          <cell r="N66">
            <v>8</v>
          </cell>
          <cell r="O66">
            <v>0.53033333333333321</v>
          </cell>
          <cell r="P66">
            <v>89.814071333333303</v>
          </cell>
          <cell r="Q66">
            <v>169.35399999999998</v>
          </cell>
          <cell r="R66">
            <v>17.5</v>
          </cell>
          <cell r="S66">
            <v>0.53033333333333321</v>
          </cell>
          <cell r="T66">
            <v>211.67141299999994</v>
          </cell>
          <cell r="U66">
            <v>399.12899999999996</v>
          </cell>
          <cell r="V66">
            <v>62.25</v>
          </cell>
          <cell r="W66">
            <v>0.53033333333333321</v>
          </cell>
          <cell r="X66" t="str">
            <v>PCE</v>
          </cell>
          <cell r="Y66">
            <v>12</v>
          </cell>
          <cell r="Z66" t="str">
            <v>Shageluk</v>
          </cell>
          <cell r="AA66" t="str">
            <v>PCE revenue assumes all kWh are at residential rate</v>
          </cell>
        </row>
        <row r="67">
          <cell r="A67" t="str">
            <v>SR-161</v>
          </cell>
          <cell r="B67">
            <v>331630</v>
          </cell>
          <cell r="C67">
            <v>169</v>
          </cell>
          <cell r="D67" t="str">
            <v>Alaska Village Electric Cooperative</v>
          </cell>
          <cell r="E67" t="str">
            <v>Shaktoolik</v>
          </cell>
          <cell r="F67" t="str">
            <v>Shaktoolik_grid</v>
          </cell>
          <cell r="G67" t="str">
            <v>Bering Straits</v>
          </cell>
          <cell r="H67">
            <v>236.23905210000001</v>
          </cell>
          <cell r="I67">
            <v>459.036</v>
          </cell>
          <cell r="J67">
            <v>62.583333333333336</v>
          </cell>
          <cell r="K67">
            <v>0.51464166666666666</v>
          </cell>
          <cell r="L67">
            <v>84.079067649999999</v>
          </cell>
          <cell r="M67">
            <v>163.374</v>
          </cell>
          <cell r="N67">
            <v>4</v>
          </cell>
          <cell r="O67">
            <v>0.51464166666666666</v>
          </cell>
          <cell r="P67">
            <v>210.52086409166665</v>
          </cell>
          <cell r="Q67">
            <v>409.06299999999999</v>
          </cell>
          <cell r="R67">
            <v>35.25</v>
          </cell>
          <cell r="S67">
            <v>0.51464166666666666</v>
          </cell>
          <cell r="T67">
            <v>530.83898384166662</v>
          </cell>
          <cell r="U67">
            <v>1031.473</v>
          </cell>
          <cell r="V67">
            <v>101.83333333333334</v>
          </cell>
          <cell r="W67">
            <v>0.51464166666666666</v>
          </cell>
          <cell r="X67" t="str">
            <v>PCE</v>
          </cell>
          <cell r="Y67">
            <v>12</v>
          </cell>
          <cell r="Z67" t="str">
            <v>Shaktoolik</v>
          </cell>
          <cell r="AA67" t="str">
            <v>PCE revenue assumes all kWh are at residential rate</v>
          </cell>
        </row>
        <row r="68">
          <cell r="A68" t="str">
            <v>SR-162</v>
          </cell>
          <cell r="B68">
            <v>331640</v>
          </cell>
          <cell r="C68">
            <v>169</v>
          </cell>
          <cell r="D68" t="str">
            <v>Alaska Village Electric Cooperative</v>
          </cell>
          <cell r="E68" t="str">
            <v>Shishmaref</v>
          </cell>
          <cell r="F68" t="str">
            <v>Shishmaref_grid</v>
          </cell>
          <cell r="G68" t="str">
            <v>Bering Straits</v>
          </cell>
          <cell r="H68">
            <v>409.07788670000008</v>
          </cell>
          <cell r="I68">
            <v>781.35400000000004</v>
          </cell>
          <cell r="J68">
            <v>153</v>
          </cell>
          <cell r="K68">
            <v>0.52355000000000007</v>
          </cell>
          <cell r="L68">
            <v>125.39022500000002</v>
          </cell>
          <cell r="M68">
            <v>239.5</v>
          </cell>
          <cell r="N68">
            <v>10</v>
          </cell>
          <cell r="O68">
            <v>0.52355000000000007</v>
          </cell>
          <cell r="P68">
            <v>410.75586445000005</v>
          </cell>
          <cell r="Q68">
            <v>784.55899999999997</v>
          </cell>
          <cell r="R68">
            <v>46.333333333333329</v>
          </cell>
          <cell r="S68">
            <v>0.52355000000000007</v>
          </cell>
          <cell r="T68">
            <v>945.22397615000011</v>
          </cell>
          <cell r="U68">
            <v>1805.413</v>
          </cell>
          <cell r="V68">
            <v>209.33333333333331</v>
          </cell>
          <cell r="W68">
            <v>0.52355000000000007</v>
          </cell>
          <cell r="X68" t="str">
            <v>PCE</v>
          </cell>
          <cell r="Y68">
            <v>12</v>
          </cell>
          <cell r="Z68" t="str">
            <v>Shishmaref</v>
          </cell>
          <cell r="AA68" t="str">
            <v>PCE revenue assumes all kWh are at residential rate</v>
          </cell>
        </row>
        <row r="69">
          <cell r="A69" t="str">
            <v>SR-163</v>
          </cell>
          <cell r="B69">
            <v>331650</v>
          </cell>
          <cell r="C69">
            <v>169</v>
          </cell>
          <cell r="D69" t="str">
            <v>Alaska Village Electric Cooperative</v>
          </cell>
          <cell r="E69" t="str">
            <v>Shungnak</v>
          </cell>
          <cell r="F69" t="str">
            <v>Shungnak_grid</v>
          </cell>
          <cell r="G69" t="str">
            <v>Northwest Arctic</v>
          </cell>
          <cell r="H69">
            <v>304.38642391666662</v>
          </cell>
          <cell r="I69">
            <v>394.83699999999999</v>
          </cell>
          <cell r="J69">
            <v>62.25</v>
          </cell>
          <cell r="K69">
            <v>0.77091666666666658</v>
          </cell>
          <cell r="L69">
            <v>82.907461999999995</v>
          </cell>
          <cell r="M69">
            <v>107.544</v>
          </cell>
          <cell r="N69">
            <v>9.5833333333333339</v>
          </cell>
          <cell r="O69">
            <v>0.77091666666666669</v>
          </cell>
          <cell r="P69">
            <v>312.11563441666664</v>
          </cell>
          <cell r="Q69">
            <v>404.863</v>
          </cell>
          <cell r="R69">
            <v>20</v>
          </cell>
          <cell r="S69">
            <v>0.77091666666666658</v>
          </cell>
          <cell r="T69">
            <v>699.40952033333326</v>
          </cell>
          <cell r="U69">
            <v>907.24400000000003</v>
          </cell>
          <cell r="V69">
            <v>91.833333333333343</v>
          </cell>
          <cell r="W69">
            <v>0.77091666666666658</v>
          </cell>
          <cell r="X69" t="str">
            <v>PCE</v>
          </cell>
          <cell r="Y69">
            <v>12</v>
          </cell>
          <cell r="Z69" t="str">
            <v>Shungnak</v>
          </cell>
          <cell r="AA69" t="str">
            <v>PCE revenue assumes all kWh are at residential rate</v>
          </cell>
        </row>
        <row r="70">
          <cell r="A70" t="str">
            <v>SR-167</v>
          </cell>
          <cell r="B70">
            <v>331680</v>
          </cell>
          <cell r="C70">
            <v>169</v>
          </cell>
          <cell r="D70" t="str">
            <v>Alaska Village Electric Cooperative</v>
          </cell>
          <cell r="E70" t="str">
            <v>Stebbins</v>
          </cell>
          <cell r="F70" t="str">
            <v>Stebbins_grid</v>
          </cell>
          <cell r="G70" t="str">
            <v>Bering Straits</v>
          </cell>
          <cell r="H70">
            <v>398.20435996666669</v>
          </cell>
          <cell r="I70">
            <v>772.06299999999999</v>
          </cell>
          <cell r="J70">
            <v>139.25</v>
          </cell>
          <cell r="K70">
            <v>0.51576666666666671</v>
          </cell>
          <cell r="L70">
            <v>96.241544233333329</v>
          </cell>
          <cell r="M70">
            <v>186.59899999999999</v>
          </cell>
          <cell r="N70">
            <v>10</v>
          </cell>
          <cell r="O70">
            <v>0.51576666666666671</v>
          </cell>
          <cell r="P70">
            <v>321.9343326</v>
          </cell>
          <cell r="Q70">
            <v>624.18599999999992</v>
          </cell>
          <cell r="R70">
            <v>39.166666666666671</v>
          </cell>
          <cell r="S70">
            <v>0.51576666666666671</v>
          </cell>
          <cell r="T70">
            <v>816.38023680000003</v>
          </cell>
          <cell r="U70">
            <v>1582.848</v>
          </cell>
          <cell r="V70">
            <v>188.41666666666669</v>
          </cell>
          <cell r="W70">
            <v>0.51576666666666671</v>
          </cell>
          <cell r="X70" t="str">
            <v>PCE</v>
          </cell>
          <cell r="Y70">
            <v>12</v>
          </cell>
          <cell r="Z70" t="str">
            <v>Stebbins</v>
          </cell>
          <cell r="AA70" t="str">
            <v>PCE revenue assumes all kWh are at residential rate</v>
          </cell>
        </row>
        <row r="71">
          <cell r="A71" t="str">
            <v>SR-177</v>
          </cell>
          <cell r="B71">
            <v>331690</v>
          </cell>
          <cell r="C71">
            <v>169</v>
          </cell>
          <cell r="D71" t="str">
            <v>Alaska Village Electric Cooperative</v>
          </cell>
          <cell r="E71" t="str">
            <v>Togiak</v>
          </cell>
          <cell r="F71" t="str">
            <v>Togiak_grid</v>
          </cell>
          <cell r="G71" t="str">
            <v>Bristol Bay</v>
          </cell>
          <cell r="H71">
            <v>622.60384724999994</v>
          </cell>
          <cell r="I71">
            <v>1183.5450000000001</v>
          </cell>
          <cell r="J71">
            <v>214.08333333333334</v>
          </cell>
          <cell r="K71">
            <v>0.52604999999999991</v>
          </cell>
          <cell r="L71">
            <v>276.85748474999991</v>
          </cell>
          <cell r="M71">
            <v>526.29499999999996</v>
          </cell>
          <cell r="N71">
            <v>19</v>
          </cell>
          <cell r="O71">
            <v>0.52604999999999991</v>
          </cell>
          <cell r="P71">
            <v>751.45453424999994</v>
          </cell>
          <cell r="Q71">
            <v>1428.4850000000001</v>
          </cell>
          <cell r="R71">
            <v>76</v>
          </cell>
          <cell r="S71">
            <v>0.52604999999999991</v>
          </cell>
          <cell r="T71">
            <v>1650.9158662499999</v>
          </cell>
          <cell r="U71">
            <v>3138.3250000000003</v>
          </cell>
          <cell r="V71">
            <v>309.08333333333337</v>
          </cell>
          <cell r="W71">
            <v>0.52604999999999991</v>
          </cell>
          <cell r="X71" t="str">
            <v>PCE</v>
          </cell>
          <cell r="Y71">
            <v>12</v>
          </cell>
          <cell r="Z71" t="str">
            <v>Togiak</v>
          </cell>
          <cell r="AA71" t="str">
            <v>PCE revenue assumes all kWh are at residential rate</v>
          </cell>
        </row>
        <row r="72">
          <cell r="A72" t="str">
            <v>SR-179</v>
          </cell>
          <cell r="B72">
            <v>331700</v>
          </cell>
          <cell r="C72">
            <v>169</v>
          </cell>
          <cell r="D72" t="str">
            <v>Alaska Village Electric Cooperative</v>
          </cell>
          <cell r="E72" t="str">
            <v>Toksook Bay</v>
          </cell>
          <cell r="F72" t="str">
            <v>Toksook Bay_grid</v>
          </cell>
          <cell r="G72" t="str">
            <v>Lower Yukon-Kuskokwim</v>
          </cell>
          <cell r="H72">
            <v>428.3559567916667</v>
          </cell>
          <cell r="I72">
            <v>818.971</v>
          </cell>
          <cell r="J72">
            <v>130.83333333333334</v>
          </cell>
          <cell r="K72">
            <v>0.52304166666666674</v>
          </cell>
          <cell r="L72">
            <v>32.822433708333335</v>
          </cell>
          <cell r="M72">
            <v>62.753</v>
          </cell>
          <cell r="N72">
            <v>13</v>
          </cell>
          <cell r="O72">
            <v>0.52304166666666674</v>
          </cell>
          <cell r="P72">
            <v>428.58871033333344</v>
          </cell>
          <cell r="Q72">
            <v>819.41600000000005</v>
          </cell>
          <cell r="R72">
            <v>36.166666666666671</v>
          </cell>
          <cell r="S72">
            <v>0.52304166666666674</v>
          </cell>
          <cell r="T72">
            <v>889.76710083333353</v>
          </cell>
          <cell r="U72">
            <v>1701.14</v>
          </cell>
          <cell r="V72">
            <v>180</v>
          </cell>
          <cell r="W72">
            <v>0.52304166666666674</v>
          </cell>
          <cell r="X72" t="str">
            <v>PCE</v>
          </cell>
          <cell r="Y72">
            <v>12</v>
          </cell>
          <cell r="Z72" t="str">
            <v>Toksook Bay</v>
          </cell>
          <cell r="AA72" t="str">
            <v>PCE revenue assumes all kWh are at residential rate</v>
          </cell>
        </row>
        <row r="73">
          <cell r="A73" t="str">
            <v>SR-18</v>
          </cell>
          <cell r="B73">
            <v>331250</v>
          </cell>
          <cell r="C73">
            <v>169</v>
          </cell>
          <cell r="D73" t="str">
            <v>Alaska Village Electric Cooperative</v>
          </cell>
          <cell r="E73" t="str">
            <v>Ambler</v>
          </cell>
          <cell r="F73" t="str">
            <v>Ambler_grid</v>
          </cell>
          <cell r="G73" t="str">
            <v>Northwest Arctic</v>
          </cell>
          <cell r="H73">
            <v>325.58609799999999</v>
          </cell>
          <cell r="I73">
            <v>505.32</v>
          </cell>
          <cell r="J73">
            <v>78.083333333333329</v>
          </cell>
          <cell r="K73">
            <v>0.64431666666666665</v>
          </cell>
          <cell r="L73">
            <v>24.662509050000001</v>
          </cell>
          <cell r="M73">
            <v>38.277000000000001</v>
          </cell>
          <cell r="N73">
            <v>12.5</v>
          </cell>
          <cell r="O73">
            <v>0.64431666666666665</v>
          </cell>
          <cell r="P73">
            <v>471.56634789999998</v>
          </cell>
          <cell r="Q73">
            <v>731.88599999999997</v>
          </cell>
          <cell r="R73">
            <v>21.833333333333336</v>
          </cell>
          <cell r="S73">
            <v>0.64431666666666665</v>
          </cell>
          <cell r="T73">
            <v>821.8149549499999</v>
          </cell>
          <cell r="U73">
            <v>1275.4829999999999</v>
          </cell>
          <cell r="V73">
            <v>112.41666666666666</v>
          </cell>
          <cell r="W73">
            <v>0.64431666666666665</v>
          </cell>
          <cell r="X73" t="str">
            <v>PCE</v>
          </cell>
          <cell r="Y73">
            <v>12</v>
          </cell>
          <cell r="Z73" t="str">
            <v>Ambler</v>
          </cell>
          <cell r="AA73" t="str">
            <v>PCE revenue assumes all kWh are at residential rate</v>
          </cell>
        </row>
        <row r="74">
          <cell r="A74" t="str">
            <v>SR-182</v>
          </cell>
          <cell r="B74">
            <v>331710</v>
          </cell>
          <cell r="C74">
            <v>169</v>
          </cell>
          <cell r="D74" t="str">
            <v>Alaska Village Electric Cooperative</v>
          </cell>
          <cell r="E74" t="str">
            <v>Tununak</v>
          </cell>
          <cell r="F74" t="str">
            <v>Toksook Bay_grid</v>
          </cell>
          <cell r="G74" t="str">
            <v>Lower Yukon-Kuskokwim</v>
          </cell>
          <cell r="H74">
            <v>217.16846912500003</v>
          </cell>
          <cell r="I74">
            <v>415.20299999999997</v>
          </cell>
          <cell r="J74">
            <v>92</v>
          </cell>
          <cell r="K74">
            <v>0.52304166666666674</v>
          </cell>
          <cell r="L74">
            <v>0</v>
          </cell>
          <cell r="M74">
            <v>0</v>
          </cell>
          <cell r="N74">
            <v>9</v>
          </cell>
          <cell r="O74" t="e">
            <v>#DIV/0!</v>
          </cell>
          <cell r="P74">
            <v>319.54184541666672</v>
          </cell>
          <cell r="Q74">
            <v>610.93000000000006</v>
          </cell>
          <cell r="R74">
            <v>27.666666666666664</v>
          </cell>
          <cell r="S74">
            <v>0.52304166666666674</v>
          </cell>
          <cell r="T74">
            <v>536.71031454166678</v>
          </cell>
          <cell r="U74">
            <v>1026.133</v>
          </cell>
          <cell r="V74">
            <v>128.66666666666666</v>
          </cell>
          <cell r="W74">
            <v>0.52304166666666674</v>
          </cell>
          <cell r="X74" t="str">
            <v>PCE</v>
          </cell>
          <cell r="Y74">
            <v>12</v>
          </cell>
          <cell r="Z74" t="str">
            <v>Tununak</v>
          </cell>
          <cell r="AA74" t="str">
            <v>PCE revenue assumes all kWh are at residential rate</v>
          </cell>
        </row>
        <row r="75">
          <cell r="A75" t="str">
            <v>SR-188</v>
          </cell>
          <cell r="B75">
            <v>331730</v>
          </cell>
          <cell r="C75">
            <v>169</v>
          </cell>
          <cell r="D75" t="str">
            <v>Alaska Village Electric Cooperative</v>
          </cell>
          <cell r="E75" t="str">
            <v>Wales</v>
          </cell>
          <cell r="F75" t="str">
            <v>Wales_grid</v>
          </cell>
          <cell r="G75" t="str">
            <v>Bering Straits</v>
          </cell>
          <cell r="H75">
            <v>107.17668307499997</v>
          </cell>
          <cell r="I75">
            <v>191.36699999999999</v>
          </cell>
          <cell r="J75">
            <v>38.166666666666664</v>
          </cell>
          <cell r="K75">
            <v>0.56005833333333321</v>
          </cell>
          <cell r="L75">
            <v>24.958439566666662</v>
          </cell>
          <cell r="M75">
            <v>44.564</v>
          </cell>
          <cell r="N75">
            <v>5</v>
          </cell>
          <cell r="O75">
            <v>0.56005833333333321</v>
          </cell>
          <cell r="P75">
            <v>208.25545101666663</v>
          </cell>
          <cell r="Q75">
            <v>371.846</v>
          </cell>
          <cell r="R75">
            <v>25.083333333333336</v>
          </cell>
          <cell r="S75">
            <v>0.56005833333333321</v>
          </cell>
          <cell r="T75">
            <v>340.39057365833327</v>
          </cell>
          <cell r="U75">
            <v>607.77700000000004</v>
          </cell>
          <cell r="V75">
            <v>68.25</v>
          </cell>
          <cell r="W75">
            <v>0.56005833333333321</v>
          </cell>
          <cell r="X75" t="str">
            <v>PCE</v>
          </cell>
          <cell r="Y75">
            <v>12</v>
          </cell>
          <cell r="Z75" t="str">
            <v>Wales</v>
          </cell>
          <cell r="AA75" t="str">
            <v>PCE revenue assumes all kWh are at residential rate</v>
          </cell>
        </row>
        <row r="76">
          <cell r="A76" t="str">
            <v>SR-191</v>
          </cell>
          <cell r="B76">
            <v>332900</v>
          </cell>
          <cell r="C76">
            <v>53</v>
          </cell>
          <cell r="D76" t="str">
            <v>Alaska Village Electric Cooperative</v>
          </cell>
          <cell r="E76" t="str">
            <v>Yakutat</v>
          </cell>
          <cell r="F76" t="str">
            <v>Yakutat_grid</v>
          </cell>
          <cell r="G76" t="str">
            <v>Southeast</v>
          </cell>
          <cell r="H76">
            <v>560.13190475833335</v>
          </cell>
          <cell r="I76">
            <v>1423.8530000000001</v>
          </cell>
          <cell r="J76">
            <v>275.66666666666669</v>
          </cell>
          <cell r="K76">
            <v>0.39339166666666664</v>
          </cell>
          <cell r="L76">
            <v>860.8412815416666</v>
          </cell>
          <cell r="M76">
            <v>2188.2550000000001</v>
          </cell>
          <cell r="N76">
            <v>26.5</v>
          </cell>
          <cell r="O76">
            <v>0.39339166666666664</v>
          </cell>
          <cell r="P76">
            <v>860.38691416666654</v>
          </cell>
          <cell r="Q76">
            <v>2187.1</v>
          </cell>
          <cell r="R76">
            <v>167.16666666666666</v>
          </cell>
          <cell r="S76">
            <v>0.39339166666666664</v>
          </cell>
          <cell r="T76">
            <v>2281.3601004666662</v>
          </cell>
          <cell r="U76">
            <v>5799.2079999999996</v>
          </cell>
          <cell r="V76">
            <v>469.33333333333337</v>
          </cell>
          <cell r="W76">
            <v>0.39339166666666658</v>
          </cell>
          <cell r="X76" t="str">
            <v>PCE</v>
          </cell>
          <cell r="Y76">
            <v>12</v>
          </cell>
          <cell r="Z76" t="str">
            <v>Yakutat</v>
          </cell>
          <cell r="AA76" t="str">
            <v>PCE revenue assumes all kWh are at residential rate</v>
          </cell>
        </row>
        <row r="77">
          <cell r="A77" t="str">
            <v>SR-22</v>
          </cell>
          <cell r="B77">
            <v>331260</v>
          </cell>
          <cell r="C77">
            <v>169</v>
          </cell>
          <cell r="D77" t="str">
            <v>Alaska Village Electric Cooperative</v>
          </cell>
          <cell r="E77" t="str">
            <v>Anvik</v>
          </cell>
          <cell r="F77" t="str">
            <v>Anvik_grid</v>
          </cell>
          <cell r="G77" t="str">
            <v>Yukon-Koyukuk/Upper Tanana</v>
          </cell>
          <cell r="H77">
            <v>76.851453249999977</v>
          </cell>
          <cell r="I77">
            <v>135.07</v>
          </cell>
          <cell r="J77">
            <v>35.75</v>
          </cell>
          <cell r="K77">
            <v>0.5689749999999999</v>
          </cell>
          <cell r="L77">
            <v>0</v>
          </cell>
          <cell r="M77">
            <v>0</v>
          </cell>
          <cell r="N77">
            <v>11</v>
          </cell>
          <cell r="O77" t="e">
            <v>#DIV/0!</v>
          </cell>
          <cell r="P77">
            <v>123.96656607499999</v>
          </cell>
          <cell r="Q77">
            <v>217.87700000000001</v>
          </cell>
          <cell r="R77">
            <v>18</v>
          </cell>
          <cell r="S77">
            <v>0.5689749999999999</v>
          </cell>
          <cell r="T77">
            <v>200.81801932499997</v>
          </cell>
          <cell r="U77">
            <v>352.947</v>
          </cell>
          <cell r="V77">
            <v>64.75</v>
          </cell>
          <cell r="W77">
            <v>0.5689749999999999</v>
          </cell>
          <cell r="X77" t="str">
            <v>PCE</v>
          </cell>
          <cell r="Y77">
            <v>12</v>
          </cell>
          <cell r="Z77" t="str">
            <v>Anvik</v>
          </cell>
          <cell r="AA77" t="str">
            <v>PCE revenue assumes all kWh are at residential rate</v>
          </cell>
        </row>
        <row r="78">
          <cell r="A78" t="str">
            <v>SR-31</v>
          </cell>
          <cell r="B78">
            <v>331270</v>
          </cell>
          <cell r="C78">
            <v>169</v>
          </cell>
          <cell r="D78" t="str">
            <v>Alaska Village Electric Cooperative</v>
          </cell>
          <cell r="E78" t="str">
            <v>Brevig Mission</v>
          </cell>
          <cell r="F78" t="str">
            <v>Brevig Mission_grid</v>
          </cell>
          <cell r="G78" t="str">
            <v>Bering Straits</v>
          </cell>
          <cell r="H78">
            <v>298.79746563333327</v>
          </cell>
          <cell r="I78">
            <v>566.56600000000003</v>
          </cell>
          <cell r="J78">
            <v>88.75</v>
          </cell>
          <cell r="K78">
            <v>0.5273833333333332</v>
          </cell>
          <cell r="L78">
            <v>26.151357349999994</v>
          </cell>
          <cell r="M78">
            <v>49.587000000000003</v>
          </cell>
          <cell r="N78">
            <v>8</v>
          </cell>
          <cell r="O78">
            <v>0.5273833333333332</v>
          </cell>
          <cell r="P78">
            <v>325.03742338333325</v>
          </cell>
          <cell r="Q78">
            <v>616.32100000000003</v>
          </cell>
          <cell r="R78">
            <v>30.416666666666664</v>
          </cell>
          <cell r="S78">
            <v>0.5273833333333332</v>
          </cell>
          <cell r="T78">
            <v>649.98624636666659</v>
          </cell>
          <cell r="U78">
            <v>1232.4740000000002</v>
          </cell>
          <cell r="V78">
            <v>127.16666666666666</v>
          </cell>
          <cell r="W78">
            <v>0.5273833333333332</v>
          </cell>
          <cell r="X78" t="str">
            <v>PCE</v>
          </cell>
          <cell r="Y78">
            <v>12</v>
          </cell>
          <cell r="Z78" t="str">
            <v>Brevig Mission</v>
          </cell>
          <cell r="AA78" t="str">
            <v>PCE revenue assumes all kWh are at residential rate</v>
          </cell>
        </row>
        <row r="79">
          <cell r="A79" t="str">
            <v>SR-37</v>
          </cell>
          <cell r="B79">
            <v>331280</v>
          </cell>
          <cell r="C79">
            <v>169</v>
          </cell>
          <cell r="D79" t="str">
            <v>Alaska Village Electric Cooperative</v>
          </cell>
          <cell r="E79" t="str">
            <v>Chevak</v>
          </cell>
          <cell r="F79" t="str">
            <v>Chevak_grid</v>
          </cell>
          <cell r="G79" t="str">
            <v>Lower Yukon-Kuskokwim</v>
          </cell>
          <cell r="H79">
            <v>526.82414300000016</v>
          </cell>
          <cell r="I79">
            <v>1047.26</v>
          </cell>
          <cell r="J79">
            <v>208</v>
          </cell>
          <cell r="K79">
            <v>0.50305000000000011</v>
          </cell>
          <cell r="L79">
            <v>90.149075250000024</v>
          </cell>
          <cell r="M79">
            <v>179.20500000000001</v>
          </cell>
          <cell r="N79">
            <v>10</v>
          </cell>
          <cell r="O79">
            <v>0.50305000000000011</v>
          </cell>
          <cell r="P79">
            <v>628.99862850000011</v>
          </cell>
          <cell r="Q79">
            <v>1250.3699999999999</v>
          </cell>
          <cell r="R79">
            <v>43</v>
          </cell>
          <cell r="S79">
            <v>0.50305000000000011</v>
          </cell>
          <cell r="T79">
            <v>1245.9718467500004</v>
          </cell>
          <cell r="U79">
            <v>2476.835</v>
          </cell>
          <cell r="V79">
            <v>261</v>
          </cell>
          <cell r="W79">
            <v>0.50305000000000011</v>
          </cell>
          <cell r="X79" t="str">
            <v>PCE</v>
          </cell>
          <cell r="Y79">
            <v>12</v>
          </cell>
          <cell r="Z79" t="str">
            <v>Chevak</v>
          </cell>
          <cell r="AA79" t="str">
            <v>PCE revenue assumes all kWh are at residential rate</v>
          </cell>
        </row>
        <row r="80">
          <cell r="A80" t="str">
            <v>SR-57</v>
          </cell>
          <cell r="B80">
            <v>331290</v>
          </cell>
          <cell r="C80">
            <v>169</v>
          </cell>
          <cell r="D80" t="str">
            <v>Alaska Village Electric Cooperative</v>
          </cell>
          <cell r="E80" t="str">
            <v>Eek</v>
          </cell>
          <cell r="F80" t="str">
            <v>Eek_grid</v>
          </cell>
          <cell r="G80" t="str">
            <v>Lower Yukon-Kuskokwim</v>
          </cell>
          <cell r="H80">
            <v>271.96670716666665</v>
          </cell>
          <cell r="I80">
            <v>536.64400000000001</v>
          </cell>
          <cell r="J80">
            <v>107.75</v>
          </cell>
          <cell r="K80">
            <v>0.50679166666666664</v>
          </cell>
          <cell r="L80">
            <v>61.972005374999995</v>
          </cell>
          <cell r="M80">
            <v>122.283</v>
          </cell>
          <cell r="N80">
            <v>7</v>
          </cell>
          <cell r="O80">
            <v>0.50679166666666664</v>
          </cell>
          <cell r="P80">
            <v>257.21450854166665</v>
          </cell>
          <cell r="Q80">
            <v>507.53499999999997</v>
          </cell>
          <cell r="R80">
            <v>37.75</v>
          </cell>
          <cell r="S80">
            <v>0.50679166666666664</v>
          </cell>
          <cell r="T80">
            <v>591.15322108333328</v>
          </cell>
          <cell r="U80">
            <v>1166.462</v>
          </cell>
          <cell r="V80">
            <v>152.5</v>
          </cell>
          <cell r="W80">
            <v>0.50679166666666664</v>
          </cell>
          <cell r="X80" t="str">
            <v>PCE</v>
          </cell>
          <cell r="Y80">
            <v>12</v>
          </cell>
          <cell r="Z80" t="str">
            <v>Eek</v>
          </cell>
          <cell r="AA80" t="str">
            <v>PCE revenue assumes all kWh are at residential rate</v>
          </cell>
        </row>
        <row r="81">
          <cell r="A81" t="str">
            <v>SR-61</v>
          </cell>
          <cell r="B81">
            <v>331300</v>
          </cell>
          <cell r="C81">
            <v>169</v>
          </cell>
          <cell r="D81" t="str">
            <v>Alaska Village Electric Cooperative</v>
          </cell>
          <cell r="E81" t="str">
            <v>Elim</v>
          </cell>
          <cell r="F81" t="str">
            <v>Elim_grid</v>
          </cell>
          <cell r="G81" t="str">
            <v>Bering Straits</v>
          </cell>
          <cell r="H81">
            <v>290.73884525</v>
          </cell>
          <cell r="I81">
            <v>565.14499999999998</v>
          </cell>
          <cell r="J81">
            <v>90.666666666666671</v>
          </cell>
          <cell r="K81">
            <v>0.51444999999999996</v>
          </cell>
          <cell r="L81">
            <v>75.286670799999996</v>
          </cell>
          <cell r="M81">
            <v>146.34399999999999</v>
          </cell>
          <cell r="N81">
            <v>11.416666666666666</v>
          </cell>
          <cell r="O81">
            <v>0.51444999999999996</v>
          </cell>
          <cell r="P81">
            <v>301.82935834999995</v>
          </cell>
          <cell r="Q81">
            <v>586.70299999999997</v>
          </cell>
          <cell r="R81">
            <v>36.333333333333329</v>
          </cell>
          <cell r="S81">
            <v>0.51444999999999996</v>
          </cell>
          <cell r="T81">
            <v>667.85487439999997</v>
          </cell>
          <cell r="U81">
            <v>1298.192</v>
          </cell>
          <cell r="V81">
            <v>138.41666666666666</v>
          </cell>
          <cell r="W81">
            <v>0.51444999999999996</v>
          </cell>
          <cell r="X81" t="str">
            <v>PCE</v>
          </cell>
          <cell r="Y81">
            <v>12</v>
          </cell>
          <cell r="Z81" t="str">
            <v>Elim</v>
          </cell>
          <cell r="AA81" t="str">
            <v>PCE revenue assumes all kWh are at residential rate</v>
          </cell>
        </row>
        <row r="82">
          <cell r="A82" t="str">
            <v>SR-62</v>
          </cell>
          <cell r="B82">
            <v>331310</v>
          </cell>
          <cell r="C82">
            <v>169</v>
          </cell>
          <cell r="D82" t="str">
            <v>Alaska Village Electric Cooperative</v>
          </cell>
          <cell r="E82" t="str">
            <v>Emmonak</v>
          </cell>
          <cell r="F82" t="str">
            <v>Emmonak_grid</v>
          </cell>
          <cell r="G82" t="str">
            <v>Lower Yukon-Kuskokwim</v>
          </cell>
          <cell r="H82">
            <v>606.94532866666646</v>
          </cell>
          <cell r="I82">
            <v>1187.605</v>
          </cell>
          <cell r="J82">
            <v>214.16666666666666</v>
          </cell>
          <cell r="K82">
            <v>0.51106666666666645</v>
          </cell>
          <cell r="L82">
            <v>450.37545573333313</v>
          </cell>
          <cell r="M82">
            <v>881.24599999999998</v>
          </cell>
          <cell r="N82">
            <v>20.416666666666668</v>
          </cell>
          <cell r="O82">
            <v>0.51106666666666645</v>
          </cell>
          <cell r="P82">
            <v>826.68815226666629</v>
          </cell>
          <cell r="Q82">
            <v>1617.5740000000001</v>
          </cell>
          <cell r="R82">
            <v>64.416666666666657</v>
          </cell>
          <cell r="S82">
            <v>0.51106666666666645</v>
          </cell>
          <cell r="T82">
            <v>1884.0089366666659</v>
          </cell>
          <cell r="U82">
            <v>3686.4250000000002</v>
          </cell>
          <cell r="V82">
            <v>299</v>
          </cell>
          <cell r="W82">
            <v>0.51106666666666645</v>
          </cell>
          <cell r="X82" t="str">
            <v>PCE</v>
          </cell>
          <cell r="Y82">
            <v>12</v>
          </cell>
          <cell r="Z82" t="str">
            <v>Emmonak</v>
          </cell>
          <cell r="AA82" t="str">
            <v>PCE revenue assumes all kWh are at residential rate</v>
          </cell>
        </row>
        <row r="83">
          <cell r="A83" t="str">
            <v>SR-66</v>
          </cell>
          <cell r="B83">
            <v>331320</v>
          </cell>
          <cell r="C83">
            <v>169</v>
          </cell>
          <cell r="D83" t="str">
            <v>Alaska Village Electric Cooperative</v>
          </cell>
          <cell r="E83" t="str">
            <v>Gambell</v>
          </cell>
          <cell r="F83" t="str">
            <v>Gambell_grid</v>
          </cell>
          <cell r="G83" t="str">
            <v>Bering Straits</v>
          </cell>
          <cell r="H83">
            <v>484.77445449999988</v>
          </cell>
          <cell r="I83">
            <v>906.85500000000002</v>
          </cell>
          <cell r="J83">
            <v>165</v>
          </cell>
          <cell r="K83">
            <v>0.53456666666666652</v>
          </cell>
          <cell r="L83">
            <v>82.820948233333311</v>
          </cell>
          <cell r="M83">
            <v>154.93100000000001</v>
          </cell>
          <cell r="N83">
            <v>15</v>
          </cell>
          <cell r="O83">
            <v>0.53456666666666652</v>
          </cell>
          <cell r="P83">
            <v>548.56643309999981</v>
          </cell>
          <cell r="Q83">
            <v>1026.1889999999999</v>
          </cell>
          <cell r="R83">
            <v>35.416666666666664</v>
          </cell>
          <cell r="S83">
            <v>0.53456666666666652</v>
          </cell>
          <cell r="T83">
            <v>1116.161835833333</v>
          </cell>
          <cell r="U83">
            <v>2087.9749999999999</v>
          </cell>
          <cell r="V83">
            <v>215.41666666666666</v>
          </cell>
          <cell r="W83">
            <v>0.53456666666666652</v>
          </cell>
          <cell r="X83" t="str">
            <v>PCE</v>
          </cell>
          <cell r="Y83">
            <v>12</v>
          </cell>
          <cell r="Z83" t="str">
            <v>Gambell</v>
          </cell>
          <cell r="AA83" t="str">
            <v>PCE revenue assumes all kWh are at residential rate</v>
          </cell>
        </row>
        <row r="84">
          <cell r="A84" t="str">
            <v>SR-68</v>
          </cell>
          <cell r="B84">
            <v>331330</v>
          </cell>
          <cell r="C84">
            <v>169</v>
          </cell>
          <cell r="D84" t="str">
            <v>Alaska Village Electric Cooperative</v>
          </cell>
          <cell r="E84" t="str">
            <v>Goodnews Bay</v>
          </cell>
          <cell r="F84" t="str">
            <v>Goodnews Bay_grid</v>
          </cell>
          <cell r="G84" t="str">
            <v>Lower Yukon-Kuskokwim</v>
          </cell>
          <cell r="H84">
            <v>238.31452858333336</v>
          </cell>
          <cell r="I84">
            <v>447.49</v>
          </cell>
          <cell r="J84">
            <v>78.5</v>
          </cell>
          <cell r="K84">
            <v>0.53255833333333336</v>
          </cell>
          <cell r="L84">
            <v>22.568757050000002</v>
          </cell>
          <cell r="M84">
            <v>42.378</v>
          </cell>
          <cell r="N84">
            <v>10</v>
          </cell>
          <cell r="O84">
            <v>0.53255833333333336</v>
          </cell>
          <cell r="P84">
            <v>132.02227594999999</v>
          </cell>
          <cell r="Q84">
            <v>247.90199999999999</v>
          </cell>
          <cell r="R84">
            <v>9.4166666666666679</v>
          </cell>
          <cell r="S84">
            <v>0.53255833333333336</v>
          </cell>
          <cell r="T84">
            <v>392.90556158333334</v>
          </cell>
          <cell r="U84">
            <v>737.77</v>
          </cell>
          <cell r="V84">
            <v>97.916666666666671</v>
          </cell>
          <cell r="W84">
            <v>0.53255833333333336</v>
          </cell>
          <cell r="X84" t="str">
            <v>PCE</v>
          </cell>
          <cell r="Y84">
            <v>12</v>
          </cell>
          <cell r="Z84" t="str">
            <v>Goodnews Bay</v>
          </cell>
          <cell r="AA84" t="str">
            <v>PCE revenue assumes all kWh are at residential rate</v>
          </cell>
        </row>
        <row r="85">
          <cell r="A85" t="str">
            <v>SR-69</v>
          </cell>
          <cell r="B85">
            <v>331340</v>
          </cell>
          <cell r="C85">
            <v>169</v>
          </cell>
          <cell r="D85" t="str">
            <v>Alaska Village Electric Cooperative</v>
          </cell>
          <cell r="E85" t="str">
            <v>Grayling</v>
          </cell>
          <cell r="F85" t="str">
            <v>Grayling_grid</v>
          </cell>
          <cell r="G85" t="str">
            <v>Yukon-Koyukuk/Upper Tanana</v>
          </cell>
          <cell r="H85">
            <v>139.03566950000001</v>
          </cell>
          <cell r="I85">
            <v>269.815</v>
          </cell>
          <cell r="J85">
            <v>67.833333333333329</v>
          </cell>
          <cell r="K85">
            <v>0.51530000000000009</v>
          </cell>
          <cell r="L85">
            <v>21.756481300000001</v>
          </cell>
          <cell r="M85">
            <v>42.220999999999997</v>
          </cell>
          <cell r="N85">
            <v>10</v>
          </cell>
          <cell r="O85">
            <v>0.51530000000000009</v>
          </cell>
          <cell r="P85">
            <v>133.12054080000004</v>
          </cell>
          <cell r="Q85">
            <v>258.33600000000001</v>
          </cell>
          <cell r="R85">
            <v>17.916666666666664</v>
          </cell>
          <cell r="S85">
            <v>0.51530000000000009</v>
          </cell>
          <cell r="T85">
            <v>293.91269160000007</v>
          </cell>
          <cell r="U85">
            <v>570.37200000000007</v>
          </cell>
          <cell r="V85">
            <v>95.75</v>
          </cell>
          <cell r="W85">
            <v>0.51530000000000009</v>
          </cell>
          <cell r="X85" t="str">
            <v>PCE</v>
          </cell>
          <cell r="Y85">
            <v>12</v>
          </cell>
          <cell r="Z85" t="str">
            <v>Grayling</v>
          </cell>
          <cell r="AA85" t="str">
            <v>PCE revenue assumes all kWh are at residential rate</v>
          </cell>
        </row>
        <row r="86">
          <cell r="A86" t="str">
            <v>SR-74</v>
          </cell>
          <cell r="B86">
            <v>331350</v>
          </cell>
          <cell r="C86">
            <v>169</v>
          </cell>
          <cell r="D86" t="str">
            <v>Alaska Village Electric Cooperative</v>
          </cell>
          <cell r="E86" t="str">
            <v>Holy Cross</v>
          </cell>
          <cell r="F86" t="str">
            <v>Holy Cross_grid</v>
          </cell>
          <cell r="G86" t="str">
            <v>Yukon-Koyukuk/Upper Tanana</v>
          </cell>
          <cell r="H86">
            <v>143.41230640000001</v>
          </cell>
          <cell r="I86">
            <v>280.63200000000001</v>
          </cell>
          <cell r="J86">
            <v>72.25</v>
          </cell>
          <cell r="K86">
            <v>0.51103333333333334</v>
          </cell>
          <cell r="L86">
            <v>0</v>
          </cell>
          <cell r="M86">
            <v>0</v>
          </cell>
          <cell r="N86">
            <v>9.5</v>
          </cell>
          <cell r="O86" t="e">
            <v>#DIV/0!</v>
          </cell>
          <cell r="P86">
            <v>140.29551410000002</v>
          </cell>
          <cell r="Q86">
            <v>274.53300000000002</v>
          </cell>
          <cell r="R86">
            <v>18.833333333333336</v>
          </cell>
          <cell r="S86">
            <v>0.51103333333333334</v>
          </cell>
          <cell r="T86">
            <v>283.70782049999997</v>
          </cell>
          <cell r="U86">
            <v>555.16499999999996</v>
          </cell>
          <cell r="V86">
            <v>100.58333333333334</v>
          </cell>
          <cell r="W86">
            <v>0.51103333333333334</v>
          </cell>
          <cell r="X86" t="str">
            <v>PCE</v>
          </cell>
          <cell r="Y86">
            <v>12</v>
          </cell>
          <cell r="Z86" t="str">
            <v>Holy Cross</v>
          </cell>
          <cell r="AA86" t="str">
            <v>PCE revenue assumes all kWh are at residential rate</v>
          </cell>
        </row>
        <row r="87">
          <cell r="A87" t="str">
            <v>SR-76</v>
          </cell>
          <cell r="B87">
            <v>331360</v>
          </cell>
          <cell r="C87">
            <v>169</v>
          </cell>
          <cell r="D87" t="str">
            <v>Alaska Village Electric Cooperative</v>
          </cell>
          <cell r="E87" t="e">
            <v>#N/A</v>
          </cell>
          <cell r="F87" t="str">
            <v>Hooper Bay_grid</v>
          </cell>
          <cell r="G87" t="str">
            <v>Lower Yukon-Kuskokwim</v>
          </cell>
          <cell r="H87">
            <v>706.40730766666661</v>
          </cell>
          <cell r="I87">
            <v>1418.0139999999999</v>
          </cell>
          <cell r="J87">
            <v>266.5</v>
          </cell>
          <cell r="K87">
            <v>0.49816666666666665</v>
          </cell>
          <cell r="L87">
            <v>199.85898683333335</v>
          </cell>
          <cell r="M87">
            <v>401.18900000000002</v>
          </cell>
          <cell r="N87">
            <v>10.916666666666666</v>
          </cell>
          <cell r="O87">
            <v>0.49816666666666665</v>
          </cell>
          <cell r="P87">
            <v>856.0809845</v>
          </cell>
          <cell r="Q87">
            <v>1718.463</v>
          </cell>
          <cell r="R87">
            <v>62.25</v>
          </cell>
          <cell r="S87">
            <v>0.4981666666666667</v>
          </cell>
          <cell r="T87">
            <v>1762.3472790000003</v>
          </cell>
          <cell r="U87">
            <v>3537.6660000000002</v>
          </cell>
          <cell r="V87">
            <v>339.66666666666669</v>
          </cell>
          <cell r="W87">
            <v>0.4981666666666667</v>
          </cell>
          <cell r="X87" t="str">
            <v>PCE</v>
          </cell>
          <cell r="Y87">
            <v>12</v>
          </cell>
          <cell r="Z87" t="str">
            <v>Hooper Bay</v>
          </cell>
          <cell r="AA87" t="str">
            <v>PCE revenue assumes all kWh are at residential rate</v>
          </cell>
        </row>
        <row r="88">
          <cell r="A88" t="str">
            <v>SR-78</v>
          </cell>
          <cell r="B88">
            <v>331370</v>
          </cell>
          <cell r="C88">
            <v>169</v>
          </cell>
          <cell r="D88" t="str">
            <v>Alaska Village Electric Cooperative</v>
          </cell>
          <cell r="E88" t="str">
            <v>Huslia</v>
          </cell>
          <cell r="F88" t="str">
            <v>Huslia_grid</v>
          </cell>
          <cell r="G88" t="str">
            <v>Yukon-Koyukuk/Upper Tanana</v>
          </cell>
          <cell r="H88">
            <v>283.86479360000004</v>
          </cell>
          <cell r="I88">
            <v>552.76800000000003</v>
          </cell>
          <cell r="J88">
            <v>101.41666666666667</v>
          </cell>
          <cell r="K88">
            <v>0.5135333333333334</v>
          </cell>
          <cell r="L88">
            <v>0</v>
          </cell>
          <cell r="M88">
            <v>0</v>
          </cell>
          <cell r="N88">
            <v>16.333333333333332</v>
          </cell>
          <cell r="O88" t="e">
            <v>#DIV/0!</v>
          </cell>
          <cell r="P88">
            <v>252.59266773333334</v>
          </cell>
          <cell r="Q88">
            <v>491.87199999999996</v>
          </cell>
          <cell r="R88">
            <v>31.833333333333336</v>
          </cell>
          <cell r="S88">
            <v>0.5135333333333334</v>
          </cell>
          <cell r="T88">
            <v>536.4574613333333</v>
          </cell>
          <cell r="U88">
            <v>1044.6399999999999</v>
          </cell>
          <cell r="V88">
            <v>149.58333333333334</v>
          </cell>
          <cell r="W88">
            <v>0.5135333333333334</v>
          </cell>
          <cell r="X88" t="str">
            <v>PCE</v>
          </cell>
          <cell r="Y88">
            <v>12</v>
          </cell>
          <cell r="Z88" t="str">
            <v>Huslia</v>
          </cell>
          <cell r="AA88" t="str">
            <v>PCE revenue assumes all kWh are at residential rate</v>
          </cell>
        </row>
        <row r="89">
          <cell r="A89" t="str">
            <v>SR-84</v>
          </cell>
          <cell r="B89">
            <v>331720</v>
          </cell>
          <cell r="C89">
            <v>169</v>
          </cell>
          <cell r="D89" t="str">
            <v>Alaska Village Electric Cooperative</v>
          </cell>
          <cell r="E89" t="str">
            <v>Kalskag</v>
          </cell>
          <cell r="F89" t="str">
            <v>Upper Kalskag_grid</v>
          </cell>
          <cell r="G89" t="str">
            <v>Lower Yukon-Kuskokwim</v>
          </cell>
          <cell r="H89">
            <v>177.13182891666665</v>
          </cell>
          <cell r="I89">
            <v>344.97800000000001</v>
          </cell>
          <cell r="J89">
            <v>67.833333333333329</v>
          </cell>
          <cell r="K89">
            <v>0.51345833333333324</v>
          </cell>
          <cell r="L89">
            <v>33.333714999999998</v>
          </cell>
          <cell r="M89">
            <v>64.92</v>
          </cell>
          <cell r="N89">
            <v>3</v>
          </cell>
          <cell r="O89">
            <v>0.51345833333333324</v>
          </cell>
          <cell r="P89">
            <v>185.98385058333329</v>
          </cell>
          <cell r="Q89">
            <v>362.21799999999996</v>
          </cell>
          <cell r="R89">
            <v>26.583333333333332</v>
          </cell>
          <cell r="S89">
            <v>0.51345833333333324</v>
          </cell>
          <cell r="T89">
            <v>396.44939449999993</v>
          </cell>
          <cell r="U89">
            <v>772.11599999999999</v>
          </cell>
          <cell r="V89">
            <v>97.416666666666657</v>
          </cell>
          <cell r="W89">
            <v>0.51345833333333324</v>
          </cell>
          <cell r="X89" t="str">
            <v>PCE</v>
          </cell>
          <cell r="Y89">
            <v>12</v>
          </cell>
          <cell r="Z89" t="str">
            <v>Kalskag</v>
          </cell>
          <cell r="AA89" t="str">
            <v>PCE revenue assumes all kWh are at residential rate</v>
          </cell>
        </row>
        <row r="90">
          <cell r="A90" t="str">
            <v>SR-85</v>
          </cell>
          <cell r="B90">
            <v>331380</v>
          </cell>
          <cell r="C90">
            <v>169</v>
          </cell>
          <cell r="D90" t="str">
            <v>Alaska Village Electric Cooperative</v>
          </cell>
          <cell r="E90" t="str">
            <v>Kaltag</v>
          </cell>
          <cell r="F90" t="str">
            <v>Kaltag_grid</v>
          </cell>
          <cell r="G90" t="str">
            <v>Yukon-Koyukuk/Upper Tanana</v>
          </cell>
          <cell r="H90">
            <v>141.1383252</v>
          </cell>
          <cell r="I90">
            <v>261.65800000000002</v>
          </cell>
          <cell r="J90">
            <v>63.833333333333336</v>
          </cell>
          <cell r="K90">
            <v>0.53939999999999999</v>
          </cell>
          <cell r="L90">
            <v>0</v>
          </cell>
          <cell r="M90">
            <v>0</v>
          </cell>
          <cell r="N90">
            <v>11.75</v>
          </cell>
          <cell r="O90" t="e">
            <v>#DIV/0!</v>
          </cell>
          <cell r="P90">
            <v>199.6556736</v>
          </cell>
          <cell r="Q90">
            <v>370.14400000000001</v>
          </cell>
          <cell r="R90">
            <v>23.166666666666668</v>
          </cell>
          <cell r="S90">
            <v>0.53939999999999999</v>
          </cell>
          <cell r="T90">
            <v>340.7939988</v>
          </cell>
          <cell r="U90">
            <v>631.80200000000002</v>
          </cell>
          <cell r="V90">
            <v>98.75</v>
          </cell>
          <cell r="W90">
            <v>0.53939999999999999</v>
          </cell>
          <cell r="X90" t="str">
            <v>PCE</v>
          </cell>
          <cell r="Y90">
            <v>12</v>
          </cell>
          <cell r="Z90" t="str">
            <v>Kaltag</v>
          </cell>
          <cell r="AA90" t="str">
            <v>PCE revenue assumes all kWh are at residential rate</v>
          </cell>
        </row>
        <row r="91">
          <cell r="A91" t="str">
            <v>SR-87</v>
          </cell>
          <cell r="B91">
            <v>331390</v>
          </cell>
          <cell r="C91">
            <v>169</v>
          </cell>
          <cell r="D91" t="str">
            <v>Alaska Village Electric Cooperative</v>
          </cell>
          <cell r="E91" t="str">
            <v>Kasigluk</v>
          </cell>
          <cell r="F91" t="str">
            <v>Kasigluk_grid</v>
          </cell>
          <cell r="G91" t="str">
            <v>Lower Yukon-Kuskokwim</v>
          </cell>
          <cell r="H91">
            <v>385.9730153000001</v>
          </cell>
          <cell r="I91">
            <v>749.899</v>
          </cell>
          <cell r="J91">
            <v>119.91666666666667</v>
          </cell>
          <cell r="K91">
            <v>0.51470000000000016</v>
          </cell>
          <cell r="L91">
            <v>0</v>
          </cell>
          <cell r="M91">
            <v>0</v>
          </cell>
          <cell r="N91">
            <v>12</v>
          </cell>
          <cell r="O91" t="e">
            <v>#DIV/0!</v>
          </cell>
          <cell r="P91">
            <v>355.64020020000009</v>
          </cell>
          <cell r="Q91">
            <v>690.96600000000001</v>
          </cell>
          <cell r="R91">
            <v>21.75</v>
          </cell>
          <cell r="S91">
            <v>0.51470000000000016</v>
          </cell>
          <cell r="T91">
            <v>741.61321550000025</v>
          </cell>
          <cell r="U91">
            <v>1440.865</v>
          </cell>
          <cell r="V91">
            <v>153.66666666666669</v>
          </cell>
          <cell r="W91">
            <v>0.51470000000000016</v>
          </cell>
          <cell r="X91" t="str">
            <v>PCE</v>
          </cell>
          <cell r="Y91">
            <v>12</v>
          </cell>
          <cell r="Z91" t="str">
            <v>Kasigluk</v>
          </cell>
          <cell r="AA91" t="str">
            <v>PCE revenue assumes all kWh are at residential rate</v>
          </cell>
        </row>
        <row r="92">
          <cell r="A92" t="str">
            <v>SR-88</v>
          </cell>
          <cell r="B92">
            <v>331400</v>
          </cell>
          <cell r="C92">
            <v>169</v>
          </cell>
          <cell r="D92" t="str">
            <v>Alaska Village Electric Cooperative</v>
          </cell>
          <cell r="E92" t="str">
            <v>Kiana</v>
          </cell>
          <cell r="F92" t="str">
            <v>Kiana_grid</v>
          </cell>
          <cell r="G92" t="str">
            <v>Northwest Arctic</v>
          </cell>
          <cell r="H92">
            <v>393.81690859166667</v>
          </cell>
          <cell r="I92">
            <v>745.00699999999995</v>
          </cell>
          <cell r="J92">
            <v>115.16666666666667</v>
          </cell>
          <cell r="K92">
            <v>0.52860833333333335</v>
          </cell>
          <cell r="L92">
            <v>110.16303388333333</v>
          </cell>
          <cell r="M92">
            <v>208.40199999999999</v>
          </cell>
          <cell r="N92">
            <v>12.833333333333334</v>
          </cell>
          <cell r="O92">
            <v>0.52860833333333335</v>
          </cell>
          <cell r="P92">
            <v>340.614594275</v>
          </cell>
          <cell r="Q92">
            <v>644.36099999999999</v>
          </cell>
          <cell r="R92">
            <v>26.583333333333332</v>
          </cell>
          <cell r="S92">
            <v>0.52860833333333335</v>
          </cell>
          <cell r="T92">
            <v>844.59453674999997</v>
          </cell>
          <cell r="U92">
            <v>1597.77</v>
          </cell>
          <cell r="V92">
            <v>154.58333333333334</v>
          </cell>
          <cell r="W92">
            <v>0.52860833333333335</v>
          </cell>
          <cell r="X92" t="str">
            <v>PCE</v>
          </cell>
          <cell r="Y92">
            <v>12</v>
          </cell>
          <cell r="Z92" t="str">
            <v>Kiana</v>
          </cell>
          <cell r="AA92" t="str">
            <v>PCE revenue assumes all kWh are at residential rate</v>
          </cell>
        </row>
        <row r="93">
          <cell r="A93" t="str">
            <v>SR-91</v>
          </cell>
          <cell r="B93">
            <v>331410</v>
          </cell>
          <cell r="C93">
            <v>169</v>
          </cell>
          <cell r="D93" t="str">
            <v>Alaska Village Electric Cooperative</v>
          </cell>
          <cell r="E93" t="str">
            <v>Kivalina</v>
          </cell>
          <cell r="F93" t="str">
            <v>Kivalina_grid</v>
          </cell>
          <cell r="G93" t="str">
            <v>Northwest Arctic</v>
          </cell>
          <cell r="H93">
            <v>332.62849440833332</v>
          </cell>
          <cell r="I93">
            <v>636.43700000000001</v>
          </cell>
          <cell r="J93">
            <v>90.25</v>
          </cell>
          <cell r="K93">
            <v>0.52264166666666667</v>
          </cell>
          <cell r="L93">
            <v>300.07575820000005</v>
          </cell>
          <cell r="M93">
            <v>574.15200000000004</v>
          </cell>
          <cell r="N93">
            <v>8.75</v>
          </cell>
          <cell r="O93">
            <v>0.52264166666666667</v>
          </cell>
          <cell r="P93">
            <v>294.88644909166663</v>
          </cell>
          <cell r="Q93">
            <v>564.22299999999996</v>
          </cell>
          <cell r="R93">
            <v>25.666666666666668</v>
          </cell>
          <cell r="S93">
            <v>0.52264166666666667</v>
          </cell>
          <cell r="T93">
            <v>927.59070169999995</v>
          </cell>
          <cell r="U93">
            <v>1774.8119999999999</v>
          </cell>
          <cell r="V93">
            <v>124.66666666666667</v>
          </cell>
          <cell r="W93">
            <v>0.52264166666666667</v>
          </cell>
          <cell r="X93" t="str">
            <v>PCE</v>
          </cell>
          <cell r="Y93">
            <v>12</v>
          </cell>
          <cell r="Z93" t="str">
            <v>Kivalina</v>
          </cell>
          <cell r="AA93" t="str">
            <v>PCE revenue assumes all kWh are at residential rate</v>
          </cell>
        </row>
        <row r="94">
          <cell r="A94" t="str">
            <v>SR-125</v>
          </cell>
          <cell r="B94">
            <v>332740</v>
          </cell>
          <cell r="C94">
            <v>242</v>
          </cell>
          <cell r="D94" t="str">
            <v>Umnak Power Company</v>
          </cell>
          <cell r="E94" t="str">
            <v>Nikolski</v>
          </cell>
          <cell r="F94" t="str">
            <v>Nikolski_grid</v>
          </cell>
          <cell r="G94" t="str">
            <v>Aleutians</v>
          </cell>
          <cell r="H94">
            <v>24.583500000000001</v>
          </cell>
          <cell r="I94">
            <v>32.777999999999999</v>
          </cell>
          <cell r="J94">
            <v>13.875</v>
          </cell>
          <cell r="K94">
            <v>0.75</v>
          </cell>
          <cell r="L94">
            <v>37.641000000000005</v>
          </cell>
          <cell r="M94">
            <v>50.188000000000002</v>
          </cell>
          <cell r="N94">
            <v>5</v>
          </cell>
          <cell r="O94">
            <v>0.75000000000000011</v>
          </cell>
          <cell r="P94">
            <v>17.798999999999999</v>
          </cell>
          <cell r="Q94">
            <v>23.731999999999999</v>
          </cell>
          <cell r="R94">
            <v>7.375</v>
          </cell>
          <cell r="S94">
            <v>0.75</v>
          </cell>
          <cell r="T94">
            <v>80.023500000000013</v>
          </cell>
          <cell r="U94">
            <v>106.69800000000001</v>
          </cell>
          <cell r="V94">
            <v>26.25</v>
          </cell>
          <cell r="W94">
            <v>0.75000000000000011</v>
          </cell>
          <cell r="X94" t="str">
            <v>PCE</v>
          </cell>
          <cell r="Y94">
            <v>8</v>
          </cell>
          <cell r="Z94" t="str">
            <v>Nikolski</v>
          </cell>
          <cell r="AA94" t="str">
            <v>PCE revenue assumes all kWh are at residential rate</v>
          </cell>
        </row>
        <row r="95">
          <cell r="A95" t="str">
            <v>SR-24</v>
          </cell>
          <cell r="B95">
            <v>331750</v>
          </cell>
          <cell r="C95">
            <v>291</v>
          </cell>
          <cell r="D95" t="str">
            <v>Atka, City of</v>
          </cell>
          <cell r="E95" t="str">
            <v>Atka</v>
          </cell>
          <cell r="F95" t="str">
            <v>Atka_grid</v>
          </cell>
          <cell r="G95" t="str">
            <v>Aleutians</v>
          </cell>
          <cell r="H95">
            <v>61.542145145454533</v>
          </cell>
          <cell r="I95">
            <v>98.465999999999994</v>
          </cell>
          <cell r="J95">
            <v>31</v>
          </cell>
          <cell r="K95">
            <v>0.62500909090909085</v>
          </cell>
          <cell r="L95">
            <v>76.579863872727259</v>
          </cell>
          <cell r="M95">
            <v>122.526</v>
          </cell>
          <cell r="N95">
            <v>14.363636363636363</v>
          </cell>
          <cell r="O95">
            <v>0.62500909090909085</v>
          </cell>
          <cell r="P95">
            <v>44.716900418181815</v>
          </cell>
          <cell r="Q95">
            <v>71.546000000000006</v>
          </cell>
          <cell r="R95">
            <v>17.636363636363637</v>
          </cell>
          <cell r="S95">
            <v>0.62500909090909085</v>
          </cell>
          <cell r="T95">
            <v>182.83890943636362</v>
          </cell>
          <cell r="U95">
            <v>292.53800000000001</v>
          </cell>
          <cell r="V95">
            <v>63</v>
          </cell>
          <cell r="W95">
            <v>0.62500909090909085</v>
          </cell>
          <cell r="X95" t="str">
            <v>PCE</v>
          </cell>
          <cell r="Y95">
            <v>11</v>
          </cell>
          <cell r="Z95" t="str">
            <v>Atka</v>
          </cell>
          <cell r="AA95" t="str">
            <v>PCE revenue assumes all kWh are at residential rate</v>
          </cell>
        </row>
        <row r="96">
          <cell r="A96" t="str">
            <v>SR-98</v>
          </cell>
          <cell r="B96">
            <v>332120</v>
          </cell>
          <cell r="C96">
            <v>285</v>
          </cell>
          <cell r="D96" t="str">
            <v>Alaska Village Electric Cooperative</v>
          </cell>
          <cell r="E96" t="str">
            <v>Kotlik</v>
          </cell>
          <cell r="F96" t="str">
            <v>Kotlik_grid</v>
          </cell>
          <cell r="G96" t="str">
            <v>Lower Yukon-Kuskokwim</v>
          </cell>
          <cell r="H96">
            <v>407.23114967499998</v>
          </cell>
          <cell r="I96">
            <v>773.18700000000001</v>
          </cell>
          <cell r="J96">
            <v>126.5</v>
          </cell>
          <cell r="K96">
            <v>0.52669166666666667</v>
          </cell>
          <cell r="L96">
            <v>163.38396853333336</v>
          </cell>
          <cell r="M96">
            <v>310.20800000000003</v>
          </cell>
          <cell r="N96">
            <v>9</v>
          </cell>
          <cell r="O96">
            <v>0.52669166666666667</v>
          </cell>
          <cell r="P96">
            <v>515.83602472500002</v>
          </cell>
          <cell r="Q96">
            <v>979.38900000000012</v>
          </cell>
          <cell r="R96">
            <v>39.5</v>
          </cell>
          <cell r="S96">
            <v>0.52669166666666667</v>
          </cell>
          <cell r="T96">
            <v>1086.4511429333334</v>
          </cell>
          <cell r="U96">
            <v>2062.7840000000001</v>
          </cell>
          <cell r="V96">
            <v>175</v>
          </cell>
          <cell r="W96">
            <v>0.52669166666666667</v>
          </cell>
          <cell r="X96" t="str">
            <v>PCE</v>
          </cell>
          <cell r="Y96">
            <v>12</v>
          </cell>
          <cell r="Z96" t="str">
            <v>Kotlik</v>
          </cell>
          <cell r="AA96" t="str">
            <v>PCE revenue assumes all kWh are at residential rate</v>
          </cell>
        </row>
        <row r="97">
          <cell r="A97" t="str">
            <v>SR-108</v>
          </cell>
          <cell r="B97">
            <v>332200</v>
          </cell>
          <cell r="C97">
            <v>264</v>
          </cell>
          <cell r="D97" t="str">
            <v>TDX Manley Generating LLC</v>
          </cell>
          <cell r="E97" t="str">
            <v>Manley Hot Springs</v>
          </cell>
          <cell r="F97" t="str">
            <v>Manley Hot Springs_grid</v>
          </cell>
          <cell r="G97" t="str">
            <v>Yukon-Koyukuk/Upper Tanana</v>
          </cell>
          <cell r="H97">
            <v>172.52953200000005</v>
          </cell>
          <cell r="I97">
            <v>168.91200000000001</v>
          </cell>
          <cell r="J97">
            <v>81.166666666666671</v>
          </cell>
          <cell r="K97">
            <v>1.0214166666666669</v>
          </cell>
          <cell r="L97">
            <v>194.51144008333335</v>
          </cell>
          <cell r="M97">
            <v>190.43299999999999</v>
          </cell>
          <cell r="N97">
            <v>11.666666666666666</v>
          </cell>
          <cell r="O97">
            <v>1.0214166666666669</v>
          </cell>
          <cell r="P97">
            <v>116.60492666666669</v>
          </cell>
          <cell r="Q97">
            <v>114.16</v>
          </cell>
          <cell r="R97">
            <v>21.75</v>
          </cell>
          <cell r="S97">
            <v>1.0214166666666669</v>
          </cell>
          <cell r="T97">
            <v>483.64589875000007</v>
          </cell>
          <cell r="U97">
            <v>473.505</v>
          </cell>
          <cell r="V97">
            <v>114.58333333333334</v>
          </cell>
          <cell r="W97">
            <v>1.0214166666666669</v>
          </cell>
          <cell r="X97" t="str">
            <v>PCE</v>
          </cell>
          <cell r="Y97">
            <v>12</v>
          </cell>
          <cell r="Z97" t="str">
            <v>Manley Hot Springs</v>
          </cell>
          <cell r="AA97" t="str">
            <v>PCE revenue assumes all kWh are at residential rate</v>
          </cell>
        </row>
        <row r="98">
          <cell r="A98" t="str">
            <v>SR-148</v>
          </cell>
          <cell r="B98">
            <v>332520</v>
          </cell>
          <cell r="C98">
            <v>759</v>
          </cell>
          <cell r="D98" t="str">
            <v>Rampart Village Council</v>
          </cell>
          <cell r="E98" t="str">
            <v>Rampart</v>
          </cell>
          <cell r="F98" t="str">
            <v>Rampart_grid</v>
          </cell>
          <cell r="G98" t="str">
            <v>Yukon-Koyukuk/Upper Tanana</v>
          </cell>
          <cell r="H98">
            <v>32.48924809999999</v>
          </cell>
          <cell r="I98">
            <v>39.869</v>
          </cell>
          <cell r="J98">
            <v>35</v>
          </cell>
          <cell r="K98">
            <v>0.81489999999999974</v>
          </cell>
          <cell r="L98">
            <v>11.024782099999998</v>
          </cell>
          <cell r="M98">
            <v>13.529</v>
          </cell>
          <cell r="N98">
            <v>5</v>
          </cell>
          <cell r="O98">
            <v>0.81489999999999985</v>
          </cell>
          <cell r="P98">
            <v>37.791802399999987</v>
          </cell>
          <cell r="Q98">
            <v>46.375999999999998</v>
          </cell>
          <cell r="R98">
            <v>10</v>
          </cell>
          <cell r="S98">
            <v>0.81489999999999974</v>
          </cell>
          <cell r="T98">
            <v>81.305832599999988</v>
          </cell>
          <cell r="U98">
            <v>99.774000000000001</v>
          </cell>
          <cell r="V98">
            <v>50</v>
          </cell>
          <cell r="W98">
            <v>0.81489999999999985</v>
          </cell>
          <cell r="X98" t="str">
            <v>PCE</v>
          </cell>
          <cell r="Y98">
            <v>6</v>
          </cell>
          <cell r="Z98" t="str">
            <v>Rampart</v>
          </cell>
          <cell r="AA98" t="str">
            <v>PCE revenue assumes all kWh are at residential rate</v>
          </cell>
        </row>
        <row r="99">
          <cell r="A99" t="str">
            <v>SR-137</v>
          </cell>
          <cell r="B99">
            <v>332460</v>
          </cell>
          <cell r="C99">
            <v>24</v>
          </cell>
          <cell r="D99" t="str">
            <v>Pelican Utility</v>
          </cell>
          <cell r="E99" t="str">
            <v>Pelican</v>
          </cell>
          <cell r="F99" t="str">
            <v>Pelican_grid</v>
          </cell>
          <cell r="G99" t="str">
            <v>Southeast</v>
          </cell>
          <cell r="H99">
            <v>45.288720000000012</v>
          </cell>
          <cell r="I99">
            <v>173.52</v>
          </cell>
          <cell r="J99">
            <v>72</v>
          </cell>
          <cell r="K99">
            <v>0.26100000000000007</v>
          </cell>
          <cell r="L99">
            <v>73.080261000000007</v>
          </cell>
          <cell r="M99">
            <v>280.00099999999998</v>
          </cell>
          <cell r="N99">
            <v>18</v>
          </cell>
          <cell r="O99">
            <v>0.26100000000000007</v>
          </cell>
          <cell r="P99">
            <v>32.805873000000012</v>
          </cell>
          <cell r="Q99">
            <v>125.69300000000001</v>
          </cell>
          <cell r="R99">
            <v>35</v>
          </cell>
          <cell r="S99">
            <v>0.26100000000000007</v>
          </cell>
          <cell r="T99">
            <v>151.17485400000001</v>
          </cell>
          <cell r="U99">
            <v>579.21399999999994</v>
          </cell>
          <cell r="V99">
            <v>125</v>
          </cell>
          <cell r="W99">
            <v>0.26100000000000007</v>
          </cell>
          <cell r="X99" t="str">
            <v>PCE</v>
          </cell>
          <cell r="Y99">
            <v>6</v>
          </cell>
          <cell r="Z99" t="str">
            <v>Pelican</v>
          </cell>
          <cell r="AA99" t="str">
            <v>PCE revenue assumes all kWh are at residential rate</v>
          </cell>
        </row>
        <row r="100">
          <cell r="A100" t="str">
            <v>SR-99</v>
          </cell>
          <cell r="B100">
            <v>332130</v>
          </cell>
          <cell r="C100">
            <v>17</v>
          </cell>
          <cell r="D100" t="str">
            <v>Kotzebue Electric Association</v>
          </cell>
          <cell r="E100" t="e">
            <v>#N/A</v>
          </cell>
          <cell r="F100" t="str">
            <v>Kotzebue_grid</v>
          </cell>
          <cell r="G100" t="str">
            <v>Northwest Arctic</v>
          </cell>
          <cell r="H100">
            <v>2570.0586477500001</v>
          </cell>
          <cell r="I100">
            <v>7090.7950000000001</v>
          </cell>
          <cell r="J100">
            <v>1084</v>
          </cell>
          <cell r="K100">
            <v>0.36244999999999999</v>
          </cell>
          <cell r="L100">
            <v>3599.4615915499999</v>
          </cell>
          <cell r="M100">
            <v>9930.9189999999999</v>
          </cell>
          <cell r="N100">
            <v>26.833333333333332</v>
          </cell>
          <cell r="O100">
            <v>0.36244999999999999</v>
          </cell>
          <cell r="P100">
            <v>935.7262915</v>
          </cell>
          <cell r="Q100">
            <v>2581.67</v>
          </cell>
          <cell r="R100">
            <v>168.5</v>
          </cell>
          <cell r="S100">
            <v>0.36244999999999999</v>
          </cell>
          <cell r="T100">
            <v>7105.2465307999992</v>
          </cell>
          <cell r="U100">
            <v>19603.383999999998</v>
          </cell>
          <cell r="V100">
            <v>1279.3333333333333</v>
          </cell>
          <cell r="W100">
            <v>0.36244999999999999</v>
          </cell>
          <cell r="X100" t="str">
            <v>PCE</v>
          </cell>
          <cell r="Y100">
            <v>12</v>
          </cell>
          <cell r="Z100" t="str">
            <v>Kotzebue</v>
          </cell>
          <cell r="AA100" t="str">
            <v>PCE revenue assumes all kWh are at residential rate</v>
          </cell>
        </row>
        <row r="101">
          <cell r="A101" t="str">
            <v>SR-3</v>
          </cell>
          <cell r="B101">
            <v>0</v>
          </cell>
          <cell r="C101">
            <v>8</v>
          </cell>
          <cell r="D101" t="str">
            <v>Chugach Electric Assn Inc</v>
          </cell>
          <cell r="E101" t="e">
            <v>#N/A</v>
          </cell>
          <cell r="F101" t="str">
            <v>Railbelt_grid</v>
          </cell>
          <cell r="G101" t="str">
            <v>Railbelt</v>
          </cell>
          <cell r="H101">
            <v>126428.2</v>
          </cell>
          <cell r="I101">
            <v>613667</v>
          </cell>
          <cell r="J101">
            <v>96560</v>
          </cell>
          <cell r="K101">
            <v>0.20602085495879688</v>
          </cell>
          <cell r="L101">
            <v>203410.3</v>
          </cell>
          <cell r="M101">
            <v>1250354</v>
          </cell>
          <cell r="N101">
            <v>16232</v>
          </cell>
          <cell r="O101">
            <v>0.16268216840990629</v>
          </cell>
          <cell r="P101">
            <v>8108.8</v>
          </cell>
          <cell r="Q101">
            <v>58913</v>
          </cell>
          <cell r="R101">
            <v>7</v>
          </cell>
          <cell r="S101">
            <v>0.13764024918099571</v>
          </cell>
          <cell r="T101">
            <v>337947.3</v>
          </cell>
          <cell r="U101">
            <v>1922934</v>
          </cell>
          <cell r="V101">
            <v>112799</v>
          </cell>
          <cell r="W101">
            <v>0.17574565741725925</v>
          </cell>
          <cell r="X101" t="str">
            <v>EIA861</v>
          </cell>
          <cell r="Y101">
            <v>0</v>
          </cell>
          <cell r="Z101" t="str">
            <v>In addition to Anchorage, the CEA service area includes eight other communities.</v>
          </cell>
          <cell r="AA101" t="str">
            <v/>
          </cell>
        </row>
        <row r="102">
          <cell r="A102" t="str">
            <v>SR-25</v>
          </cell>
          <cell r="B102">
            <v>331780</v>
          </cell>
          <cell r="C102">
            <v>337</v>
          </cell>
          <cell r="D102" t="str">
            <v>Atmautluak Tribal Utilities</v>
          </cell>
          <cell r="E102" t="str">
            <v>Atmautluak</v>
          </cell>
          <cell r="F102" t="str">
            <v>Atmautluak_grid</v>
          </cell>
          <cell r="G102" t="str">
            <v>Lower Yukon-Kuskokwim</v>
          </cell>
          <cell r="H102">
            <v>284.25144</v>
          </cell>
          <cell r="I102">
            <v>430.68400000000003</v>
          </cell>
          <cell r="J102">
            <v>73.666666666666671</v>
          </cell>
          <cell r="K102">
            <v>0.65999999999999992</v>
          </cell>
          <cell r="L102">
            <v>273.47430000000003</v>
          </cell>
          <cell r="M102">
            <v>414.35500000000002</v>
          </cell>
          <cell r="N102">
            <v>8</v>
          </cell>
          <cell r="O102">
            <v>0.66</v>
          </cell>
          <cell r="P102">
            <v>85.57098000000002</v>
          </cell>
          <cell r="Q102">
            <v>129.65300000000002</v>
          </cell>
          <cell r="R102">
            <v>13.5</v>
          </cell>
          <cell r="S102">
            <v>0.66</v>
          </cell>
          <cell r="T102">
            <v>643.29672000000005</v>
          </cell>
          <cell r="U102">
            <v>974.69200000000001</v>
          </cell>
          <cell r="V102">
            <v>95.166666666666671</v>
          </cell>
          <cell r="W102">
            <v>0.66</v>
          </cell>
          <cell r="X102" t="str">
            <v>PCE</v>
          </cell>
          <cell r="Y102">
            <v>12</v>
          </cell>
          <cell r="Z102" t="str">
            <v>Atmautluak</v>
          </cell>
          <cell r="AA102" t="str">
            <v>PCE revenue assumes all kWh are at residential rate</v>
          </cell>
        </row>
        <row r="103">
          <cell r="A103" t="str">
            <v>SR-38</v>
          </cell>
          <cell r="B103">
            <v>331860</v>
          </cell>
          <cell r="C103">
            <v>297</v>
          </cell>
          <cell r="D103" t="str">
            <v>Chignik, City of</v>
          </cell>
          <cell r="E103" t="str">
            <v>Chignik</v>
          </cell>
          <cell r="F103" t="str">
            <v>Chignik_grid</v>
          </cell>
          <cell r="G103" t="str">
            <v>Bristol Bay</v>
          </cell>
          <cell r="H103">
            <v>57.058359750000008</v>
          </cell>
          <cell r="I103">
            <v>137.18700000000001</v>
          </cell>
          <cell r="J103">
            <v>52.5</v>
          </cell>
          <cell r="K103">
            <v>0.41591666666666671</v>
          </cell>
          <cell r="L103">
            <v>141.28730758333336</v>
          </cell>
          <cell r="M103">
            <v>339.70100000000002</v>
          </cell>
          <cell r="N103">
            <v>10</v>
          </cell>
          <cell r="O103">
            <v>0.41591666666666671</v>
          </cell>
          <cell r="P103">
            <v>54.129890500000009</v>
          </cell>
          <cell r="Q103">
            <v>130.14600000000002</v>
          </cell>
          <cell r="R103">
            <v>57.416666666666664</v>
          </cell>
          <cell r="S103">
            <v>0.41591666666666671</v>
          </cell>
          <cell r="T103">
            <v>252.4755578333334</v>
          </cell>
          <cell r="U103">
            <v>607.03400000000011</v>
          </cell>
          <cell r="V103">
            <v>119.91666666666666</v>
          </cell>
          <cell r="W103">
            <v>0.41591666666666671</v>
          </cell>
          <cell r="X103" t="str">
            <v>PCE</v>
          </cell>
          <cell r="Y103">
            <v>12</v>
          </cell>
          <cell r="Z103" t="str">
            <v>Chignik</v>
          </cell>
          <cell r="AA103" t="str">
            <v>PCE revenue assumes all kWh are at residential rate</v>
          </cell>
        </row>
        <row r="104">
          <cell r="A104" t="str">
            <v>SR-5</v>
          </cell>
          <cell r="B104">
            <v>0</v>
          </cell>
          <cell r="C104">
            <v>32</v>
          </cell>
          <cell r="D104" t="str">
            <v>Homer Electric Assn Inc</v>
          </cell>
          <cell r="E104" t="e">
            <v>#N/A</v>
          </cell>
          <cell r="F104" t="str">
            <v>Railbelt_grid</v>
          </cell>
          <cell r="G104" t="str">
            <v>Railbelt</v>
          </cell>
          <cell r="H104">
            <v>49744.6</v>
          </cell>
          <cell r="I104">
            <v>176313</v>
          </cell>
          <cell r="J104">
            <v>28602</v>
          </cell>
          <cell r="K104">
            <v>0.28213801591487864</v>
          </cell>
          <cell r="L104">
            <v>40589.800000000003</v>
          </cell>
          <cell r="M104">
            <v>163237</v>
          </cell>
          <cell r="N104">
            <v>4329</v>
          </cell>
          <cell r="O104">
            <v>0.24865563567083446</v>
          </cell>
          <cell r="P104">
            <v>14029</v>
          </cell>
          <cell r="Q104">
            <v>121882</v>
          </cell>
          <cell r="R104">
            <v>23</v>
          </cell>
          <cell r="S104">
            <v>0.11510313253802859</v>
          </cell>
          <cell r="T104">
            <v>104363.4</v>
          </cell>
          <cell r="U104">
            <v>461432</v>
          </cell>
          <cell r="V104">
            <v>32954</v>
          </cell>
          <cell r="W104">
            <v>0.22617287054213839</v>
          </cell>
          <cell r="X104" t="str">
            <v>EIA861</v>
          </cell>
          <cell r="Y104">
            <v>0</v>
          </cell>
          <cell r="Z104" t="str">
            <v>In addition to Homer, the HEA service area includes 29 other communities</v>
          </cell>
          <cell r="AA104" t="str">
            <v/>
          </cell>
        </row>
        <row r="105">
          <cell r="A105" t="str">
            <v>SR-146</v>
          </cell>
          <cell r="B105">
            <v>332500</v>
          </cell>
          <cell r="C105">
            <v>399</v>
          </cell>
          <cell r="D105" t="str">
            <v>Port Heiden Utilities</v>
          </cell>
          <cell r="E105" t="str">
            <v>Port Heiden</v>
          </cell>
          <cell r="F105" t="str">
            <v>Port Heiden_grid</v>
          </cell>
          <cell r="G105" t="str">
            <v>Bristol Bay</v>
          </cell>
          <cell r="H105">
            <v>115.46015000000003</v>
          </cell>
          <cell r="I105">
            <v>177.631</v>
          </cell>
          <cell r="J105">
            <v>64.5</v>
          </cell>
          <cell r="K105">
            <v>0.65000000000000013</v>
          </cell>
          <cell r="L105">
            <v>77.756250000000023</v>
          </cell>
          <cell r="M105">
            <v>119.625</v>
          </cell>
          <cell r="N105">
            <v>5.083333333333333</v>
          </cell>
          <cell r="O105">
            <v>0.65000000000000024</v>
          </cell>
          <cell r="P105">
            <v>131.73550000000003</v>
          </cell>
          <cell r="Q105">
            <v>202.67</v>
          </cell>
          <cell r="R105">
            <v>37.083333333333329</v>
          </cell>
          <cell r="S105">
            <v>0.65000000000000024</v>
          </cell>
          <cell r="T105">
            <v>324.95190000000002</v>
          </cell>
          <cell r="U105">
            <v>499.92599999999993</v>
          </cell>
          <cell r="V105">
            <v>106.66666666666666</v>
          </cell>
          <cell r="W105">
            <v>0.65000000000000013</v>
          </cell>
          <cell r="X105" t="str">
            <v>PCE</v>
          </cell>
          <cell r="Y105">
            <v>12</v>
          </cell>
          <cell r="Z105" t="str">
            <v>Port Heiden</v>
          </cell>
          <cell r="AA105" t="str">
            <v>PCE revenue assumes all kWh are at residential rate</v>
          </cell>
        </row>
        <row r="106">
          <cell r="A106" t="str">
            <v>SR-33</v>
          </cell>
          <cell r="B106">
            <v>331830</v>
          </cell>
          <cell r="C106">
            <v>341</v>
          </cell>
          <cell r="D106" t="str">
            <v>Gold Country Energy</v>
          </cell>
          <cell r="E106" t="str">
            <v>Central</v>
          </cell>
          <cell r="F106" t="str">
            <v>Central_grid</v>
          </cell>
          <cell r="G106" t="str">
            <v>Yukon-Koyukuk/Upper Tanana</v>
          </cell>
          <cell r="H106">
            <v>164.51733631666667</v>
          </cell>
          <cell r="I106">
            <v>235.96299999999999</v>
          </cell>
          <cell r="J106">
            <v>116.25</v>
          </cell>
          <cell r="K106">
            <v>0.69721666666666671</v>
          </cell>
          <cell r="L106">
            <v>49.400589700000005</v>
          </cell>
          <cell r="M106">
            <v>70.853999999999999</v>
          </cell>
          <cell r="N106">
            <v>1</v>
          </cell>
          <cell r="O106">
            <v>0.69721666666666671</v>
          </cell>
          <cell r="P106">
            <v>31.921367866666667</v>
          </cell>
          <cell r="Q106">
            <v>45.783999999999999</v>
          </cell>
          <cell r="R106">
            <v>17.75</v>
          </cell>
          <cell r="S106">
            <v>0.69721666666666671</v>
          </cell>
          <cell r="T106">
            <v>245.83929388333334</v>
          </cell>
          <cell r="U106">
            <v>352.601</v>
          </cell>
          <cell r="V106">
            <v>135</v>
          </cell>
          <cell r="W106">
            <v>0.69721666666666671</v>
          </cell>
          <cell r="X106" t="str">
            <v>PCE</v>
          </cell>
          <cell r="Y106">
            <v>12</v>
          </cell>
          <cell r="Z106" t="str">
            <v>Central</v>
          </cell>
          <cell r="AA106" t="str">
            <v>PCE revenue assumes all kWh are at residential rate</v>
          </cell>
        </row>
        <row r="107">
          <cell r="A107" t="str">
            <v>SR-105</v>
          </cell>
          <cell r="B107">
            <v>332180</v>
          </cell>
          <cell r="C107">
            <v>330</v>
          </cell>
          <cell r="D107" t="str">
            <v>Levelock Electrical Coop</v>
          </cell>
          <cell r="E107" t="str">
            <v>Levelock</v>
          </cell>
          <cell r="F107" t="str">
            <v>Levelock_grid</v>
          </cell>
          <cell r="G107" t="str">
            <v>Bristol Bay</v>
          </cell>
          <cell r="H107">
            <v>86.97369999999998</v>
          </cell>
          <cell r="I107">
            <v>102.322</v>
          </cell>
          <cell r="J107">
            <v>39.833333333333336</v>
          </cell>
          <cell r="K107">
            <v>0.84999999999999976</v>
          </cell>
          <cell r="L107">
            <v>129.25694999999996</v>
          </cell>
          <cell r="M107">
            <v>152.06700000000001</v>
          </cell>
          <cell r="N107">
            <v>6.416666666666667</v>
          </cell>
          <cell r="O107">
            <v>0.84999999999999976</v>
          </cell>
          <cell r="P107">
            <v>70.91464999999998</v>
          </cell>
          <cell r="Q107">
            <v>83.429000000000002</v>
          </cell>
          <cell r="R107">
            <v>26.583333333333332</v>
          </cell>
          <cell r="S107">
            <v>0.84999999999999976</v>
          </cell>
          <cell r="T107">
            <v>287.14529999999991</v>
          </cell>
          <cell r="U107">
            <v>337.81799999999998</v>
          </cell>
          <cell r="V107">
            <v>72.833333333333343</v>
          </cell>
          <cell r="W107">
            <v>0.84999999999999976</v>
          </cell>
          <cell r="X107" t="str">
            <v>PCE</v>
          </cell>
          <cell r="Y107">
            <v>12</v>
          </cell>
          <cell r="Z107" t="str">
            <v>Levelock</v>
          </cell>
          <cell r="AA107" t="str">
            <v>PCE revenue assumes all kWh are at residential rate</v>
          </cell>
        </row>
        <row r="108">
          <cell r="A108" t="str">
            <v>SR-40</v>
          </cell>
          <cell r="B108">
            <v>331880</v>
          </cell>
          <cell r="C108">
            <v>437</v>
          </cell>
          <cell r="D108" t="str">
            <v>Chignik Lake Electric Utility</v>
          </cell>
          <cell r="E108" t="str">
            <v>Chignik Lake</v>
          </cell>
          <cell r="F108" t="str">
            <v>Chignik Lake_grid</v>
          </cell>
          <cell r="G108" t="str">
            <v>Bristol Bay</v>
          </cell>
          <cell r="H108">
            <v>59.556000000000004</v>
          </cell>
          <cell r="I108">
            <v>85.08</v>
          </cell>
          <cell r="J108">
            <v>42.5</v>
          </cell>
          <cell r="K108">
            <v>0.70000000000000007</v>
          </cell>
          <cell r="L108">
            <v>31.537800000000004</v>
          </cell>
          <cell r="M108">
            <v>45.054000000000002</v>
          </cell>
          <cell r="N108">
            <v>7.7</v>
          </cell>
          <cell r="O108">
            <v>0.70000000000000007</v>
          </cell>
          <cell r="P108">
            <v>58.488500000000009</v>
          </cell>
          <cell r="Q108">
            <v>83.555000000000007</v>
          </cell>
          <cell r="R108">
            <v>4.4000000000000004</v>
          </cell>
          <cell r="S108">
            <v>0.70000000000000007</v>
          </cell>
          <cell r="T108">
            <v>149.58230000000003</v>
          </cell>
          <cell r="U108">
            <v>213.68900000000002</v>
          </cell>
          <cell r="V108">
            <v>54.6</v>
          </cell>
          <cell r="W108">
            <v>0.70000000000000007</v>
          </cell>
          <cell r="X108" t="str">
            <v>PCE</v>
          </cell>
          <cell r="Y108">
            <v>10</v>
          </cell>
          <cell r="Z108" t="str">
            <v>Chignik Lake</v>
          </cell>
          <cell r="AA108" t="str">
            <v>PCE revenue assumes all kWh are at residential rate</v>
          </cell>
        </row>
        <row r="109">
          <cell r="A109" t="str">
            <v>SR-15</v>
          </cell>
          <cell r="B109">
            <v>331040</v>
          </cell>
          <cell r="C109">
            <v>293</v>
          </cell>
          <cell r="D109" t="str">
            <v>Akutan, City of</v>
          </cell>
          <cell r="E109" t="str">
            <v>Akutan</v>
          </cell>
          <cell r="F109" t="str">
            <v>Akutan_grid</v>
          </cell>
          <cell r="G109" t="str">
            <v>Aleutians</v>
          </cell>
          <cell r="H109">
            <v>191.09059999999997</v>
          </cell>
          <cell r="I109">
            <v>201.148</v>
          </cell>
          <cell r="J109">
            <v>50</v>
          </cell>
          <cell r="K109">
            <v>0.94999999999999984</v>
          </cell>
          <cell r="L109">
            <v>199.59404999999995</v>
          </cell>
          <cell r="M109">
            <v>210.09899999999999</v>
          </cell>
          <cell r="N109">
            <v>10.833333333333334</v>
          </cell>
          <cell r="O109">
            <v>0.94999999999999984</v>
          </cell>
          <cell r="P109">
            <v>121.62374999999999</v>
          </cell>
          <cell r="Q109">
            <v>128.02500000000001</v>
          </cell>
          <cell r="R109">
            <v>28.083333333333332</v>
          </cell>
          <cell r="S109">
            <v>0.94999999999999984</v>
          </cell>
          <cell r="T109">
            <v>512.30840000000001</v>
          </cell>
          <cell r="U109">
            <v>539.27200000000005</v>
          </cell>
          <cell r="V109">
            <v>88.916666666666657</v>
          </cell>
          <cell r="W109">
            <v>0.95</v>
          </cell>
          <cell r="X109" t="str">
            <v>PCE</v>
          </cell>
          <cell r="Y109">
            <v>12</v>
          </cell>
          <cell r="Z109" t="str">
            <v>Akutan</v>
          </cell>
          <cell r="AA109" t="str">
            <v>PCE revenue assumes all kWh are at residential rate</v>
          </cell>
        </row>
        <row r="110">
          <cell r="A110" t="str">
            <v>SR-46</v>
          </cell>
          <cell r="B110">
            <v>331910</v>
          </cell>
          <cell r="C110">
            <v>360</v>
          </cell>
          <cell r="D110" t="str">
            <v>Clark's Point, City of</v>
          </cell>
          <cell r="E110" t="str">
            <v>Clark's Point</v>
          </cell>
          <cell r="F110" t="str">
            <v>Clark's Point_grid</v>
          </cell>
          <cell r="G110" t="str">
            <v>Bristol Bay</v>
          </cell>
          <cell r="H110">
            <v>135.10642499999997</v>
          </cell>
          <cell r="I110">
            <v>146.06100000000001</v>
          </cell>
          <cell r="J110">
            <v>24.833333333333332</v>
          </cell>
          <cell r="K110">
            <v>0.92499999999999982</v>
          </cell>
          <cell r="L110">
            <v>90.777649999999994</v>
          </cell>
          <cell r="M110">
            <v>98.138000000000005</v>
          </cell>
          <cell r="N110">
            <v>4</v>
          </cell>
          <cell r="O110">
            <v>0.92499999999999993</v>
          </cell>
          <cell r="P110">
            <v>31.57857499999999</v>
          </cell>
          <cell r="Q110">
            <v>34.138999999999996</v>
          </cell>
          <cell r="R110">
            <v>24.416666666666668</v>
          </cell>
          <cell r="S110">
            <v>0.92499999999999982</v>
          </cell>
          <cell r="T110">
            <v>257.46264999999994</v>
          </cell>
          <cell r="U110">
            <v>278.33799999999997</v>
          </cell>
          <cell r="V110">
            <v>53.25</v>
          </cell>
          <cell r="W110">
            <v>0.92499999999999993</v>
          </cell>
          <cell r="X110" t="str">
            <v>PCE</v>
          </cell>
          <cell r="Y110">
            <v>12</v>
          </cell>
          <cell r="Z110" t="str">
            <v>Clark's Point</v>
          </cell>
          <cell r="AA110" t="str">
            <v>PCE revenue assumes all kWh are at residential rate</v>
          </cell>
        </row>
        <row r="111">
          <cell r="A111" t="str">
            <v>SR-193</v>
          </cell>
          <cell r="B111">
            <v>0</v>
          </cell>
          <cell r="C111">
            <v>100</v>
          </cell>
          <cell r="D111" t="str">
            <v>City &amp; Borough of Sitka - (AK)</v>
          </cell>
          <cell r="E111" t="e">
            <v>#N/A</v>
          </cell>
          <cell r="F111" t="str">
            <v>Sitka_grid</v>
          </cell>
          <cell r="G111" t="str">
            <v>Southeast</v>
          </cell>
          <cell r="H111">
            <v>0</v>
          </cell>
          <cell r="I111">
            <v>0</v>
          </cell>
          <cell r="J111">
            <v>0</v>
          </cell>
          <cell r="K111" t="e">
            <v>#DIV/0!</v>
          </cell>
          <cell r="L111">
            <v>0</v>
          </cell>
          <cell r="M111">
            <v>0</v>
          </cell>
          <cell r="N111">
            <v>0</v>
          </cell>
          <cell r="O111" t="e">
            <v>#DIV/0!</v>
          </cell>
          <cell r="P111">
            <v>0</v>
          </cell>
          <cell r="Q111">
            <v>0</v>
          </cell>
          <cell r="R111">
            <v>0</v>
          </cell>
          <cell r="S111" t="str">
            <v/>
          </cell>
          <cell r="T111">
            <v>18594.400000000001</v>
          </cell>
          <cell r="U111">
            <v>113002</v>
          </cell>
          <cell r="V111">
            <v>5590</v>
          </cell>
          <cell r="W111">
            <v>0.16454930001238918</v>
          </cell>
          <cell r="X111" t="str">
            <v>EIA861S</v>
          </cell>
          <cell r="Y111">
            <v>0</v>
          </cell>
          <cell r="Z111" t="str">
            <v>Sitka</v>
          </cell>
          <cell r="AA111" t="str">
            <v/>
          </cell>
        </row>
        <row r="112">
          <cell r="A112" t="str">
            <v>SR-139</v>
          </cell>
          <cell r="B112">
            <v>332480</v>
          </cell>
          <cell r="C112">
            <v>425</v>
          </cell>
          <cell r="D112" t="str">
            <v>Pilot Point Electric Utility</v>
          </cell>
          <cell r="E112" t="str">
            <v>Pilot Point</v>
          </cell>
          <cell r="F112" t="str">
            <v>Pilot Point_grid</v>
          </cell>
          <cell r="G112" t="str">
            <v>Bristol Bay</v>
          </cell>
          <cell r="H112">
            <v>85.487999999999971</v>
          </cell>
          <cell r="I112">
            <v>142.47999999999999</v>
          </cell>
          <cell r="J112">
            <v>32.416666666666664</v>
          </cell>
          <cell r="K112">
            <v>0.59999999999999987</v>
          </cell>
          <cell r="L112">
            <v>89.176799999999972</v>
          </cell>
          <cell r="M112">
            <v>148.62799999999999</v>
          </cell>
          <cell r="N112">
            <v>10</v>
          </cell>
          <cell r="O112">
            <v>0.59999999999999987</v>
          </cell>
          <cell r="P112">
            <v>48.25739999999999</v>
          </cell>
          <cell r="Q112">
            <v>80.429000000000002</v>
          </cell>
          <cell r="R112">
            <v>19.083333333333336</v>
          </cell>
          <cell r="S112">
            <v>0.59999999999999987</v>
          </cell>
          <cell r="T112">
            <v>222.92219999999995</v>
          </cell>
          <cell r="U112">
            <v>371.53699999999998</v>
          </cell>
          <cell r="V112">
            <v>61.5</v>
          </cell>
          <cell r="W112">
            <v>0.59999999999999987</v>
          </cell>
          <cell r="X112" t="str">
            <v>PCE</v>
          </cell>
          <cell r="Y112">
            <v>12</v>
          </cell>
          <cell r="Z112" t="str">
            <v>Pilot Point</v>
          </cell>
          <cell r="AA112" t="str">
            <v>PCE revenue assumes all kWh are at residential rate</v>
          </cell>
        </row>
        <row r="113">
          <cell r="A113" t="str">
            <v>SR-54</v>
          </cell>
          <cell r="B113">
            <v>331930</v>
          </cell>
          <cell r="C113">
            <v>383</v>
          </cell>
          <cell r="D113" t="str">
            <v>Diomede Joint Utilities</v>
          </cell>
          <cell r="E113" t="str">
            <v>Diomede</v>
          </cell>
          <cell r="F113" t="str">
            <v>Diomede_grid</v>
          </cell>
          <cell r="G113" t="str">
            <v>Bering Straits</v>
          </cell>
          <cell r="H113">
            <v>71.518200000000022</v>
          </cell>
          <cell r="I113">
            <v>110.02800000000001</v>
          </cell>
          <cell r="J113">
            <v>35.166666666666664</v>
          </cell>
          <cell r="K113">
            <v>0.65000000000000013</v>
          </cell>
          <cell r="L113">
            <v>136.98295000000002</v>
          </cell>
          <cell r="M113">
            <v>210.74299999999999</v>
          </cell>
          <cell r="N113">
            <v>2.8333333333333335</v>
          </cell>
          <cell r="O113">
            <v>0.65000000000000013</v>
          </cell>
          <cell r="P113">
            <v>5.5016000000000016</v>
          </cell>
          <cell r="Q113">
            <v>8.4640000000000004</v>
          </cell>
          <cell r="R113">
            <v>10.5</v>
          </cell>
          <cell r="S113">
            <v>0.65000000000000013</v>
          </cell>
          <cell r="T113">
            <v>214.00275000000005</v>
          </cell>
          <cell r="U113">
            <v>329.23500000000001</v>
          </cell>
          <cell r="V113">
            <v>48.5</v>
          </cell>
          <cell r="W113">
            <v>0.65000000000000013</v>
          </cell>
          <cell r="X113" t="str">
            <v>PCE</v>
          </cell>
          <cell r="Y113">
            <v>12</v>
          </cell>
          <cell r="Z113" t="str">
            <v>Diomede</v>
          </cell>
          <cell r="AA113" t="str">
            <v>PCE revenue assumes all kWh are at residential rate</v>
          </cell>
        </row>
        <row r="114">
          <cell r="A114" t="str">
            <v>SR-120</v>
          </cell>
          <cell r="B114">
            <v>332320</v>
          </cell>
          <cell r="C114">
            <v>340</v>
          </cell>
          <cell r="D114" t="str">
            <v>Nelson Lagoon Electrical Coop</v>
          </cell>
          <cell r="E114" t="str">
            <v>Nelson Lagoon</v>
          </cell>
          <cell r="F114" t="str">
            <v>Nelson Lagoon_grid</v>
          </cell>
          <cell r="G114" t="str">
            <v>Aleutians</v>
          </cell>
          <cell r="H114">
            <v>102.29016</v>
          </cell>
          <cell r="I114">
            <v>121.774</v>
          </cell>
          <cell r="J114">
            <v>30.5</v>
          </cell>
          <cell r="K114">
            <v>0.84</v>
          </cell>
          <cell r="L114">
            <v>71.102639999999994</v>
          </cell>
          <cell r="M114">
            <v>84.646000000000001</v>
          </cell>
          <cell r="N114">
            <v>7.5</v>
          </cell>
          <cell r="O114">
            <v>0.84</v>
          </cell>
          <cell r="P114">
            <v>30.066959999999995</v>
          </cell>
          <cell r="Q114">
            <v>35.793999999999997</v>
          </cell>
          <cell r="R114">
            <v>21.666666666666668</v>
          </cell>
          <cell r="S114">
            <v>0.84</v>
          </cell>
          <cell r="T114">
            <v>203.45975999999999</v>
          </cell>
          <cell r="U114">
            <v>242.214</v>
          </cell>
          <cell r="V114">
            <v>59.666666666666671</v>
          </cell>
          <cell r="W114">
            <v>0.84</v>
          </cell>
          <cell r="X114" t="str">
            <v>PCE</v>
          </cell>
          <cell r="Y114">
            <v>12</v>
          </cell>
          <cell r="Z114" t="str">
            <v>Nelson Lagoon</v>
          </cell>
          <cell r="AA114" t="str">
            <v>PCE revenue assumes all kWh are at residential rate</v>
          </cell>
        </row>
        <row r="115">
          <cell r="A115" t="str">
            <v>SR-45</v>
          </cell>
          <cell r="B115">
            <v>331900</v>
          </cell>
          <cell r="C115">
            <v>256</v>
          </cell>
          <cell r="D115" t="str">
            <v>Circle Electric Utility</v>
          </cell>
          <cell r="E115" t="str">
            <v>Circle</v>
          </cell>
          <cell r="F115" t="str">
            <v>Circle_grid</v>
          </cell>
          <cell r="G115" t="str">
            <v>Yukon-Koyukuk/Upper Tanana</v>
          </cell>
          <cell r="H115">
            <v>102.14251985</v>
          </cell>
          <cell r="I115">
            <v>127.617</v>
          </cell>
          <cell r="J115">
            <v>43.25</v>
          </cell>
          <cell r="K115">
            <v>0.80038333333333334</v>
          </cell>
          <cell r="L115">
            <v>56.169301566666668</v>
          </cell>
          <cell r="M115">
            <v>70.177999999999997</v>
          </cell>
          <cell r="N115">
            <v>6.083333333333333</v>
          </cell>
          <cell r="O115">
            <v>0.80038333333333334</v>
          </cell>
          <cell r="P115">
            <v>146.68305196666665</v>
          </cell>
          <cell r="Q115">
            <v>183.26599999999999</v>
          </cell>
          <cell r="R115">
            <v>9.9166666666666679</v>
          </cell>
          <cell r="S115">
            <v>0.80038333333333334</v>
          </cell>
          <cell r="T115">
            <v>304.9948733833333</v>
          </cell>
          <cell r="U115">
            <v>381.06099999999998</v>
          </cell>
          <cell r="V115">
            <v>59.25</v>
          </cell>
          <cell r="W115">
            <v>0.80038333333333334</v>
          </cell>
          <cell r="X115" t="str">
            <v>PCE</v>
          </cell>
          <cell r="Y115">
            <v>12</v>
          </cell>
          <cell r="Z115" t="str">
            <v>Circle</v>
          </cell>
          <cell r="AA115" t="str">
            <v>PCE revenue assumes all kWh are at residential rate</v>
          </cell>
        </row>
        <row r="116">
          <cell r="A116" t="str">
            <v>SR-52</v>
          </cell>
          <cell r="B116">
            <v>332060</v>
          </cell>
          <cell r="C116">
            <v>369</v>
          </cell>
          <cell r="D116" t="str">
            <v>Ipnatchiaq Electric Company</v>
          </cell>
          <cell r="E116" t="str">
            <v>Deering</v>
          </cell>
          <cell r="F116" t="str">
            <v>Deering_grid</v>
          </cell>
          <cell r="G116" t="str">
            <v>Northwest Arctic</v>
          </cell>
          <cell r="H116">
            <v>184.62895619999995</v>
          </cell>
          <cell r="I116">
            <v>273.64600000000002</v>
          </cell>
          <cell r="J116">
            <v>49.083333333333336</v>
          </cell>
          <cell r="K116">
            <v>0.67469999999999974</v>
          </cell>
          <cell r="L116">
            <v>217.46525579999994</v>
          </cell>
          <cell r="M116">
            <v>322.31400000000002</v>
          </cell>
          <cell r="N116">
            <v>5</v>
          </cell>
          <cell r="O116">
            <v>0.67469999999999974</v>
          </cell>
          <cell r="P116">
            <v>101.61386819999996</v>
          </cell>
          <cell r="Q116">
            <v>150.60599999999999</v>
          </cell>
          <cell r="R116">
            <v>14.333333333333334</v>
          </cell>
          <cell r="S116">
            <v>0.67469999999999974</v>
          </cell>
          <cell r="T116">
            <v>503.70808019999981</v>
          </cell>
          <cell r="U116">
            <v>746.56600000000003</v>
          </cell>
          <cell r="V116">
            <v>68.416666666666671</v>
          </cell>
          <cell r="W116">
            <v>0.67469999999999974</v>
          </cell>
          <cell r="X116" t="str">
            <v>PCE</v>
          </cell>
          <cell r="Y116">
            <v>12</v>
          </cell>
          <cell r="Z116" t="str">
            <v>Deering</v>
          </cell>
          <cell r="AA116" t="str">
            <v>PCE revenue assumes all kWh are at residential rate</v>
          </cell>
        </row>
        <row r="117">
          <cell r="A117" t="str">
            <v>SR-194</v>
          </cell>
          <cell r="B117">
            <v>0</v>
          </cell>
          <cell r="C117">
            <v>214</v>
          </cell>
          <cell r="D117" t="str">
            <v>Barrow Utils &amp; Elec Coop, Inc</v>
          </cell>
          <cell r="E117" t="e">
            <v>#N/A</v>
          </cell>
          <cell r="F117" t="str">
            <v>Utqiagvik_grid</v>
          </cell>
          <cell r="G117" t="str">
            <v>North Slope</v>
          </cell>
          <cell r="H117">
            <v>0</v>
          </cell>
          <cell r="I117">
            <v>0</v>
          </cell>
          <cell r="J117">
            <v>0</v>
          </cell>
          <cell r="K117" t="e">
            <v>#DIV/0!</v>
          </cell>
          <cell r="L117">
            <v>0</v>
          </cell>
          <cell r="M117">
            <v>0</v>
          </cell>
          <cell r="N117">
            <v>0</v>
          </cell>
          <cell r="O117" t="e">
            <v>#DIV/0!</v>
          </cell>
          <cell r="P117">
            <v>0</v>
          </cell>
          <cell r="Q117">
            <v>0</v>
          </cell>
          <cell r="R117">
            <v>0</v>
          </cell>
          <cell r="S117" t="str">
            <v/>
          </cell>
          <cell r="T117">
            <v>7089.8</v>
          </cell>
          <cell r="U117">
            <v>47331</v>
          </cell>
          <cell r="V117">
            <v>2034</v>
          </cell>
          <cell r="W117">
            <v>0.14979189114956371</v>
          </cell>
          <cell r="X117" t="str">
            <v>EIA861S</v>
          </cell>
          <cell r="Y117">
            <v>0</v>
          </cell>
          <cell r="Z117" t="str">
            <v>Utqiagvik</v>
          </cell>
          <cell r="AA117" t="str">
            <v/>
          </cell>
        </row>
        <row r="118">
          <cell r="A118" t="str">
            <v>SR-185</v>
          </cell>
          <cell r="B118">
            <v>332860</v>
          </cell>
          <cell r="C118">
            <v>106</v>
          </cell>
          <cell r="D118" t="str">
            <v>Unalaska, City of</v>
          </cell>
          <cell r="E118" t="e">
            <v>#N/A</v>
          </cell>
          <cell r="F118" t="str">
            <v>Unalaska_grid</v>
          </cell>
          <cell r="G118" t="str">
            <v>Aleutians</v>
          </cell>
          <cell r="H118">
            <v>1659.9189944833331</v>
          </cell>
          <cell r="I118">
            <v>3959.5729999999999</v>
          </cell>
          <cell r="J118">
            <v>778.58333333333337</v>
          </cell>
          <cell r="K118">
            <v>0.41921666666666663</v>
          </cell>
          <cell r="L118">
            <v>15776.606774449998</v>
          </cell>
          <cell r="M118">
            <v>37633.538999999997</v>
          </cell>
          <cell r="N118">
            <v>57.25</v>
          </cell>
          <cell r="O118">
            <v>0.41921666666666663</v>
          </cell>
          <cell r="P118">
            <v>1521.1385746333331</v>
          </cell>
          <cell r="Q118">
            <v>3628.5259999999998</v>
          </cell>
          <cell r="R118">
            <v>195.75</v>
          </cell>
          <cell r="S118">
            <v>0.41921666666666663</v>
          </cell>
          <cell r="T118">
            <v>18957.664343566663</v>
          </cell>
          <cell r="U118">
            <v>45221.637999999992</v>
          </cell>
          <cell r="V118">
            <v>1031.5833333333335</v>
          </cell>
          <cell r="W118">
            <v>0.41921666666666668</v>
          </cell>
          <cell r="X118" t="str">
            <v>PCE</v>
          </cell>
          <cell r="Y118">
            <v>12</v>
          </cell>
          <cell r="Z118" t="str">
            <v>Unalaska</v>
          </cell>
          <cell r="AA118" t="str">
            <v>PCE revenue assumes all kWh are at residential rate</v>
          </cell>
        </row>
        <row r="119">
          <cell r="A119" t="str">
            <v>SR-94</v>
          </cell>
          <cell r="B119">
            <v>332090</v>
          </cell>
          <cell r="C119">
            <v>407</v>
          </cell>
          <cell r="D119" t="str">
            <v>Alaska Village Electric Cooperative</v>
          </cell>
          <cell r="E119" t="str">
            <v>Kobuk</v>
          </cell>
          <cell r="F119" t="str">
            <v>Shungnak_grid</v>
          </cell>
          <cell r="G119" t="str">
            <v>Northwest Arctic</v>
          </cell>
          <cell r="H119">
            <v>182.18611033333332</v>
          </cell>
          <cell r="I119">
            <v>236.32400000000001</v>
          </cell>
          <cell r="J119">
            <v>38.25</v>
          </cell>
          <cell r="K119">
            <v>0.77091666666666658</v>
          </cell>
          <cell r="L119">
            <v>71.697562749999989</v>
          </cell>
          <cell r="M119">
            <v>93.003</v>
          </cell>
          <cell r="N119">
            <v>4</v>
          </cell>
          <cell r="O119">
            <v>0.77091666666666658</v>
          </cell>
          <cell r="P119">
            <v>258.48142008333332</v>
          </cell>
          <cell r="Q119">
            <v>335.291</v>
          </cell>
          <cell r="R119">
            <v>16.416666666666664</v>
          </cell>
          <cell r="S119">
            <v>0.77091666666666658</v>
          </cell>
          <cell r="T119">
            <v>512.36509316666661</v>
          </cell>
          <cell r="U119">
            <v>664.61799999999994</v>
          </cell>
          <cell r="V119">
            <v>58.666666666666664</v>
          </cell>
          <cell r="W119">
            <v>0.77091666666666669</v>
          </cell>
          <cell r="X119" t="str">
            <v>PCE</v>
          </cell>
          <cell r="Y119">
            <v>12</v>
          </cell>
          <cell r="Z119" t="str">
            <v>Kobuk</v>
          </cell>
          <cell r="AA119" t="str">
            <v>PCE revenue assumes all kWh are at residential rate</v>
          </cell>
        </row>
        <row r="120">
          <cell r="A120" t="str">
            <v>SR-103</v>
          </cell>
          <cell r="B120">
            <v>332160</v>
          </cell>
          <cell r="C120">
            <v>376</v>
          </cell>
          <cell r="D120" t="str">
            <v>Kwigillingok Power Company</v>
          </cell>
          <cell r="E120" t="str">
            <v>Kwigillingok</v>
          </cell>
          <cell r="F120" t="str">
            <v>Kwigillingok_grid</v>
          </cell>
          <cell r="G120" t="str">
            <v>Lower Yukon-Kuskokwim</v>
          </cell>
          <cell r="H120">
            <v>385.53542000000004</v>
          </cell>
          <cell r="I120">
            <v>575.42600000000004</v>
          </cell>
          <cell r="J120">
            <v>102.66666666666667</v>
          </cell>
          <cell r="K120">
            <v>0.67</v>
          </cell>
          <cell r="L120">
            <v>264.45771000000002</v>
          </cell>
          <cell r="M120">
            <v>394.71300000000002</v>
          </cell>
          <cell r="N120">
            <v>3</v>
          </cell>
          <cell r="O120">
            <v>0.67</v>
          </cell>
          <cell r="P120">
            <v>25.73001</v>
          </cell>
          <cell r="Q120">
            <v>38.402999999999999</v>
          </cell>
          <cell r="R120">
            <v>18.25</v>
          </cell>
          <cell r="S120">
            <v>0.67</v>
          </cell>
          <cell r="T120">
            <v>675.72314000000017</v>
          </cell>
          <cell r="U120">
            <v>1008.5420000000001</v>
          </cell>
          <cell r="V120">
            <v>123.91666666666667</v>
          </cell>
          <cell r="W120">
            <v>0.67</v>
          </cell>
          <cell r="X120" t="str">
            <v>PCE</v>
          </cell>
          <cell r="Y120">
            <v>12</v>
          </cell>
          <cell r="Z120" t="str">
            <v>Kwigillingok</v>
          </cell>
          <cell r="AA120" t="str">
            <v>PCE revenue assumes all kWh are at residential rate</v>
          </cell>
        </row>
        <row r="121">
          <cell r="A121" t="str">
            <v>SR-122</v>
          </cell>
          <cell r="B121">
            <v>332870</v>
          </cell>
          <cell r="C121">
            <v>375</v>
          </cell>
          <cell r="D121" t="str">
            <v>Ungusraq Power Company</v>
          </cell>
          <cell r="E121" t="str">
            <v>Newtok</v>
          </cell>
          <cell r="F121" t="str">
            <v>Newtok_grid</v>
          </cell>
          <cell r="G121" t="str">
            <v>Lower Yukon-Kuskokwim</v>
          </cell>
          <cell r="H121">
            <v>169.1344</v>
          </cell>
          <cell r="I121">
            <v>211.41800000000001</v>
          </cell>
          <cell r="J121">
            <v>83</v>
          </cell>
          <cell r="K121">
            <v>0.79999999999999993</v>
          </cell>
          <cell r="L121">
            <v>111.90319999999998</v>
          </cell>
          <cell r="M121">
            <v>139.87899999999999</v>
          </cell>
          <cell r="N121">
            <v>5.25</v>
          </cell>
          <cell r="O121">
            <v>0.79999999999999993</v>
          </cell>
          <cell r="P121">
            <v>14.795199999999999</v>
          </cell>
          <cell r="Q121">
            <v>18.494</v>
          </cell>
          <cell r="R121">
            <v>18.75</v>
          </cell>
          <cell r="S121">
            <v>0.79999999999999993</v>
          </cell>
          <cell r="T121">
            <v>295.83279999999996</v>
          </cell>
          <cell r="U121">
            <v>369.791</v>
          </cell>
          <cell r="V121">
            <v>107</v>
          </cell>
          <cell r="W121">
            <v>0.79999999999999993</v>
          </cell>
          <cell r="X121" t="str">
            <v>PCE</v>
          </cell>
          <cell r="Y121">
            <v>8</v>
          </cell>
          <cell r="Z121" t="str">
            <v>Newtok</v>
          </cell>
          <cell r="AA121" t="str">
            <v>PCE revenue assumes all kWh are at residential rate</v>
          </cell>
        </row>
        <row r="122">
          <cell r="A122" t="str">
            <v>SR-81</v>
          </cell>
          <cell r="B122">
            <v>332050</v>
          </cell>
          <cell r="C122">
            <v>280</v>
          </cell>
          <cell r="D122" t="str">
            <v>I-N-N Electric Coop, Inc</v>
          </cell>
          <cell r="E122" t="str">
            <v>Iliamna, Newhalen, Nondalton</v>
          </cell>
          <cell r="F122" t="str">
            <v>Newhalen_grid</v>
          </cell>
          <cell r="G122" t="str">
            <v>Bristol Bay</v>
          </cell>
          <cell r="H122">
            <v>526.1113866666667</v>
          </cell>
          <cell r="I122">
            <v>820.34</v>
          </cell>
          <cell r="J122">
            <v>183.83333333333334</v>
          </cell>
          <cell r="K122">
            <v>0.64133333333333331</v>
          </cell>
          <cell r="L122">
            <v>1115.7243933333334</v>
          </cell>
          <cell r="M122">
            <v>1739.6949999999999</v>
          </cell>
          <cell r="N122">
            <v>12.75</v>
          </cell>
          <cell r="O122">
            <v>0.64133333333333342</v>
          </cell>
          <cell r="P122">
            <v>271.26540133333339</v>
          </cell>
          <cell r="Q122">
            <v>422.971</v>
          </cell>
          <cell r="R122">
            <v>97.75</v>
          </cell>
          <cell r="S122">
            <v>0.64133333333333342</v>
          </cell>
          <cell r="T122">
            <v>1913.1011813333339</v>
          </cell>
          <cell r="U122">
            <v>2983.0060000000003</v>
          </cell>
          <cell r="V122">
            <v>294.33333333333337</v>
          </cell>
          <cell r="W122">
            <v>0.64133333333333342</v>
          </cell>
          <cell r="X122" t="str">
            <v>PCE</v>
          </cell>
          <cell r="Y122">
            <v>12</v>
          </cell>
          <cell r="Z122" t="str">
            <v>Iliamna, Newhalen, Nondalton</v>
          </cell>
          <cell r="AA122" t="str">
            <v>PCE revenue assumes all kWh are at residential rate</v>
          </cell>
        </row>
        <row r="123">
          <cell r="A123" t="str">
            <v>SR-104</v>
          </cell>
          <cell r="B123">
            <v>332170</v>
          </cell>
          <cell r="C123">
            <v>353</v>
          </cell>
          <cell r="D123" t="e">
            <v>#N/A</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t="e">
            <v>#N/A</v>
          </cell>
          <cell r="Q123" t="e">
            <v>#N/A</v>
          </cell>
          <cell r="R123" t="e">
            <v>#N/A</v>
          </cell>
          <cell r="S123" t="str">
            <v/>
          </cell>
          <cell r="T123" t="e">
            <v>#N/A</v>
          </cell>
          <cell r="U123" t="e">
            <v>#N/A</v>
          </cell>
          <cell r="V123" t="e">
            <v>#N/A</v>
          </cell>
          <cell r="W123" t="e">
            <v>#N/A</v>
          </cell>
          <cell r="X123" t="e">
            <v>#N/A</v>
          </cell>
          <cell r="Y123" t="e">
            <v>#N/A</v>
          </cell>
          <cell r="Z123" t="str">
            <v>Larsen Bay</v>
          </cell>
          <cell r="AA123" t="e">
            <v>#N/A</v>
          </cell>
        </row>
        <row r="124">
          <cell r="A124" t="str">
            <v>SR-97</v>
          </cell>
          <cell r="B124">
            <v>332510</v>
          </cell>
          <cell r="C124">
            <v>395</v>
          </cell>
          <cell r="D124" t="str">
            <v>Puvurnaq Power Company</v>
          </cell>
          <cell r="E124" t="str">
            <v>Kongiganak</v>
          </cell>
          <cell r="F124" t="str">
            <v>Kongiganak_grid</v>
          </cell>
          <cell r="G124" t="str">
            <v>Lower Yukon-Kuskokwim</v>
          </cell>
          <cell r="H124">
            <v>479.8985400000002</v>
          </cell>
          <cell r="I124">
            <v>727.11900000000003</v>
          </cell>
          <cell r="J124">
            <v>160.5</v>
          </cell>
          <cell r="K124">
            <v>0.66000000000000025</v>
          </cell>
          <cell r="L124">
            <v>173.93442000000005</v>
          </cell>
          <cell r="M124">
            <v>263.53699999999998</v>
          </cell>
          <cell r="N124">
            <v>4.75</v>
          </cell>
          <cell r="O124">
            <v>0.66000000000000025</v>
          </cell>
          <cell r="P124">
            <v>55.626780000000025</v>
          </cell>
          <cell r="Q124">
            <v>84.283000000000001</v>
          </cell>
          <cell r="R124">
            <v>14.666666666666666</v>
          </cell>
          <cell r="S124">
            <v>0.66000000000000025</v>
          </cell>
          <cell r="T124">
            <v>709.45974000000035</v>
          </cell>
          <cell r="U124">
            <v>1074.9390000000001</v>
          </cell>
          <cell r="V124">
            <v>179.91666666666666</v>
          </cell>
          <cell r="W124">
            <v>0.66000000000000025</v>
          </cell>
          <cell r="X124" t="str">
            <v>PCE</v>
          </cell>
          <cell r="Y124">
            <v>12</v>
          </cell>
          <cell r="Z124" t="str">
            <v>Kongiganak</v>
          </cell>
          <cell r="AA124" t="str">
            <v>PCE revenue assumes all kWh are at residential rate</v>
          </cell>
        </row>
        <row r="125">
          <cell r="A125" t="str">
            <v>SR-21</v>
          </cell>
          <cell r="B125">
            <v>331760</v>
          </cell>
          <cell r="C125">
            <v>5</v>
          </cell>
          <cell r="D125" t="str">
            <v>Aniak Light &amp; Power</v>
          </cell>
          <cell r="E125" t="e">
            <v>#N/A</v>
          </cell>
          <cell r="F125" t="str">
            <v>Aniak_grid</v>
          </cell>
          <cell r="G125" t="str">
            <v>Lower Yukon-Kuskokwim</v>
          </cell>
          <cell r="H125">
            <v>653.89479995000011</v>
          </cell>
          <cell r="I125">
            <v>937.33799999999997</v>
          </cell>
          <cell r="J125">
            <v>172.75</v>
          </cell>
          <cell r="K125">
            <v>0.6976083333333335</v>
          </cell>
          <cell r="L125">
            <v>606.7894948500001</v>
          </cell>
          <cell r="M125">
            <v>869.81399999999996</v>
          </cell>
          <cell r="N125">
            <v>5</v>
          </cell>
          <cell r="O125">
            <v>0.6976083333333335</v>
          </cell>
          <cell r="P125">
            <v>276.44613750833344</v>
          </cell>
          <cell r="Q125">
            <v>396.27700000000004</v>
          </cell>
          <cell r="R125">
            <v>30</v>
          </cell>
          <cell r="S125">
            <v>0.6976083333333335</v>
          </cell>
          <cell r="T125">
            <v>1537.1304323083339</v>
          </cell>
          <cell r="U125">
            <v>2203.4290000000001</v>
          </cell>
          <cell r="V125">
            <v>207.75</v>
          </cell>
          <cell r="W125">
            <v>0.6976083333333335</v>
          </cell>
          <cell r="X125" t="str">
            <v>PCE</v>
          </cell>
          <cell r="Y125">
            <v>12</v>
          </cell>
          <cell r="Z125" t="str">
            <v>Aniak</v>
          </cell>
          <cell r="AA125" t="str">
            <v>PCE revenue assumes all kWh are at residential rate</v>
          </cell>
        </row>
        <row r="126">
          <cell r="A126" t="str">
            <v>SR-149</v>
          </cell>
          <cell r="B126">
            <v>332250</v>
          </cell>
          <cell r="C126">
            <v>343</v>
          </cell>
          <cell r="D126" t="str">
            <v>Middle Kuskokwim Electric</v>
          </cell>
          <cell r="E126" t="str">
            <v>Red Devil</v>
          </cell>
          <cell r="F126" t="str">
            <v>Red Devil_grid</v>
          </cell>
          <cell r="G126" t="str">
            <v>Lower Yukon-Kuskokwim</v>
          </cell>
          <cell r="H126">
            <v>43.061812500000016</v>
          </cell>
          <cell r="I126">
            <v>38.700000000000003</v>
          </cell>
          <cell r="J126">
            <v>11.333333333333334</v>
          </cell>
          <cell r="K126">
            <v>1.1127083333333336</v>
          </cell>
          <cell r="L126">
            <v>15.852755625000004</v>
          </cell>
          <cell r="M126">
            <v>14.247</v>
          </cell>
          <cell r="N126">
            <v>0</v>
          </cell>
          <cell r="O126">
            <v>1.1127083333333336</v>
          </cell>
          <cell r="P126">
            <v>8.224027291666669</v>
          </cell>
          <cell r="Q126">
            <v>7.391</v>
          </cell>
          <cell r="R126">
            <v>6.916666666666667</v>
          </cell>
          <cell r="S126">
            <v>1.1127083333333336</v>
          </cell>
          <cell r="T126">
            <v>67.138595416666689</v>
          </cell>
          <cell r="U126">
            <v>60.338000000000001</v>
          </cell>
          <cell r="V126">
            <v>18.25</v>
          </cell>
          <cell r="W126">
            <v>1.1127083333333336</v>
          </cell>
          <cell r="X126" t="str">
            <v>PCE</v>
          </cell>
          <cell r="Y126">
            <v>12</v>
          </cell>
          <cell r="Z126" t="str">
            <v>Red Devil</v>
          </cell>
          <cell r="AA126" t="str">
            <v>PCE revenue assumes all kWh are at residential rate</v>
          </cell>
        </row>
        <row r="127">
          <cell r="A127" t="str">
            <v>SR-166</v>
          </cell>
          <cell r="B127">
            <v>332260</v>
          </cell>
          <cell r="C127">
            <v>343</v>
          </cell>
          <cell r="D127" t="str">
            <v>Middle Kuskokwim Electric</v>
          </cell>
          <cell r="E127" t="str">
            <v>Sleetmute</v>
          </cell>
          <cell r="F127" t="str">
            <v>Sleetmute_grid</v>
          </cell>
          <cell r="G127" t="str">
            <v>Lower Yukon-Kuskokwim</v>
          </cell>
          <cell r="H127">
            <v>114.84920082500003</v>
          </cell>
          <cell r="I127">
            <v>103.21899999999999</v>
          </cell>
          <cell r="J127">
            <v>33.25</v>
          </cell>
          <cell r="K127">
            <v>1.1126750000000003</v>
          </cell>
          <cell r="L127">
            <v>94.651924225000016</v>
          </cell>
          <cell r="M127">
            <v>85.066999999999993</v>
          </cell>
          <cell r="N127">
            <v>5.333333333333333</v>
          </cell>
          <cell r="O127">
            <v>1.1126750000000003</v>
          </cell>
          <cell r="P127">
            <v>95.433022075000025</v>
          </cell>
          <cell r="Q127">
            <v>85.769000000000005</v>
          </cell>
          <cell r="R127">
            <v>9.5833333333333321</v>
          </cell>
          <cell r="S127">
            <v>1.1126750000000003</v>
          </cell>
          <cell r="T127">
            <v>304.9341471250001</v>
          </cell>
          <cell r="U127">
            <v>274.05500000000001</v>
          </cell>
          <cell r="V127">
            <v>48.166666666666664</v>
          </cell>
          <cell r="W127">
            <v>1.1126750000000003</v>
          </cell>
          <cell r="X127" t="str">
            <v>PCE</v>
          </cell>
          <cell r="Y127">
            <v>12</v>
          </cell>
          <cell r="Z127" t="str">
            <v>Sleetmute</v>
          </cell>
          <cell r="AA127" t="str">
            <v>PCE revenue assumes all kWh are at residential rate</v>
          </cell>
        </row>
        <row r="128">
          <cell r="A128" t="str">
            <v>SR-169</v>
          </cell>
          <cell r="B128">
            <v>332270</v>
          </cell>
          <cell r="C128">
            <v>343</v>
          </cell>
          <cell r="D128" t="str">
            <v>Middle Kuskokwim Electric</v>
          </cell>
          <cell r="E128" t="str">
            <v>Stony River</v>
          </cell>
          <cell r="F128" t="str">
            <v>Stony River_grid</v>
          </cell>
          <cell r="G128" t="str">
            <v>Lower Yukon-Kuskokwim</v>
          </cell>
          <cell r="H128">
            <v>46.931460600000001</v>
          </cell>
          <cell r="I128">
            <v>42.177999999999997</v>
          </cell>
          <cell r="J128">
            <v>16.416666666666668</v>
          </cell>
          <cell r="K128">
            <v>1.1127</v>
          </cell>
          <cell r="L128">
            <v>53.070226500000004</v>
          </cell>
          <cell r="M128">
            <v>47.695</v>
          </cell>
          <cell r="N128">
            <v>4.666666666666667</v>
          </cell>
          <cell r="O128">
            <v>1.1127</v>
          </cell>
          <cell r="P128">
            <v>27.5293107</v>
          </cell>
          <cell r="Q128">
            <v>24.741</v>
          </cell>
          <cell r="R128">
            <v>5.333333333333333</v>
          </cell>
          <cell r="S128">
            <v>1.1127</v>
          </cell>
          <cell r="T128">
            <v>127.53099780000001</v>
          </cell>
          <cell r="U128">
            <v>114.614</v>
          </cell>
          <cell r="V128">
            <v>26.416666666666668</v>
          </cell>
          <cell r="W128">
            <v>1.1127</v>
          </cell>
          <cell r="X128" t="str">
            <v>PCE</v>
          </cell>
          <cell r="Y128">
            <v>12</v>
          </cell>
          <cell r="Z128" t="str">
            <v>Stony River</v>
          </cell>
          <cell r="AA128" t="str">
            <v>PCE revenue assumes all kWh are at residential rate</v>
          </cell>
        </row>
        <row r="129">
          <cell r="A129" t="str">
            <v>SR-44</v>
          </cell>
          <cell r="B129">
            <v>332230</v>
          </cell>
          <cell r="C129">
            <v>343</v>
          </cell>
          <cell r="D129" t="str">
            <v>Middle Kuskokwim Electric</v>
          </cell>
          <cell r="E129" t="str">
            <v>Chuathbaluk</v>
          </cell>
          <cell r="F129" t="str">
            <v>Chuathbaluk_grid</v>
          </cell>
          <cell r="G129" t="str">
            <v>Lower Yukon-Kuskokwim</v>
          </cell>
          <cell r="H129">
            <v>104.89972456666669</v>
          </cell>
          <cell r="I129">
            <v>94.281999999999996</v>
          </cell>
          <cell r="J129">
            <v>32.5</v>
          </cell>
          <cell r="K129">
            <v>1.112616666666667</v>
          </cell>
          <cell r="L129">
            <v>70.130453733333354</v>
          </cell>
          <cell r="M129">
            <v>63.031999999999996</v>
          </cell>
          <cell r="N129">
            <v>9.5833333333333339</v>
          </cell>
          <cell r="O129">
            <v>1.112616666666667</v>
          </cell>
          <cell r="P129">
            <v>79.556542133333366</v>
          </cell>
          <cell r="Q129">
            <v>71.504000000000005</v>
          </cell>
          <cell r="R129">
            <v>5.9166666666666661</v>
          </cell>
          <cell r="S129">
            <v>1.112616666666667</v>
          </cell>
          <cell r="T129">
            <v>254.5867204333334</v>
          </cell>
          <cell r="U129">
            <v>228.81799999999998</v>
          </cell>
          <cell r="V129">
            <v>48</v>
          </cell>
          <cell r="W129">
            <v>1.112616666666667</v>
          </cell>
          <cell r="X129" t="str">
            <v>PCE</v>
          </cell>
          <cell r="Y129">
            <v>12</v>
          </cell>
          <cell r="Z129" t="str">
            <v>Chuathbaluk</v>
          </cell>
          <cell r="AA129" t="str">
            <v>PCE revenue assumes all kWh are at residential rate</v>
          </cell>
        </row>
        <row r="130">
          <cell r="A130" t="str">
            <v>SR-51</v>
          </cell>
          <cell r="B130">
            <v>332240</v>
          </cell>
          <cell r="C130">
            <v>343</v>
          </cell>
          <cell r="D130" t="str">
            <v>Middle Kuskokwim Electric</v>
          </cell>
          <cell r="E130" t="str">
            <v>Crooked Creek</v>
          </cell>
          <cell r="F130" t="str">
            <v>Crooked Creek_grid</v>
          </cell>
          <cell r="G130" t="str">
            <v>Lower Yukon-Kuskokwim</v>
          </cell>
          <cell r="H130">
            <v>93.487366000000023</v>
          </cell>
          <cell r="I130">
            <v>84.021000000000001</v>
          </cell>
          <cell r="J130">
            <v>31.5</v>
          </cell>
          <cell r="K130">
            <v>1.1126666666666669</v>
          </cell>
          <cell r="L130">
            <v>155.7455166666667</v>
          </cell>
          <cell r="M130">
            <v>139.97499999999999</v>
          </cell>
          <cell r="N130">
            <v>4</v>
          </cell>
          <cell r="O130">
            <v>1.1126666666666669</v>
          </cell>
          <cell r="P130">
            <v>41.429030666666677</v>
          </cell>
          <cell r="Q130">
            <v>37.234000000000002</v>
          </cell>
          <cell r="R130">
            <v>16.166666666666668</v>
          </cell>
          <cell r="S130">
            <v>1.1126666666666669</v>
          </cell>
          <cell r="T130">
            <v>290.66191333333342</v>
          </cell>
          <cell r="U130">
            <v>261.23</v>
          </cell>
          <cell r="V130">
            <v>51.666666666666671</v>
          </cell>
          <cell r="W130">
            <v>1.1126666666666669</v>
          </cell>
          <cell r="X130" t="str">
            <v>PCE</v>
          </cell>
          <cell r="Y130">
            <v>12</v>
          </cell>
          <cell r="Z130" t="str">
            <v>Crooked Creek</v>
          </cell>
          <cell r="AA130" t="str">
            <v>PCE revenue assumes all kWh are at residential rate</v>
          </cell>
        </row>
        <row r="131">
          <cell r="A131" t="str">
            <v>SR-10</v>
          </cell>
          <cell r="B131">
            <v>0</v>
          </cell>
          <cell r="C131">
            <v>227</v>
          </cell>
          <cell r="D131" t="str">
            <v>TDX North Slope Generating Co</v>
          </cell>
          <cell r="E131" t="str">
            <v>TDX North Slope Generating Co</v>
          </cell>
          <cell r="F131" t="str">
            <v>Deadhorse_grid</v>
          </cell>
          <cell r="G131" t="str">
            <v>North Slope</v>
          </cell>
          <cell r="H131">
            <v>0</v>
          </cell>
          <cell r="I131">
            <v>0</v>
          </cell>
          <cell r="J131">
            <v>0</v>
          </cell>
          <cell r="K131" t="e">
            <v>#DIV/0!</v>
          </cell>
          <cell r="L131">
            <v>10112</v>
          </cell>
          <cell r="M131">
            <v>46930</v>
          </cell>
          <cell r="N131">
            <v>162</v>
          </cell>
          <cell r="O131">
            <v>0.21546984871084593</v>
          </cell>
          <cell r="P131">
            <v>0</v>
          </cell>
          <cell r="Q131">
            <v>0</v>
          </cell>
          <cell r="R131">
            <v>0</v>
          </cell>
          <cell r="S131" t="str">
            <v/>
          </cell>
          <cell r="T131">
            <v>10112</v>
          </cell>
          <cell r="U131">
            <v>46930</v>
          </cell>
          <cell r="V131">
            <v>162</v>
          </cell>
          <cell r="W131">
            <v>0.21546984871084593</v>
          </cell>
          <cell r="X131" t="str">
            <v>EIA861</v>
          </cell>
          <cell r="Y131">
            <v>0</v>
          </cell>
          <cell r="Z131" t="str">
            <v>Deadhorse</v>
          </cell>
          <cell r="AA131" t="str">
            <v/>
          </cell>
        </row>
        <row r="132">
          <cell r="A132" t="str">
            <v>SR-28</v>
          </cell>
          <cell r="B132">
            <v>331800</v>
          </cell>
          <cell r="C132">
            <v>43</v>
          </cell>
          <cell r="D132" t="str">
            <v>Alaska Village Electric Cooperative</v>
          </cell>
          <cell r="E132" t="e">
            <v>#N/A</v>
          </cell>
          <cell r="F132" t="str">
            <v>Bethel_grid</v>
          </cell>
          <cell r="G132" t="str">
            <v>Lower Yukon-Kuskokwim</v>
          </cell>
          <cell r="H132">
            <v>3351.5833748500008</v>
          </cell>
          <cell r="I132">
            <v>10516.971</v>
          </cell>
          <cell r="J132">
            <v>1723.1666666666667</v>
          </cell>
          <cell r="K132">
            <v>0.31868333333333343</v>
          </cell>
          <cell r="L132">
            <v>4912.6823646833345</v>
          </cell>
          <cell r="M132">
            <v>15415.561</v>
          </cell>
          <cell r="N132">
            <v>43.666666666666664</v>
          </cell>
          <cell r="O132">
            <v>0.31868333333333343</v>
          </cell>
          <cell r="P132">
            <v>4857.2419812333355</v>
          </cell>
          <cell r="Q132">
            <v>15241.594000000001</v>
          </cell>
          <cell r="R132">
            <v>1082.8333333333333</v>
          </cell>
          <cell r="S132">
            <v>0.31868333333333349</v>
          </cell>
          <cell r="T132">
            <v>13121.507720766669</v>
          </cell>
          <cell r="U132">
            <v>41174.125999999997</v>
          </cell>
          <cell r="V132">
            <v>2849.666666666667</v>
          </cell>
          <cell r="W132">
            <v>0.31868333333333343</v>
          </cell>
          <cell r="X132" t="str">
            <v>PCE</v>
          </cell>
          <cell r="Y132">
            <v>12</v>
          </cell>
          <cell r="Z132" t="str">
            <v>Bethel, Oscarville</v>
          </cell>
          <cell r="AA132" t="str">
            <v>PCE revenue assumes all kWh are at residential rate</v>
          </cell>
        </row>
        <row r="133">
          <cell r="A133" t="str">
            <v>SR-43</v>
          </cell>
          <cell r="B133">
            <v>331890</v>
          </cell>
          <cell r="C133">
            <v>368</v>
          </cell>
          <cell r="D133" t="str">
            <v>Chitina Electric Inc</v>
          </cell>
          <cell r="E133" t="str">
            <v>Chitina</v>
          </cell>
          <cell r="F133" t="str">
            <v>Chitina_grid</v>
          </cell>
          <cell r="G133" t="str">
            <v>Copper River/Chugach</v>
          </cell>
          <cell r="H133">
            <v>68.312300000000008</v>
          </cell>
          <cell r="I133">
            <v>97.588999999999999</v>
          </cell>
          <cell r="J133">
            <v>43.666666666666664</v>
          </cell>
          <cell r="K133">
            <v>0.70000000000000007</v>
          </cell>
          <cell r="L133">
            <v>160.4701</v>
          </cell>
          <cell r="M133">
            <v>229.24299999999999</v>
          </cell>
          <cell r="N133">
            <v>2</v>
          </cell>
          <cell r="O133">
            <v>0.70000000000000007</v>
          </cell>
          <cell r="P133">
            <v>25.455500000000004</v>
          </cell>
          <cell r="Q133">
            <v>36.365000000000002</v>
          </cell>
          <cell r="R133">
            <v>33.666666666666664</v>
          </cell>
          <cell r="S133">
            <v>0.70000000000000007</v>
          </cell>
          <cell r="T133">
            <v>254.23790000000002</v>
          </cell>
          <cell r="U133">
            <v>363.197</v>
          </cell>
          <cell r="V133">
            <v>79.333333333333329</v>
          </cell>
          <cell r="W133">
            <v>0.70000000000000007</v>
          </cell>
          <cell r="X133" t="str">
            <v>PCE</v>
          </cell>
          <cell r="Y133">
            <v>12</v>
          </cell>
          <cell r="Z133" t="str">
            <v>Chitina</v>
          </cell>
          <cell r="AA133" t="str">
            <v>PCE revenue assumes all kWh are at residential rate</v>
          </cell>
        </row>
        <row r="134">
          <cell r="A134" t="str">
            <v>SR-49</v>
          </cell>
          <cell r="B134">
            <v>331920</v>
          </cell>
          <cell r="C134">
            <v>160</v>
          </cell>
          <cell r="D134" t="str">
            <v>Cordova Electric Cooperative</v>
          </cell>
          <cell r="E134" t="e">
            <v>#N/A</v>
          </cell>
          <cell r="F134" t="str">
            <v>Cordova_grid</v>
          </cell>
          <cell r="G134" t="str">
            <v>Copper River/Chugach</v>
          </cell>
          <cell r="H134">
            <v>1850.3361570666668</v>
          </cell>
          <cell r="I134">
            <v>4994.2719999999999</v>
          </cell>
          <cell r="J134">
            <v>971.5</v>
          </cell>
          <cell r="K134">
            <v>0.37049166666666672</v>
          </cell>
          <cell r="L134">
            <v>6120.3615399500004</v>
          </cell>
          <cell r="M134">
            <v>16519.565999999999</v>
          </cell>
          <cell r="N134">
            <v>48.166666666666664</v>
          </cell>
          <cell r="O134">
            <v>0.37049166666666672</v>
          </cell>
          <cell r="P134">
            <v>1217.3800429166668</v>
          </cell>
          <cell r="Q134">
            <v>3285.85</v>
          </cell>
          <cell r="R134">
            <v>662.33333333333337</v>
          </cell>
          <cell r="S134">
            <v>0.37049166666666672</v>
          </cell>
          <cell r="T134">
            <v>9188.0777399333347</v>
          </cell>
          <cell r="U134">
            <v>24799.687999999998</v>
          </cell>
          <cell r="V134">
            <v>1682</v>
          </cell>
          <cell r="W134">
            <v>0.37049166666666672</v>
          </cell>
          <cell r="X134" t="str">
            <v>PCE</v>
          </cell>
          <cell r="Y134">
            <v>12</v>
          </cell>
          <cell r="Z134" t="str">
            <v>Cordova, Eyak</v>
          </cell>
          <cell r="AA134" t="str">
            <v>PCE revenue assumes all kWh are at residential rate</v>
          </cell>
        </row>
        <row r="135">
          <cell r="A135" t="str">
            <v>SR-65</v>
          </cell>
          <cell r="B135">
            <v>331990</v>
          </cell>
          <cell r="C135">
            <v>274</v>
          </cell>
          <cell r="D135" t="str">
            <v>Galena, City of</v>
          </cell>
          <cell r="E135" t="str">
            <v>Galena</v>
          </cell>
          <cell r="F135" t="str">
            <v>Galena_grid</v>
          </cell>
          <cell r="G135" t="str">
            <v>Yukon-Koyukuk/Upper Tanana</v>
          </cell>
          <cell r="H135">
            <v>504.2011</v>
          </cell>
          <cell r="I135">
            <v>845.97500000000002</v>
          </cell>
          <cell r="J135">
            <v>188.41666666666666</v>
          </cell>
          <cell r="K135">
            <v>0.59599999999999997</v>
          </cell>
          <cell r="L135">
            <v>1737.078356</v>
          </cell>
          <cell r="M135">
            <v>2914.5610000000001</v>
          </cell>
          <cell r="N135">
            <v>12.833333333333334</v>
          </cell>
          <cell r="O135">
            <v>0.59599999999999997</v>
          </cell>
          <cell r="P135">
            <v>518.70535599999994</v>
          </cell>
          <cell r="Q135">
            <v>870.31099999999992</v>
          </cell>
          <cell r="R135">
            <v>159.66666666666666</v>
          </cell>
          <cell r="S135">
            <v>0.59599999999999997</v>
          </cell>
          <cell r="T135">
            <v>2759.9848120000001</v>
          </cell>
          <cell r="U135">
            <v>4630.8470000000007</v>
          </cell>
          <cell r="V135">
            <v>360.91666666666663</v>
          </cell>
          <cell r="W135">
            <v>0.59599999999999997</v>
          </cell>
          <cell r="X135" t="str">
            <v>PCE</v>
          </cell>
          <cell r="Y135">
            <v>12</v>
          </cell>
          <cell r="Z135" t="str">
            <v>Galena</v>
          </cell>
          <cell r="AA135" t="str">
            <v>PCE revenue assumes all kWh are at residential rate</v>
          </cell>
        </row>
        <row r="136">
          <cell r="A136" t="str">
            <v>SR-132</v>
          </cell>
          <cell r="B136">
            <v>332420</v>
          </cell>
          <cell r="C136">
            <v>408</v>
          </cell>
          <cell r="D136" t="str">
            <v>Nunam Iqua Electric Company</v>
          </cell>
          <cell r="E136" t="str">
            <v>Nunam Iqua</v>
          </cell>
          <cell r="F136" t="str">
            <v>Nunam Iqua_grid</v>
          </cell>
          <cell r="G136" t="str">
            <v>Lower Yukon-Kuskokwim</v>
          </cell>
          <cell r="H136">
            <v>105.02885680000001</v>
          </cell>
          <cell r="I136">
            <v>251.536</v>
          </cell>
          <cell r="J136">
            <v>47</v>
          </cell>
          <cell r="K136">
            <v>0.41755000000000003</v>
          </cell>
          <cell r="L136">
            <v>144.17959744999999</v>
          </cell>
          <cell r="M136">
            <v>345.29899999999998</v>
          </cell>
          <cell r="N136">
            <v>4.333333333333333</v>
          </cell>
          <cell r="O136">
            <v>0.41754999999999998</v>
          </cell>
          <cell r="P136">
            <v>83.56511660000001</v>
          </cell>
          <cell r="Q136">
            <v>200.13200000000001</v>
          </cell>
          <cell r="R136">
            <v>10</v>
          </cell>
          <cell r="S136">
            <v>0.41755000000000003</v>
          </cell>
          <cell r="T136">
            <v>332.77357085000006</v>
          </cell>
          <cell r="U136">
            <v>796.9670000000001</v>
          </cell>
          <cell r="V136">
            <v>61.333333333333329</v>
          </cell>
          <cell r="W136">
            <v>0.41755000000000003</v>
          </cell>
          <cell r="X136" t="str">
            <v>PCE</v>
          </cell>
          <cell r="Y136">
            <v>12</v>
          </cell>
          <cell r="Z136" t="str">
            <v>Nunam Iqua</v>
          </cell>
          <cell r="AA136" t="str">
            <v>PCE revenue assumes all kWh are at residential rate</v>
          </cell>
        </row>
        <row r="137">
          <cell r="A137" t="str">
            <v>SR-136</v>
          </cell>
          <cell r="B137">
            <v>332450</v>
          </cell>
          <cell r="C137">
            <v>662</v>
          </cell>
          <cell r="D137" t="str">
            <v>Pedro Bay Village Council</v>
          </cell>
          <cell r="E137" t="str">
            <v>Pedro Bay</v>
          </cell>
          <cell r="F137" t="str">
            <v>Pedro Bay_grid</v>
          </cell>
          <cell r="G137" t="str">
            <v>Bristol Bay</v>
          </cell>
          <cell r="H137">
            <v>47.355000000000011</v>
          </cell>
          <cell r="I137">
            <v>57.75</v>
          </cell>
          <cell r="J137">
            <v>18.333333333333332</v>
          </cell>
          <cell r="K137">
            <v>0.82000000000000017</v>
          </cell>
          <cell r="L137">
            <v>74.963580000000007</v>
          </cell>
          <cell r="M137">
            <v>91.418999999999997</v>
          </cell>
          <cell r="N137">
            <v>4</v>
          </cell>
          <cell r="O137">
            <v>0.82000000000000006</v>
          </cell>
          <cell r="P137">
            <v>23.729160000000004</v>
          </cell>
          <cell r="Q137">
            <v>28.937999999999999</v>
          </cell>
          <cell r="R137">
            <v>12.583333333333334</v>
          </cell>
          <cell r="S137">
            <v>0.82000000000000017</v>
          </cell>
          <cell r="T137">
            <v>146.04774000000003</v>
          </cell>
          <cell r="U137">
            <v>178.107</v>
          </cell>
          <cell r="V137">
            <v>34.916666666666671</v>
          </cell>
          <cell r="W137">
            <v>0.82000000000000017</v>
          </cell>
          <cell r="X137" t="str">
            <v>PCE</v>
          </cell>
          <cell r="Y137">
            <v>12</v>
          </cell>
          <cell r="Z137" t="str">
            <v>Pedro Bay</v>
          </cell>
          <cell r="AA137" t="str">
            <v>PCE revenue assumes all kWh are at residential rate</v>
          </cell>
        </row>
        <row r="138">
          <cell r="A138" t="str">
            <v>SR-30</v>
          </cell>
          <cell r="B138">
            <v>331810</v>
          </cell>
          <cell r="C138">
            <v>767</v>
          </cell>
          <cell r="D138" t="str">
            <v>Birch Creek Electric Company</v>
          </cell>
          <cell r="E138" t="str">
            <v>Birch Creek</v>
          </cell>
          <cell r="F138" t="str">
            <v>Birch Creek_grid</v>
          </cell>
          <cell r="G138" t="str">
            <v>Yukon-Koyukuk/Upper Tanana</v>
          </cell>
          <cell r="H138">
            <v>37.634900000000002</v>
          </cell>
          <cell r="I138">
            <v>32.725999999999999</v>
          </cell>
          <cell r="J138">
            <v>17.75</v>
          </cell>
          <cell r="K138">
            <v>1.1500000000000001</v>
          </cell>
          <cell r="L138">
            <v>28.888000000000005</v>
          </cell>
          <cell r="M138">
            <v>25.12</v>
          </cell>
          <cell r="N138">
            <v>1.8333333333333333</v>
          </cell>
          <cell r="O138">
            <v>1.1500000000000001</v>
          </cell>
          <cell r="P138">
            <v>21.886800000000001</v>
          </cell>
          <cell r="Q138">
            <v>19.032</v>
          </cell>
          <cell r="R138">
            <v>5</v>
          </cell>
          <cell r="S138">
            <v>1.1500000000000001</v>
          </cell>
          <cell r="T138">
            <v>88.409700000000015</v>
          </cell>
          <cell r="U138">
            <v>76.878</v>
          </cell>
          <cell r="V138">
            <v>24.583333333333332</v>
          </cell>
          <cell r="W138">
            <v>1.1500000000000001</v>
          </cell>
          <cell r="X138" t="str">
            <v>PCE</v>
          </cell>
          <cell r="Y138">
            <v>12</v>
          </cell>
          <cell r="Z138" t="str">
            <v>Birch Creek</v>
          </cell>
          <cell r="AA138" t="str">
            <v>PCE revenue assumes all kWh are at residential rate</v>
          </cell>
        </row>
        <row r="139">
          <cell r="A139" t="str">
            <v>SR-117</v>
          </cell>
          <cell r="B139">
            <v>332290</v>
          </cell>
          <cell r="C139">
            <v>319</v>
          </cell>
          <cell r="D139" t="str">
            <v>Napakiak Ircinraq</v>
          </cell>
          <cell r="E139" t="str">
            <v>Napakiak</v>
          </cell>
          <cell r="F139" t="str">
            <v>Bethel_grid</v>
          </cell>
          <cell r="G139" t="str">
            <v>Lower Yukon-Kuskokwim</v>
          </cell>
          <cell r="H139">
            <v>298.69917219999996</v>
          </cell>
          <cell r="I139">
            <v>386.72399999999999</v>
          </cell>
          <cell r="J139">
            <v>104.33333333333333</v>
          </cell>
          <cell r="K139">
            <v>0.77238333333333331</v>
          </cell>
          <cell r="L139">
            <v>172.48941838333332</v>
          </cell>
          <cell r="M139">
            <v>223.321</v>
          </cell>
          <cell r="N139">
            <v>4</v>
          </cell>
          <cell r="O139">
            <v>0.77238333333333331</v>
          </cell>
          <cell r="P139">
            <v>45.274793849999995</v>
          </cell>
          <cell r="Q139">
            <v>58.616999999999997</v>
          </cell>
          <cell r="R139">
            <v>13.166666666666666</v>
          </cell>
          <cell r="S139">
            <v>0.77238333333333331</v>
          </cell>
          <cell r="T139">
            <v>516.46338443333332</v>
          </cell>
          <cell r="U139">
            <v>668.66200000000003</v>
          </cell>
          <cell r="V139">
            <v>121.5</v>
          </cell>
          <cell r="W139">
            <v>0.77238333333333331</v>
          </cell>
          <cell r="X139" t="str">
            <v>PCE</v>
          </cell>
          <cell r="Y139">
            <v>12</v>
          </cell>
          <cell r="Z139" t="str">
            <v>Napakiak</v>
          </cell>
          <cell r="AA139" t="str">
            <v>PCE revenue assumes all kWh are at residential rate</v>
          </cell>
        </row>
        <row r="140">
          <cell r="A140" t="str">
            <v>SR-152</v>
          </cell>
          <cell r="B140">
            <v>332550</v>
          </cell>
          <cell r="C140">
            <v>410</v>
          </cell>
          <cell r="D140" t="str">
            <v>Saint George, City of</v>
          </cell>
          <cell r="E140" t="str">
            <v>Saint George</v>
          </cell>
          <cell r="F140" t="str">
            <v>Saint George_grid</v>
          </cell>
          <cell r="G140" t="str">
            <v>Aleutians</v>
          </cell>
          <cell r="H140">
            <v>122.608</v>
          </cell>
          <cell r="I140">
            <v>122.608</v>
          </cell>
          <cell r="J140">
            <v>39.1</v>
          </cell>
          <cell r="K140">
            <v>1</v>
          </cell>
          <cell r="L140">
            <v>77.947999999999993</v>
          </cell>
          <cell r="M140">
            <v>77.947999999999993</v>
          </cell>
          <cell r="N140">
            <v>5.9</v>
          </cell>
          <cell r="O140">
            <v>1</v>
          </cell>
          <cell r="P140">
            <v>140.06899999999999</v>
          </cell>
          <cell r="Q140">
            <v>140.06899999999999</v>
          </cell>
          <cell r="R140">
            <v>26.2</v>
          </cell>
          <cell r="S140">
            <v>1</v>
          </cell>
          <cell r="T140">
            <v>340.625</v>
          </cell>
          <cell r="U140">
            <v>340.625</v>
          </cell>
          <cell r="V140">
            <v>71.2</v>
          </cell>
          <cell r="W140">
            <v>1</v>
          </cell>
          <cell r="X140" t="str">
            <v>PCE</v>
          </cell>
          <cell r="Y140">
            <v>10</v>
          </cell>
          <cell r="Z140" t="str">
            <v>Saint George</v>
          </cell>
          <cell r="AA140" t="str">
            <v>PCE revenue assumes all kWh are at residential rate</v>
          </cell>
        </row>
        <row r="141">
          <cell r="A141" t="str">
            <v>SR-155</v>
          </cell>
          <cell r="B141">
            <v>332560</v>
          </cell>
          <cell r="C141">
            <v>339</v>
          </cell>
          <cell r="D141" t="str">
            <v>Saint Paul Municipal Electric</v>
          </cell>
          <cell r="E141" t="str">
            <v>Saint Paul</v>
          </cell>
          <cell r="F141" t="str">
            <v>Saint Paul_grid</v>
          </cell>
          <cell r="G141" t="str">
            <v>Aleutians</v>
          </cell>
          <cell r="H141">
            <v>286.42723000000007</v>
          </cell>
          <cell r="I141">
            <v>698.60299999999995</v>
          </cell>
          <cell r="J141">
            <v>133.66666666666666</v>
          </cell>
          <cell r="K141">
            <v>0.41000000000000014</v>
          </cell>
          <cell r="L141">
            <v>456.26112000000012</v>
          </cell>
          <cell r="M141">
            <v>1112.8320000000001</v>
          </cell>
          <cell r="N141">
            <v>29.666666666666668</v>
          </cell>
          <cell r="O141">
            <v>0.41000000000000009</v>
          </cell>
          <cell r="P141">
            <v>437.80415000000011</v>
          </cell>
          <cell r="Q141">
            <v>1067.8150000000001</v>
          </cell>
          <cell r="R141">
            <v>74.916666666666671</v>
          </cell>
          <cell r="S141">
            <v>0.41000000000000009</v>
          </cell>
          <cell r="T141">
            <v>1180.4925000000003</v>
          </cell>
          <cell r="U141">
            <v>2879.25</v>
          </cell>
          <cell r="V141">
            <v>238.25</v>
          </cell>
          <cell r="W141">
            <v>0.41000000000000009</v>
          </cell>
          <cell r="X141" t="str">
            <v>PCE</v>
          </cell>
          <cell r="Y141">
            <v>12</v>
          </cell>
          <cell r="Z141" t="str">
            <v>Saint Paul</v>
          </cell>
          <cell r="AA141" t="str">
            <v>PCE revenue assumes all kWh are at residential rate</v>
          </cell>
        </row>
        <row r="142">
          <cell r="A142" t="str">
            <v>SR-113</v>
          </cell>
          <cell r="B142">
            <v>331160</v>
          </cell>
          <cell r="C142">
            <v>2</v>
          </cell>
          <cell r="D142" t="str">
            <v>Alaska Power &amp; Telephone Company</v>
          </cell>
          <cell r="E142" t="str">
            <v>Mentasta Lake</v>
          </cell>
          <cell r="F142" t="str">
            <v>Slana_grid</v>
          </cell>
          <cell r="G142" t="str">
            <v>Copper River/Chugach</v>
          </cell>
          <cell r="H142">
            <v>102.57035336666667</v>
          </cell>
          <cell r="I142">
            <v>160.714</v>
          </cell>
          <cell r="J142">
            <v>50</v>
          </cell>
          <cell r="K142">
            <v>0.63821666666666665</v>
          </cell>
          <cell r="L142">
            <v>131.06353645000002</v>
          </cell>
          <cell r="M142">
            <v>205.35900000000001</v>
          </cell>
          <cell r="N142">
            <v>4</v>
          </cell>
          <cell r="O142">
            <v>0.63821666666666677</v>
          </cell>
          <cell r="P142">
            <v>65.109587899999994</v>
          </cell>
          <cell r="Q142">
            <v>102.018</v>
          </cell>
          <cell r="R142">
            <v>21.75</v>
          </cell>
          <cell r="S142">
            <v>0.63821666666666665</v>
          </cell>
          <cell r="T142">
            <v>298.74347771666669</v>
          </cell>
          <cell r="U142">
            <v>468.09100000000001</v>
          </cell>
          <cell r="V142">
            <v>75.75</v>
          </cell>
          <cell r="W142">
            <v>0.63821666666666665</v>
          </cell>
          <cell r="X142" t="str">
            <v>PCE</v>
          </cell>
          <cell r="Y142">
            <v>12</v>
          </cell>
          <cell r="Z142" t="str">
            <v>Mentasta Lake</v>
          </cell>
          <cell r="AA142" t="str">
            <v>PCE revenue assumes all kWh are at residential rate</v>
          </cell>
        </row>
        <row r="143">
          <cell r="A143" t="str">
            <v>SR-119</v>
          </cell>
          <cell r="B143">
            <v>331170</v>
          </cell>
          <cell r="C143">
            <v>2</v>
          </cell>
          <cell r="D143" t="str">
            <v>Alaska Power &amp; Telephone Company</v>
          </cell>
          <cell r="E143" t="str">
            <v>Naukati Bay</v>
          </cell>
          <cell r="F143" t="str">
            <v>Prince of Wales Is._grid</v>
          </cell>
          <cell r="G143" t="str">
            <v>Southeast</v>
          </cell>
          <cell r="H143">
            <v>134.54864482499997</v>
          </cell>
          <cell r="I143">
            <v>457.947</v>
          </cell>
          <cell r="J143">
            <v>88.583333333333329</v>
          </cell>
          <cell r="K143">
            <v>0.29380833333333328</v>
          </cell>
          <cell r="L143">
            <v>43.849424708333331</v>
          </cell>
          <cell r="M143">
            <v>149.245</v>
          </cell>
          <cell r="N143">
            <v>0</v>
          </cell>
          <cell r="O143">
            <v>0.29380833333333328</v>
          </cell>
          <cell r="P143">
            <v>13.571006916666663</v>
          </cell>
          <cell r="Q143">
            <v>46.19</v>
          </cell>
          <cell r="R143">
            <v>18.083333333333336</v>
          </cell>
          <cell r="S143">
            <v>0.29380833333333328</v>
          </cell>
          <cell r="T143">
            <v>191.96907644999999</v>
          </cell>
          <cell r="U143">
            <v>653.38200000000006</v>
          </cell>
          <cell r="V143">
            <v>106.66666666666666</v>
          </cell>
          <cell r="W143">
            <v>0.29380833333333328</v>
          </cell>
          <cell r="X143" t="str">
            <v>PCE</v>
          </cell>
          <cell r="Y143">
            <v>12</v>
          </cell>
          <cell r="Z143" t="str">
            <v>Naukati Bay</v>
          </cell>
          <cell r="AA143" t="str">
            <v>PCE revenue assumes all kWh are at residential rate</v>
          </cell>
        </row>
        <row r="144">
          <cell r="A144" t="str">
            <v>SR-129</v>
          </cell>
          <cell r="B144">
            <v>331180</v>
          </cell>
          <cell r="C144">
            <v>2</v>
          </cell>
          <cell r="D144" t="str">
            <v>Alaska Power &amp; Telephone Company</v>
          </cell>
          <cell r="E144" t="str">
            <v>Northway, Northway Village, Northway Junction</v>
          </cell>
          <cell r="F144" t="str">
            <v>Northway_grid</v>
          </cell>
          <cell r="G144" t="str">
            <v>Yukon-Koyukuk/Upper Tanana</v>
          </cell>
          <cell r="H144">
            <v>240.73499444166669</v>
          </cell>
          <cell r="I144">
            <v>353.29899999999998</v>
          </cell>
          <cell r="J144">
            <v>89.75</v>
          </cell>
          <cell r="K144">
            <v>0.68139166666666673</v>
          </cell>
          <cell r="L144">
            <v>208.12699623333336</v>
          </cell>
          <cell r="M144">
            <v>305.44400000000002</v>
          </cell>
          <cell r="N144">
            <v>6</v>
          </cell>
          <cell r="O144">
            <v>0.68139166666666673</v>
          </cell>
          <cell r="P144">
            <v>236.28005572500001</v>
          </cell>
          <cell r="Q144">
            <v>346.76099999999997</v>
          </cell>
          <cell r="R144">
            <v>36.666666666666671</v>
          </cell>
          <cell r="S144">
            <v>0.68139166666666673</v>
          </cell>
          <cell r="T144">
            <v>685.14204640000003</v>
          </cell>
          <cell r="U144">
            <v>1005.5039999999999</v>
          </cell>
          <cell r="V144">
            <v>132.41666666666669</v>
          </cell>
          <cell r="W144">
            <v>0.68139166666666673</v>
          </cell>
          <cell r="X144" t="str">
            <v>PCE</v>
          </cell>
          <cell r="Y144">
            <v>12</v>
          </cell>
          <cell r="Z144" t="str">
            <v>Northway, Northway Village, Northway Junction</v>
          </cell>
          <cell r="AA144" t="str">
            <v>PCE revenue assumes all kWh are at residential rate</v>
          </cell>
        </row>
        <row r="145">
          <cell r="A145" t="str">
            <v>SR-14</v>
          </cell>
          <cell r="B145">
            <v>331030</v>
          </cell>
          <cell r="C145">
            <v>635</v>
          </cell>
          <cell r="D145" t="str">
            <v>Akiak City Council</v>
          </cell>
          <cell r="E145" t="str">
            <v>Akiak</v>
          </cell>
          <cell r="F145" t="str">
            <v>Akiak_grid</v>
          </cell>
          <cell r="G145" t="str">
            <v>Lower Yukon-Kuskokwim</v>
          </cell>
          <cell r="H145">
            <v>39.601600000000005</v>
          </cell>
          <cell r="I145">
            <v>74.72</v>
          </cell>
          <cell r="J145">
            <v>104.5</v>
          </cell>
          <cell r="K145">
            <v>0.53</v>
          </cell>
          <cell r="L145">
            <v>58.141529999999996</v>
          </cell>
          <cell r="M145">
            <v>109.70099999999999</v>
          </cell>
          <cell r="N145">
            <v>2</v>
          </cell>
          <cell r="O145">
            <v>0.53</v>
          </cell>
          <cell r="P145">
            <v>6.186160000000001</v>
          </cell>
          <cell r="Q145">
            <v>11.672000000000001</v>
          </cell>
          <cell r="R145">
            <v>26</v>
          </cell>
          <cell r="S145">
            <v>0.53</v>
          </cell>
          <cell r="T145">
            <v>103.92928999999999</v>
          </cell>
          <cell r="U145">
            <v>196.09299999999999</v>
          </cell>
          <cell r="V145">
            <v>132.5</v>
          </cell>
          <cell r="W145">
            <v>0.53</v>
          </cell>
          <cell r="X145" t="str">
            <v>PCE</v>
          </cell>
          <cell r="Y145">
            <v>2</v>
          </cell>
          <cell r="Z145" t="str">
            <v>Akiak</v>
          </cell>
          <cell r="AA145" t="str">
            <v>PCE revenue assumes all kWh are at residential rate</v>
          </cell>
        </row>
        <row r="146">
          <cell r="A146" t="str">
            <v>SR-164</v>
          </cell>
          <cell r="B146">
            <v>331190</v>
          </cell>
          <cell r="C146">
            <v>2</v>
          </cell>
          <cell r="D146" t="str">
            <v>Alaska Power &amp; Telephone Company</v>
          </cell>
          <cell r="E146" t="e">
            <v>#N/A</v>
          </cell>
          <cell r="F146" t="str">
            <v>UpperLynnCanal_grid</v>
          </cell>
          <cell r="G146" t="str">
            <v>Southeast</v>
          </cell>
          <cell r="H146">
            <v>899.84861209166661</v>
          </cell>
          <cell r="I146">
            <v>3057.5030000000002</v>
          </cell>
          <cell r="J146">
            <v>607.08333333333337</v>
          </cell>
          <cell r="K146">
            <v>0.29430833333333328</v>
          </cell>
          <cell r="L146">
            <v>1423.5158442166664</v>
          </cell>
          <cell r="M146">
            <v>4836.8180000000002</v>
          </cell>
          <cell r="N146">
            <v>37.583333333333336</v>
          </cell>
          <cell r="O146">
            <v>0.29430833333333328</v>
          </cell>
          <cell r="P146">
            <v>591.17979794166649</v>
          </cell>
          <cell r="Q146">
            <v>2008.7089999999998</v>
          </cell>
          <cell r="R146">
            <v>602.66666666666663</v>
          </cell>
          <cell r="S146">
            <v>0.29430833333333328</v>
          </cell>
          <cell r="T146">
            <v>2914.5442542499995</v>
          </cell>
          <cell r="U146">
            <v>9903.0300000000007</v>
          </cell>
          <cell r="V146">
            <v>1247.3333333333335</v>
          </cell>
          <cell r="W146">
            <v>0.29430833333333328</v>
          </cell>
          <cell r="X146" t="str">
            <v>PCE</v>
          </cell>
          <cell r="Y146">
            <v>12</v>
          </cell>
          <cell r="Z146" t="str">
            <v>Skagway</v>
          </cell>
          <cell r="AA146" t="str">
            <v>PCE revenue assumes all kWh are at residential rate</v>
          </cell>
        </row>
        <row r="147">
          <cell r="A147" t="str">
            <v>SR-165</v>
          </cell>
          <cell r="B147">
            <v>331195</v>
          </cell>
          <cell r="C147">
            <v>2</v>
          </cell>
          <cell r="D147" t="str">
            <v>Alaska Power &amp; Telephone Company</v>
          </cell>
          <cell r="E147" t="str">
            <v>Slana</v>
          </cell>
          <cell r="F147" t="str">
            <v>Slana_grid</v>
          </cell>
          <cell r="G147" t="str">
            <v>Copper River/Chugach</v>
          </cell>
          <cell r="H147">
            <v>172.04153910000002</v>
          </cell>
          <cell r="I147">
            <v>269.55900000000003</v>
          </cell>
          <cell r="J147">
            <v>75.25</v>
          </cell>
          <cell r="K147">
            <v>0.63823333333333332</v>
          </cell>
          <cell r="L147">
            <v>44.664206899999996</v>
          </cell>
          <cell r="M147">
            <v>69.980999999999995</v>
          </cell>
          <cell r="N147">
            <v>1</v>
          </cell>
          <cell r="O147">
            <v>0.63823333333333332</v>
          </cell>
          <cell r="P147">
            <v>68.940688199999997</v>
          </cell>
          <cell r="Q147">
            <v>108.018</v>
          </cell>
          <cell r="R147">
            <v>17.083333333333336</v>
          </cell>
          <cell r="S147">
            <v>0.63823333333333332</v>
          </cell>
          <cell r="T147">
            <v>285.64643419999999</v>
          </cell>
          <cell r="U147">
            <v>447.55799999999999</v>
          </cell>
          <cell r="V147">
            <v>93.333333333333343</v>
          </cell>
          <cell r="W147">
            <v>0.63823333333333332</v>
          </cell>
          <cell r="X147" t="str">
            <v>PCE</v>
          </cell>
          <cell r="Y147">
            <v>12</v>
          </cell>
          <cell r="Z147" t="str">
            <v>Slana</v>
          </cell>
          <cell r="AA147" t="str">
            <v>PCE revenue assumes all kWh are at residential rate</v>
          </cell>
        </row>
        <row r="148">
          <cell r="A148" t="str">
            <v>SR-17</v>
          </cell>
          <cell r="B148">
            <v>331050</v>
          </cell>
          <cell r="C148">
            <v>2</v>
          </cell>
          <cell r="D148" t="str">
            <v>Alaska Power &amp; Telephone Company</v>
          </cell>
          <cell r="E148" t="str">
            <v>Allakaket, Alatna</v>
          </cell>
          <cell r="F148" t="str">
            <v>Allakaket_grid</v>
          </cell>
          <cell r="G148" t="str">
            <v>Yukon-Koyukuk/Upper Tanana</v>
          </cell>
          <cell r="H148">
            <v>191.05914216666665</v>
          </cell>
          <cell r="I148">
            <v>216.69200000000001</v>
          </cell>
          <cell r="J148">
            <v>67.75</v>
          </cell>
          <cell r="K148">
            <v>0.88170833333333321</v>
          </cell>
          <cell r="L148">
            <v>35.300956541666658</v>
          </cell>
          <cell r="M148">
            <v>40.036999999999999</v>
          </cell>
          <cell r="N148">
            <v>18</v>
          </cell>
          <cell r="O148">
            <v>0.88170833333333309</v>
          </cell>
          <cell r="P148">
            <v>300.56290862499998</v>
          </cell>
          <cell r="Q148">
            <v>340.887</v>
          </cell>
          <cell r="R148">
            <v>15.583333333333334</v>
          </cell>
          <cell r="S148">
            <v>0.88170833333333332</v>
          </cell>
          <cell r="T148">
            <v>526.9230073333332</v>
          </cell>
          <cell r="U148">
            <v>597.61599999999999</v>
          </cell>
          <cell r="V148">
            <v>101.33333333333334</v>
          </cell>
          <cell r="W148">
            <v>0.88170833333333309</v>
          </cell>
          <cell r="X148" t="str">
            <v>PCE</v>
          </cell>
          <cell r="Y148">
            <v>12</v>
          </cell>
          <cell r="Z148" t="str">
            <v>Allakaket, Alatna</v>
          </cell>
          <cell r="AA148" t="str">
            <v>PCE revenue assumes all kWh are at residential rate</v>
          </cell>
        </row>
        <row r="149">
          <cell r="A149" t="str">
            <v>SR-175</v>
          </cell>
          <cell r="B149">
            <v>331200</v>
          </cell>
          <cell r="C149">
            <v>2</v>
          </cell>
          <cell r="D149" t="str">
            <v>Alaska Power &amp; Telephone Company</v>
          </cell>
          <cell r="E149" t="str">
            <v>Tetlin</v>
          </cell>
          <cell r="F149" t="str">
            <v>Tok_grid</v>
          </cell>
          <cell r="G149" t="str">
            <v>Yukon-Koyukuk/Upper Tanana</v>
          </cell>
          <cell r="H149">
            <v>79.271322900000015</v>
          </cell>
          <cell r="I149">
            <v>178.268</v>
          </cell>
          <cell r="J149">
            <v>47.916666666666664</v>
          </cell>
          <cell r="K149">
            <v>0.4446750000000001</v>
          </cell>
          <cell r="L149">
            <v>32.049505950000004</v>
          </cell>
          <cell r="M149">
            <v>72.073999999999998</v>
          </cell>
          <cell r="N149">
            <v>5</v>
          </cell>
          <cell r="O149">
            <v>0.44467500000000004</v>
          </cell>
          <cell r="P149">
            <v>68.066846925000007</v>
          </cell>
          <cell r="Q149">
            <v>153.071</v>
          </cell>
          <cell r="R149">
            <v>9.5</v>
          </cell>
          <cell r="S149">
            <v>0.44467500000000004</v>
          </cell>
          <cell r="T149">
            <v>179.38767577500005</v>
          </cell>
          <cell r="U149">
            <v>403.41300000000001</v>
          </cell>
          <cell r="V149">
            <v>62.416666666666664</v>
          </cell>
          <cell r="W149">
            <v>0.4446750000000001</v>
          </cell>
          <cell r="X149" t="str">
            <v>PCE</v>
          </cell>
          <cell r="Y149">
            <v>12</v>
          </cell>
          <cell r="Z149" t="str">
            <v>Tetlin</v>
          </cell>
          <cell r="AA149" t="str">
            <v>PCE revenue assumes all kWh are at residential rate</v>
          </cell>
        </row>
        <row r="150">
          <cell r="A150" t="str">
            <v>SR-176</v>
          </cell>
          <cell r="B150">
            <v>331210</v>
          </cell>
          <cell r="C150">
            <v>2</v>
          </cell>
          <cell r="D150" t="str">
            <v>Alaska Power &amp; Telephone Company</v>
          </cell>
          <cell r="E150" t="str">
            <v>Thorne Bay, Kasaan</v>
          </cell>
          <cell r="F150" t="str">
            <v>Prince of Wales Is._grid</v>
          </cell>
          <cell r="G150" t="str">
            <v>Southeast</v>
          </cell>
          <cell r="H150">
            <v>471.79037026666663</v>
          </cell>
          <cell r="I150">
            <v>1605.7760000000001</v>
          </cell>
          <cell r="J150">
            <v>324.25</v>
          </cell>
          <cell r="K150">
            <v>0.29380833333333328</v>
          </cell>
          <cell r="L150">
            <v>258.2369584166666</v>
          </cell>
          <cell r="M150">
            <v>878.93</v>
          </cell>
          <cell r="N150">
            <v>30.083333333333332</v>
          </cell>
          <cell r="O150">
            <v>0.29380833333333328</v>
          </cell>
          <cell r="P150">
            <v>251.97854710833329</v>
          </cell>
          <cell r="Q150">
            <v>857.62900000000002</v>
          </cell>
          <cell r="R150">
            <v>150.66666666666666</v>
          </cell>
          <cell r="S150">
            <v>0.29380833333333328</v>
          </cell>
          <cell r="T150">
            <v>982.00587579166654</v>
          </cell>
          <cell r="U150">
            <v>3342.335</v>
          </cell>
          <cell r="V150">
            <v>505</v>
          </cell>
          <cell r="W150">
            <v>0.29380833333333328</v>
          </cell>
          <cell r="X150" t="str">
            <v>PCE</v>
          </cell>
          <cell r="Y150">
            <v>12</v>
          </cell>
          <cell r="Z150" t="str">
            <v>Thorne Bay, Kasaan</v>
          </cell>
          <cell r="AA150" t="str">
            <v>PCE revenue assumes all kWh are at residential rate</v>
          </cell>
        </row>
        <row r="151">
          <cell r="A151" t="str">
            <v>SR-178</v>
          </cell>
          <cell r="B151">
            <v>331220</v>
          </cell>
          <cell r="C151">
            <v>2</v>
          </cell>
          <cell r="D151" t="str">
            <v>Alaska Power &amp; Telephone Company</v>
          </cell>
          <cell r="E151" t="e">
            <v>#N/A</v>
          </cell>
          <cell r="F151" t="str">
            <v>Tok_grid</v>
          </cell>
          <cell r="G151" t="str">
            <v>Yukon-Koyukuk/Upper Tanana</v>
          </cell>
          <cell r="H151">
            <v>1855.311994966667</v>
          </cell>
          <cell r="I151">
            <v>4172.4440000000004</v>
          </cell>
          <cell r="J151">
            <v>781.41666666666663</v>
          </cell>
          <cell r="K151">
            <v>0.44465833333333338</v>
          </cell>
          <cell r="L151">
            <v>1309.9189841666669</v>
          </cell>
          <cell r="M151">
            <v>2945.9</v>
          </cell>
          <cell r="N151">
            <v>33</v>
          </cell>
          <cell r="O151">
            <v>0.44465833333333338</v>
          </cell>
          <cell r="P151">
            <v>625.1331450583333</v>
          </cell>
          <cell r="Q151">
            <v>1405.8729999999998</v>
          </cell>
          <cell r="R151">
            <v>180.25</v>
          </cell>
          <cell r="S151">
            <v>0.44465833333333338</v>
          </cell>
          <cell r="T151">
            <v>3790.3641241916671</v>
          </cell>
          <cell r="U151">
            <v>8524.2170000000006</v>
          </cell>
          <cell r="V151">
            <v>994.66666666666663</v>
          </cell>
          <cell r="W151">
            <v>0.44465833333333338</v>
          </cell>
          <cell r="X151" t="str">
            <v>PCE</v>
          </cell>
          <cell r="Y151">
            <v>12</v>
          </cell>
          <cell r="Z151" t="str">
            <v>Tok, Tanacross</v>
          </cell>
          <cell r="AA151" t="str">
            <v>PCE revenue assumes all kWh are at residential rate</v>
          </cell>
        </row>
        <row r="152">
          <cell r="A152" t="str">
            <v>SR-189</v>
          </cell>
          <cell r="B152">
            <v>331230</v>
          </cell>
          <cell r="C152">
            <v>2</v>
          </cell>
          <cell r="D152" t="str">
            <v>Alaska Power &amp; Telephone Company</v>
          </cell>
          <cell r="E152" t="str">
            <v>Whale Pass</v>
          </cell>
          <cell r="F152" t="str">
            <v>Whale_Pass_grid</v>
          </cell>
          <cell r="G152" t="str">
            <v>Southeast</v>
          </cell>
          <cell r="H152">
            <v>91.24047139999999</v>
          </cell>
          <cell r="I152">
            <v>310.553</v>
          </cell>
          <cell r="J152">
            <v>84.916666666666671</v>
          </cell>
          <cell r="K152">
            <v>0.29379999999999995</v>
          </cell>
          <cell r="L152">
            <v>28.203624799999993</v>
          </cell>
          <cell r="M152">
            <v>95.995999999999995</v>
          </cell>
          <cell r="N152">
            <v>2.0833333333333335</v>
          </cell>
          <cell r="O152">
            <v>0.29379999999999995</v>
          </cell>
          <cell r="P152">
            <v>8.3715371999999988</v>
          </cell>
          <cell r="Q152">
            <v>28.494</v>
          </cell>
          <cell r="R152">
            <v>18.666666666666668</v>
          </cell>
          <cell r="S152">
            <v>0.29379999999999995</v>
          </cell>
          <cell r="T152">
            <v>127.81563339999998</v>
          </cell>
          <cell r="U152">
            <v>435.04300000000001</v>
          </cell>
          <cell r="V152">
            <v>105.66666666666667</v>
          </cell>
          <cell r="W152">
            <v>0.29379999999999995</v>
          </cell>
          <cell r="X152" t="str">
            <v>PCE</v>
          </cell>
          <cell r="Y152">
            <v>12</v>
          </cell>
          <cell r="Z152" t="str">
            <v>Whale Pass</v>
          </cell>
          <cell r="AA152" t="str">
            <v>PCE revenue assumes all kWh are at residential rate</v>
          </cell>
        </row>
        <row r="153">
          <cell r="A153" t="str">
            <v>SR-29</v>
          </cell>
          <cell r="B153">
            <v>331060</v>
          </cell>
          <cell r="C153">
            <v>2</v>
          </cell>
          <cell r="D153" t="str">
            <v>Alaska Power &amp; Telephone Company</v>
          </cell>
          <cell r="E153" t="str">
            <v>Bettles, Evansville</v>
          </cell>
          <cell r="F153" t="str">
            <v>Bettles_grid</v>
          </cell>
          <cell r="G153" t="str">
            <v>Yukon-Koyukuk/Upper Tanana</v>
          </cell>
          <cell r="H153">
            <v>76.001634741666663</v>
          </cell>
          <cell r="I153">
            <v>102.131</v>
          </cell>
          <cell r="J153">
            <v>32.333333333333336</v>
          </cell>
          <cell r="K153">
            <v>0.74415833333333326</v>
          </cell>
          <cell r="L153">
            <v>66.329064724999995</v>
          </cell>
          <cell r="M153">
            <v>89.132999999999996</v>
          </cell>
          <cell r="N153">
            <v>7</v>
          </cell>
          <cell r="O153">
            <v>0.74415833333333337</v>
          </cell>
          <cell r="P153">
            <v>210.09003650833336</v>
          </cell>
          <cell r="Q153">
            <v>282.31900000000002</v>
          </cell>
          <cell r="R153">
            <v>29.083333333333336</v>
          </cell>
          <cell r="S153">
            <v>0.74415833333333337</v>
          </cell>
          <cell r="T153">
            <v>352.42073597500001</v>
          </cell>
          <cell r="U153">
            <v>473.58299999999997</v>
          </cell>
          <cell r="V153">
            <v>68.416666666666671</v>
          </cell>
          <cell r="W153">
            <v>0.74415833333333337</v>
          </cell>
          <cell r="X153" t="str">
            <v>PCE</v>
          </cell>
          <cell r="Y153">
            <v>12</v>
          </cell>
          <cell r="Z153" t="str">
            <v>Bettles, Evansville</v>
          </cell>
          <cell r="AA153" t="str">
            <v>PCE revenue assumes all kWh are at residential rate</v>
          </cell>
        </row>
        <row r="154">
          <cell r="A154" t="str">
            <v>SR-42</v>
          </cell>
          <cell r="B154">
            <v>331070</v>
          </cell>
          <cell r="C154">
            <v>2</v>
          </cell>
          <cell r="D154" t="str">
            <v>Alaska Power &amp; Telephone Company</v>
          </cell>
          <cell r="E154" t="str">
            <v>Chistochina</v>
          </cell>
          <cell r="F154" t="str">
            <v>Slana_grid</v>
          </cell>
          <cell r="G154" t="str">
            <v>Copper River/Chugach</v>
          </cell>
          <cell r="H154">
            <v>113.01855784999999</v>
          </cell>
          <cell r="I154">
            <v>177.078</v>
          </cell>
          <cell r="J154">
            <v>50.083333333333336</v>
          </cell>
          <cell r="K154">
            <v>0.6382416666666666</v>
          </cell>
          <cell r="L154">
            <v>88.367749958333334</v>
          </cell>
          <cell r="M154">
            <v>138.45500000000001</v>
          </cell>
          <cell r="N154">
            <v>2</v>
          </cell>
          <cell r="O154">
            <v>0.6382416666666666</v>
          </cell>
          <cell r="P154">
            <v>27.167394783333332</v>
          </cell>
          <cell r="Q154">
            <v>42.566000000000003</v>
          </cell>
          <cell r="R154">
            <v>19.833333333333332</v>
          </cell>
          <cell r="S154">
            <v>0.6382416666666666</v>
          </cell>
          <cell r="T154">
            <v>228.55370259166668</v>
          </cell>
          <cell r="U154">
            <v>358.09900000000005</v>
          </cell>
          <cell r="V154">
            <v>71.916666666666671</v>
          </cell>
          <cell r="W154">
            <v>0.6382416666666666</v>
          </cell>
          <cell r="X154" t="str">
            <v>PCE</v>
          </cell>
          <cell r="Y154">
            <v>12</v>
          </cell>
          <cell r="Z154" t="str">
            <v>Chistochina</v>
          </cell>
          <cell r="AA154" t="str">
            <v>PCE revenue assumes all kWh are at residential rate</v>
          </cell>
        </row>
        <row r="155">
          <cell r="A155" t="str">
            <v>SR-47</v>
          </cell>
          <cell r="B155">
            <v>331080</v>
          </cell>
          <cell r="C155">
            <v>2</v>
          </cell>
          <cell r="D155" t="str">
            <v>Alaska Power &amp; Telephone Company</v>
          </cell>
          <cell r="E155" t="str">
            <v>Coffman Cove</v>
          </cell>
          <cell r="F155" t="str">
            <v>Prince of Wales Is._grid</v>
          </cell>
          <cell r="G155" t="str">
            <v>Southeast</v>
          </cell>
          <cell r="H155">
            <v>246.98796459999997</v>
          </cell>
          <cell r="I155">
            <v>840.66700000000003</v>
          </cell>
          <cell r="J155">
            <v>184.91666666666666</v>
          </cell>
          <cell r="K155">
            <v>0.29379999999999995</v>
          </cell>
          <cell r="L155">
            <v>64.901007599999986</v>
          </cell>
          <cell r="M155">
            <v>220.90199999999999</v>
          </cell>
          <cell r="N155">
            <v>14</v>
          </cell>
          <cell r="O155">
            <v>0.29379999999999995</v>
          </cell>
          <cell r="P155">
            <v>52.353397199999996</v>
          </cell>
          <cell r="Q155">
            <v>178.19400000000002</v>
          </cell>
          <cell r="R155">
            <v>54</v>
          </cell>
          <cell r="S155">
            <v>0.29379999999999995</v>
          </cell>
          <cell r="T155">
            <v>364.24236939999992</v>
          </cell>
          <cell r="U155">
            <v>1239.7629999999999</v>
          </cell>
          <cell r="V155">
            <v>252.91666666666666</v>
          </cell>
          <cell r="W155">
            <v>0.29379999999999995</v>
          </cell>
          <cell r="X155" t="str">
            <v>PCE</v>
          </cell>
          <cell r="Y155">
            <v>12</v>
          </cell>
          <cell r="Z155" t="str">
            <v>Coffman Cove</v>
          </cell>
          <cell r="AA155" t="str">
            <v>PCE revenue assumes all kWh are at residential rate</v>
          </cell>
        </row>
        <row r="156">
          <cell r="A156" t="str">
            <v>SR-50</v>
          </cell>
          <cell r="B156">
            <v>331090</v>
          </cell>
          <cell r="C156">
            <v>2</v>
          </cell>
          <cell r="D156" t="str">
            <v>Alaska Power &amp; Telephone Company</v>
          </cell>
          <cell r="E156" t="e">
            <v>#N/A</v>
          </cell>
          <cell r="F156" t="str">
            <v>Prince of Wales Is._grid</v>
          </cell>
          <cell r="G156" t="str">
            <v>Southeast</v>
          </cell>
          <cell r="H156">
            <v>1052.1207163999995</v>
          </cell>
          <cell r="I156">
            <v>3581.078</v>
          </cell>
          <cell r="J156">
            <v>657</v>
          </cell>
          <cell r="K156">
            <v>0.29379999999999989</v>
          </cell>
          <cell r="L156">
            <v>1429.4797867999994</v>
          </cell>
          <cell r="M156">
            <v>4865.4859999999999</v>
          </cell>
          <cell r="N156">
            <v>43.416666666666664</v>
          </cell>
          <cell r="O156">
            <v>0.29379999999999989</v>
          </cell>
          <cell r="P156">
            <v>547.02504479999982</v>
          </cell>
          <cell r="Q156">
            <v>1861.896</v>
          </cell>
          <cell r="R156">
            <v>344.83333333333337</v>
          </cell>
          <cell r="S156">
            <v>0.29379999999999989</v>
          </cell>
          <cell r="T156">
            <v>3028.6255479999986</v>
          </cell>
          <cell r="U156">
            <v>10308.459999999999</v>
          </cell>
          <cell r="V156">
            <v>1045.25</v>
          </cell>
          <cell r="W156">
            <v>0.29379999999999989</v>
          </cell>
          <cell r="X156" t="str">
            <v>PCE</v>
          </cell>
          <cell r="Y156">
            <v>12</v>
          </cell>
          <cell r="Z156" t="str">
            <v>Craig</v>
          </cell>
          <cell r="AA156" t="str">
            <v>PCE revenue assumes all kWh are at residential rate</v>
          </cell>
        </row>
        <row r="157">
          <cell r="A157" t="str">
            <v>SR-55</v>
          </cell>
          <cell r="B157">
            <v>331100</v>
          </cell>
          <cell r="C157">
            <v>2</v>
          </cell>
          <cell r="D157" t="str">
            <v>Alaska Power &amp; Telephone Company</v>
          </cell>
          <cell r="E157" t="str">
            <v>Dot Lake, Dot Lake Village</v>
          </cell>
          <cell r="F157" t="str">
            <v>Tok_grid</v>
          </cell>
          <cell r="G157" t="str">
            <v>Yukon-Koyukuk/Upper Tanana</v>
          </cell>
          <cell r="H157">
            <v>43.98147022500001</v>
          </cell>
          <cell r="I157">
            <v>98.906999999999996</v>
          </cell>
          <cell r="J157">
            <v>25.083333333333332</v>
          </cell>
          <cell r="K157">
            <v>0.4446750000000001</v>
          </cell>
          <cell r="L157">
            <v>77.175569625000023</v>
          </cell>
          <cell r="M157">
            <v>173.55500000000001</v>
          </cell>
          <cell r="N157">
            <v>6</v>
          </cell>
          <cell r="O157">
            <v>0.4446750000000001</v>
          </cell>
          <cell r="P157">
            <v>67.031198850000024</v>
          </cell>
          <cell r="Q157">
            <v>150.74200000000002</v>
          </cell>
          <cell r="R157">
            <v>14.083333333333334</v>
          </cell>
          <cell r="S157">
            <v>0.4446750000000001</v>
          </cell>
          <cell r="T157">
            <v>188.18823870000006</v>
          </cell>
          <cell r="U157">
            <v>423.20400000000001</v>
          </cell>
          <cell r="V157">
            <v>45.166666666666671</v>
          </cell>
          <cell r="W157">
            <v>0.4446750000000001</v>
          </cell>
          <cell r="X157" t="str">
            <v>PCE</v>
          </cell>
          <cell r="Y157">
            <v>12</v>
          </cell>
          <cell r="Z157" t="str">
            <v>Dot Lake, Dot Lake Village</v>
          </cell>
          <cell r="AA157" t="str">
            <v>PCE revenue assumes all kWh are at residential rate</v>
          </cell>
        </row>
        <row r="158">
          <cell r="A158" t="str">
            <v>SR-56</v>
          </cell>
          <cell r="B158">
            <v>331110</v>
          </cell>
          <cell r="C158">
            <v>2</v>
          </cell>
          <cell r="D158" t="str">
            <v>Alaska Power &amp; Telephone Company</v>
          </cell>
          <cell r="E158" t="str">
            <v>Eagle, Eagle Village</v>
          </cell>
          <cell r="F158" t="str">
            <v>Eagle_grid</v>
          </cell>
          <cell r="G158" t="str">
            <v>Yukon-Koyukuk/Upper Tanana</v>
          </cell>
          <cell r="H158">
            <v>213.85058124999998</v>
          </cell>
          <cell r="I158">
            <v>311.92500000000001</v>
          </cell>
          <cell r="J158">
            <v>138.91666666666666</v>
          </cell>
          <cell r="K158">
            <v>0.68558333333333321</v>
          </cell>
          <cell r="L158">
            <v>92.544837416666653</v>
          </cell>
          <cell r="M158">
            <v>134.98699999999999</v>
          </cell>
          <cell r="N158">
            <v>11.916666666666666</v>
          </cell>
          <cell r="O158">
            <v>0.68558333333333321</v>
          </cell>
          <cell r="P158">
            <v>188.00340399999996</v>
          </cell>
          <cell r="Q158">
            <v>274.22399999999999</v>
          </cell>
          <cell r="R158">
            <v>34.083333333333329</v>
          </cell>
          <cell r="S158">
            <v>0.68558333333333321</v>
          </cell>
          <cell r="T158">
            <v>494.39882266666655</v>
          </cell>
          <cell r="U158">
            <v>721.13599999999997</v>
          </cell>
          <cell r="V158">
            <v>184.91666666666666</v>
          </cell>
          <cell r="W158">
            <v>0.68558333333333321</v>
          </cell>
          <cell r="X158" t="str">
            <v>PCE</v>
          </cell>
          <cell r="Y158">
            <v>12</v>
          </cell>
          <cell r="Z158" t="str">
            <v>Eagle, Eagle Village</v>
          </cell>
          <cell r="AA158" t="str">
            <v>PCE revenue assumes all kWh are at residential rate</v>
          </cell>
        </row>
        <row r="159">
          <cell r="A159" t="str">
            <v>SR-70</v>
          </cell>
          <cell r="B159">
            <v>332010</v>
          </cell>
          <cell r="C159">
            <v>417</v>
          </cell>
          <cell r="D159" t="str">
            <v>Alaska Power &amp; Telephone Company</v>
          </cell>
          <cell r="E159" t="e">
            <v>#N/A</v>
          </cell>
          <cell r="F159" t="str">
            <v>Gustavus_grid</v>
          </cell>
          <cell r="G159" t="str">
            <v>Southeast</v>
          </cell>
          <cell r="H159">
            <v>684.46674107500007</v>
          </cell>
          <cell r="I159">
            <v>1391.1690000000001</v>
          </cell>
          <cell r="J159">
            <v>485.41666666666669</v>
          </cell>
          <cell r="K159">
            <v>0.49200833333333333</v>
          </cell>
          <cell r="L159">
            <v>280.98399113333335</v>
          </cell>
          <cell r="M159">
            <v>571.096</v>
          </cell>
          <cell r="N159">
            <v>5</v>
          </cell>
          <cell r="O159">
            <v>0.49200833333333338</v>
          </cell>
          <cell r="P159">
            <v>115.27017237500002</v>
          </cell>
          <cell r="Q159">
            <v>234.28500000000003</v>
          </cell>
          <cell r="R159">
            <v>117.16666666666667</v>
          </cell>
          <cell r="S159">
            <v>0.49200833333333333</v>
          </cell>
          <cell r="T159">
            <v>1080.7209045833333</v>
          </cell>
          <cell r="U159">
            <v>2196.5500000000002</v>
          </cell>
          <cell r="V159">
            <v>607.58333333333337</v>
          </cell>
          <cell r="W159">
            <v>0.49200833333333327</v>
          </cell>
          <cell r="X159" t="str">
            <v>PCE</v>
          </cell>
          <cell r="Y159">
            <v>12</v>
          </cell>
          <cell r="Z159" t="str">
            <v>Gustavus</v>
          </cell>
          <cell r="AA159" t="str">
            <v>PCE revenue assumes all kWh are at residential rate</v>
          </cell>
        </row>
        <row r="160">
          <cell r="A160" t="str">
            <v>SR-71</v>
          </cell>
          <cell r="B160">
            <v>331120</v>
          </cell>
          <cell r="C160">
            <v>2</v>
          </cell>
          <cell r="D160" t="str">
            <v>Alaska Power &amp; Telephone Company</v>
          </cell>
          <cell r="E160" t="e">
            <v>#N/A</v>
          </cell>
          <cell r="F160" t="str">
            <v>UpperLynnCanal_grid</v>
          </cell>
          <cell r="G160" t="str">
            <v>Southeast</v>
          </cell>
          <cell r="H160">
            <v>1691.7108578999996</v>
          </cell>
          <cell r="I160">
            <v>5748.2529999999997</v>
          </cell>
          <cell r="J160">
            <v>1136.5833333333333</v>
          </cell>
          <cell r="K160">
            <v>0.29429999999999995</v>
          </cell>
          <cell r="L160">
            <v>1913.0182775999997</v>
          </cell>
          <cell r="M160">
            <v>6500.232</v>
          </cell>
          <cell r="N160">
            <v>39</v>
          </cell>
          <cell r="O160">
            <v>0.29429999999999995</v>
          </cell>
          <cell r="P160">
            <v>643.51637999999991</v>
          </cell>
          <cell r="Q160">
            <v>2186.6</v>
          </cell>
          <cell r="R160">
            <v>385.41666666666669</v>
          </cell>
          <cell r="S160">
            <v>0.29429999999999995</v>
          </cell>
          <cell r="T160">
            <v>4248.2455154999989</v>
          </cell>
          <cell r="U160">
            <v>14435.084999999999</v>
          </cell>
          <cell r="V160">
            <v>1561</v>
          </cell>
          <cell r="W160">
            <v>0.29429999999999995</v>
          </cell>
          <cell r="X160" t="str">
            <v>PCE</v>
          </cell>
          <cell r="Y160">
            <v>12</v>
          </cell>
          <cell r="Z160" t="str">
            <v>Haines, Covenant Life</v>
          </cell>
          <cell r="AA160" t="str">
            <v>PCE revenue assumes all kWh are at residential rate</v>
          </cell>
        </row>
        <row r="161">
          <cell r="A161" t="str">
            <v>SR-72</v>
          </cell>
          <cell r="B161">
            <v>331130</v>
          </cell>
          <cell r="C161">
            <v>2</v>
          </cell>
          <cell r="D161" t="str">
            <v>Alaska Power &amp; Telephone Company</v>
          </cell>
          <cell r="E161" t="str">
            <v>Healy Lake</v>
          </cell>
          <cell r="F161" t="str">
            <v>Healy Lake_grid</v>
          </cell>
          <cell r="G161" t="str">
            <v>Yukon-Koyukuk/Upper Tanana</v>
          </cell>
          <cell r="H161">
            <v>19.413435399999997</v>
          </cell>
          <cell r="I161">
            <v>24.780999999999999</v>
          </cell>
          <cell r="J161">
            <v>9.25</v>
          </cell>
          <cell r="K161">
            <v>0.78339999999999999</v>
          </cell>
          <cell r="L161">
            <v>13.499548799999999</v>
          </cell>
          <cell r="M161">
            <v>17.231999999999999</v>
          </cell>
          <cell r="N161">
            <v>3</v>
          </cell>
          <cell r="O161">
            <v>0.78339999999999999</v>
          </cell>
          <cell r="P161">
            <v>42.165721599999998</v>
          </cell>
          <cell r="Q161">
            <v>53.823999999999998</v>
          </cell>
          <cell r="R161">
            <v>4</v>
          </cell>
          <cell r="S161">
            <v>0.78339999999999999</v>
          </cell>
          <cell r="T161">
            <v>75.078705799999994</v>
          </cell>
          <cell r="U161">
            <v>95.836999999999989</v>
          </cell>
          <cell r="V161">
            <v>16.25</v>
          </cell>
          <cell r="W161">
            <v>0.78339999999999999</v>
          </cell>
          <cell r="X161" t="str">
            <v>PCE</v>
          </cell>
          <cell r="Y161">
            <v>12</v>
          </cell>
          <cell r="Z161" t="str">
            <v>Healy Lake</v>
          </cell>
          <cell r="AA161" t="str">
            <v>PCE revenue assumes all kWh are at residential rate</v>
          </cell>
        </row>
        <row r="162">
          <cell r="A162" t="str">
            <v>SR-73</v>
          </cell>
          <cell r="B162">
            <v>331140</v>
          </cell>
          <cell r="C162">
            <v>2</v>
          </cell>
          <cell r="D162" t="str">
            <v>Alaska Power &amp; Telephone Company</v>
          </cell>
          <cell r="E162" t="str">
            <v>Hollis</v>
          </cell>
          <cell r="F162" t="str">
            <v>Prince of Wales Is._grid</v>
          </cell>
          <cell r="G162" t="str">
            <v>Southeast</v>
          </cell>
          <cell r="H162">
            <v>217.00389691666663</v>
          </cell>
          <cell r="I162">
            <v>738.59</v>
          </cell>
          <cell r="J162">
            <v>130.66666666666666</v>
          </cell>
          <cell r="K162">
            <v>0.29380833333333328</v>
          </cell>
          <cell r="L162">
            <v>882.96955040833325</v>
          </cell>
          <cell r="M162">
            <v>3005.2570000000001</v>
          </cell>
          <cell r="N162">
            <v>1</v>
          </cell>
          <cell r="O162">
            <v>0.29380833333333328</v>
          </cell>
          <cell r="P162">
            <v>12.359928966666663</v>
          </cell>
          <cell r="Q162">
            <v>42.067999999999998</v>
          </cell>
          <cell r="R162">
            <v>34.166666666666671</v>
          </cell>
          <cell r="S162">
            <v>0.29380833333333328</v>
          </cell>
          <cell r="T162">
            <v>1112.3333762916666</v>
          </cell>
          <cell r="U162">
            <v>3785.9150000000004</v>
          </cell>
          <cell r="V162">
            <v>165.83333333333331</v>
          </cell>
          <cell r="W162">
            <v>0.29380833333333328</v>
          </cell>
          <cell r="X162" t="str">
            <v>PCE</v>
          </cell>
          <cell r="Y162">
            <v>12</v>
          </cell>
          <cell r="Z162" t="str">
            <v>Hollis</v>
          </cell>
          <cell r="AA162" t="str">
            <v>PCE revenue assumes all kWh are at residential rate</v>
          </cell>
        </row>
        <row r="163">
          <cell r="A163" t="str">
            <v>SR-79</v>
          </cell>
          <cell r="B163">
            <v>331150</v>
          </cell>
          <cell r="C163">
            <v>2</v>
          </cell>
          <cell r="D163" t="str">
            <v>Alaska Power &amp; Telephone Company</v>
          </cell>
          <cell r="E163" t="str">
            <v>Hydaburg</v>
          </cell>
          <cell r="F163" t="str">
            <v>Prince of Wales Is._grid</v>
          </cell>
          <cell r="G163" t="str">
            <v>Southeast</v>
          </cell>
          <cell r="H163">
            <v>194.59725479999997</v>
          </cell>
          <cell r="I163">
            <v>662.346</v>
          </cell>
          <cell r="J163">
            <v>115.66666666666667</v>
          </cell>
          <cell r="K163">
            <v>0.29379999999999995</v>
          </cell>
          <cell r="L163">
            <v>148.78854639999997</v>
          </cell>
          <cell r="M163">
            <v>506.428</v>
          </cell>
          <cell r="N163">
            <v>9.5</v>
          </cell>
          <cell r="O163">
            <v>0.29379999999999995</v>
          </cell>
          <cell r="P163">
            <v>140.61708699999997</v>
          </cell>
          <cell r="Q163">
            <v>478.61500000000001</v>
          </cell>
          <cell r="R163">
            <v>60.666666666666664</v>
          </cell>
          <cell r="S163">
            <v>0.29379999999999995</v>
          </cell>
          <cell r="T163">
            <v>484.00288819999997</v>
          </cell>
          <cell r="U163">
            <v>1647.3890000000001</v>
          </cell>
          <cell r="V163">
            <v>185.83333333333331</v>
          </cell>
          <cell r="W163">
            <v>0.29379999999999995</v>
          </cell>
          <cell r="X163" t="str">
            <v>PCE</v>
          </cell>
          <cell r="Y163">
            <v>12</v>
          </cell>
          <cell r="Z163" t="str">
            <v>Hydaburg</v>
          </cell>
          <cell r="AA163" t="str">
            <v>PCE revenue assumes all kWh are at residential rate</v>
          </cell>
        </row>
        <row r="164">
          <cell r="A164" t="str">
            <v>SR-92</v>
          </cell>
          <cell r="B164">
            <v>331155</v>
          </cell>
          <cell r="C164">
            <v>2</v>
          </cell>
          <cell r="D164" t="str">
            <v>Alaska Power &amp; Telephone Company</v>
          </cell>
          <cell r="E164" t="e">
            <v>#N/A</v>
          </cell>
          <cell r="F164" t="str">
            <v>Prince of Wales Is._grid</v>
          </cell>
          <cell r="G164" t="str">
            <v>Southeast</v>
          </cell>
          <cell r="H164">
            <v>684.08068819999983</v>
          </cell>
          <cell r="I164">
            <v>2328.3890000000001</v>
          </cell>
          <cell r="J164">
            <v>392.75</v>
          </cell>
          <cell r="K164">
            <v>0.29379999999999989</v>
          </cell>
          <cell r="L164">
            <v>1485.9287559999993</v>
          </cell>
          <cell r="M164">
            <v>5057.62</v>
          </cell>
          <cell r="N164">
            <v>21.166666666666668</v>
          </cell>
          <cell r="O164">
            <v>0.29379999999999989</v>
          </cell>
          <cell r="P164">
            <v>265.62399239999991</v>
          </cell>
          <cell r="Q164">
            <v>904.09799999999996</v>
          </cell>
          <cell r="R164">
            <v>149.91666666666666</v>
          </cell>
          <cell r="S164">
            <v>0.29379999999999989</v>
          </cell>
          <cell r="T164">
            <v>2435.6334365999992</v>
          </cell>
          <cell r="U164">
            <v>8290.107</v>
          </cell>
          <cell r="V164">
            <v>563.83333333333326</v>
          </cell>
          <cell r="W164">
            <v>0.29379999999999989</v>
          </cell>
          <cell r="X164" t="str">
            <v>PCE</v>
          </cell>
          <cell r="Y164">
            <v>12</v>
          </cell>
          <cell r="Z164" t="str">
            <v>Klawock</v>
          </cell>
          <cell r="AA164" t="str">
            <v>PCE revenue assumes all kWh are at residential rate</v>
          </cell>
        </row>
        <row r="165">
          <cell r="A165" t="str">
            <v>SR-95</v>
          </cell>
          <cell r="B165">
            <v>332100</v>
          </cell>
          <cell r="C165">
            <v>660</v>
          </cell>
          <cell r="D165" t="str">
            <v>Kokhanok Village Council</v>
          </cell>
          <cell r="E165" t="str">
            <v>Kokhanok</v>
          </cell>
          <cell r="F165" t="str">
            <v>Kokhanok_grid</v>
          </cell>
          <cell r="G165" t="str">
            <v>Bristol Bay</v>
          </cell>
          <cell r="H165">
            <v>192.17520000000005</v>
          </cell>
          <cell r="I165">
            <v>213.52799999999999</v>
          </cell>
          <cell r="J165">
            <v>54.583333333333336</v>
          </cell>
          <cell r="K165">
            <v>0.90000000000000024</v>
          </cell>
          <cell r="L165">
            <v>53.532000000000011</v>
          </cell>
          <cell r="M165">
            <v>59.48</v>
          </cell>
          <cell r="N165">
            <v>9</v>
          </cell>
          <cell r="O165">
            <v>0.90000000000000024</v>
          </cell>
          <cell r="P165">
            <v>129.30390000000003</v>
          </cell>
          <cell r="Q165">
            <v>143.67099999999999</v>
          </cell>
          <cell r="R165">
            <v>12.666666666666668</v>
          </cell>
          <cell r="S165">
            <v>0.90000000000000024</v>
          </cell>
          <cell r="T165">
            <v>375.01110000000006</v>
          </cell>
          <cell r="U165">
            <v>416.67899999999997</v>
          </cell>
          <cell r="V165">
            <v>76.25</v>
          </cell>
          <cell r="W165">
            <v>0.90000000000000024</v>
          </cell>
          <cell r="X165" t="str">
            <v>PCE</v>
          </cell>
          <cell r="Y165">
            <v>12</v>
          </cell>
          <cell r="Z165" t="str">
            <v>Kokhanok</v>
          </cell>
          <cell r="AA165" t="str">
            <v>PCE revenue assumes all kWh are at residential rate</v>
          </cell>
        </row>
        <row r="166">
          <cell r="A166" t="str">
            <v>SR-48</v>
          </cell>
          <cell r="B166">
            <v>331980</v>
          </cell>
          <cell r="C166">
            <v>88</v>
          </cell>
          <cell r="D166" t="str">
            <v>G &amp; K Inc</v>
          </cell>
          <cell r="E166" t="str">
            <v>Cold Bay</v>
          </cell>
          <cell r="F166" t="str">
            <v>Cold Bay_grid</v>
          </cell>
          <cell r="G166" t="str">
            <v>Aleutians</v>
          </cell>
          <cell r="H166">
            <v>124.67818957499998</v>
          </cell>
          <cell r="I166">
            <v>174.089</v>
          </cell>
          <cell r="J166">
            <v>40.166666666666664</v>
          </cell>
          <cell r="K166">
            <v>0.7161749999999999</v>
          </cell>
          <cell r="L166">
            <v>837.77936647499985</v>
          </cell>
          <cell r="M166">
            <v>1169.797</v>
          </cell>
          <cell r="N166">
            <v>4</v>
          </cell>
          <cell r="O166">
            <v>0.7161749999999999</v>
          </cell>
          <cell r="P166">
            <v>495.88816409999993</v>
          </cell>
          <cell r="Q166">
            <v>692.41200000000003</v>
          </cell>
          <cell r="R166">
            <v>79.75</v>
          </cell>
          <cell r="S166">
            <v>0.7161749999999999</v>
          </cell>
          <cell r="T166">
            <v>1458.3457201499998</v>
          </cell>
          <cell r="U166">
            <v>2036.298</v>
          </cell>
          <cell r="V166">
            <v>123.91666666666666</v>
          </cell>
          <cell r="W166">
            <v>0.7161749999999999</v>
          </cell>
          <cell r="X166" t="str">
            <v>PCE</v>
          </cell>
          <cell r="Y166">
            <v>12</v>
          </cell>
          <cell r="Z166" t="str">
            <v>Cold Bay</v>
          </cell>
          <cell r="AA166" t="str">
            <v>PCE revenue assumes all kWh are at residential rate</v>
          </cell>
        </row>
        <row r="167">
          <cell r="A167" t="str">
            <v>SR-35</v>
          </cell>
          <cell r="B167">
            <v>332310</v>
          </cell>
          <cell r="C167">
            <v>365</v>
          </cell>
          <cell r="D167" t="str">
            <v>Naterkaq Light Plant (City of Chefornak)</v>
          </cell>
          <cell r="E167" t="str">
            <v>Chefornak</v>
          </cell>
          <cell r="F167" t="str">
            <v>Chefornak_grid</v>
          </cell>
          <cell r="G167" t="str">
            <v>Lower Yukon-Kuskokwim</v>
          </cell>
          <cell r="H167">
            <v>327.74829999999992</v>
          </cell>
          <cell r="I167">
            <v>595.90599999999995</v>
          </cell>
          <cell r="J167">
            <v>98.75</v>
          </cell>
          <cell r="K167">
            <v>0.54999999999999993</v>
          </cell>
          <cell r="L167">
            <v>122.21769999999998</v>
          </cell>
          <cell r="M167">
            <v>222.214</v>
          </cell>
          <cell r="N167">
            <v>15.166666666666666</v>
          </cell>
          <cell r="O167">
            <v>0.54999999999999993</v>
          </cell>
          <cell r="P167">
            <v>205.53829999999999</v>
          </cell>
          <cell r="Q167">
            <v>373.70600000000002</v>
          </cell>
          <cell r="R167">
            <v>26.25</v>
          </cell>
          <cell r="S167">
            <v>0.54999999999999993</v>
          </cell>
          <cell r="T167">
            <v>655.50429999999994</v>
          </cell>
          <cell r="U167">
            <v>1191.826</v>
          </cell>
          <cell r="V167">
            <v>140.16666666666666</v>
          </cell>
          <cell r="W167">
            <v>0.54999999999999993</v>
          </cell>
          <cell r="X167" t="str">
            <v>PCE</v>
          </cell>
          <cell r="Y167">
            <v>12</v>
          </cell>
          <cell r="Z167" t="str">
            <v>Chefornak</v>
          </cell>
          <cell r="AA167" t="str">
            <v>PCE revenue assumes all kWh are at residential rate</v>
          </cell>
        </row>
        <row r="168">
          <cell r="A168" t="str">
            <v>SR-102</v>
          </cell>
          <cell r="B168">
            <v>332150</v>
          </cell>
          <cell r="C168">
            <v>281</v>
          </cell>
          <cell r="D168" t="str">
            <v>Kwethluk Incorporated d/b/a Kuiggluum Kallugvia</v>
          </cell>
          <cell r="E168" t="str">
            <v>Kwethluk</v>
          </cell>
          <cell r="F168" t="str">
            <v>Kwethluk_grid</v>
          </cell>
          <cell r="G168" t="str">
            <v>Lower Yukon-Kuskokwim</v>
          </cell>
          <cell r="H168">
            <v>513.18279999999993</v>
          </cell>
          <cell r="I168">
            <v>986.89</v>
          </cell>
          <cell r="J168">
            <v>188.33333333333334</v>
          </cell>
          <cell r="K168">
            <v>0.51999999999999991</v>
          </cell>
          <cell r="L168">
            <v>201.07775999999996</v>
          </cell>
          <cell r="M168">
            <v>386.68799999999999</v>
          </cell>
          <cell r="N168">
            <v>1</v>
          </cell>
          <cell r="O168">
            <v>0.51999999999999991</v>
          </cell>
          <cell r="P168">
            <v>17.654</v>
          </cell>
          <cell r="Q168">
            <v>33.950000000000003</v>
          </cell>
          <cell r="R168">
            <v>21.333333333333332</v>
          </cell>
          <cell r="S168">
            <v>0.51999999999999991</v>
          </cell>
          <cell r="T168">
            <v>731.91455999999982</v>
          </cell>
          <cell r="U168">
            <v>1407.528</v>
          </cell>
          <cell r="V168">
            <v>210.66666666666669</v>
          </cell>
          <cell r="W168">
            <v>0.51999999999999991</v>
          </cell>
          <cell r="X168" t="str">
            <v>PCE</v>
          </cell>
          <cell r="Y168">
            <v>12</v>
          </cell>
          <cell r="Z168" t="str">
            <v>Kwethluk</v>
          </cell>
          <cell r="AA168" t="str">
            <v>PCE revenue assumes all kWh are at residential rate</v>
          </cell>
        </row>
        <row r="169">
          <cell r="A169" t="str">
            <v>SR-174</v>
          </cell>
          <cell r="B169">
            <v>332630</v>
          </cell>
          <cell r="C169">
            <v>363</v>
          </cell>
          <cell r="D169" t="str">
            <v>Tenakee Springs, City of</v>
          </cell>
          <cell r="E169" t="str">
            <v>Tenakee Springs</v>
          </cell>
          <cell r="F169" t="str">
            <v>Tenakee Springs_grid</v>
          </cell>
          <cell r="G169" t="str">
            <v>Southeast</v>
          </cell>
          <cell r="H169">
            <v>156.98615999999998</v>
          </cell>
          <cell r="I169">
            <v>266.83199999999999</v>
          </cell>
          <cell r="J169">
            <v>125.08333333333333</v>
          </cell>
          <cell r="K169">
            <v>0.58833333333333326</v>
          </cell>
          <cell r="L169">
            <v>39.998429999999999</v>
          </cell>
          <cell r="M169">
            <v>67.986000000000004</v>
          </cell>
          <cell r="N169">
            <v>14.666666666666666</v>
          </cell>
          <cell r="O169">
            <v>0.58833333333333326</v>
          </cell>
          <cell r="P169">
            <v>15.509643333333333</v>
          </cell>
          <cell r="Q169">
            <v>26.362000000000002</v>
          </cell>
          <cell r="R169">
            <v>28.916666666666668</v>
          </cell>
          <cell r="S169">
            <v>0.58833333333333326</v>
          </cell>
          <cell r="T169">
            <v>212.49423333333331</v>
          </cell>
          <cell r="U169">
            <v>361.18</v>
          </cell>
          <cell r="V169">
            <v>168.66666666666666</v>
          </cell>
          <cell r="W169">
            <v>0.58833333333333326</v>
          </cell>
          <cell r="X169" t="str">
            <v>PCE</v>
          </cell>
          <cell r="Y169">
            <v>12</v>
          </cell>
          <cell r="Z169" t="str">
            <v>Tenakee Springs</v>
          </cell>
          <cell r="AA169" t="str">
            <v>PCE revenue assumes all kWh are at residential rate</v>
          </cell>
        </row>
        <row r="170">
          <cell r="A170" t="str">
            <v>SR-186</v>
          </cell>
          <cell r="B170">
            <v>332880</v>
          </cell>
          <cell r="C170">
            <v>663</v>
          </cell>
          <cell r="D170" t="str">
            <v>Venetie Village Electric</v>
          </cell>
          <cell r="E170" t="str">
            <v>Venetie</v>
          </cell>
          <cell r="F170" t="str">
            <v>Venetie_grid</v>
          </cell>
          <cell r="G170" t="str">
            <v>Yukon-Koyukuk/Upper Tanana</v>
          </cell>
          <cell r="H170">
            <v>117.3681</v>
          </cell>
          <cell r="I170">
            <v>130.40899999999999</v>
          </cell>
          <cell r="J170">
            <v>80</v>
          </cell>
          <cell r="K170">
            <v>0.9</v>
          </cell>
          <cell r="L170">
            <v>49.651200000000003</v>
          </cell>
          <cell r="M170">
            <v>55.167999999999999</v>
          </cell>
          <cell r="N170">
            <v>9</v>
          </cell>
          <cell r="O170">
            <v>0.9</v>
          </cell>
          <cell r="P170">
            <v>89.891099999999994</v>
          </cell>
          <cell r="Q170">
            <v>99.878999999999991</v>
          </cell>
          <cell r="R170">
            <v>12</v>
          </cell>
          <cell r="S170">
            <v>0.9</v>
          </cell>
          <cell r="T170">
            <v>256.91040000000004</v>
          </cell>
          <cell r="U170">
            <v>285.45600000000002</v>
          </cell>
          <cell r="V170">
            <v>101</v>
          </cell>
          <cell r="W170">
            <v>0.90000000000000013</v>
          </cell>
          <cell r="X170" t="str">
            <v>PCE</v>
          </cell>
          <cell r="Y170">
            <v>6</v>
          </cell>
          <cell r="Z170" t="str">
            <v>Venetie</v>
          </cell>
          <cell r="AA170" t="str">
            <v>PCE revenue assumes all kWh are at residential rate</v>
          </cell>
        </row>
        <row r="171">
          <cell r="A171" t="str">
            <v>SR-32</v>
          </cell>
          <cell r="B171">
            <v>331820</v>
          </cell>
          <cell r="C171">
            <v>432</v>
          </cell>
          <cell r="D171" t="str">
            <v>Buckland, City of</v>
          </cell>
          <cell r="E171" t="str">
            <v>Buckland</v>
          </cell>
          <cell r="F171" t="str">
            <v>Buckland_grid</v>
          </cell>
          <cell r="G171" t="str">
            <v>Northwest Arctic</v>
          </cell>
          <cell r="H171">
            <v>385.47851324999999</v>
          </cell>
          <cell r="I171">
            <v>799.66499999999996</v>
          </cell>
          <cell r="J171">
            <v>106</v>
          </cell>
          <cell r="K171">
            <v>0.48205000000000003</v>
          </cell>
          <cell r="L171">
            <v>343.48472750000002</v>
          </cell>
          <cell r="M171">
            <v>712.55</v>
          </cell>
          <cell r="N171">
            <v>12</v>
          </cell>
          <cell r="O171">
            <v>0.48205000000000003</v>
          </cell>
          <cell r="P171">
            <v>118.20781895</v>
          </cell>
          <cell r="Q171">
            <v>245.21899999999999</v>
          </cell>
          <cell r="R171">
            <v>25.25</v>
          </cell>
          <cell r="S171">
            <v>0.48205000000000003</v>
          </cell>
          <cell r="T171">
            <v>847.1710597</v>
          </cell>
          <cell r="U171">
            <v>1757.434</v>
          </cell>
          <cell r="V171">
            <v>143.25</v>
          </cell>
          <cell r="W171">
            <v>0.48205000000000003</v>
          </cell>
          <cell r="X171" t="str">
            <v>PCE</v>
          </cell>
          <cell r="Y171">
            <v>12</v>
          </cell>
          <cell r="Z171" t="str">
            <v>Buckland</v>
          </cell>
          <cell r="AA171" t="str">
            <v>PCE revenue assumes all kWh are at residential rate</v>
          </cell>
        </row>
        <row r="172">
          <cell r="A172" t="str">
            <v>SR-20</v>
          </cell>
          <cell r="B172">
            <v>332650</v>
          </cell>
          <cell r="C172">
            <v>240</v>
          </cell>
          <cell r="D172" t="str">
            <v>Inside Passage Electric</v>
          </cell>
          <cell r="E172" t="str">
            <v>Angoon</v>
          </cell>
          <cell r="F172" t="str">
            <v>Angoon_grid</v>
          </cell>
          <cell r="G172" t="str">
            <v>Southeast</v>
          </cell>
          <cell r="H172">
            <v>503.000641325</v>
          </cell>
          <cell r="I172">
            <v>804.29700000000003</v>
          </cell>
          <cell r="J172">
            <v>196.58333333333334</v>
          </cell>
          <cell r="K172">
            <v>0.62539166666666668</v>
          </cell>
          <cell r="L172">
            <v>362.70090021666664</v>
          </cell>
          <cell r="M172">
            <v>579.95799999999997</v>
          </cell>
          <cell r="N172">
            <v>7.916666666666667</v>
          </cell>
          <cell r="O172">
            <v>0.62539166666666668</v>
          </cell>
          <cell r="P172">
            <v>146.49862330833335</v>
          </cell>
          <cell r="Q172">
            <v>234.251</v>
          </cell>
          <cell r="R172">
            <v>34.166666666666671</v>
          </cell>
          <cell r="S172">
            <v>0.62539166666666668</v>
          </cell>
          <cell r="T172">
            <v>1012.20016485</v>
          </cell>
          <cell r="U172">
            <v>1618.5059999999999</v>
          </cell>
          <cell r="V172">
            <v>238.66666666666669</v>
          </cell>
          <cell r="W172">
            <v>0.62539166666666668</v>
          </cell>
          <cell r="X172" t="str">
            <v>PCE</v>
          </cell>
          <cell r="Y172">
            <v>12</v>
          </cell>
          <cell r="Z172" t="str">
            <v>Angoon</v>
          </cell>
          <cell r="AA172" t="str">
            <v>PCE revenue assumes all kWh are at residential rate</v>
          </cell>
        </row>
        <row r="173">
          <cell r="A173" t="str">
            <v>SR-41</v>
          </cell>
          <cell r="B173">
            <v>332660</v>
          </cell>
          <cell r="C173">
            <v>240</v>
          </cell>
          <cell r="D173" t="str">
            <v>Inside Passage Electric</v>
          </cell>
          <cell r="E173" t="str">
            <v>Chilkat Valley</v>
          </cell>
          <cell r="F173" t="str">
            <v>UpperLynnCanal_grid</v>
          </cell>
          <cell r="G173" t="str">
            <v>Southeast</v>
          </cell>
          <cell r="H173">
            <v>462.82610605000002</v>
          </cell>
          <cell r="I173">
            <v>740.05799999999999</v>
          </cell>
          <cell r="J173">
            <v>216.25</v>
          </cell>
          <cell r="K173">
            <v>0.62539166666666668</v>
          </cell>
          <cell r="L173">
            <v>213.87331834166667</v>
          </cell>
          <cell r="M173">
            <v>341.983</v>
          </cell>
          <cell r="N173">
            <v>1.4166666666666667</v>
          </cell>
          <cell r="O173">
            <v>0.62539166666666668</v>
          </cell>
          <cell r="P173">
            <v>84.78935138333334</v>
          </cell>
          <cell r="Q173">
            <v>135.578</v>
          </cell>
          <cell r="R173">
            <v>41.083333333333329</v>
          </cell>
          <cell r="S173">
            <v>0.62539166666666668</v>
          </cell>
          <cell r="T173">
            <v>761.48877577500014</v>
          </cell>
          <cell r="U173">
            <v>1217.6190000000001</v>
          </cell>
          <cell r="V173">
            <v>258.75</v>
          </cell>
          <cell r="W173">
            <v>0.62539166666666668</v>
          </cell>
          <cell r="X173" t="str">
            <v>PCE</v>
          </cell>
          <cell r="Y173">
            <v>12</v>
          </cell>
          <cell r="Z173" t="str">
            <v>Chilkat Valley</v>
          </cell>
          <cell r="AA173" t="str">
            <v>PCE revenue assumes all kWh are at residential rate</v>
          </cell>
        </row>
        <row r="174">
          <cell r="A174" t="str">
            <v>SR-75</v>
          </cell>
          <cell r="B174">
            <v>332670</v>
          </cell>
          <cell r="C174">
            <v>240</v>
          </cell>
          <cell r="D174" t="str">
            <v>Inside Passage Electric</v>
          </cell>
          <cell r="E174" t="e">
            <v>#N/A</v>
          </cell>
          <cell r="F174" t="str">
            <v>Hoonah_grid</v>
          </cell>
          <cell r="G174" t="str">
            <v>Southeast</v>
          </cell>
          <cell r="H174">
            <v>1201.7057222916667</v>
          </cell>
          <cell r="I174">
            <v>1921.5250000000001</v>
          </cell>
          <cell r="J174">
            <v>408.75</v>
          </cell>
          <cell r="K174">
            <v>0.62539166666666668</v>
          </cell>
          <cell r="L174">
            <v>1119.8444546916667</v>
          </cell>
          <cell r="M174">
            <v>1790.6289999999999</v>
          </cell>
          <cell r="N174">
            <v>27</v>
          </cell>
          <cell r="O174">
            <v>0.62539166666666668</v>
          </cell>
          <cell r="P174">
            <v>555.50852565833327</v>
          </cell>
          <cell r="Q174">
            <v>888.25699999999995</v>
          </cell>
          <cell r="R174">
            <v>76.583333333333343</v>
          </cell>
          <cell r="S174">
            <v>0.62539166666666668</v>
          </cell>
          <cell r="T174">
            <v>2877.058702641667</v>
          </cell>
          <cell r="U174">
            <v>4600.4110000000001</v>
          </cell>
          <cell r="V174">
            <v>512.33333333333337</v>
          </cell>
          <cell r="W174">
            <v>0.62539166666666668</v>
          </cell>
          <cell r="X174" t="str">
            <v>PCE</v>
          </cell>
          <cell r="Y174">
            <v>12</v>
          </cell>
          <cell r="Z174" t="str">
            <v>Hoonah</v>
          </cell>
          <cell r="AA174" t="str">
            <v>PCE revenue assumes all kWh are at residential rate</v>
          </cell>
        </row>
        <row r="175">
          <cell r="A175" t="str">
            <v>SR-82</v>
          </cell>
          <cell r="B175">
            <v>332680</v>
          </cell>
          <cell r="C175">
            <v>240</v>
          </cell>
          <cell r="D175" t="str">
            <v>Inside Passage Electric</v>
          </cell>
          <cell r="E175" t="str">
            <v>Kake</v>
          </cell>
          <cell r="F175" t="str">
            <v>Kake_grid</v>
          </cell>
          <cell r="G175" t="str">
            <v>Southeast</v>
          </cell>
          <cell r="H175">
            <v>592.78562134166668</v>
          </cell>
          <cell r="I175">
            <v>947.86300000000006</v>
          </cell>
          <cell r="J175">
            <v>235.25</v>
          </cell>
          <cell r="K175">
            <v>0.62539166666666668</v>
          </cell>
          <cell r="L175">
            <v>504.94435862500001</v>
          </cell>
          <cell r="M175">
            <v>807.40499999999997</v>
          </cell>
          <cell r="N175">
            <v>14.166666666666666</v>
          </cell>
          <cell r="O175">
            <v>0.62539166666666668</v>
          </cell>
          <cell r="P175">
            <v>158.92077798333335</v>
          </cell>
          <cell r="Q175">
            <v>254.114</v>
          </cell>
          <cell r="R175">
            <v>57.833333333333336</v>
          </cell>
          <cell r="S175">
            <v>0.62539166666666668</v>
          </cell>
          <cell r="T175">
            <v>1256.6507579500001</v>
          </cell>
          <cell r="U175">
            <v>2009.3820000000001</v>
          </cell>
          <cell r="V175">
            <v>307.25</v>
          </cell>
          <cell r="W175">
            <v>0.62539166666666668</v>
          </cell>
          <cell r="X175" t="str">
            <v>PCE</v>
          </cell>
          <cell r="Y175">
            <v>12</v>
          </cell>
          <cell r="Z175" t="str">
            <v>Kake</v>
          </cell>
          <cell r="AA175" t="str">
            <v>PCE revenue assumes all kWh are at residential rate</v>
          </cell>
        </row>
        <row r="176">
          <cell r="A176" t="str">
            <v>SR-93</v>
          </cell>
          <cell r="B176">
            <v>332700</v>
          </cell>
          <cell r="C176">
            <v>240</v>
          </cell>
          <cell r="D176" t="str">
            <v>Inside Passage Electric</v>
          </cell>
          <cell r="E176" t="str">
            <v>Klukwan</v>
          </cell>
          <cell r="F176" t="str">
            <v>UpperLynnCanal_grid</v>
          </cell>
          <cell r="G176" t="str">
            <v>Southeast</v>
          </cell>
          <cell r="H176">
            <v>131.18215599999999</v>
          </cell>
          <cell r="I176">
            <v>209.76</v>
          </cell>
          <cell r="J176">
            <v>50.25</v>
          </cell>
          <cell r="K176">
            <v>0.62539166666666668</v>
          </cell>
          <cell r="L176">
            <v>55.175179791666665</v>
          </cell>
          <cell r="M176">
            <v>88.224999999999994</v>
          </cell>
          <cell r="N176">
            <v>8.75</v>
          </cell>
          <cell r="O176">
            <v>0.62539166666666668</v>
          </cell>
          <cell r="P176">
            <v>84.30279666666668</v>
          </cell>
          <cell r="Q176">
            <v>134.80000000000001</v>
          </cell>
          <cell r="R176">
            <v>8</v>
          </cell>
          <cell r="S176">
            <v>0.62539166666666668</v>
          </cell>
          <cell r="T176">
            <v>270.66013245833329</v>
          </cell>
          <cell r="U176">
            <v>432.78499999999997</v>
          </cell>
          <cell r="V176">
            <v>67</v>
          </cell>
          <cell r="W176">
            <v>0.62539166666666657</v>
          </cell>
          <cell r="X176" t="str">
            <v>PCE</v>
          </cell>
          <cell r="Y176">
            <v>12</v>
          </cell>
          <cell r="Z176" t="str">
            <v>Klukwan</v>
          </cell>
          <cell r="AA176" t="str">
            <v>PCE revenue assumes all kWh are at residential rate</v>
          </cell>
        </row>
        <row r="177">
          <cell r="A177" t="str">
            <v>SR-173</v>
          </cell>
          <cell r="B177">
            <v>331685</v>
          </cell>
          <cell r="C177">
            <v>61</v>
          </cell>
          <cell r="D177" t="str">
            <v>Alaska Village Electric Cooperative</v>
          </cell>
          <cell r="E177" t="str">
            <v>Teller</v>
          </cell>
          <cell r="F177" t="str">
            <v>Teller_grid</v>
          </cell>
          <cell r="G177" t="str">
            <v>Bering Straits</v>
          </cell>
          <cell r="H177">
            <v>161.26962533333332</v>
          </cell>
          <cell r="I177">
            <v>303.37599999999998</v>
          </cell>
          <cell r="J177">
            <v>72.833333333333329</v>
          </cell>
          <cell r="K177">
            <v>0.5315833333333333</v>
          </cell>
          <cell r="L177">
            <v>23.904239333333333</v>
          </cell>
          <cell r="M177">
            <v>44.968000000000004</v>
          </cell>
          <cell r="N177">
            <v>7</v>
          </cell>
          <cell r="O177">
            <v>0.5315833333333333</v>
          </cell>
          <cell r="P177">
            <v>238.80583874999999</v>
          </cell>
          <cell r="Q177">
            <v>449.23500000000001</v>
          </cell>
          <cell r="R177">
            <v>34.25</v>
          </cell>
          <cell r="S177">
            <v>0.5315833333333333</v>
          </cell>
          <cell r="T177">
            <v>423.97970341666661</v>
          </cell>
          <cell r="U177">
            <v>797.57899999999995</v>
          </cell>
          <cell r="V177">
            <v>114.08333333333333</v>
          </cell>
          <cell r="W177">
            <v>0.5315833333333333</v>
          </cell>
          <cell r="X177" t="str">
            <v>PCE</v>
          </cell>
          <cell r="Y177">
            <v>12</v>
          </cell>
          <cell r="Z177" t="str">
            <v>Teller</v>
          </cell>
          <cell r="AA177" t="str">
            <v>PCE revenue assumes all kWh are at residential rate</v>
          </cell>
        </row>
        <row r="178">
          <cell r="A178" t="str">
            <v>SR-7</v>
          </cell>
          <cell r="B178">
            <v>0</v>
          </cell>
          <cell r="C178">
            <v>16</v>
          </cell>
          <cell r="D178" t="str">
            <v>Kodiak Electric Assn Inc</v>
          </cell>
          <cell r="E178" t="e">
            <v>#N/A</v>
          </cell>
          <cell r="F178" t="str">
            <v>Kodiak_grid</v>
          </cell>
          <cell r="G178" t="str">
            <v>Kodiak</v>
          </cell>
          <cell r="H178">
            <v>6772</v>
          </cell>
          <cell r="I178">
            <v>38678</v>
          </cell>
          <cell r="J178">
            <v>4948</v>
          </cell>
          <cell r="K178">
            <v>0.17508661254459901</v>
          </cell>
          <cell r="L178">
            <v>3695</v>
          </cell>
          <cell r="M178">
            <v>21485</v>
          </cell>
          <cell r="N178">
            <v>1096</v>
          </cell>
          <cell r="O178">
            <v>0.17198045147777519</v>
          </cell>
          <cell r="P178">
            <v>13326</v>
          </cell>
          <cell r="Q178">
            <v>86351</v>
          </cell>
          <cell r="R178">
            <v>118</v>
          </cell>
          <cell r="S178">
            <v>0.15432363261571957</v>
          </cell>
          <cell r="T178">
            <v>23793</v>
          </cell>
          <cell r="U178">
            <v>146514</v>
          </cell>
          <cell r="V178">
            <v>6162</v>
          </cell>
          <cell r="W178">
            <v>0.16239403742987019</v>
          </cell>
          <cell r="X178" t="str">
            <v>EIA861</v>
          </cell>
          <cell r="Y178">
            <v>0</v>
          </cell>
          <cell r="Z178" t="str">
            <v>The KEA service area includes the communities of Port Lions, Chiniak, Womens Bay and Woody Island.</v>
          </cell>
          <cell r="AA178" t="str">
            <v/>
          </cell>
        </row>
        <row r="179">
          <cell r="A179" t="str">
            <v>SR-11</v>
          </cell>
          <cell r="B179">
            <v>331005</v>
          </cell>
          <cell r="C179">
            <v>684</v>
          </cell>
          <cell r="D179" t="str">
            <v>TDX Adak Generating LLC</v>
          </cell>
          <cell r="E179" t="str">
            <v>Adak</v>
          </cell>
          <cell r="F179" t="str">
            <v>Adak_grid</v>
          </cell>
          <cell r="G179" t="str">
            <v>Aleutians</v>
          </cell>
          <cell r="H179">
            <v>209.75494710909092</v>
          </cell>
          <cell r="I179">
            <v>165.30099999999999</v>
          </cell>
          <cell r="J179">
            <v>78.272727272727266</v>
          </cell>
          <cell r="K179">
            <v>1.2689272727272729</v>
          </cell>
          <cell r="L179">
            <v>559.55378374545467</v>
          </cell>
          <cell r="M179">
            <v>440.96600000000001</v>
          </cell>
          <cell r="N179">
            <v>10.272727272727273</v>
          </cell>
          <cell r="O179">
            <v>1.2689272727272729</v>
          </cell>
          <cell r="P179">
            <v>677.08436560000007</v>
          </cell>
          <cell r="Q179">
            <v>533.58799999999997</v>
          </cell>
          <cell r="R179">
            <v>92</v>
          </cell>
          <cell r="S179">
            <v>1.2689272727272729</v>
          </cell>
          <cell r="T179">
            <v>1446.3930964545457</v>
          </cell>
          <cell r="U179">
            <v>1139.855</v>
          </cell>
          <cell r="V179">
            <v>180.54545454545456</v>
          </cell>
          <cell r="W179">
            <v>1.2689272727272729</v>
          </cell>
          <cell r="X179" t="str">
            <v>PCE</v>
          </cell>
          <cell r="Y179">
            <v>11</v>
          </cell>
          <cell r="Z179" t="str">
            <v>Adak</v>
          </cell>
          <cell r="AA179" t="str">
            <v>PCE revenue assumes all kWh are at residential rate</v>
          </cell>
        </row>
        <row r="180">
          <cell r="A180" t="str">
            <v>SR-13</v>
          </cell>
          <cell r="B180">
            <v>331020</v>
          </cell>
          <cell r="C180">
            <v>412</v>
          </cell>
          <cell r="D180" t="str">
            <v>Akiachak Native Community</v>
          </cell>
          <cell r="E180" t="str">
            <v>Akiachak</v>
          </cell>
          <cell r="F180" t="str">
            <v>Akiachak_grid</v>
          </cell>
          <cell r="G180" t="str">
            <v>Lower Yukon-Kuskokwim</v>
          </cell>
          <cell r="H180">
            <v>472.15148999999991</v>
          </cell>
          <cell r="I180">
            <v>767.726</v>
          </cell>
          <cell r="J180">
            <v>185.66666666666666</v>
          </cell>
          <cell r="K180">
            <v>0.61499999999999988</v>
          </cell>
          <cell r="L180">
            <v>266.90999999999997</v>
          </cell>
          <cell r="M180">
            <v>434</v>
          </cell>
          <cell r="N180">
            <v>10.416666666666666</v>
          </cell>
          <cell r="O180">
            <v>0.61499999999999988</v>
          </cell>
          <cell r="P180">
            <v>356.53640999999993</v>
          </cell>
          <cell r="Q180">
            <v>579.73400000000004</v>
          </cell>
          <cell r="R180">
            <v>44</v>
          </cell>
          <cell r="S180">
            <v>0.61499999999999988</v>
          </cell>
          <cell r="T180">
            <v>1095.5978999999998</v>
          </cell>
          <cell r="U180">
            <v>1781.46</v>
          </cell>
          <cell r="V180">
            <v>240.08333333333331</v>
          </cell>
          <cell r="W180">
            <v>0.61499999999999988</v>
          </cell>
          <cell r="X180" t="str">
            <v>PCE</v>
          </cell>
          <cell r="Y180">
            <v>12</v>
          </cell>
          <cell r="Z180" t="str">
            <v>Akiachak</v>
          </cell>
          <cell r="AA180" t="str">
            <v>PCE revenue assumes all kWh are at residential rate</v>
          </cell>
        </row>
        <row r="181">
          <cell r="A181" t="str">
            <v>SR-36</v>
          </cell>
          <cell r="B181">
            <v>331850</v>
          </cell>
          <cell r="C181">
            <v>686</v>
          </cell>
          <cell r="D181" t="str">
            <v>Chenega Ira Council</v>
          </cell>
          <cell r="E181" t="str">
            <v>Chenega Bay</v>
          </cell>
          <cell r="F181" t="str">
            <v>Chenega_grid</v>
          </cell>
          <cell r="G181" t="str">
            <v>Copper River/Chugach</v>
          </cell>
          <cell r="H181">
            <v>69.657103333333339</v>
          </cell>
          <cell r="I181">
            <v>79.305999999999997</v>
          </cell>
          <cell r="J181">
            <v>26</v>
          </cell>
          <cell r="K181">
            <v>0.87833333333333341</v>
          </cell>
          <cell r="L181">
            <v>71.68341833333335</v>
          </cell>
          <cell r="M181">
            <v>81.613</v>
          </cell>
          <cell r="N181">
            <v>8.9166666666666661</v>
          </cell>
          <cell r="O181">
            <v>0.87833333333333352</v>
          </cell>
          <cell r="P181">
            <v>56.744725000000017</v>
          </cell>
          <cell r="Q181">
            <v>64.605000000000004</v>
          </cell>
          <cell r="R181">
            <v>18.083333333333336</v>
          </cell>
          <cell r="S181">
            <v>0.87833333333333352</v>
          </cell>
          <cell r="T181">
            <v>198.08524666666671</v>
          </cell>
          <cell r="U181">
            <v>225.524</v>
          </cell>
          <cell r="V181">
            <v>53</v>
          </cell>
          <cell r="W181">
            <v>0.87833333333333352</v>
          </cell>
          <cell r="X181" t="str">
            <v>PCE</v>
          </cell>
          <cell r="Y181">
            <v>12</v>
          </cell>
          <cell r="Z181" t="str">
            <v>Chenega Bay</v>
          </cell>
          <cell r="AA181" t="str">
            <v>PCE revenue assumes all kWh are at residential rate</v>
          </cell>
        </row>
        <row r="182">
          <cell r="A182" t="str">
            <v>SR-64</v>
          </cell>
          <cell r="B182">
            <v>332020</v>
          </cell>
          <cell r="C182">
            <v>63</v>
          </cell>
          <cell r="D182" t="str">
            <v>Gwitchyaa Zhee Utilities Company</v>
          </cell>
          <cell r="E182" t="str">
            <v>Fort Yukon</v>
          </cell>
          <cell r="F182" t="str">
            <v>Fort Yukon_grid</v>
          </cell>
          <cell r="G182" t="str">
            <v>Yukon-Koyukuk/Upper Tanana</v>
          </cell>
          <cell r="H182">
            <v>631.38499680000007</v>
          </cell>
          <cell r="I182">
            <v>986.976</v>
          </cell>
          <cell r="J182">
            <v>269.33333333333331</v>
          </cell>
          <cell r="K182">
            <v>0.63971666666666671</v>
          </cell>
          <cell r="L182">
            <v>520.32122743333332</v>
          </cell>
          <cell r="M182">
            <v>813.36199999999997</v>
          </cell>
          <cell r="N182">
            <v>17</v>
          </cell>
          <cell r="O182">
            <v>0.63971666666666671</v>
          </cell>
          <cell r="P182">
            <v>477.13075668333335</v>
          </cell>
          <cell r="Q182">
            <v>745.84699999999998</v>
          </cell>
          <cell r="R182">
            <v>81.166666666666657</v>
          </cell>
          <cell r="S182">
            <v>0.63971666666666671</v>
          </cell>
          <cell r="T182">
            <v>1628.8369809166668</v>
          </cell>
          <cell r="U182">
            <v>2546.1849999999999</v>
          </cell>
          <cell r="V182">
            <v>367.5</v>
          </cell>
          <cell r="W182">
            <v>0.63971666666666671</v>
          </cell>
          <cell r="X182" t="str">
            <v>PCE</v>
          </cell>
          <cell r="Y182">
            <v>12</v>
          </cell>
          <cell r="Z182" t="str">
            <v>Fort Yukon</v>
          </cell>
          <cell r="AA182" t="str">
            <v>PCE revenue assumes all kWh are at residential rate</v>
          </cell>
        </row>
        <row r="183">
          <cell r="A183" t="str">
            <v>SR-59</v>
          </cell>
          <cell r="B183">
            <v>331950</v>
          </cell>
          <cell r="C183">
            <v>688</v>
          </cell>
          <cell r="D183" t="str">
            <v>Alaska Village Electric Cooperative</v>
          </cell>
          <cell r="E183" t="str">
            <v>Ekwok</v>
          </cell>
          <cell r="F183" t="str">
            <v>New_Stuyahok_grid</v>
          </cell>
          <cell r="G183" t="str">
            <v>Bristol Bay</v>
          </cell>
          <cell r="H183">
            <v>126.81221541666666</v>
          </cell>
          <cell r="I183">
            <v>233.05</v>
          </cell>
          <cell r="J183">
            <v>51.166666666666664</v>
          </cell>
          <cell r="K183">
            <v>0.54414166666666663</v>
          </cell>
          <cell r="L183">
            <v>0</v>
          </cell>
          <cell r="M183">
            <v>0</v>
          </cell>
          <cell r="N183">
            <v>9.4166666666666661</v>
          </cell>
          <cell r="O183" t="e">
            <v>#DIV/0!</v>
          </cell>
          <cell r="P183">
            <v>119.49677484999999</v>
          </cell>
          <cell r="Q183">
            <v>219.60599999999999</v>
          </cell>
          <cell r="R183">
            <v>20.916666666666668</v>
          </cell>
          <cell r="S183">
            <v>0.54414166666666663</v>
          </cell>
          <cell r="T183">
            <v>246.30899026666665</v>
          </cell>
          <cell r="U183">
            <v>452.65600000000001</v>
          </cell>
          <cell r="V183">
            <v>81.5</v>
          </cell>
          <cell r="W183">
            <v>0.54414166666666663</v>
          </cell>
          <cell r="X183" t="str">
            <v>PCE</v>
          </cell>
          <cell r="Y183">
            <v>12</v>
          </cell>
          <cell r="Z183" t="str">
            <v>Ekwok</v>
          </cell>
          <cell r="AA183" t="str">
            <v>PCE revenue assumes all kWh are at residential rate</v>
          </cell>
        </row>
        <row r="184">
          <cell r="A184" t="str">
            <v>SR-127</v>
          </cell>
          <cell r="B184">
            <v>332340</v>
          </cell>
          <cell r="C184">
            <v>150</v>
          </cell>
          <cell r="D184" t="str">
            <v>Nome Joint Utility Systems</v>
          </cell>
          <cell r="E184" t="e">
            <v>#N/A</v>
          </cell>
          <cell r="F184" t="str">
            <v>Nome_grid</v>
          </cell>
          <cell r="G184" t="str">
            <v>Bering Straits</v>
          </cell>
          <cell r="H184">
            <v>3147.3284433833328</v>
          </cell>
          <cell r="I184">
            <v>8779.5669999999991</v>
          </cell>
          <cell r="J184">
            <v>1754.4166666666667</v>
          </cell>
          <cell r="K184">
            <v>0.35848333333333332</v>
          </cell>
          <cell r="L184">
            <v>3455.9313302666669</v>
          </cell>
          <cell r="M184">
            <v>9640.4240000000009</v>
          </cell>
          <cell r="N184">
            <v>72.916666666666671</v>
          </cell>
          <cell r="O184">
            <v>0.35848333333333332</v>
          </cell>
          <cell r="P184">
            <v>4004.1606089000002</v>
          </cell>
          <cell r="Q184">
            <v>11169.726000000001</v>
          </cell>
          <cell r="R184">
            <v>384.08333333333331</v>
          </cell>
          <cell r="S184">
            <v>0.35848333333333332</v>
          </cell>
          <cell r="T184">
            <v>10607.420382549999</v>
          </cell>
          <cell r="U184">
            <v>29589.717000000001</v>
          </cell>
          <cell r="V184">
            <v>2211.416666666667</v>
          </cell>
          <cell r="W184">
            <v>0.35848333333333327</v>
          </cell>
          <cell r="X184" t="str">
            <v>PCE</v>
          </cell>
          <cell r="Y184">
            <v>12</v>
          </cell>
          <cell r="Z184" t="str">
            <v>Nome</v>
          </cell>
          <cell r="AA184" t="str">
            <v>PCE revenue assumes all kWh are at residential rate</v>
          </cell>
        </row>
        <row r="185">
          <cell r="A185" t="str">
            <v>SR-60</v>
          </cell>
          <cell r="B185">
            <v>331960</v>
          </cell>
          <cell r="C185">
            <v>701</v>
          </cell>
          <cell r="D185" t="str">
            <v>Elfin Cove Utility Commission</v>
          </cell>
          <cell r="E185" t="str">
            <v>Elfin Cove</v>
          </cell>
          <cell r="F185" t="str">
            <v>Elfin Cove_grid</v>
          </cell>
          <cell r="G185" t="str">
            <v>Southeast</v>
          </cell>
          <cell r="H185">
            <v>55.003079999999997</v>
          </cell>
          <cell r="I185">
            <v>83.337999999999994</v>
          </cell>
          <cell r="J185">
            <v>44.416666666666664</v>
          </cell>
          <cell r="K185">
            <v>0.66</v>
          </cell>
          <cell r="L185">
            <v>137.76774</v>
          </cell>
          <cell r="M185">
            <v>208.739</v>
          </cell>
          <cell r="N185">
            <v>6.75</v>
          </cell>
          <cell r="O185">
            <v>0.66</v>
          </cell>
          <cell r="P185">
            <v>5.7862200000000001</v>
          </cell>
          <cell r="Q185">
            <v>8.7669999999999995</v>
          </cell>
          <cell r="R185">
            <v>27.666666666666668</v>
          </cell>
          <cell r="S185">
            <v>0.66</v>
          </cell>
          <cell r="T185">
            <v>198.55704</v>
          </cell>
          <cell r="U185">
            <v>300.84399999999999</v>
          </cell>
          <cell r="V185">
            <v>78.833333333333343</v>
          </cell>
          <cell r="W185">
            <v>0.66</v>
          </cell>
          <cell r="X185" t="str">
            <v>PCE</v>
          </cell>
          <cell r="Y185">
            <v>12</v>
          </cell>
          <cell r="Z185" t="str">
            <v>Elfin Cove</v>
          </cell>
          <cell r="AA185" t="str">
            <v>PCE revenue assumes all kWh are at residential rate</v>
          </cell>
        </row>
        <row r="186">
          <cell r="A186" t="str">
            <v>SR-168</v>
          </cell>
          <cell r="B186">
            <v>332570</v>
          </cell>
          <cell r="C186">
            <v>709</v>
          </cell>
          <cell r="D186" t="e">
            <v>#N/A</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t="e">
            <v>#N/A</v>
          </cell>
          <cell r="Q186" t="e">
            <v>#N/A</v>
          </cell>
          <cell r="R186" t="e">
            <v>#N/A</v>
          </cell>
          <cell r="S186" t="str">
            <v/>
          </cell>
          <cell r="T186" t="e">
            <v>#N/A</v>
          </cell>
          <cell r="U186" t="e">
            <v>#N/A</v>
          </cell>
          <cell r="V186" t="e">
            <v>#N/A</v>
          </cell>
          <cell r="W186" t="e">
            <v>#N/A</v>
          </cell>
          <cell r="X186" t="e">
            <v>#N/A</v>
          </cell>
          <cell r="Y186" t="e">
            <v>#N/A</v>
          </cell>
          <cell r="Z186" t="str">
            <v>Stevens Village</v>
          </cell>
          <cell r="AA186" t="e">
            <v>#N/A</v>
          </cell>
        </row>
        <row r="187">
          <cell r="A187" t="str">
            <v>SR-170</v>
          </cell>
          <cell r="B187">
            <v>332580</v>
          </cell>
          <cell r="C187">
            <v>394</v>
          </cell>
          <cell r="D187" t="str">
            <v>Takotna Community Assoc Inc</v>
          </cell>
          <cell r="E187" t="str">
            <v>Takotna</v>
          </cell>
          <cell r="F187" t="str">
            <v>Takotna_grid</v>
          </cell>
          <cell r="G187" t="str">
            <v>Yukon-Koyukuk/Upper Tanana</v>
          </cell>
          <cell r="H187">
            <v>23.532040000000006</v>
          </cell>
          <cell r="I187">
            <v>22.02</v>
          </cell>
          <cell r="J187">
            <v>34</v>
          </cell>
          <cell r="K187">
            <v>1.0686666666666669</v>
          </cell>
          <cell r="L187">
            <v>18.622585333333337</v>
          </cell>
          <cell r="M187">
            <v>17.425999999999998</v>
          </cell>
          <cell r="N187">
            <v>5</v>
          </cell>
          <cell r="O187">
            <v>1.0686666666666669</v>
          </cell>
          <cell r="P187">
            <v>15.171860666666669</v>
          </cell>
          <cell r="Q187">
            <v>14.196999999999999</v>
          </cell>
          <cell r="R187">
            <v>13.333333333333334</v>
          </cell>
          <cell r="S187">
            <v>1.0686666666666669</v>
          </cell>
          <cell r="T187">
            <v>57.32648600000001</v>
          </cell>
          <cell r="U187">
            <v>53.643000000000001</v>
          </cell>
          <cell r="V187">
            <v>52.333333333333336</v>
          </cell>
          <cell r="W187">
            <v>1.0686666666666669</v>
          </cell>
          <cell r="X187" t="str">
            <v>PCE</v>
          </cell>
          <cell r="Y187">
            <v>3</v>
          </cell>
          <cell r="Z187" t="str">
            <v>Takotna</v>
          </cell>
          <cell r="AA187" t="str">
            <v>PCE revenue assumes all kWh are at residential rate</v>
          </cell>
        </row>
        <row r="188">
          <cell r="A188" t="str">
            <v>SR-180</v>
          </cell>
          <cell r="B188">
            <v>332710</v>
          </cell>
          <cell r="C188">
            <v>664</v>
          </cell>
          <cell r="D188" t="e">
            <v>#N/A</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t="e">
            <v>#N/A</v>
          </cell>
          <cell r="Q188" t="e">
            <v>#N/A</v>
          </cell>
          <cell r="R188" t="e">
            <v>#N/A</v>
          </cell>
          <cell r="S188" t="str">
            <v/>
          </cell>
          <cell r="T188" t="e">
            <v>#N/A</v>
          </cell>
          <cell r="U188" t="e">
            <v>#N/A</v>
          </cell>
          <cell r="V188" t="e">
            <v>#N/A</v>
          </cell>
          <cell r="W188" t="e">
            <v>#N/A</v>
          </cell>
          <cell r="X188" t="e">
            <v>#N/A</v>
          </cell>
          <cell r="Y188" t="e">
            <v>#N/A</v>
          </cell>
          <cell r="Z188" t="str">
            <v>Tuluksak</v>
          </cell>
          <cell r="AA188" t="e">
            <v>#N/A</v>
          </cell>
        </row>
        <row r="189">
          <cell r="A189" t="str">
            <v>SR-101</v>
          </cell>
          <cell r="B189">
            <v>332140</v>
          </cell>
          <cell r="C189">
            <v>687</v>
          </cell>
          <cell r="D189" t="str">
            <v>Koyukuk, City of</v>
          </cell>
          <cell r="E189" t="str">
            <v>Koyukuk</v>
          </cell>
          <cell r="F189" t="str">
            <v>Koyukuk_grid</v>
          </cell>
          <cell r="G189" t="str">
            <v>Yukon-Koyukuk/Upper Tanana</v>
          </cell>
          <cell r="H189">
            <v>56.744450000000001</v>
          </cell>
          <cell r="I189">
            <v>59.731000000000002</v>
          </cell>
          <cell r="J189">
            <v>57.75</v>
          </cell>
          <cell r="K189">
            <v>0.95</v>
          </cell>
          <cell r="L189">
            <v>36.251999999999995</v>
          </cell>
          <cell r="M189">
            <v>38.159999999999997</v>
          </cell>
          <cell r="N189">
            <v>5</v>
          </cell>
          <cell r="O189">
            <v>0.95</v>
          </cell>
          <cell r="P189">
            <v>27.642150000000001</v>
          </cell>
          <cell r="Q189">
            <v>29.097000000000001</v>
          </cell>
          <cell r="R189">
            <v>8.5</v>
          </cell>
          <cell r="S189">
            <v>0.95</v>
          </cell>
          <cell r="T189">
            <v>120.6386</v>
          </cell>
          <cell r="U189">
            <v>126.988</v>
          </cell>
          <cell r="V189">
            <v>71.25</v>
          </cell>
          <cell r="W189">
            <v>0.95</v>
          </cell>
          <cell r="X189" t="str">
            <v>PCE</v>
          </cell>
          <cell r="Y189">
            <v>4</v>
          </cell>
          <cell r="Z189" t="str">
            <v>Koyukuk</v>
          </cell>
          <cell r="AA189" t="str">
            <v>PCE revenue assumes all kWh are at residential rate</v>
          </cell>
        </row>
        <row r="190">
          <cell r="A190" t="str">
            <v>SR-86</v>
          </cell>
          <cell r="B190">
            <v>331740</v>
          </cell>
          <cell r="C190">
            <v>683</v>
          </cell>
          <cell r="D190" t="str">
            <v>Alutiiq Power Company</v>
          </cell>
          <cell r="E190" t="str">
            <v>Karluk</v>
          </cell>
          <cell r="F190" t="str">
            <v>Karluk_grid</v>
          </cell>
          <cell r="G190" t="str">
            <v>Kodiak</v>
          </cell>
          <cell r="H190">
            <v>45.113599999999998</v>
          </cell>
          <cell r="I190">
            <v>64.447999999999993</v>
          </cell>
          <cell r="J190">
            <v>13</v>
          </cell>
          <cell r="K190">
            <v>0.70000000000000007</v>
          </cell>
          <cell r="L190">
            <v>56.942200000000007</v>
          </cell>
          <cell r="M190">
            <v>81.346000000000004</v>
          </cell>
          <cell r="N190">
            <v>4</v>
          </cell>
          <cell r="O190">
            <v>0.70000000000000007</v>
          </cell>
          <cell r="P190">
            <v>23.989000000000004</v>
          </cell>
          <cell r="Q190">
            <v>34.270000000000003</v>
          </cell>
          <cell r="R190">
            <v>10.333333333333334</v>
          </cell>
          <cell r="S190">
            <v>0.70000000000000007</v>
          </cell>
          <cell r="T190">
            <v>126.04480000000002</v>
          </cell>
          <cell r="U190">
            <v>180.06400000000002</v>
          </cell>
          <cell r="V190">
            <v>27.333333333333336</v>
          </cell>
          <cell r="W190">
            <v>0.70000000000000007</v>
          </cell>
          <cell r="X190" t="str">
            <v>PCE</v>
          </cell>
          <cell r="Y190">
            <v>12</v>
          </cell>
          <cell r="Z190" t="str">
            <v>Karluk</v>
          </cell>
          <cell r="AA190" t="str">
            <v>PCE revenue assumes all kWh are at residential rate</v>
          </cell>
        </row>
        <row r="191">
          <cell r="A191" t="str">
            <v>SR-63</v>
          </cell>
          <cell r="B191">
            <v>331970</v>
          </cell>
          <cell r="C191">
            <v>442</v>
          </cell>
          <cell r="D191" t="str">
            <v>False Pass, City of</v>
          </cell>
          <cell r="E191" t="str">
            <v>False Pass</v>
          </cell>
          <cell r="F191" t="str">
            <v>False Pass_grid</v>
          </cell>
          <cell r="G191" t="str">
            <v>Aleutians</v>
          </cell>
          <cell r="H191">
            <v>76.298439999999999</v>
          </cell>
          <cell r="I191">
            <v>123.062</v>
          </cell>
          <cell r="J191">
            <v>27.25</v>
          </cell>
          <cell r="K191">
            <v>0.62</v>
          </cell>
          <cell r="L191">
            <v>174.32850000000002</v>
          </cell>
          <cell r="M191">
            <v>281.17500000000001</v>
          </cell>
          <cell r="N191">
            <v>10.833333333333334</v>
          </cell>
          <cell r="O191">
            <v>0.62</v>
          </cell>
          <cell r="P191">
            <v>59.252780000000001</v>
          </cell>
          <cell r="Q191">
            <v>95.569000000000003</v>
          </cell>
          <cell r="R191">
            <v>16.833333333333336</v>
          </cell>
          <cell r="S191">
            <v>0.62</v>
          </cell>
          <cell r="T191">
            <v>309.87972000000002</v>
          </cell>
          <cell r="U191">
            <v>499.80600000000004</v>
          </cell>
          <cell r="V191">
            <v>54.916666666666671</v>
          </cell>
          <cell r="W191">
            <v>0.62</v>
          </cell>
          <cell r="X191" t="str">
            <v>PCE</v>
          </cell>
          <cell r="Y191">
            <v>12</v>
          </cell>
          <cell r="Z191" t="str">
            <v>False Pass</v>
          </cell>
          <cell r="AA191" t="str">
            <v>PCE revenue assumes all kWh are at residential rate</v>
          </cell>
        </row>
        <row r="192">
          <cell r="A192" t="str">
            <v>SR-12</v>
          </cell>
          <cell r="B192">
            <v>331010</v>
          </cell>
          <cell r="C192">
            <v>449</v>
          </cell>
          <cell r="D192" t="str">
            <v>Akhiok, City of</v>
          </cell>
          <cell r="E192" t="str">
            <v>Akhiok</v>
          </cell>
          <cell r="F192" t="str">
            <v>Akhiok_grid</v>
          </cell>
          <cell r="G192" t="str">
            <v>Kodiak</v>
          </cell>
          <cell r="H192">
            <v>74.376800000000003</v>
          </cell>
          <cell r="I192">
            <v>92.971000000000004</v>
          </cell>
          <cell r="J192">
            <v>27</v>
          </cell>
          <cell r="K192">
            <v>0.8</v>
          </cell>
          <cell r="L192">
            <v>109.89999999999999</v>
          </cell>
          <cell r="M192">
            <v>137.375</v>
          </cell>
          <cell r="N192">
            <v>6.5</v>
          </cell>
          <cell r="O192">
            <v>0.79999999999999993</v>
          </cell>
          <cell r="P192">
            <v>13.2128</v>
          </cell>
          <cell r="Q192">
            <v>16.516000000000002</v>
          </cell>
          <cell r="R192">
            <v>9.3333333333333339</v>
          </cell>
          <cell r="S192">
            <v>0.79999999999999993</v>
          </cell>
          <cell r="T192">
            <v>197.48959999999997</v>
          </cell>
          <cell r="U192">
            <v>246.86199999999999</v>
          </cell>
          <cell r="V192">
            <v>42.833333333333336</v>
          </cell>
          <cell r="W192">
            <v>0.79999999999999993</v>
          </cell>
          <cell r="X192" t="str">
            <v>PCE</v>
          </cell>
          <cell r="Y192">
            <v>12</v>
          </cell>
          <cell r="Z192" t="str">
            <v>Akhiok</v>
          </cell>
          <cell r="AA192" t="str">
            <v>PCE revenue assumes all kWh are at residential rate</v>
          </cell>
        </row>
        <row r="193">
          <cell r="A193" t="str">
            <v>SR-96</v>
          </cell>
          <cell r="B193">
            <v>332110</v>
          </cell>
          <cell r="C193">
            <v>661</v>
          </cell>
          <cell r="D193" t="str">
            <v>New Koliganek Village Council</v>
          </cell>
          <cell r="E193" t="str">
            <v>Koliganek</v>
          </cell>
          <cell r="F193" t="str">
            <v>Koliganek_grid</v>
          </cell>
          <cell r="G193" t="str">
            <v>Bristol Bay</v>
          </cell>
          <cell r="H193">
            <v>128.584</v>
          </cell>
          <cell r="I193">
            <v>257.16800000000001</v>
          </cell>
          <cell r="J193">
            <v>76.166666666666671</v>
          </cell>
          <cell r="K193">
            <v>0.5</v>
          </cell>
          <cell r="L193">
            <v>30.179500000000001</v>
          </cell>
          <cell r="M193">
            <v>60.359000000000002</v>
          </cell>
          <cell r="N193">
            <v>9.8333333333333339</v>
          </cell>
          <cell r="O193">
            <v>0.5</v>
          </cell>
          <cell r="P193">
            <v>146.9615</v>
          </cell>
          <cell r="Q193">
            <v>293.923</v>
          </cell>
          <cell r="R193">
            <v>17</v>
          </cell>
          <cell r="S193">
            <v>0.5</v>
          </cell>
          <cell r="T193">
            <v>305.72500000000002</v>
          </cell>
          <cell r="U193">
            <v>611.45000000000005</v>
          </cell>
          <cell r="V193">
            <v>103</v>
          </cell>
          <cell r="W193">
            <v>0.5</v>
          </cell>
          <cell r="X193" t="str">
            <v>PCE</v>
          </cell>
          <cell r="Y193">
            <v>12</v>
          </cell>
          <cell r="Z193" t="str">
            <v>Koliganek</v>
          </cell>
          <cell r="AA193" t="str">
            <v>PCE revenue assumes all kWh are at residential rate</v>
          </cell>
        </row>
        <row r="194">
          <cell r="A194" t="str">
            <v>SR-116</v>
          </cell>
          <cell r="B194">
            <v>332280</v>
          </cell>
          <cell r="C194">
            <v>22</v>
          </cell>
          <cell r="D194" t="str">
            <v>Naknek Electric Association</v>
          </cell>
          <cell r="E194" t="e">
            <v>#N/A</v>
          </cell>
          <cell r="F194" t="str">
            <v>Naknek_grid</v>
          </cell>
          <cell r="G194" t="str">
            <v>Bristol Bay</v>
          </cell>
          <cell r="H194">
            <v>1537.126431575</v>
          </cell>
          <cell r="I194">
            <v>3229.6529999999998</v>
          </cell>
          <cell r="J194">
            <v>705.83333333333337</v>
          </cell>
          <cell r="K194">
            <v>0.47594166666666671</v>
          </cell>
          <cell r="L194">
            <v>6441.2588732916674</v>
          </cell>
          <cell r="M194">
            <v>13533.715</v>
          </cell>
          <cell r="N194">
            <v>35.333333333333336</v>
          </cell>
          <cell r="O194">
            <v>0.47594166666666671</v>
          </cell>
          <cell r="P194">
            <v>2291.6634084750003</v>
          </cell>
          <cell r="Q194">
            <v>4815.009</v>
          </cell>
          <cell r="R194">
            <v>381.83333333333331</v>
          </cell>
          <cell r="S194">
            <v>0.47594166666666671</v>
          </cell>
          <cell r="T194">
            <v>10270.048713341668</v>
          </cell>
          <cell r="U194">
            <v>21578.377</v>
          </cell>
          <cell r="V194">
            <v>1123</v>
          </cell>
          <cell r="W194">
            <v>0.47594166666666671</v>
          </cell>
          <cell r="X194" t="str">
            <v>PCE</v>
          </cell>
          <cell r="Y194">
            <v>12</v>
          </cell>
          <cell r="Z194" t="str">
            <v>Naknek, South Naknek, King Salmon</v>
          </cell>
          <cell r="AA194" t="str">
            <v>PCE revenue assumes all kWh are at residential rate</v>
          </cell>
        </row>
        <row r="195">
          <cell r="A195" t="str">
            <v>SR-67</v>
          </cell>
          <cell r="B195">
            <v>332000</v>
          </cell>
          <cell r="C195">
            <v>373</v>
          </cell>
          <cell r="D195" t="str">
            <v>Golovin Power Utilities</v>
          </cell>
          <cell r="E195" t="str">
            <v>Golovin</v>
          </cell>
          <cell r="F195" t="str">
            <v>Golovin_grid</v>
          </cell>
          <cell r="G195" t="str">
            <v>Bering Straits</v>
          </cell>
          <cell r="H195">
            <v>91.016310000000004</v>
          </cell>
          <cell r="I195">
            <v>275.80700000000002</v>
          </cell>
          <cell r="J195">
            <v>48.833333333333336</v>
          </cell>
          <cell r="K195">
            <v>0.33</v>
          </cell>
          <cell r="L195">
            <v>134.22354000000001</v>
          </cell>
          <cell r="M195">
            <v>406.738</v>
          </cell>
          <cell r="N195">
            <v>9.6666666666666661</v>
          </cell>
          <cell r="O195">
            <v>0.33</v>
          </cell>
          <cell r="P195">
            <v>59.364690000000003</v>
          </cell>
          <cell r="Q195">
            <v>179.893</v>
          </cell>
          <cell r="R195">
            <v>40.416666666666664</v>
          </cell>
          <cell r="S195">
            <v>0.33</v>
          </cell>
          <cell r="T195">
            <v>284.60453999999999</v>
          </cell>
          <cell r="U195">
            <v>862.43799999999999</v>
          </cell>
          <cell r="V195">
            <v>98.916666666666657</v>
          </cell>
          <cell r="W195">
            <v>0.33</v>
          </cell>
          <cell r="X195" t="str">
            <v>PCE</v>
          </cell>
          <cell r="Y195">
            <v>12</v>
          </cell>
          <cell r="Z195" t="str">
            <v>Golovin</v>
          </cell>
          <cell r="AA195" t="str">
            <v>PCE revenue assumes all kWh are at residential rate</v>
          </cell>
        </row>
        <row r="196">
          <cell r="A196" t="str">
            <v>SR-53</v>
          </cell>
          <cell r="B196">
            <v>332430</v>
          </cell>
          <cell r="C196">
            <v>45</v>
          </cell>
          <cell r="D196" t="str">
            <v>Nushagak Electric Cooperative</v>
          </cell>
          <cell r="E196" t="e">
            <v>#N/A</v>
          </cell>
          <cell r="F196" t="str">
            <v>Dillingham_grid</v>
          </cell>
          <cell r="G196" t="str">
            <v>Bristol Bay</v>
          </cell>
          <cell r="H196">
            <v>2283.5585138500001</v>
          </cell>
          <cell r="I196">
            <v>5193.7420000000002</v>
          </cell>
          <cell r="J196">
            <v>985.58333333333337</v>
          </cell>
          <cell r="K196">
            <v>0.43967499999999998</v>
          </cell>
          <cell r="L196">
            <v>4715.6647438500004</v>
          </cell>
          <cell r="M196">
            <v>10725.342000000001</v>
          </cell>
          <cell r="N196">
            <v>51.833333333333336</v>
          </cell>
          <cell r="O196">
            <v>0.43967500000000004</v>
          </cell>
          <cell r="P196">
            <v>760.98289487499994</v>
          </cell>
          <cell r="Q196">
            <v>1730.7849999999999</v>
          </cell>
          <cell r="R196">
            <v>443.08333333333337</v>
          </cell>
          <cell r="S196">
            <v>0.43967499999999998</v>
          </cell>
          <cell r="T196">
            <v>7760.2061525749996</v>
          </cell>
          <cell r="U196">
            <v>17649.868999999999</v>
          </cell>
          <cell r="V196">
            <v>1480.5</v>
          </cell>
          <cell r="W196">
            <v>0.43967499999999998</v>
          </cell>
          <cell r="X196" t="str">
            <v>PCE</v>
          </cell>
          <cell r="Y196">
            <v>12</v>
          </cell>
          <cell r="Z196" t="str">
            <v>Dillingham, Aleknagik</v>
          </cell>
          <cell r="AA196" t="str">
            <v>PCE revenue assumes all kWh are at residential rate</v>
          </cell>
        </row>
      </sheetData>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F6262-4E58-4CC3-9056-9AFD5E6054E5}">
  <sheetPr>
    <tabColor theme="9" tint="-0.249977111117893"/>
  </sheetPr>
  <dimension ref="A1:B15"/>
  <sheetViews>
    <sheetView workbookViewId="0">
      <selection activeCell="A2" sqref="A2"/>
    </sheetView>
  </sheetViews>
  <sheetFormatPr defaultRowHeight="15" x14ac:dyDescent="0.25"/>
  <cols>
    <col min="1" max="1" width="34.7109375" bestFit="1" customWidth="1"/>
    <col min="2" max="2" width="45.42578125" bestFit="1" customWidth="1"/>
  </cols>
  <sheetData>
    <row r="1" spans="1:2" x14ac:dyDescent="0.25">
      <c r="A1" s="1" t="s">
        <v>323</v>
      </c>
      <c r="B1" s="1"/>
    </row>
    <row r="2" spans="1:2" x14ac:dyDescent="0.25">
      <c r="A2" s="137">
        <v>2021</v>
      </c>
      <c r="B2" s="145"/>
    </row>
    <row r="4" spans="1:2" x14ac:dyDescent="0.25">
      <c r="A4" s="1" t="s">
        <v>1282</v>
      </c>
    </row>
    <row r="5" spans="1:2" ht="45" x14ac:dyDescent="0.25">
      <c r="A5" s="146" t="s">
        <v>1283</v>
      </c>
      <c r="B5" s="35" t="s">
        <v>1129</v>
      </c>
    </row>
    <row r="6" spans="1:2" ht="45" x14ac:dyDescent="0.25">
      <c r="A6" s="146" t="s">
        <v>1284</v>
      </c>
      <c r="B6" s="35" t="s">
        <v>1129</v>
      </c>
    </row>
    <row r="7" spans="1:2" ht="45" x14ac:dyDescent="0.25">
      <c r="A7" s="147" t="s">
        <v>1285</v>
      </c>
      <c r="B7" s="35" t="s">
        <v>1129</v>
      </c>
    </row>
    <row r="8" spans="1:2" x14ac:dyDescent="0.25">
      <c r="B8" s="35"/>
    </row>
    <row r="9" spans="1:2" x14ac:dyDescent="0.25">
      <c r="A9" s="1" t="s">
        <v>1286</v>
      </c>
      <c r="B9" s="136"/>
    </row>
    <row r="10" spans="1:2" x14ac:dyDescent="0.25">
      <c r="A10" s="147" t="s">
        <v>1287</v>
      </c>
      <c r="B10" s="136"/>
    </row>
    <row r="11" spans="1:2" x14ac:dyDescent="0.25">
      <c r="B11" s="136"/>
    </row>
    <row r="12" spans="1:2" x14ac:dyDescent="0.25">
      <c r="A12" s="1" t="s">
        <v>1288</v>
      </c>
      <c r="B12" s="136"/>
    </row>
    <row r="13" spans="1:2" x14ac:dyDescent="0.25">
      <c r="A13" s="147" t="s">
        <v>1289</v>
      </c>
      <c r="B13" s="136"/>
    </row>
    <row r="14" spans="1:2" x14ac:dyDescent="0.25">
      <c r="A14" s="147" t="s">
        <v>1290</v>
      </c>
    </row>
    <row r="15" spans="1:2" x14ac:dyDescent="0.25">
      <c r="A15" s="147" t="s">
        <v>1291</v>
      </c>
    </row>
  </sheetData>
  <hyperlinks>
    <hyperlink ref="A5" location="Table2.5a!A1" display="Table2.5a!A1" xr:uid="{5483990A-68F2-4DBA-8DD8-1EF16ED8F67F}"/>
    <hyperlink ref="A6" location="Table2.5b!A1" display="Table2.5b!A1" xr:uid="{95418C8E-F7BD-4F7F-B56E-7971E6FA86D9}"/>
    <hyperlink ref="A7" location="'Table 2.5c'!A1" display="'Table 2.5c'!A1" xr:uid="{B037D16D-C259-4662-BCF7-12DA587742CB}"/>
    <hyperlink ref="A10" location="'Annual Sales FINAL 05122023'!A1" display="'Annual Sales FINAL 05122023'!A1" xr:uid="{5665A126-9232-48A2-84BB-A4E6F130FCDE}"/>
    <hyperlink ref="A13" location="'Date Range'!A1" display="'Date Range'!A1" xr:uid="{38014B91-CFF6-46C8-A27E-34F4E11E14F4}"/>
    <hyperlink ref="A14" location="'LOOKUP INTERTIES 08032020'!A1" display="'LOOKUP INTERTIES 08032020'!A1" xr:uid="{4494C94E-5C33-43C7-AC85-5E1E210CB946}"/>
    <hyperlink ref="A15" location="'LOOKUP Sales reporting 06172021'!A1" display="'LOOKUP Sales reporting 06172021'!A1" xr:uid="{7A759A42-CB46-4CF2-8F74-87A1CB12A489}"/>
  </hyperlink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A97A6BF6-4551-49FB-96E3-07B6EC530F4A}">
          <x14:formula1>
            <xm:f>'Date Range'!$A$1:$A$21</xm:f>
          </x14:formula1>
          <xm:sqref>A2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D8987-C195-4FAA-BCD5-C8CBAD66B9F6}">
  <sheetPr>
    <tabColor rgb="FFFFFF00"/>
  </sheetPr>
  <dimension ref="A1:F17"/>
  <sheetViews>
    <sheetView workbookViewId="0">
      <selection activeCell="B3" sqref="B3:F15"/>
    </sheetView>
  </sheetViews>
  <sheetFormatPr defaultRowHeight="15" x14ac:dyDescent="0.25"/>
  <cols>
    <col min="1" max="1" width="28.5703125" customWidth="1"/>
    <col min="2" max="2" width="11" bestFit="1" customWidth="1"/>
    <col min="3" max="3" width="11.5703125" bestFit="1" customWidth="1"/>
    <col min="5" max="5" width="12" bestFit="1" customWidth="1"/>
    <col min="6" max="6" width="10.140625" bestFit="1" customWidth="1"/>
  </cols>
  <sheetData>
    <row r="1" spans="1:6" x14ac:dyDescent="0.25">
      <c r="A1" s="1" t="str">
        <f>CONCATENATE("Electricity Sales by Operators/Utilities (MWh) by AEA Energy Regions, ",'Input_Data &amp; TOC'!A2)</f>
        <v>Electricity Sales by Operators/Utilities (MWh) by AEA Energy Regions, 2021</v>
      </c>
      <c r="B1" s="156"/>
      <c r="C1" s="156"/>
      <c r="D1" s="156"/>
      <c r="E1" s="156"/>
      <c r="F1" s="156"/>
    </row>
    <row r="2" spans="1:6" ht="45" x14ac:dyDescent="0.25">
      <c r="A2" s="2" t="s">
        <v>1172</v>
      </c>
      <c r="B2" s="2" t="s">
        <v>1292</v>
      </c>
      <c r="C2" s="2" t="s">
        <v>1293</v>
      </c>
      <c r="D2" s="5" t="s">
        <v>1294</v>
      </c>
      <c r="E2" s="2" t="s">
        <v>1512</v>
      </c>
      <c r="F2" s="5" t="s">
        <v>1295</v>
      </c>
    </row>
    <row r="3" spans="1:6" x14ac:dyDescent="0.25">
      <c r="A3" t="s">
        <v>1189</v>
      </c>
      <c r="B3" s="157">
        <f>SUMIFS(Table2.5a!$I$3:$I$196,Table2.5a!$G$3:$G$196,'Table 1.h'!$A3)</f>
        <v>6911.4369999999999</v>
      </c>
      <c r="C3" s="157">
        <f>SUMIFS(Table2.5a!$M$3:$M$196,Table2.5a!$G$3:$G$196,'Table 1.h'!$A3)</f>
        <v>42148.557999999997</v>
      </c>
      <c r="D3" s="157">
        <f>SUMIFS(Table2.5a!$Q$3:$Q$196,Table2.5a!$G$3:$G$196,'Table 1.h'!$A3)</f>
        <v>7628.1570000000002</v>
      </c>
      <c r="E3" s="157">
        <f>SUMIFS(Table2.5a!$U$3:$U$196,Table2.5a!$G$3:$G$196,'Table 1.h'!$A3)</f>
        <v>56688.151999999995</v>
      </c>
      <c r="F3" s="158">
        <f>E3/$E$14*100</f>
        <v>0.96012825268298718</v>
      </c>
    </row>
    <row r="4" spans="1:6" x14ac:dyDescent="0.25">
      <c r="A4" t="s">
        <v>1194</v>
      </c>
      <c r="B4" s="157">
        <f>SUMIFS(Table2.5a!$I$3:$I$196,Table2.5a!$G$3:$G$196,'Table 1.h'!$A4)</f>
        <v>17510.618999999999</v>
      </c>
      <c r="C4" s="157">
        <f>SUMIFS(Table2.5a!$M$3:$M$196,Table2.5a!$G$3:$G$196,'Table 1.h'!$A4)</f>
        <v>13880.499</v>
      </c>
      <c r="D4" s="157">
        <f>SUMIFS(Table2.5a!$Q$3:$Q$196,Table2.5a!$G$3:$G$196,'Table 1.h'!$A4)</f>
        <v>19916.640000000003</v>
      </c>
      <c r="E4" s="157">
        <f>SUMIFS(Table2.5a!$U$3:$U$196,Table2.5a!$G$3:$G$196,'Table 1.h'!$A4)</f>
        <v>51307.758000000002</v>
      </c>
      <c r="F4" s="158">
        <f t="shared" ref="F4:F13" si="0">E4/$E$14*100</f>
        <v>0.86900042248019593</v>
      </c>
    </row>
    <row r="5" spans="1:6" x14ac:dyDescent="0.25">
      <c r="A5" t="s">
        <v>1196</v>
      </c>
      <c r="B5" s="157">
        <f>SUMIFS(Table2.5a!$I$3:$I$196,Table2.5a!$G$3:$G$196,'Table 1.h'!$A5)</f>
        <v>13939.612000000001</v>
      </c>
      <c r="C5" s="157">
        <f>SUMIFS(Table2.5a!$M$3:$M$196,Table2.5a!$G$3:$G$196,'Table 1.h'!$A5)</f>
        <v>28872.608</v>
      </c>
      <c r="D5" s="157">
        <f>SUMIFS(Table2.5a!$Q$3:$Q$196,Table2.5a!$G$3:$G$196,'Table 1.h'!$A5)</f>
        <v>10978.153</v>
      </c>
      <c r="E5" s="157">
        <f>SUMIFS(Table2.5a!$U$3:$U$196,Table2.5a!$G$3:$G$196,'Table 1.h'!$A5)</f>
        <v>53790.373</v>
      </c>
      <c r="F5" s="158">
        <f t="shared" si="0"/>
        <v>0.91104851750425964</v>
      </c>
    </row>
    <row r="6" spans="1:6" x14ac:dyDescent="0.25">
      <c r="A6" t="s">
        <v>1192</v>
      </c>
      <c r="B6" s="157">
        <f>SUMIFS(Table2.5a!$I$3:$I$196,Table2.5a!$G$3:$G$196,'Table 1.h'!$A6)</f>
        <v>21816.410000000003</v>
      </c>
      <c r="C6" s="157">
        <f>SUMIFS(Table2.5a!$M$3:$M$196,Table2.5a!$G$3:$G$196,'Table 1.h'!$A6)</f>
        <v>86189.233000000007</v>
      </c>
      <c r="D6" s="157">
        <f>SUMIFS(Table2.5a!$Q$3:$Q$196,Table2.5a!$G$3:$G$196,'Table 1.h'!$A6)</f>
        <v>3772.2379999999998</v>
      </c>
      <c r="E6" s="157">
        <f>SUMIFS(Table2.5a!$U$3:$U$196,Table2.5a!$G$3:$G$196,'Table 1.h'!$A6)</f>
        <v>111776.88100000001</v>
      </c>
      <c r="F6" s="158">
        <f t="shared" si="0"/>
        <v>1.8931670491725363</v>
      </c>
    </row>
    <row r="7" spans="1:6" x14ac:dyDescent="0.25">
      <c r="A7" t="s">
        <v>188</v>
      </c>
      <c r="B7" s="157">
        <f>SUMIFS(Table2.5a!$I$3:$I$196,Table2.5a!$G$3:$G$196,'Table 1.h'!$A7)</f>
        <v>39443.314999999995</v>
      </c>
      <c r="C7" s="157">
        <f>SUMIFS(Table2.5a!$M$3:$M$196,Table2.5a!$G$3:$G$196,'Table 1.h'!$A7)</f>
        <v>21934.874</v>
      </c>
      <c r="D7" s="157">
        <f>SUMIFS(Table2.5a!$Q$3:$Q$196,Table2.5a!$G$3:$G$196,'Table 1.h'!$A7)</f>
        <v>86890.103000000003</v>
      </c>
      <c r="E7" s="157">
        <f>SUMIFS(Table2.5a!$U$3:$U$196,Table2.5a!$G$3:$G$196,'Table 1.h'!$A7)</f>
        <v>148268.29200000002</v>
      </c>
      <c r="F7" s="158">
        <f t="shared" si="0"/>
        <v>2.511222735330144</v>
      </c>
    </row>
    <row r="8" spans="1:6" x14ac:dyDescent="0.25">
      <c r="A8" t="s">
        <v>1188</v>
      </c>
      <c r="B8" s="157">
        <f>SUMIFS(Table2.5a!$I$3:$I$196,Table2.5a!$G$3:$G$196,'Table 1.h'!$A8)</f>
        <v>34374.028000000006</v>
      </c>
      <c r="C8" s="157">
        <f>SUMIFS(Table2.5a!$M$3:$M$196,Table2.5a!$G$3:$G$196,'Table 1.h'!$A8)</f>
        <v>24849.036</v>
      </c>
      <c r="D8" s="157">
        <f>SUMIFS(Table2.5a!$Q$3:$Q$196,Table2.5a!$G$3:$G$196,'Table 1.h'!$A8)</f>
        <v>35701.150999999983</v>
      </c>
      <c r="E8" s="157">
        <f>SUMIFS(Table2.5a!$U$3:$U$196,Table2.5a!$G$3:$G$196,'Table 1.h'!$A8)</f>
        <v>94924.215000000011</v>
      </c>
      <c r="F8" s="158">
        <f t="shared" si="0"/>
        <v>1.6077331412259519</v>
      </c>
    </row>
    <row r="9" spans="1:6" x14ac:dyDescent="0.25">
      <c r="A9" t="s">
        <v>1197</v>
      </c>
      <c r="B9" s="157">
        <f>SUMIFS(Table2.5a!$I$3:$I$196,Table2.5a!$G$3:$G$196,'Table 1.h'!$A9)</f>
        <v>18457.474999999999</v>
      </c>
      <c r="C9" s="157">
        <f>SUMIFS(Table2.5a!$M$3:$M$196,Table2.5a!$G$3:$G$196,'Table 1.h'!$A9)</f>
        <v>106262.883</v>
      </c>
      <c r="D9" s="157">
        <f>SUMIFS(Table2.5a!$Q$3:$Q$196,Table2.5a!$G$3:$G$196,'Table 1.h'!$A9)</f>
        <v>1359.0740000000001</v>
      </c>
      <c r="E9" s="157">
        <f>SUMIFS(Table2.5a!$U$3:$U$196,Table2.5a!$G$3:$G$196,'Table 1.h'!$A9)</f>
        <v>126079.432</v>
      </c>
      <c r="F9" s="158">
        <f t="shared" si="0"/>
        <v>2.1354096133778273</v>
      </c>
    </row>
    <row r="10" spans="1:6" x14ac:dyDescent="0.25">
      <c r="A10" t="s">
        <v>1193</v>
      </c>
      <c r="B10" s="157">
        <f>SUMIFS(Table2.5a!$I$3:$I$196,Table2.5a!$G$3:$G$196,'Table 1.h'!$A10)</f>
        <v>13611.213</v>
      </c>
      <c r="C10" s="157">
        <f>SUMIFS(Table2.5a!$M$3:$M$196,Table2.5a!$G$3:$G$196,'Table 1.h'!$A10)</f>
        <v>12513.169</v>
      </c>
      <c r="D10" s="157">
        <f>SUMIFS(Table2.5a!$Q$3:$Q$196,Table2.5a!$G$3:$G$196,'Table 1.h'!$A10)</f>
        <v>8550.8749999999982</v>
      </c>
      <c r="E10" s="157">
        <f>SUMIFS(Table2.5a!$U$3:$U$196,Table2.5a!$G$3:$G$196,'Table 1.h'!$A10)</f>
        <v>34675.256999999998</v>
      </c>
      <c r="F10" s="158">
        <f t="shared" si="0"/>
        <v>0.58729545310885278</v>
      </c>
    </row>
    <row r="11" spans="1:6" x14ac:dyDescent="0.25">
      <c r="A11" t="s">
        <v>1200</v>
      </c>
      <c r="B11" s="157">
        <f>SUMIFS(Table2.5a!$I$3:$I$196,Table2.5a!$G$3:$G$196,'Table 1.h'!$A11)</f>
        <v>1539332</v>
      </c>
      <c r="C11" s="157">
        <f>SUMIFS(Table2.5a!$M$3:$M$196,Table2.5a!$G$3:$G$196,'Table 1.h'!$A11)</f>
        <v>1843371</v>
      </c>
      <c r="D11" s="157">
        <f>SUMIFS(Table2.5a!$Q$3:$Q$196,Table2.5a!$G$3:$G$196,'Table 1.h'!$A11)</f>
        <v>966795</v>
      </c>
      <c r="E11" s="157">
        <f>SUMIFS(Table2.5a!$U$3:$U$196,Table2.5a!$G$3:$G$196,'Table 1.h'!$A11)</f>
        <v>4349498</v>
      </c>
      <c r="F11" s="158">
        <f t="shared" si="0"/>
        <v>73.667526060615756</v>
      </c>
    </row>
    <row r="12" spans="1:6" x14ac:dyDescent="0.25">
      <c r="A12" t="s">
        <v>1191</v>
      </c>
      <c r="B12" s="157">
        <f>SUMIFS(Table2.5a!$I$3:$I$196,Table2.5a!$G$3:$G$196,'Table 1.h'!$A12)</f>
        <v>329739.31700000021</v>
      </c>
      <c r="C12" s="157">
        <f>SUMIFS(Table2.5a!$M$3:$M$196,Table2.5a!$G$3:$G$196,'Table 1.h'!$A12)</f>
        <v>300939.19099999999</v>
      </c>
      <c r="D12" s="157">
        <f>SUMIFS(Table2.5a!$Q$3:$Q$196,Table2.5a!$G$3:$G$196,'Table 1.h'!$A12)</f>
        <v>182432.69999999998</v>
      </c>
      <c r="E12" s="157">
        <f>SUMIFS(Table2.5a!$U$3:$U$196,Table2.5a!$G$3:$G$196,'Table 1.h'!$A12)</f>
        <v>845450.20799999998</v>
      </c>
      <c r="F12" s="158">
        <f t="shared" si="0"/>
        <v>14.319405418922601</v>
      </c>
    </row>
    <row r="13" spans="1:6" x14ac:dyDescent="0.25">
      <c r="A13" t="s">
        <v>1190</v>
      </c>
      <c r="B13" s="157">
        <f>SUMIFS(Table2.5a!$I$3:$I$196,Table2.5a!$G$3:$G$196,'Table 1.h'!$A13)</f>
        <v>12296.856</v>
      </c>
      <c r="C13" s="157">
        <f>SUMIFS(Table2.5a!$M$3:$M$196,Table2.5a!$G$3:$G$196,'Table 1.h'!$A13)</f>
        <v>10144.692999999997</v>
      </c>
      <c r="D13" s="157">
        <f>SUMIFS(Table2.5a!$Q$3:$Q$196,Table2.5a!$G$3:$G$196,'Table 1.h'!$A13)</f>
        <v>9326.9320000000007</v>
      </c>
      <c r="E13" s="157">
        <f>SUMIFS(Table2.5a!$U$3:$U$196,Table2.5a!$G$3:$G$196,'Table 1.h'!$A13)</f>
        <v>31768.481000000003</v>
      </c>
      <c r="F13" s="158">
        <f t="shared" si="0"/>
        <v>0.5380633355788822</v>
      </c>
    </row>
    <row r="14" spans="1:6" x14ac:dyDescent="0.25">
      <c r="A14" s="159" t="s">
        <v>1296</v>
      </c>
      <c r="B14" s="160">
        <f>SUM(B3:B13)</f>
        <v>2047432.2820000001</v>
      </c>
      <c r="C14" s="160">
        <f t="shared" ref="C14:E14" si="1">SUM(C3:C13)</f>
        <v>2491105.7439999999</v>
      </c>
      <c r="D14" s="160">
        <f t="shared" si="1"/>
        <v>1333351.023</v>
      </c>
      <c r="E14" s="160">
        <f t="shared" si="1"/>
        <v>5904227.0489999996</v>
      </c>
      <c r="F14" s="160">
        <v>100</v>
      </c>
    </row>
    <row r="15" spans="1:6" x14ac:dyDescent="0.25">
      <c r="A15" s="2" t="s">
        <v>1297</v>
      </c>
      <c r="B15" s="161">
        <f>B14/$E$14*100</f>
        <v>34.677397481636049</v>
      </c>
      <c r="C15" s="161">
        <f t="shared" ref="C15:E15" si="2">C14/$E$14*100</f>
        <v>42.191902908305657</v>
      </c>
      <c r="D15" s="161">
        <f t="shared" si="2"/>
        <v>22.582990320906273</v>
      </c>
      <c r="E15" s="161">
        <f t="shared" si="2"/>
        <v>100</v>
      </c>
      <c r="F15" s="161"/>
    </row>
    <row r="16" spans="1:6" ht="32.25" customHeight="1" x14ac:dyDescent="0.25">
      <c r="A16" s="184" t="s">
        <v>1515</v>
      </c>
      <c r="B16" s="184"/>
      <c r="C16" s="184"/>
      <c r="D16" s="184"/>
      <c r="E16" s="184"/>
      <c r="F16" s="184"/>
    </row>
    <row r="17" spans="2:5" x14ac:dyDescent="0.25">
      <c r="B17" s="157"/>
      <c r="C17" s="157"/>
      <c r="D17" s="157"/>
      <c r="E17" s="157"/>
    </row>
  </sheetData>
  <mergeCells count="1">
    <mergeCell ref="A16:F16"/>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DAA69-F47A-4743-AB59-3FF92AD1AE17}">
  <sheetPr>
    <tabColor rgb="FFFFFF00"/>
  </sheetPr>
  <dimension ref="A1:F17"/>
  <sheetViews>
    <sheetView workbookViewId="0">
      <selection activeCell="B3" sqref="B3:F15"/>
    </sheetView>
  </sheetViews>
  <sheetFormatPr defaultRowHeight="15" x14ac:dyDescent="0.25"/>
  <cols>
    <col min="1" max="1" width="28.5703125" customWidth="1"/>
    <col min="2" max="2" width="11" bestFit="1" customWidth="1"/>
    <col min="3" max="3" width="11.5703125" bestFit="1" customWidth="1"/>
    <col min="4" max="4" width="7.5703125" bestFit="1" customWidth="1"/>
    <col min="5" max="5" width="12" bestFit="1" customWidth="1"/>
    <col min="6" max="6" width="10.140625" bestFit="1" customWidth="1"/>
  </cols>
  <sheetData>
    <row r="1" spans="1:6" x14ac:dyDescent="0.25">
      <c r="A1" s="1" t="str">
        <f>CONCATENATE("Revenue by  Operators/Utilities ($000) by AEA Energy Regions, ",'Input_Data &amp; TOC'!A2)</f>
        <v>Revenue by  Operators/Utilities ($000) by AEA Energy Regions, 2021</v>
      </c>
    </row>
    <row r="2" spans="1:6" ht="45" x14ac:dyDescent="0.25">
      <c r="A2" s="2" t="s">
        <v>1172</v>
      </c>
      <c r="B2" s="2" t="s">
        <v>1292</v>
      </c>
      <c r="C2" s="2" t="s">
        <v>1513</v>
      </c>
      <c r="D2" s="2" t="s">
        <v>1514</v>
      </c>
      <c r="E2" s="2" t="s">
        <v>1512</v>
      </c>
      <c r="F2" s="5" t="s">
        <v>1295</v>
      </c>
    </row>
    <row r="3" spans="1:6" x14ac:dyDescent="0.25">
      <c r="A3" t="s">
        <v>1189</v>
      </c>
      <c r="B3" s="157">
        <f>SUMIFS(Table2.5a!$H$3:$H$196,Table2.5a!$G$3:$G$196,'Table 1.h'!$A3)</f>
        <v>3477.0652026045459</v>
      </c>
      <c r="C3" s="157">
        <f>SUMIFS(Table2.5a!$L$3:$L$196,Table2.5a!$G$3:$G$196,'Table 1.h'!$A3)</f>
        <v>18758.443394093178</v>
      </c>
      <c r="D3" s="157">
        <f>SUMIFS(Table2.5a!$P$3:$P$196,Table2.5a!$G$3:$G$196,'Table 1.h'!$A3)</f>
        <v>4161.8132273598476</v>
      </c>
      <c r="E3" s="157">
        <f>SUMIFS(Table2.5a!$T$3:$T$196,Table2.5a!$G$3:$G$196,'Table 1.h'!$A3)</f>
        <v>26397.321824057573</v>
      </c>
      <c r="F3" s="158">
        <f>E3/$E$14*100</f>
        <v>2.187429923676401</v>
      </c>
    </row>
    <row r="4" spans="1:6" x14ac:dyDescent="0.25">
      <c r="A4" t="s">
        <v>1194</v>
      </c>
      <c r="B4" s="157">
        <f>SUMIFS(Table2.5a!$H$3:$H$196,Table2.5a!$G$3:$G$196,'Table 1.h'!$A4)</f>
        <v>7562.9184413749999</v>
      </c>
      <c r="C4" s="157">
        <f>SUMIFS(Table2.5a!$L$3:$L$196,Table2.5a!$G$3:$G$196,'Table 1.h'!$A4)</f>
        <v>5488.2918099999997</v>
      </c>
      <c r="D4" s="157">
        <f>SUMIFS(Table2.5a!$P$3:$P$196,Table2.5a!$G$3:$G$196,'Table 1.h'!$A4)</f>
        <v>8482.7829263583317</v>
      </c>
      <c r="E4" s="157">
        <f>SUMIFS(Table2.5a!$T$3:$T$196,Table2.5a!$G$3:$G$196,'Table 1.h'!$A4)</f>
        <v>21533.99317773333</v>
      </c>
      <c r="F4" s="158">
        <f t="shared" ref="F4:F13" si="0">E4/$E$14*100</f>
        <v>1.7844272751294175</v>
      </c>
    </row>
    <row r="5" spans="1:6" x14ac:dyDescent="0.25">
      <c r="A5" t="s">
        <v>1196</v>
      </c>
      <c r="B5" s="157">
        <f>SUMIFS(Table2.5a!$H$3:$H$196,Table2.5a!$G$3:$G$196,'Table 1.h'!$A5)</f>
        <v>7157.3472695249993</v>
      </c>
      <c r="C5" s="157">
        <f>SUMIFS(Table2.5a!$L$3:$L$196,Table2.5a!$G$3:$G$196,'Table 1.h'!$A5)</f>
        <v>14016.630713758335</v>
      </c>
      <c r="D5" s="157">
        <f>SUMIFS(Table2.5a!$P$3:$P$196,Table2.5a!$G$3:$G$196,'Table 1.h'!$A5)</f>
        <v>5646.5224675416666</v>
      </c>
      <c r="E5" s="157">
        <f>SUMIFS(Table2.5a!$T$3:$T$196,Table2.5a!$G$3:$G$196,'Table 1.h'!$A5)</f>
        <v>26820.500450825002</v>
      </c>
      <c r="F5" s="158">
        <f t="shared" si="0"/>
        <v>2.2224968746883684</v>
      </c>
    </row>
    <row r="6" spans="1:6" x14ac:dyDescent="0.25">
      <c r="A6" t="s">
        <v>1192</v>
      </c>
      <c r="B6" s="157">
        <f>SUMIFS(Table2.5a!$H$3:$H$196,Table2.5a!$G$3:$G$196,'Table 1.h'!$A6)</f>
        <v>7861.7566507166657</v>
      </c>
      <c r="C6" s="157">
        <f>SUMIFS(Table2.5a!$L$3:$L$196,Table2.5a!$G$3:$G$196,'Table 1.h'!$A6)</f>
        <v>26194.705271591669</v>
      </c>
      <c r="D6" s="157">
        <f>SUMIFS(Table2.5a!$P$3:$P$196,Table2.5a!$G$3:$G$196,'Table 1.h'!$A6)</f>
        <v>3658.9886587999999</v>
      </c>
      <c r="E6" s="157">
        <f>SUMIFS(Table2.5a!$T$3:$T$196,Table2.5a!$G$3:$G$196,'Table 1.h'!$A6)</f>
        <v>37716.450581108336</v>
      </c>
      <c r="F6" s="158">
        <f t="shared" si="0"/>
        <v>3.1253963248949415</v>
      </c>
    </row>
    <row r="7" spans="1:6" x14ac:dyDescent="0.25">
      <c r="A7" t="s">
        <v>188</v>
      </c>
      <c r="B7" s="157">
        <f>SUMIFS(Table2.5a!$H$3:$H$196,Table2.5a!$G$3:$G$196,'Table 1.h'!$A7)</f>
        <v>7177.8917193749994</v>
      </c>
      <c r="C7" s="157">
        <f>SUMIFS(Table2.5a!$L$3:$L$196,Table2.5a!$G$3:$G$196,'Table 1.h'!$A7)</f>
        <v>3954.4497968999999</v>
      </c>
      <c r="D7" s="157">
        <f>SUMIFS(Table2.5a!$P$3:$P$196,Table2.5a!$G$3:$G$196,'Table 1.h'!$A7)</f>
        <v>13604.679389691666</v>
      </c>
      <c r="E7" s="157">
        <f>SUMIFS(Table2.5a!$T$3:$T$196,Table2.5a!$G$3:$G$196,'Table 1.h'!$A7)</f>
        <v>24737.020905966667</v>
      </c>
      <c r="F7" s="158">
        <f t="shared" si="0"/>
        <v>2.0498480911425578</v>
      </c>
    </row>
    <row r="8" spans="1:6" x14ac:dyDescent="0.25">
      <c r="A8" t="s">
        <v>1188</v>
      </c>
      <c r="B8" s="157">
        <f>SUMIFS(Table2.5a!$H$3:$H$196,Table2.5a!$G$3:$G$196,'Table 1.h'!$A8)</f>
        <v>16707.130302225003</v>
      </c>
      <c r="C8" s="157">
        <f>SUMIFS(Table2.5a!$L$3:$L$196,Table2.5a!$G$3:$G$196,'Table 1.h'!$A8)</f>
        <v>10577.633225933334</v>
      </c>
      <c r="D8" s="157">
        <f>SUMIFS(Table2.5a!$P$3:$P$196,Table2.5a!$G$3:$G$196,'Table 1.h'!$A8)</f>
        <v>15569.000236575004</v>
      </c>
      <c r="E8" s="157">
        <f>SUMIFS(Table2.5a!$T$3:$T$196,Table2.5a!$G$3:$G$196,'Table 1.h'!$A8)</f>
        <v>42853.763764733339</v>
      </c>
      <c r="F8" s="158">
        <f t="shared" si="0"/>
        <v>3.5511028666440798</v>
      </c>
    </row>
    <row r="9" spans="1:6" x14ac:dyDescent="0.25">
      <c r="A9" t="s">
        <v>1197</v>
      </c>
      <c r="B9" s="157">
        <f>SUMIFS(Table2.5a!$H$3:$H$196,Table2.5a!$G$3:$G$196,'Table 1.h'!$A9)</f>
        <v>3147.3932583333335</v>
      </c>
      <c r="C9" s="157">
        <f>SUMIFS(Table2.5a!$L$3:$L$196,Table2.5a!$G$3:$G$196,'Table 1.h'!$A9)</f>
        <v>18270.147258333331</v>
      </c>
      <c r="D9" s="157">
        <f>SUMIFS(Table2.5a!$P$3:$P$196,Table2.5a!$G$3:$G$196,'Table 1.h'!$A9)</f>
        <v>194.95039166666663</v>
      </c>
      <c r="E9" s="157">
        <f>SUMIFS(Table2.5a!$T$3:$T$196,Table2.5a!$G$3:$G$196,'Table 1.h'!$A9)</f>
        <v>21612.490908333333</v>
      </c>
      <c r="F9" s="158">
        <f t="shared" si="0"/>
        <v>1.7909320367108992</v>
      </c>
    </row>
    <row r="10" spans="1:6" x14ac:dyDescent="0.25">
      <c r="A10" t="s">
        <v>1193</v>
      </c>
      <c r="B10" s="157">
        <f>SUMIFS(Table2.5a!$H$3:$H$196,Table2.5a!$G$3:$G$196,'Table 1.h'!$A10)</f>
        <v>6566.2451344499996</v>
      </c>
      <c r="C10" s="157">
        <f>SUMIFS(Table2.5a!$L$3:$L$196,Table2.5a!$G$3:$G$196,'Table 1.h'!$A10)</f>
        <v>5079.474258733333</v>
      </c>
      <c r="D10" s="157">
        <f>SUMIFS(Table2.5a!$P$3:$P$196,Table2.5a!$G$3:$G$196,'Table 1.h'!$A10)</f>
        <v>4680.9466537499993</v>
      </c>
      <c r="E10" s="157">
        <f>SUMIFS(Table2.5a!$T$3:$T$196,Table2.5a!$G$3:$G$196,'Table 1.h'!$A10)</f>
        <v>16326.666046933333</v>
      </c>
      <c r="F10" s="158">
        <f t="shared" si="0"/>
        <v>1.3529189856065444</v>
      </c>
    </row>
    <row r="11" spans="1:6" x14ac:dyDescent="0.25">
      <c r="A11" t="s">
        <v>1200</v>
      </c>
      <c r="B11" s="157">
        <f>SUMIFS(Table2.5a!$H$3:$H$196,Table2.5a!$G$3:$G$196,'Table 1.h'!$A11)</f>
        <v>352519.39999999997</v>
      </c>
      <c r="C11" s="157">
        <f>SUMIFS(Table2.5a!$L$3:$L$196,Table2.5a!$G$3:$G$196,'Table 1.h'!$A11)</f>
        <v>332435.3</v>
      </c>
      <c r="D11" s="157">
        <f>SUMIFS(Table2.5a!$P$3:$P$196,Table2.5a!$G$3:$G$196,'Table 1.h'!$A11)</f>
        <v>166260</v>
      </c>
      <c r="E11" s="157">
        <f>SUMIFS(Table2.5a!$T$3:$T$196,Table2.5a!$G$3:$G$196,'Table 1.h'!$A11)</f>
        <v>851214.70000000007</v>
      </c>
      <c r="F11" s="158">
        <f t="shared" si="0"/>
        <v>70.536417242005811</v>
      </c>
    </row>
    <row r="12" spans="1:6" x14ac:dyDescent="0.25">
      <c r="A12" t="s">
        <v>1191</v>
      </c>
      <c r="B12" s="157">
        <f>SUMIFS(Table2.5a!$H$3:$H$196,Table2.5a!$G$3:$G$196,'Table 1.h'!$A12)</f>
        <v>48298.706330241665</v>
      </c>
      <c r="C12" s="157">
        <f>SUMIFS(Table2.5a!$L$3:$L$196,Table2.5a!$G$3:$G$196,'Table 1.h'!$A12)</f>
        <v>42020.001692291669</v>
      </c>
      <c r="D12" s="157">
        <f>SUMIFS(Table2.5a!$P$3:$P$196,Table2.5a!$G$3:$G$196,'Table 1.h'!$A12)</f>
        <v>21369.375617408339</v>
      </c>
      <c r="E12" s="157">
        <f>SUMIFS(Table2.5a!$T$3:$T$196,Table2.5a!$G$3:$G$196,'Table 1.h'!$A12)</f>
        <v>118467.48363994164</v>
      </c>
      <c r="F12" s="158">
        <f t="shared" si="0"/>
        <v>9.8168791676617175</v>
      </c>
    </row>
    <row r="13" spans="1:6" x14ac:dyDescent="0.25">
      <c r="A13" t="s">
        <v>1190</v>
      </c>
      <c r="B13" s="157">
        <f>SUMIFS(Table2.5a!$H$3:$H$196,Table2.5a!$G$3:$G$196,'Table 1.h'!$A13)</f>
        <v>7206.6589574083337</v>
      </c>
      <c r="C13" s="157">
        <f>SUMIFS(Table2.5a!$L$3:$L$196,Table2.5a!$G$3:$G$196,'Table 1.h'!$A13)</f>
        <v>6149.988788141668</v>
      </c>
      <c r="D13" s="157">
        <f>SUMIFS(Table2.5a!$P$3:$P$196,Table2.5a!$G$3:$G$196,'Table 1.h'!$A13)</f>
        <v>5736.331764874999</v>
      </c>
      <c r="E13" s="157">
        <f>SUMIFS(Table2.5a!$T$3:$T$196,Table2.5a!$G$3:$G$196,'Table 1.h'!$A13)</f>
        <v>19092.979510424997</v>
      </c>
      <c r="F13" s="158">
        <f t="shared" si="0"/>
        <v>1.5821512118392753</v>
      </c>
    </row>
    <row r="14" spans="1:6" x14ac:dyDescent="0.25">
      <c r="A14" s="159" t="s">
        <v>1296</v>
      </c>
      <c r="B14" s="160">
        <f>SUM(B3:B13)</f>
        <v>467682.51326625451</v>
      </c>
      <c r="C14" s="160">
        <f t="shared" ref="C14:F14" si="1">SUM(C3:C13)</f>
        <v>482945.0662097765</v>
      </c>
      <c r="D14" s="160">
        <f t="shared" si="1"/>
        <v>249365.39133402653</v>
      </c>
      <c r="E14" s="160">
        <f t="shared" si="1"/>
        <v>1206773.3708100575</v>
      </c>
      <c r="F14" s="160">
        <f t="shared" si="1"/>
        <v>100.00000000000001</v>
      </c>
    </row>
    <row r="15" spans="1:6" x14ac:dyDescent="0.25">
      <c r="A15" s="2" t="s">
        <v>1297</v>
      </c>
      <c r="B15" s="161">
        <f>B14/$E$14*100</f>
        <v>38.754792289816471</v>
      </c>
      <c r="C15" s="161">
        <f t="shared" ref="C15:E15" si="2">C14/$E$14*100</f>
        <v>40.019532904143823</v>
      </c>
      <c r="D15" s="161">
        <f t="shared" si="2"/>
        <v>20.66381288863192</v>
      </c>
      <c r="E15" s="161">
        <f t="shared" si="2"/>
        <v>100</v>
      </c>
      <c r="F15" s="161"/>
    </row>
    <row r="16" spans="1:6" ht="32.25" customHeight="1" x14ac:dyDescent="0.25">
      <c r="A16" s="184" t="s">
        <v>1515</v>
      </c>
      <c r="B16" s="184"/>
      <c r="C16" s="184"/>
      <c r="D16" s="184"/>
      <c r="E16" s="184"/>
      <c r="F16" s="184"/>
    </row>
    <row r="17" spans="1:6" x14ac:dyDescent="0.25">
      <c r="A17" s="184" t="s">
        <v>1511</v>
      </c>
      <c r="B17" s="184"/>
      <c r="C17" s="184"/>
      <c r="D17" s="184"/>
      <c r="E17" s="184"/>
      <c r="F17" s="184"/>
    </row>
  </sheetData>
  <mergeCells count="2">
    <mergeCell ref="A16:F16"/>
    <mergeCell ref="A17:F1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F0AE6-CD9D-495F-ADC6-4247E346BD4E}">
  <sheetPr>
    <tabColor rgb="FFFFFF00"/>
  </sheetPr>
  <dimension ref="A1:F17"/>
  <sheetViews>
    <sheetView tabSelected="1" workbookViewId="0">
      <selection activeCell="B3" sqref="B3:F15"/>
    </sheetView>
  </sheetViews>
  <sheetFormatPr defaultRowHeight="15" x14ac:dyDescent="0.25"/>
  <cols>
    <col min="1" max="1" width="28.28515625" customWidth="1"/>
    <col min="2" max="2" width="11" bestFit="1" customWidth="1"/>
    <col min="3" max="3" width="11.5703125" bestFit="1" customWidth="1"/>
    <col min="4" max="4" width="8.42578125" customWidth="1"/>
    <col min="5" max="5" width="12" bestFit="1" customWidth="1"/>
    <col min="6" max="6" width="10.140625" bestFit="1" customWidth="1"/>
  </cols>
  <sheetData>
    <row r="1" spans="1:6" x14ac:dyDescent="0.25">
      <c r="A1" s="1" t="str">
        <f>CONCATENATE("Customers by Operators/Utilities (Accounts) by AEA Energy Regions, ",'Input_Data &amp; TOC'!A2)</f>
        <v>Customers by Operators/Utilities (Accounts) by AEA Energy Regions, 2021</v>
      </c>
    </row>
    <row r="2" spans="1:6" ht="45" customHeight="1" x14ac:dyDescent="0.25">
      <c r="A2" s="5" t="s">
        <v>1172</v>
      </c>
      <c r="B2" s="5" t="s">
        <v>1292</v>
      </c>
      <c r="C2" s="2" t="s">
        <v>1293</v>
      </c>
      <c r="D2" s="5" t="s">
        <v>1294</v>
      </c>
      <c r="E2" s="2" t="s">
        <v>1512</v>
      </c>
      <c r="F2" s="5" t="s">
        <v>1295</v>
      </c>
    </row>
    <row r="3" spans="1:6" x14ac:dyDescent="0.25">
      <c r="A3" t="s">
        <v>1189</v>
      </c>
      <c r="B3" s="157">
        <f>SUMIFS(Table2.5a!$J$3:$J$196,Table2.5a!$G$3:$G$196,'Table 1.h'!$A3)</f>
        <v>1462.6643939393941</v>
      </c>
      <c r="C3" s="157">
        <f>SUMIFS(Table2.5a!$N$3:$N$196,Table2.5a!$G$3:$G$196,'Table 1.h'!$A3)</f>
        <v>182.61969696969697</v>
      </c>
      <c r="D3" s="157">
        <f>SUMIFS(Table2.5a!$R$3:$R$196,Table2.5a!$G$3:$G$196,'Table 1.h'!$A3)</f>
        <v>676.04469696969704</v>
      </c>
      <c r="E3" s="157">
        <f>SUMIFS(Table2.5a!$V$3:$V$196,Table2.5a!$G$3:$G$196,'Table 1.h'!$A3)</f>
        <v>2321.3287878787878</v>
      </c>
      <c r="F3" s="158">
        <f>E3/$E$14*100</f>
        <v>0.66568586347378744</v>
      </c>
    </row>
    <row r="4" spans="1:6" x14ac:dyDescent="0.25">
      <c r="A4" t="s">
        <v>1194</v>
      </c>
      <c r="B4" s="157">
        <f>SUMIFS(Table2.5a!$J$3:$J$196,Table2.5a!$G$3:$G$196,'Table 1.h'!$A4)</f>
        <v>3322.3333333333335</v>
      </c>
      <c r="C4" s="157">
        <f>SUMIFS(Table2.5a!$N$3:$N$196,Table2.5a!$G$3:$G$196,'Table 1.h'!$A4)</f>
        <v>214.49999999999997</v>
      </c>
      <c r="D4" s="157">
        <f>SUMIFS(Table2.5a!$R$3:$R$196,Table2.5a!$G$3:$G$196,'Table 1.h'!$A4)</f>
        <v>956.99999999999989</v>
      </c>
      <c r="E4" s="157">
        <f>SUMIFS(Table2.5a!$V$3:$V$196,Table2.5a!$G$3:$G$196,'Table 1.h'!$A4)</f>
        <v>4493.8333333333348</v>
      </c>
      <c r="F4" s="158">
        <f t="shared" ref="F4:F13" si="0">E4/$E$14*100</f>
        <v>1.2886935010791307</v>
      </c>
    </row>
    <row r="5" spans="1:6" x14ac:dyDescent="0.25">
      <c r="A5" t="s">
        <v>1196</v>
      </c>
      <c r="B5" s="157">
        <f>SUMIFS(Table2.5a!$J$3:$J$196,Table2.5a!$G$3:$G$196,'Table 1.h'!$A5)</f>
        <v>3082.8750000000005</v>
      </c>
      <c r="C5" s="157">
        <f>SUMIFS(Table2.5a!$N$3:$N$196,Table2.5a!$G$3:$G$196,'Table 1.h'!$A5)</f>
        <v>253.90833333333336</v>
      </c>
      <c r="D5" s="157">
        <f>SUMIFS(Table2.5a!$R$3:$R$196,Table2.5a!$G$3:$G$196,'Table 1.h'!$A5)</f>
        <v>1424.4</v>
      </c>
      <c r="E5" s="157">
        <f>SUMIFS(Table2.5a!$V$3:$V$196,Table2.5a!$G$3:$G$196,'Table 1.h'!$A5)</f>
        <v>4761.1833333333334</v>
      </c>
      <c r="F5" s="158">
        <f t="shared" si="0"/>
        <v>1.3653612771085422</v>
      </c>
    </row>
    <row r="6" spans="1:6" x14ac:dyDescent="0.25">
      <c r="A6" t="s">
        <v>1192</v>
      </c>
      <c r="B6" s="157">
        <f>SUMIFS(Table2.5a!$J$3:$J$196,Table2.5a!$G$3:$G$196,'Table 1.h'!$A6)</f>
        <v>4336.583333333333</v>
      </c>
      <c r="C6" s="157">
        <f>SUMIFS(Table2.5a!$N$3:$N$196,Table2.5a!$G$3:$G$196,'Table 1.h'!$A6)</f>
        <v>945.08333333333326</v>
      </c>
      <c r="D6" s="157">
        <f>SUMIFS(Table2.5a!$R$3:$R$196,Table2.5a!$G$3:$G$196,'Table 1.h'!$A6)</f>
        <v>791.66666666666686</v>
      </c>
      <c r="E6" s="157">
        <f>SUMIFS(Table2.5a!$V$3:$V$196,Table2.5a!$G$3:$G$196,'Table 1.h'!$A6)</f>
        <v>6026.3333333333339</v>
      </c>
      <c r="F6" s="158">
        <f t="shared" si="0"/>
        <v>1.7281674743915441</v>
      </c>
    </row>
    <row r="7" spans="1:6" x14ac:dyDescent="0.25">
      <c r="A7" t="s">
        <v>188</v>
      </c>
      <c r="B7" s="157">
        <f>SUMIFS(Table2.5a!$J$3:$J$196,Table2.5a!$G$3:$G$196,'Table 1.h'!$A7)</f>
        <v>5153.166666666667</v>
      </c>
      <c r="C7" s="157">
        <f>SUMIFS(Table2.5a!$N$3:$N$196,Table2.5a!$G$3:$G$196,'Table 1.h'!$A7)</f>
        <v>1132.0833333333333</v>
      </c>
      <c r="D7" s="157">
        <f>SUMIFS(Table2.5a!$R$3:$R$196,Table2.5a!$G$3:$G$196,'Table 1.h'!$A7)</f>
        <v>185.16666666666669</v>
      </c>
      <c r="E7" s="157">
        <f>SUMIFS(Table2.5a!$V$3:$V$196,Table2.5a!$G$3:$G$196,'Table 1.h'!$A7)</f>
        <v>6470.4166666666661</v>
      </c>
      <c r="F7" s="158">
        <f t="shared" si="0"/>
        <v>1.8555169471366144</v>
      </c>
    </row>
    <row r="8" spans="1:6" x14ac:dyDescent="0.25">
      <c r="A8" t="s">
        <v>1188</v>
      </c>
      <c r="B8" s="157">
        <f>SUMIFS(Table2.5a!$J$3:$J$196,Table2.5a!$G$3:$G$196,'Table 1.h'!$A8)</f>
        <v>6533.9999999999991</v>
      </c>
      <c r="C8" s="157">
        <f>SUMIFS(Table2.5a!$N$3:$N$196,Table2.5a!$G$3:$G$196,'Table 1.h'!$A8)</f>
        <v>402.66666666666669</v>
      </c>
      <c r="D8" s="157">
        <f>SUMIFS(Table2.5a!$R$3:$R$196,Table2.5a!$G$3:$G$196,'Table 1.h'!$A8)</f>
        <v>2194.1666666666665</v>
      </c>
      <c r="E8" s="157">
        <f>SUMIFS(Table2.5a!$V$3:$V$196,Table2.5a!$G$3:$G$196,'Table 1.h'!$A8)</f>
        <v>9130.8333333333358</v>
      </c>
      <c r="F8" s="158">
        <f t="shared" si="0"/>
        <v>2.6184428089092524</v>
      </c>
    </row>
    <row r="9" spans="1:6" x14ac:dyDescent="0.25">
      <c r="A9" t="s">
        <v>1197</v>
      </c>
      <c r="B9" s="157">
        <f>SUMIFS(Table2.5a!$J$3:$J$196,Table2.5a!$G$3:$G$196,'Table 1.h'!$A9)</f>
        <v>2287.1666666666665</v>
      </c>
      <c r="C9" s="157">
        <f>SUMIFS(Table2.5a!$N$3:$N$196,Table2.5a!$G$3:$G$196,'Table 1.h'!$A9)</f>
        <v>683.83333333333337</v>
      </c>
      <c r="D9" s="157">
        <f>SUMIFS(Table2.5a!$R$3:$R$196,Table2.5a!$G$3:$G$196,'Table 1.h'!$A9)</f>
        <v>458.66666666666669</v>
      </c>
      <c r="E9" s="157">
        <f>SUMIFS(Table2.5a!$V$3:$V$196,Table2.5a!$G$3:$G$196,'Table 1.h'!$A9)</f>
        <v>3429.6666666666665</v>
      </c>
      <c r="F9" s="158">
        <f t="shared" si="0"/>
        <v>0.98352315637007548</v>
      </c>
    </row>
    <row r="10" spans="1:6" x14ac:dyDescent="0.25">
      <c r="A10" t="s">
        <v>1193</v>
      </c>
      <c r="B10" s="157">
        <f>SUMIFS(Table2.5a!$J$3:$J$196,Table2.5a!$G$3:$G$196,'Table 1.h'!$A10)</f>
        <v>2051.1666666666665</v>
      </c>
      <c r="C10" s="157">
        <f>SUMIFS(Table2.5a!$N$3:$N$196,Table2.5a!$G$3:$G$196,'Table 1.h'!$A10)</f>
        <v>124.25</v>
      </c>
      <c r="D10" s="157">
        <f>SUMIFS(Table2.5a!$R$3:$R$196,Table2.5a!$G$3:$G$196,'Table 1.h'!$A10)</f>
        <v>426.08333333333337</v>
      </c>
      <c r="E10" s="157">
        <f>SUMIFS(Table2.5a!$V$3:$V$196,Table2.5a!$G$3:$G$196,'Table 1.h'!$A10)</f>
        <v>2601.5</v>
      </c>
      <c r="F10" s="158">
        <f t="shared" si="0"/>
        <v>0.74603036970456349</v>
      </c>
    </row>
    <row r="11" spans="1:6" x14ac:dyDescent="0.25">
      <c r="A11" t="s">
        <v>1200</v>
      </c>
      <c r="B11" s="157">
        <f>SUMIFS(Table2.5a!$J$3:$J$196,Table2.5a!$G$3:$G$196,'Table 1.h'!$A11)</f>
        <v>226365</v>
      </c>
      <c r="C11" s="157">
        <f>SUMIFS(Table2.5a!$N$3:$N$196,Table2.5a!$G$3:$G$196,'Table 1.h'!$A11)</f>
        <v>33998</v>
      </c>
      <c r="D11" s="157">
        <f>SUMIFS(Table2.5a!$R$3:$R$196,Table2.5a!$G$3:$G$196,'Table 1.h'!$A11)</f>
        <v>571</v>
      </c>
      <c r="E11" s="157">
        <f>SUMIFS(Table2.5a!$V$3:$V$196,Table2.5a!$G$3:$G$196,'Table 1.h'!$A11)</f>
        <v>260934</v>
      </c>
      <c r="F11" s="158">
        <f t="shared" si="0"/>
        <v>74.827864112431513</v>
      </c>
    </row>
    <row r="12" spans="1:6" x14ac:dyDescent="0.25">
      <c r="A12" t="s">
        <v>1191</v>
      </c>
      <c r="B12" s="157">
        <f>SUMIFS(Table2.5a!$J$3:$J$196,Table2.5a!$G$3:$G$196,'Table 1.h'!$A12)</f>
        <v>28770.083333333336</v>
      </c>
      <c r="C12" s="157">
        <f>SUMIFS(Table2.5a!$N$3:$N$196,Table2.5a!$G$3:$G$196,'Table 1.h'!$A12)</f>
        <v>4914.0000000000009</v>
      </c>
      <c r="D12" s="157">
        <f>SUMIFS(Table2.5a!$R$3:$R$196,Table2.5a!$G$3:$G$196,'Table 1.h'!$A12)</f>
        <v>2547.6666666666665</v>
      </c>
      <c r="E12" s="157">
        <f>SUMIFS(Table2.5a!$V$3:$V$196,Table2.5a!$G$3:$G$196,'Table 1.h'!$A12)</f>
        <v>43838.75</v>
      </c>
      <c r="F12" s="158">
        <f t="shared" si="0"/>
        <v>12.571608252887154</v>
      </c>
    </row>
    <row r="13" spans="1:6" x14ac:dyDescent="0.25">
      <c r="A13" t="s">
        <v>1190</v>
      </c>
      <c r="B13" s="157">
        <f>SUMIFS(Table2.5a!$J$3:$J$196,Table2.5a!$G$3:$G$196,'Table 1.h'!$A13)</f>
        <v>3330.6388888888896</v>
      </c>
      <c r="C13" s="157">
        <f>SUMIFS(Table2.5a!$N$3:$N$196,Table2.5a!$G$3:$G$196,'Table 1.h'!$A13)</f>
        <v>316.08333333333337</v>
      </c>
      <c r="D13" s="157">
        <f>SUMIFS(Table2.5a!$R$3:$R$196,Table2.5a!$G$3:$G$196,'Table 1.h'!$A13)</f>
        <v>1057.7777777777778</v>
      </c>
      <c r="E13" s="157">
        <f>SUMIFS(Table2.5a!$V$3:$V$196,Table2.5a!$G$3:$G$196,'Table 1.h'!$A13)</f>
        <v>4704.4999999999991</v>
      </c>
      <c r="F13" s="158">
        <f t="shared" si="0"/>
        <v>1.3491062365078295</v>
      </c>
    </row>
    <row r="14" spans="1:6" x14ac:dyDescent="0.25">
      <c r="A14" s="159" t="s">
        <v>1296</v>
      </c>
      <c r="B14" s="160">
        <f>SUM(B3:B13)</f>
        <v>286695.67828282824</v>
      </c>
      <c r="C14" s="160">
        <f t="shared" ref="C14:F14" si="1">SUM(C3:C13)</f>
        <v>43167.02803030303</v>
      </c>
      <c r="D14" s="160">
        <f t="shared" si="1"/>
        <v>11289.63914141414</v>
      </c>
      <c r="E14" s="160">
        <f>SUM(E3:E13)</f>
        <v>348712.34545454546</v>
      </c>
      <c r="F14" s="160">
        <f t="shared" si="1"/>
        <v>100.00000000000001</v>
      </c>
    </row>
    <row r="15" spans="1:6" x14ac:dyDescent="0.25">
      <c r="A15" s="2" t="s">
        <v>1297</v>
      </c>
      <c r="B15" s="178">
        <f>B14/$E$14*100</f>
        <v>82.215522914487394</v>
      </c>
      <c r="C15" s="178">
        <f t="shared" ref="C15:D15" si="2">C14/$E$14*100</f>
        <v>12.378979004610503</v>
      </c>
      <c r="D15" s="178">
        <f t="shared" si="2"/>
        <v>3.23752206899877</v>
      </c>
      <c r="E15" s="161">
        <f t="shared" ref="E15" si="3">E14/$E$14*100</f>
        <v>100</v>
      </c>
      <c r="F15" s="161"/>
    </row>
    <row r="16" spans="1:6" ht="32.25" customHeight="1" x14ac:dyDescent="0.25">
      <c r="A16" s="184" t="s">
        <v>1515</v>
      </c>
      <c r="B16" s="184"/>
      <c r="C16" s="184"/>
      <c r="D16" s="184"/>
      <c r="E16" s="184"/>
      <c r="F16" s="184"/>
    </row>
    <row r="17" spans="2:5" x14ac:dyDescent="0.25">
      <c r="B17" s="157"/>
      <c r="C17" s="157"/>
      <c r="D17" s="157"/>
      <c r="E17" s="157"/>
    </row>
  </sheetData>
  <mergeCells count="1">
    <mergeCell ref="A16:F1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88E4D-3573-4125-94AE-21EF4DEF1D9D}">
  <sheetPr>
    <tabColor theme="5" tint="-0.249977111117893"/>
  </sheetPr>
  <dimension ref="A1:AC196"/>
  <sheetViews>
    <sheetView workbookViewId="0">
      <pane ySplit="2" topLeftCell="A3" activePane="bottomLeft" state="frozen"/>
      <selection activeCell="I1" sqref="I1:I1048576"/>
      <selection pane="bottomLeft" activeCell="C3" sqref="C3:G3"/>
    </sheetView>
  </sheetViews>
  <sheetFormatPr defaultRowHeight="15" x14ac:dyDescent="0.25"/>
  <cols>
    <col min="1" max="1" width="13.85546875" customWidth="1"/>
    <col min="4" max="4" width="30.28515625" style="35" customWidth="1"/>
    <col min="5" max="5" width="20.5703125" style="35" customWidth="1"/>
    <col min="6" max="6" width="23.140625" style="35" customWidth="1"/>
    <col min="7" max="7" width="17.28515625" style="98" customWidth="1"/>
    <col min="8" max="8" width="12.28515625" style="150" customWidth="1"/>
    <col min="9" max="9" width="12.28515625" style="52" customWidth="1"/>
    <col min="10" max="10" width="12.28515625" style="155" customWidth="1"/>
    <col min="11" max="11" width="12.28515625" style="46" customWidth="1"/>
    <col min="12" max="12" width="12.28515625" style="52" customWidth="1"/>
    <col min="13" max="15" width="12.28515625" style="35" customWidth="1"/>
    <col min="16" max="19" width="12.28515625" style="130" customWidth="1"/>
    <col min="20" max="20" width="12.28515625" style="52" customWidth="1"/>
    <col min="21" max="22" width="12.28515625" style="35" customWidth="1"/>
    <col min="23" max="23" width="12.28515625" style="130" customWidth="1"/>
    <col min="24" max="24" width="12.28515625" style="48" customWidth="1"/>
    <col min="25" max="25" width="12.28515625" style="35" customWidth="1"/>
    <col min="26" max="26" width="27.7109375" customWidth="1"/>
    <col min="27" max="27" width="20" customWidth="1"/>
  </cols>
  <sheetData>
    <row r="1" spans="1:28" x14ac:dyDescent="0.25">
      <c r="A1" s="144" t="str">
        <f>CONCATENATE("Table 2.5a Revenue, Sales and Customers by Customer Type by Operators/Utilities ($000, MWh, Accounts), ",'Input_Data &amp; TOC'!A2)</f>
        <v>Table 2.5a Revenue, Sales and Customers by Customer Type by Operators/Utilities ($000, MWh, Accounts), 2021</v>
      </c>
      <c r="D1" s="130"/>
      <c r="E1" s="130"/>
      <c r="F1" s="126"/>
      <c r="H1" s="148"/>
      <c r="I1" s="143"/>
      <c r="J1" s="152"/>
      <c r="K1" s="129"/>
      <c r="L1" s="143"/>
      <c r="M1" s="126"/>
      <c r="N1" s="126"/>
      <c r="O1" s="141"/>
      <c r="P1" s="126"/>
      <c r="Q1" s="126"/>
      <c r="R1" s="126"/>
      <c r="S1" s="141"/>
      <c r="T1" s="143"/>
      <c r="U1" s="126"/>
      <c r="V1" s="126"/>
      <c r="W1" s="141"/>
      <c r="X1" s="128"/>
      <c r="Y1" s="130"/>
      <c r="Z1" s="98"/>
      <c r="AA1" s="98"/>
      <c r="AB1" s="98"/>
    </row>
    <row r="2" spans="1:28" ht="45" x14ac:dyDescent="0.25">
      <c r="A2" s="177" t="s">
        <v>321</v>
      </c>
      <c r="B2" s="5" t="s">
        <v>1128</v>
      </c>
      <c r="C2" s="5" t="s">
        <v>1298</v>
      </c>
      <c r="D2" s="2" t="s">
        <v>0</v>
      </c>
      <c r="E2" s="5" t="s">
        <v>1179</v>
      </c>
      <c r="F2" s="5" t="s">
        <v>1127</v>
      </c>
      <c r="G2" s="5" t="s">
        <v>1172</v>
      </c>
      <c r="H2" s="149" t="s">
        <v>2</v>
      </c>
      <c r="I2" s="53" t="s">
        <v>3</v>
      </c>
      <c r="J2" s="153" t="s">
        <v>4</v>
      </c>
      <c r="K2" s="47" t="s">
        <v>5</v>
      </c>
      <c r="L2" s="53" t="s">
        <v>6</v>
      </c>
      <c r="M2" s="3" t="s">
        <v>7</v>
      </c>
      <c r="N2" s="3" t="s">
        <v>8</v>
      </c>
      <c r="O2" s="43" t="s">
        <v>9</v>
      </c>
      <c r="P2" s="3" t="s">
        <v>10</v>
      </c>
      <c r="Q2" s="3" t="s">
        <v>11</v>
      </c>
      <c r="R2" s="3" t="s">
        <v>12</v>
      </c>
      <c r="S2" s="43" t="s">
        <v>13</v>
      </c>
      <c r="T2" s="53" t="s">
        <v>14</v>
      </c>
      <c r="U2" s="3" t="s">
        <v>15</v>
      </c>
      <c r="V2" s="3" t="s">
        <v>16</v>
      </c>
      <c r="W2" s="43" t="s">
        <v>17</v>
      </c>
      <c r="X2" s="49" t="s">
        <v>320</v>
      </c>
      <c r="Y2" s="5" t="s">
        <v>1243</v>
      </c>
      <c r="Z2" s="5" t="s">
        <v>1236</v>
      </c>
      <c r="AA2" s="5" t="s">
        <v>18</v>
      </c>
    </row>
    <row r="3" spans="1:28" ht="30" x14ac:dyDescent="0.25">
      <c r="A3" t="s">
        <v>372</v>
      </c>
      <c r="B3">
        <f>VLOOKUP($A3,'LOOKUP SalesReport 2023-11-13'!$A$2:$O$216,4, FALSE)</f>
        <v>0</v>
      </c>
      <c r="C3">
        <f>VLOOKUP(A3,'LOOKUP SalesReport 2023-11-13'!$A$2:$Q$216,9,FALSE)</f>
        <v>1</v>
      </c>
      <c r="D3" s="48" t="str" cm="1">
        <f t="array" ref="D3">IFERROR(_xlfn.XLOOKUP(1,('Annual Sales FINAL 06262023'!$A$3:$A$4500=Table2.5a!$A3)*('Annual Sales FINAL 06262023'!$F$3:$F$4500='Input_Data &amp; TOC'!$A$2),'Annual Sales FINAL 06262023'!$J$3:$J$4500,,TRUE),_xlfn.XLOOKUP(A3,'LOOKUP SalesReport 2023-11-13'!A:A,'LOOKUP SalesReport 2023-11-13'!H:H,,FALSE))</f>
        <v>Alaska Electric Light &amp; Power Co.</v>
      </c>
      <c r="E3" s="48" t="str" cm="1">
        <f t="array" ref="E3">IFERROR(_xlfn.XLOOKUP(1,('Annual Sales FINAL 06262023'!$A$3:$A$4500=Table2.5a!$A3)*('Annual Sales FINAL 06262023'!$F$3:$F$4500='Input_Data &amp; TOC'!$A$2),'Annual Sales FINAL 06262023'!$B$3:$B$4500,,TRUE),_xlfn.XLOOKUP(A3,'LOOKUP SalesReport 2023-11-13'!A:A,'LOOKUP SalesReport 2023-11-13'!G:G,,FALSE))</f>
        <v>Alaska Electric Light&amp;Power Co</v>
      </c>
      <c r="F3" s="48" t="str" cm="1">
        <f t="array" ref="F3">IFERROR(_xlfn.XLOOKUP(1,('Annual Sales FINAL 06262023'!$A$3:$A$4500=Table2.5a!$A3)*('Annual Sales FINAL 06262023'!$F$3:$F$4500='Input_Data &amp; TOC'!$A$2),'Annual Sales FINAL 06262023'!$E$3:$E$4500,,TRUE),_xlfn.XLOOKUP(A3,'LOOKUP SalesReport 2023-11-13'!A:A,'LOOKUP SalesReport 2023-11-13'!K:K,,FALSE))</f>
        <v>Juneau_grid</v>
      </c>
      <c r="G3" s="98" t="str">
        <f>VLOOKUP($F3,'LOOKUP INTERTIES 2023-11-08'!$B$2:$G$206,6,FALSE)</f>
        <v>Southeast</v>
      </c>
      <c r="H3" s="140" cm="1">
        <f t="array" ref="H3">IFERROR(_xlfn.XLOOKUP(1,('Annual Sales FINAL 06262023'!$A$3:$A$4500=$A3)*('Annual Sales FINAL 06262023'!$F$3:$F$4500='Input_Data &amp; TOC'!$A$2),'Annual Sales FINAL 06262023'!$V$3:$V$4500,,TRUE),)</f>
        <v>19052.099999999999</v>
      </c>
      <c r="I3" s="151" cm="1">
        <f t="array" ref="I3">IFERROR(_xlfn.XLOOKUP(1,('Annual Sales FINAL 06262023'!$A$3:$A$4500=$A3)*('Annual Sales FINAL 06262023'!$F$3:$F$4500='Input_Data &amp; TOC'!$A$2),'Annual Sales FINAL 06262023'!$W$3:$W$4500,,TRUE),)</f>
        <v>160027</v>
      </c>
      <c r="J3" s="154" cm="1">
        <f t="array" ref="J3">IFERROR(_xlfn.XLOOKUP(1,('Annual Sales FINAL 06262023'!$A$3:$A$4500=$A3)*('Annual Sales FINAL 06262023'!$F$3:$F$4500='Input_Data &amp; TOC'!$A$2),'Annual Sales FINAL 06262023'!$X$3:$X$4500,,TRUE),)</f>
        <v>15017</v>
      </c>
      <c r="K3" s="46">
        <f>IFERROR(H3/I3,)</f>
        <v>0.11905553437857361</v>
      </c>
      <c r="L3" s="139" cm="1">
        <f t="array" ref="L3">IFERROR(_xlfn.XLOOKUP(1,('Annual Sales FINAL 06262023'!$A$3:$A$4500=$A3)*('Annual Sales FINAL 06262023'!$F$3:$F$4500='Input_Data &amp; TOC'!$A$2),'Annual Sales FINAL 06262023'!$Y$3:$Y$4500,,TRUE),)</f>
        <v>11678.5</v>
      </c>
      <c r="M3" s="139" cm="1">
        <f t="array" ref="M3">IFERROR(_xlfn.XLOOKUP(1,('Annual Sales FINAL 06262023'!$A$3:$A$4500=$A3)*('Annual Sales FINAL 06262023'!$F$3:$F$4500='Input_Data &amp; TOC'!$A$2),'Annual Sales FINAL 06262023'!$Z$3:$Z$4500,,TRUE),)</f>
        <v>117468</v>
      </c>
      <c r="N3" s="139" cm="1">
        <f t="array" ref="N3">IFERROR(_xlfn.XLOOKUP(1,('Annual Sales FINAL 06262023'!$A$3:$A$4500=$A3)*('Annual Sales FINAL 06262023'!$F$3:$F$4500='Input_Data &amp; TOC'!$A$2),'Annual Sales FINAL 06262023'!$AA$3:$AA$4500,,TRUE),)</f>
        <v>2395</v>
      </c>
      <c r="O3" s="140">
        <f>IFERROR(L3/M3,)</f>
        <v>9.9418565056015248E-2</v>
      </c>
      <c r="P3" s="127" cm="1">
        <f t="array" ref="P3">IFERROR(_xlfn.XLOOKUP(1,('Annual Sales FINAL 06262023'!$A$3:$A$4500=$A3)*('Annual Sales FINAL 06262023'!$F$3:$F$4500='Input_Data &amp; TOC'!$A$2),'Annual Sales FINAL 06262023'!$AO$3:$AO$4500,,TRUE),)</f>
        <v>14548.4</v>
      </c>
      <c r="Q3" s="127" cm="1">
        <f t="array" ref="Q3">IFERROR(_xlfn.XLOOKUP(1,('Annual Sales FINAL 06262023'!$A$3:$A$4500=$A3)*('Annual Sales FINAL 06262023'!$F$3:$F$4500='Input_Data &amp; TOC'!$A$2),'Annual Sales FINAL 06262023'!$AP$3:$AP$4500,,TRUE),)</f>
        <v>126839</v>
      </c>
      <c r="R3" s="127" cm="1">
        <f t="array" ref="R3">IFERROR(_xlfn.XLOOKUP(1,('Annual Sales FINAL 06262023'!$A$3:$A$4500=$A3)*('Annual Sales FINAL 06262023'!$F$3:$F$4500='Input_Data &amp; TOC'!$A$2),'Annual Sales FINAL 06262023'!$AQ$3:$AQ$4500,,TRUE),)</f>
        <v>121</v>
      </c>
      <c r="S3" s="142">
        <f t="shared" ref="S3:S66" si="0">IFERROR(P3/Q3,"")</f>
        <v>0.11469973746245239</v>
      </c>
      <c r="T3" s="139" cm="1">
        <f t="array" ref="T3">IFERROR(_xlfn.XLOOKUP(1,('Annual Sales FINAL 06262023'!$A$3:$A$4500=$A3)*('Annual Sales FINAL 06262023'!$F$3:$F$4500='Input_Data &amp; TOC'!$A$2),'Annual Sales FINAL 06262023'!$AR$3:$AR$4500,,TRUE),)</f>
        <v>45279</v>
      </c>
      <c r="U3" s="139" cm="1">
        <f t="array" ref="U3">IFERROR(_xlfn.XLOOKUP(1,('Annual Sales FINAL 06262023'!$A$3:$A$4500=$A3)*('Annual Sales FINAL 06262023'!$F$3:$F$4500='Input_Data &amp; TOC'!$A$2),'Annual Sales FINAL 06262023'!$AS$3:$AS$4500,,TRUE),)</f>
        <v>404334</v>
      </c>
      <c r="V3" s="139" cm="1">
        <f t="array" ref="V3">IFERROR(_xlfn.XLOOKUP(1,('Annual Sales FINAL 06262023'!$A$3:$A$4500=$A3)*('Annual Sales FINAL 06262023'!$F$3:$F$4500='Input_Data &amp; TOC'!$A$2),'Annual Sales FINAL 06262023'!$AT$3:$AT$4500,,TRUE),)</f>
        <v>17533</v>
      </c>
      <c r="W3" s="142">
        <f>IFERROR(T3/U3,)</f>
        <v>0.11198415171615546</v>
      </c>
      <c r="X3" s="139" t="str" cm="1">
        <f t="array" ref="X3">IFERROR(_xlfn.XLOOKUP(1,('Annual Sales FINAL 06262023'!$A$3:$A$4500=$A3)*('Annual Sales FINAL 06262023'!$F$3:$F$4500='Input_Data &amp; TOC'!$A$2),'Annual Sales FINAL 06262023'!$S$3:$S$4500,,TRUE),)</f>
        <v>EIA861</v>
      </c>
      <c r="Y3" s="139" cm="1">
        <f t="array" ref="Y3">IFERROR(_xlfn.XLOOKUP(1,('Annual Sales FINAL 06262023'!$A$3:$A$4500=$A3)*('Annual Sales FINAL 06262023'!$F$3:$F$4500='Input_Data &amp; TOC'!$A$2),'Annual Sales FINAL 06262023'!$AU$3:$AU$4500,,TRUE),)</f>
        <v>0</v>
      </c>
      <c r="Z3" t="str">
        <f>VLOOKUP($A3,'LOOKUP SalesReport 2023-11-13'!$A$2:$P$216,16, FALSE)</f>
        <v>Southeast</v>
      </c>
      <c r="AA3" t="str">
        <f t="shared" ref="AA3:AA66" si="1">IF(W3="No", "Residential rate is calculated", "Residential rate as reported to PCE")</f>
        <v>Residential rate as reported to PCE</v>
      </c>
    </row>
    <row r="4" spans="1:28" ht="30" x14ac:dyDescent="0.25">
      <c r="A4" t="s">
        <v>455</v>
      </c>
      <c r="C4">
        <f>VLOOKUP(A4,'LOOKUP SalesReport 2023-11-13'!$A$2:$Q$216,9,FALSE)</f>
        <v>10</v>
      </c>
      <c r="D4" s="48" t="str" cm="1">
        <f t="array" ref="D4">IFERROR(_xlfn.XLOOKUP(1,('Annual Sales FINAL 06262023'!$A$3:$A$4500=Table2.5a!$A4)*('Annual Sales FINAL 06262023'!$F$3:$F$4500='Input_Data &amp; TOC'!$A$2),'Annual Sales FINAL 06262023'!$J$3:$J$4500,,TRUE),_xlfn.XLOOKUP(A4,'LOOKUP SalesReport 2023-11-13'!A:A,'LOOKUP SalesReport 2023-11-13'!H:H,,FALSE))</f>
        <v>Copper Valley Elec Assn, Inc</v>
      </c>
      <c r="E4" s="48" t="str" cm="1">
        <f t="array" ref="E4">IFERROR(_xlfn.XLOOKUP(1,('Annual Sales FINAL 06262023'!$A$3:$A$4500=Table2.5a!$A4)*('Annual Sales FINAL 06262023'!$F$3:$F$4500='Input_Data &amp; TOC'!$A$2),'Annual Sales FINAL 06262023'!$B$3:$B$4500,,TRUE),_xlfn.XLOOKUP(A4,'LOOKUP SalesReport 2023-11-13'!A:A,'LOOKUP SalesReport 2023-11-13'!G:G,,FALSE))</f>
        <v>Copper Valley Elec Assn, Inc</v>
      </c>
      <c r="F4" s="48" t="str" cm="1">
        <f t="array" ref="F4">IFERROR(_xlfn.XLOOKUP(1,('Annual Sales FINAL 06262023'!$A$3:$A$4500=Table2.5a!$A4)*('Annual Sales FINAL 06262023'!$F$3:$F$4500='Input_Data &amp; TOC'!$A$2),'Annual Sales FINAL 06262023'!$E$3:$E$4500,,TRUE),_xlfn.XLOOKUP(A4,'LOOKUP SalesReport 2023-11-13'!A:A,'LOOKUP SalesReport 2023-11-13'!K:K,,FALSE))</f>
        <v>CopperValley_grid</v>
      </c>
      <c r="G4" s="98" t="str">
        <f>VLOOKUP($F4,'LOOKUP INTERTIES 2023-11-08'!$B$2:$G$206,6,FALSE)</f>
        <v>Copper River/Chugach</v>
      </c>
      <c r="H4" s="140" cm="1">
        <f t="array" ref="H4">IFERROR(_xlfn.XLOOKUP(1,('Annual Sales FINAL 06262023'!$A$3:$A$4500=$A4)*('Annual Sales FINAL 06262023'!$F$3:$F$4500='Input_Data &amp; TOC'!$A$2),'Annual Sales FINAL 06262023'!$V$3:$V$4500,,TRUE),)</f>
        <v>5370</v>
      </c>
      <c r="I4" s="151" cm="1">
        <f t="array" ref="I4">IFERROR(_xlfn.XLOOKUP(1,('Annual Sales FINAL 06262023'!$A$3:$A$4500=$A4)*('Annual Sales FINAL 06262023'!$F$3:$F$4500='Input_Data &amp; TOC'!$A$2),'Annual Sales FINAL 06262023'!$W$3:$W$4500,,TRUE),)</f>
        <v>15912</v>
      </c>
      <c r="J4" s="154" cm="1">
        <f t="array" ref="J4">IFERROR(_xlfn.XLOOKUP(1,('Annual Sales FINAL 06262023'!$A$3:$A$4500=$A4)*('Annual Sales FINAL 06262023'!$F$3:$F$4500='Input_Data &amp; TOC'!$A$2),'Annual Sales FINAL 06262023'!$X$3:$X$4500,,TRUE),)</f>
        <v>3081</v>
      </c>
      <c r="K4" s="46">
        <f t="shared" ref="K4:K67" si="2">IFERROR(H4/I4,)</f>
        <v>0.33748114630467574</v>
      </c>
      <c r="L4" s="139" cm="1">
        <f t="array" ref="L4">IFERROR(_xlfn.XLOOKUP(1,('Annual Sales FINAL 06262023'!$A$3:$A$4500=$A4)*('Annual Sales FINAL 06262023'!$F$3:$F$4500='Input_Data &amp; TOC'!$A$2),'Annual Sales FINAL 06262023'!$Y$3:$Y$4500,,TRUE),)</f>
        <v>19533</v>
      </c>
      <c r="M4" s="139" cm="1">
        <f t="array" ref="M4">IFERROR(_xlfn.XLOOKUP(1,('Annual Sales FINAL 06262023'!$A$3:$A$4500=$A4)*('Annual Sales FINAL 06262023'!$F$3:$F$4500='Input_Data &amp; TOC'!$A$2),'Annual Sales FINAL 06262023'!$Z$3:$Z$4500,,TRUE),)</f>
        <v>68896</v>
      </c>
      <c r="N4" s="139" cm="1">
        <f t="array" ref="N4">IFERROR(_xlfn.XLOOKUP(1,('Annual Sales FINAL 06262023'!$A$3:$A$4500=$A4)*('Annual Sales FINAL 06262023'!$F$3:$F$4500='Input_Data &amp; TOC'!$A$2),'Annual Sales FINAL 06262023'!$AA$3:$AA$4500,,TRUE),)</f>
        <v>874</v>
      </c>
      <c r="O4" s="140">
        <f t="shared" ref="O4:O67" si="3">IFERROR(L4/M4,)</f>
        <v>0.28351428239665583</v>
      </c>
      <c r="P4" s="127" cm="1">
        <f t="array" ref="P4">IFERROR(_xlfn.XLOOKUP(1,('Annual Sales FINAL 06262023'!$A$3:$A$4500=$A4)*('Annual Sales FINAL 06262023'!$F$3:$F$4500='Input_Data &amp; TOC'!$A$2),'Annual Sales FINAL 06262023'!$AO$3:$AO$4500,,TRUE),)</f>
        <v>2076</v>
      </c>
      <c r="Q4" s="127" cm="1">
        <f t="array" ref="Q4">IFERROR(_xlfn.XLOOKUP(1,('Annual Sales FINAL 06262023'!$A$3:$A$4500=$A4)*('Annual Sales FINAL 06262023'!$F$3:$F$4500='Input_Data &amp; TOC'!$A$2),'Annual Sales FINAL 06262023'!$AP$3:$AP$4500,,TRUE),)</f>
        <v>0</v>
      </c>
      <c r="R4" s="127" cm="1">
        <f t="array" ref="R4">IFERROR(_xlfn.XLOOKUP(1,('Annual Sales FINAL 06262023'!$A$3:$A$4500=$A4)*('Annual Sales FINAL 06262023'!$F$3:$F$4500='Input_Data &amp; TOC'!$A$2),'Annual Sales FINAL 06262023'!$AQ$3:$AQ$4500,,TRUE),)</f>
        <v>0</v>
      </c>
      <c r="S4" s="142" t="str">
        <f t="shared" si="0"/>
        <v/>
      </c>
      <c r="T4" s="139" cm="1">
        <f t="array" ref="T4">IFERROR(_xlfn.XLOOKUP(1,('Annual Sales FINAL 06262023'!$A$3:$A$4500=$A4)*('Annual Sales FINAL 06262023'!$F$3:$F$4500='Input_Data &amp; TOC'!$A$2),'Annual Sales FINAL 06262023'!$AR$3:$AR$4500,,TRUE),)</f>
        <v>26980</v>
      </c>
      <c r="U4" s="139" cm="1">
        <f t="array" ref="U4">IFERROR(_xlfn.XLOOKUP(1,('Annual Sales FINAL 06262023'!$A$3:$A$4500=$A4)*('Annual Sales FINAL 06262023'!$F$3:$F$4500='Input_Data &amp; TOC'!$A$2),'Annual Sales FINAL 06262023'!$AS$3:$AS$4500,,TRUE),)</f>
        <v>84807</v>
      </c>
      <c r="V4" s="139" cm="1">
        <f t="array" ref="V4">IFERROR(_xlfn.XLOOKUP(1,('Annual Sales FINAL 06262023'!$A$3:$A$4500=$A4)*('Annual Sales FINAL 06262023'!$F$3:$F$4500='Input_Data &amp; TOC'!$A$2),'Annual Sales FINAL 06262023'!$AT$3:$AT$4500,,TRUE),)</f>
        <v>3908</v>
      </c>
      <c r="W4" s="142">
        <f t="shared" ref="W4:W67" si="4">IFERROR(T4/U4,)</f>
        <v>0.3181341162875706</v>
      </c>
      <c r="X4" s="139" t="str" cm="1">
        <f t="array" ref="X4">IFERROR(_xlfn.XLOOKUP(1,('Annual Sales FINAL 06262023'!$A$3:$A$4500=$A4)*('Annual Sales FINAL 06262023'!$F$3:$F$4500='Input_Data &amp; TOC'!$A$2),'Annual Sales FINAL 06262023'!$S$3:$S$4500,,TRUE),)</f>
        <v>EIA861S</v>
      </c>
      <c r="Y4" s="139" cm="1">
        <f t="array" ref="Y4">IFERROR(_xlfn.XLOOKUP(1,('Annual Sales FINAL 06262023'!$A$3:$A$4500=$A4)*('Annual Sales FINAL 06262023'!$F$3:$F$4500='Input_Data &amp; TOC'!$A$2),'Annual Sales FINAL 06262023'!$AU$3:$AU$4500,,TRUE),)</f>
        <v>0</v>
      </c>
      <c r="Z4" t="str">
        <f>VLOOKUP($A4,'LOOKUP SalesReport 2023-11-13'!$A$2:$P$216,16, FALSE)</f>
        <v>Copper River/Chugach</v>
      </c>
      <c r="AA4" t="str">
        <f t="shared" si="1"/>
        <v>Residential rate as reported to PCE</v>
      </c>
    </row>
    <row r="5" spans="1:28" ht="30" x14ac:dyDescent="0.25">
      <c r="A5" t="s">
        <v>472</v>
      </c>
      <c r="B5">
        <f>VLOOKUP($A5,'LOOKUP SalesReport 2023-11-13'!$A$2:$O$216,4, FALSE)</f>
        <v>0</v>
      </c>
      <c r="C5">
        <f>VLOOKUP(A5,'LOOKUP SalesReport 2023-11-13'!$A$2:$Q$216,9,FALSE)</f>
        <v>18</v>
      </c>
      <c r="D5" s="48" t="str" cm="1">
        <f t="array" ref="D5">IFERROR(_xlfn.XLOOKUP(1,('Annual Sales FINAL 06262023'!$A$3:$A$4500=Table2.5a!$A5)*('Annual Sales FINAL 06262023'!$F$3:$F$4500='Input_Data &amp; TOC'!$A$2),'Annual Sales FINAL 06262023'!$J$3:$J$4500,,TRUE),_xlfn.XLOOKUP(A5,'LOOKUP SalesReport 2023-11-13'!A:A,'LOOKUP SalesReport 2023-11-13'!H:H,,FALSE))</f>
        <v>Matanuska Electric Assn Inc</v>
      </c>
      <c r="E5" s="48" t="str" cm="1">
        <f t="array" ref="E5">IFERROR(_xlfn.XLOOKUP(1,('Annual Sales FINAL 06262023'!$A$3:$A$4500=Table2.5a!$A5)*('Annual Sales FINAL 06262023'!$F$3:$F$4500='Input_Data &amp; TOC'!$A$2),'Annual Sales FINAL 06262023'!$B$3:$B$4500,,TRUE),_xlfn.XLOOKUP(A5,'LOOKUP SalesReport 2023-11-13'!A:A,'LOOKUP SalesReport 2023-11-13'!G:G,,FALSE))</f>
        <v>Matanuska Electric Assn Inc</v>
      </c>
      <c r="F5" s="48" t="str" cm="1">
        <f t="array" ref="F5">IFERROR(_xlfn.XLOOKUP(1,('Annual Sales FINAL 06262023'!$A$3:$A$4500=Table2.5a!$A5)*('Annual Sales FINAL 06262023'!$F$3:$F$4500='Input_Data &amp; TOC'!$A$2),'Annual Sales FINAL 06262023'!$E$3:$E$4500,,TRUE),_xlfn.XLOOKUP(A5,'LOOKUP SalesReport 2023-11-13'!A:A,'LOOKUP SalesReport 2023-11-13'!K:K,,FALSE))</f>
        <v>Railbelt_grid</v>
      </c>
      <c r="G5" s="98" t="str">
        <f>VLOOKUP($F5,'LOOKUP INTERTIES 2023-11-08'!$B$2:$G$206,6,FALSE)</f>
        <v>Railbelt</v>
      </c>
      <c r="H5" s="140" cm="1">
        <f t="array" ref="H5">IFERROR(_xlfn.XLOOKUP(1,('Annual Sales FINAL 06262023'!$A$3:$A$4500=$A5)*('Annual Sales FINAL 06262023'!$F$3:$F$4500='Input_Data &amp; TOC'!$A$2),'Annual Sales FINAL 06262023'!$V$3:$V$4500,,TRUE),)</f>
        <v>98188.800000000003</v>
      </c>
      <c r="I5" s="151" cm="1">
        <f t="array" ref="I5">IFERROR(_xlfn.XLOOKUP(1,('Annual Sales FINAL 06262023'!$A$3:$A$4500=$A5)*('Annual Sales FINAL 06262023'!$F$3:$F$4500='Input_Data &amp; TOC'!$A$2),'Annual Sales FINAL 06262023'!$W$3:$W$4500,,TRUE),)</f>
        <v>458646</v>
      </c>
      <c r="J5" s="154" cm="1">
        <f t="array" ref="J5">IFERROR(_xlfn.XLOOKUP(1,('Annual Sales FINAL 06262023'!$A$3:$A$4500=$A5)*('Annual Sales FINAL 06262023'!$F$3:$F$4500='Input_Data &amp; TOC'!$A$2),'Annual Sales FINAL 06262023'!$X$3:$X$4500,,TRUE),)</f>
        <v>61091</v>
      </c>
      <c r="K5" s="46">
        <f t="shared" si="2"/>
        <v>0.21408406483431666</v>
      </c>
      <c r="L5" s="139" cm="1">
        <f t="array" ref="L5">IFERROR(_xlfn.XLOOKUP(1,('Annual Sales FINAL 06262023'!$A$3:$A$4500=$A5)*('Annual Sales FINAL 06262023'!$F$3:$F$4500='Input_Data &amp; TOC'!$A$2),'Annual Sales FINAL 06262023'!$Y$3:$Y$4500,,TRUE),)</f>
        <v>57465.4</v>
      </c>
      <c r="M5" s="139" cm="1">
        <f t="array" ref="M5">IFERROR(_xlfn.XLOOKUP(1,('Annual Sales FINAL 06262023'!$A$3:$A$4500=$A5)*('Annual Sales FINAL 06262023'!$F$3:$F$4500='Input_Data &amp; TOC'!$A$2),'Annual Sales FINAL 06262023'!$Z$3:$Z$4500,,TRUE),)</f>
        <v>310092</v>
      </c>
      <c r="N5" s="139" cm="1">
        <f t="array" ref="N5">IFERROR(_xlfn.XLOOKUP(1,('Annual Sales FINAL 06262023'!$A$3:$A$4500=$A5)*('Annual Sales FINAL 06262023'!$F$3:$F$4500='Input_Data &amp; TOC'!$A$2),'Annual Sales FINAL 06262023'!$AA$3:$AA$4500,,TRUE),)</f>
        <v>6664</v>
      </c>
      <c r="O5" s="140">
        <f t="shared" si="3"/>
        <v>0.18531726068392607</v>
      </c>
      <c r="P5" s="127" cm="1">
        <f t="array" ref="P5">IFERROR(_xlfn.XLOOKUP(1,('Annual Sales FINAL 06262023'!$A$3:$A$4500=$A5)*('Annual Sales FINAL 06262023'!$F$3:$F$4500='Input_Data &amp; TOC'!$A$2),'Annual Sales FINAL 06262023'!$AO$3:$AO$4500,,TRUE),)</f>
        <v>0</v>
      </c>
      <c r="Q5" s="127" cm="1">
        <f t="array" ref="Q5">IFERROR(_xlfn.XLOOKUP(1,('Annual Sales FINAL 06262023'!$A$3:$A$4500=$A5)*('Annual Sales FINAL 06262023'!$F$3:$F$4500='Input_Data &amp; TOC'!$A$2),'Annual Sales FINAL 06262023'!$AP$3:$AP$4500,,TRUE),)</f>
        <v>0</v>
      </c>
      <c r="R5" s="127" cm="1">
        <f t="array" ref="R5">IFERROR(_xlfn.XLOOKUP(1,('Annual Sales FINAL 06262023'!$A$3:$A$4500=$A5)*('Annual Sales FINAL 06262023'!$F$3:$F$4500='Input_Data &amp; TOC'!$A$2),'Annual Sales FINAL 06262023'!$AQ$3:$AQ$4500,,TRUE),)</f>
        <v>0</v>
      </c>
      <c r="S5" s="142" t="str">
        <f t="shared" si="0"/>
        <v/>
      </c>
      <c r="T5" s="139" cm="1">
        <f t="array" ref="T5">IFERROR(_xlfn.XLOOKUP(1,('Annual Sales FINAL 06262023'!$A$3:$A$4500=$A5)*('Annual Sales FINAL 06262023'!$F$3:$F$4500='Input_Data &amp; TOC'!$A$2),'Annual Sales FINAL 06262023'!$AR$3:$AR$4500,,TRUE),)</f>
        <v>155654.20000000001</v>
      </c>
      <c r="U5" s="139" cm="1">
        <f t="array" ref="U5">IFERROR(_xlfn.XLOOKUP(1,('Annual Sales FINAL 06262023'!$A$3:$A$4500=$A5)*('Annual Sales FINAL 06262023'!$F$3:$F$4500='Input_Data &amp; TOC'!$A$2),'Annual Sales FINAL 06262023'!$AS$3:$AS$4500,,TRUE),)</f>
        <v>768738</v>
      </c>
      <c r="V5" s="139" cm="1">
        <f t="array" ref="V5">IFERROR(_xlfn.XLOOKUP(1,('Annual Sales FINAL 06262023'!$A$3:$A$4500=$A5)*('Annual Sales FINAL 06262023'!$F$3:$F$4500='Input_Data &amp; TOC'!$A$2),'Annual Sales FINAL 06262023'!$AT$3:$AT$4500,,TRUE),)</f>
        <v>67755</v>
      </c>
      <c r="W5" s="142">
        <f t="shared" si="4"/>
        <v>0.20248016879613082</v>
      </c>
      <c r="X5" s="139" t="str" cm="1">
        <f t="array" ref="X5">IFERROR(_xlfn.XLOOKUP(1,('Annual Sales FINAL 06262023'!$A$3:$A$4500=$A5)*('Annual Sales FINAL 06262023'!$F$3:$F$4500='Input_Data &amp; TOC'!$A$2),'Annual Sales FINAL 06262023'!$S$3:$S$4500,,TRUE),)</f>
        <v>EIA861</v>
      </c>
      <c r="Y5" s="139" cm="1">
        <f t="array" ref="Y5">IFERROR(_xlfn.XLOOKUP(1,('Annual Sales FINAL 06262023'!$A$3:$A$4500=$A5)*('Annual Sales FINAL 06262023'!$F$3:$F$4500='Input_Data &amp; TOC'!$A$2),'Annual Sales FINAL 06262023'!$AU$3:$AU$4500,,TRUE),)</f>
        <v>0</v>
      </c>
      <c r="Z5" t="str">
        <f>VLOOKUP($A5,'LOOKUP SalesReport 2023-11-13'!$A$2:$P$216,16, FALSE)</f>
        <v>Railbelt</v>
      </c>
      <c r="AA5" t="str">
        <f t="shared" si="1"/>
        <v>Residential rate as reported to PCE</v>
      </c>
    </row>
    <row r="6" spans="1:28" ht="30" x14ac:dyDescent="0.25">
      <c r="A6" t="s">
        <v>1077</v>
      </c>
      <c r="B6">
        <f>VLOOKUP($A6,'LOOKUP SalesReport 2023-11-13'!$A$2:$O$216,4, FALSE)</f>
        <v>332850</v>
      </c>
      <c r="C6">
        <f>VLOOKUP(A6,'LOOKUP SalesReport 2023-11-13'!$A$2:$Q$216,9,FALSE)</f>
        <v>741</v>
      </c>
      <c r="D6" s="48" t="str" cm="1">
        <f t="array" ref="D6">IFERROR(_xlfn.XLOOKUP(1,('Annual Sales FINAL 06262023'!$A$3:$A$4500=Table2.5a!$A6)*('Annual Sales FINAL 06262023'!$F$3:$F$4500='Input_Data &amp; TOC'!$A$2),'Annual Sales FINAL 06262023'!$J$3:$J$4500,,TRUE),_xlfn.XLOOKUP(A6,'LOOKUP SalesReport 2023-11-13'!A:A,'LOOKUP SalesReport 2023-11-13'!H:H,,FALSE))</f>
        <v>Unalakleet Valley Electric Cooperative</v>
      </c>
      <c r="E6" s="48" t="str" cm="1">
        <f t="array" ref="E6">IFERROR(_xlfn.XLOOKUP(1,('Annual Sales FINAL 06262023'!$A$3:$A$4500=Table2.5a!$A6)*('Annual Sales FINAL 06262023'!$F$3:$F$4500='Input_Data &amp; TOC'!$A$2),'Annual Sales FINAL 06262023'!$B$3:$B$4500,,TRUE),_xlfn.XLOOKUP(A6,'LOOKUP SalesReport 2023-11-13'!A:A,'LOOKUP SalesReport 2023-11-13'!G:G,,FALSE))</f>
        <v>Unalakleet</v>
      </c>
      <c r="F6" s="48" t="str" cm="1">
        <f t="array" ref="F6">IFERROR(_xlfn.XLOOKUP(1,('Annual Sales FINAL 06262023'!$A$3:$A$4500=Table2.5a!$A6)*('Annual Sales FINAL 06262023'!$F$3:$F$4500='Input_Data &amp; TOC'!$A$2),'Annual Sales FINAL 06262023'!$E$3:$E$4500,,TRUE),_xlfn.XLOOKUP(A6,'LOOKUP SalesReport 2023-11-13'!A:A,'LOOKUP SalesReport 2023-11-13'!K:K,,FALSE))</f>
        <v>Unalakleet_grid</v>
      </c>
      <c r="G6" s="98" t="str">
        <f>VLOOKUP($F6,'LOOKUP INTERTIES 2023-11-08'!$B$2:$G$206,6,FALSE)</f>
        <v>Bering Straits</v>
      </c>
      <c r="H6" s="140" cm="1">
        <f t="array" ref="H6">IFERROR(_xlfn.XLOOKUP(1,('Annual Sales FINAL 06262023'!$A$3:$A$4500=$A6)*('Annual Sales FINAL 06262023'!$F$3:$F$4500='Input_Data &amp; TOC'!$A$2),'Annual Sales FINAL 06262023'!$V$3:$V$4500,,TRUE),)</f>
        <v>606.69862999166651</v>
      </c>
      <c r="I6" s="151" cm="1">
        <f t="array" ref="I6">IFERROR(_xlfn.XLOOKUP(1,('Annual Sales FINAL 06262023'!$A$3:$A$4500=$A6)*('Annual Sales FINAL 06262023'!$F$3:$F$4500='Input_Data &amp; TOC'!$A$2),'Annual Sales FINAL 06262023'!$W$3:$W$4500,,TRUE),)</f>
        <v>1355.423</v>
      </c>
      <c r="J6" s="154" cm="1">
        <f t="array" ref="J6">IFERROR(_xlfn.XLOOKUP(1,('Annual Sales FINAL 06262023'!$A$3:$A$4500=$A6)*('Annual Sales FINAL 06262023'!$F$3:$F$4500='Input_Data &amp; TOC'!$A$2),'Annual Sales FINAL 06262023'!$X$3:$X$4500,,TRUE),)</f>
        <v>273.08333333333331</v>
      </c>
      <c r="K6" s="46">
        <f t="shared" si="2"/>
        <v>0.44760833333333322</v>
      </c>
      <c r="L6" s="139" cm="1">
        <f t="array" ref="L6">IFERROR(_xlfn.XLOOKUP(1,('Annual Sales FINAL 06262023'!$A$3:$A$4500=$A6)*('Annual Sales FINAL 06262023'!$F$3:$F$4500='Input_Data &amp; TOC'!$A$2),'Annual Sales FINAL 06262023'!$Y$3:$Y$4500,,TRUE),)</f>
        <v>818.38335342499977</v>
      </c>
      <c r="M6" s="139" cm="1">
        <f t="array" ref="M6">IFERROR(_xlfn.XLOOKUP(1,('Annual Sales FINAL 06262023'!$A$3:$A$4500=$A6)*('Annual Sales FINAL 06262023'!$F$3:$F$4500='Input_Data &amp; TOC'!$A$2),'Annual Sales FINAL 06262023'!$Z$3:$Z$4500,,TRUE),)</f>
        <v>1828.347</v>
      </c>
      <c r="N6" s="139" cm="1">
        <f t="array" ref="N6">IFERROR(_xlfn.XLOOKUP(1,('Annual Sales FINAL 06262023'!$A$3:$A$4500=$A6)*('Annual Sales FINAL 06262023'!$F$3:$F$4500='Input_Data &amp; TOC'!$A$2),'Annual Sales FINAL 06262023'!$AA$3:$AA$4500,,TRUE),)</f>
        <v>21.75</v>
      </c>
      <c r="O6" s="140">
        <f t="shared" si="3"/>
        <v>0.44760833333333322</v>
      </c>
      <c r="P6" s="127" cm="1">
        <f t="array" ref="P6">IFERROR(_xlfn.XLOOKUP(1,('Annual Sales FINAL 06262023'!$A$3:$A$4500=$A6)*('Annual Sales FINAL 06262023'!$F$3:$F$4500='Input_Data &amp; TOC'!$A$2),'Annual Sales FINAL 06262023'!$AO$3:$AO$4500,,TRUE),)</f>
        <v>319.10132365833329</v>
      </c>
      <c r="Q6" s="127" cm="1">
        <f t="array" ref="Q6">IFERROR(_xlfn.XLOOKUP(1,('Annual Sales FINAL 06262023'!$A$3:$A$4500=$A6)*('Annual Sales FINAL 06262023'!$F$3:$F$4500='Input_Data &amp; TOC'!$A$2),'Annual Sales FINAL 06262023'!$AP$3:$AP$4500,,TRUE),)</f>
        <v>712.90300000000002</v>
      </c>
      <c r="R6" s="127" cm="1">
        <f t="array" ref="R6">IFERROR(_xlfn.XLOOKUP(1,('Annual Sales FINAL 06262023'!$A$3:$A$4500=$A6)*('Annual Sales FINAL 06262023'!$F$3:$F$4500='Input_Data &amp; TOC'!$A$2),'Annual Sales FINAL 06262023'!$AQ$3:$AQ$4500,,TRUE),)</f>
        <v>87.75</v>
      </c>
      <c r="S6" s="142">
        <f t="shared" si="0"/>
        <v>0.44760833333333327</v>
      </c>
      <c r="T6" s="139" cm="1">
        <f t="array" ref="T6">IFERROR(_xlfn.XLOOKUP(1,('Annual Sales FINAL 06262023'!$A$3:$A$4500=$A6)*('Annual Sales FINAL 06262023'!$F$3:$F$4500='Input_Data &amp; TOC'!$A$2),'Annual Sales FINAL 06262023'!$AR$3:$AR$4500,,TRUE),)</f>
        <v>1744.1833070749994</v>
      </c>
      <c r="U6" s="139" cm="1">
        <f t="array" ref="U6">IFERROR(_xlfn.XLOOKUP(1,('Annual Sales FINAL 06262023'!$A$3:$A$4500=$A6)*('Annual Sales FINAL 06262023'!$F$3:$F$4500='Input_Data &amp; TOC'!$A$2),'Annual Sales FINAL 06262023'!$AS$3:$AS$4500,,TRUE),)</f>
        <v>3896.6729999999998</v>
      </c>
      <c r="V6" s="139" cm="1">
        <f t="array" ref="V6">IFERROR(_xlfn.XLOOKUP(1,('Annual Sales FINAL 06262023'!$A$3:$A$4500=$A6)*('Annual Sales FINAL 06262023'!$F$3:$F$4500='Input_Data &amp; TOC'!$A$2),'Annual Sales FINAL 06262023'!$AT$3:$AT$4500,,TRUE),)</f>
        <v>382.58333333333331</v>
      </c>
      <c r="W6" s="142">
        <f t="shared" si="4"/>
        <v>0.44760833333333322</v>
      </c>
      <c r="X6" s="139" t="str" cm="1">
        <f t="array" ref="X6">IFERROR(_xlfn.XLOOKUP(1,('Annual Sales FINAL 06262023'!$A$3:$A$4500=$A6)*('Annual Sales FINAL 06262023'!$F$3:$F$4500='Input_Data &amp; TOC'!$A$2),'Annual Sales FINAL 06262023'!$S$3:$S$4500,,TRUE),)</f>
        <v>PCE</v>
      </c>
      <c r="Y6" s="139" cm="1">
        <f t="array" ref="Y6">IFERROR(_xlfn.XLOOKUP(1,('Annual Sales FINAL 06262023'!$A$3:$A$4500=$A6)*('Annual Sales FINAL 06262023'!$F$3:$F$4500='Input_Data &amp; TOC'!$A$2),'Annual Sales FINAL 06262023'!$AU$3:$AU$4500,,TRUE),)</f>
        <v>12</v>
      </c>
      <c r="Z6" t="str">
        <f>VLOOKUP($A6,'LOOKUP SalesReport 2023-11-13'!$A$2:$P$216,16, FALSE)</f>
        <v>Bering Straits</v>
      </c>
      <c r="AA6" t="str">
        <f t="shared" si="1"/>
        <v>Residential rate as reported to PCE</v>
      </c>
    </row>
    <row r="7" spans="1:28" x14ac:dyDescent="0.25">
      <c r="A7" t="s">
        <v>995</v>
      </c>
      <c r="B7">
        <f>VLOOKUP($A7,'LOOKUP SalesReport 2023-11-13'!$A$2:$O$216,4, FALSE)</f>
        <v>332190</v>
      </c>
      <c r="C7">
        <f>VLOOKUP(A7,'LOOKUP SalesReport 2023-11-13'!$A$2:$Q$216,9,FALSE)</f>
        <v>570</v>
      </c>
      <c r="D7" s="48" t="str" cm="1">
        <f t="array" ref="D7">IFERROR(_xlfn.XLOOKUP(1,('Annual Sales FINAL 06262023'!$A$3:$A$4500=Table2.5a!$A7)*('Annual Sales FINAL 06262023'!$F$3:$F$4500='Input_Data &amp; TOC'!$A$2),'Annual Sales FINAL 06262023'!$J$3:$J$4500,,TRUE),_xlfn.XLOOKUP(A7,'LOOKUP SalesReport 2023-11-13'!A:A,'LOOKUP SalesReport 2023-11-13'!H:H,,FALSE))</f>
        <v>Lime Village Electric Utility</v>
      </c>
      <c r="E7" s="48" t="str" cm="1">
        <f t="array" ref="E7">IFERROR(_xlfn.XLOOKUP(1,('Annual Sales FINAL 06262023'!$A$3:$A$4500=Table2.5a!$A7)*('Annual Sales FINAL 06262023'!$F$3:$F$4500='Input_Data &amp; TOC'!$A$2),'Annual Sales FINAL 06262023'!$B$3:$B$4500,,TRUE),_xlfn.XLOOKUP(A7,'LOOKUP SalesReport 2023-11-13'!A:A,'LOOKUP SalesReport 2023-11-13'!G:G,,FALSE))</f>
        <v>Lime Village</v>
      </c>
      <c r="F7" s="48" t="str" cm="1">
        <f t="array" ref="F7">IFERROR(_xlfn.XLOOKUP(1,('Annual Sales FINAL 06262023'!$A$3:$A$4500=Table2.5a!$A7)*('Annual Sales FINAL 06262023'!$F$3:$F$4500='Input_Data &amp; TOC'!$A$2),'Annual Sales FINAL 06262023'!$E$3:$E$4500,,TRUE),_xlfn.XLOOKUP(A7,'LOOKUP SalesReport 2023-11-13'!A:A,'LOOKUP SalesReport 2023-11-13'!K:K,,FALSE))</f>
        <v>Lime Village_grid</v>
      </c>
      <c r="G7" s="98" t="str">
        <f>VLOOKUP($F7,'LOOKUP INTERTIES 2023-11-08'!$B$2:$G$206,6,FALSE)</f>
        <v>Lower Yukon-Kuskokwim</v>
      </c>
      <c r="H7" s="140" cm="1">
        <f t="array" ref="H7">IFERROR(_xlfn.XLOOKUP(1,('Annual Sales FINAL 06262023'!$A$3:$A$4500=$A7)*('Annual Sales FINAL 06262023'!$F$3:$F$4500='Input_Data &amp; TOC'!$A$2),'Annual Sales FINAL 06262023'!$V$3:$V$4500,,TRUE),)</f>
        <v>1.1363400000000001</v>
      </c>
      <c r="I7" s="151" cm="1">
        <f t="array" ref="I7">IFERROR(_xlfn.XLOOKUP(1,('Annual Sales FINAL 06262023'!$A$3:$A$4500=$A7)*('Annual Sales FINAL 06262023'!$F$3:$F$4500='Input_Data &amp; TOC'!$A$2),'Annual Sales FINAL 06262023'!$W$3:$W$4500,,TRUE),)</f>
        <v>0.64200000000000002</v>
      </c>
      <c r="J7" s="154" cm="1">
        <f t="array" ref="J7">IFERROR(_xlfn.XLOOKUP(1,('Annual Sales FINAL 06262023'!$A$3:$A$4500=$A7)*('Annual Sales FINAL 06262023'!$F$3:$F$4500='Input_Data &amp; TOC'!$A$2),'Annual Sales FINAL 06262023'!$X$3:$X$4500,,TRUE),)</f>
        <v>12</v>
      </c>
      <c r="K7" s="46">
        <f t="shared" si="2"/>
        <v>1.7700000000000002</v>
      </c>
      <c r="L7" s="139" cm="1">
        <f t="array" ref="L7">IFERROR(_xlfn.XLOOKUP(1,('Annual Sales FINAL 06262023'!$A$3:$A$4500=$A7)*('Annual Sales FINAL 06262023'!$F$3:$F$4500='Input_Data &amp; TOC'!$A$2),'Annual Sales FINAL 06262023'!$Y$3:$Y$4500,,TRUE),)</f>
        <v>2.2656000000000001</v>
      </c>
      <c r="M7" s="139" cm="1">
        <f t="array" ref="M7">IFERROR(_xlfn.XLOOKUP(1,('Annual Sales FINAL 06262023'!$A$3:$A$4500=$A7)*('Annual Sales FINAL 06262023'!$F$3:$F$4500='Input_Data &amp; TOC'!$A$2),'Annual Sales FINAL 06262023'!$Z$3:$Z$4500,,TRUE),)</f>
        <v>1.28</v>
      </c>
      <c r="N7" s="139" cm="1">
        <f t="array" ref="N7">IFERROR(_xlfn.XLOOKUP(1,('Annual Sales FINAL 06262023'!$A$3:$A$4500=$A7)*('Annual Sales FINAL 06262023'!$F$3:$F$4500='Input_Data &amp; TOC'!$A$2),'Annual Sales FINAL 06262023'!$AA$3:$AA$4500,,TRUE),)</f>
        <v>4</v>
      </c>
      <c r="O7" s="140">
        <f t="shared" si="3"/>
        <v>1.77</v>
      </c>
      <c r="P7" s="127" cm="1">
        <f t="array" ref="P7">IFERROR(_xlfn.XLOOKUP(1,('Annual Sales FINAL 06262023'!$A$3:$A$4500=$A7)*('Annual Sales FINAL 06262023'!$F$3:$F$4500='Input_Data &amp; TOC'!$A$2),'Annual Sales FINAL 06262023'!$AO$3:$AO$4500,,TRUE),)</f>
        <v>3.8019600000000002</v>
      </c>
      <c r="Q7" s="127" cm="1">
        <f t="array" ref="Q7">IFERROR(_xlfn.XLOOKUP(1,('Annual Sales FINAL 06262023'!$A$3:$A$4500=$A7)*('Annual Sales FINAL 06262023'!$F$3:$F$4500='Input_Data &amp; TOC'!$A$2),'Annual Sales FINAL 06262023'!$AP$3:$AP$4500,,TRUE),)</f>
        <v>2.1480000000000001</v>
      </c>
      <c r="R7" s="127" cm="1">
        <f t="array" ref="R7">IFERROR(_xlfn.XLOOKUP(1,('Annual Sales FINAL 06262023'!$A$3:$A$4500=$A7)*('Annual Sales FINAL 06262023'!$F$3:$F$4500='Input_Data &amp; TOC'!$A$2),'Annual Sales FINAL 06262023'!$AQ$3:$AQ$4500,,TRUE),)</f>
        <v>4</v>
      </c>
      <c r="S7" s="142">
        <f t="shared" si="0"/>
        <v>1.77</v>
      </c>
      <c r="T7" s="139" cm="1">
        <f t="array" ref="T7">IFERROR(_xlfn.XLOOKUP(1,('Annual Sales FINAL 06262023'!$A$3:$A$4500=$A7)*('Annual Sales FINAL 06262023'!$F$3:$F$4500='Input_Data &amp; TOC'!$A$2),'Annual Sales FINAL 06262023'!$AR$3:$AR$4500,,TRUE),)</f>
        <v>7.2039000000000009</v>
      </c>
      <c r="U7" s="139" cm="1">
        <f t="array" ref="U7">IFERROR(_xlfn.XLOOKUP(1,('Annual Sales FINAL 06262023'!$A$3:$A$4500=$A7)*('Annual Sales FINAL 06262023'!$F$3:$F$4500='Input_Data &amp; TOC'!$A$2),'Annual Sales FINAL 06262023'!$AS$3:$AS$4500,,TRUE),)</f>
        <v>4.07</v>
      </c>
      <c r="V7" s="139" cm="1">
        <f t="array" ref="V7">IFERROR(_xlfn.XLOOKUP(1,('Annual Sales FINAL 06262023'!$A$3:$A$4500=$A7)*('Annual Sales FINAL 06262023'!$F$3:$F$4500='Input_Data &amp; TOC'!$A$2),'Annual Sales FINAL 06262023'!$AT$3:$AT$4500,,TRUE),)</f>
        <v>20</v>
      </c>
      <c r="W7" s="142">
        <f t="shared" si="4"/>
        <v>1.77</v>
      </c>
      <c r="X7" s="139" t="str" cm="1">
        <f t="array" ref="X7">IFERROR(_xlfn.XLOOKUP(1,('Annual Sales FINAL 06262023'!$A$3:$A$4500=$A7)*('Annual Sales FINAL 06262023'!$F$3:$F$4500='Input_Data &amp; TOC'!$A$2),'Annual Sales FINAL 06262023'!$S$3:$S$4500,,TRUE),)</f>
        <v>PCE</v>
      </c>
      <c r="Y7" s="139" cm="1">
        <f t="array" ref="Y7">IFERROR(_xlfn.XLOOKUP(1,('Annual Sales FINAL 06262023'!$A$3:$A$4500=$A7)*('Annual Sales FINAL 06262023'!$F$3:$F$4500='Input_Data &amp; TOC'!$A$2),'Annual Sales FINAL 06262023'!$AU$3:$AU$4500,,TRUE),)</f>
        <v>2</v>
      </c>
      <c r="Z7" t="str">
        <f>VLOOKUP($A7,'LOOKUP SalesReport 2023-11-13'!$A$2:$P$216,16, FALSE)</f>
        <v>Lower Yukon-Kuskokwim</v>
      </c>
      <c r="AA7" t="str">
        <f t="shared" si="1"/>
        <v>Residential rate as reported to PCE</v>
      </c>
    </row>
    <row r="8" spans="1:28" x14ac:dyDescent="0.25">
      <c r="A8" t="s">
        <v>999</v>
      </c>
      <c r="B8">
        <f>VLOOKUP($A8,'LOOKUP SalesReport 2023-11-13'!$A$2:$O$216,4, FALSE)</f>
        <v>332610</v>
      </c>
      <c r="C8">
        <f>VLOOKUP(A8,'LOOKUP SalesReport 2023-11-13'!$A$2:$Q$216,9,FALSE)</f>
        <v>586</v>
      </c>
      <c r="D8" s="48" t="str" cm="1">
        <f t="array" ref="D8">IFERROR(_xlfn.XLOOKUP(1,('Annual Sales FINAL 06262023'!$A$3:$A$4500=Table2.5a!$A8)*('Annual Sales FINAL 06262023'!$F$3:$F$4500='Input_Data &amp; TOC'!$A$2),'Annual Sales FINAL 06262023'!$J$3:$J$4500,,TRUE),_xlfn.XLOOKUP(A8,'LOOKUP SalesReport 2023-11-13'!A:A,'LOOKUP SalesReport 2023-11-13'!H:H,,FALSE))</f>
        <v>Tatitlek Village Ira Council</v>
      </c>
      <c r="E8" s="48" t="str" cm="1">
        <f t="array" ref="E8">IFERROR(_xlfn.XLOOKUP(1,('Annual Sales FINAL 06262023'!$A$3:$A$4500=Table2.5a!$A8)*('Annual Sales FINAL 06262023'!$F$3:$F$4500='Input_Data &amp; TOC'!$A$2),'Annual Sales FINAL 06262023'!$B$3:$B$4500,,TRUE),_xlfn.XLOOKUP(A8,'LOOKUP SalesReport 2023-11-13'!A:A,'LOOKUP SalesReport 2023-11-13'!G:G,,FALSE))</f>
        <v>Tatitlek</v>
      </c>
      <c r="F8" s="48" t="str" cm="1">
        <f t="array" ref="F8">IFERROR(_xlfn.XLOOKUP(1,('Annual Sales FINAL 06262023'!$A$3:$A$4500=Table2.5a!$A8)*('Annual Sales FINAL 06262023'!$F$3:$F$4500='Input_Data &amp; TOC'!$A$2),'Annual Sales FINAL 06262023'!$E$3:$E$4500,,TRUE),_xlfn.XLOOKUP(A8,'LOOKUP SalesReport 2023-11-13'!A:A,'LOOKUP SalesReport 2023-11-13'!K:K,,FALSE))</f>
        <v>Tatitlek_grid</v>
      </c>
      <c r="G8" s="98" t="str">
        <f>VLOOKUP($F8,'LOOKUP INTERTIES 2023-11-08'!$B$2:$G$206,6,FALSE)</f>
        <v>Copper River/Chugach</v>
      </c>
      <c r="H8" s="140" cm="1">
        <f t="array" ref="H8">IFERROR(_xlfn.XLOOKUP(1,('Annual Sales FINAL 06262023'!$A$3:$A$4500=$A8)*('Annual Sales FINAL 06262023'!$F$3:$F$4500='Input_Data &amp; TOC'!$A$2),'Annual Sales FINAL 06262023'!$V$3:$V$4500,,TRUE),)</f>
        <v>115.82064</v>
      </c>
      <c r="I8" s="151" cm="1">
        <f t="array" ref="I8">IFERROR(_xlfn.XLOOKUP(1,('Annual Sales FINAL 06262023'!$A$3:$A$4500=$A8)*('Annual Sales FINAL 06262023'!$F$3:$F$4500='Input_Data &amp; TOC'!$A$2),'Annual Sales FINAL 06262023'!$W$3:$W$4500,,TRUE),)</f>
        <v>125.892</v>
      </c>
      <c r="J8" s="154" cm="1">
        <f t="array" ref="J8">IFERROR(_xlfn.XLOOKUP(1,('Annual Sales FINAL 06262023'!$A$3:$A$4500=$A8)*('Annual Sales FINAL 06262023'!$F$3:$F$4500='Input_Data &amp; TOC'!$A$2),'Annual Sales FINAL 06262023'!$X$3:$X$4500,,TRUE),)</f>
        <v>39.083333333333336</v>
      </c>
      <c r="K8" s="46">
        <f t="shared" si="2"/>
        <v>0.92</v>
      </c>
      <c r="L8" s="139" cm="1">
        <f t="array" ref="L8">IFERROR(_xlfn.XLOOKUP(1,('Annual Sales FINAL 06262023'!$A$3:$A$4500=$A8)*('Annual Sales FINAL 06262023'!$F$3:$F$4500='Input_Data &amp; TOC'!$A$2),'Annual Sales FINAL 06262023'!$Y$3:$Y$4500,,TRUE),)</f>
        <v>45.094720000000002</v>
      </c>
      <c r="M8" s="139" cm="1">
        <f t="array" ref="M8">IFERROR(_xlfn.XLOOKUP(1,('Annual Sales FINAL 06262023'!$A$3:$A$4500=$A8)*('Annual Sales FINAL 06262023'!$F$3:$F$4500='Input_Data &amp; TOC'!$A$2),'Annual Sales FINAL 06262023'!$Z$3:$Z$4500,,TRUE),)</f>
        <v>49.015999999999998</v>
      </c>
      <c r="N8" s="139" cm="1">
        <f t="array" ref="N8">IFERROR(_xlfn.XLOOKUP(1,('Annual Sales FINAL 06262023'!$A$3:$A$4500=$A8)*('Annual Sales FINAL 06262023'!$F$3:$F$4500='Input_Data &amp; TOC'!$A$2),'Annual Sales FINAL 06262023'!$AA$3:$AA$4500,,TRUE),)</f>
        <v>5</v>
      </c>
      <c r="O8" s="140">
        <f t="shared" si="3"/>
        <v>0.92</v>
      </c>
      <c r="P8" s="127" cm="1">
        <f t="array" ref="P8">IFERROR(_xlfn.XLOOKUP(1,('Annual Sales FINAL 06262023'!$A$3:$A$4500=$A8)*('Annual Sales FINAL 06262023'!$F$3:$F$4500='Input_Data &amp; TOC'!$A$2),'Annual Sales FINAL 06262023'!$AO$3:$AO$4500,,TRUE),)</f>
        <v>122.19072000000001</v>
      </c>
      <c r="Q8" s="127" cm="1">
        <f t="array" ref="Q8">IFERROR(_xlfn.XLOOKUP(1,('Annual Sales FINAL 06262023'!$A$3:$A$4500=$A8)*('Annual Sales FINAL 06262023'!$F$3:$F$4500='Input_Data &amp; TOC'!$A$2),'Annual Sales FINAL 06262023'!$AP$3:$AP$4500,,TRUE),)</f>
        <v>132.816</v>
      </c>
      <c r="R8" s="127" cm="1">
        <f t="array" ref="R8">IFERROR(_xlfn.XLOOKUP(1,('Annual Sales FINAL 06262023'!$A$3:$A$4500=$A8)*('Annual Sales FINAL 06262023'!$F$3:$F$4500='Input_Data &amp; TOC'!$A$2),'Annual Sales FINAL 06262023'!$AQ$3:$AQ$4500,,TRUE),)</f>
        <v>18.916666666666668</v>
      </c>
      <c r="S8" s="142">
        <f t="shared" si="0"/>
        <v>0.92</v>
      </c>
      <c r="T8" s="139" cm="1">
        <f t="array" ref="T8">IFERROR(_xlfn.XLOOKUP(1,('Annual Sales FINAL 06262023'!$A$3:$A$4500=$A8)*('Annual Sales FINAL 06262023'!$F$3:$F$4500='Input_Data &amp; TOC'!$A$2),'Annual Sales FINAL 06262023'!$AR$3:$AR$4500,,TRUE),)</f>
        <v>283.10608000000002</v>
      </c>
      <c r="U8" s="139" cm="1">
        <f t="array" ref="U8">IFERROR(_xlfn.XLOOKUP(1,('Annual Sales FINAL 06262023'!$A$3:$A$4500=$A8)*('Annual Sales FINAL 06262023'!$F$3:$F$4500='Input_Data &amp; TOC'!$A$2),'Annual Sales FINAL 06262023'!$AS$3:$AS$4500,,TRUE),)</f>
        <v>307.72399999999999</v>
      </c>
      <c r="V8" s="139" cm="1">
        <f t="array" ref="V8">IFERROR(_xlfn.XLOOKUP(1,('Annual Sales FINAL 06262023'!$A$3:$A$4500=$A8)*('Annual Sales FINAL 06262023'!$F$3:$F$4500='Input_Data &amp; TOC'!$A$2),'Annual Sales FINAL 06262023'!$AT$3:$AT$4500,,TRUE),)</f>
        <v>63</v>
      </c>
      <c r="W8" s="142">
        <f t="shared" si="4"/>
        <v>0.92000000000000015</v>
      </c>
      <c r="X8" s="139" t="str" cm="1">
        <f t="array" ref="X8">IFERROR(_xlfn.XLOOKUP(1,('Annual Sales FINAL 06262023'!$A$3:$A$4500=$A8)*('Annual Sales FINAL 06262023'!$F$3:$F$4500='Input_Data &amp; TOC'!$A$2),'Annual Sales FINAL 06262023'!$S$3:$S$4500,,TRUE),)</f>
        <v>PCE</v>
      </c>
      <c r="Y8" s="139" cm="1">
        <f t="array" ref="Y8">IFERROR(_xlfn.XLOOKUP(1,('Annual Sales FINAL 06262023'!$A$3:$A$4500=$A8)*('Annual Sales FINAL 06262023'!$F$3:$F$4500='Input_Data &amp; TOC'!$A$2),'Annual Sales FINAL 06262023'!$AU$3:$AU$4500,,TRUE),)</f>
        <v>12</v>
      </c>
      <c r="Z8" t="str">
        <f>VLOOKUP($A8,'LOOKUP SalesReport 2023-11-13'!$A$2:$P$216,16, FALSE)</f>
        <v>Copper River/Chugach</v>
      </c>
      <c r="AA8" t="str">
        <f t="shared" si="1"/>
        <v>Residential rate as reported to PCE</v>
      </c>
    </row>
    <row r="9" spans="1:28" x14ac:dyDescent="0.25">
      <c r="A9" s="98" t="s">
        <v>801</v>
      </c>
      <c r="B9">
        <f>VLOOKUP($A9,'LOOKUP SalesReport 2023-11-13'!$A$2:$O$216,4, FALSE)</f>
        <v>332070</v>
      </c>
      <c r="C9">
        <f>VLOOKUP(A9,'LOOKUP SalesReport 2023-11-13'!$A$2:$Q$216,9,FALSE)</f>
        <v>289</v>
      </c>
      <c r="D9" s="48" t="str" cm="1">
        <f t="array" ref="D9">IFERROR(_xlfn.XLOOKUP(1,('Annual Sales FINAL 06262023'!$A$3:$A$4500=Table2.5a!$A9)*('Annual Sales FINAL 06262023'!$F$3:$F$4500='Input_Data &amp; TOC'!$A$2),'Annual Sales FINAL 06262023'!$J$3:$J$4500,,TRUE),_xlfn.XLOOKUP(A9,'LOOKUP SalesReport 2023-11-13'!A:A,'LOOKUP SalesReport 2023-11-13'!H:H,,FALSE))</f>
        <v>King Cove, City of</v>
      </c>
      <c r="E9" s="48" t="str" cm="1">
        <f t="array" ref="E9">IFERROR(_xlfn.XLOOKUP(1,('Annual Sales FINAL 06262023'!$A$3:$A$4500=Table2.5a!$A9)*('Annual Sales FINAL 06262023'!$F$3:$F$4500='Input_Data &amp; TOC'!$A$2),'Annual Sales FINAL 06262023'!$B$3:$B$4500,,TRUE),_xlfn.XLOOKUP(A9,'LOOKUP SalesReport 2023-11-13'!A:A,'LOOKUP SalesReport 2023-11-13'!G:G,,FALSE))</f>
        <v>King Cove</v>
      </c>
      <c r="F9" s="48" t="str" cm="1">
        <f t="array" ref="F9">IFERROR(_xlfn.XLOOKUP(1,('Annual Sales FINAL 06262023'!$A$3:$A$4500=Table2.5a!$A9)*('Annual Sales FINAL 06262023'!$F$3:$F$4500='Input_Data &amp; TOC'!$A$2),'Annual Sales FINAL 06262023'!$E$3:$E$4500,,TRUE),_xlfn.XLOOKUP(A9,'LOOKUP SalesReport 2023-11-13'!A:A,'LOOKUP SalesReport 2023-11-13'!K:K,,FALSE))</f>
        <v>King Cove_grid</v>
      </c>
      <c r="G9" s="98" t="str">
        <f>VLOOKUP($F9,'LOOKUP INTERTIES 2023-11-08'!$B$2:$G$206,6,FALSE)</f>
        <v>Aleutians</v>
      </c>
      <c r="H9" s="140" cm="1">
        <f t="array" ref="H9">IFERROR(_xlfn.XLOOKUP(1,('Annual Sales FINAL 06262023'!$A$3:$A$4500=$A9)*('Annual Sales FINAL 06262023'!$F$3:$F$4500='Input_Data &amp; TOC'!$A$2),'Annual Sales FINAL 06262023'!$V$3:$V$4500,,TRUE),)</f>
        <v>0</v>
      </c>
      <c r="I9" s="151" cm="1">
        <f t="array" ref="I9">IFERROR(_xlfn.XLOOKUP(1,('Annual Sales FINAL 06262023'!$A$3:$A$4500=$A9)*('Annual Sales FINAL 06262023'!$F$3:$F$4500='Input_Data &amp; TOC'!$A$2),'Annual Sales FINAL 06262023'!$W$3:$W$4500,,TRUE),)</f>
        <v>0</v>
      </c>
      <c r="J9" s="154" cm="1">
        <f t="array" ref="J9">IFERROR(_xlfn.XLOOKUP(1,('Annual Sales FINAL 06262023'!$A$3:$A$4500=$A9)*('Annual Sales FINAL 06262023'!$F$3:$F$4500='Input_Data &amp; TOC'!$A$2),'Annual Sales FINAL 06262023'!$X$3:$X$4500,,TRUE),)</f>
        <v>0</v>
      </c>
      <c r="K9" s="46">
        <f t="shared" si="2"/>
        <v>0</v>
      </c>
      <c r="L9" s="139" cm="1">
        <f t="array" ref="L9">IFERROR(_xlfn.XLOOKUP(1,('Annual Sales FINAL 06262023'!$A$3:$A$4500=$A9)*('Annual Sales FINAL 06262023'!$F$3:$F$4500='Input_Data &amp; TOC'!$A$2),'Annual Sales FINAL 06262023'!$Y$3:$Y$4500,,TRUE),)</f>
        <v>0</v>
      </c>
      <c r="M9" s="139" cm="1">
        <f t="array" ref="M9">IFERROR(_xlfn.XLOOKUP(1,('Annual Sales FINAL 06262023'!$A$3:$A$4500=$A9)*('Annual Sales FINAL 06262023'!$F$3:$F$4500='Input_Data &amp; TOC'!$A$2),'Annual Sales FINAL 06262023'!$Z$3:$Z$4500,,TRUE),)</f>
        <v>0</v>
      </c>
      <c r="N9" s="139" cm="1">
        <f t="array" ref="N9">IFERROR(_xlfn.XLOOKUP(1,('Annual Sales FINAL 06262023'!$A$3:$A$4500=$A9)*('Annual Sales FINAL 06262023'!$F$3:$F$4500='Input_Data &amp; TOC'!$A$2),'Annual Sales FINAL 06262023'!$AA$3:$AA$4500,,TRUE),)</f>
        <v>0</v>
      </c>
      <c r="O9" s="140">
        <f t="shared" si="3"/>
        <v>0</v>
      </c>
      <c r="P9" s="127" cm="1">
        <f t="array" ref="P9">IFERROR(_xlfn.XLOOKUP(1,('Annual Sales FINAL 06262023'!$A$3:$A$4500=$A9)*('Annual Sales FINAL 06262023'!$F$3:$F$4500='Input_Data &amp; TOC'!$A$2),'Annual Sales FINAL 06262023'!$AO$3:$AO$4500,,TRUE),)</f>
        <v>0</v>
      </c>
      <c r="Q9" s="127" cm="1">
        <f t="array" ref="Q9">IFERROR(_xlfn.XLOOKUP(1,('Annual Sales FINAL 06262023'!$A$3:$A$4500=$A9)*('Annual Sales FINAL 06262023'!$F$3:$F$4500='Input_Data &amp; TOC'!$A$2),'Annual Sales FINAL 06262023'!$AP$3:$AP$4500,,TRUE),)</f>
        <v>0</v>
      </c>
      <c r="R9" s="127" cm="1">
        <f t="array" ref="R9">IFERROR(_xlfn.XLOOKUP(1,('Annual Sales FINAL 06262023'!$A$3:$A$4500=$A9)*('Annual Sales FINAL 06262023'!$F$3:$F$4500='Input_Data &amp; TOC'!$A$2),'Annual Sales FINAL 06262023'!$AQ$3:$AQ$4500,,TRUE),)</f>
        <v>0</v>
      </c>
      <c r="S9" s="142" t="str">
        <f t="shared" si="0"/>
        <v/>
      </c>
      <c r="T9" s="139" cm="1">
        <f t="array" ref="T9">IFERROR(_xlfn.XLOOKUP(1,('Annual Sales FINAL 06262023'!$A$3:$A$4500=$A9)*('Annual Sales FINAL 06262023'!$F$3:$F$4500='Input_Data &amp; TOC'!$A$2),'Annual Sales FINAL 06262023'!$AR$3:$AR$4500,,TRUE),)</f>
        <v>0</v>
      </c>
      <c r="U9" s="139" cm="1">
        <f t="array" ref="U9">IFERROR(_xlfn.XLOOKUP(1,('Annual Sales FINAL 06262023'!$A$3:$A$4500=$A9)*('Annual Sales FINAL 06262023'!$F$3:$F$4500='Input_Data &amp; TOC'!$A$2),'Annual Sales FINAL 06262023'!$AS$3:$AS$4500,,TRUE),)</f>
        <v>0</v>
      </c>
      <c r="V9" s="139" cm="1">
        <f t="array" ref="V9">IFERROR(_xlfn.XLOOKUP(1,('Annual Sales FINAL 06262023'!$A$3:$A$4500=$A9)*('Annual Sales FINAL 06262023'!$F$3:$F$4500='Input_Data &amp; TOC'!$A$2),'Annual Sales FINAL 06262023'!$AT$3:$AT$4500,,TRUE),)</f>
        <v>0</v>
      </c>
      <c r="W9" s="142">
        <f t="shared" si="4"/>
        <v>0</v>
      </c>
      <c r="X9" s="139" cm="1">
        <f t="array" ref="X9">IFERROR(_xlfn.XLOOKUP(1,('Annual Sales FINAL 06262023'!$A$3:$A$4500=$A9)*('Annual Sales FINAL 06262023'!$F$3:$F$4500='Input_Data &amp; TOC'!$A$2),'Annual Sales FINAL 06262023'!$S$3:$S$4500,,TRUE),)</f>
        <v>0</v>
      </c>
      <c r="Y9" s="139" cm="1">
        <f t="array" ref="Y9">IFERROR(_xlfn.XLOOKUP(1,('Annual Sales FINAL 06262023'!$A$3:$A$4500=$A9)*('Annual Sales FINAL 06262023'!$F$3:$F$4500='Input_Data &amp; TOC'!$A$2),'Annual Sales FINAL 06262023'!$AU$3:$AU$4500,,TRUE),)</f>
        <v>0</v>
      </c>
      <c r="Z9" t="str">
        <f>VLOOKUP($A9,'LOOKUP SalesReport 2023-11-13'!$A$2:$P$216,16, FALSE)</f>
        <v>Aleutians</v>
      </c>
      <c r="AA9" t="str">
        <f t="shared" si="1"/>
        <v>Residential rate as reported to PCE</v>
      </c>
    </row>
    <row r="10" spans="1:28" x14ac:dyDescent="0.25">
      <c r="A10" t="s">
        <v>1003</v>
      </c>
      <c r="B10">
        <f>VLOOKUP($A10,'LOOKUP SalesReport 2023-11-13'!$A$2:$O$216,4, FALSE)</f>
        <v>332300</v>
      </c>
      <c r="C10">
        <f>VLOOKUP(A10,'LOOKUP SalesReport 2023-11-13'!$A$2:$Q$216,9,FALSE)</f>
        <v>625</v>
      </c>
      <c r="D10" s="48" t="str" cm="1">
        <f t="array" ref="D10">IFERROR(_xlfn.XLOOKUP(1,('Annual Sales FINAL 06262023'!$A$3:$A$4500=Table2.5a!$A10)*('Annual Sales FINAL 06262023'!$F$3:$F$4500='Input_Data &amp; TOC'!$A$2),'Annual Sales FINAL 06262023'!$J$3:$J$4500,,TRUE),_xlfn.XLOOKUP(A10,'LOOKUP SalesReport 2023-11-13'!A:A,'LOOKUP SalesReport 2023-11-13'!H:H,,FALSE))</f>
        <v>Napaskiak Electric Utility</v>
      </c>
      <c r="E10" s="48" t="str" cm="1">
        <f t="array" ref="E10">IFERROR(_xlfn.XLOOKUP(1,('Annual Sales FINAL 06262023'!$A$3:$A$4500=Table2.5a!$A10)*('Annual Sales FINAL 06262023'!$F$3:$F$4500='Input_Data &amp; TOC'!$A$2),'Annual Sales FINAL 06262023'!$B$3:$B$4500,,TRUE),_xlfn.XLOOKUP(A10,'LOOKUP SalesReport 2023-11-13'!A:A,'LOOKUP SalesReport 2023-11-13'!G:G,,FALSE))</f>
        <v>Napaskiak</v>
      </c>
      <c r="F10" s="48" t="str" cm="1">
        <f t="array" ref="F10">IFERROR(_xlfn.XLOOKUP(1,('Annual Sales FINAL 06262023'!$A$3:$A$4500=Table2.5a!$A10)*('Annual Sales FINAL 06262023'!$F$3:$F$4500='Input_Data &amp; TOC'!$A$2),'Annual Sales FINAL 06262023'!$E$3:$E$4500,,TRUE),_xlfn.XLOOKUP(A10,'LOOKUP SalesReport 2023-11-13'!A:A,'LOOKUP SalesReport 2023-11-13'!K:K,,FALSE))</f>
        <v>Napaskiak_grid</v>
      </c>
      <c r="G10" s="98" t="str">
        <f>VLOOKUP($F10,'LOOKUP INTERTIES 2023-11-08'!$B$2:$G$206,6,FALSE)</f>
        <v>Lower Yukon-Kuskokwim</v>
      </c>
      <c r="H10" s="140" cm="1">
        <f t="array" ref="H10">IFERROR(_xlfn.XLOOKUP(1,('Annual Sales FINAL 06262023'!$A$3:$A$4500=$A10)*('Annual Sales FINAL 06262023'!$F$3:$F$4500='Input_Data &amp; TOC'!$A$2),'Annual Sales FINAL 06262023'!$V$3:$V$4500,,TRUE),)</f>
        <v>286.08090000000004</v>
      </c>
      <c r="I10" s="151" cm="1">
        <f t="array" ref="I10">IFERROR(_xlfn.XLOOKUP(1,('Annual Sales FINAL 06262023'!$A$3:$A$4500=$A10)*('Annual Sales FINAL 06262023'!$F$3:$F$4500='Input_Data &amp; TOC'!$A$2),'Annual Sales FINAL 06262023'!$W$3:$W$4500,,TRUE),)</f>
        <v>408.68700000000001</v>
      </c>
      <c r="J10" s="154" cm="1">
        <f t="array" ref="J10">IFERROR(_xlfn.XLOOKUP(1,('Annual Sales FINAL 06262023'!$A$3:$A$4500=$A10)*('Annual Sales FINAL 06262023'!$F$3:$F$4500='Input_Data &amp; TOC'!$A$2),'Annual Sales FINAL 06262023'!$X$3:$X$4500,,TRUE),)</f>
        <v>111.66666666666667</v>
      </c>
      <c r="K10" s="46">
        <f t="shared" si="2"/>
        <v>0.70000000000000007</v>
      </c>
      <c r="L10" s="139" cm="1">
        <f t="array" ref="L10">IFERROR(_xlfn.XLOOKUP(1,('Annual Sales FINAL 06262023'!$A$3:$A$4500=$A10)*('Annual Sales FINAL 06262023'!$F$3:$F$4500='Input_Data &amp; TOC'!$A$2),'Annual Sales FINAL 06262023'!$Y$3:$Y$4500,,TRUE),)</f>
        <v>145.0274</v>
      </c>
      <c r="M10" s="139" cm="1">
        <f t="array" ref="M10">IFERROR(_xlfn.XLOOKUP(1,('Annual Sales FINAL 06262023'!$A$3:$A$4500=$A10)*('Annual Sales FINAL 06262023'!$F$3:$F$4500='Input_Data &amp; TOC'!$A$2),'Annual Sales FINAL 06262023'!$Z$3:$Z$4500,,TRUE),)</f>
        <v>207.18199999999999</v>
      </c>
      <c r="N10" s="139" cm="1">
        <f t="array" ref="N10">IFERROR(_xlfn.XLOOKUP(1,('Annual Sales FINAL 06262023'!$A$3:$A$4500=$A10)*('Annual Sales FINAL 06262023'!$F$3:$F$4500='Input_Data &amp; TOC'!$A$2),'Annual Sales FINAL 06262023'!$AA$3:$AA$4500,,TRUE),)</f>
        <v>8</v>
      </c>
      <c r="O10" s="140">
        <f t="shared" si="3"/>
        <v>0.70000000000000007</v>
      </c>
      <c r="P10" s="127" cm="1">
        <f t="array" ref="P10">IFERROR(_xlfn.XLOOKUP(1,('Annual Sales FINAL 06262023'!$A$3:$A$4500=$A10)*('Annual Sales FINAL 06262023'!$F$3:$F$4500='Input_Data &amp; TOC'!$A$2),'Annual Sales FINAL 06262023'!$AO$3:$AO$4500,,TRUE),)</f>
        <v>34.203400000000002</v>
      </c>
      <c r="Q10" s="127" cm="1">
        <f t="array" ref="Q10">IFERROR(_xlfn.XLOOKUP(1,('Annual Sales FINAL 06262023'!$A$3:$A$4500=$A10)*('Annual Sales FINAL 06262023'!$F$3:$F$4500='Input_Data &amp; TOC'!$A$2),'Annual Sales FINAL 06262023'!$AP$3:$AP$4500,,TRUE),)</f>
        <v>48.861999999999995</v>
      </c>
      <c r="R10" s="127" cm="1">
        <f t="array" ref="R10">IFERROR(_xlfn.XLOOKUP(1,('Annual Sales FINAL 06262023'!$A$3:$A$4500=$A10)*('Annual Sales FINAL 06262023'!$F$3:$F$4500='Input_Data &amp; TOC'!$A$2),'Annual Sales FINAL 06262023'!$AQ$3:$AQ$4500,,TRUE),)</f>
        <v>23.166666666666668</v>
      </c>
      <c r="S10" s="142">
        <f t="shared" si="0"/>
        <v>0.70000000000000007</v>
      </c>
      <c r="T10" s="139" cm="1">
        <f t="array" ref="T10">IFERROR(_xlfn.XLOOKUP(1,('Annual Sales FINAL 06262023'!$A$3:$A$4500=$A10)*('Annual Sales FINAL 06262023'!$F$3:$F$4500='Input_Data &amp; TOC'!$A$2),'Annual Sales FINAL 06262023'!$AR$3:$AR$4500,,TRUE),)</f>
        <v>465.31170000000003</v>
      </c>
      <c r="U10" s="139" cm="1">
        <f t="array" ref="U10">IFERROR(_xlfn.XLOOKUP(1,('Annual Sales FINAL 06262023'!$A$3:$A$4500=$A10)*('Annual Sales FINAL 06262023'!$F$3:$F$4500='Input_Data &amp; TOC'!$A$2),'Annual Sales FINAL 06262023'!$AS$3:$AS$4500,,TRUE),)</f>
        <v>664.73099999999999</v>
      </c>
      <c r="V10" s="139" cm="1">
        <f t="array" ref="V10">IFERROR(_xlfn.XLOOKUP(1,('Annual Sales FINAL 06262023'!$A$3:$A$4500=$A10)*('Annual Sales FINAL 06262023'!$F$3:$F$4500='Input_Data &amp; TOC'!$A$2),'Annual Sales FINAL 06262023'!$AT$3:$AT$4500,,TRUE),)</f>
        <v>142.83333333333334</v>
      </c>
      <c r="W10" s="142">
        <f t="shared" si="4"/>
        <v>0.70000000000000007</v>
      </c>
      <c r="X10" s="139" t="str" cm="1">
        <f t="array" ref="X10">IFERROR(_xlfn.XLOOKUP(1,('Annual Sales FINAL 06262023'!$A$3:$A$4500=$A10)*('Annual Sales FINAL 06262023'!$F$3:$F$4500='Input_Data &amp; TOC'!$A$2),'Annual Sales FINAL 06262023'!$S$3:$S$4500,,TRUE),)</f>
        <v>PCE</v>
      </c>
      <c r="Y10" s="139" cm="1">
        <f t="array" ref="Y10">IFERROR(_xlfn.XLOOKUP(1,('Annual Sales FINAL 06262023'!$A$3:$A$4500=$A10)*('Annual Sales FINAL 06262023'!$F$3:$F$4500='Input_Data &amp; TOC'!$A$2),'Annual Sales FINAL 06262023'!$AU$3:$AU$4500,,TRUE),)</f>
        <v>12</v>
      </c>
      <c r="Z10" t="str">
        <f>VLOOKUP($A10,'LOOKUP SalesReport 2023-11-13'!$A$2:$P$216,16, FALSE)</f>
        <v>Lower Yukon-Kuskokwim</v>
      </c>
      <c r="AA10" t="str">
        <f t="shared" si="1"/>
        <v>Residential rate as reported to PCE</v>
      </c>
    </row>
    <row r="11" spans="1:28" x14ac:dyDescent="0.25">
      <c r="A11" t="s">
        <v>835</v>
      </c>
      <c r="B11">
        <f>VLOOKUP($A11,'LOOKUP SalesReport 2023-11-13'!$A$2:$O$216,4, FALSE)</f>
        <v>332030</v>
      </c>
      <c r="C11">
        <f>VLOOKUP(A11,'LOOKUP SalesReport 2023-11-13'!$A$2:$Q$216,9,FALSE)</f>
        <v>332</v>
      </c>
      <c r="D11" s="48" t="str" cm="1">
        <f t="array" ref="D11">IFERROR(_xlfn.XLOOKUP(1,('Annual Sales FINAL 06262023'!$A$3:$A$4500=Table2.5a!$A11)*('Annual Sales FINAL 06262023'!$F$3:$F$4500='Input_Data &amp; TOC'!$A$2),'Annual Sales FINAL 06262023'!$J$3:$J$4500,,TRUE),_xlfn.XLOOKUP(A11,'LOOKUP SalesReport 2023-11-13'!A:A,'LOOKUP SalesReport 2023-11-13'!H:H,,FALSE))</f>
        <v>Hughes Power &amp; Light</v>
      </c>
      <c r="E11" s="48" t="str" cm="1">
        <f t="array" ref="E11">IFERROR(_xlfn.XLOOKUP(1,('Annual Sales FINAL 06262023'!$A$3:$A$4500=Table2.5a!$A11)*('Annual Sales FINAL 06262023'!$F$3:$F$4500='Input_Data &amp; TOC'!$A$2),'Annual Sales FINAL 06262023'!$B$3:$B$4500,,TRUE),_xlfn.XLOOKUP(A11,'LOOKUP SalesReport 2023-11-13'!A:A,'LOOKUP SalesReport 2023-11-13'!G:G,,FALSE))</f>
        <v>Hughes</v>
      </c>
      <c r="F11" s="48" t="str" cm="1">
        <f t="array" ref="F11">IFERROR(_xlfn.XLOOKUP(1,('Annual Sales FINAL 06262023'!$A$3:$A$4500=Table2.5a!$A11)*('Annual Sales FINAL 06262023'!$F$3:$F$4500='Input_Data &amp; TOC'!$A$2),'Annual Sales FINAL 06262023'!$E$3:$E$4500,,TRUE),_xlfn.XLOOKUP(A11,'LOOKUP SalesReport 2023-11-13'!A:A,'LOOKUP SalesReport 2023-11-13'!K:K,,FALSE))</f>
        <v>Hughes_grid</v>
      </c>
      <c r="G11" s="98" t="str">
        <f>VLOOKUP($F11,'LOOKUP INTERTIES 2023-11-08'!$B$2:$G$206,6,FALSE)</f>
        <v>Yukon-Koyukuk/Upper Tanana</v>
      </c>
      <c r="H11" s="140" cm="1">
        <f t="array" ref="H11">IFERROR(_xlfn.XLOOKUP(1,('Annual Sales FINAL 06262023'!$A$3:$A$4500=$A11)*('Annual Sales FINAL 06262023'!$F$3:$F$4500='Input_Data &amp; TOC'!$A$2),'Annual Sales FINAL 06262023'!$V$3:$V$4500,,TRUE),)</f>
        <v>139.18271999999999</v>
      </c>
      <c r="I11" s="151" cm="1">
        <f t="array" ref="I11">IFERROR(_xlfn.XLOOKUP(1,('Annual Sales FINAL 06262023'!$A$3:$A$4500=$A11)*('Annual Sales FINAL 06262023'!$F$3:$F$4500='Input_Data &amp; TOC'!$A$2),'Annual Sales FINAL 06262023'!$W$3:$W$4500,,TRUE),)</f>
        <v>196.03200000000001</v>
      </c>
      <c r="J11" s="154" cm="1">
        <f t="array" ref="J11">IFERROR(_xlfn.XLOOKUP(1,('Annual Sales FINAL 06262023'!$A$3:$A$4500=$A11)*('Annual Sales FINAL 06262023'!$F$3:$F$4500='Input_Data &amp; TOC'!$A$2),'Annual Sales FINAL 06262023'!$X$3:$X$4500,,TRUE),)</f>
        <v>40.75</v>
      </c>
      <c r="K11" s="46">
        <f t="shared" si="2"/>
        <v>0.70999999999999985</v>
      </c>
      <c r="L11" s="139" cm="1">
        <f t="array" ref="L11">IFERROR(_xlfn.XLOOKUP(1,('Annual Sales FINAL 06262023'!$A$3:$A$4500=$A11)*('Annual Sales FINAL 06262023'!$F$3:$F$4500='Input_Data &amp; TOC'!$A$2),'Annual Sales FINAL 06262023'!$Y$3:$Y$4500,,TRUE),)</f>
        <v>112.50660000000001</v>
      </c>
      <c r="M11" s="139" cm="1">
        <f t="array" ref="M11">IFERROR(_xlfn.XLOOKUP(1,('Annual Sales FINAL 06262023'!$A$3:$A$4500=$A11)*('Annual Sales FINAL 06262023'!$F$3:$F$4500='Input_Data &amp; TOC'!$A$2),'Annual Sales FINAL 06262023'!$Z$3:$Z$4500,,TRUE),)</f>
        <v>158.46</v>
      </c>
      <c r="N11" s="139" cm="1">
        <f t="array" ref="N11">IFERROR(_xlfn.XLOOKUP(1,('Annual Sales FINAL 06262023'!$A$3:$A$4500=$A11)*('Annual Sales FINAL 06262023'!$F$3:$F$4500='Input_Data &amp; TOC'!$A$2),'Annual Sales FINAL 06262023'!$AA$3:$AA$4500,,TRUE),)</f>
        <v>3</v>
      </c>
      <c r="O11" s="140">
        <f t="shared" si="3"/>
        <v>0.71</v>
      </c>
      <c r="P11" s="127" cm="1">
        <f t="array" ref="P11">IFERROR(_xlfn.XLOOKUP(1,('Annual Sales FINAL 06262023'!$A$3:$A$4500=$A11)*('Annual Sales FINAL 06262023'!$F$3:$F$4500='Input_Data &amp; TOC'!$A$2),'Annual Sales FINAL 06262023'!$AO$3:$AO$4500,,TRUE),)</f>
        <v>70.384429999999995</v>
      </c>
      <c r="Q11" s="127" cm="1">
        <f t="array" ref="Q11">IFERROR(_xlfn.XLOOKUP(1,('Annual Sales FINAL 06262023'!$A$3:$A$4500=$A11)*('Annual Sales FINAL 06262023'!$F$3:$F$4500='Input_Data &amp; TOC'!$A$2),'Annual Sales FINAL 06262023'!$AP$3:$AP$4500,,TRUE),)</f>
        <v>99.132999999999996</v>
      </c>
      <c r="R11" s="127" cm="1">
        <f t="array" ref="R11">IFERROR(_xlfn.XLOOKUP(1,('Annual Sales FINAL 06262023'!$A$3:$A$4500=$A11)*('Annual Sales FINAL 06262023'!$F$3:$F$4500='Input_Data &amp; TOC'!$A$2),'Annual Sales FINAL 06262023'!$AQ$3:$AQ$4500,,TRUE),)</f>
        <v>21.75</v>
      </c>
      <c r="S11" s="142">
        <f t="shared" si="0"/>
        <v>0.71</v>
      </c>
      <c r="T11" s="139" cm="1">
        <f t="array" ref="T11">IFERROR(_xlfn.XLOOKUP(1,('Annual Sales FINAL 06262023'!$A$3:$A$4500=$A11)*('Annual Sales FINAL 06262023'!$F$3:$F$4500='Input_Data &amp; TOC'!$A$2),'Annual Sales FINAL 06262023'!$AR$3:$AR$4500,,TRUE),)</f>
        <v>322.07374999999996</v>
      </c>
      <c r="U11" s="139" cm="1">
        <f t="array" ref="U11">IFERROR(_xlfn.XLOOKUP(1,('Annual Sales FINAL 06262023'!$A$3:$A$4500=$A11)*('Annual Sales FINAL 06262023'!$F$3:$F$4500='Input_Data &amp; TOC'!$A$2),'Annual Sales FINAL 06262023'!$AS$3:$AS$4500,,TRUE),)</f>
        <v>453.625</v>
      </c>
      <c r="V11" s="139" cm="1">
        <f t="array" ref="V11">IFERROR(_xlfn.XLOOKUP(1,('Annual Sales FINAL 06262023'!$A$3:$A$4500=$A11)*('Annual Sales FINAL 06262023'!$F$3:$F$4500='Input_Data &amp; TOC'!$A$2),'Annual Sales FINAL 06262023'!$AT$3:$AT$4500,,TRUE),)</f>
        <v>65.5</v>
      </c>
      <c r="W11" s="142">
        <f t="shared" si="4"/>
        <v>0.71</v>
      </c>
      <c r="X11" s="139" t="str" cm="1">
        <f t="array" ref="X11">IFERROR(_xlfn.XLOOKUP(1,('Annual Sales FINAL 06262023'!$A$3:$A$4500=$A11)*('Annual Sales FINAL 06262023'!$F$3:$F$4500='Input_Data &amp; TOC'!$A$2),'Annual Sales FINAL 06262023'!$S$3:$S$4500,,TRUE),)</f>
        <v>PCE</v>
      </c>
      <c r="Y11" s="139" cm="1">
        <f t="array" ref="Y11">IFERROR(_xlfn.XLOOKUP(1,('Annual Sales FINAL 06262023'!$A$3:$A$4500=$A11)*('Annual Sales FINAL 06262023'!$F$3:$F$4500='Input_Data &amp; TOC'!$A$2),'Annual Sales FINAL 06262023'!$AU$3:$AU$4500,,TRUE),)</f>
        <v>12</v>
      </c>
      <c r="Z11" t="str">
        <f>VLOOKUP($A11,'LOOKUP SalesReport 2023-11-13'!$A$2:$P$216,16, FALSE)</f>
        <v>Yukon-Koyukuk/Upper Tanana</v>
      </c>
      <c r="AA11" t="str">
        <f t="shared" si="1"/>
        <v>Residential rate as reported to PCE</v>
      </c>
    </row>
    <row r="12" spans="1:28" x14ac:dyDescent="0.25">
      <c r="A12" t="s">
        <v>897</v>
      </c>
      <c r="B12">
        <f>VLOOKUP($A12,'LOOKUP SalesReport 2023-11-13'!$A$2:$O$216,4, FALSE)</f>
        <v>332530</v>
      </c>
      <c r="C12">
        <f>VLOOKUP(A12,'LOOKUP SalesReport 2023-11-13'!$A$2:$Q$216,9,FALSE)</f>
        <v>364</v>
      </c>
      <c r="D12" s="48" t="str" cm="1">
        <f t="array" ref="D12">IFERROR(_xlfn.XLOOKUP(1,('Annual Sales FINAL 06262023'!$A$3:$A$4500=Table2.5a!$A12)*('Annual Sales FINAL 06262023'!$F$3:$F$4500='Input_Data &amp; TOC'!$A$2),'Annual Sales FINAL 06262023'!$J$3:$J$4500,,TRUE),_xlfn.XLOOKUP(A12,'LOOKUP SalesReport 2023-11-13'!A:A,'LOOKUP SalesReport 2023-11-13'!H:H,,FALSE))</f>
        <v>Ruby, City of</v>
      </c>
      <c r="E12" s="48" t="str" cm="1">
        <f t="array" ref="E12">IFERROR(_xlfn.XLOOKUP(1,('Annual Sales FINAL 06262023'!$A$3:$A$4500=Table2.5a!$A12)*('Annual Sales FINAL 06262023'!$F$3:$F$4500='Input_Data &amp; TOC'!$A$2),'Annual Sales FINAL 06262023'!$B$3:$B$4500,,TRUE),_xlfn.XLOOKUP(A12,'LOOKUP SalesReport 2023-11-13'!A:A,'LOOKUP SalesReport 2023-11-13'!G:G,,FALSE))</f>
        <v>Ruby</v>
      </c>
      <c r="F12" s="48" t="str" cm="1">
        <f t="array" ref="F12">IFERROR(_xlfn.XLOOKUP(1,('Annual Sales FINAL 06262023'!$A$3:$A$4500=Table2.5a!$A12)*('Annual Sales FINAL 06262023'!$F$3:$F$4500='Input_Data &amp; TOC'!$A$2),'Annual Sales FINAL 06262023'!$E$3:$E$4500,,TRUE),_xlfn.XLOOKUP(A12,'LOOKUP SalesReport 2023-11-13'!A:A,'LOOKUP SalesReport 2023-11-13'!K:K,,FALSE))</f>
        <v>Ruby_grid</v>
      </c>
      <c r="G12" s="98" t="str">
        <f>VLOOKUP($F12,'LOOKUP INTERTIES 2023-11-08'!$B$2:$G$206,6,FALSE)</f>
        <v>Yukon-Koyukuk/Upper Tanana</v>
      </c>
      <c r="H12" s="140" cm="1">
        <f t="array" ref="H12">IFERROR(_xlfn.XLOOKUP(1,('Annual Sales FINAL 06262023'!$A$3:$A$4500=$A12)*('Annual Sales FINAL 06262023'!$F$3:$F$4500='Input_Data &amp; TOC'!$A$2),'Annual Sales FINAL 06262023'!$V$3:$V$4500,,TRUE),)</f>
        <v>196.20600000000002</v>
      </c>
      <c r="I12" s="151" cm="1">
        <f t="array" ref="I12">IFERROR(_xlfn.XLOOKUP(1,('Annual Sales FINAL 06262023'!$A$3:$A$4500=$A12)*('Annual Sales FINAL 06262023'!$F$3:$F$4500='Input_Data &amp; TOC'!$A$2),'Annual Sales FINAL 06262023'!$W$3:$W$4500,,TRUE),)</f>
        <v>261.608</v>
      </c>
      <c r="J12" s="154" cm="1">
        <f t="array" ref="J12">IFERROR(_xlfn.XLOOKUP(1,('Annual Sales FINAL 06262023'!$A$3:$A$4500=$A12)*('Annual Sales FINAL 06262023'!$F$3:$F$4500='Input_Data &amp; TOC'!$A$2),'Annual Sales FINAL 06262023'!$X$3:$X$4500,,TRUE),)</f>
        <v>106.41666666666667</v>
      </c>
      <c r="K12" s="46">
        <f t="shared" si="2"/>
        <v>0.75</v>
      </c>
      <c r="L12" s="139" cm="1">
        <f t="array" ref="L12">IFERROR(_xlfn.XLOOKUP(1,('Annual Sales FINAL 06262023'!$A$3:$A$4500=$A12)*('Annual Sales FINAL 06262023'!$F$3:$F$4500='Input_Data &amp; TOC'!$A$2),'Annual Sales FINAL 06262023'!$Y$3:$Y$4500,,TRUE),)</f>
        <v>198.92250000000001</v>
      </c>
      <c r="M12" s="139" cm="1">
        <f t="array" ref="M12">IFERROR(_xlfn.XLOOKUP(1,('Annual Sales FINAL 06262023'!$A$3:$A$4500=$A12)*('Annual Sales FINAL 06262023'!$F$3:$F$4500='Input_Data &amp; TOC'!$A$2),'Annual Sales FINAL 06262023'!$Z$3:$Z$4500,,TRUE),)</f>
        <v>265.23</v>
      </c>
      <c r="N12" s="139" cm="1">
        <f t="array" ref="N12">IFERROR(_xlfn.XLOOKUP(1,('Annual Sales FINAL 06262023'!$A$3:$A$4500=$A12)*('Annual Sales FINAL 06262023'!$F$3:$F$4500='Input_Data &amp; TOC'!$A$2),'Annual Sales FINAL 06262023'!$AA$3:$AA$4500,,TRUE),)</f>
        <v>13.333333333333334</v>
      </c>
      <c r="O12" s="140">
        <f t="shared" si="3"/>
        <v>0.75</v>
      </c>
      <c r="P12" s="127" cm="1">
        <f t="array" ref="P12">IFERROR(_xlfn.XLOOKUP(1,('Annual Sales FINAL 06262023'!$A$3:$A$4500=$A12)*('Annual Sales FINAL 06262023'!$F$3:$F$4500='Input_Data &amp; TOC'!$A$2),'Annual Sales FINAL 06262023'!$AO$3:$AO$4500,,TRUE),)</f>
        <v>109.57650000000001</v>
      </c>
      <c r="Q12" s="127" cm="1">
        <f t="array" ref="Q12">IFERROR(_xlfn.XLOOKUP(1,('Annual Sales FINAL 06262023'!$A$3:$A$4500=$A12)*('Annual Sales FINAL 06262023'!$F$3:$F$4500='Input_Data &amp; TOC'!$A$2),'Annual Sales FINAL 06262023'!$AP$3:$AP$4500,,TRUE),)</f>
        <v>146.102</v>
      </c>
      <c r="R12" s="127" cm="1">
        <f t="array" ref="R12">IFERROR(_xlfn.XLOOKUP(1,('Annual Sales FINAL 06262023'!$A$3:$A$4500=$A12)*('Annual Sales FINAL 06262023'!$F$3:$F$4500='Input_Data &amp; TOC'!$A$2),'Annual Sales FINAL 06262023'!$AQ$3:$AQ$4500,,TRUE),)</f>
        <v>27.166666666666668</v>
      </c>
      <c r="S12" s="142">
        <f t="shared" si="0"/>
        <v>0.75</v>
      </c>
      <c r="T12" s="139" cm="1">
        <f t="array" ref="T12">IFERROR(_xlfn.XLOOKUP(1,('Annual Sales FINAL 06262023'!$A$3:$A$4500=$A12)*('Annual Sales FINAL 06262023'!$F$3:$F$4500='Input_Data &amp; TOC'!$A$2),'Annual Sales FINAL 06262023'!$AR$3:$AR$4500,,TRUE),)</f>
        <v>504.70500000000004</v>
      </c>
      <c r="U12" s="139" cm="1">
        <f t="array" ref="U12">IFERROR(_xlfn.XLOOKUP(1,('Annual Sales FINAL 06262023'!$A$3:$A$4500=$A12)*('Annual Sales FINAL 06262023'!$F$3:$F$4500='Input_Data &amp; TOC'!$A$2),'Annual Sales FINAL 06262023'!$AS$3:$AS$4500,,TRUE),)</f>
        <v>672.94</v>
      </c>
      <c r="V12" s="139" cm="1">
        <f t="array" ref="V12">IFERROR(_xlfn.XLOOKUP(1,('Annual Sales FINAL 06262023'!$A$3:$A$4500=$A12)*('Annual Sales FINAL 06262023'!$F$3:$F$4500='Input_Data &amp; TOC'!$A$2),'Annual Sales FINAL 06262023'!$AT$3:$AT$4500,,TRUE),)</f>
        <v>146.91666666666669</v>
      </c>
      <c r="W12" s="142">
        <f t="shared" si="4"/>
        <v>0.75</v>
      </c>
      <c r="X12" s="139" t="str" cm="1">
        <f t="array" ref="X12">IFERROR(_xlfn.XLOOKUP(1,('Annual Sales FINAL 06262023'!$A$3:$A$4500=$A12)*('Annual Sales FINAL 06262023'!$F$3:$F$4500='Input_Data &amp; TOC'!$A$2),'Annual Sales FINAL 06262023'!$S$3:$S$4500,,TRUE),)</f>
        <v>PCE</v>
      </c>
      <c r="Y12" s="139" cm="1">
        <f t="array" ref="Y12">IFERROR(_xlfn.XLOOKUP(1,('Annual Sales FINAL 06262023'!$A$3:$A$4500=$A12)*('Annual Sales FINAL 06262023'!$F$3:$F$4500='Input_Data &amp; TOC'!$A$2),'Annual Sales FINAL 06262023'!$AU$3:$AU$4500,,TRUE),)</f>
        <v>12</v>
      </c>
      <c r="Z12" t="str">
        <f>VLOOKUP($A12,'LOOKUP SalesReport 2023-11-13'!$A$2:$P$216,16, FALSE)</f>
        <v>Yukon-Koyukuk/Upper Tanana</v>
      </c>
      <c r="AA12" t="str">
        <f t="shared" si="1"/>
        <v>Residential rate as reported to PCE</v>
      </c>
    </row>
    <row r="13" spans="1:28" x14ac:dyDescent="0.25">
      <c r="A13" t="s">
        <v>492</v>
      </c>
      <c r="B13">
        <f>VLOOKUP($A13,'LOOKUP SalesReport 2023-11-13'!$A$2:$O$216,4, FALSE)</f>
        <v>332220</v>
      </c>
      <c r="C13">
        <f>VLOOKUP(A13,'LOOKUP SalesReport 2023-11-13'!$A$2:$Q$216,9,FALSE)</f>
        <v>44</v>
      </c>
      <c r="D13" s="48" t="str" cm="1">
        <f t="array" ref="D13">IFERROR(_xlfn.XLOOKUP(1,('Annual Sales FINAL 06262023'!$A$3:$A$4500=Table2.5a!$A13)*('Annual Sales FINAL 06262023'!$F$3:$F$4500='Input_Data &amp; TOC'!$A$2),'Annual Sales FINAL 06262023'!$J$3:$J$4500,,TRUE),_xlfn.XLOOKUP(A13,'LOOKUP SalesReport 2023-11-13'!A:A,'LOOKUP SalesReport 2023-11-13'!H:H,,FALSE))</f>
        <v>Mcgrath Light &amp; Power</v>
      </c>
      <c r="E13" s="48" t="str" cm="1">
        <f t="array" ref="E13">IFERROR(_xlfn.XLOOKUP(1,('Annual Sales FINAL 06262023'!$A$3:$A$4500=Table2.5a!$A13)*('Annual Sales FINAL 06262023'!$F$3:$F$4500='Input_Data &amp; TOC'!$A$2),'Annual Sales FINAL 06262023'!$B$3:$B$4500,,TRUE),_xlfn.XLOOKUP(A13,'LOOKUP SalesReport 2023-11-13'!A:A,'LOOKUP SalesReport 2023-11-13'!G:G,,FALSE))</f>
        <v>McGrath</v>
      </c>
      <c r="F13" s="48" t="str" cm="1">
        <f t="array" ref="F13">IFERROR(_xlfn.XLOOKUP(1,('Annual Sales FINAL 06262023'!$A$3:$A$4500=Table2.5a!$A13)*('Annual Sales FINAL 06262023'!$F$3:$F$4500='Input_Data &amp; TOC'!$A$2),'Annual Sales FINAL 06262023'!$E$3:$E$4500,,TRUE),_xlfn.XLOOKUP(A13,'LOOKUP SalesReport 2023-11-13'!A:A,'LOOKUP SalesReport 2023-11-13'!K:K,,FALSE))</f>
        <v>McGrath_grid</v>
      </c>
      <c r="G13" s="98" t="str">
        <f>VLOOKUP($F13,'LOOKUP INTERTIES 2023-11-08'!$B$2:$G$206,6,FALSE)</f>
        <v>Yukon-Koyukuk/Upper Tanana</v>
      </c>
      <c r="H13" s="140" cm="1">
        <f t="array" ref="H13">IFERROR(_xlfn.XLOOKUP(1,('Annual Sales FINAL 06262023'!$A$3:$A$4500=$A13)*('Annual Sales FINAL 06262023'!$F$3:$F$4500='Input_Data &amp; TOC'!$A$2),'Annual Sales FINAL 06262023'!$V$3:$V$4500,,TRUE),)</f>
        <v>409.45820660833334</v>
      </c>
      <c r="I13" s="151" cm="1">
        <f t="array" ref="I13">IFERROR(_xlfn.XLOOKUP(1,('Annual Sales FINAL 06262023'!$A$3:$A$4500=$A13)*('Annual Sales FINAL 06262023'!$F$3:$F$4500='Input_Data &amp; TOC'!$A$2),'Annual Sales FINAL 06262023'!$W$3:$W$4500,,TRUE),)</f>
        <v>525.053</v>
      </c>
      <c r="J13" s="154" cm="1">
        <f t="array" ref="J13">IFERROR(_xlfn.XLOOKUP(1,('Annual Sales FINAL 06262023'!$A$3:$A$4500=$A13)*('Annual Sales FINAL 06262023'!$F$3:$F$4500='Input_Data &amp; TOC'!$A$2),'Annual Sales FINAL 06262023'!$X$3:$X$4500,,TRUE),)</f>
        <v>187.66666666666666</v>
      </c>
      <c r="K13" s="46">
        <f t="shared" si="2"/>
        <v>0.77984166666666666</v>
      </c>
      <c r="L13" s="139" cm="1">
        <f t="array" ref="L13">IFERROR(_xlfn.XLOOKUP(1,('Annual Sales FINAL 06262023'!$A$3:$A$4500=$A13)*('Annual Sales FINAL 06262023'!$F$3:$F$4500='Input_Data &amp; TOC'!$A$2),'Annual Sales FINAL 06262023'!$Y$3:$Y$4500,,TRUE),)</f>
        <v>574.44774834166662</v>
      </c>
      <c r="M13" s="139" cm="1">
        <f t="array" ref="M13">IFERROR(_xlfn.XLOOKUP(1,('Annual Sales FINAL 06262023'!$A$3:$A$4500=$A13)*('Annual Sales FINAL 06262023'!$F$3:$F$4500='Input_Data &amp; TOC'!$A$2),'Annual Sales FINAL 06262023'!$Z$3:$Z$4500,,TRUE),)</f>
        <v>736.62099999999998</v>
      </c>
      <c r="N13" s="139" cm="1">
        <f t="array" ref="N13">IFERROR(_xlfn.XLOOKUP(1,('Annual Sales FINAL 06262023'!$A$3:$A$4500=$A13)*('Annual Sales FINAL 06262023'!$F$3:$F$4500='Input_Data &amp; TOC'!$A$2),'Annual Sales FINAL 06262023'!$AA$3:$AA$4500,,TRUE),)</f>
        <v>13.833333333333334</v>
      </c>
      <c r="O13" s="140">
        <f t="shared" si="3"/>
        <v>0.77984166666666666</v>
      </c>
      <c r="P13" s="127" cm="1">
        <f t="array" ref="P13">IFERROR(_xlfn.XLOOKUP(1,('Annual Sales FINAL 06262023'!$A$3:$A$4500=$A13)*('Annual Sales FINAL 06262023'!$F$3:$F$4500='Input_Data &amp; TOC'!$A$2),'Annual Sales FINAL 06262023'!$AO$3:$AO$4500,,TRUE),)</f>
        <v>482.54184824166668</v>
      </c>
      <c r="Q13" s="127" cm="1">
        <f t="array" ref="Q13">IFERROR(_xlfn.XLOOKUP(1,('Annual Sales FINAL 06262023'!$A$3:$A$4500=$A13)*('Annual Sales FINAL 06262023'!$F$3:$F$4500='Input_Data &amp; TOC'!$A$2),'Annual Sales FINAL 06262023'!$AP$3:$AP$4500,,TRUE),)</f>
        <v>618.76900000000001</v>
      </c>
      <c r="R13" s="127" cm="1">
        <f t="array" ref="R13">IFERROR(_xlfn.XLOOKUP(1,('Annual Sales FINAL 06262023'!$A$3:$A$4500=$A13)*('Annual Sales FINAL 06262023'!$F$3:$F$4500='Input_Data &amp; TOC'!$A$2),'Annual Sales FINAL 06262023'!$AQ$3:$AQ$4500,,TRUE),)</f>
        <v>90.166666666666657</v>
      </c>
      <c r="S13" s="142">
        <f t="shared" si="0"/>
        <v>0.77984166666666666</v>
      </c>
      <c r="T13" s="139" cm="1">
        <f t="array" ref="T13">IFERROR(_xlfn.XLOOKUP(1,('Annual Sales FINAL 06262023'!$A$3:$A$4500=$A13)*('Annual Sales FINAL 06262023'!$F$3:$F$4500='Input_Data &amp; TOC'!$A$2),'Annual Sales FINAL 06262023'!$AR$3:$AR$4500,,TRUE),)</f>
        <v>1466.4478031916665</v>
      </c>
      <c r="U13" s="139" cm="1">
        <f t="array" ref="U13">IFERROR(_xlfn.XLOOKUP(1,('Annual Sales FINAL 06262023'!$A$3:$A$4500=$A13)*('Annual Sales FINAL 06262023'!$F$3:$F$4500='Input_Data &amp; TOC'!$A$2),'Annual Sales FINAL 06262023'!$AS$3:$AS$4500,,TRUE),)</f>
        <v>1880.4429999999998</v>
      </c>
      <c r="V13" s="139" cm="1">
        <f t="array" ref="V13">IFERROR(_xlfn.XLOOKUP(1,('Annual Sales FINAL 06262023'!$A$3:$A$4500=$A13)*('Annual Sales FINAL 06262023'!$F$3:$F$4500='Input_Data &amp; TOC'!$A$2),'Annual Sales FINAL 06262023'!$AT$3:$AT$4500,,TRUE),)</f>
        <v>291.66666666666663</v>
      </c>
      <c r="W13" s="142">
        <f t="shared" si="4"/>
        <v>0.77984166666666666</v>
      </c>
      <c r="X13" s="139" t="str" cm="1">
        <f t="array" ref="X13">IFERROR(_xlfn.XLOOKUP(1,('Annual Sales FINAL 06262023'!$A$3:$A$4500=$A13)*('Annual Sales FINAL 06262023'!$F$3:$F$4500='Input_Data &amp; TOC'!$A$2),'Annual Sales FINAL 06262023'!$S$3:$S$4500,,TRUE),)</f>
        <v>PCE</v>
      </c>
      <c r="Y13" s="139" cm="1">
        <f t="array" ref="Y13">IFERROR(_xlfn.XLOOKUP(1,('Annual Sales FINAL 06262023'!$A$3:$A$4500=$A13)*('Annual Sales FINAL 06262023'!$F$3:$F$4500='Input_Data &amp; TOC'!$A$2),'Annual Sales FINAL 06262023'!$AU$3:$AU$4500,,TRUE),)</f>
        <v>12</v>
      </c>
      <c r="Z13" t="str">
        <f>VLOOKUP($A13,'LOOKUP SalesReport 2023-11-13'!$A$2:$P$216,16, FALSE)</f>
        <v>Yukon-Koyukuk/Upper Tanana</v>
      </c>
      <c r="AA13" t="str">
        <f t="shared" si="1"/>
        <v>Residential rate as reported to PCE</v>
      </c>
    </row>
    <row r="14" spans="1:28" x14ac:dyDescent="0.25">
      <c r="A14" t="s">
        <v>827</v>
      </c>
      <c r="B14">
        <f>VLOOKUP($A14,'LOOKUP SalesReport 2023-11-13'!$A$2:$O$216,4, FALSE)</f>
        <v>332210</v>
      </c>
      <c r="C14">
        <f>VLOOKUP(A14,'LOOKUP SalesReport 2023-11-13'!$A$2:$Q$216,9,FALSE)</f>
        <v>321</v>
      </c>
      <c r="D14" s="48" t="str" cm="1">
        <f t="array" ref="D14">IFERROR(_xlfn.XLOOKUP(1,('Annual Sales FINAL 06262023'!$A$3:$A$4500=Table2.5a!$A14)*('Annual Sales FINAL 06262023'!$F$3:$F$4500='Input_Data &amp; TOC'!$A$2),'Annual Sales FINAL 06262023'!$J$3:$J$4500,,TRUE),_xlfn.XLOOKUP(A14,'LOOKUP SalesReport 2023-11-13'!A:A,'LOOKUP SalesReport 2023-11-13'!H:H,,FALSE))</f>
        <v>Manokotak Power Company</v>
      </c>
      <c r="E14" s="48" t="str" cm="1">
        <f t="array" ref="E14">IFERROR(_xlfn.XLOOKUP(1,('Annual Sales FINAL 06262023'!$A$3:$A$4500=Table2.5a!$A14)*('Annual Sales FINAL 06262023'!$F$3:$F$4500='Input_Data &amp; TOC'!$A$2),'Annual Sales FINAL 06262023'!$B$3:$B$4500,,TRUE),_xlfn.XLOOKUP(A14,'LOOKUP SalesReport 2023-11-13'!A:A,'LOOKUP SalesReport 2023-11-13'!G:G,,FALSE))</f>
        <v>Manokotak</v>
      </c>
      <c r="F14" s="48" t="str" cm="1">
        <f t="array" ref="F14">IFERROR(_xlfn.XLOOKUP(1,('Annual Sales FINAL 06262023'!$A$3:$A$4500=Table2.5a!$A14)*('Annual Sales FINAL 06262023'!$F$3:$F$4500='Input_Data &amp; TOC'!$A$2),'Annual Sales FINAL 06262023'!$E$3:$E$4500,,TRUE),_xlfn.XLOOKUP(A14,'LOOKUP SalesReport 2023-11-13'!A:A,'LOOKUP SalesReport 2023-11-13'!K:K,,FALSE))</f>
        <v>Manokotak_grid</v>
      </c>
      <c r="G14" s="98" t="str">
        <f>VLOOKUP($F14,'LOOKUP INTERTIES 2023-11-08'!$B$2:$G$206,6,FALSE)</f>
        <v>Bristol Bay</v>
      </c>
      <c r="H14" s="140" cm="1">
        <f t="array" ref="H14">IFERROR(_xlfn.XLOOKUP(1,('Annual Sales FINAL 06262023'!$A$3:$A$4500=$A14)*('Annual Sales FINAL 06262023'!$F$3:$F$4500='Input_Data &amp; TOC'!$A$2),'Annual Sales FINAL 06262023'!$V$3:$V$4500,,TRUE),)</f>
        <v>286.12439999999998</v>
      </c>
      <c r="I14" s="151" cm="1">
        <f t="array" ref="I14">IFERROR(_xlfn.XLOOKUP(1,('Annual Sales FINAL 06262023'!$A$3:$A$4500=$A14)*('Annual Sales FINAL 06262023'!$F$3:$F$4500='Input_Data &amp; TOC'!$A$2),'Annual Sales FINAL 06262023'!$W$3:$W$4500,,TRUE),)</f>
        <v>476.87400000000002</v>
      </c>
      <c r="J14" s="154" cm="1">
        <f t="array" ref="J14">IFERROR(_xlfn.XLOOKUP(1,('Annual Sales FINAL 06262023'!$A$3:$A$4500=$A14)*('Annual Sales FINAL 06262023'!$F$3:$F$4500='Input_Data &amp; TOC'!$A$2),'Annual Sales FINAL 06262023'!$X$3:$X$4500,,TRUE),)</f>
        <v>128.125</v>
      </c>
      <c r="K14" s="46">
        <f t="shared" si="2"/>
        <v>0.6</v>
      </c>
      <c r="L14" s="139" cm="1">
        <f t="array" ref="L14">IFERROR(_xlfn.XLOOKUP(1,('Annual Sales FINAL 06262023'!$A$3:$A$4500=$A14)*('Annual Sales FINAL 06262023'!$F$3:$F$4500='Input_Data &amp; TOC'!$A$2),'Annual Sales FINAL 06262023'!$Y$3:$Y$4500,,TRUE),)</f>
        <v>80.346599999999995</v>
      </c>
      <c r="M14" s="139" cm="1">
        <f t="array" ref="M14">IFERROR(_xlfn.XLOOKUP(1,('Annual Sales FINAL 06262023'!$A$3:$A$4500=$A14)*('Annual Sales FINAL 06262023'!$F$3:$F$4500='Input_Data &amp; TOC'!$A$2),'Annual Sales FINAL 06262023'!$Z$3:$Z$4500,,TRUE),)</f>
        <v>133.911</v>
      </c>
      <c r="N14" s="139" cm="1">
        <f t="array" ref="N14">IFERROR(_xlfn.XLOOKUP(1,('Annual Sales FINAL 06262023'!$A$3:$A$4500=$A14)*('Annual Sales FINAL 06262023'!$F$3:$F$4500='Input_Data &amp; TOC'!$A$2),'Annual Sales FINAL 06262023'!$AA$3:$AA$4500,,TRUE),)</f>
        <v>4.875</v>
      </c>
      <c r="O14" s="140">
        <f t="shared" si="3"/>
        <v>0.6</v>
      </c>
      <c r="P14" s="127" cm="1">
        <f t="array" ref="P14">IFERROR(_xlfn.XLOOKUP(1,('Annual Sales FINAL 06262023'!$A$3:$A$4500=$A14)*('Annual Sales FINAL 06262023'!$F$3:$F$4500='Input_Data &amp; TOC'!$A$2),'Annual Sales FINAL 06262023'!$AO$3:$AO$4500,,TRUE),)</f>
        <v>138.6036</v>
      </c>
      <c r="Q14" s="127" cm="1">
        <f t="array" ref="Q14">IFERROR(_xlfn.XLOOKUP(1,('Annual Sales FINAL 06262023'!$A$3:$A$4500=$A14)*('Annual Sales FINAL 06262023'!$F$3:$F$4500='Input_Data &amp; TOC'!$A$2),'Annual Sales FINAL 06262023'!$AP$3:$AP$4500,,TRUE),)</f>
        <v>231.006</v>
      </c>
      <c r="R14" s="127" cm="1">
        <f t="array" ref="R14">IFERROR(_xlfn.XLOOKUP(1,('Annual Sales FINAL 06262023'!$A$3:$A$4500=$A14)*('Annual Sales FINAL 06262023'!$F$3:$F$4500='Input_Data &amp; TOC'!$A$2),'Annual Sales FINAL 06262023'!$AQ$3:$AQ$4500,,TRUE),)</f>
        <v>33.25</v>
      </c>
      <c r="S14" s="142">
        <f t="shared" si="0"/>
        <v>0.6</v>
      </c>
      <c r="T14" s="139" cm="1">
        <f t="array" ref="T14">IFERROR(_xlfn.XLOOKUP(1,('Annual Sales FINAL 06262023'!$A$3:$A$4500=$A14)*('Annual Sales FINAL 06262023'!$F$3:$F$4500='Input_Data &amp; TOC'!$A$2),'Annual Sales FINAL 06262023'!$AR$3:$AR$4500,,TRUE),)</f>
        <v>505.07460000000003</v>
      </c>
      <c r="U14" s="139" cm="1">
        <f t="array" ref="U14">IFERROR(_xlfn.XLOOKUP(1,('Annual Sales FINAL 06262023'!$A$3:$A$4500=$A14)*('Annual Sales FINAL 06262023'!$F$3:$F$4500='Input_Data &amp; TOC'!$A$2),'Annual Sales FINAL 06262023'!$AS$3:$AS$4500,,TRUE),)</f>
        <v>841.79100000000005</v>
      </c>
      <c r="V14" s="139" cm="1">
        <f t="array" ref="V14">IFERROR(_xlfn.XLOOKUP(1,('Annual Sales FINAL 06262023'!$A$3:$A$4500=$A14)*('Annual Sales FINAL 06262023'!$F$3:$F$4500='Input_Data &amp; TOC'!$A$2),'Annual Sales FINAL 06262023'!$AT$3:$AT$4500,,TRUE),)</f>
        <v>166.25</v>
      </c>
      <c r="W14" s="142">
        <f t="shared" si="4"/>
        <v>0.6</v>
      </c>
      <c r="X14" s="139" t="str" cm="1">
        <f t="array" ref="X14">IFERROR(_xlfn.XLOOKUP(1,('Annual Sales FINAL 06262023'!$A$3:$A$4500=$A14)*('Annual Sales FINAL 06262023'!$F$3:$F$4500='Input_Data &amp; TOC'!$A$2),'Annual Sales FINAL 06262023'!$S$3:$S$4500,,TRUE),)</f>
        <v>PCE</v>
      </c>
      <c r="Y14" s="139" cm="1">
        <f t="array" ref="Y14">IFERROR(_xlfn.XLOOKUP(1,('Annual Sales FINAL 06262023'!$A$3:$A$4500=$A14)*('Annual Sales FINAL 06262023'!$F$3:$F$4500='Input_Data &amp; TOC'!$A$2),'Annual Sales FINAL 06262023'!$AU$3:$AU$4500,,TRUE),)</f>
        <v>8</v>
      </c>
      <c r="Z14" t="str">
        <f>VLOOKUP($A14,'LOOKUP SalesReport 2023-11-13'!$A$2:$P$216,16, FALSE)</f>
        <v>Bristol Bay</v>
      </c>
      <c r="AA14" t="str">
        <f t="shared" si="1"/>
        <v>Residential rate as reported to PCE</v>
      </c>
    </row>
    <row r="15" spans="1:28" x14ac:dyDescent="0.25">
      <c r="A15" t="s">
        <v>883</v>
      </c>
      <c r="B15">
        <f>VLOOKUP($A15,'LOOKUP SalesReport 2023-11-13'!$A$2:$O$216,4, FALSE)</f>
        <v>332440</v>
      </c>
      <c r="C15">
        <f>VLOOKUP(A15,'LOOKUP SalesReport 2023-11-13'!$A$2:$Q$216,9,FALSE)</f>
        <v>357</v>
      </c>
      <c r="D15" s="48" t="str" cm="1">
        <f t="array" ref="D15">IFERROR(_xlfn.XLOOKUP(1,('Annual Sales FINAL 06262023'!$A$3:$A$4500=Table2.5a!$A15)*('Annual Sales FINAL 06262023'!$F$3:$F$4500='Input_Data &amp; TOC'!$A$2),'Annual Sales FINAL 06262023'!$J$3:$J$4500,,TRUE),_xlfn.XLOOKUP(A15,'LOOKUP SalesReport 2023-11-13'!A:A,'LOOKUP SalesReport 2023-11-13'!H:H,,FALSE))</f>
        <v>Ouzinkie, City of</v>
      </c>
      <c r="E15" s="48" t="str" cm="1">
        <f t="array" ref="E15">IFERROR(_xlfn.XLOOKUP(1,('Annual Sales FINAL 06262023'!$A$3:$A$4500=Table2.5a!$A15)*('Annual Sales FINAL 06262023'!$F$3:$F$4500='Input_Data &amp; TOC'!$A$2),'Annual Sales FINAL 06262023'!$B$3:$B$4500,,TRUE),_xlfn.XLOOKUP(A15,'LOOKUP SalesReport 2023-11-13'!A:A,'LOOKUP SalesReport 2023-11-13'!G:G,,FALSE))</f>
        <v>Ouzinkie</v>
      </c>
      <c r="F15" s="48" t="str" cm="1">
        <f t="array" ref="F15">IFERROR(_xlfn.XLOOKUP(1,('Annual Sales FINAL 06262023'!$A$3:$A$4500=Table2.5a!$A15)*('Annual Sales FINAL 06262023'!$F$3:$F$4500='Input_Data &amp; TOC'!$A$2),'Annual Sales FINAL 06262023'!$E$3:$E$4500,,TRUE),_xlfn.XLOOKUP(A15,'LOOKUP SalesReport 2023-11-13'!A:A,'LOOKUP SalesReport 2023-11-13'!K:K,,FALSE))</f>
        <v>Ouzinkie_grid</v>
      </c>
      <c r="G15" s="98" t="str">
        <f>VLOOKUP($F15,'LOOKUP INTERTIES 2023-11-08'!$B$2:$G$206,6,FALSE)</f>
        <v>Kodiak</v>
      </c>
      <c r="H15" s="140" cm="1">
        <f t="array" ref="H15">IFERROR(_xlfn.XLOOKUP(1,('Annual Sales FINAL 06262023'!$A$3:$A$4500=$A15)*('Annual Sales FINAL 06262023'!$F$3:$F$4500='Input_Data &amp; TOC'!$A$2),'Annual Sales FINAL 06262023'!$V$3:$V$4500,,TRUE),)</f>
        <v>101.70838370000001</v>
      </c>
      <c r="I15" s="151" cm="1">
        <f t="array" ref="I15">IFERROR(_xlfn.XLOOKUP(1,('Annual Sales FINAL 06262023'!$A$3:$A$4500=$A15)*('Annual Sales FINAL 06262023'!$F$3:$F$4500='Input_Data &amp; TOC'!$A$2),'Annual Sales FINAL 06262023'!$W$3:$W$4500,,TRUE),)</f>
        <v>253.869</v>
      </c>
      <c r="J15" s="154" cm="1">
        <f t="array" ref="J15">IFERROR(_xlfn.XLOOKUP(1,('Annual Sales FINAL 06262023'!$A$3:$A$4500=$A15)*('Annual Sales FINAL 06262023'!$F$3:$F$4500='Input_Data &amp; TOC'!$A$2),'Annual Sales FINAL 06262023'!$X$3:$X$4500,,TRUE),)</f>
        <v>75.083333333333329</v>
      </c>
      <c r="K15" s="46">
        <f t="shared" si="2"/>
        <v>0.4006333333333334</v>
      </c>
      <c r="L15" s="139" cm="1">
        <f t="array" ref="L15">IFERROR(_xlfn.XLOOKUP(1,('Annual Sales FINAL 06262023'!$A$3:$A$4500=$A15)*('Annual Sales FINAL 06262023'!$F$3:$F$4500='Input_Data &amp; TOC'!$A$2),'Annual Sales FINAL 06262023'!$Y$3:$Y$4500,,TRUE),)</f>
        <v>92.607596900000004</v>
      </c>
      <c r="M15" s="139" cm="1">
        <f t="array" ref="M15">IFERROR(_xlfn.XLOOKUP(1,('Annual Sales FINAL 06262023'!$A$3:$A$4500=$A15)*('Annual Sales FINAL 06262023'!$F$3:$F$4500='Input_Data &amp; TOC'!$A$2),'Annual Sales FINAL 06262023'!$Z$3:$Z$4500,,TRUE),)</f>
        <v>231.15299999999999</v>
      </c>
      <c r="N15" s="139" cm="1">
        <f t="array" ref="N15">IFERROR(_xlfn.XLOOKUP(1,('Annual Sales FINAL 06262023'!$A$3:$A$4500=$A15)*('Annual Sales FINAL 06262023'!$F$3:$F$4500='Input_Data &amp; TOC'!$A$2),'Annual Sales FINAL 06262023'!$AA$3:$AA$4500,,TRUE),)</f>
        <v>14.5</v>
      </c>
      <c r="O15" s="140">
        <f t="shared" si="3"/>
        <v>0.40063333333333334</v>
      </c>
      <c r="P15" s="127" cm="1">
        <f t="array" ref="P15">IFERROR(_xlfn.XLOOKUP(1,('Annual Sales FINAL 06262023'!$A$3:$A$4500=$A15)*('Annual Sales FINAL 06262023'!$F$3:$F$4500='Input_Data &amp; TOC'!$A$2),'Annual Sales FINAL 06262023'!$AO$3:$AO$4500,,TRUE),)</f>
        <v>43.927041200000012</v>
      </c>
      <c r="Q15" s="127" cm="1">
        <f t="array" ref="Q15">IFERROR(_xlfn.XLOOKUP(1,('Annual Sales FINAL 06262023'!$A$3:$A$4500=$A15)*('Annual Sales FINAL 06262023'!$F$3:$F$4500='Input_Data &amp; TOC'!$A$2),'Annual Sales FINAL 06262023'!$AP$3:$AP$4500,,TRUE),)</f>
        <v>109.64400000000001</v>
      </c>
      <c r="R15" s="127" cm="1">
        <f t="array" ref="R15">IFERROR(_xlfn.XLOOKUP(1,('Annual Sales FINAL 06262023'!$A$3:$A$4500=$A15)*('Annual Sales FINAL 06262023'!$F$3:$F$4500='Input_Data &amp; TOC'!$A$2),'Annual Sales FINAL 06262023'!$AQ$3:$AQ$4500,,TRUE),)</f>
        <v>22.416666666666668</v>
      </c>
      <c r="S15" s="142">
        <f t="shared" si="0"/>
        <v>0.4006333333333334</v>
      </c>
      <c r="T15" s="139" cm="1">
        <f t="array" ref="T15">IFERROR(_xlfn.XLOOKUP(1,('Annual Sales FINAL 06262023'!$A$3:$A$4500=$A15)*('Annual Sales FINAL 06262023'!$F$3:$F$4500='Input_Data &amp; TOC'!$A$2),'Annual Sales FINAL 06262023'!$AR$3:$AR$4500,,TRUE),)</f>
        <v>238.24302180000007</v>
      </c>
      <c r="U15" s="139" cm="1">
        <f t="array" ref="U15">IFERROR(_xlfn.XLOOKUP(1,('Annual Sales FINAL 06262023'!$A$3:$A$4500=$A15)*('Annual Sales FINAL 06262023'!$F$3:$F$4500='Input_Data &amp; TOC'!$A$2),'Annual Sales FINAL 06262023'!$AS$3:$AS$4500,,TRUE),)</f>
        <v>594.66600000000005</v>
      </c>
      <c r="V15" s="139" cm="1">
        <f t="array" ref="V15">IFERROR(_xlfn.XLOOKUP(1,('Annual Sales FINAL 06262023'!$A$3:$A$4500=$A15)*('Annual Sales FINAL 06262023'!$F$3:$F$4500='Input_Data &amp; TOC'!$A$2),'Annual Sales FINAL 06262023'!$AT$3:$AT$4500,,TRUE),)</f>
        <v>112</v>
      </c>
      <c r="W15" s="142">
        <f t="shared" si="4"/>
        <v>0.4006333333333334</v>
      </c>
      <c r="X15" s="139" t="str" cm="1">
        <f t="array" ref="X15">IFERROR(_xlfn.XLOOKUP(1,('Annual Sales FINAL 06262023'!$A$3:$A$4500=$A15)*('Annual Sales FINAL 06262023'!$F$3:$F$4500='Input_Data &amp; TOC'!$A$2),'Annual Sales FINAL 06262023'!$S$3:$S$4500,,TRUE),)</f>
        <v>PCE</v>
      </c>
      <c r="Y15" s="139" cm="1">
        <f t="array" ref="Y15">IFERROR(_xlfn.XLOOKUP(1,('Annual Sales FINAL 06262023'!$A$3:$A$4500=$A15)*('Annual Sales FINAL 06262023'!$F$3:$F$4500='Input_Data &amp; TOC'!$A$2),'Annual Sales FINAL 06262023'!$AU$3:$AU$4500,,TRUE),)</f>
        <v>12</v>
      </c>
      <c r="Z15" t="str">
        <f>VLOOKUP($A15,'LOOKUP SalesReport 2023-11-13'!$A$2:$P$216,16, FALSE)</f>
        <v>Kodiak</v>
      </c>
      <c r="AA15" t="str">
        <f t="shared" si="1"/>
        <v>Residential rate as reported to PCE</v>
      </c>
    </row>
    <row r="16" spans="1:28" x14ac:dyDescent="0.25">
      <c r="A16" t="s">
        <v>963</v>
      </c>
      <c r="B16">
        <f>VLOOKUP($A16,'LOOKUP SalesReport 2023-11-13'!$A$2:$O$216,4, FALSE)</f>
        <v>331790</v>
      </c>
      <c r="C16">
        <f>VLOOKUP(A16,'LOOKUP SalesReport 2023-11-13'!$A$2:$Q$216,9,FALSE)</f>
        <v>420</v>
      </c>
      <c r="D16" s="48" t="str" cm="1">
        <f t="array" ref="D16">IFERROR(_xlfn.XLOOKUP(1,('Annual Sales FINAL 06262023'!$A$3:$A$4500=Table2.5a!$A16)*('Annual Sales FINAL 06262023'!$F$3:$F$4500='Input_Data &amp; TOC'!$A$2),'Annual Sales FINAL 06262023'!$J$3:$J$4500,,TRUE),_xlfn.XLOOKUP(A16,'LOOKUP SalesReport 2023-11-13'!A:A,'LOOKUP SalesReport 2023-11-13'!H:H,,FALSE))</f>
        <v>Beaver Joint Utilities</v>
      </c>
      <c r="E16" s="48" t="str" cm="1">
        <f t="array" ref="E16">IFERROR(_xlfn.XLOOKUP(1,('Annual Sales FINAL 06262023'!$A$3:$A$4500=Table2.5a!$A16)*('Annual Sales FINAL 06262023'!$F$3:$F$4500='Input_Data &amp; TOC'!$A$2),'Annual Sales FINAL 06262023'!$B$3:$B$4500,,TRUE),_xlfn.XLOOKUP(A16,'LOOKUP SalesReport 2023-11-13'!A:A,'LOOKUP SalesReport 2023-11-13'!G:G,,FALSE))</f>
        <v>Beaver</v>
      </c>
      <c r="F16" s="48" t="str" cm="1">
        <f t="array" ref="F16">IFERROR(_xlfn.XLOOKUP(1,('Annual Sales FINAL 06262023'!$A$3:$A$4500=Table2.5a!$A16)*('Annual Sales FINAL 06262023'!$F$3:$F$4500='Input_Data &amp; TOC'!$A$2),'Annual Sales FINAL 06262023'!$E$3:$E$4500,,TRUE),_xlfn.XLOOKUP(A16,'LOOKUP SalesReport 2023-11-13'!A:A,'LOOKUP SalesReport 2023-11-13'!K:K,,FALSE))</f>
        <v>Beaver_grid</v>
      </c>
      <c r="G16" s="98" t="str">
        <f>VLOOKUP($F16,'LOOKUP INTERTIES 2023-11-08'!$B$2:$G$206,6,FALSE)</f>
        <v>Yukon-Koyukuk/Upper Tanana</v>
      </c>
      <c r="H16" s="140" cm="1">
        <f t="array" ref="H16">IFERROR(_xlfn.XLOOKUP(1,('Annual Sales FINAL 06262023'!$A$3:$A$4500=$A16)*('Annual Sales FINAL 06262023'!$F$3:$F$4500='Input_Data &amp; TOC'!$A$2),'Annual Sales FINAL 06262023'!$V$3:$V$4500,,TRUE),)</f>
        <v>85.282200000000017</v>
      </c>
      <c r="I16" s="151" cm="1">
        <f t="array" ref="I16">IFERROR(_xlfn.XLOOKUP(1,('Annual Sales FINAL 06262023'!$A$3:$A$4500=$A16)*('Annual Sales FINAL 06262023'!$F$3:$F$4500='Input_Data &amp; TOC'!$A$2),'Annual Sales FINAL 06262023'!$W$3:$W$4500,,TRUE),)</f>
        <v>94.757999999999996</v>
      </c>
      <c r="J16" s="154" cm="1">
        <f t="array" ref="J16">IFERROR(_xlfn.XLOOKUP(1,('Annual Sales FINAL 06262023'!$A$3:$A$4500=$A16)*('Annual Sales FINAL 06262023'!$F$3:$F$4500='Input_Data &amp; TOC'!$A$2),'Annual Sales FINAL 06262023'!$X$3:$X$4500,,TRUE),)</f>
        <v>33</v>
      </c>
      <c r="K16" s="46">
        <f t="shared" si="2"/>
        <v>0.90000000000000024</v>
      </c>
      <c r="L16" s="139" cm="1">
        <f t="array" ref="L16">IFERROR(_xlfn.XLOOKUP(1,('Annual Sales FINAL 06262023'!$A$3:$A$4500=$A16)*('Annual Sales FINAL 06262023'!$F$3:$F$4500='Input_Data &amp; TOC'!$A$2),'Annual Sales FINAL 06262023'!$Y$3:$Y$4500,,TRUE),)</f>
        <v>92.975400000000022</v>
      </c>
      <c r="M16" s="139" cm="1">
        <f t="array" ref="M16">IFERROR(_xlfn.XLOOKUP(1,('Annual Sales FINAL 06262023'!$A$3:$A$4500=$A16)*('Annual Sales FINAL 06262023'!$F$3:$F$4500='Input_Data &amp; TOC'!$A$2),'Annual Sales FINAL 06262023'!$Z$3:$Z$4500,,TRUE),)</f>
        <v>103.306</v>
      </c>
      <c r="N16" s="139" cm="1">
        <f t="array" ref="N16">IFERROR(_xlfn.XLOOKUP(1,('Annual Sales FINAL 06262023'!$A$3:$A$4500=$A16)*('Annual Sales FINAL 06262023'!$F$3:$F$4500='Input_Data &amp; TOC'!$A$2),'Annual Sales FINAL 06262023'!$AA$3:$AA$4500,,TRUE),)</f>
        <v>3</v>
      </c>
      <c r="O16" s="140">
        <f t="shared" si="3"/>
        <v>0.90000000000000024</v>
      </c>
      <c r="P16" s="127" cm="1">
        <f t="array" ref="P16">IFERROR(_xlfn.XLOOKUP(1,('Annual Sales FINAL 06262023'!$A$3:$A$4500=$A16)*('Annual Sales FINAL 06262023'!$F$3:$F$4500='Input_Data &amp; TOC'!$A$2),'Annual Sales FINAL 06262023'!$AO$3:$AO$4500,,TRUE),)</f>
        <v>85.677300000000031</v>
      </c>
      <c r="Q16" s="127" cm="1">
        <f t="array" ref="Q16">IFERROR(_xlfn.XLOOKUP(1,('Annual Sales FINAL 06262023'!$A$3:$A$4500=$A16)*('Annual Sales FINAL 06262023'!$F$3:$F$4500='Input_Data &amp; TOC'!$A$2),'Annual Sales FINAL 06262023'!$AP$3:$AP$4500,,TRUE),)</f>
        <v>95.197000000000003</v>
      </c>
      <c r="R16" s="127" cm="1">
        <f t="array" ref="R16">IFERROR(_xlfn.XLOOKUP(1,('Annual Sales FINAL 06262023'!$A$3:$A$4500=$A16)*('Annual Sales FINAL 06262023'!$F$3:$F$4500='Input_Data &amp; TOC'!$A$2),'Annual Sales FINAL 06262023'!$AQ$3:$AQ$4500,,TRUE),)</f>
        <v>11</v>
      </c>
      <c r="S16" s="142">
        <f t="shared" si="0"/>
        <v>0.90000000000000024</v>
      </c>
      <c r="T16" s="139" cm="1">
        <f t="array" ref="T16">IFERROR(_xlfn.XLOOKUP(1,('Annual Sales FINAL 06262023'!$A$3:$A$4500=$A16)*('Annual Sales FINAL 06262023'!$F$3:$F$4500='Input_Data &amp; TOC'!$A$2),'Annual Sales FINAL 06262023'!$AR$3:$AR$4500,,TRUE),)</f>
        <v>263.93490000000003</v>
      </c>
      <c r="U16" s="139" cm="1">
        <f t="array" ref="U16">IFERROR(_xlfn.XLOOKUP(1,('Annual Sales FINAL 06262023'!$A$3:$A$4500=$A16)*('Annual Sales FINAL 06262023'!$F$3:$F$4500='Input_Data &amp; TOC'!$A$2),'Annual Sales FINAL 06262023'!$AS$3:$AS$4500,,TRUE),)</f>
        <v>293.26099999999997</v>
      </c>
      <c r="V16" s="139" cm="1">
        <f t="array" ref="V16">IFERROR(_xlfn.XLOOKUP(1,('Annual Sales FINAL 06262023'!$A$3:$A$4500=$A16)*('Annual Sales FINAL 06262023'!$F$3:$F$4500='Input_Data &amp; TOC'!$A$2),'Annual Sales FINAL 06262023'!$AT$3:$AT$4500,,TRUE),)</f>
        <v>47</v>
      </c>
      <c r="W16" s="142">
        <f t="shared" si="4"/>
        <v>0.90000000000000024</v>
      </c>
      <c r="X16" s="139" t="str" cm="1">
        <f t="array" ref="X16">IFERROR(_xlfn.XLOOKUP(1,('Annual Sales FINAL 06262023'!$A$3:$A$4500=$A16)*('Annual Sales FINAL 06262023'!$F$3:$F$4500='Input_Data &amp; TOC'!$A$2),'Annual Sales FINAL 06262023'!$S$3:$S$4500,,TRUE),)</f>
        <v>PCE</v>
      </c>
      <c r="Y16" s="139" cm="1">
        <f t="array" ref="Y16">IFERROR(_xlfn.XLOOKUP(1,('Annual Sales FINAL 06262023'!$A$3:$A$4500=$A16)*('Annual Sales FINAL 06262023'!$F$3:$F$4500='Input_Data &amp; TOC'!$A$2),'Annual Sales FINAL 06262023'!$AU$3:$AU$4500,,TRUE),)</f>
        <v>12</v>
      </c>
      <c r="Z16" t="str">
        <f>VLOOKUP($A16,'LOOKUP SalesReport 2023-11-13'!$A$2:$P$216,16, FALSE)</f>
        <v>Yukon-Koyukuk/Upper Tanana</v>
      </c>
      <c r="AA16" t="str">
        <f t="shared" si="1"/>
        <v>Residential rate as reported to PCE</v>
      </c>
    </row>
    <row r="17" spans="1:27" x14ac:dyDescent="0.25">
      <c r="A17" t="s">
        <v>737</v>
      </c>
      <c r="B17">
        <f>VLOOKUP($A17,'LOOKUP SalesReport 2023-11-13'!$A$2:$O$216,4, FALSE)</f>
        <v>332540</v>
      </c>
      <c r="C17">
        <f>VLOOKUP(A17,'LOOKUP SalesReport 2023-11-13'!$A$2:$Q$216,9,FALSE)</f>
        <v>230</v>
      </c>
      <c r="D17" s="48" t="str" cm="1">
        <f t="array" ref="D17">IFERROR(_xlfn.XLOOKUP(1,('Annual Sales FINAL 06262023'!$A$3:$A$4500=Table2.5a!$A17)*('Annual Sales FINAL 06262023'!$F$3:$F$4500='Input_Data &amp; TOC'!$A$2),'Annual Sales FINAL 06262023'!$J$3:$J$4500,,TRUE),_xlfn.XLOOKUP(A17,'LOOKUP SalesReport 2023-11-13'!A:A,'LOOKUP SalesReport 2023-11-13'!H:H,,FALSE))</f>
        <v>TDX Corporation</v>
      </c>
      <c r="E17" s="48" t="str" cm="1">
        <f t="array" ref="E17">IFERROR(_xlfn.XLOOKUP(1,('Annual Sales FINAL 06262023'!$A$3:$A$4500=Table2.5a!$A17)*('Annual Sales FINAL 06262023'!$F$3:$F$4500='Input_Data &amp; TOC'!$A$2),'Annual Sales FINAL 06262023'!$B$3:$B$4500,,TRUE),_xlfn.XLOOKUP(A17,'LOOKUP SalesReport 2023-11-13'!A:A,'LOOKUP SalesReport 2023-11-13'!G:G,,FALSE))</f>
        <v>Sand Point</v>
      </c>
      <c r="F17" s="48" t="str" cm="1">
        <f t="array" ref="F17">IFERROR(_xlfn.XLOOKUP(1,('Annual Sales FINAL 06262023'!$A$3:$A$4500=Table2.5a!$A17)*('Annual Sales FINAL 06262023'!$F$3:$F$4500='Input_Data &amp; TOC'!$A$2),'Annual Sales FINAL 06262023'!$E$3:$E$4500,,TRUE),_xlfn.XLOOKUP(A17,'LOOKUP SalesReport 2023-11-13'!A:A,'LOOKUP SalesReport 2023-11-13'!K:K,,FALSE))</f>
        <v>Sand Point_grid</v>
      </c>
      <c r="G17" s="98" t="str">
        <f>VLOOKUP($F17,'LOOKUP INTERTIES 2023-11-08'!$B$2:$G$206,6,FALSE)</f>
        <v>Aleutians</v>
      </c>
      <c r="H17" s="140" cm="1">
        <f t="array" ref="H17">IFERROR(_xlfn.XLOOKUP(1,('Annual Sales FINAL 06262023'!$A$3:$A$4500=$A17)*('Annual Sales FINAL 06262023'!$F$3:$F$4500='Input_Data &amp; TOC'!$A$2),'Annual Sales FINAL 06262023'!$V$3:$V$4500,,TRUE),)</f>
        <v>617.87299629166682</v>
      </c>
      <c r="I17" s="151" cm="1">
        <f t="array" ref="I17">IFERROR(_xlfn.XLOOKUP(1,('Annual Sales FINAL 06262023'!$A$3:$A$4500=$A17)*('Annual Sales FINAL 06262023'!$F$3:$F$4500='Input_Data &amp; TOC'!$A$2),'Annual Sales FINAL 06262023'!$W$3:$W$4500,,TRUE),)</f>
        <v>1214.0350000000001</v>
      </c>
      <c r="J17" s="154" cm="1">
        <f t="array" ref="J17">IFERROR(_xlfn.XLOOKUP(1,('Annual Sales FINAL 06262023'!$A$3:$A$4500=$A17)*('Annual Sales FINAL 06262023'!$F$3:$F$4500='Input_Data &amp; TOC'!$A$2),'Annual Sales FINAL 06262023'!$X$3:$X$4500,,TRUE),)</f>
        <v>240.25</v>
      </c>
      <c r="K17" s="46">
        <f t="shared" si="2"/>
        <v>0.50894166666666674</v>
      </c>
      <c r="L17" s="139" cm="1">
        <f t="array" ref="L17">IFERROR(_xlfn.XLOOKUP(1,('Annual Sales FINAL 06262023'!$A$3:$A$4500=$A17)*('Annual Sales FINAL 06262023'!$F$3:$F$4500='Input_Data &amp; TOC'!$A$2),'Annual Sales FINAL 06262023'!$Y$3:$Y$4500,,TRUE),)</f>
        <v>491.04829555000003</v>
      </c>
      <c r="M17" s="139" cm="1">
        <f t="array" ref="M17">IFERROR(_xlfn.XLOOKUP(1,('Annual Sales FINAL 06262023'!$A$3:$A$4500=$A17)*('Annual Sales FINAL 06262023'!$F$3:$F$4500='Input_Data &amp; TOC'!$A$2),'Annual Sales FINAL 06262023'!$Z$3:$Z$4500,,TRUE),)</f>
        <v>964.84199999999998</v>
      </c>
      <c r="N17" s="139" cm="1">
        <f t="array" ref="N17">IFERROR(_xlfn.XLOOKUP(1,('Annual Sales FINAL 06262023'!$A$3:$A$4500=$A17)*('Annual Sales FINAL 06262023'!$F$3:$F$4500='Input_Data &amp; TOC'!$A$2),'Annual Sales FINAL 06262023'!$AA$3:$AA$4500,,TRUE),)</f>
        <v>27</v>
      </c>
      <c r="O17" s="140">
        <f t="shared" si="3"/>
        <v>0.50894166666666674</v>
      </c>
      <c r="P17" s="127" cm="1">
        <f t="array" ref="P17">IFERROR(_xlfn.XLOOKUP(1,('Annual Sales FINAL 06262023'!$A$3:$A$4500=$A17)*('Annual Sales FINAL 06262023'!$F$3:$F$4500='Input_Data &amp; TOC'!$A$2),'Annual Sales FINAL 06262023'!$AO$3:$AO$4500,,TRUE),)</f>
        <v>616.36958260833353</v>
      </c>
      <c r="Q17" s="127" cm="1">
        <f t="array" ref="Q17">IFERROR(_xlfn.XLOOKUP(1,('Annual Sales FINAL 06262023'!$A$3:$A$4500=$A17)*('Annual Sales FINAL 06262023'!$F$3:$F$4500='Input_Data &amp; TOC'!$A$2),'Annual Sales FINAL 06262023'!$AP$3:$AP$4500,,TRUE),)</f>
        <v>1211.0810000000001</v>
      </c>
      <c r="R17" s="127" cm="1">
        <f t="array" ref="R17">IFERROR(_xlfn.XLOOKUP(1,('Annual Sales FINAL 06262023'!$A$3:$A$4500=$A17)*('Annual Sales FINAL 06262023'!$F$3:$F$4500='Input_Data &amp; TOC'!$A$2),'Annual Sales FINAL 06262023'!$AQ$3:$AQ$4500,,TRUE),)</f>
        <v>115.83333333333333</v>
      </c>
      <c r="S17" s="142">
        <f t="shared" si="0"/>
        <v>0.50894166666666674</v>
      </c>
      <c r="T17" s="139" cm="1">
        <f t="array" ref="T17">IFERROR(_xlfn.XLOOKUP(1,('Annual Sales FINAL 06262023'!$A$3:$A$4500=$A17)*('Annual Sales FINAL 06262023'!$F$3:$F$4500='Input_Data &amp; TOC'!$A$2),'Annual Sales FINAL 06262023'!$AR$3:$AR$4500,,TRUE),)</f>
        <v>1725.2908744500005</v>
      </c>
      <c r="U17" s="139" cm="1">
        <f t="array" ref="U17">IFERROR(_xlfn.XLOOKUP(1,('Annual Sales FINAL 06262023'!$A$3:$A$4500=$A17)*('Annual Sales FINAL 06262023'!$F$3:$F$4500='Input_Data &amp; TOC'!$A$2),'Annual Sales FINAL 06262023'!$AS$3:$AS$4500,,TRUE),)</f>
        <v>3389.9580000000005</v>
      </c>
      <c r="V17" s="139" cm="1">
        <f t="array" ref="V17">IFERROR(_xlfn.XLOOKUP(1,('Annual Sales FINAL 06262023'!$A$3:$A$4500=$A17)*('Annual Sales FINAL 06262023'!$F$3:$F$4500='Input_Data &amp; TOC'!$A$2),'Annual Sales FINAL 06262023'!$AT$3:$AT$4500,,TRUE),)</f>
        <v>383.08333333333331</v>
      </c>
      <c r="W17" s="142">
        <f t="shared" si="4"/>
        <v>0.50894166666666674</v>
      </c>
      <c r="X17" s="139" t="str" cm="1">
        <f t="array" ref="X17">IFERROR(_xlfn.XLOOKUP(1,('Annual Sales FINAL 06262023'!$A$3:$A$4500=$A17)*('Annual Sales FINAL 06262023'!$F$3:$F$4500='Input_Data &amp; TOC'!$A$2),'Annual Sales FINAL 06262023'!$S$3:$S$4500,,TRUE),)</f>
        <v>PCE</v>
      </c>
      <c r="Y17" s="139" cm="1">
        <f t="array" ref="Y17">IFERROR(_xlfn.XLOOKUP(1,('Annual Sales FINAL 06262023'!$A$3:$A$4500=$A17)*('Annual Sales FINAL 06262023'!$F$3:$F$4500='Input_Data &amp; TOC'!$A$2),'Annual Sales FINAL 06262023'!$AU$3:$AU$4500,,TRUE),)</f>
        <v>12</v>
      </c>
      <c r="Z17" t="str">
        <f>VLOOKUP($A17,'LOOKUP SalesReport 2023-11-13'!$A$2:$P$216,16, FALSE)</f>
        <v>Aleutians</v>
      </c>
      <c r="AA17" t="str">
        <f t="shared" si="1"/>
        <v>Residential rate as reported to PCE</v>
      </c>
    </row>
    <row r="18" spans="1:27" x14ac:dyDescent="0.25">
      <c r="A18" t="s">
        <v>946</v>
      </c>
      <c r="B18">
        <f>VLOOKUP($A18,'LOOKUP SalesReport 2023-11-13'!$A$2:$O$216,4, FALSE)</f>
        <v>332890</v>
      </c>
      <c r="C18">
        <f>VLOOKUP(A18,'LOOKUP SalesReport 2023-11-13'!$A$2:$Q$216,9,FALSE)</f>
        <v>409</v>
      </c>
      <c r="D18" s="48" t="str" cm="1">
        <f t="array" ref="D18">IFERROR(_xlfn.XLOOKUP(1,('Annual Sales FINAL 06262023'!$A$3:$A$4500=Table2.5a!$A18)*('Annual Sales FINAL 06262023'!$F$3:$F$4500='Input_Data &amp; TOC'!$A$2),'Annual Sales FINAL 06262023'!$J$3:$J$4500,,TRUE),_xlfn.XLOOKUP(A18,'LOOKUP SalesReport 2023-11-13'!A:A,'LOOKUP SalesReport 2023-11-13'!H:H,,FALSE))</f>
        <v>White Mountain, City of</v>
      </c>
      <c r="E18" s="48" t="str" cm="1">
        <f t="array" ref="E18">IFERROR(_xlfn.XLOOKUP(1,('Annual Sales FINAL 06262023'!$A$3:$A$4500=Table2.5a!$A18)*('Annual Sales FINAL 06262023'!$F$3:$F$4500='Input_Data &amp; TOC'!$A$2),'Annual Sales FINAL 06262023'!$B$3:$B$4500,,TRUE),_xlfn.XLOOKUP(A18,'LOOKUP SalesReport 2023-11-13'!A:A,'LOOKUP SalesReport 2023-11-13'!G:G,,FALSE))</f>
        <v>White Mountain</v>
      </c>
      <c r="F18" s="48" t="str" cm="1">
        <f t="array" ref="F18">IFERROR(_xlfn.XLOOKUP(1,('Annual Sales FINAL 06262023'!$A$3:$A$4500=Table2.5a!$A18)*('Annual Sales FINAL 06262023'!$F$3:$F$4500='Input_Data &amp; TOC'!$A$2),'Annual Sales FINAL 06262023'!$E$3:$E$4500,,TRUE),_xlfn.XLOOKUP(A18,'LOOKUP SalesReport 2023-11-13'!A:A,'LOOKUP SalesReport 2023-11-13'!K:K,,FALSE))</f>
        <v>WhiteMountain_grid</v>
      </c>
      <c r="G18" s="98" t="str">
        <f>VLOOKUP($F18,'LOOKUP INTERTIES 2023-11-08'!$B$2:$G$206,6,FALSE)</f>
        <v>Bering Straits</v>
      </c>
      <c r="H18" s="140" cm="1">
        <f t="array" ref="H18">IFERROR(_xlfn.XLOOKUP(1,('Annual Sales FINAL 06262023'!$A$3:$A$4500=$A18)*('Annual Sales FINAL 06262023'!$F$3:$F$4500='Input_Data &amp; TOC'!$A$2),'Annual Sales FINAL 06262023'!$V$3:$V$4500,,TRUE),)</f>
        <v>151.46449999999999</v>
      </c>
      <c r="I18" s="151" cm="1">
        <f t="array" ref="I18">IFERROR(_xlfn.XLOOKUP(1,('Annual Sales FINAL 06262023'!$A$3:$A$4500=$A18)*('Annual Sales FINAL 06262023'!$F$3:$F$4500='Input_Data &amp; TOC'!$A$2),'Annual Sales FINAL 06262023'!$W$3:$W$4500,,TRUE),)</f>
        <v>275.39</v>
      </c>
      <c r="J18" s="154" cm="1">
        <f t="array" ref="J18">IFERROR(_xlfn.XLOOKUP(1,('Annual Sales FINAL 06262023'!$A$3:$A$4500=$A18)*('Annual Sales FINAL 06262023'!$F$3:$F$4500='Input_Data &amp; TOC'!$A$2),'Annual Sales FINAL 06262023'!$X$3:$X$4500,,TRUE),)</f>
        <v>67.75</v>
      </c>
      <c r="K18" s="46">
        <f t="shared" si="2"/>
        <v>0.54999999999999993</v>
      </c>
      <c r="L18" s="139" cm="1">
        <f t="array" ref="L18">IFERROR(_xlfn.XLOOKUP(1,('Annual Sales FINAL 06262023'!$A$3:$A$4500=$A18)*('Annual Sales FINAL 06262023'!$F$3:$F$4500='Input_Data &amp; TOC'!$A$2),'Annual Sales FINAL 06262023'!$Y$3:$Y$4500,,TRUE),)</f>
        <v>184.01569999999998</v>
      </c>
      <c r="M18" s="139" cm="1">
        <f t="array" ref="M18">IFERROR(_xlfn.XLOOKUP(1,('Annual Sales FINAL 06262023'!$A$3:$A$4500=$A18)*('Annual Sales FINAL 06262023'!$F$3:$F$4500='Input_Data &amp; TOC'!$A$2),'Annual Sales FINAL 06262023'!$Z$3:$Z$4500,,TRUE),)</f>
        <v>334.57400000000001</v>
      </c>
      <c r="N18" s="139" cm="1">
        <f t="array" ref="N18">IFERROR(_xlfn.XLOOKUP(1,('Annual Sales FINAL 06262023'!$A$3:$A$4500=$A18)*('Annual Sales FINAL 06262023'!$F$3:$F$4500='Input_Data &amp; TOC'!$A$2),'Annual Sales FINAL 06262023'!$AA$3:$AA$4500,,TRUE),)</f>
        <v>8</v>
      </c>
      <c r="O18" s="140">
        <f t="shared" si="3"/>
        <v>0.54999999999999993</v>
      </c>
      <c r="P18" s="127" cm="1">
        <f t="array" ref="P18">IFERROR(_xlfn.XLOOKUP(1,('Annual Sales FINAL 06262023'!$A$3:$A$4500=$A18)*('Annual Sales FINAL 06262023'!$F$3:$F$4500='Input_Data &amp; TOC'!$A$2),'Annual Sales FINAL 06262023'!$AO$3:$AO$4500,,TRUE),)</f>
        <v>77.780449999999988</v>
      </c>
      <c r="Q18" s="127" cm="1">
        <f t="array" ref="Q18">IFERROR(_xlfn.XLOOKUP(1,('Annual Sales FINAL 06262023'!$A$3:$A$4500=$A18)*('Annual Sales FINAL 06262023'!$F$3:$F$4500='Input_Data &amp; TOC'!$A$2),'Annual Sales FINAL 06262023'!$AP$3:$AP$4500,,TRUE),)</f>
        <v>141.41899999999998</v>
      </c>
      <c r="R18" s="127" cm="1">
        <f t="array" ref="R18">IFERROR(_xlfn.XLOOKUP(1,('Annual Sales FINAL 06262023'!$A$3:$A$4500=$A18)*('Annual Sales FINAL 06262023'!$F$3:$F$4500='Input_Data &amp; TOC'!$A$2),'Annual Sales FINAL 06262023'!$AQ$3:$AQ$4500,,TRUE),)</f>
        <v>28.75</v>
      </c>
      <c r="S18" s="142">
        <f t="shared" si="0"/>
        <v>0.54999999999999993</v>
      </c>
      <c r="T18" s="139" cm="1">
        <f t="array" ref="T18">IFERROR(_xlfn.XLOOKUP(1,('Annual Sales FINAL 06262023'!$A$3:$A$4500=$A18)*('Annual Sales FINAL 06262023'!$F$3:$F$4500='Input_Data &amp; TOC'!$A$2),'Annual Sales FINAL 06262023'!$AR$3:$AR$4500,,TRUE),)</f>
        <v>413.26065</v>
      </c>
      <c r="U18" s="139" cm="1">
        <f t="array" ref="U18">IFERROR(_xlfn.XLOOKUP(1,('Annual Sales FINAL 06262023'!$A$3:$A$4500=$A18)*('Annual Sales FINAL 06262023'!$F$3:$F$4500='Input_Data &amp; TOC'!$A$2),'Annual Sales FINAL 06262023'!$AS$3:$AS$4500,,TRUE),)</f>
        <v>751.38300000000004</v>
      </c>
      <c r="V18" s="139" cm="1">
        <f t="array" ref="V18">IFERROR(_xlfn.XLOOKUP(1,('Annual Sales FINAL 06262023'!$A$3:$A$4500=$A18)*('Annual Sales FINAL 06262023'!$F$3:$F$4500='Input_Data &amp; TOC'!$A$2),'Annual Sales FINAL 06262023'!$AT$3:$AT$4500,,TRUE),)</f>
        <v>104.5</v>
      </c>
      <c r="W18" s="142">
        <f t="shared" si="4"/>
        <v>0.54999999999999993</v>
      </c>
      <c r="X18" s="139" t="str" cm="1">
        <f t="array" ref="X18">IFERROR(_xlfn.XLOOKUP(1,('Annual Sales FINAL 06262023'!$A$3:$A$4500=$A18)*('Annual Sales FINAL 06262023'!$F$3:$F$4500='Input_Data &amp; TOC'!$A$2),'Annual Sales FINAL 06262023'!$S$3:$S$4500,,TRUE),)</f>
        <v>PCE</v>
      </c>
      <c r="Y18" s="139" cm="1">
        <f t="array" ref="Y18">IFERROR(_xlfn.XLOOKUP(1,('Annual Sales FINAL 06262023'!$A$3:$A$4500=$A18)*('Annual Sales FINAL 06262023'!$F$3:$F$4500='Input_Data &amp; TOC'!$A$2),'Annual Sales FINAL 06262023'!$AU$3:$AU$4500,,TRUE),)</f>
        <v>12</v>
      </c>
      <c r="Z18" t="str">
        <f>VLOOKUP($A18,'LOOKUP SalesReport 2023-11-13'!$A$2:$P$216,16, FALSE)</f>
        <v>Bering Straits</v>
      </c>
      <c r="AA18" t="str">
        <f t="shared" si="1"/>
        <v>Residential rate as reported to PCE</v>
      </c>
    </row>
    <row r="19" spans="1:27" x14ac:dyDescent="0.25">
      <c r="A19" t="s">
        <v>1073</v>
      </c>
      <c r="B19">
        <f>VLOOKUP($A19,'LOOKUP SalesReport 2023-11-13'!$A$2:$O$216,4, FALSE)</f>
        <v>332730</v>
      </c>
      <c r="C19">
        <f>VLOOKUP(A19,'LOOKUP SalesReport 2023-11-13'!$A$2:$Q$216,9,FALSE)</f>
        <v>729</v>
      </c>
      <c r="D19" s="48" t="str" cm="1">
        <f t="array" ref="D19">IFERROR(_xlfn.XLOOKUP(1,('Annual Sales FINAL 06262023'!$A$3:$A$4500=Table2.5a!$A19)*('Annual Sales FINAL 06262023'!$F$3:$F$4500='Input_Data &amp; TOC'!$A$2),'Annual Sales FINAL 06262023'!$J$3:$J$4500,,TRUE),_xlfn.XLOOKUP(A19,'LOOKUP SalesReport 2023-11-13'!A:A,'LOOKUP SalesReport 2023-11-13'!H:H,,FALSE))</f>
        <v>Twin Hills Village Council</v>
      </c>
      <c r="E19" s="48" t="str" cm="1">
        <f t="array" ref="E19">IFERROR(_xlfn.XLOOKUP(1,('Annual Sales FINAL 06262023'!$A$3:$A$4500=Table2.5a!$A19)*('Annual Sales FINAL 06262023'!$F$3:$F$4500='Input_Data &amp; TOC'!$A$2),'Annual Sales FINAL 06262023'!$B$3:$B$4500,,TRUE),_xlfn.XLOOKUP(A19,'LOOKUP SalesReport 2023-11-13'!A:A,'LOOKUP SalesReport 2023-11-13'!G:G,,FALSE))</f>
        <v>Twin Hills</v>
      </c>
      <c r="F19" s="48" t="str" cm="1">
        <f t="array" ref="F19">IFERROR(_xlfn.XLOOKUP(1,('Annual Sales FINAL 06262023'!$A$3:$A$4500=Table2.5a!$A19)*('Annual Sales FINAL 06262023'!$F$3:$F$4500='Input_Data &amp; TOC'!$A$2),'Annual Sales FINAL 06262023'!$E$3:$E$4500,,TRUE),_xlfn.XLOOKUP(A19,'LOOKUP SalesReport 2023-11-13'!A:A,'LOOKUP SalesReport 2023-11-13'!K:K,,FALSE))</f>
        <v>Twin Hills_grid</v>
      </c>
      <c r="G19" s="98" t="str">
        <f>VLOOKUP($F19,'LOOKUP INTERTIES 2023-11-08'!$B$2:$G$206,6,FALSE)</f>
        <v>Bristol Bay</v>
      </c>
      <c r="H19" s="140" cm="1">
        <f t="array" ref="H19">IFERROR(_xlfn.XLOOKUP(1,('Annual Sales FINAL 06262023'!$A$3:$A$4500=$A19)*('Annual Sales FINAL 06262023'!$F$3:$F$4500='Input_Data &amp; TOC'!$A$2),'Annual Sales FINAL 06262023'!$V$3:$V$4500,,TRUE),)</f>
        <v>35.162568</v>
      </c>
      <c r="I19" s="151" cm="1">
        <f t="array" ref="I19">IFERROR(_xlfn.XLOOKUP(1,('Annual Sales FINAL 06262023'!$A$3:$A$4500=$A19)*('Annual Sales FINAL 06262023'!$F$3:$F$4500='Input_Data &amp; TOC'!$A$2),'Annual Sales FINAL 06262023'!$W$3:$W$4500,,TRUE),)</f>
        <v>69.766999999999996</v>
      </c>
      <c r="J19" s="154" cm="1">
        <f t="array" ref="J19">IFERROR(_xlfn.XLOOKUP(1,('Annual Sales FINAL 06262023'!$A$3:$A$4500=$A19)*('Annual Sales FINAL 06262023'!$F$3:$F$4500='Input_Data &amp; TOC'!$A$2),'Annual Sales FINAL 06262023'!$X$3:$X$4500,,TRUE),)</f>
        <v>35.666666666666664</v>
      </c>
      <c r="K19" s="46">
        <f t="shared" si="2"/>
        <v>0.504</v>
      </c>
      <c r="L19" s="139" cm="1">
        <f t="array" ref="L19">IFERROR(_xlfn.XLOOKUP(1,('Annual Sales FINAL 06262023'!$A$3:$A$4500=$A19)*('Annual Sales FINAL 06262023'!$F$3:$F$4500='Input_Data &amp; TOC'!$A$2),'Annual Sales FINAL 06262023'!$Y$3:$Y$4500,,TRUE),)</f>
        <v>28.802087999999998</v>
      </c>
      <c r="M19" s="139" cm="1">
        <f t="array" ref="M19">IFERROR(_xlfn.XLOOKUP(1,('Annual Sales FINAL 06262023'!$A$3:$A$4500=$A19)*('Annual Sales FINAL 06262023'!$F$3:$F$4500='Input_Data &amp; TOC'!$A$2),'Annual Sales FINAL 06262023'!$Z$3:$Z$4500,,TRUE),)</f>
        <v>57.146999999999998</v>
      </c>
      <c r="N19" s="139" cm="1">
        <f t="array" ref="N19">IFERROR(_xlfn.XLOOKUP(1,('Annual Sales FINAL 06262023'!$A$3:$A$4500=$A19)*('Annual Sales FINAL 06262023'!$F$3:$F$4500='Input_Data &amp; TOC'!$A$2),'Annual Sales FINAL 06262023'!$AA$3:$AA$4500,,TRUE),)</f>
        <v>6</v>
      </c>
      <c r="O19" s="140">
        <f t="shared" si="3"/>
        <v>0.504</v>
      </c>
      <c r="P19" s="127" cm="1">
        <f t="array" ref="P19">IFERROR(_xlfn.XLOOKUP(1,('Annual Sales FINAL 06262023'!$A$3:$A$4500=$A19)*('Annual Sales FINAL 06262023'!$F$3:$F$4500='Input_Data &amp; TOC'!$A$2),'Annual Sales FINAL 06262023'!$AO$3:$AO$4500,,TRUE),)</f>
        <v>10.620288</v>
      </c>
      <c r="Q19" s="127" cm="1">
        <f t="array" ref="Q19">IFERROR(_xlfn.XLOOKUP(1,('Annual Sales FINAL 06262023'!$A$3:$A$4500=$A19)*('Annual Sales FINAL 06262023'!$F$3:$F$4500='Input_Data &amp; TOC'!$A$2),'Annual Sales FINAL 06262023'!$AP$3:$AP$4500,,TRUE),)</f>
        <v>21.071999999999999</v>
      </c>
      <c r="R19" s="127" cm="1">
        <f t="array" ref="R19">IFERROR(_xlfn.XLOOKUP(1,('Annual Sales FINAL 06262023'!$A$3:$A$4500=$A19)*('Annual Sales FINAL 06262023'!$F$3:$F$4500='Input_Data &amp; TOC'!$A$2),'Annual Sales FINAL 06262023'!$AQ$3:$AQ$4500,,TRUE),)</f>
        <v>8</v>
      </c>
      <c r="S19" s="142">
        <f t="shared" si="0"/>
        <v>0.504</v>
      </c>
      <c r="T19" s="139" cm="1">
        <f t="array" ref="T19">IFERROR(_xlfn.XLOOKUP(1,('Annual Sales FINAL 06262023'!$A$3:$A$4500=$A19)*('Annual Sales FINAL 06262023'!$F$3:$F$4500='Input_Data &amp; TOC'!$A$2),'Annual Sales FINAL 06262023'!$AR$3:$AR$4500,,TRUE),)</f>
        <v>74.584943999999993</v>
      </c>
      <c r="U19" s="139" cm="1">
        <f t="array" ref="U19">IFERROR(_xlfn.XLOOKUP(1,('Annual Sales FINAL 06262023'!$A$3:$A$4500=$A19)*('Annual Sales FINAL 06262023'!$F$3:$F$4500='Input_Data &amp; TOC'!$A$2),'Annual Sales FINAL 06262023'!$AS$3:$AS$4500,,TRUE),)</f>
        <v>147.98599999999999</v>
      </c>
      <c r="V19" s="139" cm="1">
        <f t="array" ref="V19">IFERROR(_xlfn.XLOOKUP(1,('Annual Sales FINAL 06262023'!$A$3:$A$4500=$A19)*('Annual Sales FINAL 06262023'!$F$3:$F$4500='Input_Data &amp; TOC'!$A$2),'Annual Sales FINAL 06262023'!$AT$3:$AT$4500,,TRUE),)</f>
        <v>49.666666666666664</v>
      </c>
      <c r="W19" s="142">
        <f t="shared" si="4"/>
        <v>0.504</v>
      </c>
      <c r="X19" s="139" t="str" cm="1">
        <f t="array" ref="X19">IFERROR(_xlfn.XLOOKUP(1,('Annual Sales FINAL 06262023'!$A$3:$A$4500=$A19)*('Annual Sales FINAL 06262023'!$F$3:$F$4500='Input_Data &amp; TOC'!$A$2),'Annual Sales FINAL 06262023'!$S$3:$S$4500,,TRUE),)</f>
        <v>PCE</v>
      </c>
      <c r="Y19" s="139" cm="1">
        <f t="array" ref="Y19">IFERROR(_xlfn.XLOOKUP(1,('Annual Sales FINAL 06262023'!$A$3:$A$4500=$A19)*('Annual Sales FINAL 06262023'!$F$3:$F$4500='Input_Data &amp; TOC'!$A$2),'Annual Sales FINAL 06262023'!$AU$3:$AU$4500,,TRUE),)</f>
        <v>6</v>
      </c>
      <c r="Z19" t="str">
        <f>VLOOKUP($A19,'LOOKUP SalesReport 2023-11-13'!$A$2:$P$216,16, FALSE)</f>
        <v>Bristol Bay</v>
      </c>
      <c r="AA19" t="str">
        <f t="shared" si="1"/>
        <v>Residential rate as reported to PCE</v>
      </c>
    </row>
    <row r="20" spans="1:27" x14ac:dyDescent="0.25">
      <c r="A20" t="s">
        <v>987</v>
      </c>
      <c r="B20">
        <f>VLOOKUP($A20,'LOOKUP SalesReport 2023-11-13'!$A$2:$O$216,4, FALSE)</f>
        <v>332590</v>
      </c>
      <c r="C20">
        <f>VLOOKUP(A20,'LOOKUP SalesReport 2023-11-13'!$A$2:$Q$216,9,FALSE)</f>
        <v>447</v>
      </c>
      <c r="D20" s="48" t="str" cm="1">
        <f t="array" ref="D20">IFERROR(_xlfn.XLOOKUP(1,('Annual Sales FINAL 06262023'!$A$3:$A$4500=Table2.5a!$A20)*('Annual Sales FINAL 06262023'!$F$3:$F$4500='Input_Data &amp; TOC'!$A$2),'Annual Sales FINAL 06262023'!$J$3:$J$4500,,TRUE),_xlfn.XLOOKUP(A20,'LOOKUP SalesReport 2023-11-13'!A:A,'LOOKUP SalesReport 2023-11-13'!H:H,,FALSE))</f>
        <v>Tanalian Electric Cooperative</v>
      </c>
      <c r="E20" s="48" t="str" cm="1">
        <f t="array" ref="E20">IFERROR(_xlfn.XLOOKUP(1,('Annual Sales FINAL 06262023'!$A$3:$A$4500=Table2.5a!$A20)*('Annual Sales FINAL 06262023'!$F$3:$F$4500='Input_Data &amp; TOC'!$A$2),'Annual Sales FINAL 06262023'!$B$3:$B$4500,,TRUE),_xlfn.XLOOKUP(A20,'LOOKUP SalesReport 2023-11-13'!A:A,'LOOKUP SalesReport 2023-11-13'!G:G,,FALSE))</f>
        <v>Port Alsworth</v>
      </c>
      <c r="F20" s="48" t="str" cm="1">
        <f t="array" ref="F20">IFERROR(_xlfn.XLOOKUP(1,('Annual Sales FINAL 06262023'!$A$3:$A$4500=Table2.5a!$A20)*('Annual Sales FINAL 06262023'!$F$3:$F$4500='Input_Data &amp; TOC'!$A$2),'Annual Sales FINAL 06262023'!$E$3:$E$4500,,TRUE),_xlfn.XLOOKUP(A20,'LOOKUP SalesReport 2023-11-13'!A:A,'LOOKUP SalesReport 2023-11-13'!K:K,,FALSE))</f>
        <v>Port Alsworth_grid</v>
      </c>
      <c r="G20" s="98" t="str">
        <f>VLOOKUP($F20,'LOOKUP INTERTIES 2023-11-08'!$B$2:$G$206,6,FALSE)</f>
        <v>Bristol Bay</v>
      </c>
      <c r="H20" s="140" cm="1">
        <f t="array" ref="H20">IFERROR(_xlfn.XLOOKUP(1,('Annual Sales FINAL 06262023'!$A$3:$A$4500=$A20)*('Annual Sales FINAL 06262023'!$F$3:$F$4500='Input_Data &amp; TOC'!$A$2),'Annual Sales FINAL 06262023'!$V$3:$V$4500,,TRUE),)</f>
        <v>180.94568737500003</v>
      </c>
      <c r="I20" s="151" cm="1">
        <f t="array" ref="I20">IFERROR(_xlfn.XLOOKUP(1,('Annual Sales FINAL 06262023'!$A$3:$A$4500=$A20)*('Annual Sales FINAL 06262023'!$F$3:$F$4500='Input_Data &amp; TOC'!$A$2),'Annual Sales FINAL 06262023'!$W$3:$W$4500,,TRUE),)</f>
        <v>328.02300000000002</v>
      </c>
      <c r="J20" s="154" cm="1">
        <f t="array" ref="J20">IFERROR(_xlfn.XLOOKUP(1,('Annual Sales FINAL 06262023'!$A$3:$A$4500=$A20)*('Annual Sales FINAL 06262023'!$F$3:$F$4500='Input_Data &amp; TOC'!$A$2),'Annual Sales FINAL 06262023'!$X$3:$X$4500,,TRUE),)</f>
        <v>82.833333333333329</v>
      </c>
      <c r="K20" s="46">
        <f t="shared" si="2"/>
        <v>0.55162500000000003</v>
      </c>
      <c r="L20" s="139" cm="1">
        <f t="array" ref="L20">IFERROR(_xlfn.XLOOKUP(1,('Annual Sales FINAL 06262023'!$A$3:$A$4500=$A20)*('Annual Sales FINAL 06262023'!$F$3:$F$4500='Input_Data &amp; TOC'!$A$2),'Annual Sales FINAL 06262023'!$Y$3:$Y$4500,,TRUE),)</f>
        <v>248.89485487499999</v>
      </c>
      <c r="M20" s="139" cm="1">
        <f t="array" ref="M20">IFERROR(_xlfn.XLOOKUP(1,('Annual Sales FINAL 06262023'!$A$3:$A$4500=$A20)*('Annual Sales FINAL 06262023'!$F$3:$F$4500='Input_Data &amp; TOC'!$A$2),'Annual Sales FINAL 06262023'!$Z$3:$Z$4500,,TRUE),)</f>
        <v>451.20299999999997</v>
      </c>
      <c r="N20" s="139" cm="1">
        <f t="array" ref="N20">IFERROR(_xlfn.XLOOKUP(1,('Annual Sales FINAL 06262023'!$A$3:$A$4500=$A20)*('Annual Sales FINAL 06262023'!$F$3:$F$4500='Input_Data &amp; TOC'!$A$2),'Annual Sales FINAL 06262023'!$AA$3:$AA$4500,,TRUE),)</f>
        <v>0</v>
      </c>
      <c r="O20" s="140">
        <f t="shared" si="3"/>
        <v>0.55162500000000003</v>
      </c>
      <c r="P20" s="127" cm="1">
        <f t="array" ref="P20">IFERROR(_xlfn.XLOOKUP(1,('Annual Sales FINAL 06262023'!$A$3:$A$4500=$A20)*('Annual Sales FINAL 06262023'!$F$3:$F$4500='Input_Data &amp; TOC'!$A$2),'Annual Sales FINAL 06262023'!$AO$3:$AO$4500,,TRUE),)</f>
        <v>42.822648749999999</v>
      </c>
      <c r="Q20" s="127" cm="1">
        <f t="array" ref="Q20">IFERROR(_xlfn.XLOOKUP(1,('Annual Sales FINAL 06262023'!$A$3:$A$4500=$A20)*('Annual Sales FINAL 06262023'!$F$3:$F$4500='Input_Data &amp; TOC'!$A$2),'Annual Sales FINAL 06262023'!$AP$3:$AP$4500,,TRUE),)</f>
        <v>77.63</v>
      </c>
      <c r="R20" s="127" cm="1">
        <f t="array" ref="R20">IFERROR(_xlfn.XLOOKUP(1,('Annual Sales FINAL 06262023'!$A$3:$A$4500=$A20)*('Annual Sales FINAL 06262023'!$F$3:$F$4500='Input_Data &amp; TOC'!$A$2),'Annual Sales FINAL 06262023'!$AQ$3:$AQ$4500,,TRUE),)</f>
        <v>66.416666666666657</v>
      </c>
      <c r="S20" s="142">
        <f t="shared" si="0"/>
        <v>0.55162500000000003</v>
      </c>
      <c r="T20" s="139" cm="1">
        <f t="array" ref="T20">IFERROR(_xlfn.XLOOKUP(1,('Annual Sales FINAL 06262023'!$A$3:$A$4500=$A20)*('Annual Sales FINAL 06262023'!$F$3:$F$4500='Input_Data &amp; TOC'!$A$2),'Annual Sales FINAL 06262023'!$AR$3:$AR$4500,,TRUE),)</f>
        <v>472.66319100000004</v>
      </c>
      <c r="U20" s="139" cm="1">
        <f t="array" ref="U20">IFERROR(_xlfn.XLOOKUP(1,('Annual Sales FINAL 06262023'!$A$3:$A$4500=$A20)*('Annual Sales FINAL 06262023'!$F$3:$F$4500='Input_Data &amp; TOC'!$A$2),'Annual Sales FINAL 06262023'!$AS$3:$AS$4500,,TRUE),)</f>
        <v>856.85599999999999</v>
      </c>
      <c r="V20" s="139" cm="1">
        <f t="array" ref="V20">IFERROR(_xlfn.XLOOKUP(1,('Annual Sales FINAL 06262023'!$A$3:$A$4500=$A20)*('Annual Sales FINAL 06262023'!$F$3:$F$4500='Input_Data &amp; TOC'!$A$2),'Annual Sales FINAL 06262023'!$AT$3:$AT$4500,,TRUE),)</f>
        <v>149.25</v>
      </c>
      <c r="W20" s="142">
        <f t="shared" si="4"/>
        <v>0.55162500000000003</v>
      </c>
      <c r="X20" s="139" t="str" cm="1">
        <f t="array" ref="X20">IFERROR(_xlfn.XLOOKUP(1,('Annual Sales FINAL 06262023'!$A$3:$A$4500=$A20)*('Annual Sales FINAL 06262023'!$F$3:$F$4500='Input_Data &amp; TOC'!$A$2),'Annual Sales FINAL 06262023'!$S$3:$S$4500,,TRUE),)</f>
        <v>PCE</v>
      </c>
      <c r="Y20" s="139" cm="1">
        <f t="array" ref="Y20">IFERROR(_xlfn.XLOOKUP(1,('Annual Sales FINAL 06262023'!$A$3:$A$4500=$A20)*('Annual Sales FINAL 06262023'!$F$3:$F$4500='Input_Data &amp; TOC'!$A$2),'Annual Sales FINAL 06262023'!$AU$3:$AU$4500,,TRUE),)</f>
        <v>12</v>
      </c>
      <c r="Z20" t="str">
        <f>VLOOKUP($A20,'LOOKUP SalesReport 2023-11-13'!$A$2:$P$216,16, FALSE)</f>
        <v>Bristol Bay</v>
      </c>
      <c r="AA20" t="str">
        <f t="shared" si="1"/>
        <v>Residential rate as reported to PCE</v>
      </c>
    </row>
    <row r="21" spans="1:27" s="98" customFormat="1" x14ac:dyDescent="0.25">
      <c r="A21" s="98" t="s">
        <v>1015</v>
      </c>
      <c r="B21" s="98">
        <f>VLOOKUP($A21,'LOOKUP SalesReport 2023-11-13'!$A$2:$O$216,4, FALSE)</f>
        <v>332470</v>
      </c>
      <c r="C21">
        <f>VLOOKUP(A21,'LOOKUP SalesReport 2023-11-13'!$A$2:$Q$216,9,FALSE)</f>
        <v>659</v>
      </c>
      <c r="D21" s="48" t="str" cm="1">
        <f t="array" ref="D21">IFERROR(_xlfn.XLOOKUP(1,('Annual Sales FINAL 06262023'!$A$3:$A$4500=Table2.5a!$A21)*('Annual Sales FINAL 06262023'!$F$3:$F$4500='Input_Data &amp; TOC'!$A$2),'Annual Sales FINAL 06262023'!$J$3:$J$4500,,TRUE),_xlfn.XLOOKUP(A21,'LOOKUP SalesReport 2023-11-13'!A:A,'LOOKUP SalesReport 2023-11-13'!H:H,,FALSE))</f>
        <v>Native Village of Perryville</v>
      </c>
      <c r="E21" s="48" t="str" cm="1">
        <f t="array" ref="E21">IFERROR(_xlfn.XLOOKUP(1,('Annual Sales FINAL 06262023'!$A$3:$A$4500=Table2.5a!$A21)*('Annual Sales FINAL 06262023'!$F$3:$F$4500='Input_Data &amp; TOC'!$A$2),'Annual Sales FINAL 06262023'!$B$3:$B$4500,,TRUE),_xlfn.XLOOKUP(A21,'LOOKUP SalesReport 2023-11-13'!A:A,'LOOKUP SalesReport 2023-11-13'!G:G,,FALSE))</f>
        <v>Perryville</v>
      </c>
      <c r="F21" s="48" t="str" cm="1">
        <f t="array" ref="F21">IFERROR(_xlfn.XLOOKUP(1,('Annual Sales FINAL 06262023'!$A$3:$A$4500=Table2.5a!$A21)*('Annual Sales FINAL 06262023'!$F$3:$F$4500='Input_Data &amp; TOC'!$A$2),'Annual Sales FINAL 06262023'!$E$3:$E$4500,,TRUE),_xlfn.XLOOKUP(A21,'LOOKUP SalesReport 2023-11-13'!A:A,'LOOKUP SalesReport 2023-11-13'!K:K,,FALSE))</f>
        <v>Perryville_grid</v>
      </c>
      <c r="G21" s="98" t="str">
        <f>VLOOKUP($F21,'LOOKUP INTERTIES 2023-11-08'!$B$2:$G$206,6,FALSE)</f>
        <v>Bristol Bay</v>
      </c>
      <c r="H21" s="140" cm="1">
        <f t="array" ref="H21">IFERROR(_xlfn.XLOOKUP(1,('Annual Sales FINAL 06262023'!$A$3:$A$4500=$A21)*('Annual Sales FINAL 06262023'!$F$3:$F$4500='Input_Data &amp; TOC'!$A$2),'Annual Sales FINAL 06262023'!$V$3:$V$4500,,TRUE),)</f>
        <v>0</v>
      </c>
      <c r="I21" s="151" cm="1">
        <f t="array" ref="I21">IFERROR(_xlfn.XLOOKUP(1,('Annual Sales FINAL 06262023'!$A$3:$A$4500=$A21)*('Annual Sales FINAL 06262023'!$F$3:$F$4500='Input_Data &amp; TOC'!$A$2),'Annual Sales FINAL 06262023'!$W$3:$W$4500,,TRUE),)</f>
        <v>0</v>
      </c>
      <c r="J21" s="154" cm="1">
        <f t="array" ref="J21">IFERROR(_xlfn.XLOOKUP(1,('Annual Sales FINAL 06262023'!$A$3:$A$4500=$A21)*('Annual Sales FINAL 06262023'!$F$3:$F$4500='Input_Data &amp; TOC'!$A$2),'Annual Sales FINAL 06262023'!$X$3:$X$4500,,TRUE),)</f>
        <v>0</v>
      </c>
      <c r="K21" s="46">
        <f t="shared" si="2"/>
        <v>0</v>
      </c>
      <c r="L21" s="139" cm="1">
        <f t="array" ref="L21">IFERROR(_xlfn.XLOOKUP(1,('Annual Sales FINAL 06262023'!$A$3:$A$4500=$A21)*('Annual Sales FINAL 06262023'!$F$3:$F$4500='Input_Data &amp; TOC'!$A$2),'Annual Sales FINAL 06262023'!$Y$3:$Y$4500,,TRUE),)</f>
        <v>0</v>
      </c>
      <c r="M21" s="139" cm="1">
        <f t="array" ref="M21">IFERROR(_xlfn.XLOOKUP(1,('Annual Sales FINAL 06262023'!$A$3:$A$4500=$A21)*('Annual Sales FINAL 06262023'!$F$3:$F$4500='Input_Data &amp; TOC'!$A$2),'Annual Sales FINAL 06262023'!$Z$3:$Z$4500,,TRUE),)</f>
        <v>0</v>
      </c>
      <c r="N21" s="139" cm="1">
        <f t="array" ref="N21">IFERROR(_xlfn.XLOOKUP(1,('Annual Sales FINAL 06262023'!$A$3:$A$4500=$A21)*('Annual Sales FINAL 06262023'!$F$3:$F$4500='Input_Data &amp; TOC'!$A$2),'Annual Sales FINAL 06262023'!$AA$3:$AA$4500,,TRUE),)</f>
        <v>0</v>
      </c>
      <c r="O21" s="140">
        <f t="shared" si="3"/>
        <v>0</v>
      </c>
      <c r="P21" s="127" cm="1">
        <f t="array" ref="P21">IFERROR(_xlfn.XLOOKUP(1,('Annual Sales FINAL 06262023'!$A$3:$A$4500=$A21)*('Annual Sales FINAL 06262023'!$F$3:$F$4500='Input_Data &amp; TOC'!$A$2),'Annual Sales FINAL 06262023'!$AO$3:$AO$4500,,TRUE),)</f>
        <v>0</v>
      </c>
      <c r="Q21" s="127" cm="1">
        <f t="array" ref="Q21">IFERROR(_xlfn.XLOOKUP(1,('Annual Sales FINAL 06262023'!$A$3:$A$4500=$A21)*('Annual Sales FINAL 06262023'!$F$3:$F$4500='Input_Data &amp; TOC'!$A$2),'Annual Sales FINAL 06262023'!$AP$3:$AP$4500,,TRUE),)</f>
        <v>0</v>
      </c>
      <c r="R21" s="127" cm="1">
        <f t="array" ref="R21">IFERROR(_xlfn.XLOOKUP(1,('Annual Sales FINAL 06262023'!$A$3:$A$4500=$A21)*('Annual Sales FINAL 06262023'!$F$3:$F$4500='Input_Data &amp; TOC'!$A$2),'Annual Sales FINAL 06262023'!$AQ$3:$AQ$4500,,TRUE),)</f>
        <v>0</v>
      </c>
      <c r="S21" s="142" t="str">
        <f t="shared" si="0"/>
        <v/>
      </c>
      <c r="T21" s="139" cm="1">
        <f t="array" ref="T21">IFERROR(_xlfn.XLOOKUP(1,('Annual Sales FINAL 06262023'!$A$3:$A$4500=$A21)*('Annual Sales FINAL 06262023'!$F$3:$F$4500='Input_Data &amp; TOC'!$A$2),'Annual Sales FINAL 06262023'!$AR$3:$AR$4500,,TRUE),)</f>
        <v>0</v>
      </c>
      <c r="U21" s="139" cm="1">
        <f t="array" ref="U21">IFERROR(_xlfn.XLOOKUP(1,('Annual Sales FINAL 06262023'!$A$3:$A$4500=$A21)*('Annual Sales FINAL 06262023'!$F$3:$F$4500='Input_Data &amp; TOC'!$A$2),'Annual Sales FINAL 06262023'!$AS$3:$AS$4500,,TRUE),)</f>
        <v>0</v>
      </c>
      <c r="V21" s="139" cm="1">
        <f t="array" ref="V21">IFERROR(_xlfn.XLOOKUP(1,('Annual Sales FINAL 06262023'!$A$3:$A$4500=$A21)*('Annual Sales FINAL 06262023'!$F$3:$F$4500='Input_Data &amp; TOC'!$A$2),'Annual Sales FINAL 06262023'!$AT$3:$AT$4500,,TRUE),)</f>
        <v>0</v>
      </c>
      <c r="W21" s="142">
        <f t="shared" si="4"/>
        <v>0</v>
      </c>
      <c r="X21" s="139" cm="1">
        <f t="array" ref="X21">IFERROR(_xlfn.XLOOKUP(1,('Annual Sales FINAL 06262023'!$A$3:$A$4500=$A21)*('Annual Sales FINAL 06262023'!$F$3:$F$4500='Input_Data &amp; TOC'!$A$2),'Annual Sales FINAL 06262023'!$S$3:$S$4500,,TRUE),)</f>
        <v>0</v>
      </c>
      <c r="Y21" s="139" cm="1">
        <f t="array" ref="Y21">IFERROR(_xlfn.XLOOKUP(1,('Annual Sales FINAL 06262023'!$A$3:$A$4500=$A21)*('Annual Sales FINAL 06262023'!$F$3:$F$4500='Input_Data &amp; TOC'!$A$2),'Annual Sales FINAL 06262023'!$AU$3:$AU$4500,,TRUE),)</f>
        <v>0</v>
      </c>
      <c r="Z21" s="98" t="str">
        <f>VLOOKUP($A21,'LOOKUP SalesReport 2023-11-13'!$A$2:$P$216,16, FALSE)</f>
        <v>Bristol Bay</v>
      </c>
      <c r="AA21" t="str">
        <f t="shared" si="1"/>
        <v>Residential rate as reported to PCE</v>
      </c>
    </row>
    <row r="22" spans="1:27" x14ac:dyDescent="0.25">
      <c r="A22" t="s">
        <v>548</v>
      </c>
      <c r="B22">
        <f>VLOOKUP($A22,'LOOKUP SalesReport 2023-11-13'!$A$2:$O$216,4, FALSE)</f>
        <v>0</v>
      </c>
      <c r="C22">
        <f>VLOOKUP(A22,'LOOKUP SalesReport 2023-11-13'!$A$2:$Q$216,9,FALSE)</f>
        <v>111</v>
      </c>
      <c r="D22" s="48" t="str" cm="1">
        <f t="array" ref="D22">IFERROR(_xlfn.XLOOKUP(1,('Annual Sales FINAL 06262023'!$A$3:$A$4500=Table2.5a!$A22)*('Annual Sales FINAL 06262023'!$F$3:$F$4500='Input_Data &amp; TOC'!$A$2),'Annual Sales FINAL 06262023'!$J$3:$J$4500,,TRUE),_xlfn.XLOOKUP(A22,'LOOKUP SalesReport 2023-11-13'!A:A,'LOOKUP SalesReport 2023-11-13'!H:H,,FALSE))</f>
        <v>City of Wrangell - (AK)</v>
      </c>
      <c r="E22" s="48" t="str" cm="1">
        <f t="array" ref="E22">IFERROR(_xlfn.XLOOKUP(1,('Annual Sales FINAL 06262023'!$A$3:$A$4500=Table2.5a!$A22)*('Annual Sales FINAL 06262023'!$F$3:$F$4500='Input_Data &amp; TOC'!$A$2),'Annual Sales FINAL 06262023'!$B$3:$B$4500,,TRUE),_xlfn.XLOOKUP(A22,'LOOKUP SalesReport 2023-11-13'!A:A,'LOOKUP SalesReport 2023-11-13'!G:G,,FALSE))</f>
        <v xml:space="preserve">Wrangell, City of </v>
      </c>
      <c r="F22" s="48" t="str" cm="1">
        <f t="array" ref="F22">IFERROR(_xlfn.XLOOKUP(1,('Annual Sales FINAL 06262023'!$A$3:$A$4500=Table2.5a!$A22)*('Annual Sales FINAL 06262023'!$F$3:$F$4500='Input_Data &amp; TOC'!$A$2),'Annual Sales FINAL 06262023'!$E$3:$E$4500,,TRUE),_xlfn.XLOOKUP(A22,'LOOKUP SalesReport 2023-11-13'!A:A,'LOOKUP SalesReport 2023-11-13'!K:K,,FALSE))</f>
        <v>SEAPA_grid</v>
      </c>
      <c r="G22" s="98" t="str">
        <f>VLOOKUP($F22,'LOOKUP INTERTIES 2023-11-08'!$B$2:$G$206,6,FALSE)</f>
        <v>Southeast</v>
      </c>
      <c r="H22" s="140" cm="1">
        <f t="array" ref="H22">IFERROR(_xlfn.XLOOKUP(1,('Annual Sales FINAL 06262023'!$A$3:$A$4500=$A22)*('Annual Sales FINAL 06262023'!$F$3:$F$4500='Input_Data &amp; TOC'!$A$2),'Annual Sales FINAL 06262023'!$V$3:$V$4500,,TRUE),)</f>
        <v>0</v>
      </c>
      <c r="I22" s="151" cm="1">
        <f t="array" ref="I22">IFERROR(_xlfn.XLOOKUP(1,('Annual Sales FINAL 06262023'!$A$3:$A$4500=$A22)*('Annual Sales FINAL 06262023'!$F$3:$F$4500='Input_Data &amp; TOC'!$A$2),'Annual Sales FINAL 06262023'!$W$3:$W$4500,,TRUE),)</f>
        <v>0</v>
      </c>
      <c r="J22" s="154" cm="1">
        <f t="array" ref="J22">IFERROR(_xlfn.XLOOKUP(1,('Annual Sales FINAL 06262023'!$A$3:$A$4500=$A22)*('Annual Sales FINAL 06262023'!$F$3:$F$4500='Input_Data &amp; TOC'!$A$2),'Annual Sales FINAL 06262023'!$X$3:$X$4500,,TRUE),)</f>
        <v>0</v>
      </c>
      <c r="K22" s="46">
        <f t="shared" si="2"/>
        <v>0</v>
      </c>
      <c r="L22" s="139" cm="1">
        <f t="array" ref="L22">IFERROR(_xlfn.XLOOKUP(1,('Annual Sales FINAL 06262023'!$A$3:$A$4500=$A22)*('Annual Sales FINAL 06262023'!$F$3:$F$4500='Input_Data &amp; TOC'!$A$2),'Annual Sales FINAL 06262023'!$Y$3:$Y$4500,,TRUE),)</f>
        <v>0</v>
      </c>
      <c r="M22" s="139" cm="1">
        <f t="array" ref="M22">IFERROR(_xlfn.XLOOKUP(1,('Annual Sales FINAL 06262023'!$A$3:$A$4500=$A22)*('Annual Sales FINAL 06262023'!$F$3:$F$4500='Input_Data &amp; TOC'!$A$2),'Annual Sales FINAL 06262023'!$Z$3:$Z$4500,,TRUE),)</f>
        <v>0</v>
      </c>
      <c r="N22" s="139" cm="1">
        <f t="array" ref="N22">IFERROR(_xlfn.XLOOKUP(1,('Annual Sales FINAL 06262023'!$A$3:$A$4500=$A22)*('Annual Sales FINAL 06262023'!$F$3:$F$4500='Input_Data &amp; TOC'!$A$2),'Annual Sales FINAL 06262023'!$AA$3:$AA$4500,,TRUE),)</f>
        <v>0</v>
      </c>
      <c r="O22" s="140">
        <f t="shared" si="3"/>
        <v>0</v>
      </c>
      <c r="P22" s="127" cm="1">
        <f t="array" ref="P22">IFERROR(_xlfn.XLOOKUP(1,('Annual Sales FINAL 06262023'!$A$3:$A$4500=$A22)*('Annual Sales FINAL 06262023'!$F$3:$F$4500='Input_Data &amp; TOC'!$A$2),'Annual Sales FINAL 06262023'!$AO$3:$AO$4500,,TRUE),)</f>
        <v>0</v>
      </c>
      <c r="Q22" s="127" cm="1">
        <f t="array" ref="Q22">IFERROR(_xlfn.XLOOKUP(1,('Annual Sales FINAL 06262023'!$A$3:$A$4500=$A22)*('Annual Sales FINAL 06262023'!$F$3:$F$4500='Input_Data &amp; TOC'!$A$2),'Annual Sales FINAL 06262023'!$AP$3:$AP$4500,,TRUE),)</f>
        <v>0</v>
      </c>
      <c r="R22" s="127" cm="1">
        <f t="array" ref="R22">IFERROR(_xlfn.XLOOKUP(1,('Annual Sales FINAL 06262023'!$A$3:$A$4500=$A22)*('Annual Sales FINAL 06262023'!$F$3:$F$4500='Input_Data &amp; TOC'!$A$2),'Annual Sales FINAL 06262023'!$AQ$3:$AQ$4500,,TRUE),)</f>
        <v>0</v>
      </c>
      <c r="S22" s="142" t="str">
        <f t="shared" si="0"/>
        <v/>
      </c>
      <c r="T22" s="139" cm="1">
        <f t="array" ref="T22">IFERROR(_xlfn.XLOOKUP(1,('Annual Sales FINAL 06262023'!$A$3:$A$4500=$A22)*('Annual Sales FINAL 06262023'!$F$3:$F$4500='Input_Data &amp; TOC'!$A$2),'Annual Sales FINAL 06262023'!$AR$3:$AR$4500,,TRUE),)</f>
        <v>3704</v>
      </c>
      <c r="U22" s="139" cm="1">
        <f t="array" ref="U22">IFERROR(_xlfn.XLOOKUP(1,('Annual Sales FINAL 06262023'!$A$3:$A$4500=$A22)*('Annual Sales FINAL 06262023'!$F$3:$F$4500='Input_Data &amp; TOC'!$A$2),'Annual Sales FINAL 06262023'!$AS$3:$AS$4500,,TRUE),)</f>
        <v>30114</v>
      </c>
      <c r="V22" s="139" cm="1">
        <f t="array" ref="V22">IFERROR(_xlfn.XLOOKUP(1,('Annual Sales FINAL 06262023'!$A$3:$A$4500=$A22)*('Annual Sales FINAL 06262023'!$F$3:$F$4500='Input_Data &amp; TOC'!$A$2),'Annual Sales FINAL 06262023'!$AT$3:$AT$4500,,TRUE),)</f>
        <v>2017</v>
      </c>
      <c r="W22" s="142">
        <f t="shared" si="4"/>
        <v>0.12299926944278408</v>
      </c>
      <c r="X22" s="139" t="str" cm="1">
        <f t="array" ref="X22">IFERROR(_xlfn.XLOOKUP(1,('Annual Sales FINAL 06262023'!$A$3:$A$4500=$A22)*('Annual Sales FINAL 06262023'!$F$3:$F$4500='Input_Data &amp; TOC'!$A$2),'Annual Sales FINAL 06262023'!$S$3:$S$4500,,TRUE),)</f>
        <v>EIA861S</v>
      </c>
      <c r="Y22" s="139" cm="1">
        <f t="array" ref="Y22">IFERROR(_xlfn.XLOOKUP(1,('Annual Sales FINAL 06262023'!$A$3:$A$4500=$A22)*('Annual Sales FINAL 06262023'!$F$3:$F$4500='Input_Data &amp; TOC'!$A$2),'Annual Sales FINAL 06262023'!$AU$3:$AU$4500,,TRUE),)</f>
        <v>0</v>
      </c>
      <c r="Z22" t="str">
        <f>VLOOKUP($A22,'LOOKUP SalesReport 2023-11-13'!$A$2:$P$216,16, FALSE)</f>
        <v>Southeast</v>
      </c>
      <c r="AA22" t="str">
        <f t="shared" si="1"/>
        <v>Residential rate as reported to PCE</v>
      </c>
    </row>
    <row r="23" spans="1:27" ht="30" x14ac:dyDescent="0.25">
      <c r="A23" t="s">
        <v>552</v>
      </c>
      <c r="B23">
        <f>VLOOKUP($A23,'LOOKUP SalesReport 2023-11-13'!$A$2:$O$216,4, FALSE)</f>
        <v>0</v>
      </c>
      <c r="C23">
        <f>VLOOKUP(A23,'LOOKUP SalesReport 2023-11-13'!$A$2:$Q$216,9,FALSE)</f>
        <v>121</v>
      </c>
      <c r="D23" s="48" t="str" cm="1">
        <f t="array" ref="D23">IFERROR(_xlfn.XLOOKUP(1,('Annual Sales FINAL 06262023'!$A$3:$A$4500=Table2.5a!$A23)*('Annual Sales FINAL 06262023'!$F$3:$F$4500='Input_Data &amp; TOC'!$A$2),'Annual Sales FINAL 06262023'!$J$3:$J$4500,,TRUE),_xlfn.XLOOKUP(A23,'LOOKUP SalesReport 2023-11-13'!A:A,'LOOKUP SalesReport 2023-11-13'!H:H,,FALSE))</f>
        <v>Anchorage Municipal Light and Power</v>
      </c>
      <c r="E23" s="48" t="str" cm="1">
        <f t="array" ref="E23">IFERROR(_xlfn.XLOOKUP(1,('Annual Sales FINAL 06262023'!$A$3:$A$4500=Table2.5a!$A23)*('Annual Sales FINAL 06262023'!$F$3:$F$4500='Input_Data &amp; TOC'!$A$2),'Annual Sales FINAL 06262023'!$B$3:$B$4500,,TRUE),_xlfn.XLOOKUP(A23,'LOOKUP SalesReport 2023-11-13'!A:A,'LOOKUP SalesReport 2023-11-13'!G:G,,FALSE))</f>
        <v>Anchorage Municipal Light and Power</v>
      </c>
      <c r="F23" s="48" t="str" cm="1">
        <f t="array" ref="F23">IFERROR(_xlfn.XLOOKUP(1,('Annual Sales FINAL 06262023'!$A$3:$A$4500=Table2.5a!$A23)*('Annual Sales FINAL 06262023'!$F$3:$F$4500='Input_Data &amp; TOC'!$A$2),'Annual Sales FINAL 06262023'!$E$3:$E$4500,,TRUE),_xlfn.XLOOKUP(A23,'LOOKUP SalesReport 2023-11-13'!A:A,'LOOKUP SalesReport 2023-11-13'!K:K,,FALSE))</f>
        <v>Railbelt_grid</v>
      </c>
      <c r="G23" s="98" t="str">
        <f>VLOOKUP($F23,'LOOKUP INTERTIES 2023-11-08'!$B$2:$G$206,6,FALSE)</f>
        <v>Railbelt</v>
      </c>
      <c r="H23" s="140" cm="1">
        <f t="array" ref="H23">IFERROR(_xlfn.XLOOKUP(1,('Annual Sales FINAL 06262023'!$A$3:$A$4500=$A23)*('Annual Sales FINAL 06262023'!$F$3:$F$4500='Input_Data &amp; TOC'!$A$2),'Annual Sales FINAL 06262023'!$V$3:$V$4500,,TRUE),)</f>
        <v>0</v>
      </c>
      <c r="I23" s="151" cm="1">
        <f t="array" ref="I23">IFERROR(_xlfn.XLOOKUP(1,('Annual Sales FINAL 06262023'!$A$3:$A$4500=$A23)*('Annual Sales FINAL 06262023'!$F$3:$F$4500='Input_Data &amp; TOC'!$A$2),'Annual Sales FINAL 06262023'!$W$3:$W$4500,,TRUE),)</f>
        <v>0</v>
      </c>
      <c r="J23" s="154" cm="1">
        <f t="array" ref="J23">IFERROR(_xlfn.XLOOKUP(1,('Annual Sales FINAL 06262023'!$A$3:$A$4500=$A23)*('Annual Sales FINAL 06262023'!$F$3:$F$4500='Input_Data &amp; TOC'!$A$2),'Annual Sales FINAL 06262023'!$X$3:$X$4500,,TRUE),)</f>
        <v>0</v>
      </c>
      <c r="K23" s="46">
        <f t="shared" si="2"/>
        <v>0</v>
      </c>
      <c r="L23" s="139" cm="1">
        <f t="array" ref="L23">IFERROR(_xlfn.XLOOKUP(1,('Annual Sales FINAL 06262023'!$A$3:$A$4500=$A23)*('Annual Sales FINAL 06262023'!$F$3:$F$4500='Input_Data &amp; TOC'!$A$2),'Annual Sales FINAL 06262023'!$Y$3:$Y$4500,,TRUE),)</f>
        <v>0</v>
      </c>
      <c r="M23" s="139" cm="1">
        <f t="array" ref="M23">IFERROR(_xlfn.XLOOKUP(1,('Annual Sales FINAL 06262023'!$A$3:$A$4500=$A23)*('Annual Sales FINAL 06262023'!$F$3:$F$4500='Input_Data &amp; TOC'!$A$2),'Annual Sales FINAL 06262023'!$Z$3:$Z$4500,,TRUE),)</f>
        <v>0</v>
      </c>
      <c r="N23" s="139" cm="1">
        <f t="array" ref="N23">IFERROR(_xlfn.XLOOKUP(1,('Annual Sales FINAL 06262023'!$A$3:$A$4500=$A23)*('Annual Sales FINAL 06262023'!$F$3:$F$4500='Input_Data &amp; TOC'!$A$2),'Annual Sales FINAL 06262023'!$AA$3:$AA$4500,,TRUE),)</f>
        <v>0</v>
      </c>
      <c r="O23" s="140">
        <f t="shared" si="3"/>
        <v>0</v>
      </c>
      <c r="P23" s="127" cm="1">
        <f t="array" ref="P23">IFERROR(_xlfn.XLOOKUP(1,('Annual Sales FINAL 06262023'!$A$3:$A$4500=$A23)*('Annual Sales FINAL 06262023'!$F$3:$F$4500='Input_Data &amp; TOC'!$A$2),'Annual Sales FINAL 06262023'!$AO$3:$AO$4500,,TRUE),)</f>
        <v>0</v>
      </c>
      <c r="Q23" s="127" cm="1">
        <f t="array" ref="Q23">IFERROR(_xlfn.XLOOKUP(1,('Annual Sales FINAL 06262023'!$A$3:$A$4500=$A23)*('Annual Sales FINAL 06262023'!$F$3:$F$4500='Input_Data &amp; TOC'!$A$2),'Annual Sales FINAL 06262023'!$AP$3:$AP$4500,,TRUE),)</f>
        <v>0</v>
      </c>
      <c r="R23" s="127" cm="1">
        <f t="array" ref="R23">IFERROR(_xlfn.XLOOKUP(1,('Annual Sales FINAL 06262023'!$A$3:$A$4500=$A23)*('Annual Sales FINAL 06262023'!$F$3:$F$4500='Input_Data &amp; TOC'!$A$2),'Annual Sales FINAL 06262023'!$AQ$3:$AQ$4500,,TRUE),)</f>
        <v>0</v>
      </c>
      <c r="S23" s="142" t="str">
        <f t="shared" si="0"/>
        <v/>
      </c>
      <c r="T23" s="139" cm="1">
        <f t="array" ref="T23">IFERROR(_xlfn.XLOOKUP(1,('Annual Sales FINAL 06262023'!$A$3:$A$4500=$A23)*('Annual Sales FINAL 06262023'!$F$3:$F$4500='Input_Data &amp; TOC'!$A$2),'Annual Sales FINAL 06262023'!$AR$3:$AR$4500,,TRUE),)</f>
        <v>0</v>
      </c>
      <c r="U23" s="139" cm="1">
        <f t="array" ref="U23">IFERROR(_xlfn.XLOOKUP(1,('Annual Sales FINAL 06262023'!$A$3:$A$4500=$A23)*('Annual Sales FINAL 06262023'!$F$3:$F$4500='Input_Data &amp; TOC'!$A$2),'Annual Sales FINAL 06262023'!$AS$3:$AS$4500,,TRUE),)</f>
        <v>0</v>
      </c>
      <c r="V23" s="139" cm="1">
        <f t="array" ref="V23">IFERROR(_xlfn.XLOOKUP(1,('Annual Sales FINAL 06262023'!$A$3:$A$4500=$A23)*('Annual Sales FINAL 06262023'!$F$3:$F$4500='Input_Data &amp; TOC'!$A$2),'Annual Sales FINAL 06262023'!$AT$3:$AT$4500,,TRUE),)</f>
        <v>0</v>
      </c>
      <c r="W23" s="142">
        <f t="shared" si="4"/>
        <v>0</v>
      </c>
      <c r="X23" s="139" cm="1">
        <f t="array" ref="X23">IFERROR(_xlfn.XLOOKUP(1,('Annual Sales FINAL 06262023'!$A$3:$A$4500=$A23)*('Annual Sales FINAL 06262023'!$F$3:$F$4500='Input_Data &amp; TOC'!$A$2),'Annual Sales FINAL 06262023'!$S$3:$S$4500,,TRUE),)</f>
        <v>0</v>
      </c>
      <c r="Y23" s="139" cm="1">
        <f t="array" ref="Y23">IFERROR(_xlfn.XLOOKUP(1,('Annual Sales FINAL 06262023'!$A$3:$A$4500=$A23)*('Annual Sales FINAL 06262023'!$F$3:$F$4500='Input_Data &amp; TOC'!$A$2),'Annual Sales FINAL 06262023'!$AU$3:$AU$4500,,TRUE),)</f>
        <v>0</v>
      </c>
      <c r="Z23" t="str">
        <f>VLOOKUP($A23,'LOOKUP SalesReport 2023-11-13'!$A$2:$P$216,16, FALSE)</f>
        <v>Railbelt</v>
      </c>
      <c r="AA23" t="str">
        <f t="shared" si="1"/>
        <v>Residential rate as reported to PCE</v>
      </c>
    </row>
    <row r="24" spans="1:27" x14ac:dyDescent="0.25">
      <c r="A24" t="s">
        <v>875</v>
      </c>
      <c r="B24">
        <f>VLOOKUP($A24,'LOOKUP SalesReport 2023-11-13'!$A$2:$O$216,4, FALSE)</f>
        <v>332720</v>
      </c>
      <c r="C24">
        <f>VLOOKUP(A24,'LOOKUP SalesReport 2023-11-13'!$A$2:$Q$216,9,FALSE)</f>
        <v>344</v>
      </c>
      <c r="D24" s="48" t="str" cm="1">
        <f t="array" ref="D24">IFERROR(_xlfn.XLOOKUP(1,('Annual Sales FINAL 06262023'!$A$3:$A$4500=Table2.5a!$A24)*('Annual Sales FINAL 06262023'!$F$3:$F$4500='Input_Data &amp; TOC'!$A$2),'Annual Sales FINAL 06262023'!$J$3:$J$4500,,TRUE),_xlfn.XLOOKUP(A24,'LOOKUP SalesReport 2023-11-13'!A:A,'LOOKUP SalesReport 2023-11-13'!H:H,,FALSE))</f>
        <v>Tuntutuliak Community</v>
      </c>
      <c r="E24" s="48" t="str" cm="1">
        <f t="array" ref="E24">IFERROR(_xlfn.XLOOKUP(1,('Annual Sales FINAL 06262023'!$A$3:$A$4500=Table2.5a!$A24)*('Annual Sales FINAL 06262023'!$F$3:$F$4500='Input_Data &amp; TOC'!$A$2),'Annual Sales FINAL 06262023'!$B$3:$B$4500,,TRUE),_xlfn.XLOOKUP(A24,'LOOKUP SalesReport 2023-11-13'!A:A,'LOOKUP SalesReport 2023-11-13'!G:G,,FALSE))</f>
        <v>Tuntutuliak</v>
      </c>
      <c r="F24" s="48" t="str" cm="1">
        <f t="array" ref="F24">IFERROR(_xlfn.XLOOKUP(1,('Annual Sales FINAL 06262023'!$A$3:$A$4500=Table2.5a!$A24)*('Annual Sales FINAL 06262023'!$F$3:$F$4500='Input_Data &amp; TOC'!$A$2),'Annual Sales FINAL 06262023'!$E$3:$E$4500,,TRUE),_xlfn.XLOOKUP(A24,'LOOKUP SalesReport 2023-11-13'!A:A,'LOOKUP SalesReport 2023-11-13'!K:K,,FALSE))</f>
        <v>Tuntutuliak_grid</v>
      </c>
      <c r="G24" s="98" t="str">
        <f>VLOOKUP($F24,'LOOKUP INTERTIES 2023-11-08'!$B$2:$G$206,6,FALSE)</f>
        <v>Lower Yukon-Kuskokwim</v>
      </c>
      <c r="H24" s="140" cm="1">
        <f t="array" ref="H24">IFERROR(_xlfn.XLOOKUP(1,('Annual Sales FINAL 06262023'!$A$3:$A$4500=$A24)*('Annual Sales FINAL 06262023'!$F$3:$F$4500='Input_Data &amp; TOC'!$A$2),'Annual Sales FINAL 06262023'!$V$3:$V$4500,,TRUE),)</f>
        <v>379.64940000000007</v>
      </c>
      <c r="I24" s="151" cm="1">
        <f t="array" ref="I24">IFERROR(_xlfn.XLOOKUP(1,('Annual Sales FINAL 06262023'!$A$3:$A$4500=$A24)*('Annual Sales FINAL 06262023'!$F$3:$F$4500='Input_Data &amp; TOC'!$A$2),'Annual Sales FINAL 06262023'!$W$3:$W$4500,,TRUE),)</f>
        <v>584.07600000000002</v>
      </c>
      <c r="J24" s="154" cm="1">
        <f t="array" ref="J24">IFERROR(_xlfn.XLOOKUP(1,('Annual Sales FINAL 06262023'!$A$3:$A$4500=$A24)*('Annual Sales FINAL 06262023'!$F$3:$F$4500='Input_Data &amp; TOC'!$A$2),'Annual Sales FINAL 06262023'!$X$3:$X$4500,,TRUE),)</f>
        <v>122.16666666666667</v>
      </c>
      <c r="K24" s="46">
        <f t="shared" si="2"/>
        <v>0.65000000000000013</v>
      </c>
      <c r="L24" s="139" cm="1">
        <f t="array" ref="L24">IFERROR(_xlfn.XLOOKUP(1,('Annual Sales FINAL 06262023'!$A$3:$A$4500=$A24)*('Annual Sales FINAL 06262023'!$F$3:$F$4500='Input_Data &amp; TOC'!$A$2),'Annual Sales FINAL 06262023'!$Y$3:$Y$4500,,TRUE),)</f>
        <v>311.31555000000009</v>
      </c>
      <c r="M24" s="139" cm="1">
        <f t="array" ref="M24">IFERROR(_xlfn.XLOOKUP(1,('Annual Sales FINAL 06262023'!$A$3:$A$4500=$A24)*('Annual Sales FINAL 06262023'!$F$3:$F$4500='Input_Data &amp; TOC'!$A$2),'Annual Sales FINAL 06262023'!$Z$3:$Z$4500,,TRUE),)</f>
        <v>478.947</v>
      </c>
      <c r="N24" s="139" cm="1">
        <f t="array" ref="N24">IFERROR(_xlfn.XLOOKUP(1,('Annual Sales FINAL 06262023'!$A$3:$A$4500=$A24)*('Annual Sales FINAL 06262023'!$F$3:$F$4500='Input_Data &amp; TOC'!$A$2),'Annual Sales FINAL 06262023'!$AA$3:$AA$4500,,TRUE),)</f>
        <v>6</v>
      </c>
      <c r="O24" s="140">
        <f t="shared" si="3"/>
        <v>0.65000000000000013</v>
      </c>
      <c r="P24" s="127" cm="1">
        <f t="array" ref="P24">IFERROR(_xlfn.XLOOKUP(1,('Annual Sales FINAL 06262023'!$A$3:$A$4500=$A24)*('Annual Sales FINAL 06262023'!$F$3:$F$4500='Input_Data &amp; TOC'!$A$2),'Annual Sales FINAL 06262023'!$AO$3:$AO$4500,,TRUE),)</f>
        <v>36.518950000000011</v>
      </c>
      <c r="Q24" s="127" cm="1">
        <f t="array" ref="Q24">IFERROR(_xlfn.XLOOKUP(1,('Annual Sales FINAL 06262023'!$A$3:$A$4500=$A24)*('Annual Sales FINAL 06262023'!$F$3:$F$4500='Input_Data &amp; TOC'!$A$2),'Annual Sales FINAL 06262023'!$AP$3:$AP$4500,,TRUE),)</f>
        <v>56.183</v>
      </c>
      <c r="R24" s="127" cm="1">
        <f t="array" ref="R24">IFERROR(_xlfn.XLOOKUP(1,('Annual Sales FINAL 06262023'!$A$3:$A$4500=$A24)*('Annual Sales FINAL 06262023'!$F$3:$F$4500='Input_Data &amp; TOC'!$A$2),'Annual Sales FINAL 06262023'!$AQ$3:$AQ$4500,,TRUE),)</f>
        <v>27.666666666666668</v>
      </c>
      <c r="S24" s="142">
        <f t="shared" si="0"/>
        <v>0.65000000000000024</v>
      </c>
      <c r="T24" s="139" cm="1">
        <f t="array" ref="T24">IFERROR(_xlfn.XLOOKUP(1,('Annual Sales FINAL 06262023'!$A$3:$A$4500=$A24)*('Annual Sales FINAL 06262023'!$F$3:$F$4500='Input_Data &amp; TOC'!$A$2),'Annual Sales FINAL 06262023'!$AR$3:$AR$4500,,TRUE),)</f>
        <v>727.48390000000029</v>
      </c>
      <c r="U24" s="139" cm="1">
        <f t="array" ref="U24">IFERROR(_xlfn.XLOOKUP(1,('Annual Sales FINAL 06262023'!$A$3:$A$4500=$A24)*('Annual Sales FINAL 06262023'!$F$3:$F$4500='Input_Data &amp; TOC'!$A$2),'Annual Sales FINAL 06262023'!$AS$3:$AS$4500,,TRUE),)</f>
        <v>1119.2060000000001</v>
      </c>
      <c r="V24" s="139" cm="1">
        <f t="array" ref="V24">IFERROR(_xlfn.XLOOKUP(1,('Annual Sales FINAL 06262023'!$A$3:$A$4500=$A24)*('Annual Sales FINAL 06262023'!$F$3:$F$4500='Input_Data &amp; TOC'!$A$2),'Annual Sales FINAL 06262023'!$AT$3:$AT$4500,,TRUE),)</f>
        <v>155.83333333333334</v>
      </c>
      <c r="W24" s="142">
        <f t="shared" si="4"/>
        <v>0.65000000000000013</v>
      </c>
      <c r="X24" s="139" t="str" cm="1">
        <f t="array" ref="X24">IFERROR(_xlfn.XLOOKUP(1,('Annual Sales FINAL 06262023'!$A$3:$A$4500=$A24)*('Annual Sales FINAL 06262023'!$F$3:$F$4500='Input_Data &amp; TOC'!$A$2),'Annual Sales FINAL 06262023'!$S$3:$S$4500,,TRUE),)</f>
        <v>PCE</v>
      </c>
      <c r="Y24" s="139" cm="1">
        <f t="array" ref="Y24">IFERROR(_xlfn.XLOOKUP(1,('Annual Sales FINAL 06262023'!$A$3:$A$4500=$A24)*('Annual Sales FINAL 06262023'!$F$3:$F$4500='Input_Data &amp; TOC'!$A$2),'Annual Sales FINAL 06262023'!$AU$3:$AU$4500,,TRUE),)</f>
        <v>12</v>
      </c>
      <c r="Z24" t="str">
        <f>VLOOKUP($A24,'LOOKUP SalesReport 2023-11-13'!$A$2:$P$216,16, FALSE)</f>
        <v>Lower Yukon-Kuskokwim</v>
      </c>
      <c r="AA24" t="str">
        <f t="shared" si="1"/>
        <v>Residential rate as reported to PCE</v>
      </c>
    </row>
    <row r="25" spans="1:27" ht="30" x14ac:dyDescent="0.25">
      <c r="A25" t="s">
        <v>536</v>
      </c>
      <c r="B25">
        <f>VLOOKUP($A25,'LOOKUP SalesReport 2023-11-13'!$A$2:$O$216,4, FALSE)</f>
        <v>0</v>
      </c>
      <c r="C25">
        <f>VLOOKUP(A25,'LOOKUP SalesReport 2023-11-13'!$A$2:$Q$216,9,FALSE)</f>
        <v>103</v>
      </c>
      <c r="D25" s="48" t="str" cm="1">
        <f t="array" ref="D25">IFERROR(_xlfn.XLOOKUP(1,('Annual Sales FINAL 06262023'!$A$3:$A$4500=Table2.5a!$A25)*('Annual Sales FINAL 06262023'!$F$3:$F$4500='Input_Data &amp; TOC'!$A$2),'Annual Sales FINAL 06262023'!$J$3:$J$4500,,TRUE),_xlfn.XLOOKUP(A25,'LOOKUP SalesReport 2023-11-13'!A:A,'LOOKUP SalesReport 2023-11-13'!H:H,,FALSE))</f>
        <v>Ketchikan Public Utilities</v>
      </c>
      <c r="E25" s="48" t="str" cm="1">
        <f t="array" ref="E25">IFERROR(_xlfn.XLOOKUP(1,('Annual Sales FINAL 06262023'!$A$3:$A$4500=Table2.5a!$A25)*('Annual Sales FINAL 06262023'!$F$3:$F$4500='Input_Data &amp; TOC'!$A$2),'Annual Sales FINAL 06262023'!$B$3:$B$4500,,TRUE),_xlfn.XLOOKUP(A25,'LOOKUP SalesReport 2023-11-13'!A:A,'LOOKUP SalesReport 2023-11-13'!G:G,,FALSE))</f>
        <v>Ketchikan Public Utilities</v>
      </c>
      <c r="F25" s="48" t="str" cm="1">
        <f t="array" ref="F25">IFERROR(_xlfn.XLOOKUP(1,('Annual Sales FINAL 06262023'!$A$3:$A$4500=Table2.5a!$A25)*('Annual Sales FINAL 06262023'!$F$3:$F$4500='Input_Data &amp; TOC'!$A$2),'Annual Sales FINAL 06262023'!$E$3:$E$4500,,TRUE),_xlfn.XLOOKUP(A25,'LOOKUP SalesReport 2023-11-13'!A:A,'LOOKUP SalesReport 2023-11-13'!K:K,,FALSE))</f>
        <v>SEAPA_grid</v>
      </c>
      <c r="G25" s="98" t="str">
        <f>VLOOKUP($F25,'LOOKUP INTERTIES 2023-11-08'!$B$2:$G$206,6,FALSE)</f>
        <v>Southeast</v>
      </c>
      <c r="H25" s="140" cm="1">
        <f t="array" ref="H25">IFERROR(_xlfn.XLOOKUP(1,('Annual Sales FINAL 06262023'!$A$3:$A$4500=$A25)*('Annual Sales FINAL 06262023'!$F$3:$F$4500='Input_Data &amp; TOC'!$A$2),'Annual Sales FINAL 06262023'!$V$3:$V$4500,,TRUE),)</f>
        <v>8830.2999999999993</v>
      </c>
      <c r="I25" s="151" cm="1">
        <f t="array" ref="I25">IFERROR(_xlfn.XLOOKUP(1,('Annual Sales FINAL 06262023'!$A$3:$A$4500=$A25)*('Annual Sales FINAL 06262023'!$F$3:$F$4500='Input_Data &amp; TOC'!$A$2),'Annual Sales FINAL 06262023'!$W$3:$W$4500,,TRUE),)</f>
        <v>74727</v>
      </c>
      <c r="J25" s="154" cm="1">
        <f t="array" ref="J25">IFERROR(_xlfn.XLOOKUP(1,('Annual Sales FINAL 06262023'!$A$3:$A$4500=$A25)*('Annual Sales FINAL 06262023'!$F$3:$F$4500='Input_Data &amp; TOC'!$A$2),'Annual Sales FINAL 06262023'!$X$3:$X$4500,,TRUE),)</f>
        <v>6499</v>
      </c>
      <c r="K25" s="46">
        <f t="shared" si="2"/>
        <v>0.11816746289828307</v>
      </c>
      <c r="L25" s="139" cm="1">
        <f t="array" ref="L25">IFERROR(_xlfn.XLOOKUP(1,('Annual Sales FINAL 06262023'!$A$3:$A$4500=$A25)*('Annual Sales FINAL 06262023'!$F$3:$F$4500='Input_Data &amp; TOC'!$A$2),'Annual Sales FINAL 06262023'!$Y$3:$Y$4500,,TRUE),)</f>
        <v>8123.4</v>
      </c>
      <c r="M25" s="139" cm="1">
        <f t="array" ref="M25">IFERROR(_xlfn.XLOOKUP(1,('Annual Sales FINAL 06262023'!$A$3:$A$4500=$A25)*('Annual Sales FINAL 06262023'!$F$3:$F$4500='Input_Data &amp; TOC'!$A$2),'Annual Sales FINAL 06262023'!$Z$3:$Z$4500,,TRUE),)</f>
        <v>72078</v>
      </c>
      <c r="N25" s="139" cm="1">
        <f t="array" ref="N25">IFERROR(_xlfn.XLOOKUP(1,('Annual Sales FINAL 06262023'!$A$3:$A$4500=$A25)*('Annual Sales FINAL 06262023'!$F$3:$F$4500='Input_Data &amp; TOC'!$A$2),'Annual Sales FINAL 06262023'!$AA$3:$AA$4500,,TRUE),)</f>
        <v>1354</v>
      </c>
      <c r="O25" s="140">
        <f t="shared" si="3"/>
        <v>0.11270290518604845</v>
      </c>
      <c r="P25" s="127" cm="1">
        <f t="array" ref="P25">IFERROR(_xlfn.XLOOKUP(1,('Annual Sales FINAL 06262023'!$A$3:$A$4500=$A25)*('Annual Sales FINAL 06262023'!$F$3:$F$4500='Input_Data &amp; TOC'!$A$2),'Annual Sales FINAL 06262023'!$AO$3:$AO$4500,,TRUE),)</f>
        <v>2234.6</v>
      </c>
      <c r="Q25" s="127" cm="1">
        <f t="array" ref="Q25">IFERROR(_xlfn.XLOOKUP(1,('Annual Sales FINAL 06262023'!$A$3:$A$4500=$A25)*('Annual Sales FINAL 06262023'!$F$3:$F$4500='Input_Data &amp; TOC'!$A$2),'Annual Sales FINAL 06262023'!$AP$3:$AP$4500,,TRUE),)</f>
        <v>23156</v>
      </c>
      <c r="R25" s="127" cm="1">
        <f t="array" ref="R25">IFERROR(_xlfn.XLOOKUP(1,('Annual Sales FINAL 06262023'!$A$3:$A$4500=$A25)*('Annual Sales FINAL 06262023'!$F$3:$F$4500='Input_Data &amp; TOC'!$A$2),'Annual Sales FINAL 06262023'!$AQ$3:$AQ$4500,,TRUE),)</f>
        <v>14</v>
      </c>
      <c r="S25" s="142">
        <f t="shared" si="0"/>
        <v>9.6501986526170314E-2</v>
      </c>
      <c r="T25" s="139" cm="1">
        <f t="array" ref="T25">IFERROR(_xlfn.XLOOKUP(1,('Annual Sales FINAL 06262023'!$A$3:$A$4500=$A25)*('Annual Sales FINAL 06262023'!$F$3:$F$4500='Input_Data &amp; TOC'!$A$2),'Annual Sales FINAL 06262023'!$AR$3:$AR$4500,,TRUE),)</f>
        <v>19188.3</v>
      </c>
      <c r="U25" s="139" cm="1">
        <f t="array" ref="U25">IFERROR(_xlfn.XLOOKUP(1,('Annual Sales FINAL 06262023'!$A$3:$A$4500=$A25)*('Annual Sales FINAL 06262023'!$F$3:$F$4500='Input_Data &amp; TOC'!$A$2),'Annual Sales FINAL 06262023'!$AS$3:$AS$4500,,TRUE),)</f>
        <v>169961</v>
      </c>
      <c r="V25" s="139" cm="1">
        <f t="array" ref="V25">IFERROR(_xlfn.XLOOKUP(1,('Annual Sales FINAL 06262023'!$A$3:$A$4500=$A25)*('Annual Sales FINAL 06262023'!$F$3:$F$4500='Input_Data &amp; TOC'!$A$2),'Annual Sales FINAL 06262023'!$AT$3:$AT$4500,,TRUE),)</f>
        <v>7867</v>
      </c>
      <c r="W25" s="142">
        <f t="shared" si="4"/>
        <v>0.11289825312865892</v>
      </c>
      <c r="X25" s="139" t="str" cm="1">
        <f t="array" ref="X25">IFERROR(_xlfn.XLOOKUP(1,('Annual Sales FINAL 06262023'!$A$3:$A$4500=$A25)*('Annual Sales FINAL 06262023'!$F$3:$F$4500='Input_Data &amp; TOC'!$A$2),'Annual Sales FINAL 06262023'!$S$3:$S$4500,,TRUE),)</f>
        <v>EIA861</v>
      </c>
      <c r="Y25" s="139" cm="1">
        <f t="array" ref="Y25">IFERROR(_xlfn.XLOOKUP(1,('Annual Sales FINAL 06262023'!$A$3:$A$4500=$A25)*('Annual Sales FINAL 06262023'!$F$3:$F$4500='Input_Data &amp; TOC'!$A$2),'Annual Sales FINAL 06262023'!$AU$3:$AU$4500,,TRUE),)</f>
        <v>0</v>
      </c>
      <c r="Z25" t="str">
        <f>VLOOKUP($A25,'LOOKUP SalesReport 2023-11-13'!$A$2:$P$216,16, FALSE)</f>
        <v>Southeast</v>
      </c>
      <c r="AA25" t="str">
        <f t="shared" si="1"/>
        <v>Residential rate as reported to PCE</v>
      </c>
    </row>
    <row r="26" spans="1:27" ht="30" x14ac:dyDescent="0.25">
      <c r="A26" t="s">
        <v>461</v>
      </c>
      <c r="B26">
        <f>VLOOKUP($A26,'LOOKUP SalesReport 2023-11-13'!$A$2:$O$216,4, FALSE)</f>
        <v>0</v>
      </c>
      <c r="C26">
        <f>VLOOKUP(A26,'LOOKUP SalesReport 2023-11-13'!$A$2:$Q$216,9,FALSE)</f>
        <v>13</v>
      </c>
      <c r="D26" s="48" t="str" cm="1">
        <f t="array" ref="D26">IFERROR(_xlfn.XLOOKUP(1,('Annual Sales FINAL 06262023'!$A$3:$A$4500=Table2.5a!$A26)*('Annual Sales FINAL 06262023'!$F$3:$F$4500='Input_Data &amp; TOC'!$A$2),'Annual Sales FINAL 06262023'!$J$3:$J$4500,,TRUE),_xlfn.XLOOKUP(A26,'LOOKUP SalesReport 2023-11-13'!A:A,'LOOKUP SalesReport 2023-11-13'!H:H,,FALSE))</f>
        <v>Golden Valley Elec Assn Inc</v>
      </c>
      <c r="E26" s="48" t="str" cm="1">
        <f t="array" ref="E26">IFERROR(_xlfn.XLOOKUP(1,('Annual Sales FINAL 06262023'!$A$3:$A$4500=Table2.5a!$A26)*('Annual Sales FINAL 06262023'!$F$3:$F$4500='Input_Data &amp; TOC'!$A$2),'Annual Sales FINAL 06262023'!$B$3:$B$4500,,TRUE),_xlfn.XLOOKUP(A26,'LOOKUP SalesReport 2023-11-13'!A:A,'LOOKUP SalesReport 2023-11-13'!G:G,,FALSE))</f>
        <v>Golden Valley Elec Assn Inc</v>
      </c>
      <c r="F26" s="48" t="str" cm="1">
        <f t="array" ref="F26">IFERROR(_xlfn.XLOOKUP(1,('Annual Sales FINAL 06262023'!$A$3:$A$4500=Table2.5a!$A26)*('Annual Sales FINAL 06262023'!$F$3:$F$4500='Input_Data &amp; TOC'!$A$2),'Annual Sales FINAL 06262023'!$E$3:$E$4500,,TRUE),_xlfn.XLOOKUP(A26,'LOOKUP SalesReport 2023-11-13'!A:A,'LOOKUP SalesReport 2023-11-13'!K:K,,FALSE))</f>
        <v>Railbelt_grid</v>
      </c>
      <c r="G26" s="98" t="str">
        <f>VLOOKUP($F26,'LOOKUP INTERTIES 2023-11-08'!$B$2:$G$206,6,FALSE)</f>
        <v>Railbelt</v>
      </c>
      <c r="H26" s="140" cm="1">
        <f t="array" ref="H26">IFERROR(_xlfn.XLOOKUP(1,('Annual Sales FINAL 06262023'!$A$3:$A$4500=$A26)*('Annual Sales FINAL 06262023'!$F$3:$F$4500='Input_Data &amp; TOC'!$A$2),'Annual Sales FINAL 06262023'!$V$3:$V$4500,,TRUE),)</f>
        <v>78157.8</v>
      </c>
      <c r="I26" s="151" cm="1">
        <f t="array" ref="I26">IFERROR(_xlfn.XLOOKUP(1,('Annual Sales FINAL 06262023'!$A$3:$A$4500=$A26)*('Annual Sales FINAL 06262023'!$F$3:$F$4500='Input_Data &amp; TOC'!$A$2),'Annual Sales FINAL 06262023'!$W$3:$W$4500,,TRUE),)</f>
        <v>290706</v>
      </c>
      <c r="J26" s="154" cm="1">
        <f t="array" ref="J26">IFERROR(_xlfn.XLOOKUP(1,('Annual Sales FINAL 06262023'!$A$3:$A$4500=$A26)*('Annual Sales FINAL 06262023'!$F$3:$F$4500='Input_Data &amp; TOC'!$A$2),'Annual Sales FINAL 06262023'!$X$3:$X$4500,,TRUE),)</f>
        <v>40112</v>
      </c>
      <c r="K26" s="46">
        <f t="shared" si="2"/>
        <v>0.26885513198901984</v>
      </c>
      <c r="L26" s="139" cm="1">
        <f t="array" ref="L26">IFERROR(_xlfn.XLOOKUP(1,('Annual Sales FINAL 06262023'!$A$3:$A$4500=$A26)*('Annual Sales FINAL 06262023'!$F$3:$F$4500='Input_Data &amp; TOC'!$A$2),'Annual Sales FINAL 06262023'!$Y$3:$Y$4500,,TRUE),)</f>
        <v>30969.8</v>
      </c>
      <c r="M26" s="139" cm="1">
        <f t="array" ref="M26">IFERROR(_xlfn.XLOOKUP(1,('Annual Sales FINAL 06262023'!$A$3:$A$4500=$A26)*('Annual Sales FINAL 06262023'!$F$3:$F$4500='Input_Data &amp; TOC'!$A$2),'Annual Sales FINAL 06262023'!$Z$3:$Z$4500,,TRUE),)</f>
        <v>119688</v>
      </c>
      <c r="N26" s="139" cm="1">
        <f t="array" ref="N26">IFERROR(_xlfn.XLOOKUP(1,('Annual Sales FINAL 06262023'!$A$3:$A$4500=$A26)*('Annual Sales FINAL 06262023'!$F$3:$F$4500='Input_Data &amp; TOC'!$A$2),'Annual Sales FINAL 06262023'!$AA$3:$AA$4500,,TRUE),)</f>
        <v>6773</v>
      </c>
      <c r="O26" s="140">
        <f t="shared" si="3"/>
        <v>0.25875442817993449</v>
      </c>
      <c r="P26" s="127" cm="1">
        <f t="array" ref="P26">IFERROR(_xlfn.XLOOKUP(1,('Annual Sales FINAL 06262023'!$A$3:$A$4500=$A26)*('Annual Sales FINAL 06262023'!$F$3:$F$4500='Input_Data &amp; TOC'!$A$2),'Annual Sales FINAL 06262023'!$AO$3:$AO$4500,,TRUE),)</f>
        <v>144122.20000000001</v>
      </c>
      <c r="Q26" s="127" cm="1">
        <f t="array" ref="Q26">IFERROR(_xlfn.XLOOKUP(1,('Annual Sales FINAL 06262023'!$A$3:$A$4500=$A26)*('Annual Sales FINAL 06262023'!$F$3:$F$4500='Input_Data &amp; TOC'!$A$2),'Annual Sales FINAL 06262023'!$AP$3:$AP$4500,,TRUE),)</f>
        <v>786000</v>
      </c>
      <c r="R26" s="127" cm="1">
        <f t="array" ref="R26">IFERROR(_xlfn.XLOOKUP(1,('Annual Sales FINAL 06262023'!$A$3:$A$4500=$A26)*('Annual Sales FINAL 06262023'!$F$3:$F$4500='Input_Data &amp; TOC'!$A$2),'Annual Sales FINAL 06262023'!$AQ$3:$AQ$4500,,TRUE),)</f>
        <v>541</v>
      </c>
      <c r="S26" s="142">
        <f t="shared" si="0"/>
        <v>0.18336157760814251</v>
      </c>
      <c r="T26" s="139" cm="1">
        <f t="array" ref="T26">IFERROR(_xlfn.XLOOKUP(1,('Annual Sales FINAL 06262023'!$A$3:$A$4500=$A26)*('Annual Sales FINAL 06262023'!$F$3:$F$4500='Input_Data &amp; TOC'!$A$2),'Annual Sales FINAL 06262023'!$AR$3:$AR$4500,,TRUE),)</f>
        <v>253249.8</v>
      </c>
      <c r="U26" s="139" cm="1">
        <f t="array" ref="U26">IFERROR(_xlfn.XLOOKUP(1,('Annual Sales FINAL 06262023'!$A$3:$A$4500=$A26)*('Annual Sales FINAL 06262023'!$F$3:$F$4500='Input_Data &amp; TOC'!$A$2),'Annual Sales FINAL 06262023'!$AS$3:$AS$4500,,TRUE),)</f>
        <v>1196394</v>
      </c>
      <c r="V26" s="139" cm="1">
        <f t="array" ref="V26">IFERROR(_xlfn.XLOOKUP(1,('Annual Sales FINAL 06262023'!$A$3:$A$4500=$A26)*('Annual Sales FINAL 06262023'!$F$3:$F$4500='Input_Data &amp; TOC'!$A$2),'Annual Sales FINAL 06262023'!$AT$3:$AT$4500,,TRUE),)</f>
        <v>47426</v>
      </c>
      <c r="W26" s="142">
        <f t="shared" si="4"/>
        <v>0.21167759116144011</v>
      </c>
      <c r="X26" s="139" t="str" cm="1">
        <f t="array" ref="X26">IFERROR(_xlfn.XLOOKUP(1,('Annual Sales FINAL 06262023'!$A$3:$A$4500=$A26)*('Annual Sales FINAL 06262023'!$F$3:$F$4500='Input_Data &amp; TOC'!$A$2),'Annual Sales FINAL 06262023'!$S$3:$S$4500,,TRUE),)</f>
        <v>EIA861</v>
      </c>
      <c r="Y26" s="139" cm="1">
        <f t="array" ref="Y26">IFERROR(_xlfn.XLOOKUP(1,('Annual Sales FINAL 06262023'!$A$3:$A$4500=$A26)*('Annual Sales FINAL 06262023'!$F$3:$F$4500='Input_Data &amp; TOC'!$A$2),'Annual Sales FINAL 06262023'!$AU$3:$AU$4500,,TRUE),)</f>
        <v>0</v>
      </c>
      <c r="Z26" t="str">
        <f>VLOOKUP($A26,'LOOKUP SalesReport 2023-11-13'!$A$2:$P$216,16, FALSE)</f>
        <v>Railbelt</v>
      </c>
      <c r="AA26" t="str">
        <f t="shared" si="1"/>
        <v>Residential rate as reported to PCE</v>
      </c>
    </row>
    <row r="27" spans="1:27" x14ac:dyDescent="0.25">
      <c r="A27" t="s">
        <v>727</v>
      </c>
      <c r="C27">
        <f>VLOOKUP(A27,'LOOKUP SalesReport 2023-11-13'!$A$2:$Q$216,9,FALSE)</f>
        <v>212</v>
      </c>
      <c r="D27" s="48" t="str" cm="1">
        <f t="array" ref="D27">IFERROR(_xlfn.XLOOKUP(1,('Annual Sales FINAL 06262023'!$A$3:$A$4500=Table2.5a!$A27)*('Annual Sales FINAL 06262023'!$F$3:$F$4500='Input_Data &amp; TOC'!$A$2),'Annual Sales FINAL 06262023'!$J$3:$J$4500,,TRUE),_xlfn.XLOOKUP(A27,'LOOKUP SalesReport 2023-11-13'!A:A,'LOOKUP SalesReport 2023-11-13'!H:H,,FALSE))</f>
        <v>Petersburg Borough - (AK)</v>
      </c>
      <c r="E27" s="48" t="str" cm="1">
        <f t="array" ref="E27">IFERROR(_xlfn.XLOOKUP(1,('Annual Sales FINAL 06262023'!$A$3:$A$4500=Table2.5a!$A27)*('Annual Sales FINAL 06262023'!$F$3:$F$4500='Input_Data &amp; TOC'!$A$2),'Annual Sales FINAL 06262023'!$B$3:$B$4500,,TRUE),_xlfn.XLOOKUP(A27,'LOOKUP SalesReport 2023-11-13'!A:A,'LOOKUP SalesReport 2023-11-13'!G:G,,FALSE))</f>
        <v xml:space="preserve">Petersburg, City of </v>
      </c>
      <c r="F27" s="48" t="str" cm="1">
        <f t="array" ref="F27">IFERROR(_xlfn.XLOOKUP(1,('Annual Sales FINAL 06262023'!$A$3:$A$4500=Table2.5a!$A27)*('Annual Sales FINAL 06262023'!$F$3:$F$4500='Input_Data &amp; TOC'!$A$2),'Annual Sales FINAL 06262023'!$E$3:$E$4500,,TRUE),_xlfn.XLOOKUP(A27,'LOOKUP SalesReport 2023-11-13'!A:A,'LOOKUP SalesReport 2023-11-13'!K:K,,FALSE))</f>
        <v>SEAPA_grid</v>
      </c>
      <c r="G27" s="98" t="str">
        <f>VLOOKUP($F27,'LOOKUP INTERTIES 2023-11-08'!$B$2:$G$206,6,FALSE)</f>
        <v>Southeast</v>
      </c>
      <c r="H27" s="140" cm="1">
        <f t="array" ref="H27">IFERROR(_xlfn.XLOOKUP(1,('Annual Sales FINAL 06262023'!$A$3:$A$4500=$A27)*('Annual Sales FINAL 06262023'!$F$3:$F$4500='Input_Data &amp; TOC'!$A$2),'Annual Sales FINAL 06262023'!$V$3:$V$4500,,TRUE),)</f>
        <v>2344</v>
      </c>
      <c r="I27" s="151" cm="1">
        <f t="array" ref="I27">IFERROR(_xlfn.XLOOKUP(1,('Annual Sales FINAL 06262023'!$A$3:$A$4500=$A27)*('Annual Sales FINAL 06262023'!$F$3:$F$4500='Input_Data &amp; TOC'!$A$2),'Annual Sales FINAL 06262023'!$W$3:$W$4500,,TRUE),)</f>
        <v>23566</v>
      </c>
      <c r="J27" s="154" cm="1">
        <f t="array" ref="J27">IFERROR(_xlfn.XLOOKUP(1,('Annual Sales FINAL 06262023'!$A$3:$A$4500=$A27)*('Annual Sales FINAL 06262023'!$F$3:$F$4500='Input_Data &amp; TOC'!$A$2),'Annual Sales FINAL 06262023'!$X$3:$X$4500,,TRUE),)</f>
        <v>1422</v>
      </c>
      <c r="K27" s="46">
        <f t="shared" si="2"/>
        <v>9.9465331409657978E-2</v>
      </c>
      <c r="L27" s="139" cm="1">
        <f t="array" ref="L27">IFERROR(_xlfn.XLOOKUP(1,('Annual Sales FINAL 06262023'!$A$3:$A$4500=$A27)*('Annual Sales FINAL 06262023'!$F$3:$F$4500='Input_Data &amp; TOC'!$A$2),'Annual Sales FINAL 06262023'!$Y$3:$Y$4500,,TRUE),)</f>
        <v>3365</v>
      </c>
      <c r="M27" s="139" cm="1">
        <f t="array" ref="M27">IFERROR(_xlfn.XLOOKUP(1,('Annual Sales FINAL 06262023'!$A$3:$A$4500=$A27)*('Annual Sales FINAL 06262023'!$F$3:$F$4500='Input_Data &amp; TOC'!$A$2),'Annual Sales FINAL 06262023'!$Z$3:$Z$4500,,TRUE),)</f>
        <v>31316</v>
      </c>
      <c r="N27" s="139" cm="1">
        <f t="array" ref="N27">IFERROR(_xlfn.XLOOKUP(1,('Annual Sales FINAL 06262023'!$A$3:$A$4500=$A27)*('Annual Sales FINAL 06262023'!$F$3:$F$4500='Input_Data &amp; TOC'!$A$2),'Annual Sales FINAL 06262023'!$AA$3:$AA$4500,,TRUE),)</f>
        <v>837</v>
      </c>
      <c r="O27" s="140">
        <f t="shared" si="3"/>
        <v>0.10745305913909822</v>
      </c>
      <c r="P27" s="127" cm="1">
        <f t="array" ref="P27">IFERROR(_xlfn.XLOOKUP(1,('Annual Sales FINAL 06262023'!$A$3:$A$4500=$A27)*('Annual Sales FINAL 06262023'!$F$3:$F$4500='Input_Data &amp; TOC'!$A$2),'Annual Sales FINAL 06262023'!$AO$3:$AO$4500,,TRUE),)</f>
        <v>0</v>
      </c>
      <c r="Q27" s="127" cm="1">
        <f t="array" ref="Q27">IFERROR(_xlfn.XLOOKUP(1,('Annual Sales FINAL 06262023'!$A$3:$A$4500=$A27)*('Annual Sales FINAL 06262023'!$F$3:$F$4500='Input_Data &amp; TOC'!$A$2),'Annual Sales FINAL 06262023'!$AP$3:$AP$4500,,TRUE),)</f>
        <v>0</v>
      </c>
      <c r="R27" s="127" cm="1">
        <f t="array" ref="R27">IFERROR(_xlfn.XLOOKUP(1,('Annual Sales FINAL 06262023'!$A$3:$A$4500=$A27)*('Annual Sales FINAL 06262023'!$F$3:$F$4500='Input_Data &amp; TOC'!$A$2),'Annual Sales FINAL 06262023'!$AQ$3:$AQ$4500,,TRUE),)</f>
        <v>0</v>
      </c>
      <c r="S27" s="142" t="str">
        <f t="shared" si="0"/>
        <v/>
      </c>
      <c r="T27" s="139" cm="1">
        <f t="array" ref="T27">IFERROR(_xlfn.XLOOKUP(1,('Annual Sales FINAL 06262023'!$A$3:$A$4500=$A27)*('Annual Sales FINAL 06262023'!$F$3:$F$4500='Input_Data &amp; TOC'!$A$2),'Annual Sales FINAL 06262023'!$AR$3:$AR$4500,,TRUE),)</f>
        <v>5710</v>
      </c>
      <c r="U27" s="139" cm="1">
        <f t="array" ref="U27">IFERROR(_xlfn.XLOOKUP(1,('Annual Sales FINAL 06262023'!$A$3:$A$4500=$A27)*('Annual Sales FINAL 06262023'!$F$3:$F$4500='Input_Data &amp; TOC'!$A$2),'Annual Sales FINAL 06262023'!$AS$3:$AS$4500,,TRUE),)</f>
        <v>54883</v>
      </c>
      <c r="V27" s="139" cm="1">
        <f t="array" ref="V27">IFERROR(_xlfn.XLOOKUP(1,('Annual Sales FINAL 06262023'!$A$3:$A$4500=$A27)*('Annual Sales FINAL 06262023'!$F$3:$F$4500='Input_Data &amp; TOC'!$A$2),'Annual Sales FINAL 06262023'!$AT$3:$AT$4500,,TRUE),)</f>
        <v>2259</v>
      </c>
      <c r="W27" s="142">
        <f t="shared" si="4"/>
        <v>0.10403950221380026</v>
      </c>
      <c r="X27" s="139" t="str" cm="1">
        <f t="array" ref="X27">IFERROR(_xlfn.XLOOKUP(1,('Annual Sales FINAL 06262023'!$A$3:$A$4500=$A27)*('Annual Sales FINAL 06262023'!$F$3:$F$4500='Input_Data &amp; TOC'!$A$2),'Annual Sales FINAL 06262023'!$S$3:$S$4500,,TRUE),)</f>
        <v>EIA861S</v>
      </c>
      <c r="Y27" s="139" cm="1">
        <f t="array" ref="Y27">IFERROR(_xlfn.XLOOKUP(1,('Annual Sales FINAL 06262023'!$A$3:$A$4500=$A27)*('Annual Sales FINAL 06262023'!$F$3:$F$4500='Input_Data &amp; TOC'!$A$2),'Annual Sales FINAL 06262023'!$AU$3:$AU$4500,,TRUE),)</f>
        <v>0</v>
      </c>
      <c r="Z27" t="str">
        <f>VLOOKUP($A27,'LOOKUP SalesReport 2023-11-13'!$A$2:$P$216,16, FALSE)</f>
        <v>Southeast</v>
      </c>
      <c r="AA27" t="str">
        <f t="shared" si="1"/>
        <v>Residential rate as reported to PCE</v>
      </c>
    </row>
    <row r="28" spans="1:27" x14ac:dyDescent="0.25">
      <c r="A28" t="s">
        <v>1011</v>
      </c>
      <c r="B28">
        <f>VLOOKUP($A28,'LOOKUP SalesReport 2023-11-13'!$A$2:$O$216,4, FALSE)</f>
        <v>331870</v>
      </c>
      <c r="C28">
        <f>VLOOKUP(A28,'LOOKUP SalesReport 2023-11-13'!$A$2:$Q$216,9,FALSE)</f>
        <v>658</v>
      </c>
      <c r="D28" s="48" t="str" cm="1">
        <f t="array" ref="D28">IFERROR(_xlfn.XLOOKUP(1,('Annual Sales FINAL 06262023'!$A$3:$A$4500=Table2.5a!$A28)*('Annual Sales FINAL 06262023'!$F$3:$F$4500='Input_Data &amp; TOC'!$A$2),'Annual Sales FINAL 06262023'!$J$3:$J$4500,,TRUE),_xlfn.XLOOKUP(A28,'LOOKUP SalesReport 2023-11-13'!A:A,'LOOKUP SalesReport 2023-11-13'!H:H,,FALSE))</f>
        <v>Chignik Lagoon Power Utility</v>
      </c>
      <c r="E28" s="48" t="str" cm="1">
        <f t="array" ref="E28">IFERROR(_xlfn.XLOOKUP(1,('Annual Sales FINAL 06262023'!$A$3:$A$4500=Table2.5a!$A28)*('Annual Sales FINAL 06262023'!$F$3:$F$4500='Input_Data &amp; TOC'!$A$2),'Annual Sales FINAL 06262023'!$B$3:$B$4500,,TRUE),_xlfn.XLOOKUP(A28,'LOOKUP SalesReport 2023-11-13'!A:A,'LOOKUP SalesReport 2023-11-13'!G:G,,FALSE))</f>
        <v>Chignik Lagoon</v>
      </c>
      <c r="F28" s="48" t="str" cm="1">
        <f t="array" ref="F28">IFERROR(_xlfn.XLOOKUP(1,('Annual Sales FINAL 06262023'!$A$3:$A$4500=Table2.5a!$A28)*('Annual Sales FINAL 06262023'!$F$3:$F$4500='Input_Data &amp; TOC'!$A$2),'Annual Sales FINAL 06262023'!$E$3:$E$4500,,TRUE),_xlfn.XLOOKUP(A28,'LOOKUP SalesReport 2023-11-13'!A:A,'LOOKUP SalesReport 2023-11-13'!K:K,,FALSE))</f>
        <v>Chignik Lagoon_grid</v>
      </c>
      <c r="G28" s="98" t="str">
        <f>VLOOKUP($F28,'LOOKUP INTERTIES 2023-11-08'!$B$2:$G$206,6,FALSE)</f>
        <v>Bristol Bay</v>
      </c>
      <c r="H28" s="140" cm="1">
        <f t="array" ref="H28">IFERROR(_xlfn.XLOOKUP(1,('Annual Sales FINAL 06262023'!$A$3:$A$4500=$A28)*('Annual Sales FINAL 06262023'!$F$3:$F$4500='Input_Data &amp; TOC'!$A$2),'Annual Sales FINAL 06262023'!$V$3:$V$4500,,TRUE),)</f>
        <v>134.79610000000002</v>
      </c>
      <c r="I28" s="151" cm="1">
        <f t="array" ref="I28">IFERROR(_xlfn.XLOOKUP(1,('Annual Sales FINAL 06262023'!$A$3:$A$4500=$A28)*('Annual Sales FINAL 06262023'!$F$3:$F$4500='Input_Data &amp; TOC'!$A$2),'Annual Sales FINAL 06262023'!$W$3:$W$4500,,TRUE),)</f>
        <v>234.428</v>
      </c>
      <c r="J28" s="154" cm="1">
        <f t="array" ref="J28">IFERROR(_xlfn.XLOOKUP(1,('Annual Sales FINAL 06262023'!$A$3:$A$4500=$A28)*('Annual Sales FINAL 06262023'!$F$3:$F$4500='Input_Data &amp; TOC'!$A$2),'Annual Sales FINAL 06262023'!$X$3:$X$4500,,TRUE),)</f>
        <v>68.916666666666671</v>
      </c>
      <c r="K28" s="46">
        <f t="shared" si="2"/>
        <v>0.57500000000000007</v>
      </c>
      <c r="L28" s="139" cm="1">
        <f t="array" ref="L28">IFERROR(_xlfn.XLOOKUP(1,('Annual Sales FINAL 06262023'!$A$3:$A$4500=$A28)*('Annual Sales FINAL 06262023'!$F$3:$F$4500='Input_Data &amp; TOC'!$A$2),'Annual Sales FINAL 06262023'!$Y$3:$Y$4500,,TRUE),)</f>
        <v>73.340100000000007</v>
      </c>
      <c r="M28" s="139" cm="1">
        <f t="array" ref="M28">IFERROR(_xlfn.XLOOKUP(1,('Annual Sales FINAL 06262023'!$A$3:$A$4500=$A28)*('Annual Sales FINAL 06262023'!$F$3:$F$4500='Input_Data &amp; TOC'!$A$2),'Annual Sales FINAL 06262023'!$Z$3:$Z$4500,,TRUE),)</f>
        <v>127.548</v>
      </c>
      <c r="N28" s="139" cm="1">
        <f t="array" ref="N28">IFERROR(_xlfn.XLOOKUP(1,('Annual Sales FINAL 06262023'!$A$3:$A$4500=$A28)*('Annual Sales FINAL 06262023'!$F$3:$F$4500='Input_Data &amp; TOC'!$A$2),'Annual Sales FINAL 06262023'!$AA$3:$AA$4500,,TRUE),)</f>
        <v>7</v>
      </c>
      <c r="O28" s="140">
        <f t="shared" si="3"/>
        <v>0.57500000000000007</v>
      </c>
      <c r="P28" s="127" cm="1">
        <f t="array" ref="P28">IFERROR(_xlfn.XLOOKUP(1,('Annual Sales FINAL 06262023'!$A$3:$A$4500=$A28)*('Annual Sales FINAL 06262023'!$F$3:$F$4500='Input_Data &amp; TOC'!$A$2),'Annual Sales FINAL 06262023'!$AO$3:$AO$4500,,TRUE),)</f>
        <v>30.328950000000006</v>
      </c>
      <c r="Q28" s="127" cm="1">
        <f t="array" ref="Q28">IFERROR(_xlfn.XLOOKUP(1,('Annual Sales FINAL 06262023'!$A$3:$A$4500=$A28)*('Annual Sales FINAL 06262023'!$F$3:$F$4500='Input_Data &amp; TOC'!$A$2),'Annual Sales FINAL 06262023'!$AP$3:$AP$4500,,TRUE),)</f>
        <v>52.746000000000002</v>
      </c>
      <c r="R28" s="127" cm="1">
        <f t="array" ref="R28">IFERROR(_xlfn.XLOOKUP(1,('Annual Sales FINAL 06262023'!$A$3:$A$4500=$A28)*('Annual Sales FINAL 06262023'!$F$3:$F$4500='Input_Data &amp; TOC'!$A$2),'Annual Sales FINAL 06262023'!$AQ$3:$AQ$4500,,TRUE),)</f>
        <v>12.083333333333334</v>
      </c>
      <c r="S28" s="142">
        <f t="shared" si="0"/>
        <v>0.57500000000000007</v>
      </c>
      <c r="T28" s="139" cm="1">
        <f t="array" ref="T28">IFERROR(_xlfn.XLOOKUP(1,('Annual Sales FINAL 06262023'!$A$3:$A$4500=$A28)*('Annual Sales FINAL 06262023'!$F$3:$F$4500='Input_Data &amp; TOC'!$A$2),'Annual Sales FINAL 06262023'!$AR$3:$AR$4500,,TRUE),)</f>
        <v>238.46515000000002</v>
      </c>
      <c r="U28" s="139" cm="1">
        <f t="array" ref="U28">IFERROR(_xlfn.XLOOKUP(1,('Annual Sales FINAL 06262023'!$A$3:$A$4500=$A28)*('Annual Sales FINAL 06262023'!$F$3:$F$4500='Input_Data &amp; TOC'!$A$2),'Annual Sales FINAL 06262023'!$AS$3:$AS$4500,,TRUE),)</f>
        <v>414.72199999999998</v>
      </c>
      <c r="V28" s="139" cm="1">
        <f t="array" ref="V28">IFERROR(_xlfn.XLOOKUP(1,('Annual Sales FINAL 06262023'!$A$3:$A$4500=$A28)*('Annual Sales FINAL 06262023'!$F$3:$F$4500='Input_Data &amp; TOC'!$A$2),'Annual Sales FINAL 06262023'!$AT$3:$AT$4500,,TRUE),)</f>
        <v>88</v>
      </c>
      <c r="W28" s="142">
        <f t="shared" si="4"/>
        <v>0.57500000000000007</v>
      </c>
      <c r="X28" s="139" t="str" cm="1">
        <f t="array" ref="X28">IFERROR(_xlfn.XLOOKUP(1,('Annual Sales FINAL 06262023'!$A$3:$A$4500=$A28)*('Annual Sales FINAL 06262023'!$F$3:$F$4500='Input_Data &amp; TOC'!$A$2),'Annual Sales FINAL 06262023'!$S$3:$S$4500,,TRUE),)</f>
        <v>PCE</v>
      </c>
      <c r="Y28" s="139" cm="1">
        <f t="array" ref="Y28">IFERROR(_xlfn.XLOOKUP(1,('Annual Sales FINAL 06262023'!$A$3:$A$4500=$A28)*('Annual Sales FINAL 06262023'!$F$3:$F$4500='Input_Data &amp; TOC'!$A$2),'Annual Sales FINAL 06262023'!$AU$3:$AU$4500,,TRUE),)</f>
        <v>12</v>
      </c>
      <c r="Z28" t="str">
        <f>VLOOKUP($A28,'LOOKUP SalesReport 2023-11-13'!$A$2:$P$216,16, FALSE)</f>
        <v>Bristol Bay</v>
      </c>
      <c r="AA28" t="str">
        <f t="shared" si="1"/>
        <v>Residential rate as reported to PCE</v>
      </c>
    </row>
    <row r="29" spans="1:27" x14ac:dyDescent="0.25">
      <c r="A29" t="s">
        <v>1081</v>
      </c>
      <c r="B29">
        <f>VLOOKUP($A29,'LOOKUP SalesReport 2023-11-13'!$A$2:$O$216,4, FALSE)</f>
        <v>331770</v>
      </c>
      <c r="C29">
        <f>VLOOKUP(A29,'LOOKUP SalesReport 2023-11-13'!$A$2:$Q$216,9,FALSE)</f>
        <v>747</v>
      </c>
      <c r="D29" s="48" t="str" cm="1">
        <f t="array" ref="D29">IFERROR(_xlfn.XLOOKUP(1,('Annual Sales FINAL 06262023'!$A$3:$A$4500=Table2.5a!$A29)*('Annual Sales FINAL 06262023'!$F$3:$F$4500='Input_Data &amp; TOC'!$A$2),'Annual Sales FINAL 06262023'!$J$3:$J$4500,,TRUE),_xlfn.XLOOKUP(A29,'LOOKUP SalesReport 2023-11-13'!A:A,'LOOKUP SalesReport 2023-11-13'!H:H,,FALSE))</f>
        <v>Arctic Village Electric Company</v>
      </c>
      <c r="E29" s="48" t="str" cm="1">
        <f t="array" ref="E29">IFERROR(_xlfn.XLOOKUP(1,('Annual Sales FINAL 06262023'!$A$3:$A$4500=Table2.5a!$A29)*('Annual Sales FINAL 06262023'!$F$3:$F$4500='Input_Data &amp; TOC'!$A$2),'Annual Sales FINAL 06262023'!$B$3:$B$4500,,TRUE),_xlfn.XLOOKUP(A29,'LOOKUP SalesReport 2023-11-13'!A:A,'LOOKUP SalesReport 2023-11-13'!G:G,,FALSE))</f>
        <v>Arctic Village</v>
      </c>
      <c r="F29" s="48" t="str" cm="1">
        <f t="array" ref="F29">IFERROR(_xlfn.XLOOKUP(1,('Annual Sales FINAL 06262023'!$A$3:$A$4500=Table2.5a!$A29)*('Annual Sales FINAL 06262023'!$F$3:$F$4500='Input_Data &amp; TOC'!$A$2),'Annual Sales FINAL 06262023'!$E$3:$E$4500,,TRUE),_xlfn.XLOOKUP(A29,'LOOKUP SalesReport 2023-11-13'!A:A,'LOOKUP SalesReport 2023-11-13'!K:K,,FALSE))</f>
        <v>Arctic Village_grid</v>
      </c>
      <c r="G29" s="98" t="str">
        <f>VLOOKUP($F29,'LOOKUP INTERTIES 2023-11-08'!$B$2:$G$206,6,FALSE)</f>
        <v>Yukon-Koyukuk/Upper Tanana</v>
      </c>
      <c r="H29" s="140" cm="1">
        <f t="array" ref="H29">IFERROR(_xlfn.XLOOKUP(1,('Annual Sales FINAL 06262023'!$A$3:$A$4500=$A29)*('Annual Sales FINAL 06262023'!$F$3:$F$4500='Input_Data &amp; TOC'!$A$2),'Annual Sales FINAL 06262023'!$V$3:$V$4500,,TRUE),)</f>
        <v>202.16200000000001</v>
      </c>
      <c r="I29" s="151" cm="1">
        <f t="array" ref="I29">IFERROR(_xlfn.XLOOKUP(1,('Annual Sales FINAL 06262023'!$A$3:$A$4500=$A29)*('Annual Sales FINAL 06262023'!$F$3:$F$4500='Input_Data &amp; TOC'!$A$2),'Annual Sales FINAL 06262023'!$W$3:$W$4500,,TRUE),)</f>
        <v>202.16200000000001</v>
      </c>
      <c r="J29" s="154" cm="1">
        <f t="array" ref="J29">IFERROR(_xlfn.XLOOKUP(1,('Annual Sales FINAL 06262023'!$A$3:$A$4500=$A29)*('Annual Sales FINAL 06262023'!$F$3:$F$4500='Input_Data &amp; TOC'!$A$2),'Annual Sales FINAL 06262023'!$X$3:$X$4500,,TRUE),)</f>
        <v>94.666666666666671</v>
      </c>
      <c r="K29" s="46">
        <f t="shared" si="2"/>
        <v>1</v>
      </c>
      <c r="L29" s="139" cm="1">
        <f t="array" ref="L29">IFERROR(_xlfn.XLOOKUP(1,('Annual Sales FINAL 06262023'!$A$3:$A$4500=$A29)*('Annual Sales FINAL 06262023'!$F$3:$F$4500='Input_Data &amp; TOC'!$A$2),'Annual Sales FINAL 06262023'!$Y$3:$Y$4500,,TRUE),)</f>
        <v>130.602</v>
      </c>
      <c r="M29" s="139" cm="1">
        <f t="array" ref="M29">IFERROR(_xlfn.XLOOKUP(1,('Annual Sales FINAL 06262023'!$A$3:$A$4500=$A29)*('Annual Sales FINAL 06262023'!$F$3:$F$4500='Input_Data &amp; TOC'!$A$2),'Annual Sales FINAL 06262023'!$Z$3:$Z$4500,,TRUE),)</f>
        <v>130.602</v>
      </c>
      <c r="N29" s="139" cm="1">
        <f t="array" ref="N29">IFERROR(_xlfn.XLOOKUP(1,('Annual Sales FINAL 06262023'!$A$3:$A$4500=$A29)*('Annual Sales FINAL 06262023'!$F$3:$F$4500='Input_Data &amp; TOC'!$A$2),'Annual Sales FINAL 06262023'!$AA$3:$AA$4500,,TRUE),)</f>
        <v>5</v>
      </c>
      <c r="O29" s="140">
        <f t="shared" si="3"/>
        <v>1</v>
      </c>
      <c r="P29" s="127" cm="1">
        <f t="array" ref="P29">IFERROR(_xlfn.XLOOKUP(1,('Annual Sales FINAL 06262023'!$A$3:$A$4500=$A29)*('Annual Sales FINAL 06262023'!$F$3:$F$4500='Input_Data &amp; TOC'!$A$2),'Annual Sales FINAL 06262023'!$AO$3:$AO$4500,,TRUE),)</f>
        <v>53.921999999999997</v>
      </c>
      <c r="Q29" s="127" cm="1">
        <f t="array" ref="Q29">IFERROR(_xlfn.XLOOKUP(1,('Annual Sales FINAL 06262023'!$A$3:$A$4500=$A29)*('Annual Sales FINAL 06262023'!$F$3:$F$4500='Input_Data &amp; TOC'!$A$2),'Annual Sales FINAL 06262023'!$AP$3:$AP$4500,,TRUE),)</f>
        <v>53.921999999999997</v>
      </c>
      <c r="R29" s="127" cm="1">
        <f t="array" ref="R29">IFERROR(_xlfn.XLOOKUP(1,('Annual Sales FINAL 06262023'!$A$3:$A$4500=$A29)*('Annual Sales FINAL 06262023'!$F$3:$F$4500='Input_Data &amp; TOC'!$A$2),'Annual Sales FINAL 06262023'!$AQ$3:$AQ$4500,,TRUE),)</f>
        <v>12.555555555555555</v>
      </c>
      <c r="S29" s="142">
        <f t="shared" si="0"/>
        <v>1</v>
      </c>
      <c r="T29" s="139" cm="1">
        <f t="array" ref="T29">IFERROR(_xlfn.XLOOKUP(1,('Annual Sales FINAL 06262023'!$A$3:$A$4500=$A29)*('Annual Sales FINAL 06262023'!$F$3:$F$4500='Input_Data &amp; TOC'!$A$2),'Annual Sales FINAL 06262023'!$AR$3:$AR$4500,,TRUE),)</f>
        <v>386.68600000000004</v>
      </c>
      <c r="U29" s="139" cm="1">
        <f t="array" ref="U29">IFERROR(_xlfn.XLOOKUP(1,('Annual Sales FINAL 06262023'!$A$3:$A$4500=$A29)*('Annual Sales FINAL 06262023'!$F$3:$F$4500='Input_Data &amp; TOC'!$A$2),'Annual Sales FINAL 06262023'!$AS$3:$AS$4500,,TRUE),)</f>
        <v>386.68600000000004</v>
      </c>
      <c r="V29" s="139" cm="1">
        <f t="array" ref="V29">IFERROR(_xlfn.XLOOKUP(1,('Annual Sales FINAL 06262023'!$A$3:$A$4500=$A29)*('Annual Sales FINAL 06262023'!$F$3:$F$4500='Input_Data &amp; TOC'!$A$2),'Annual Sales FINAL 06262023'!$AT$3:$AT$4500,,TRUE),)</f>
        <v>112.22222222222223</v>
      </c>
      <c r="W29" s="142">
        <f t="shared" si="4"/>
        <v>1</v>
      </c>
      <c r="X29" s="139" t="str" cm="1">
        <f t="array" ref="X29">IFERROR(_xlfn.XLOOKUP(1,('Annual Sales FINAL 06262023'!$A$3:$A$4500=$A29)*('Annual Sales FINAL 06262023'!$F$3:$F$4500='Input_Data &amp; TOC'!$A$2),'Annual Sales FINAL 06262023'!$S$3:$S$4500,,TRUE),)</f>
        <v>PCE</v>
      </c>
      <c r="Y29" s="139" cm="1">
        <f t="array" ref="Y29">IFERROR(_xlfn.XLOOKUP(1,('Annual Sales FINAL 06262023'!$A$3:$A$4500=$A29)*('Annual Sales FINAL 06262023'!$F$3:$F$4500='Input_Data &amp; TOC'!$A$2),'Annual Sales FINAL 06262023'!$AU$3:$AU$4500,,TRUE),)</f>
        <v>9</v>
      </c>
      <c r="Z29" t="str">
        <f>VLOOKUP($A29,'LOOKUP SalesReport 2023-11-13'!$A$2:$P$216,16, FALSE)</f>
        <v>Yukon-Koyukuk/Upper Tanana</v>
      </c>
      <c r="AA29" t="str">
        <f t="shared" si="1"/>
        <v>Residential rate as reported to PCE</v>
      </c>
    </row>
    <row r="30" spans="1:27" x14ac:dyDescent="0.25">
      <c r="A30" t="s">
        <v>1043</v>
      </c>
      <c r="B30">
        <f>VLOOKUP($A30,'LOOKUP SalesReport 2023-11-13'!$A$2:$O$216,4, FALSE)</f>
        <v>331840</v>
      </c>
      <c r="C30">
        <f>VLOOKUP(A30,'LOOKUP SalesReport 2023-11-13'!$A$2:$Q$216,9,FALSE)</f>
        <v>682</v>
      </c>
      <c r="D30" s="48" t="str" cm="1">
        <f t="array" ref="D30">IFERROR(_xlfn.XLOOKUP(1,('Annual Sales FINAL 06262023'!$A$3:$A$4500=Table2.5a!$A30)*('Annual Sales FINAL 06262023'!$F$3:$F$4500='Input_Data &amp; TOC'!$A$2),'Annual Sales FINAL 06262023'!$J$3:$J$4500,,TRUE),_xlfn.XLOOKUP(A30,'LOOKUP SalesReport 2023-11-13'!A:A,'LOOKUP SalesReport 2023-11-13'!H:H,,FALSE))</f>
        <v>Chalkyitsik Village Council</v>
      </c>
      <c r="E30" s="48" t="str" cm="1">
        <f t="array" ref="E30">IFERROR(_xlfn.XLOOKUP(1,('Annual Sales FINAL 06262023'!$A$3:$A$4500=Table2.5a!$A30)*('Annual Sales FINAL 06262023'!$F$3:$F$4500='Input_Data &amp; TOC'!$A$2),'Annual Sales FINAL 06262023'!$B$3:$B$4500,,TRUE),_xlfn.XLOOKUP(A30,'LOOKUP SalesReport 2023-11-13'!A:A,'LOOKUP SalesReport 2023-11-13'!G:G,,FALSE))</f>
        <v>Chalkyitsik</v>
      </c>
      <c r="F30" s="48" t="str" cm="1">
        <f t="array" ref="F30">IFERROR(_xlfn.XLOOKUP(1,('Annual Sales FINAL 06262023'!$A$3:$A$4500=Table2.5a!$A30)*('Annual Sales FINAL 06262023'!$F$3:$F$4500='Input_Data &amp; TOC'!$A$2),'Annual Sales FINAL 06262023'!$E$3:$E$4500,,TRUE),_xlfn.XLOOKUP(A30,'LOOKUP SalesReport 2023-11-13'!A:A,'LOOKUP SalesReport 2023-11-13'!K:K,,FALSE))</f>
        <v>Chalkyitsik_grid</v>
      </c>
      <c r="G30" s="98" t="str">
        <f>VLOOKUP($F30,'LOOKUP INTERTIES 2023-11-08'!$B$2:$G$206,6,FALSE)</f>
        <v>Yukon-Koyukuk/Upper Tanana</v>
      </c>
      <c r="H30" s="140" cm="1">
        <f t="array" ref="H30">IFERROR(_xlfn.XLOOKUP(1,('Annual Sales FINAL 06262023'!$A$3:$A$4500=$A30)*('Annual Sales FINAL 06262023'!$F$3:$F$4500='Input_Data &amp; TOC'!$A$2),'Annual Sales FINAL 06262023'!$V$3:$V$4500,,TRUE),)</f>
        <v>9.2596499999999988</v>
      </c>
      <c r="I30" s="151" cm="1">
        <f t="array" ref="I30">IFERROR(_xlfn.XLOOKUP(1,('Annual Sales FINAL 06262023'!$A$3:$A$4500=$A30)*('Annual Sales FINAL 06262023'!$F$3:$F$4500='Input_Data &amp; TOC'!$A$2),'Annual Sales FINAL 06262023'!$W$3:$W$4500,,TRUE),)</f>
        <v>9.7469999999999999</v>
      </c>
      <c r="J30" s="154" cm="1">
        <f t="array" ref="J30">IFERROR(_xlfn.XLOOKUP(1,('Annual Sales FINAL 06262023'!$A$3:$A$4500=$A30)*('Annual Sales FINAL 06262023'!$F$3:$F$4500='Input_Data &amp; TOC'!$A$2),'Annual Sales FINAL 06262023'!$X$3:$X$4500,,TRUE),)</f>
        <v>45</v>
      </c>
      <c r="K30" s="46">
        <f t="shared" si="2"/>
        <v>0.94999999999999984</v>
      </c>
      <c r="L30" s="139" cm="1">
        <f t="array" ref="L30">IFERROR(_xlfn.XLOOKUP(1,('Annual Sales FINAL 06262023'!$A$3:$A$4500=$A30)*('Annual Sales FINAL 06262023'!$F$3:$F$4500='Input_Data &amp; TOC'!$A$2),'Annual Sales FINAL 06262023'!$Y$3:$Y$4500,,TRUE),)</f>
        <v>6.6594999999999995</v>
      </c>
      <c r="M30" s="139" cm="1">
        <f t="array" ref="M30">IFERROR(_xlfn.XLOOKUP(1,('Annual Sales FINAL 06262023'!$A$3:$A$4500=$A30)*('Annual Sales FINAL 06262023'!$F$3:$F$4500='Input_Data &amp; TOC'!$A$2),'Annual Sales FINAL 06262023'!$Z$3:$Z$4500,,TRUE),)</f>
        <v>7.01</v>
      </c>
      <c r="N30" s="139" cm="1">
        <f t="array" ref="N30">IFERROR(_xlfn.XLOOKUP(1,('Annual Sales FINAL 06262023'!$A$3:$A$4500=$A30)*('Annual Sales FINAL 06262023'!$F$3:$F$4500='Input_Data &amp; TOC'!$A$2),'Annual Sales FINAL 06262023'!$AA$3:$AA$4500,,TRUE),)</f>
        <v>10</v>
      </c>
      <c r="O30" s="140">
        <f t="shared" si="3"/>
        <v>0.95</v>
      </c>
      <c r="P30" s="127" cm="1">
        <f t="array" ref="P30">IFERROR(_xlfn.XLOOKUP(1,('Annual Sales FINAL 06262023'!$A$3:$A$4500=$A30)*('Annual Sales FINAL 06262023'!$F$3:$F$4500='Input_Data &amp; TOC'!$A$2),'Annual Sales FINAL 06262023'!$AO$3:$AO$4500,,TRUE),)</f>
        <v>21.925999999999998</v>
      </c>
      <c r="Q30" s="127" cm="1">
        <f t="array" ref="Q30">IFERROR(_xlfn.XLOOKUP(1,('Annual Sales FINAL 06262023'!$A$3:$A$4500=$A30)*('Annual Sales FINAL 06262023'!$F$3:$F$4500='Input_Data &amp; TOC'!$A$2),'Annual Sales FINAL 06262023'!$AP$3:$AP$4500,,TRUE),)</f>
        <v>23.08</v>
      </c>
      <c r="R30" s="127" cm="1">
        <f t="array" ref="R30">IFERROR(_xlfn.XLOOKUP(1,('Annual Sales FINAL 06262023'!$A$3:$A$4500=$A30)*('Annual Sales FINAL 06262023'!$F$3:$F$4500='Input_Data &amp; TOC'!$A$2),'Annual Sales FINAL 06262023'!$AQ$3:$AQ$4500,,TRUE),)</f>
        <v>11</v>
      </c>
      <c r="S30" s="142">
        <f t="shared" si="0"/>
        <v>0.95</v>
      </c>
      <c r="T30" s="139" cm="1">
        <f t="array" ref="T30">IFERROR(_xlfn.XLOOKUP(1,('Annual Sales FINAL 06262023'!$A$3:$A$4500=$A30)*('Annual Sales FINAL 06262023'!$F$3:$F$4500='Input_Data &amp; TOC'!$A$2),'Annual Sales FINAL 06262023'!$AR$3:$AR$4500,,TRUE),)</f>
        <v>37.845149999999997</v>
      </c>
      <c r="U30" s="139" cm="1">
        <f t="array" ref="U30">IFERROR(_xlfn.XLOOKUP(1,('Annual Sales FINAL 06262023'!$A$3:$A$4500=$A30)*('Annual Sales FINAL 06262023'!$F$3:$F$4500='Input_Data &amp; TOC'!$A$2),'Annual Sales FINAL 06262023'!$AS$3:$AS$4500,,TRUE),)</f>
        <v>39.836999999999996</v>
      </c>
      <c r="V30" s="139" cm="1">
        <f t="array" ref="V30">IFERROR(_xlfn.XLOOKUP(1,('Annual Sales FINAL 06262023'!$A$3:$A$4500=$A30)*('Annual Sales FINAL 06262023'!$F$3:$F$4500='Input_Data &amp; TOC'!$A$2),'Annual Sales FINAL 06262023'!$AT$3:$AT$4500,,TRUE),)</f>
        <v>66</v>
      </c>
      <c r="W30" s="142">
        <f t="shared" si="4"/>
        <v>0.95</v>
      </c>
      <c r="X30" s="139" t="str" cm="1">
        <f t="array" ref="X30">IFERROR(_xlfn.XLOOKUP(1,('Annual Sales FINAL 06262023'!$A$3:$A$4500=$A30)*('Annual Sales FINAL 06262023'!$F$3:$F$4500='Input_Data &amp; TOC'!$A$2),'Annual Sales FINAL 06262023'!$S$3:$S$4500,,TRUE),)</f>
        <v>PCE</v>
      </c>
      <c r="Y30" s="139" cm="1">
        <f t="array" ref="Y30">IFERROR(_xlfn.XLOOKUP(1,('Annual Sales FINAL 06262023'!$A$3:$A$4500=$A30)*('Annual Sales FINAL 06262023'!$F$3:$F$4500='Input_Data &amp; TOC'!$A$2),'Annual Sales FINAL 06262023'!$AU$3:$AU$4500,,TRUE),)</f>
        <v>2</v>
      </c>
      <c r="Z30" t="str">
        <f>VLOOKUP($A30,'LOOKUP SalesReport 2023-11-13'!$A$2:$P$216,16, FALSE)</f>
        <v>Yukon-Koyukuk/Upper Tanana</v>
      </c>
      <c r="AA30" t="str">
        <f t="shared" si="1"/>
        <v>Residential rate as reported to PCE</v>
      </c>
    </row>
    <row r="31" spans="1:27" x14ac:dyDescent="0.25">
      <c r="A31" t="s">
        <v>1039</v>
      </c>
      <c r="B31">
        <f>VLOOKUP($A31,'LOOKUP SalesReport 2023-11-13'!$A$2:$O$216,4, FALSE)</f>
        <v>332040</v>
      </c>
      <c r="C31">
        <f>VLOOKUP(A31,'LOOKUP SalesReport 2023-11-13'!$A$2:$Q$216,9,FALSE)</f>
        <v>681</v>
      </c>
      <c r="D31" s="48" t="str" cm="1">
        <f t="array" ref="D31">IFERROR(_xlfn.XLOOKUP(1,('Annual Sales FINAL 06262023'!$A$3:$A$4500=Table2.5a!$A31)*('Annual Sales FINAL 06262023'!$F$3:$F$4500='Input_Data &amp; TOC'!$A$2),'Annual Sales FINAL 06262023'!$J$3:$J$4500,,TRUE),_xlfn.XLOOKUP(A31,'LOOKUP SalesReport 2023-11-13'!A:A,'LOOKUP SalesReport 2023-11-13'!H:H,,FALSE))</f>
        <v>Igiugig Electric Company</v>
      </c>
      <c r="E31" s="48" t="str" cm="1">
        <f t="array" ref="E31">IFERROR(_xlfn.XLOOKUP(1,('Annual Sales FINAL 06262023'!$A$3:$A$4500=Table2.5a!$A31)*('Annual Sales FINAL 06262023'!$F$3:$F$4500='Input_Data &amp; TOC'!$A$2),'Annual Sales FINAL 06262023'!$B$3:$B$4500,,TRUE),_xlfn.XLOOKUP(A31,'LOOKUP SalesReport 2023-11-13'!A:A,'LOOKUP SalesReport 2023-11-13'!G:G,,FALSE))</f>
        <v>Igiugig</v>
      </c>
      <c r="F31" s="48" t="str" cm="1">
        <f t="array" ref="F31">IFERROR(_xlfn.XLOOKUP(1,('Annual Sales FINAL 06262023'!$A$3:$A$4500=Table2.5a!$A31)*('Annual Sales FINAL 06262023'!$F$3:$F$4500='Input_Data &amp; TOC'!$A$2),'Annual Sales FINAL 06262023'!$E$3:$E$4500,,TRUE),_xlfn.XLOOKUP(A31,'LOOKUP SalesReport 2023-11-13'!A:A,'LOOKUP SalesReport 2023-11-13'!K:K,,FALSE))</f>
        <v>Igiugig_grid</v>
      </c>
      <c r="G31" s="98" t="str">
        <f>VLOOKUP($F31,'LOOKUP INTERTIES 2023-11-08'!$B$2:$G$206,6,FALSE)</f>
        <v>Bristol Bay</v>
      </c>
      <c r="H31" s="140" cm="1">
        <f t="array" ref="H31">IFERROR(_xlfn.XLOOKUP(1,('Annual Sales FINAL 06262023'!$A$3:$A$4500=$A31)*('Annual Sales FINAL 06262023'!$F$3:$F$4500='Input_Data &amp; TOC'!$A$2),'Annual Sales FINAL 06262023'!$V$3:$V$4500,,TRUE),)</f>
        <v>86.148608000000038</v>
      </c>
      <c r="I31" s="151" cm="1">
        <f t="array" ref="I31">IFERROR(_xlfn.XLOOKUP(1,('Annual Sales FINAL 06262023'!$A$3:$A$4500=$A31)*('Annual Sales FINAL 06262023'!$F$3:$F$4500='Input_Data &amp; TOC'!$A$2),'Annual Sales FINAL 06262023'!$W$3:$W$4500,,TRUE),)</f>
        <v>93.912000000000006</v>
      </c>
      <c r="J31" s="154" cm="1">
        <f t="array" ref="J31">IFERROR(_xlfn.XLOOKUP(1,('Annual Sales FINAL 06262023'!$A$3:$A$4500=$A31)*('Annual Sales FINAL 06262023'!$F$3:$F$4500='Input_Data &amp; TOC'!$A$2),'Annual Sales FINAL 06262023'!$X$3:$X$4500,,TRUE),)</f>
        <v>30.25</v>
      </c>
      <c r="K31" s="46">
        <f t="shared" si="2"/>
        <v>0.91733333333333367</v>
      </c>
      <c r="L31" s="139" cm="1">
        <f t="array" ref="L31">IFERROR(_xlfn.XLOOKUP(1,('Annual Sales FINAL 06262023'!$A$3:$A$4500=$A31)*('Annual Sales FINAL 06262023'!$F$3:$F$4500='Input_Data &amp; TOC'!$A$2),'Annual Sales FINAL 06262023'!$Y$3:$Y$4500,,TRUE),)</f>
        <v>89.436330666666692</v>
      </c>
      <c r="M31" s="139" cm="1">
        <f t="array" ref="M31">IFERROR(_xlfn.XLOOKUP(1,('Annual Sales FINAL 06262023'!$A$3:$A$4500=$A31)*('Annual Sales FINAL 06262023'!$F$3:$F$4500='Input_Data &amp; TOC'!$A$2),'Annual Sales FINAL 06262023'!$Z$3:$Z$4500,,TRUE),)</f>
        <v>97.495999999999995</v>
      </c>
      <c r="N31" s="139" cm="1">
        <f t="array" ref="N31">IFERROR(_xlfn.XLOOKUP(1,('Annual Sales FINAL 06262023'!$A$3:$A$4500=$A31)*('Annual Sales FINAL 06262023'!$F$3:$F$4500='Input_Data &amp; TOC'!$A$2),'Annual Sales FINAL 06262023'!$AA$3:$AA$4500,,TRUE),)</f>
        <v>13.666666666666666</v>
      </c>
      <c r="O31" s="140">
        <f t="shared" si="3"/>
        <v>0.91733333333333367</v>
      </c>
      <c r="P31" s="127" cm="1">
        <f t="array" ref="P31">IFERROR(_xlfn.XLOOKUP(1,('Annual Sales FINAL 06262023'!$A$3:$A$4500=$A31)*('Annual Sales FINAL 06262023'!$F$3:$F$4500='Input_Data &amp; TOC'!$A$2),'Annual Sales FINAL 06262023'!$AO$3:$AO$4500,,TRUE),)</f>
        <v>79.192469333333364</v>
      </c>
      <c r="Q31" s="127" cm="1">
        <f t="array" ref="Q31">IFERROR(_xlfn.XLOOKUP(1,('Annual Sales FINAL 06262023'!$A$3:$A$4500=$A31)*('Annual Sales FINAL 06262023'!$F$3:$F$4500='Input_Data &amp; TOC'!$A$2),'Annual Sales FINAL 06262023'!$AP$3:$AP$4500,,TRUE),)</f>
        <v>86.329000000000008</v>
      </c>
      <c r="R31" s="127" cm="1">
        <f t="array" ref="R31">IFERROR(_xlfn.XLOOKUP(1,('Annual Sales FINAL 06262023'!$A$3:$A$4500=$A31)*('Annual Sales FINAL 06262023'!$F$3:$F$4500='Input_Data &amp; TOC'!$A$2),'Annual Sales FINAL 06262023'!$AQ$3:$AQ$4500,,TRUE),)</f>
        <v>12.083333333333334</v>
      </c>
      <c r="S31" s="142">
        <f t="shared" si="0"/>
        <v>0.91733333333333356</v>
      </c>
      <c r="T31" s="139" cm="1">
        <f t="array" ref="T31">IFERROR(_xlfn.XLOOKUP(1,('Annual Sales FINAL 06262023'!$A$3:$A$4500=$A31)*('Annual Sales FINAL 06262023'!$F$3:$F$4500='Input_Data &amp; TOC'!$A$2),'Annual Sales FINAL 06262023'!$AR$3:$AR$4500,,TRUE),)</f>
        <v>254.77740800000007</v>
      </c>
      <c r="U31" s="139" cm="1">
        <f t="array" ref="U31">IFERROR(_xlfn.XLOOKUP(1,('Annual Sales FINAL 06262023'!$A$3:$A$4500=$A31)*('Annual Sales FINAL 06262023'!$F$3:$F$4500='Input_Data &amp; TOC'!$A$2),'Annual Sales FINAL 06262023'!$AS$3:$AS$4500,,TRUE),)</f>
        <v>277.73699999999997</v>
      </c>
      <c r="V31" s="139" cm="1">
        <f t="array" ref="V31">IFERROR(_xlfn.XLOOKUP(1,('Annual Sales FINAL 06262023'!$A$3:$A$4500=$A31)*('Annual Sales FINAL 06262023'!$F$3:$F$4500='Input_Data &amp; TOC'!$A$2),'Annual Sales FINAL 06262023'!$AT$3:$AT$4500,,TRUE),)</f>
        <v>56</v>
      </c>
      <c r="W31" s="142">
        <f t="shared" si="4"/>
        <v>0.91733333333333367</v>
      </c>
      <c r="X31" s="139" t="str" cm="1">
        <f t="array" ref="X31">IFERROR(_xlfn.XLOOKUP(1,('Annual Sales FINAL 06262023'!$A$3:$A$4500=$A31)*('Annual Sales FINAL 06262023'!$F$3:$F$4500='Input_Data &amp; TOC'!$A$2),'Annual Sales FINAL 06262023'!$S$3:$S$4500,,TRUE),)</f>
        <v>PCE</v>
      </c>
      <c r="Y31" s="139" cm="1">
        <f t="array" ref="Y31">IFERROR(_xlfn.XLOOKUP(1,('Annual Sales FINAL 06262023'!$A$3:$A$4500=$A31)*('Annual Sales FINAL 06262023'!$F$3:$F$4500='Input_Data &amp; TOC'!$A$2),'Annual Sales FINAL 06262023'!$AU$3:$AU$4500,,TRUE),)</f>
        <v>12</v>
      </c>
      <c r="Z31" t="str">
        <f>VLOOKUP($A31,'LOOKUP SalesReport 2023-11-13'!$A$2:$P$216,16, FALSE)</f>
        <v>Bristol Bay</v>
      </c>
      <c r="AA31" t="str">
        <f t="shared" si="1"/>
        <v>Residential rate as reported to PCE</v>
      </c>
    </row>
    <row r="32" spans="1:27" x14ac:dyDescent="0.25">
      <c r="A32" t="s">
        <v>958</v>
      </c>
      <c r="B32">
        <f>VLOOKUP($A32,'LOOKUP SalesReport 2023-11-13'!$A$2:$O$216,4, FALSE)</f>
        <v>332330</v>
      </c>
      <c r="C32">
        <f>VLOOKUP(A32,'LOOKUP SalesReport 2023-11-13'!$A$2:$Q$216,9,FALSE)</f>
        <v>416</v>
      </c>
      <c r="D32" s="48" t="str" cm="1">
        <f t="array" ref="D32">IFERROR(_xlfn.XLOOKUP(1,('Annual Sales FINAL 06262023'!$A$3:$A$4500=Table2.5a!$A32)*('Annual Sales FINAL 06262023'!$F$3:$F$4500='Input_Data &amp; TOC'!$A$2),'Annual Sales FINAL 06262023'!$J$3:$J$4500,,TRUE),_xlfn.XLOOKUP(A32,'LOOKUP SalesReport 2023-11-13'!A:A,'LOOKUP SalesReport 2023-11-13'!H:H,,FALSE))</f>
        <v>Nikolai, City of</v>
      </c>
      <c r="E32" s="48" t="str" cm="1">
        <f t="array" ref="E32">IFERROR(_xlfn.XLOOKUP(1,('Annual Sales FINAL 06262023'!$A$3:$A$4500=Table2.5a!$A32)*('Annual Sales FINAL 06262023'!$F$3:$F$4500='Input_Data &amp; TOC'!$A$2),'Annual Sales FINAL 06262023'!$B$3:$B$4500,,TRUE),_xlfn.XLOOKUP(A32,'LOOKUP SalesReport 2023-11-13'!A:A,'LOOKUP SalesReport 2023-11-13'!G:G,,FALSE))</f>
        <v>Nikolai</v>
      </c>
      <c r="F32" s="48" t="str" cm="1">
        <f t="array" ref="F32">IFERROR(_xlfn.XLOOKUP(1,('Annual Sales FINAL 06262023'!$A$3:$A$4500=Table2.5a!$A32)*('Annual Sales FINAL 06262023'!$F$3:$F$4500='Input_Data &amp; TOC'!$A$2),'Annual Sales FINAL 06262023'!$E$3:$E$4500,,TRUE),_xlfn.XLOOKUP(A32,'LOOKUP SalesReport 2023-11-13'!A:A,'LOOKUP SalesReport 2023-11-13'!K:K,,FALSE))</f>
        <v>Nikolai_grid</v>
      </c>
      <c r="G32" s="98" t="str">
        <f>VLOOKUP($F32,'LOOKUP INTERTIES 2023-11-08'!$B$2:$G$206,6,FALSE)</f>
        <v>Yukon-Koyukuk/Upper Tanana</v>
      </c>
      <c r="H32" s="140" cm="1">
        <f t="array" ref="H32">IFERROR(_xlfn.XLOOKUP(1,('Annual Sales FINAL 06262023'!$A$3:$A$4500=$A32)*('Annual Sales FINAL 06262023'!$F$3:$F$4500='Input_Data &amp; TOC'!$A$2),'Annual Sales FINAL 06262023'!$V$3:$V$4500,,TRUE),)</f>
        <v>145.14210000000003</v>
      </c>
      <c r="I32" s="151" cm="1">
        <f t="array" ref="I32">IFERROR(_xlfn.XLOOKUP(1,('Annual Sales FINAL 06262023'!$A$3:$A$4500=$A32)*('Annual Sales FINAL 06262023'!$F$3:$F$4500='Input_Data &amp; TOC'!$A$2),'Annual Sales FINAL 06262023'!$W$3:$W$4500,,TRUE),)</f>
        <v>161.26900000000001</v>
      </c>
      <c r="J32" s="154" cm="1">
        <f t="array" ref="J32">IFERROR(_xlfn.XLOOKUP(1,('Annual Sales FINAL 06262023'!$A$3:$A$4500=$A32)*('Annual Sales FINAL 06262023'!$F$3:$F$4500='Input_Data &amp; TOC'!$A$2),'Annual Sales FINAL 06262023'!$X$3:$X$4500,,TRUE),)</f>
        <v>40.222222222222221</v>
      </c>
      <c r="K32" s="46">
        <f t="shared" si="2"/>
        <v>0.90000000000000013</v>
      </c>
      <c r="L32" s="139" cm="1">
        <f t="array" ref="L32">IFERROR(_xlfn.XLOOKUP(1,('Annual Sales FINAL 06262023'!$A$3:$A$4500=$A32)*('Annual Sales FINAL 06262023'!$F$3:$F$4500='Input_Data &amp; TOC'!$A$2),'Annual Sales FINAL 06262023'!$Y$3:$Y$4500,,TRUE),)</f>
        <v>101.18520000000001</v>
      </c>
      <c r="M32" s="139" cm="1">
        <f t="array" ref="M32">IFERROR(_xlfn.XLOOKUP(1,('Annual Sales FINAL 06262023'!$A$3:$A$4500=$A32)*('Annual Sales FINAL 06262023'!$F$3:$F$4500='Input_Data &amp; TOC'!$A$2),'Annual Sales FINAL 06262023'!$Z$3:$Z$4500,,TRUE),)</f>
        <v>112.428</v>
      </c>
      <c r="N32" s="139" cm="1">
        <f t="array" ref="N32">IFERROR(_xlfn.XLOOKUP(1,('Annual Sales FINAL 06262023'!$A$3:$A$4500=$A32)*('Annual Sales FINAL 06262023'!$F$3:$F$4500='Input_Data &amp; TOC'!$A$2),'Annual Sales FINAL 06262023'!$AA$3:$AA$4500,,TRUE),)</f>
        <v>8</v>
      </c>
      <c r="O32" s="140">
        <f t="shared" si="3"/>
        <v>0.90000000000000013</v>
      </c>
      <c r="P32" s="127" cm="1">
        <f t="array" ref="P32">IFERROR(_xlfn.XLOOKUP(1,('Annual Sales FINAL 06262023'!$A$3:$A$4500=$A32)*('Annual Sales FINAL 06262023'!$F$3:$F$4500='Input_Data &amp; TOC'!$A$2),'Annual Sales FINAL 06262023'!$AO$3:$AO$4500,,TRUE),)</f>
        <v>67.618800000000022</v>
      </c>
      <c r="Q32" s="127" cm="1">
        <f t="array" ref="Q32">IFERROR(_xlfn.XLOOKUP(1,('Annual Sales FINAL 06262023'!$A$3:$A$4500=$A32)*('Annual Sales FINAL 06262023'!$F$3:$F$4500='Input_Data &amp; TOC'!$A$2),'Annual Sales FINAL 06262023'!$AP$3:$AP$4500,,TRUE),)</f>
        <v>75.132000000000005</v>
      </c>
      <c r="R32" s="127" cm="1">
        <f t="array" ref="R32">IFERROR(_xlfn.XLOOKUP(1,('Annual Sales FINAL 06262023'!$A$3:$A$4500=$A32)*('Annual Sales FINAL 06262023'!$F$3:$F$4500='Input_Data &amp; TOC'!$A$2),'Annual Sales FINAL 06262023'!$AQ$3:$AQ$4500,,TRUE),)</f>
        <v>10.222222222222221</v>
      </c>
      <c r="S32" s="142">
        <f t="shared" si="0"/>
        <v>0.90000000000000024</v>
      </c>
      <c r="T32" s="139" cm="1">
        <f t="array" ref="T32">IFERROR(_xlfn.XLOOKUP(1,('Annual Sales FINAL 06262023'!$A$3:$A$4500=$A32)*('Annual Sales FINAL 06262023'!$F$3:$F$4500='Input_Data &amp; TOC'!$A$2),'Annual Sales FINAL 06262023'!$AR$3:$AR$4500,,TRUE),)</f>
        <v>313.94610000000006</v>
      </c>
      <c r="U32" s="139" cm="1">
        <f t="array" ref="U32">IFERROR(_xlfn.XLOOKUP(1,('Annual Sales FINAL 06262023'!$A$3:$A$4500=$A32)*('Annual Sales FINAL 06262023'!$F$3:$F$4500='Input_Data &amp; TOC'!$A$2),'Annual Sales FINAL 06262023'!$AS$3:$AS$4500,,TRUE),)</f>
        <v>348.82900000000001</v>
      </c>
      <c r="V32" s="139" cm="1">
        <f t="array" ref="V32">IFERROR(_xlfn.XLOOKUP(1,('Annual Sales FINAL 06262023'!$A$3:$A$4500=$A32)*('Annual Sales FINAL 06262023'!$F$3:$F$4500='Input_Data &amp; TOC'!$A$2),'Annual Sales FINAL 06262023'!$AT$3:$AT$4500,,TRUE),)</f>
        <v>58.444444444444443</v>
      </c>
      <c r="W32" s="142">
        <f t="shared" si="4"/>
        <v>0.90000000000000013</v>
      </c>
      <c r="X32" s="139" t="str" cm="1">
        <f t="array" ref="X32">IFERROR(_xlfn.XLOOKUP(1,('Annual Sales FINAL 06262023'!$A$3:$A$4500=$A32)*('Annual Sales FINAL 06262023'!$F$3:$F$4500='Input_Data &amp; TOC'!$A$2),'Annual Sales FINAL 06262023'!$S$3:$S$4500,,TRUE),)</f>
        <v>PCE</v>
      </c>
      <c r="Y32" s="139" cm="1">
        <f t="array" ref="Y32">IFERROR(_xlfn.XLOOKUP(1,('Annual Sales FINAL 06262023'!$A$3:$A$4500=$A32)*('Annual Sales FINAL 06262023'!$F$3:$F$4500='Input_Data &amp; TOC'!$A$2),'Annual Sales FINAL 06262023'!$AU$3:$AU$4500,,TRUE),)</f>
        <v>9</v>
      </c>
      <c r="Z32" t="str">
        <f>VLOOKUP($A32,'LOOKUP SalesReport 2023-11-13'!$A$2:$P$216,16, FALSE)</f>
        <v>Yukon-Koyukuk/Upper Tanana</v>
      </c>
      <c r="AA32" t="str">
        <f t="shared" si="1"/>
        <v>Residential rate as reported to PCE</v>
      </c>
    </row>
    <row r="33" spans="1:27" ht="30" x14ac:dyDescent="0.25">
      <c r="A33" t="s">
        <v>768</v>
      </c>
      <c r="B33">
        <f>VLOOKUP($A33,'LOOKUP SalesReport 2023-11-13'!$A$2:$O$216,4, FALSE)</f>
        <v>332380</v>
      </c>
      <c r="C33">
        <f>VLOOKUP(A33,'LOOKUP SalesReport 2023-11-13'!$A$2:$Q$216,9,FALSE)</f>
        <v>254</v>
      </c>
      <c r="D33" s="48" t="str" cm="1">
        <f t="array" ref="D33">IFERROR(_xlfn.XLOOKUP(1,('Annual Sales FINAL 06262023'!$A$3:$A$4500=Table2.5a!$A33)*('Annual Sales FINAL 06262023'!$F$3:$F$4500='Input_Data &amp; TOC'!$A$2),'Annual Sales FINAL 06262023'!$J$3:$J$4500,,TRUE),_xlfn.XLOOKUP(A33,'LOOKUP SalesReport 2023-11-13'!A:A,'LOOKUP SalesReport 2023-11-13'!H:H,,FALSE))</f>
        <v>North Slope Borough Power &amp; Light</v>
      </c>
      <c r="E33" s="48" t="str" cm="1">
        <f t="array" ref="E33">IFERROR(_xlfn.XLOOKUP(1,('Annual Sales FINAL 06262023'!$A$3:$A$4500=Table2.5a!$A33)*('Annual Sales FINAL 06262023'!$F$3:$F$4500='Input_Data &amp; TOC'!$A$2),'Annual Sales FINAL 06262023'!$B$3:$B$4500,,TRUE),_xlfn.XLOOKUP(A33,'LOOKUP SalesReport 2023-11-13'!A:A,'LOOKUP SalesReport 2023-11-13'!G:G,,FALSE))</f>
        <v>Nuiqsut</v>
      </c>
      <c r="F33" s="48" t="str" cm="1">
        <f t="array" ref="F33">IFERROR(_xlfn.XLOOKUP(1,('Annual Sales FINAL 06262023'!$A$3:$A$4500=Table2.5a!$A33)*('Annual Sales FINAL 06262023'!$F$3:$F$4500='Input_Data &amp; TOC'!$A$2),'Annual Sales FINAL 06262023'!$E$3:$E$4500,,TRUE),_xlfn.XLOOKUP(A33,'LOOKUP SalesReport 2023-11-13'!A:A,'LOOKUP SalesReport 2023-11-13'!K:K,,FALSE))</f>
        <v>Nuiqsut_grid</v>
      </c>
      <c r="G33" s="98" t="str">
        <f>VLOOKUP($F33,'LOOKUP INTERTIES 2023-11-08'!$B$2:$G$206,6,FALSE)</f>
        <v>North Slope</v>
      </c>
      <c r="H33" s="140" cm="1">
        <f t="array" ref="H33">IFERROR(_xlfn.XLOOKUP(1,('Annual Sales FINAL 06262023'!$A$3:$A$4500=$A33)*('Annual Sales FINAL 06262023'!$F$3:$F$4500='Input_Data &amp; TOC'!$A$2),'Annual Sales FINAL 06262023'!$V$3:$V$4500,,TRUE),)</f>
        <v>90.322558333333333</v>
      </c>
      <c r="I33" s="151" cm="1">
        <f t="array" ref="I33">IFERROR(_xlfn.XLOOKUP(1,('Annual Sales FINAL 06262023'!$A$3:$A$4500=$A33)*('Annual Sales FINAL 06262023'!$F$3:$F$4500='Input_Data &amp; TOC'!$A$2),'Annual Sales FINAL 06262023'!$W$3:$W$4500,,TRUE),)</f>
        <v>985.33699999999999</v>
      </c>
      <c r="J33" s="154" cm="1">
        <f t="array" ref="J33">IFERROR(_xlfn.XLOOKUP(1,('Annual Sales FINAL 06262023'!$A$3:$A$4500=$A33)*('Annual Sales FINAL 06262023'!$F$3:$F$4500='Input_Data &amp; TOC'!$A$2),'Annual Sales FINAL 06262023'!$X$3:$X$4500,,TRUE),)</f>
        <v>110.58333333333333</v>
      </c>
      <c r="K33" s="46">
        <f t="shared" si="2"/>
        <v>9.1666666666666674E-2</v>
      </c>
      <c r="L33" s="139" cm="1">
        <f t="array" ref="L33">IFERROR(_xlfn.XLOOKUP(1,('Annual Sales FINAL 06262023'!$A$3:$A$4500=$A33)*('Annual Sales FINAL 06262023'!$F$3:$F$4500='Input_Data &amp; TOC'!$A$2),'Annual Sales FINAL 06262023'!$Y$3:$Y$4500,,TRUE),)</f>
        <v>464.64815833333336</v>
      </c>
      <c r="M33" s="139" cm="1">
        <f t="array" ref="M33">IFERROR(_xlfn.XLOOKUP(1,('Annual Sales FINAL 06262023'!$A$3:$A$4500=$A33)*('Annual Sales FINAL 06262023'!$F$3:$F$4500='Input_Data &amp; TOC'!$A$2),'Annual Sales FINAL 06262023'!$Z$3:$Z$4500,,TRUE),)</f>
        <v>5068.8890000000001</v>
      </c>
      <c r="N33" s="139" cm="1">
        <f t="array" ref="N33">IFERROR(_xlfn.XLOOKUP(1,('Annual Sales FINAL 06262023'!$A$3:$A$4500=$A33)*('Annual Sales FINAL 06262023'!$F$3:$F$4500='Input_Data &amp; TOC'!$A$2),'Annual Sales FINAL 06262023'!$AA$3:$AA$4500,,TRUE),)</f>
        <v>3</v>
      </c>
      <c r="O33" s="140">
        <f t="shared" si="3"/>
        <v>9.1666666666666674E-2</v>
      </c>
      <c r="P33" s="127" cm="1">
        <f t="array" ref="P33">IFERROR(_xlfn.XLOOKUP(1,('Annual Sales FINAL 06262023'!$A$3:$A$4500=$A33)*('Annual Sales FINAL 06262023'!$F$3:$F$4500='Input_Data &amp; TOC'!$A$2),'Annual Sales FINAL 06262023'!$AO$3:$AO$4500,,TRUE),)</f>
        <v>14.002541666666668</v>
      </c>
      <c r="Q33" s="127" cm="1">
        <f t="array" ref="Q33">IFERROR(_xlfn.XLOOKUP(1,('Annual Sales FINAL 06262023'!$A$3:$A$4500=$A33)*('Annual Sales FINAL 06262023'!$F$3:$F$4500='Input_Data &amp; TOC'!$A$2),'Annual Sales FINAL 06262023'!$AP$3:$AP$4500,,TRUE),)</f>
        <v>152.755</v>
      </c>
      <c r="R33" s="127" cm="1">
        <f t="array" ref="R33">IFERROR(_xlfn.XLOOKUP(1,('Annual Sales FINAL 06262023'!$A$3:$A$4500=$A33)*('Annual Sales FINAL 06262023'!$F$3:$F$4500='Input_Data &amp; TOC'!$A$2),'Annual Sales FINAL 06262023'!$AQ$3:$AQ$4500,,TRUE),)</f>
        <v>82.75</v>
      </c>
      <c r="S33" s="142">
        <f t="shared" si="0"/>
        <v>9.1666666666666674E-2</v>
      </c>
      <c r="T33" s="139" cm="1">
        <f t="array" ref="T33">IFERROR(_xlfn.XLOOKUP(1,('Annual Sales FINAL 06262023'!$A$3:$A$4500=$A33)*('Annual Sales FINAL 06262023'!$F$3:$F$4500='Input_Data &amp; TOC'!$A$2),'Annual Sales FINAL 06262023'!$AR$3:$AR$4500,,TRUE),)</f>
        <v>568.97325833333332</v>
      </c>
      <c r="U33" s="139" cm="1">
        <f t="array" ref="U33">IFERROR(_xlfn.XLOOKUP(1,('Annual Sales FINAL 06262023'!$A$3:$A$4500=$A33)*('Annual Sales FINAL 06262023'!$F$3:$F$4500='Input_Data &amp; TOC'!$A$2),'Annual Sales FINAL 06262023'!$AS$3:$AS$4500,,TRUE),)</f>
        <v>6206.9809999999998</v>
      </c>
      <c r="V33" s="139" cm="1">
        <f t="array" ref="V33">IFERROR(_xlfn.XLOOKUP(1,('Annual Sales FINAL 06262023'!$A$3:$A$4500=$A33)*('Annual Sales FINAL 06262023'!$F$3:$F$4500='Input_Data &amp; TOC'!$A$2),'Annual Sales FINAL 06262023'!$AT$3:$AT$4500,,TRUE),)</f>
        <v>196.33333333333331</v>
      </c>
      <c r="W33" s="142">
        <f t="shared" si="4"/>
        <v>9.1666666666666674E-2</v>
      </c>
      <c r="X33" s="139" t="str" cm="1">
        <f t="array" ref="X33">IFERROR(_xlfn.XLOOKUP(1,('Annual Sales FINAL 06262023'!$A$3:$A$4500=$A33)*('Annual Sales FINAL 06262023'!$F$3:$F$4500='Input_Data &amp; TOC'!$A$2),'Annual Sales FINAL 06262023'!$S$3:$S$4500,,TRUE),)</f>
        <v>PCE</v>
      </c>
      <c r="Y33" s="139" cm="1">
        <f t="array" ref="Y33">IFERROR(_xlfn.XLOOKUP(1,('Annual Sales FINAL 06262023'!$A$3:$A$4500=$A33)*('Annual Sales FINAL 06262023'!$F$3:$F$4500='Input_Data &amp; TOC'!$A$2),'Annual Sales FINAL 06262023'!$AU$3:$AU$4500,,TRUE),)</f>
        <v>12</v>
      </c>
      <c r="Z33" t="str">
        <f>VLOOKUP($A33,'LOOKUP SalesReport 2023-11-13'!$A$2:$P$216,16, FALSE)</f>
        <v>North Slope</v>
      </c>
      <c r="AA33" t="str">
        <f t="shared" si="1"/>
        <v>Residential rate as reported to PCE</v>
      </c>
    </row>
    <row r="34" spans="1:27" ht="30" x14ac:dyDescent="0.25">
      <c r="A34" t="s">
        <v>771</v>
      </c>
      <c r="B34">
        <f>VLOOKUP($A34,'LOOKUP SalesReport 2023-11-13'!$A$2:$O$216,4, FALSE)</f>
        <v>332390</v>
      </c>
      <c r="C34">
        <f>VLOOKUP(A34,'LOOKUP SalesReport 2023-11-13'!$A$2:$Q$216,9,FALSE)</f>
        <v>254</v>
      </c>
      <c r="D34" s="48" t="str" cm="1">
        <f t="array" ref="D34">IFERROR(_xlfn.XLOOKUP(1,('Annual Sales FINAL 06262023'!$A$3:$A$4500=Table2.5a!$A34)*('Annual Sales FINAL 06262023'!$F$3:$F$4500='Input_Data &amp; TOC'!$A$2),'Annual Sales FINAL 06262023'!$J$3:$J$4500,,TRUE),_xlfn.XLOOKUP(A34,'LOOKUP SalesReport 2023-11-13'!A:A,'LOOKUP SalesReport 2023-11-13'!H:H,,FALSE))</f>
        <v>North Slope Borough Power &amp; Light</v>
      </c>
      <c r="E34" s="48" t="str" cm="1">
        <f t="array" ref="E34">IFERROR(_xlfn.XLOOKUP(1,('Annual Sales FINAL 06262023'!$A$3:$A$4500=Table2.5a!$A34)*('Annual Sales FINAL 06262023'!$F$3:$F$4500='Input_Data &amp; TOC'!$A$2),'Annual Sales FINAL 06262023'!$B$3:$B$4500,,TRUE),_xlfn.XLOOKUP(A34,'LOOKUP SalesReport 2023-11-13'!A:A,'LOOKUP SalesReport 2023-11-13'!G:G,,FALSE))</f>
        <v>Point Hope</v>
      </c>
      <c r="F34" s="48" t="str" cm="1">
        <f t="array" ref="F34">IFERROR(_xlfn.XLOOKUP(1,('Annual Sales FINAL 06262023'!$A$3:$A$4500=Table2.5a!$A34)*('Annual Sales FINAL 06262023'!$F$3:$F$4500='Input_Data &amp; TOC'!$A$2),'Annual Sales FINAL 06262023'!$E$3:$E$4500,,TRUE),_xlfn.XLOOKUP(A34,'LOOKUP SalesReport 2023-11-13'!A:A,'LOOKUP SalesReport 2023-11-13'!K:K,,FALSE))</f>
        <v>Point Hope_grid</v>
      </c>
      <c r="G34" s="98" t="str">
        <f>VLOOKUP($F34,'LOOKUP INTERTIES 2023-11-08'!$B$2:$G$206,6,FALSE)</f>
        <v>North Slope</v>
      </c>
      <c r="H34" s="140" cm="1">
        <f t="array" ref="H34">IFERROR(_xlfn.XLOOKUP(1,('Annual Sales FINAL 06262023'!$A$3:$A$4500=$A34)*('Annual Sales FINAL 06262023'!$F$3:$F$4500='Input_Data &amp; TOC'!$A$2),'Annual Sales FINAL 06262023'!$V$3:$V$4500,,TRUE),)</f>
        <v>286.73519999999991</v>
      </c>
      <c r="I34" s="151" cm="1">
        <f t="array" ref="I34">IFERROR(_xlfn.XLOOKUP(1,('Annual Sales FINAL 06262023'!$A$3:$A$4500=$A34)*('Annual Sales FINAL 06262023'!$F$3:$F$4500='Input_Data &amp; TOC'!$A$2),'Annual Sales FINAL 06262023'!$W$3:$W$4500,,TRUE),)</f>
        <v>1911.568</v>
      </c>
      <c r="J34" s="154" cm="1">
        <f t="array" ref="J34">IFERROR(_xlfn.XLOOKUP(1,('Annual Sales FINAL 06262023'!$A$3:$A$4500=$A34)*('Annual Sales FINAL 06262023'!$F$3:$F$4500='Input_Data &amp; TOC'!$A$2),'Annual Sales FINAL 06262023'!$X$3:$X$4500,,TRUE),)</f>
        <v>193.91666666666666</v>
      </c>
      <c r="K34" s="46">
        <f t="shared" si="2"/>
        <v>0.14999999999999994</v>
      </c>
      <c r="L34" s="139" cm="1">
        <f t="array" ref="L34">IFERROR(_xlfn.XLOOKUP(1,('Annual Sales FINAL 06262023'!$A$3:$A$4500=$A34)*('Annual Sales FINAL 06262023'!$F$3:$F$4500='Input_Data &amp; TOC'!$A$2),'Annual Sales FINAL 06262023'!$Y$3:$Y$4500,,TRUE),)</f>
        <v>550.30544999999984</v>
      </c>
      <c r="M34" s="139" cm="1">
        <f t="array" ref="M34">IFERROR(_xlfn.XLOOKUP(1,('Annual Sales FINAL 06262023'!$A$3:$A$4500=$A34)*('Annual Sales FINAL 06262023'!$F$3:$F$4500='Input_Data &amp; TOC'!$A$2),'Annual Sales FINAL 06262023'!$Z$3:$Z$4500,,TRUE),)</f>
        <v>3668.703</v>
      </c>
      <c r="N34" s="139" cm="1">
        <f t="array" ref="N34">IFERROR(_xlfn.XLOOKUP(1,('Annual Sales FINAL 06262023'!$A$3:$A$4500=$A34)*('Annual Sales FINAL 06262023'!$F$3:$F$4500='Input_Data &amp; TOC'!$A$2),'Annual Sales FINAL 06262023'!$AA$3:$AA$4500,,TRUE),)</f>
        <v>2</v>
      </c>
      <c r="O34" s="140">
        <f t="shared" si="3"/>
        <v>0.14999999999999997</v>
      </c>
      <c r="P34" s="127" cm="1">
        <f t="array" ref="P34">IFERROR(_xlfn.XLOOKUP(1,('Annual Sales FINAL 06262023'!$A$3:$A$4500=$A34)*('Annual Sales FINAL 06262023'!$F$3:$F$4500='Input_Data &amp; TOC'!$A$2),'Annual Sales FINAL 06262023'!$AO$3:$AO$4500,,TRUE),)</f>
        <v>16.960649999999998</v>
      </c>
      <c r="Q34" s="127" cm="1">
        <f t="array" ref="Q34">IFERROR(_xlfn.XLOOKUP(1,('Annual Sales FINAL 06262023'!$A$3:$A$4500=$A34)*('Annual Sales FINAL 06262023'!$F$3:$F$4500='Input_Data &amp; TOC'!$A$2),'Annual Sales FINAL 06262023'!$AP$3:$AP$4500,,TRUE),)</f>
        <v>113.071</v>
      </c>
      <c r="R34" s="127" cm="1">
        <f t="array" ref="R34">IFERROR(_xlfn.XLOOKUP(1,('Annual Sales FINAL 06262023'!$A$3:$A$4500=$A34)*('Annual Sales FINAL 06262023'!$F$3:$F$4500='Input_Data &amp; TOC'!$A$2),'Annual Sales FINAL 06262023'!$AQ$3:$AQ$4500,,TRUE),)</f>
        <v>89.5</v>
      </c>
      <c r="S34" s="142">
        <f t="shared" si="0"/>
        <v>0.15</v>
      </c>
      <c r="T34" s="139" cm="1">
        <f t="array" ref="T34">IFERROR(_xlfn.XLOOKUP(1,('Annual Sales FINAL 06262023'!$A$3:$A$4500=$A34)*('Annual Sales FINAL 06262023'!$F$3:$F$4500='Input_Data &amp; TOC'!$A$2),'Annual Sales FINAL 06262023'!$AR$3:$AR$4500,,TRUE),)</f>
        <v>854.00129999999979</v>
      </c>
      <c r="U34" s="139" cm="1">
        <f t="array" ref="U34">IFERROR(_xlfn.XLOOKUP(1,('Annual Sales FINAL 06262023'!$A$3:$A$4500=$A34)*('Annual Sales FINAL 06262023'!$F$3:$F$4500='Input_Data &amp; TOC'!$A$2),'Annual Sales FINAL 06262023'!$AS$3:$AS$4500,,TRUE),)</f>
        <v>5693.3419999999996</v>
      </c>
      <c r="V34" s="139" cm="1">
        <f t="array" ref="V34">IFERROR(_xlfn.XLOOKUP(1,('Annual Sales FINAL 06262023'!$A$3:$A$4500=$A34)*('Annual Sales FINAL 06262023'!$F$3:$F$4500='Input_Data &amp; TOC'!$A$2),'Annual Sales FINAL 06262023'!$AT$3:$AT$4500,,TRUE),)</f>
        <v>285.41666666666663</v>
      </c>
      <c r="W34" s="142">
        <f t="shared" si="4"/>
        <v>0.14999999999999997</v>
      </c>
      <c r="X34" s="139" t="str" cm="1">
        <f t="array" ref="X34">IFERROR(_xlfn.XLOOKUP(1,('Annual Sales FINAL 06262023'!$A$3:$A$4500=$A34)*('Annual Sales FINAL 06262023'!$F$3:$F$4500='Input_Data &amp; TOC'!$A$2),'Annual Sales FINAL 06262023'!$S$3:$S$4500,,TRUE),)</f>
        <v>PCE</v>
      </c>
      <c r="Y34" s="139" cm="1">
        <f t="array" ref="Y34">IFERROR(_xlfn.XLOOKUP(1,('Annual Sales FINAL 06262023'!$A$3:$A$4500=$A34)*('Annual Sales FINAL 06262023'!$F$3:$F$4500='Input_Data &amp; TOC'!$A$2),'Annual Sales FINAL 06262023'!$AU$3:$AU$4500,,TRUE),)</f>
        <v>12</v>
      </c>
      <c r="Z34" t="str">
        <f>VLOOKUP($A34,'LOOKUP SalesReport 2023-11-13'!$A$2:$P$216,16, FALSE)</f>
        <v>North Slope</v>
      </c>
      <c r="AA34" t="str">
        <f t="shared" si="1"/>
        <v>Residential rate as reported to PCE</v>
      </c>
    </row>
    <row r="35" spans="1:27" ht="30" x14ac:dyDescent="0.25">
      <c r="A35" t="s">
        <v>774</v>
      </c>
      <c r="B35">
        <f>VLOOKUP($A35,'LOOKUP SalesReport 2023-11-13'!$A$2:$O$216,4, FALSE)</f>
        <v>332400</v>
      </c>
      <c r="C35">
        <f>VLOOKUP(A35,'LOOKUP SalesReport 2023-11-13'!$A$2:$Q$216,9,FALSE)</f>
        <v>254</v>
      </c>
      <c r="D35" s="48" t="str" cm="1">
        <f t="array" ref="D35">IFERROR(_xlfn.XLOOKUP(1,('Annual Sales FINAL 06262023'!$A$3:$A$4500=Table2.5a!$A35)*('Annual Sales FINAL 06262023'!$F$3:$F$4500='Input_Data &amp; TOC'!$A$2),'Annual Sales FINAL 06262023'!$J$3:$J$4500,,TRUE),_xlfn.XLOOKUP(A35,'LOOKUP SalesReport 2023-11-13'!A:A,'LOOKUP SalesReport 2023-11-13'!H:H,,FALSE))</f>
        <v>North Slope Borough Power &amp; Light</v>
      </c>
      <c r="E35" s="48" t="str" cm="1">
        <f t="array" ref="E35">IFERROR(_xlfn.XLOOKUP(1,('Annual Sales FINAL 06262023'!$A$3:$A$4500=Table2.5a!$A35)*('Annual Sales FINAL 06262023'!$F$3:$F$4500='Input_Data &amp; TOC'!$A$2),'Annual Sales FINAL 06262023'!$B$3:$B$4500,,TRUE),_xlfn.XLOOKUP(A35,'LOOKUP SalesReport 2023-11-13'!A:A,'LOOKUP SalesReport 2023-11-13'!G:G,,FALSE))</f>
        <v>Point Lay</v>
      </c>
      <c r="F35" s="48" t="str" cm="1">
        <f t="array" ref="F35">IFERROR(_xlfn.XLOOKUP(1,('Annual Sales FINAL 06262023'!$A$3:$A$4500=Table2.5a!$A35)*('Annual Sales FINAL 06262023'!$F$3:$F$4500='Input_Data &amp; TOC'!$A$2),'Annual Sales FINAL 06262023'!$E$3:$E$4500,,TRUE),_xlfn.XLOOKUP(A35,'LOOKUP SalesReport 2023-11-13'!A:A,'LOOKUP SalesReport 2023-11-13'!K:K,,FALSE))</f>
        <v>Point Lay_grid</v>
      </c>
      <c r="G35" s="98" t="str">
        <f>VLOOKUP($F35,'LOOKUP INTERTIES 2023-11-08'!$B$2:$G$206,6,FALSE)</f>
        <v>North Slope</v>
      </c>
      <c r="H35" s="140" cm="1">
        <f t="array" ref="H35">IFERROR(_xlfn.XLOOKUP(1,('Annual Sales FINAL 06262023'!$A$3:$A$4500=$A35)*('Annual Sales FINAL 06262023'!$F$3:$F$4500='Input_Data &amp; TOC'!$A$2),'Annual Sales FINAL 06262023'!$V$3:$V$4500,,TRUE),)</f>
        <v>94.779299999999978</v>
      </c>
      <c r="I35" s="151" cm="1">
        <f t="array" ref="I35">IFERROR(_xlfn.XLOOKUP(1,('Annual Sales FINAL 06262023'!$A$3:$A$4500=$A35)*('Annual Sales FINAL 06262023'!$F$3:$F$4500='Input_Data &amp; TOC'!$A$2),'Annual Sales FINAL 06262023'!$W$3:$W$4500,,TRUE),)</f>
        <v>631.86199999999997</v>
      </c>
      <c r="J35" s="154" cm="1">
        <f t="array" ref="J35">IFERROR(_xlfn.XLOOKUP(1,('Annual Sales FINAL 06262023'!$A$3:$A$4500=$A35)*('Annual Sales FINAL 06262023'!$F$3:$F$4500='Input_Data &amp; TOC'!$A$2),'Annual Sales FINAL 06262023'!$X$3:$X$4500,,TRUE),)</f>
        <v>64.833333333333329</v>
      </c>
      <c r="K35" s="46">
        <f t="shared" si="2"/>
        <v>0.14999999999999997</v>
      </c>
      <c r="L35" s="139" cm="1">
        <f t="array" ref="L35">IFERROR(_xlfn.XLOOKUP(1,('Annual Sales FINAL 06262023'!$A$3:$A$4500=$A35)*('Annual Sales FINAL 06262023'!$F$3:$F$4500='Input_Data &amp; TOC'!$A$2),'Annual Sales FINAL 06262023'!$Y$3:$Y$4500,,TRUE),)</f>
        <v>377.00594999999993</v>
      </c>
      <c r="M35" s="139" cm="1">
        <f t="array" ref="M35">IFERROR(_xlfn.XLOOKUP(1,('Annual Sales FINAL 06262023'!$A$3:$A$4500=$A35)*('Annual Sales FINAL 06262023'!$F$3:$F$4500='Input_Data &amp; TOC'!$A$2),'Annual Sales FINAL 06262023'!$Z$3:$Z$4500,,TRUE),)</f>
        <v>2513.373</v>
      </c>
      <c r="N35" s="139" cm="1">
        <f t="array" ref="N35">IFERROR(_xlfn.XLOOKUP(1,('Annual Sales FINAL 06262023'!$A$3:$A$4500=$A35)*('Annual Sales FINAL 06262023'!$F$3:$F$4500='Input_Data &amp; TOC'!$A$2),'Annual Sales FINAL 06262023'!$AA$3:$AA$4500,,TRUE),)</f>
        <v>1</v>
      </c>
      <c r="O35" s="140">
        <f t="shared" si="3"/>
        <v>0.14999999999999997</v>
      </c>
      <c r="P35" s="127" cm="1">
        <f t="array" ref="P35">IFERROR(_xlfn.XLOOKUP(1,('Annual Sales FINAL 06262023'!$A$3:$A$4500=$A35)*('Annual Sales FINAL 06262023'!$F$3:$F$4500='Input_Data &amp; TOC'!$A$2),'Annual Sales FINAL 06262023'!$AO$3:$AO$4500,,TRUE),)</f>
        <v>15.628199999999996</v>
      </c>
      <c r="Q35" s="127" cm="1">
        <f t="array" ref="Q35">IFERROR(_xlfn.XLOOKUP(1,('Annual Sales FINAL 06262023'!$A$3:$A$4500=$A35)*('Annual Sales FINAL 06262023'!$F$3:$F$4500='Input_Data &amp; TOC'!$A$2),'Annual Sales FINAL 06262023'!$AP$3:$AP$4500,,TRUE),)</f>
        <v>104.188</v>
      </c>
      <c r="R35" s="127" cm="1">
        <f t="array" ref="R35">IFERROR(_xlfn.XLOOKUP(1,('Annual Sales FINAL 06262023'!$A$3:$A$4500=$A35)*('Annual Sales FINAL 06262023'!$F$3:$F$4500='Input_Data &amp; TOC'!$A$2),'Annual Sales FINAL 06262023'!$AQ$3:$AQ$4500,,TRUE),)</f>
        <v>42.083333333333336</v>
      </c>
      <c r="S35" s="142">
        <f t="shared" si="0"/>
        <v>0.14999999999999997</v>
      </c>
      <c r="T35" s="139" cm="1">
        <f t="array" ref="T35">IFERROR(_xlfn.XLOOKUP(1,('Annual Sales FINAL 06262023'!$A$3:$A$4500=$A35)*('Annual Sales FINAL 06262023'!$F$3:$F$4500='Input_Data &amp; TOC'!$A$2),'Annual Sales FINAL 06262023'!$AR$3:$AR$4500,,TRUE),)</f>
        <v>487.4134499999999</v>
      </c>
      <c r="U35" s="139" cm="1">
        <f t="array" ref="U35">IFERROR(_xlfn.XLOOKUP(1,('Annual Sales FINAL 06262023'!$A$3:$A$4500=$A35)*('Annual Sales FINAL 06262023'!$F$3:$F$4500='Input_Data &amp; TOC'!$A$2),'Annual Sales FINAL 06262023'!$AS$3:$AS$4500,,TRUE),)</f>
        <v>3249.4230000000002</v>
      </c>
      <c r="V35" s="139" cm="1">
        <f t="array" ref="V35">IFERROR(_xlfn.XLOOKUP(1,('Annual Sales FINAL 06262023'!$A$3:$A$4500=$A35)*('Annual Sales FINAL 06262023'!$F$3:$F$4500='Input_Data &amp; TOC'!$A$2),'Annual Sales FINAL 06262023'!$AT$3:$AT$4500,,TRUE),)</f>
        <v>107.91666666666666</v>
      </c>
      <c r="W35" s="142">
        <f t="shared" si="4"/>
        <v>0.14999999999999997</v>
      </c>
      <c r="X35" s="139" t="str" cm="1">
        <f t="array" ref="X35">IFERROR(_xlfn.XLOOKUP(1,('Annual Sales FINAL 06262023'!$A$3:$A$4500=$A35)*('Annual Sales FINAL 06262023'!$F$3:$F$4500='Input_Data &amp; TOC'!$A$2),'Annual Sales FINAL 06262023'!$S$3:$S$4500,,TRUE),)</f>
        <v>PCE</v>
      </c>
      <c r="Y35" s="139" cm="1">
        <f t="array" ref="Y35">IFERROR(_xlfn.XLOOKUP(1,('Annual Sales FINAL 06262023'!$A$3:$A$4500=$A35)*('Annual Sales FINAL 06262023'!$F$3:$F$4500='Input_Data &amp; TOC'!$A$2),'Annual Sales FINAL 06262023'!$AU$3:$AU$4500,,TRUE),)</f>
        <v>12</v>
      </c>
      <c r="Z35" t="str">
        <f>VLOOKUP($A35,'LOOKUP SalesReport 2023-11-13'!$A$2:$P$216,16, FALSE)</f>
        <v>North Slope</v>
      </c>
      <c r="AA35" t="str">
        <f t="shared" si="1"/>
        <v>Residential rate as reported to PCE</v>
      </c>
    </row>
    <row r="36" spans="1:27" ht="30" x14ac:dyDescent="0.25">
      <c r="A36" t="s">
        <v>777</v>
      </c>
      <c r="B36">
        <f>VLOOKUP($A36,'LOOKUP SalesReport 2023-11-13'!$A$2:$O$216,4, FALSE)</f>
        <v>332410</v>
      </c>
      <c r="C36">
        <f>VLOOKUP(A36,'LOOKUP SalesReport 2023-11-13'!$A$2:$Q$216,9,FALSE)</f>
        <v>254</v>
      </c>
      <c r="D36" s="48" t="str" cm="1">
        <f t="array" ref="D36">IFERROR(_xlfn.XLOOKUP(1,('Annual Sales FINAL 06262023'!$A$3:$A$4500=Table2.5a!$A36)*('Annual Sales FINAL 06262023'!$F$3:$F$4500='Input_Data &amp; TOC'!$A$2),'Annual Sales FINAL 06262023'!$J$3:$J$4500,,TRUE),_xlfn.XLOOKUP(A36,'LOOKUP SalesReport 2023-11-13'!A:A,'LOOKUP SalesReport 2023-11-13'!H:H,,FALSE))</f>
        <v>North Slope Borough Power &amp; Light</v>
      </c>
      <c r="E36" s="48" t="str" cm="1">
        <f t="array" ref="E36">IFERROR(_xlfn.XLOOKUP(1,('Annual Sales FINAL 06262023'!$A$3:$A$4500=Table2.5a!$A36)*('Annual Sales FINAL 06262023'!$F$3:$F$4500='Input_Data &amp; TOC'!$A$2),'Annual Sales FINAL 06262023'!$B$3:$B$4500,,TRUE),_xlfn.XLOOKUP(A36,'LOOKUP SalesReport 2023-11-13'!A:A,'LOOKUP SalesReport 2023-11-13'!G:G,,FALSE))</f>
        <v>Wainwright</v>
      </c>
      <c r="F36" s="48" t="str" cm="1">
        <f t="array" ref="F36">IFERROR(_xlfn.XLOOKUP(1,('Annual Sales FINAL 06262023'!$A$3:$A$4500=Table2.5a!$A36)*('Annual Sales FINAL 06262023'!$F$3:$F$4500='Input_Data &amp; TOC'!$A$2),'Annual Sales FINAL 06262023'!$E$3:$E$4500,,TRUE),_xlfn.XLOOKUP(A36,'LOOKUP SalesReport 2023-11-13'!A:A,'LOOKUP SalesReport 2023-11-13'!K:K,,FALSE))</f>
        <v>Wainwright_grid</v>
      </c>
      <c r="G36" s="98" t="str">
        <f>VLOOKUP($F36,'LOOKUP INTERTIES 2023-11-08'!$B$2:$G$206,6,FALSE)</f>
        <v>North Slope</v>
      </c>
      <c r="H36" s="140" cm="1">
        <f t="array" ref="H36">IFERROR(_xlfn.XLOOKUP(1,('Annual Sales FINAL 06262023'!$A$3:$A$4500=$A36)*('Annual Sales FINAL 06262023'!$F$3:$F$4500='Input_Data &amp; TOC'!$A$2),'Annual Sales FINAL 06262023'!$V$3:$V$4500,,TRUE),)</f>
        <v>210.79214999999994</v>
      </c>
      <c r="I36" s="151" cm="1">
        <f t="array" ref="I36">IFERROR(_xlfn.XLOOKUP(1,('Annual Sales FINAL 06262023'!$A$3:$A$4500=$A36)*('Annual Sales FINAL 06262023'!$F$3:$F$4500='Input_Data &amp; TOC'!$A$2),'Annual Sales FINAL 06262023'!$W$3:$W$4500,,TRUE),)</f>
        <v>1405.2809999999999</v>
      </c>
      <c r="J36" s="154" cm="1">
        <f t="array" ref="J36">IFERROR(_xlfn.XLOOKUP(1,('Annual Sales FINAL 06262023'!$A$3:$A$4500=$A36)*('Annual Sales FINAL 06262023'!$F$3:$F$4500='Input_Data &amp; TOC'!$A$2),'Annual Sales FINAL 06262023'!$X$3:$X$4500,,TRUE),)</f>
        <v>151.5</v>
      </c>
      <c r="K36" s="46">
        <f t="shared" si="2"/>
        <v>0.14999999999999997</v>
      </c>
      <c r="L36" s="139" cm="1">
        <f t="array" ref="L36">IFERROR(_xlfn.XLOOKUP(1,('Annual Sales FINAL 06262023'!$A$3:$A$4500=$A36)*('Annual Sales FINAL 06262023'!$F$3:$F$4500='Input_Data &amp; TOC'!$A$2),'Annual Sales FINAL 06262023'!$Y$3:$Y$4500,,TRUE),)</f>
        <v>673.14224999999976</v>
      </c>
      <c r="M36" s="139" cm="1">
        <f t="array" ref="M36">IFERROR(_xlfn.XLOOKUP(1,('Annual Sales FINAL 06262023'!$A$3:$A$4500=$A36)*('Annual Sales FINAL 06262023'!$F$3:$F$4500='Input_Data &amp; TOC'!$A$2),'Annual Sales FINAL 06262023'!$Z$3:$Z$4500,,TRUE),)</f>
        <v>4487.6149999999998</v>
      </c>
      <c r="N36" s="139" cm="1">
        <f t="array" ref="N36">IFERROR(_xlfn.XLOOKUP(1,('Annual Sales FINAL 06262023'!$A$3:$A$4500=$A36)*('Annual Sales FINAL 06262023'!$F$3:$F$4500='Input_Data &amp; TOC'!$A$2),'Annual Sales FINAL 06262023'!$AA$3:$AA$4500,,TRUE),)</f>
        <v>3</v>
      </c>
      <c r="O36" s="140">
        <f t="shared" si="3"/>
        <v>0.14999999999999997</v>
      </c>
      <c r="P36" s="127" cm="1">
        <f t="array" ref="P36">IFERROR(_xlfn.XLOOKUP(1,('Annual Sales FINAL 06262023'!$A$3:$A$4500=$A36)*('Annual Sales FINAL 06262023'!$F$3:$F$4500='Input_Data &amp; TOC'!$A$2),'Annual Sales FINAL 06262023'!$AO$3:$AO$4500,,TRUE),)</f>
        <v>22.128599999999995</v>
      </c>
      <c r="Q36" s="127" cm="1">
        <f t="array" ref="Q36">IFERROR(_xlfn.XLOOKUP(1,('Annual Sales FINAL 06262023'!$A$3:$A$4500=$A36)*('Annual Sales FINAL 06262023'!$F$3:$F$4500='Input_Data &amp; TOC'!$A$2),'Annual Sales FINAL 06262023'!$AP$3:$AP$4500,,TRUE),)</f>
        <v>147.524</v>
      </c>
      <c r="R36" s="127" cm="1">
        <f t="array" ref="R36">IFERROR(_xlfn.XLOOKUP(1,('Annual Sales FINAL 06262023'!$A$3:$A$4500=$A36)*('Annual Sales FINAL 06262023'!$F$3:$F$4500='Input_Data &amp; TOC'!$A$2),'Annual Sales FINAL 06262023'!$AQ$3:$AQ$4500,,TRUE),)</f>
        <v>73.666666666666671</v>
      </c>
      <c r="S36" s="142">
        <f t="shared" si="0"/>
        <v>0.14999999999999997</v>
      </c>
      <c r="T36" s="139" cm="1">
        <f t="array" ref="T36">IFERROR(_xlfn.XLOOKUP(1,('Annual Sales FINAL 06262023'!$A$3:$A$4500=$A36)*('Annual Sales FINAL 06262023'!$F$3:$F$4500='Input_Data &amp; TOC'!$A$2),'Annual Sales FINAL 06262023'!$AR$3:$AR$4500,,TRUE),)</f>
        <v>906.06299999999976</v>
      </c>
      <c r="U36" s="139" cm="1">
        <f t="array" ref="U36">IFERROR(_xlfn.XLOOKUP(1,('Annual Sales FINAL 06262023'!$A$3:$A$4500=$A36)*('Annual Sales FINAL 06262023'!$F$3:$F$4500='Input_Data &amp; TOC'!$A$2),'Annual Sales FINAL 06262023'!$AS$3:$AS$4500,,TRUE),)</f>
        <v>6040.42</v>
      </c>
      <c r="V36" s="139" cm="1">
        <f t="array" ref="V36">IFERROR(_xlfn.XLOOKUP(1,('Annual Sales FINAL 06262023'!$A$3:$A$4500=$A36)*('Annual Sales FINAL 06262023'!$F$3:$F$4500='Input_Data &amp; TOC'!$A$2),'Annual Sales FINAL 06262023'!$AT$3:$AT$4500,,TRUE),)</f>
        <v>228.16666666666669</v>
      </c>
      <c r="W36" s="142">
        <f t="shared" si="4"/>
        <v>0.14999999999999997</v>
      </c>
      <c r="X36" s="139" t="str" cm="1">
        <f t="array" ref="X36">IFERROR(_xlfn.XLOOKUP(1,('Annual Sales FINAL 06262023'!$A$3:$A$4500=$A36)*('Annual Sales FINAL 06262023'!$F$3:$F$4500='Input_Data &amp; TOC'!$A$2),'Annual Sales FINAL 06262023'!$S$3:$S$4500,,TRUE),)</f>
        <v>PCE</v>
      </c>
      <c r="Y36" s="139" cm="1">
        <f t="array" ref="Y36">IFERROR(_xlfn.XLOOKUP(1,('Annual Sales FINAL 06262023'!$A$3:$A$4500=$A36)*('Annual Sales FINAL 06262023'!$F$3:$F$4500='Input_Data &amp; TOC'!$A$2),'Annual Sales FINAL 06262023'!$AU$3:$AU$4500,,TRUE),)</f>
        <v>12</v>
      </c>
      <c r="Z36" t="str">
        <f>VLOOKUP($A36,'LOOKUP SalesReport 2023-11-13'!$A$2:$P$216,16, FALSE)</f>
        <v>North Slope</v>
      </c>
      <c r="AA36" t="str">
        <f t="shared" si="1"/>
        <v>Residential rate as reported to PCE</v>
      </c>
    </row>
    <row r="37" spans="1:27" ht="30" x14ac:dyDescent="0.25">
      <c r="A37" t="s">
        <v>758</v>
      </c>
      <c r="B37">
        <f>VLOOKUP($A37,'LOOKUP SalesReport 2023-11-13'!$A$2:$O$216,4, FALSE)</f>
        <v>332350</v>
      </c>
      <c r="C37">
        <f>VLOOKUP(A37,'LOOKUP SalesReport 2023-11-13'!$A$2:$Q$216,9,FALSE)</f>
        <v>254</v>
      </c>
      <c r="D37" s="48" t="str" cm="1">
        <f t="array" ref="D37">IFERROR(_xlfn.XLOOKUP(1,('Annual Sales FINAL 06262023'!$A$3:$A$4500=Table2.5a!$A37)*('Annual Sales FINAL 06262023'!$F$3:$F$4500='Input_Data &amp; TOC'!$A$2),'Annual Sales FINAL 06262023'!$J$3:$J$4500,,TRUE),_xlfn.XLOOKUP(A37,'LOOKUP SalesReport 2023-11-13'!A:A,'LOOKUP SalesReport 2023-11-13'!H:H,,FALSE))</f>
        <v>North Slope Borough Power &amp; Light</v>
      </c>
      <c r="E37" s="48" t="str" cm="1">
        <f t="array" ref="E37">IFERROR(_xlfn.XLOOKUP(1,('Annual Sales FINAL 06262023'!$A$3:$A$4500=Table2.5a!$A37)*('Annual Sales FINAL 06262023'!$F$3:$F$4500='Input_Data &amp; TOC'!$A$2),'Annual Sales FINAL 06262023'!$B$3:$B$4500,,TRUE),_xlfn.XLOOKUP(A37,'LOOKUP SalesReport 2023-11-13'!A:A,'LOOKUP SalesReport 2023-11-13'!G:G,,FALSE))</f>
        <v>Anaktuvuk Pass</v>
      </c>
      <c r="F37" s="48" t="str" cm="1">
        <f t="array" ref="F37">IFERROR(_xlfn.XLOOKUP(1,('Annual Sales FINAL 06262023'!$A$3:$A$4500=Table2.5a!$A37)*('Annual Sales FINAL 06262023'!$F$3:$F$4500='Input_Data &amp; TOC'!$A$2),'Annual Sales FINAL 06262023'!$E$3:$E$4500,,TRUE),_xlfn.XLOOKUP(A37,'LOOKUP SalesReport 2023-11-13'!A:A,'LOOKUP SalesReport 2023-11-13'!K:K,,FALSE))</f>
        <v>Anaktuvuk Pass_grid</v>
      </c>
      <c r="G37" s="98" t="str">
        <f>VLOOKUP($F37,'LOOKUP INTERTIES 2023-11-08'!$B$2:$G$206,6,FALSE)</f>
        <v>North Slope</v>
      </c>
      <c r="H37" s="140" cm="1">
        <f t="array" ref="H37">IFERROR(_xlfn.XLOOKUP(1,('Annual Sales FINAL 06262023'!$A$3:$A$4500=$A37)*('Annual Sales FINAL 06262023'!$F$3:$F$4500='Input_Data &amp; TOC'!$A$2),'Annual Sales FINAL 06262023'!$V$3:$V$4500,,TRUE),)</f>
        <v>116.80154999999998</v>
      </c>
      <c r="I37" s="151" cm="1">
        <f t="array" ref="I37">IFERROR(_xlfn.XLOOKUP(1,('Annual Sales FINAL 06262023'!$A$3:$A$4500=$A37)*('Annual Sales FINAL 06262023'!$F$3:$F$4500='Input_Data &amp; TOC'!$A$2),'Annual Sales FINAL 06262023'!$W$3:$W$4500,,TRUE),)</f>
        <v>778.67700000000002</v>
      </c>
      <c r="J37" s="154" cm="1">
        <f t="array" ref="J37">IFERROR(_xlfn.XLOOKUP(1,('Annual Sales FINAL 06262023'!$A$3:$A$4500=$A37)*('Annual Sales FINAL 06262023'!$F$3:$F$4500='Input_Data &amp; TOC'!$A$2),'Annual Sales FINAL 06262023'!$X$3:$X$4500,,TRUE),)</f>
        <v>102.41666666666667</v>
      </c>
      <c r="K37" s="46">
        <f t="shared" si="2"/>
        <v>0.14999999999999997</v>
      </c>
      <c r="L37" s="139" cm="1">
        <f t="array" ref="L37">IFERROR(_xlfn.XLOOKUP(1,('Annual Sales FINAL 06262023'!$A$3:$A$4500=$A37)*('Annual Sales FINAL 06262023'!$F$3:$F$4500='Input_Data &amp; TOC'!$A$2),'Annual Sales FINAL 06262023'!$Y$3:$Y$4500,,TRUE),)</f>
        <v>423.40529999999995</v>
      </c>
      <c r="M37" s="139" cm="1">
        <f t="array" ref="M37">IFERROR(_xlfn.XLOOKUP(1,('Annual Sales FINAL 06262023'!$A$3:$A$4500=$A37)*('Annual Sales FINAL 06262023'!$F$3:$F$4500='Input_Data &amp; TOC'!$A$2),'Annual Sales FINAL 06262023'!$Z$3:$Z$4500,,TRUE),)</f>
        <v>2822.7020000000002</v>
      </c>
      <c r="N37" s="139" cm="1">
        <f t="array" ref="N37">IFERROR(_xlfn.XLOOKUP(1,('Annual Sales FINAL 06262023'!$A$3:$A$4500=$A37)*('Annual Sales FINAL 06262023'!$F$3:$F$4500='Input_Data &amp; TOC'!$A$2),'Annual Sales FINAL 06262023'!$AA$3:$AA$4500,,TRUE),)</f>
        <v>2</v>
      </c>
      <c r="O37" s="140">
        <f t="shared" si="3"/>
        <v>0.14999999999999997</v>
      </c>
      <c r="P37" s="127" cm="1">
        <f t="array" ref="P37">IFERROR(_xlfn.XLOOKUP(1,('Annual Sales FINAL 06262023'!$A$3:$A$4500=$A37)*('Annual Sales FINAL 06262023'!$F$3:$F$4500='Input_Data &amp; TOC'!$A$2),'Annual Sales FINAL 06262023'!$AO$3:$AO$4500,,TRUE),)</f>
        <v>12.022649999999997</v>
      </c>
      <c r="Q37" s="127" cm="1">
        <f t="array" ref="Q37">IFERROR(_xlfn.XLOOKUP(1,('Annual Sales FINAL 06262023'!$A$3:$A$4500=$A37)*('Annual Sales FINAL 06262023'!$F$3:$F$4500='Input_Data &amp; TOC'!$A$2),'Annual Sales FINAL 06262023'!$AP$3:$AP$4500,,TRUE),)</f>
        <v>80.150999999999996</v>
      </c>
      <c r="R37" s="127" cm="1">
        <f t="array" ref="R37">IFERROR(_xlfn.XLOOKUP(1,('Annual Sales FINAL 06262023'!$A$3:$A$4500=$A37)*('Annual Sales FINAL 06262023'!$F$3:$F$4500='Input_Data &amp; TOC'!$A$2),'Annual Sales FINAL 06262023'!$AQ$3:$AQ$4500,,TRUE),)</f>
        <v>58.916666666666664</v>
      </c>
      <c r="S37" s="142">
        <f t="shared" si="0"/>
        <v>0.14999999999999997</v>
      </c>
      <c r="T37" s="139" cm="1">
        <f t="array" ref="T37">IFERROR(_xlfn.XLOOKUP(1,('Annual Sales FINAL 06262023'!$A$3:$A$4500=$A37)*('Annual Sales FINAL 06262023'!$F$3:$F$4500='Input_Data &amp; TOC'!$A$2),'Annual Sales FINAL 06262023'!$AR$3:$AR$4500,,TRUE),)</f>
        <v>552.22949999999992</v>
      </c>
      <c r="U37" s="139" cm="1">
        <f t="array" ref="U37">IFERROR(_xlfn.XLOOKUP(1,('Annual Sales FINAL 06262023'!$A$3:$A$4500=$A37)*('Annual Sales FINAL 06262023'!$F$3:$F$4500='Input_Data &amp; TOC'!$A$2),'Annual Sales FINAL 06262023'!$AS$3:$AS$4500,,TRUE),)</f>
        <v>3681.53</v>
      </c>
      <c r="V37" s="139" cm="1">
        <f t="array" ref="V37">IFERROR(_xlfn.XLOOKUP(1,('Annual Sales FINAL 06262023'!$A$3:$A$4500=$A37)*('Annual Sales FINAL 06262023'!$F$3:$F$4500='Input_Data &amp; TOC'!$A$2),'Annual Sales FINAL 06262023'!$AT$3:$AT$4500,,TRUE),)</f>
        <v>163.33333333333334</v>
      </c>
      <c r="W37" s="142">
        <f t="shared" si="4"/>
        <v>0.14999999999999997</v>
      </c>
      <c r="X37" s="139" t="str" cm="1">
        <f t="array" ref="X37">IFERROR(_xlfn.XLOOKUP(1,('Annual Sales FINAL 06262023'!$A$3:$A$4500=$A37)*('Annual Sales FINAL 06262023'!$F$3:$F$4500='Input_Data &amp; TOC'!$A$2),'Annual Sales FINAL 06262023'!$S$3:$S$4500,,TRUE),)</f>
        <v>PCE</v>
      </c>
      <c r="Y37" s="139" cm="1">
        <f t="array" ref="Y37">IFERROR(_xlfn.XLOOKUP(1,('Annual Sales FINAL 06262023'!$A$3:$A$4500=$A37)*('Annual Sales FINAL 06262023'!$F$3:$F$4500='Input_Data &amp; TOC'!$A$2),'Annual Sales FINAL 06262023'!$AU$3:$AU$4500,,TRUE),)</f>
        <v>12</v>
      </c>
      <c r="Z37" t="str">
        <f>VLOOKUP($A37,'LOOKUP SalesReport 2023-11-13'!$A$2:$P$216,16, FALSE)</f>
        <v>North Slope</v>
      </c>
      <c r="AA37" t="str">
        <f t="shared" si="1"/>
        <v>Residential rate as reported to PCE</v>
      </c>
    </row>
    <row r="38" spans="1:27" ht="30" x14ac:dyDescent="0.25">
      <c r="A38" t="s">
        <v>762</v>
      </c>
      <c r="B38">
        <f>VLOOKUP($A38,'LOOKUP SalesReport 2023-11-13'!$A$2:$O$216,4, FALSE)</f>
        <v>332360</v>
      </c>
      <c r="C38">
        <f>VLOOKUP(A38,'LOOKUP SalesReport 2023-11-13'!$A$2:$Q$216,9,FALSE)</f>
        <v>254</v>
      </c>
      <c r="D38" s="48" t="str" cm="1">
        <f t="array" ref="D38">IFERROR(_xlfn.XLOOKUP(1,('Annual Sales FINAL 06262023'!$A$3:$A$4500=Table2.5a!$A38)*('Annual Sales FINAL 06262023'!$F$3:$F$4500='Input_Data &amp; TOC'!$A$2),'Annual Sales FINAL 06262023'!$J$3:$J$4500,,TRUE),_xlfn.XLOOKUP(A38,'LOOKUP SalesReport 2023-11-13'!A:A,'LOOKUP SalesReport 2023-11-13'!H:H,,FALSE))</f>
        <v>North Slope Borough Power &amp; Light</v>
      </c>
      <c r="E38" s="48" t="str" cm="1">
        <f t="array" ref="E38">IFERROR(_xlfn.XLOOKUP(1,('Annual Sales FINAL 06262023'!$A$3:$A$4500=Table2.5a!$A38)*('Annual Sales FINAL 06262023'!$F$3:$F$4500='Input_Data &amp; TOC'!$A$2),'Annual Sales FINAL 06262023'!$B$3:$B$4500,,TRUE),_xlfn.XLOOKUP(A38,'LOOKUP SalesReport 2023-11-13'!A:A,'LOOKUP SalesReport 2023-11-13'!G:G,,FALSE))</f>
        <v>Atqasuk</v>
      </c>
      <c r="F38" s="48" t="str" cm="1">
        <f t="array" ref="F38">IFERROR(_xlfn.XLOOKUP(1,('Annual Sales FINAL 06262023'!$A$3:$A$4500=Table2.5a!$A38)*('Annual Sales FINAL 06262023'!$F$3:$F$4500='Input_Data &amp; TOC'!$A$2),'Annual Sales FINAL 06262023'!$E$3:$E$4500,,TRUE),_xlfn.XLOOKUP(A38,'LOOKUP SalesReport 2023-11-13'!A:A,'LOOKUP SalesReport 2023-11-13'!K:K,,FALSE))</f>
        <v>Atqasuk_grid</v>
      </c>
      <c r="G38" s="98" t="str">
        <f>VLOOKUP($F38,'LOOKUP INTERTIES 2023-11-08'!$B$2:$G$206,6,FALSE)</f>
        <v>North Slope</v>
      </c>
      <c r="H38" s="140" cm="1">
        <f t="array" ref="H38">IFERROR(_xlfn.XLOOKUP(1,('Annual Sales FINAL 06262023'!$A$3:$A$4500=$A38)*('Annual Sales FINAL 06262023'!$F$3:$F$4500='Input_Data &amp; TOC'!$A$2),'Annual Sales FINAL 06262023'!$V$3:$V$4500,,TRUE),)</f>
        <v>98.305799999999977</v>
      </c>
      <c r="I38" s="151" cm="1">
        <f t="array" ref="I38">IFERROR(_xlfn.XLOOKUP(1,('Annual Sales FINAL 06262023'!$A$3:$A$4500=$A38)*('Annual Sales FINAL 06262023'!$F$3:$F$4500='Input_Data &amp; TOC'!$A$2),'Annual Sales FINAL 06262023'!$W$3:$W$4500,,TRUE),)</f>
        <v>655.37199999999996</v>
      </c>
      <c r="J38" s="154" cm="1">
        <f t="array" ref="J38">IFERROR(_xlfn.XLOOKUP(1,('Annual Sales FINAL 06262023'!$A$3:$A$4500=$A38)*('Annual Sales FINAL 06262023'!$F$3:$F$4500='Input_Data &amp; TOC'!$A$2),'Annual Sales FINAL 06262023'!$X$3:$X$4500,,TRUE),)</f>
        <v>57.916666666666664</v>
      </c>
      <c r="K38" s="46">
        <f t="shared" si="2"/>
        <v>0.14999999999999997</v>
      </c>
      <c r="L38" s="139" cm="1">
        <f t="array" ref="L38">IFERROR(_xlfn.XLOOKUP(1,('Annual Sales FINAL 06262023'!$A$3:$A$4500=$A38)*('Annual Sales FINAL 06262023'!$F$3:$F$4500='Input_Data &amp; TOC'!$A$2),'Annual Sales FINAL 06262023'!$Y$3:$Y$4500,,TRUE),)</f>
        <v>347.34434999999991</v>
      </c>
      <c r="M38" s="139" cm="1">
        <f t="array" ref="M38">IFERROR(_xlfn.XLOOKUP(1,('Annual Sales FINAL 06262023'!$A$3:$A$4500=$A38)*('Annual Sales FINAL 06262023'!$F$3:$F$4500='Input_Data &amp; TOC'!$A$2),'Annual Sales FINAL 06262023'!$Z$3:$Z$4500,,TRUE),)</f>
        <v>2315.6289999999999</v>
      </c>
      <c r="N38" s="139" cm="1">
        <f t="array" ref="N38">IFERROR(_xlfn.XLOOKUP(1,('Annual Sales FINAL 06262023'!$A$3:$A$4500=$A38)*('Annual Sales FINAL 06262023'!$F$3:$F$4500='Input_Data &amp; TOC'!$A$2),'Annual Sales FINAL 06262023'!$AA$3:$AA$4500,,TRUE),)</f>
        <v>1.8333333333333333</v>
      </c>
      <c r="O38" s="140">
        <f t="shared" si="3"/>
        <v>0.14999999999999997</v>
      </c>
      <c r="P38" s="127" cm="1">
        <f t="array" ref="P38">IFERROR(_xlfn.XLOOKUP(1,('Annual Sales FINAL 06262023'!$A$3:$A$4500=$A38)*('Annual Sales FINAL 06262023'!$F$3:$F$4500='Input_Data &amp; TOC'!$A$2),'Annual Sales FINAL 06262023'!$AO$3:$AO$4500,,TRUE),)</f>
        <v>10.681049999999997</v>
      </c>
      <c r="Q38" s="127" cm="1">
        <f t="array" ref="Q38">IFERROR(_xlfn.XLOOKUP(1,('Annual Sales FINAL 06262023'!$A$3:$A$4500=$A38)*('Annual Sales FINAL 06262023'!$F$3:$F$4500='Input_Data &amp; TOC'!$A$2),'Annual Sales FINAL 06262023'!$AP$3:$AP$4500,,TRUE),)</f>
        <v>71.206999999999994</v>
      </c>
      <c r="R38" s="127" cm="1">
        <f t="array" ref="R38">IFERROR(_xlfn.XLOOKUP(1,('Annual Sales FINAL 06262023'!$A$3:$A$4500=$A38)*('Annual Sales FINAL 06262023'!$F$3:$F$4500='Input_Data &amp; TOC'!$A$2),'Annual Sales FINAL 06262023'!$AQ$3:$AQ$4500,,TRUE),)</f>
        <v>57.75</v>
      </c>
      <c r="S38" s="142">
        <f t="shared" si="0"/>
        <v>0.14999999999999997</v>
      </c>
      <c r="T38" s="139" cm="1">
        <f t="array" ref="T38">IFERROR(_xlfn.XLOOKUP(1,('Annual Sales FINAL 06262023'!$A$3:$A$4500=$A38)*('Annual Sales FINAL 06262023'!$F$3:$F$4500='Input_Data &amp; TOC'!$A$2),'Annual Sales FINAL 06262023'!$AR$3:$AR$4500,,TRUE),)</f>
        <v>456.33119999999985</v>
      </c>
      <c r="U38" s="139" cm="1">
        <f t="array" ref="U38">IFERROR(_xlfn.XLOOKUP(1,('Annual Sales FINAL 06262023'!$A$3:$A$4500=$A38)*('Annual Sales FINAL 06262023'!$F$3:$F$4500='Input_Data &amp; TOC'!$A$2),'Annual Sales FINAL 06262023'!$AS$3:$AS$4500,,TRUE),)</f>
        <v>3042.2079999999996</v>
      </c>
      <c r="V38" s="139" cm="1">
        <f t="array" ref="V38">IFERROR(_xlfn.XLOOKUP(1,('Annual Sales FINAL 06262023'!$A$3:$A$4500=$A38)*('Annual Sales FINAL 06262023'!$F$3:$F$4500='Input_Data &amp; TOC'!$A$2),'Annual Sales FINAL 06262023'!$AT$3:$AT$4500,,TRUE),)</f>
        <v>117.5</v>
      </c>
      <c r="W38" s="142">
        <f t="shared" si="4"/>
        <v>0.14999999999999997</v>
      </c>
      <c r="X38" s="139" t="str" cm="1">
        <f t="array" ref="X38">IFERROR(_xlfn.XLOOKUP(1,('Annual Sales FINAL 06262023'!$A$3:$A$4500=$A38)*('Annual Sales FINAL 06262023'!$F$3:$F$4500='Input_Data &amp; TOC'!$A$2),'Annual Sales FINAL 06262023'!$S$3:$S$4500,,TRUE),)</f>
        <v>PCE</v>
      </c>
      <c r="Y38" s="139" cm="1">
        <f t="array" ref="Y38">IFERROR(_xlfn.XLOOKUP(1,('Annual Sales FINAL 06262023'!$A$3:$A$4500=$A38)*('Annual Sales FINAL 06262023'!$F$3:$F$4500='Input_Data &amp; TOC'!$A$2),'Annual Sales FINAL 06262023'!$AU$3:$AU$4500,,TRUE),)</f>
        <v>12</v>
      </c>
      <c r="Z38" t="str">
        <f>VLOOKUP($A38,'LOOKUP SalesReport 2023-11-13'!$A$2:$P$216,16, FALSE)</f>
        <v>North Slope</v>
      </c>
      <c r="AA38" t="str">
        <f t="shared" si="1"/>
        <v>Residential rate as reported to PCE</v>
      </c>
    </row>
    <row r="39" spans="1:27" ht="30" x14ac:dyDescent="0.25">
      <c r="A39" t="s">
        <v>765</v>
      </c>
      <c r="B39">
        <f>VLOOKUP($A39,'LOOKUP SalesReport 2023-11-13'!$A$2:$O$216,4, FALSE)</f>
        <v>332370</v>
      </c>
      <c r="C39">
        <f>VLOOKUP(A39,'LOOKUP SalesReport 2023-11-13'!$A$2:$Q$216,9,FALSE)</f>
        <v>254</v>
      </c>
      <c r="D39" s="48" t="str" cm="1">
        <f t="array" ref="D39">IFERROR(_xlfn.XLOOKUP(1,('Annual Sales FINAL 06262023'!$A$3:$A$4500=Table2.5a!$A39)*('Annual Sales FINAL 06262023'!$F$3:$F$4500='Input_Data &amp; TOC'!$A$2),'Annual Sales FINAL 06262023'!$J$3:$J$4500,,TRUE),_xlfn.XLOOKUP(A39,'LOOKUP SalesReport 2023-11-13'!A:A,'LOOKUP SalesReport 2023-11-13'!H:H,,FALSE))</f>
        <v>North Slope Borough Power &amp; Light</v>
      </c>
      <c r="E39" s="48" t="str" cm="1">
        <f t="array" ref="E39">IFERROR(_xlfn.XLOOKUP(1,('Annual Sales FINAL 06262023'!$A$3:$A$4500=Table2.5a!$A39)*('Annual Sales FINAL 06262023'!$F$3:$F$4500='Input_Data &amp; TOC'!$A$2),'Annual Sales FINAL 06262023'!$B$3:$B$4500,,TRUE),_xlfn.XLOOKUP(A39,'LOOKUP SalesReport 2023-11-13'!A:A,'LOOKUP SalesReport 2023-11-13'!G:G,,FALSE))</f>
        <v>Kaktovik</v>
      </c>
      <c r="F39" s="48" t="str" cm="1">
        <f t="array" ref="F39">IFERROR(_xlfn.XLOOKUP(1,('Annual Sales FINAL 06262023'!$A$3:$A$4500=Table2.5a!$A39)*('Annual Sales FINAL 06262023'!$F$3:$F$4500='Input_Data &amp; TOC'!$A$2),'Annual Sales FINAL 06262023'!$E$3:$E$4500,,TRUE),_xlfn.XLOOKUP(A39,'LOOKUP SalesReport 2023-11-13'!A:A,'LOOKUP SalesReport 2023-11-13'!K:K,,FALSE))</f>
        <v>Kaktovik_grid</v>
      </c>
      <c r="G39" s="98" t="str">
        <f>VLOOKUP($F39,'LOOKUP INTERTIES 2023-11-08'!$B$2:$G$206,6,FALSE)</f>
        <v>North Slope</v>
      </c>
      <c r="H39" s="140" cm="1">
        <f t="array" ref="H39">IFERROR(_xlfn.XLOOKUP(1,('Annual Sales FINAL 06262023'!$A$3:$A$4500=$A39)*('Annual Sales FINAL 06262023'!$F$3:$F$4500='Input_Data &amp; TOC'!$A$2),'Annual Sales FINAL 06262023'!$V$3:$V$4500,,TRUE),)</f>
        <v>113.75669999999998</v>
      </c>
      <c r="I39" s="151" cm="1">
        <f t="array" ref="I39">IFERROR(_xlfn.XLOOKUP(1,('Annual Sales FINAL 06262023'!$A$3:$A$4500=$A39)*('Annual Sales FINAL 06262023'!$F$3:$F$4500='Input_Data &amp; TOC'!$A$2),'Annual Sales FINAL 06262023'!$W$3:$W$4500,,TRUE),)</f>
        <v>758.37800000000004</v>
      </c>
      <c r="J39" s="154" cm="1">
        <f t="array" ref="J39">IFERROR(_xlfn.XLOOKUP(1,('Annual Sales FINAL 06262023'!$A$3:$A$4500=$A39)*('Annual Sales FINAL 06262023'!$F$3:$F$4500='Input_Data &amp; TOC'!$A$2),'Annual Sales FINAL 06262023'!$X$3:$X$4500,,TRUE),)</f>
        <v>78</v>
      </c>
      <c r="K39" s="46">
        <f t="shared" si="2"/>
        <v>0.14999999999999997</v>
      </c>
      <c r="L39" s="139" cm="1">
        <f t="array" ref="L39">IFERROR(_xlfn.XLOOKUP(1,('Annual Sales FINAL 06262023'!$A$3:$A$4500=$A39)*('Annual Sales FINAL 06262023'!$F$3:$F$4500='Input_Data &amp; TOC'!$A$2),'Annual Sales FINAL 06262023'!$Y$3:$Y$4500,,TRUE),)</f>
        <v>368.39579999999995</v>
      </c>
      <c r="M39" s="139" cm="1">
        <f t="array" ref="M39">IFERROR(_xlfn.XLOOKUP(1,('Annual Sales FINAL 06262023'!$A$3:$A$4500=$A39)*('Annual Sales FINAL 06262023'!$F$3:$F$4500='Input_Data &amp; TOC'!$A$2),'Annual Sales FINAL 06262023'!$Z$3:$Z$4500,,TRUE),)</f>
        <v>2455.9720000000002</v>
      </c>
      <c r="N39" s="139" cm="1">
        <f t="array" ref="N39">IFERROR(_xlfn.XLOOKUP(1,('Annual Sales FINAL 06262023'!$A$3:$A$4500=$A39)*('Annual Sales FINAL 06262023'!$F$3:$F$4500='Input_Data &amp; TOC'!$A$2),'Annual Sales FINAL 06262023'!$AA$3:$AA$4500,,TRUE),)</f>
        <v>3</v>
      </c>
      <c r="O39" s="140">
        <f t="shared" si="3"/>
        <v>0.14999999999999997</v>
      </c>
      <c r="P39" s="127" cm="1">
        <f t="array" ref="P39">IFERROR(_xlfn.XLOOKUP(1,('Annual Sales FINAL 06262023'!$A$3:$A$4500=$A39)*('Annual Sales FINAL 06262023'!$F$3:$F$4500='Input_Data &amp; TOC'!$A$2),'Annual Sales FINAL 06262023'!$AO$3:$AO$4500,,TRUE),)</f>
        <v>103.52669999999998</v>
      </c>
      <c r="Q39" s="127" cm="1">
        <f t="array" ref="Q39">IFERROR(_xlfn.XLOOKUP(1,('Annual Sales FINAL 06262023'!$A$3:$A$4500=$A39)*('Annual Sales FINAL 06262023'!$F$3:$F$4500='Input_Data &amp; TOC'!$A$2),'Annual Sales FINAL 06262023'!$AP$3:$AP$4500,,TRUE),)</f>
        <v>690.178</v>
      </c>
      <c r="R39" s="127" cm="1">
        <f t="array" ref="R39">IFERROR(_xlfn.XLOOKUP(1,('Annual Sales FINAL 06262023'!$A$3:$A$4500=$A39)*('Annual Sales FINAL 06262023'!$F$3:$F$4500='Input_Data &amp; TOC'!$A$2),'Annual Sales FINAL 06262023'!$AQ$3:$AQ$4500,,TRUE),)</f>
        <v>54</v>
      </c>
      <c r="S39" s="142">
        <f t="shared" si="0"/>
        <v>0.14999999999999997</v>
      </c>
      <c r="T39" s="139" cm="1">
        <f t="array" ref="T39">IFERROR(_xlfn.XLOOKUP(1,('Annual Sales FINAL 06262023'!$A$3:$A$4500=$A39)*('Annual Sales FINAL 06262023'!$F$3:$F$4500='Input_Data &amp; TOC'!$A$2),'Annual Sales FINAL 06262023'!$AR$3:$AR$4500,,TRUE),)</f>
        <v>585.67919999999992</v>
      </c>
      <c r="U39" s="139" cm="1">
        <f t="array" ref="U39">IFERROR(_xlfn.XLOOKUP(1,('Annual Sales FINAL 06262023'!$A$3:$A$4500=$A39)*('Annual Sales FINAL 06262023'!$F$3:$F$4500='Input_Data &amp; TOC'!$A$2),'Annual Sales FINAL 06262023'!$AS$3:$AS$4500,,TRUE),)</f>
        <v>3904.5280000000002</v>
      </c>
      <c r="V39" s="139" cm="1">
        <f t="array" ref="V39">IFERROR(_xlfn.XLOOKUP(1,('Annual Sales FINAL 06262023'!$A$3:$A$4500=$A39)*('Annual Sales FINAL 06262023'!$F$3:$F$4500='Input_Data &amp; TOC'!$A$2),'Annual Sales FINAL 06262023'!$AT$3:$AT$4500,,TRUE),)</f>
        <v>135</v>
      </c>
      <c r="W39" s="142">
        <f t="shared" si="4"/>
        <v>0.14999999999999997</v>
      </c>
      <c r="X39" s="139" t="str" cm="1">
        <f t="array" ref="X39">IFERROR(_xlfn.XLOOKUP(1,('Annual Sales FINAL 06262023'!$A$3:$A$4500=$A39)*('Annual Sales FINAL 06262023'!$F$3:$F$4500='Input_Data &amp; TOC'!$A$2),'Annual Sales FINAL 06262023'!$S$3:$S$4500,,TRUE),)</f>
        <v>PCE</v>
      </c>
      <c r="Y39" s="139" cm="1">
        <f t="array" ref="Y39">IFERROR(_xlfn.XLOOKUP(1,('Annual Sales FINAL 06262023'!$A$3:$A$4500=$A39)*('Annual Sales FINAL 06262023'!$F$3:$F$4500='Input_Data &amp; TOC'!$A$2),'Annual Sales FINAL 06262023'!$AU$3:$AU$4500,,TRUE),)</f>
        <v>12</v>
      </c>
      <c r="Z39" t="str">
        <f>VLOOKUP($A39,'LOOKUP SalesReport 2023-11-13'!$A$2:$P$216,16, FALSE)</f>
        <v>North Slope</v>
      </c>
      <c r="AA39" t="str">
        <f t="shared" si="1"/>
        <v>Residential rate as reported to PCE</v>
      </c>
    </row>
    <row r="40" spans="1:27" x14ac:dyDescent="0.25">
      <c r="A40" t="s">
        <v>983</v>
      </c>
      <c r="B40">
        <f>VLOOKUP($A40,'LOOKUP SalesReport 2023-11-13'!$A$2:$O$216,4, FALSE)</f>
        <v>332080</v>
      </c>
      <c r="C40">
        <f>VLOOKUP(A40,'LOOKUP SalesReport 2023-11-13'!$A$2:$Q$216,9,FALSE)</f>
        <v>446</v>
      </c>
      <c r="D40" s="48" t="str" cm="1">
        <f t="array" ref="D40">IFERROR(_xlfn.XLOOKUP(1,('Annual Sales FINAL 06262023'!$A$3:$A$4500=Table2.5a!$A40)*('Annual Sales FINAL 06262023'!$F$3:$F$4500='Input_Data &amp; TOC'!$A$2),'Annual Sales FINAL 06262023'!$J$3:$J$4500,,TRUE),_xlfn.XLOOKUP(A40,'LOOKUP SalesReport 2023-11-13'!A:A,'LOOKUP SalesReport 2023-11-13'!H:H,,FALSE))</f>
        <v>Kipnuk Light Plant</v>
      </c>
      <c r="E40" s="48" t="str" cm="1">
        <f t="array" ref="E40">IFERROR(_xlfn.XLOOKUP(1,('Annual Sales FINAL 06262023'!$A$3:$A$4500=Table2.5a!$A40)*('Annual Sales FINAL 06262023'!$F$3:$F$4500='Input_Data &amp; TOC'!$A$2),'Annual Sales FINAL 06262023'!$B$3:$B$4500,,TRUE),_xlfn.XLOOKUP(A40,'LOOKUP SalesReport 2023-11-13'!A:A,'LOOKUP SalesReport 2023-11-13'!G:G,,FALSE))</f>
        <v>Kipnuk</v>
      </c>
      <c r="F40" s="48" t="str" cm="1">
        <f t="array" ref="F40">IFERROR(_xlfn.XLOOKUP(1,('Annual Sales FINAL 06262023'!$A$3:$A$4500=Table2.5a!$A40)*('Annual Sales FINAL 06262023'!$F$3:$F$4500='Input_Data &amp; TOC'!$A$2),'Annual Sales FINAL 06262023'!$E$3:$E$4500,,TRUE),_xlfn.XLOOKUP(A40,'LOOKUP SalesReport 2023-11-13'!A:A,'LOOKUP SalesReport 2023-11-13'!K:K,,FALSE))</f>
        <v>Kipnuk_grid</v>
      </c>
      <c r="G40" s="98" t="str">
        <f>VLOOKUP($F40,'LOOKUP INTERTIES 2023-11-08'!$B$2:$G$206,6,FALSE)</f>
        <v>Lower Yukon-Kuskokwim</v>
      </c>
      <c r="H40" s="140" cm="1">
        <f t="array" ref="H40">IFERROR(_xlfn.XLOOKUP(1,('Annual Sales FINAL 06262023'!$A$3:$A$4500=$A40)*('Annual Sales FINAL 06262023'!$F$3:$F$4500='Input_Data &amp; TOC'!$A$2),'Annual Sales FINAL 06262023'!$V$3:$V$4500,,TRUE),)</f>
        <v>637.2789150000001</v>
      </c>
      <c r="I40" s="151" cm="1">
        <f t="array" ref="I40">IFERROR(_xlfn.XLOOKUP(1,('Annual Sales FINAL 06262023'!$A$3:$A$4500=$A40)*('Annual Sales FINAL 06262023'!$F$3:$F$4500='Input_Data &amp; TOC'!$A$2),'Annual Sales FINAL 06262023'!$W$3:$W$4500,,TRUE),)</f>
        <v>923.32500000000005</v>
      </c>
      <c r="J40" s="154" cm="1">
        <f t="array" ref="J40">IFERROR(_xlfn.XLOOKUP(1,('Annual Sales FINAL 06262023'!$A$3:$A$4500=$A40)*('Annual Sales FINAL 06262023'!$F$3:$F$4500='Input_Data &amp; TOC'!$A$2),'Annual Sales FINAL 06262023'!$X$3:$X$4500,,TRUE),)</f>
        <v>198.41666666666666</v>
      </c>
      <c r="K40" s="46">
        <f t="shared" si="2"/>
        <v>0.69020000000000004</v>
      </c>
      <c r="L40" s="139" cm="1">
        <f t="array" ref="L40">IFERROR(_xlfn.XLOOKUP(1,('Annual Sales FINAL 06262023'!$A$3:$A$4500=$A40)*('Annual Sales FINAL 06262023'!$F$3:$F$4500='Input_Data &amp; TOC'!$A$2),'Annual Sales FINAL 06262023'!$Y$3:$Y$4500,,TRUE),)</f>
        <v>403.55234780000001</v>
      </c>
      <c r="M40" s="139" cm="1">
        <f t="array" ref="M40">IFERROR(_xlfn.XLOOKUP(1,('Annual Sales FINAL 06262023'!$A$3:$A$4500=$A40)*('Annual Sales FINAL 06262023'!$F$3:$F$4500='Input_Data &amp; TOC'!$A$2),'Annual Sales FINAL 06262023'!$Z$3:$Z$4500,,TRUE),)</f>
        <v>584.68899999999996</v>
      </c>
      <c r="N40" s="139" cm="1">
        <f t="array" ref="N40">IFERROR(_xlfn.XLOOKUP(1,('Annual Sales FINAL 06262023'!$A$3:$A$4500=$A40)*('Annual Sales FINAL 06262023'!$F$3:$F$4500='Input_Data &amp; TOC'!$A$2),'Annual Sales FINAL 06262023'!$AA$3:$AA$4500,,TRUE),)</f>
        <v>6</v>
      </c>
      <c r="O40" s="140">
        <f t="shared" si="3"/>
        <v>0.69020000000000004</v>
      </c>
      <c r="P40" s="127" cm="1">
        <f t="array" ref="P40">IFERROR(_xlfn.XLOOKUP(1,('Annual Sales FINAL 06262023'!$A$3:$A$4500=$A40)*('Annual Sales FINAL 06262023'!$F$3:$F$4500='Input_Data &amp; TOC'!$A$2),'Annual Sales FINAL 06262023'!$AO$3:$AO$4500,,TRUE),)</f>
        <v>64.911239399999999</v>
      </c>
      <c r="Q40" s="127" cm="1">
        <f t="array" ref="Q40">IFERROR(_xlfn.XLOOKUP(1,('Annual Sales FINAL 06262023'!$A$3:$A$4500=$A40)*('Annual Sales FINAL 06262023'!$F$3:$F$4500='Input_Data &amp; TOC'!$A$2),'Annual Sales FINAL 06262023'!$AP$3:$AP$4500,,TRUE),)</f>
        <v>94.046999999999997</v>
      </c>
      <c r="R40" s="127" cm="1">
        <f t="array" ref="R40">IFERROR(_xlfn.XLOOKUP(1,('Annual Sales FINAL 06262023'!$A$3:$A$4500=$A40)*('Annual Sales FINAL 06262023'!$F$3:$F$4500='Input_Data &amp; TOC'!$A$2),'Annual Sales FINAL 06262023'!$AQ$3:$AQ$4500,,TRUE),)</f>
        <v>31.75</v>
      </c>
      <c r="S40" s="142">
        <f t="shared" si="0"/>
        <v>0.69020000000000004</v>
      </c>
      <c r="T40" s="139" cm="1">
        <f t="array" ref="T40">IFERROR(_xlfn.XLOOKUP(1,('Annual Sales FINAL 06262023'!$A$3:$A$4500=$A40)*('Annual Sales FINAL 06262023'!$F$3:$F$4500='Input_Data &amp; TOC'!$A$2),'Annual Sales FINAL 06262023'!$AR$3:$AR$4500,,TRUE),)</f>
        <v>1105.7425022000002</v>
      </c>
      <c r="U40" s="139" cm="1">
        <f t="array" ref="U40">IFERROR(_xlfn.XLOOKUP(1,('Annual Sales FINAL 06262023'!$A$3:$A$4500=$A40)*('Annual Sales FINAL 06262023'!$F$3:$F$4500='Input_Data &amp; TOC'!$A$2),'Annual Sales FINAL 06262023'!$AS$3:$AS$4500,,TRUE),)</f>
        <v>1602.0610000000001</v>
      </c>
      <c r="V40" s="139" cm="1">
        <f t="array" ref="V40">IFERROR(_xlfn.XLOOKUP(1,('Annual Sales FINAL 06262023'!$A$3:$A$4500=$A40)*('Annual Sales FINAL 06262023'!$F$3:$F$4500='Input_Data &amp; TOC'!$A$2),'Annual Sales FINAL 06262023'!$AT$3:$AT$4500,,TRUE),)</f>
        <v>236.16666666666666</v>
      </c>
      <c r="W40" s="142">
        <f t="shared" si="4"/>
        <v>0.69020000000000004</v>
      </c>
      <c r="X40" s="139" t="str" cm="1">
        <f t="array" ref="X40">IFERROR(_xlfn.XLOOKUP(1,('Annual Sales FINAL 06262023'!$A$3:$A$4500=$A40)*('Annual Sales FINAL 06262023'!$F$3:$F$4500='Input_Data &amp; TOC'!$A$2),'Annual Sales FINAL 06262023'!$S$3:$S$4500,,TRUE),)</f>
        <v>PCE</v>
      </c>
      <c r="Y40" s="139" cm="1">
        <f t="array" ref="Y40">IFERROR(_xlfn.XLOOKUP(1,('Annual Sales FINAL 06262023'!$A$3:$A$4500=$A40)*('Annual Sales FINAL 06262023'!$F$3:$F$4500='Input_Data &amp; TOC'!$A$2),'Annual Sales FINAL 06262023'!$AU$3:$AU$4500,,TRUE),)</f>
        <v>12</v>
      </c>
      <c r="Z40" t="str">
        <f>VLOOKUP($A40,'LOOKUP SalesReport 2023-11-13'!$A$2:$P$216,16, FALSE)</f>
        <v>Lower Yukon-Kuskokwim</v>
      </c>
      <c r="AA40" t="str">
        <f t="shared" si="1"/>
        <v>Residential rate as reported to PCE</v>
      </c>
    </row>
    <row r="41" spans="1:27" x14ac:dyDescent="0.25">
      <c r="A41" t="s">
        <v>527</v>
      </c>
      <c r="B41">
        <f>VLOOKUP($A41,'LOOKUP SalesReport 2023-11-13'!$A$2:$O$216,4, FALSE)</f>
        <v>332600</v>
      </c>
      <c r="C41">
        <f>VLOOKUP(A41,'LOOKUP SalesReport 2023-11-13'!$A$2:$Q$216,9,FALSE)</f>
        <v>92</v>
      </c>
      <c r="D41" s="48" t="str" cm="1">
        <f t="array" ref="D41">IFERROR(_xlfn.XLOOKUP(1,('Annual Sales FINAL 06262023'!$A$3:$A$4500=Table2.5a!$A41)*('Annual Sales FINAL 06262023'!$F$3:$F$4500='Input_Data &amp; TOC'!$A$2),'Annual Sales FINAL 06262023'!$J$3:$J$4500,,TRUE),_xlfn.XLOOKUP(A41,'LOOKUP SalesReport 2023-11-13'!A:A,'LOOKUP SalesReport 2023-11-13'!H:H,,FALSE))</f>
        <v>Tanana Power Company Inc</v>
      </c>
      <c r="E41" s="48" t="str" cm="1">
        <f t="array" ref="E41">IFERROR(_xlfn.XLOOKUP(1,('Annual Sales FINAL 06262023'!$A$3:$A$4500=Table2.5a!$A41)*('Annual Sales FINAL 06262023'!$F$3:$F$4500='Input_Data &amp; TOC'!$A$2),'Annual Sales FINAL 06262023'!$B$3:$B$4500,,TRUE),_xlfn.XLOOKUP(A41,'LOOKUP SalesReport 2023-11-13'!A:A,'LOOKUP SalesReport 2023-11-13'!G:G,,FALSE))</f>
        <v>Tanana</v>
      </c>
      <c r="F41" s="48" t="str" cm="1">
        <f t="array" ref="F41">IFERROR(_xlfn.XLOOKUP(1,('Annual Sales FINAL 06262023'!$A$3:$A$4500=Table2.5a!$A41)*('Annual Sales FINAL 06262023'!$F$3:$F$4500='Input_Data &amp; TOC'!$A$2),'Annual Sales FINAL 06262023'!$E$3:$E$4500,,TRUE),_xlfn.XLOOKUP(A41,'LOOKUP SalesReport 2023-11-13'!A:A,'LOOKUP SalesReport 2023-11-13'!K:K,,FALSE))</f>
        <v>Tanana_grid</v>
      </c>
      <c r="G41" s="98" t="str">
        <f>VLOOKUP($F41,'LOOKUP INTERTIES 2023-11-08'!$B$2:$G$206,6,FALSE)</f>
        <v>Yukon-Koyukuk/Upper Tanana</v>
      </c>
      <c r="H41" s="140" cm="1">
        <f t="array" ref="H41">IFERROR(_xlfn.XLOOKUP(1,('Annual Sales FINAL 06262023'!$A$3:$A$4500=$A41)*('Annual Sales FINAL 06262023'!$F$3:$F$4500='Input_Data &amp; TOC'!$A$2),'Annual Sales FINAL 06262023'!$V$3:$V$4500,,TRUE),)</f>
        <v>192.69761639166666</v>
      </c>
      <c r="I41" s="151" cm="1">
        <f t="array" ref="I41">IFERROR(_xlfn.XLOOKUP(1,('Annual Sales FINAL 06262023'!$A$3:$A$4500=$A41)*('Annual Sales FINAL 06262023'!$F$3:$F$4500='Input_Data &amp; TOC'!$A$2),'Annual Sales FINAL 06262023'!$W$3:$W$4500,,TRUE),)</f>
        <v>301.14100000000002</v>
      </c>
      <c r="J41" s="154" cm="1">
        <f t="array" ref="J41">IFERROR(_xlfn.XLOOKUP(1,('Annual Sales FINAL 06262023'!$A$3:$A$4500=$A41)*('Annual Sales FINAL 06262023'!$F$3:$F$4500='Input_Data &amp; TOC'!$A$2),'Annual Sales FINAL 06262023'!$X$3:$X$4500,,TRUE),)</f>
        <v>107.08333333333333</v>
      </c>
      <c r="K41" s="46">
        <f t="shared" si="2"/>
        <v>0.63989166666666664</v>
      </c>
      <c r="L41" s="139" cm="1">
        <f t="array" ref="L41">IFERROR(_xlfn.XLOOKUP(1,('Annual Sales FINAL 06262023'!$A$3:$A$4500=$A41)*('Annual Sales FINAL 06262023'!$F$3:$F$4500='Input_Data &amp; TOC'!$A$2),'Annual Sales FINAL 06262023'!$Y$3:$Y$4500,,TRUE),)</f>
        <v>321.159707825</v>
      </c>
      <c r="M41" s="139" cm="1">
        <f t="array" ref="M41">IFERROR(_xlfn.XLOOKUP(1,('Annual Sales FINAL 06262023'!$A$3:$A$4500=$A41)*('Annual Sales FINAL 06262023'!$F$3:$F$4500='Input_Data &amp; TOC'!$A$2),'Annual Sales FINAL 06262023'!$Z$3:$Z$4500,,TRUE),)</f>
        <v>501.89699999999999</v>
      </c>
      <c r="N41" s="139" cm="1">
        <f t="array" ref="N41">IFERROR(_xlfn.XLOOKUP(1,('Annual Sales FINAL 06262023'!$A$3:$A$4500=$A41)*('Annual Sales FINAL 06262023'!$F$3:$F$4500='Input_Data &amp; TOC'!$A$2),'Annual Sales FINAL 06262023'!$AA$3:$AA$4500,,TRUE),)</f>
        <v>7</v>
      </c>
      <c r="O41" s="140">
        <f t="shared" si="3"/>
        <v>0.63989166666666664</v>
      </c>
      <c r="P41" s="127" cm="1">
        <f t="array" ref="P41">IFERROR(_xlfn.XLOOKUP(1,('Annual Sales FINAL 06262023'!$A$3:$A$4500=$A41)*('Annual Sales FINAL 06262023'!$F$3:$F$4500='Input_Data &amp; TOC'!$A$2),'Annual Sales FINAL 06262023'!$AO$3:$AO$4500,,TRUE),)</f>
        <v>216.8285710333333</v>
      </c>
      <c r="Q41" s="127" cm="1">
        <f t="array" ref="Q41">IFERROR(_xlfn.XLOOKUP(1,('Annual Sales FINAL 06262023'!$A$3:$A$4500=$A41)*('Annual Sales FINAL 06262023'!$F$3:$F$4500='Input_Data &amp; TOC'!$A$2),'Annual Sales FINAL 06262023'!$AP$3:$AP$4500,,TRUE),)</f>
        <v>338.85199999999998</v>
      </c>
      <c r="R41" s="127" cm="1">
        <f t="array" ref="R41">IFERROR(_xlfn.XLOOKUP(1,('Annual Sales FINAL 06262023'!$A$3:$A$4500=$A41)*('Annual Sales FINAL 06262023'!$F$3:$F$4500='Input_Data &amp; TOC'!$A$2),'Annual Sales FINAL 06262023'!$AQ$3:$AQ$4500,,TRUE),)</f>
        <v>44.166666666666664</v>
      </c>
      <c r="S41" s="142">
        <f t="shared" si="0"/>
        <v>0.63989166666666664</v>
      </c>
      <c r="T41" s="139" cm="1">
        <f t="array" ref="T41">IFERROR(_xlfn.XLOOKUP(1,('Annual Sales FINAL 06262023'!$A$3:$A$4500=$A41)*('Annual Sales FINAL 06262023'!$F$3:$F$4500='Input_Data &amp; TOC'!$A$2),'Annual Sales FINAL 06262023'!$AR$3:$AR$4500,,TRUE),)</f>
        <v>730.68589525000004</v>
      </c>
      <c r="U41" s="139" cm="1">
        <f t="array" ref="U41">IFERROR(_xlfn.XLOOKUP(1,('Annual Sales FINAL 06262023'!$A$3:$A$4500=$A41)*('Annual Sales FINAL 06262023'!$F$3:$F$4500='Input_Data &amp; TOC'!$A$2),'Annual Sales FINAL 06262023'!$AS$3:$AS$4500,,TRUE),)</f>
        <v>1141.8900000000001</v>
      </c>
      <c r="V41" s="139" cm="1">
        <f t="array" ref="V41">IFERROR(_xlfn.XLOOKUP(1,('Annual Sales FINAL 06262023'!$A$3:$A$4500=$A41)*('Annual Sales FINAL 06262023'!$F$3:$F$4500='Input_Data &amp; TOC'!$A$2),'Annual Sales FINAL 06262023'!$AT$3:$AT$4500,,TRUE),)</f>
        <v>158.25</v>
      </c>
      <c r="W41" s="142">
        <f t="shared" si="4"/>
        <v>0.63989166666666664</v>
      </c>
      <c r="X41" s="139" t="str" cm="1">
        <f t="array" ref="X41">IFERROR(_xlfn.XLOOKUP(1,('Annual Sales FINAL 06262023'!$A$3:$A$4500=$A41)*('Annual Sales FINAL 06262023'!$F$3:$F$4500='Input_Data &amp; TOC'!$A$2),'Annual Sales FINAL 06262023'!$S$3:$S$4500,,TRUE),)</f>
        <v>PCE</v>
      </c>
      <c r="Y41" s="139" cm="1">
        <f t="array" ref="Y41">IFERROR(_xlfn.XLOOKUP(1,('Annual Sales FINAL 06262023'!$A$3:$A$4500=$A41)*('Annual Sales FINAL 06262023'!$F$3:$F$4500='Input_Data &amp; TOC'!$A$2),'Annual Sales FINAL 06262023'!$AU$3:$AU$4500,,TRUE),)</f>
        <v>12</v>
      </c>
      <c r="Z41" t="str">
        <f>VLOOKUP($A41,'LOOKUP SalesReport 2023-11-13'!$A$2:$P$216,16, FALSE)</f>
        <v>Yukon-Koyukuk/Upper Tanana</v>
      </c>
      <c r="AA41" t="str">
        <f t="shared" si="1"/>
        <v>Residential rate as reported to PCE</v>
      </c>
    </row>
    <row r="42" spans="1:27" x14ac:dyDescent="0.25">
      <c r="A42" t="s">
        <v>823</v>
      </c>
      <c r="B42">
        <f>VLOOKUP($A42,'LOOKUP SalesReport 2023-11-13'!$A$2:$O$216,4, FALSE)</f>
        <v>331940</v>
      </c>
      <c r="C42">
        <f>VLOOKUP(A42,'LOOKUP SalesReport 2023-11-13'!$A$2:$Q$216,9,FALSE)</f>
        <v>320</v>
      </c>
      <c r="D42" s="48" t="str" cm="1">
        <f t="array" ref="D42">IFERROR(_xlfn.XLOOKUP(1,('Annual Sales FINAL 06262023'!$A$3:$A$4500=Table2.5a!$A42)*('Annual Sales FINAL 06262023'!$F$3:$F$4500='Input_Data &amp; TOC'!$A$2),'Annual Sales FINAL 06262023'!$J$3:$J$4500,,TRUE),_xlfn.XLOOKUP(A42,'LOOKUP SalesReport 2023-11-13'!A:A,'LOOKUP SalesReport 2023-11-13'!H:H,,FALSE))</f>
        <v>Egegik Light &amp; Power Co</v>
      </c>
      <c r="E42" s="48" t="str" cm="1">
        <f t="array" ref="E42">IFERROR(_xlfn.XLOOKUP(1,('Annual Sales FINAL 06262023'!$A$3:$A$4500=Table2.5a!$A42)*('Annual Sales FINAL 06262023'!$F$3:$F$4500='Input_Data &amp; TOC'!$A$2),'Annual Sales FINAL 06262023'!$B$3:$B$4500,,TRUE),_xlfn.XLOOKUP(A42,'LOOKUP SalesReport 2023-11-13'!A:A,'LOOKUP SalesReport 2023-11-13'!G:G,,FALSE))</f>
        <v>Egegik</v>
      </c>
      <c r="F42" s="48" t="str" cm="1">
        <f t="array" ref="F42">IFERROR(_xlfn.XLOOKUP(1,('Annual Sales FINAL 06262023'!$A$3:$A$4500=Table2.5a!$A42)*('Annual Sales FINAL 06262023'!$F$3:$F$4500='Input_Data &amp; TOC'!$A$2),'Annual Sales FINAL 06262023'!$E$3:$E$4500,,TRUE),_xlfn.XLOOKUP(A42,'LOOKUP SalesReport 2023-11-13'!A:A,'LOOKUP SalesReport 2023-11-13'!K:K,,FALSE))</f>
        <v>Egegik_grid</v>
      </c>
      <c r="G42" s="98" t="str">
        <f>VLOOKUP($F42,'LOOKUP INTERTIES 2023-11-08'!$B$2:$G$206,6,FALSE)</f>
        <v>Bristol Bay</v>
      </c>
      <c r="H42" s="140" cm="1">
        <f t="array" ref="H42">IFERROR(_xlfn.XLOOKUP(1,('Annual Sales FINAL 06262023'!$A$3:$A$4500=$A42)*('Annual Sales FINAL 06262023'!$F$3:$F$4500='Input_Data &amp; TOC'!$A$2),'Annual Sales FINAL 06262023'!$V$3:$V$4500,,TRUE),)</f>
        <v>112.04050000000002</v>
      </c>
      <c r="I42" s="151" cm="1">
        <f t="array" ref="I42">IFERROR(_xlfn.XLOOKUP(1,('Annual Sales FINAL 06262023'!$A$3:$A$4500=$A42)*('Annual Sales FINAL 06262023'!$F$3:$F$4500='Input_Data &amp; TOC'!$A$2),'Annual Sales FINAL 06262023'!$W$3:$W$4500,,TRUE),)</f>
        <v>172.37</v>
      </c>
      <c r="J42" s="154" cm="1">
        <f t="array" ref="J42">IFERROR(_xlfn.XLOOKUP(1,('Annual Sales FINAL 06262023'!$A$3:$A$4500=$A42)*('Annual Sales FINAL 06262023'!$F$3:$F$4500='Input_Data &amp; TOC'!$A$2),'Annual Sales FINAL 06262023'!$X$3:$X$4500,,TRUE),)</f>
        <v>85.083333333333329</v>
      </c>
      <c r="K42" s="46">
        <f t="shared" si="2"/>
        <v>0.65000000000000013</v>
      </c>
      <c r="L42" s="139" cm="1">
        <f t="array" ref="L42">IFERROR(_xlfn.XLOOKUP(1,('Annual Sales FINAL 06262023'!$A$3:$A$4500=$A42)*('Annual Sales FINAL 06262023'!$F$3:$F$4500='Input_Data &amp; TOC'!$A$2),'Annual Sales FINAL 06262023'!$Y$3:$Y$4500,,TRUE),)</f>
        <v>176.83120000000002</v>
      </c>
      <c r="M42" s="139" cm="1">
        <f t="array" ref="M42">IFERROR(_xlfn.XLOOKUP(1,('Annual Sales FINAL 06262023'!$A$3:$A$4500=$A42)*('Annual Sales FINAL 06262023'!$F$3:$F$4500='Input_Data &amp; TOC'!$A$2),'Annual Sales FINAL 06262023'!$Z$3:$Z$4500,,TRUE),)</f>
        <v>272.048</v>
      </c>
      <c r="N42" s="139" cm="1">
        <f t="array" ref="N42">IFERROR(_xlfn.XLOOKUP(1,('Annual Sales FINAL 06262023'!$A$3:$A$4500=$A42)*('Annual Sales FINAL 06262023'!$F$3:$F$4500='Input_Data &amp; TOC'!$A$2),'Annual Sales FINAL 06262023'!$AA$3:$AA$4500,,TRUE),)</f>
        <v>18</v>
      </c>
      <c r="O42" s="140">
        <f t="shared" si="3"/>
        <v>0.65000000000000013</v>
      </c>
      <c r="P42" s="127" cm="1">
        <f t="array" ref="P42">IFERROR(_xlfn.XLOOKUP(1,('Annual Sales FINAL 06262023'!$A$3:$A$4500=$A42)*('Annual Sales FINAL 06262023'!$F$3:$F$4500='Input_Data &amp; TOC'!$A$2),'Annual Sales FINAL 06262023'!$AO$3:$AO$4500,,TRUE),)</f>
        <v>82.030650000000009</v>
      </c>
      <c r="Q42" s="127" cm="1">
        <f t="array" ref="Q42">IFERROR(_xlfn.XLOOKUP(1,('Annual Sales FINAL 06262023'!$A$3:$A$4500=$A42)*('Annual Sales FINAL 06262023'!$F$3:$F$4500='Input_Data &amp; TOC'!$A$2),'Annual Sales FINAL 06262023'!$AP$3:$AP$4500,,TRUE),)</f>
        <v>126.20099999999999</v>
      </c>
      <c r="R42" s="127" cm="1">
        <f t="array" ref="R42">IFERROR(_xlfn.XLOOKUP(1,('Annual Sales FINAL 06262023'!$A$3:$A$4500=$A42)*('Annual Sales FINAL 06262023'!$F$3:$F$4500='Input_Data &amp; TOC'!$A$2),'Annual Sales FINAL 06262023'!$AQ$3:$AQ$4500,,TRUE),)</f>
        <v>23.916666666666668</v>
      </c>
      <c r="S42" s="142">
        <f t="shared" si="0"/>
        <v>0.65000000000000013</v>
      </c>
      <c r="T42" s="139" cm="1">
        <f t="array" ref="T42">IFERROR(_xlfn.XLOOKUP(1,('Annual Sales FINAL 06262023'!$A$3:$A$4500=$A42)*('Annual Sales FINAL 06262023'!$F$3:$F$4500='Input_Data &amp; TOC'!$A$2),'Annual Sales FINAL 06262023'!$AR$3:$AR$4500,,TRUE),)</f>
        <v>370.90235000000007</v>
      </c>
      <c r="U42" s="139" cm="1">
        <f t="array" ref="U42">IFERROR(_xlfn.XLOOKUP(1,('Annual Sales FINAL 06262023'!$A$3:$A$4500=$A42)*('Annual Sales FINAL 06262023'!$F$3:$F$4500='Input_Data &amp; TOC'!$A$2),'Annual Sales FINAL 06262023'!$AS$3:$AS$4500,,TRUE),)</f>
        <v>570.61900000000003</v>
      </c>
      <c r="V42" s="139" cm="1">
        <f t="array" ref="V42">IFERROR(_xlfn.XLOOKUP(1,('Annual Sales FINAL 06262023'!$A$3:$A$4500=$A42)*('Annual Sales FINAL 06262023'!$F$3:$F$4500='Input_Data &amp; TOC'!$A$2),'Annual Sales FINAL 06262023'!$AT$3:$AT$4500,,TRUE),)</f>
        <v>127</v>
      </c>
      <c r="W42" s="142">
        <f t="shared" si="4"/>
        <v>0.65000000000000013</v>
      </c>
      <c r="X42" s="139" t="str" cm="1">
        <f t="array" ref="X42">IFERROR(_xlfn.XLOOKUP(1,('Annual Sales FINAL 06262023'!$A$3:$A$4500=$A42)*('Annual Sales FINAL 06262023'!$F$3:$F$4500='Input_Data &amp; TOC'!$A$2),'Annual Sales FINAL 06262023'!$S$3:$S$4500,,TRUE),)</f>
        <v>PCE</v>
      </c>
      <c r="Y42" s="139" cm="1">
        <f t="array" ref="Y42">IFERROR(_xlfn.XLOOKUP(1,('Annual Sales FINAL 06262023'!$A$3:$A$4500=$A42)*('Annual Sales FINAL 06262023'!$F$3:$F$4500='Input_Data &amp; TOC'!$A$2),'Annual Sales FINAL 06262023'!$AU$3:$AU$4500,,TRUE),)</f>
        <v>12</v>
      </c>
      <c r="Z42" t="str">
        <f>VLOOKUP($A42,'LOOKUP SalesReport 2023-11-13'!$A$2:$P$216,16, FALSE)</f>
        <v>Bristol Bay</v>
      </c>
      <c r="AA42" t="str">
        <f t="shared" si="1"/>
        <v>Residential rate as reported to PCE</v>
      </c>
    </row>
    <row r="43" spans="1:27" ht="30" x14ac:dyDescent="0.25">
      <c r="A43" t="s">
        <v>627</v>
      </c>
      <c r="B43">
        <f>VLOOKUP($A43,'LOOKUP SalesReport 2023-11-13'!$A$2:$O$216,4, FALSE)</f>
        <v>331420</v>
      </c>
      <c r="C43">
        <f>VLOOKUP(A43,'LOOKUP SalesReport 2023-11-13'!$A$2:$Q$216,9,FALSE)</f>
        <v>169</v>
      </c>
      <c r="D43" s="48" t="str" cm="1">
        <f t="array" ref="D43">IFERROR(_xlfn.XLOOKUP(1,('Annual Sales FINAL 06262023'!$A$3:$A$4500=Table2.5a!$A43)*('Annual Sales FINAL 06262023'!$F$3:$F$4500='Input_Data &amp; TOC'!$A$2),'Annual Sales FINAL 06262023'!$J$3:$J$4500,,TRUE),_xlfn.XLOOKUP(A43,'LOOKUP SalesReport 2023-11-13'!A:A,'LOOKUP SalesReport 2023-11-13'!H:H,,FALSE))</f>
        <v>Alaska Village Electric Cooperative</v>
      </c>
      <c r="E43" s="48" t="str" cm="1">
        <f t="array" ref="E43">IFERROR(_xlfn.XLOOKUP(1,('Annual Sales FINAL 06262023'!$A$3:$A$4500=Table2.5a!$A43)*('Annual Sales FINAL 06262023'!$F$3:$F$4500='Input_Data &amp; TOC'!$A$2),'Annual Sales FINAL 06262023'!$B$3:$B$4500,,TRUE),_xlfn.XLOOKUP(A43,'LOOKUP SalesReport 2023-11-13'!A:A,'LOOKUP SalesReport 2023-11-13'!G:G,,FALSE))</f>
        <v>Koyuk</v>
      </c>
      <c r="F43" s="48" t="str" cm="1">
        <f t="array" ref="F43">IFERROR(_xlfn.XLOOKUP(1,('Annual Sales FINAL 06262023'!$A$3:$A$4500=Table2.5a!$A43)*('Annual Sales FINAL 06262023'!$F$3:$F$4500='Input_Data &amp; TOC'!$A$2),'Annual Sales FINAL 06262023'!$E$3:$E$4500,,TRUE),_xlfn.XLOOKUP(A43,'LOOKUP SalesReport 2023-11-13'!A:A,'LOOKUP SalesReport 2023-11-13'!K:K,,FALSE))</f>
        <v>Koyuk_grid</v>
      </c>
      <c r="G43" s="98" t="str">
        <f>VLOOKUP($F43,'LOOKUP INTERTIES 2023-11-08'!$B$2:$G$206,6,FALSE)</f>
        <v>Bering Straits</v>
      </c>
      <c r="H43" s="140" cm="1">
        <f t="array" ref="H43">IFERROR(_xlfn.XLOOKUP(1,('Annual Sales FINAL 06262023'!$A$3:$A$4500=$A43)*('Annual Sales FINAL 06262023'!$F$3:$F$4500='Input_Data &amp; TOC'!$A$2),'Annual Sales FINAL 06262023'!$V$3:$V$4500,,TRUE),)</f>
        <v>256.39889684999997</v>
      </c>
      <c r="I43" s="151" cm="1">
        <f t="array" ref="I43">IFERROR(_xlfn.XLOOKUP(1,('Annual Sales FINAL 06262023'!$A$3:$A$4500=$A43)*('Annual Sales FINAL 06262023'!$F$3:$F$4500='Input_Data &amp; TOC'!$A$2),'Annual Sales FINAL 06262023'!$W$3:$W$4500,,TRUE),)</f>
        <v>506.54199999999997</v>
      </c>
      <c r="J43" s="154" cm="1">
        <f t="array" ref="J43">IFERROR(_xlfn.XLOOKUP(1,('Annual Sales FINAL 06262023'!$A$3:$A$4500=$A43)*('Annual Sales FINAL 06262023'!$F$3:$F$4500='Input_Data &amp; TOC'!$A$2),'Annual Sales FINAL 06262023'!$X$3:$X$4500,,TRUE),)</f>
        <v>83</v>
      </c>
      <c r="K43" s="46">
        <f t="shared" si="2"/>
        <v>0.50617499999999993</v>
      </c>
      <c r="L43" s="139" cm="1">
        <f t="array" ref="L43">IFERROR(_xlfn.XLOOKUP(1,('Annual Sales FINAL 06262023'!$A$3:$A$4500=$A43)*('Annual Sales FINAL 06262023'!$F$3:$F$4500='Input_Data &amp; TOC'!$A$2),'Annual Sales FINAL 06262023'!$Y$3:$Y$4500,,TRUE),)</f>
        <v>81.324100199999975</v>
      </c>
      <c r="M43" s="139" cm="1">
        <f t="array" ref="M43">IFERROR(_xlfn.XLOOKUP(1,('Annual Sales FINAL 06262023'!$A$3:$A$4500=$A43)*('Annual Sales FINAL 06262023'!$F$3:$F$4500='Input_Data &amp; TOC'!$A$2),'Annual Sales FINAL 06262023'!$Z$3:$Z$4500,,TRUE),)</f>
        <v>160.66399999999999</v>
      </c>
      <c r="N43" s="139" cm="1">
        <f t="array" ref="N43">IFERROR(_xlfn.XLOOKUP(1,('Annual Sales FINAL 06262023'!$A$3:$A$4500=$A43)*('Annual Sales FINAL 06262023'!$F$3:$F$4500='Input_Data &amp; TOC'!$A$2),'Annual Sales FINAL 06262023'!$AA$3:$AA$4500,,TRUE),)</f>
        <v>10</v>
      </c>
      <c r="O43" s="140">
        <f t="shared" si="3"/>
        <v>0.50617499999999993</v>
      </c>
      <c r="P43" s="127" cm="1">
        <f t="array" ref="P43">IFERROR(_xlfn.XLOOKUP(1,('Annual Sales FINAL 06262023'!$A$3:$A$4500=$A43)*('Annual Sales FINAL 06262023'!$F$3:$F$4500='Input_Data &amp; TOC'!$A$2),'Annual Sales FINAL 06262023'!$AO$3:$AO$4500,,TRUE),)</f>
        <v>282.23305649999992</v>
      </c>
      <c r="Q43" s="127" cm="1">
        <f t="array" ref="Q43">IFERROR(_xlfn.XLOOKUP(1,('Annual Sales FINAL 06262023'!$A$3:$A$4500=$A43)*('Annual Sales FINAL 06262023'!$F$3:$F$4500='Input_Data &amp; TOC'!$A$2),'Annual Sales FINAL 06262023'!$AP$3:$AP$4500,,TRUE),)</f>
        <v>557.57999999999993</v>
      </c>
      <c r="R43" s="127" cm="1">
        <f t="array" ref="R43">IFERROR(_xlfn.XLOOKUP(1,('Annual Sales FINAL 06262023'!$A$3:$A$4500=$A43)*('Annual Sales FINAL 06262023'!$F$3:$F$4500='Input_Data &amp; TOC'!$A$2),'Annual Sales FINAL 06262023'!$AQ$3:$AQ$4500,,TRUE),)</f>
        <v>36.916666666666671</v>
      </c>
      <c r="S43" s="142">
        <f t="shared" si="0"/>
        <v>0.50617499999999993</v>
      </c>
      <c r="T43" s="139" cm="1">
        <f t="array" ref="T43">IFERROR(_xlfn.XLOOKUP(1,('Annual Sales FINAL 06262023'!$A$3:$A$4500=$A43)*('Annual Sales FINAL 06262023'!$F$3:$F$4500='Input_Data &amp; TOC'!$A$2),'Annual Sales FINAL 06262023'!$AR$3:$AR$4500,,TRUE),)</f>
        <v>619.95605354999987</v>
      </c>
      <c r="U43" s="139" cm="1">
        <f t="array" ref="U43">IFERROR(_xlfn.XLOOKUP(1,('Annual Sales FINAL 06262023'!$A$3:$A$4500=$A43)*('Annual Sales FINAL 06262023'!$F$3:$F$4500='Input_Data &amp; TOC'!$A$2),'Annual Sales FINAL 06262023'!$AS$3:$AS$4500,,TRUE),)</f>
        <v>1224.7859999999998</v>
      </c>
      <c r="V43" s="139" cm="1">
        <f t="array" ref="V43">IFERROR(_xlfn.XLOOKUP(1,('Annual Sales FINAL 06262023'!$A$3:$A$4500=$A43)*('Annual Sales FINAL 06262023'!$F$3:$F$4500='Input_Data &amp; TOC'!$A$2),'Annual Sales FINAL 06262023'!$AT$3:$AT$4500,,TRUE),)</f>
        <v>129.91666666666669</v>
      </c>
      <c r="W43" s="142">
        <f t="shared" si="4"/>
        <v>0.50617499999999993</v>
      </c>
      <c r="X43" s="139" t="str" cm="1">
        <f t="array" ref="X43">IFERROR(_xlfn.XLOOKUP(1,('Annual Sales FINAL 06262023'!$A$3:$A$4500=$A43)*('Annual Sales FINAL 06262023'!$F$3:$F$4500='Input_Data &amp; TOC'!$A$2),'Annual Sales FINAL 06262023'!$S$3:$S$4500,,TRUE),)</f>
        <v>PCE</v>
      </c>
      <c r="Y43" s="139" cm="1">
        <f t="array" ref="Y43">IFERROR(_xlfn.XLOOKUP(1,('Annual Sales FINAL 06262023'!$A$3:$A$4500=$A43)*('Annual Sales FINAL 06262023'!$F$3:$F$4500='Input_Data &amp; TOC'!$A$2),'Annual Sales FINAL 06262023'!$AU$3:$AU$4500,,TRUE),)</f>
        <v>12</v>
      </c>
      <c r="Z43" t="str">
        <f>VLOOKUP($A43,'LOOKUP SalesReport 2023-11-13'!$A$2:$P$216,16, FALSE)</f>
        <v>Bering Straits</v>
      </c>
      <c r="AA43" t="str">
        <f t="shared" si="1"/>
        <v>Residential rate as reported to PCE</v>
      </c>
    </row>
    <row r="44" spans="1:27" ht="30" x14ac:dyDescent="0.25">
      <c r="A44" t="s">
        <v>630</v>
      </c>
      <c r="B44">
        <f>VLOOKUP($A44,'LOOKUP SalesReport 2023-11-13'!$A$2:$O$216,4, FALSE)</f>
        <v>331430</v>
      </c>
      <c r="C44">
        <f>VLOOKUP(A44,'LOOKUP SalesReport 2023-11-13'!$A$2:$Q$216,9,FALSE)</f>
        <v>169</v>
      </c>
      <c r="D44" s="48" t="str" cm="1">
        <f t="array" ref="D44">IFERROR(_xlfn.XLOOKUP(1,('Annual Sales FINAL 06262023'!$A$3:$A$4500=Table2.5a!$A44)*('Annual Sales FINAL 06262023'!$F$3:$F$4500='Input_Data &amp; TOC'!$A$2),'Annual Sales FINAL 06262023'!$J$3:$J$4500,,TRUE),_xlfn.XLOOKUP(A44,'LOOKUP SalesReport 2023-11-13'!A:A,'LOOKUP SalesReport 2023-11-13'!H:H,,FALSE))</f>
        <v>Alaska Village Electric Cooperative</v>
      </c>
      <c r="E44" s="48" t="str" cm="1">
        <f t="array" ref="E44">IFERROR(_xlfn.XLOOKUP(1,('Annual Sales FINAL 06262023'!$A$3:$A$4500=Table2.5a!$A44)*('Annual Sales FINAL 06262023'!$F$3:$F$4500='Input_Data &amp; TOC'!$A$2),'Annual Sales FINAL 06262023'!$B$3:$B$4500,,TRUE),_xlfn.XLOOKUP(A44,'LOOKUP SalesReport 2023-11-13'!A:A,'LOOKUP SalesReport 2023-11-13'!G:G,,FALSE))</f>
        <v>Lower Kalskag</v>
      </c>
      <c r="F44" s="48" t="str" cm="1">
        <f t="array" ref="F44">IFERROR(_xlfn.XLOOKUP(1,('Annual Sales FINAL 06262023'!$A$3:$A$4500=Table2.5a!$A44)*('Annual Sales FINAL 06262023'!$F$3:$F$4500='Input_Data &amp; TOC'!$A$2),'Annual Sales FINAL 06262023'!$E$3:$E$4500,,TRUE),_xlfn.XLOOKUP(A44,'LOOKUP SalesReport 2023-11-13'!A:A,'LOOKUP SalesReport 2023-11-13'!K:K,,FALSE))</f>
        <v>Upper Kalskag_grid</v>
      </c>
      <c r="G44" s="98" t="str">
        <f>VLOOKUP($F44,'LOOKUP INTERTIES 2023-11-08'!$B$2:$G$206,6,FALSE)</f>
        <v>Lower Yukon-Kuskokwim</v>
      </c>
      <c r="H44" s="140" cm="1">
        <f t="array" ref="H44">IFERROR(_xlfn.XLOOKUP(1,('Annual Sales FINAL 06262023'!$A$3:$A$4500=$A44)*('Annual Sales FINAL 06262023'!$F$3:$F$4500='Input_Data &amp; TOC'!$A$2),'Annual Sales FINAL 06262023'!$V$3:$V$4500,,TRUE),)</f>
        <v>185.50890162499996</v>
      </c>
      <c r="I44" s="151" cm="1">
        <f t="array" ref="I44">IFERROR(_xlfn.XLOOKUP(1,('Annual Sales FINAL 06262023'!$A$3:$A$4500=$A44)*('Annual Sales FINAL 06262023'!$F$3:$F$4500='Input_Data &amp; TOC'!$A$2),'Annual Sales FINAL 06262023'!$W$3:$W$4500,,TRUE),)</f>
        <v>361.29300000000001</v>
      </c>
      <c r="J44" s="154" cm="1">
        <f t="array" ref="J44">IFERROR(_xlfn.XLOOKUP(1,('Annual Sales FINAL 06262023'!$A$3:$A$4500=$A44)*('Annual Sales FINAL 06262023'!$F$3:$F$4500='Input_Data &amp; TOC'!$A$2),'Annual Sales FINAL 06262023'!$X$3:$X$4500,,TRUE),)</f>
        <v>83.666666666666671</v>
      </c>
      <c r="K44" s="46">
        <f t="shared" si="2"/>
        <v>0.51345833333333324</v>
      </c>
      <c r="L44" s="139" cm="1">
        <f t="array" ref="L44">IFERROR(_xlfn.XLOOKUP(1,('Annual Sales FINAL 06262023'!$A$3:$A$4500=$A44)*('Annual Sales FINAL 06262023'!$F$3:$F$4500='Input_Data &amp; TOC'!$A$2),'Annual Sales FINAL 06262023'!$Y$3:$Y$4500,,TRUE),)</f>
        <v>29.733345166666663</v>
      </c>
      <c r="M44" s="139" cm="1">
        <f t="array" ref="M44">IFERROR(_xlfn.XLOOKUP(1,('Annual Sales FINAL 06262023'!$A$3:$A$4500=$A44)*('Annual Sales FINAL 06262023'!$F$3:$F$4500='Input_Data &amp; TOC'!$A$2),'Annual Sales FINAL 06262023'!$Z$3:$Z$4500,,TRUE),)</f>
        <v>57.908000000000001</v>
      </c>
      <c r="N44" s="139" cm="1">
        <f t="array" ref="N44">IFERROR(_xlfn.XLOOKUP(1,('Annual Sales FINAL 06262023'!$A$3:$A$4500=$A44)*('Annual Sales FINAL 06262023'!$F$3:$F$4500='Input_Data &amp; TOC'!$A$2),'Annual Sales FINAL 06262023'!$AA$3:$AA$4500,,TRUE),)</f>
        <v>4.083333333333333</v>
      </c>
      <c r="O44" s="140">
        <f t="shared" si="3"/>
        <v>0.51345833333333324</v>
      </c>
      <c r="P44" s="127" cm="1">
        <f t="array" ref="P44">IFERROR(_xlfn.XLOOKUP(1,('Annual Sales FINAL 06262023'!$A$3:$A$4500=$A44)*('Annual Sales FINAL 06262023'!$F$3:$F$4500='Input_Data &amp; TOC'!$A$2),'Annual Sales FINAL 06262023'!$AO$3:$AO$4500,,TRUE),)</f>
        <v>112.88586841666664</v>
      </c>
      <c r="Q44" s="127" cm="1">
        <f t="array" ref="Q44">IFERROR(_xlfn.XLOOKUP(1,('Annual Sales FINAL 06262023'!$A$3:$A$4500=$A44)*('Annual Sales FINAL 06262023'!$F$3:$F$4500='Input_Data &amp; TOC'!$A$2),'Annual Sales FINAL 06262023'!$AP$3:$AP$4500,,TRUE),)</f>
        <v>219.85399999999998</v>
      </c>
      <c r="R44" s="127" cm="1">
        <f t="array" ref="R44">IFERROR(_xlfn.XLOOKUP(1,('Annual Sales FINAL 06262023'!$A$3:$A$4500=$A44)*('Annual Sales FINAL 06262023'!$F$3:$F$4500='Input_Data &amp; TOC'!$A$2),'Annual Sales FINAL 06262023'!$AQ$3:$AQ$4500,,TRUE),)</f>
        <v>14.916666666666666</v>
      </c>
      <c r="S44" s="142">
        <f t="shared" si="0"/>
        <v>0.51345833333333324</v>
      </c>
      <c r="T44" s="139" cm="1">
        <f t="array" ref="T44">IFERROR(_xlfn.XLOOKUP(1,('Annual Sales FINAL 06262023'!$A$3:$A$4500=$A44)*('Annual Sales FINAL 06262023'!$F$3:$F$4500='Input_Data &amp; TOC'!$A$2),'Annual Sales FINAL 06262023'!$AR$3:$AR$4500,,TRUE),)</f>
        <v>328.12811520833333</v>
      </c>
      <c r="U44" s="139" cm="1">
        <f t="array" ref="U44">IFERROR(_xlfn.XLOOKUP(1,('Annual Sales FINAL 06262023'!$A$3:$A$4500=$A44)*('Annual Sales FINAL 06262023'!$F$3:$F$4500='Input_Data &amp; TOC'!$A$2),'Annual Sales FINAL 06262023'!$AS$3:$AS$4500,,TRUE),)</f>
        <v>639.05500000000006</v>
      </c>
      <c r="V44" s="139" cm="1">
        <f t="array" ref="V44">IFERROR(_xlfn.XLOOKUP(1,('Annual Sales FINAL 06262023'!$A$3:$A$4500=$A44)*('Annual Sales FINAL 06262023'!$F$3:$F$4500='Input_Data &amp; TOC'!$A$2),'Annual Sales FINAL 06262023'!$AT$3:$AT$4500,,TRUE),)</f>
        <v>102.66666666666667</v>
      </c>
      <c r="W44" s="142">
        <f t="shared" si="4"/>
        <v>0.51345833333333324</v>
      </c>
      <c r="X44" s="139" t="str" cm="1">
        <f t="array" ref="X44">IFERROR(_xlfn.XLOOKUP(1,('Annual Sales FINAL 06262023'!$A$3:$A$4500=$A44)*('Annual Sales FINAL 06262023'!$F$3:$F$4500='Input_Data &amp; TOC'!$A$2),'Annual Sales FINAL 06262023'!$S$3:$S$4500,,TRUE),)</f>
        <v>PCE</v>
      </c>
      <c r="Y44" s="139" cm="1">
        <f t="array" ref="Y44">IFERROR(_xlfn.XLOOKUP(1,('Annual Sales FINAL 06262023'!$A$3:$A$4500=$A44)*('Annual Sales FINAL 06262023'!$F$3:$F$4500='Input_Data &amp; TOC'!$A$2),'Annual Sales FINAL 06262023'!$AU$3:$AU$4500,,TRUE),)</f>
        <v>12</v>
      </c>
      <c r="Z44" t="str">
        <f>VLOOKUP($A44,'LOOKUP SalesReport 2023-11-13'!$A$2:$P$216,16, FALSE)</f>
        <v>Lower Yukon-Kuskokwim</v>
      </c>
      <c r="AA44" t="str">
        <f t="shared" si="1"/>
        <v>Residential rate as reported to PCE</v>
      </c>
    </row>
    <row r="45" spans="1:27" ht="30" x14ac:dyDescent="0.25">
      <c r="A45" t="s">
        <v>633</v>
      </c>
      <c r="B45">
        <f>VLOOKUP($A45,'LOOKUP SalesReport 2023-11-13'!$A$2:$O$216,4, FALSE)</f>
        <v>331440</v>
      </c>
      <c r="C45">
        <f>VLOOKUP(A45,'LOOKUP SalesReport 2023-11-13'!$A$2:$Q$216,9,FALSE)</f>
        <v>169</v>
      </c>
      <c r="D45" s="48" t="str" cm="1">
        <f t="array" ref="D45">IFERROR(_xlfn.XLOOKUP(1,('Annual Sales FINAL 06262023'!$A$3:$A$4500=Table2.5a!$A45)*('Annual Sales FINAL 06262023'!$F$3:$F$4500='Input_Data &amp; TOC'!$A$2),'Annual Sales FINAL 06262023'!$J$3:$J$4500,,TRUE),_xlfn.XLOOKUP(A45,'LOOKUP SalesReport 2023-11-13'!A:A,'LOOKUP SalesReport 2023-11-13'!H:H,,FALSE))</f>
        <v>Alaska Village Electric Cooperative</v>
      </c>
      <c r="E45" s="48" t="str" cm="1">
        <f t="array" ref="E45">IFERROR(_xlfn.XLOOKUP(1,('Annual Sales FINAL 06262023'!$A$3:$A$4500=Table2.5a!$A45)*('Annual Sales FINAL 06262023'!$F$3:$F$4500='Input_Data &amp; TOC'!$A$2),'Annual Sales FINAL 06262023'!$B$3:$B$4500,,TRUE),_xlfn.XLOOKUP(A45,'LOOKUP SalesReport 2023-11-13'!A:A,'LOOKUP SalesReport 2023-11-13'!G:G,,FALSE))</f>
        <v>Marshall</v>
      </c>
      <c r="F45" s="48" t="str" cm="1">
        <f t="array" ref="F45">IFERROR(_xlfn.XLOOKUP(1,('Annual Sales FINAL 06262023'!$A$3:$A$4500=Table2.5a!$A45)*('Annual Sales FINAL 06262023'!$F$3:$F$4500='Input_Data &amp; TOC'!$A$2),'Annual Sales FINAL 06262023'!$E$3:$E$4500,,TRUE),_xlfn.XLOOKUP(A45,'LOOKUP SalesReport 2023-11-13'!A:A,'LOOKUP SalesReport 2023-11-13'!K:K,,FALSE))</f>
        <v>Marshall_grid</v>
      </c>
      <c r="G45" s="98" t="str">
        <f>VLOOKUP($F45,'LOOKUP INTERTIES 2023-11-08'!$B$2:$G$206,6,FALSE)</f>
        <v>Lower Yukon-Kuskokwim</v>
      </c>
      <c r="H45" s="140" cm="1">
        <f t="array" ref="H45">IFERROR(_xlfn.XLOOKUP(1,('Annual Sales FINAL 06262023'!$A$3:$A$4500=$A45)*('Annual Sales FINAL 06262023'!$F$3:$F$4500='Input_Data &amp; TOC'!$A$2),'Annual Sales FINAL 06262023'!$V$3:$V$4500,,TRUE),)</f>
        <v>296.46371876666666</v>
      </c>
      <c r="I45" s="151" cm="1">
        <f t="array" ref="I45">IFERROR(_xlfn.XLOOKUP(1,('Annual Sales FINAL 06262023'!$A$3:$A$4500=$A45)*('Annual Sales FINAL 06262023'!$F$3:$F$4500='Input_Data &amp; TOC'!$A$2),'Annual Sales FINAL 06262023'!$W$3:$W$4500,,TRUE),)</f>
        <v>611.44399999999996</v>
      </c>
      <c r="J45" s="154" cm="1">
        <f t="array" ref="J45">IFERROR(_xlfn.XLOOKUP(1,('Annual Sales FINAL 06262023'!$A$3:$A$4500=$A45)*('Annual Sales FINAL 06262023'!$F$3:$F$4500='Input_Data &amp; TOC'!$A$2),'Annual Sales FINAL 06262023'!$X$3:$X$4500,,TRUE),)</f>
        <v>107.25</v>
      </c>
      <c r="K45" s="46">
        <f t="shared" si="2"/>
        <v>0.48485833333333334</v>
      </c>
      <c r="L45" s="139" cm="1">
        <f t="array" ref="L45">IFERROR(_xlfn.XLOOKUP(1,('Annual Sales FINAL 06262023'!$A$3:$A$4500=$A45)*('Annual Sales FINAL 06262023'!$F$3:$F$4500='Input_Data &amp; TOC'!$A$2),'Annual Sales FINAL 06262023'!$Y$3:$Y$4500,,TRUE),)</f>
        <v>45.902992991666672</v>
      </c>
      <c r="M45" s="139" cm="1">
        <f t="array" ref="M45">IFERROR(_xlfn.XLOOKUP(1,('Annual Sales FINAL 06262023'!$A$3:$A$4500=$A45)*('Annual Sales FINAL 06262023'!$F$3:$F$4500='Input_Data &amp; TOC'!$A$2),'Annual Sales FINAL 06262023'!$Z$3:$Z$4500,,TRUE),)</f>
        <v>94.673000000000002</v>
      </c>
      <c r="N45" s="139" cm="1">
        <f t="array" ref="N45">IFERROR(_xlfn.XLOOKUP(1,('Annual Sales FINAL 06262023'!$A$3:$A$4500=$A45)*('Annual Sales FINAL 06262023'!$F$3:$F$4500='Input_Data &amp; TOC'!$A$2),'Annual Sales FINAL 06262023'!$AA$3:$AA$4500,,TRUE),)</f>
        <v>18</v>
      </c>
      <c r="O45" s="140">
        <f t="shared" si="3"/>
        <v>0.48485833333333339</v>
      </c>
      <c r="P45" s="127" cm="1">
        <f t="array" ref="P45">IFERROR(_xlfn.XLOOKUP(1,('Annual Sales FINAL 06262023'!$A$3:$A$4500=$A45)*('Annual Sales FINAL 06262023'!$F$3:$F$4500='Input_Data &amp; TOC'!$A$2),'Annual Sales FINAL 06262023'!$AO$3:$AO$4500,,TRUE),)</f>
        <v>378.64138796666674</v>
      </c>
      <c r="Q45" s="127" cm="1">
        <f t="array" ref="Q45">IFERROR(_xlfn.XLOOKUP(1,('Annual Sales FINAL 06262023'!$A$3:$A$4500=$A45)*('Annual Sales FINAL 06262023'!$F$3:$F$4500='Input_Data &amp; TOC'!$A$2),'Annual Sales FINAL 06262023'!$AP$3:$AP$4500,,TRUE),)</f>
        <v>780.93200000000002</v>
      </c>
      <c r="R45" s="127" cm="1">
        <f t="array" ref="R45">IFERROR(_xlfn.XLOOKUP(1,('Annual Sales FINAL 06262023'!$A$3:$A$4500=$A45)*('Annual Sales FINAL 06262023'!$F$3:$F$4500='Input_Data &amp; TOC'!$A$2),'Annual Sales FINAL 06262023'!$AQ$3:$AQ$4500,,TRUE),)</f>
        <v>22.5</v>
      </c>
      <c r="S45" s="142">
        <f t="shared" si="0"/>
        <v>0.48485833333333339</v>
      </c>
      <c r="T45" s="139" cm="1">
        <f t="array" ref="T45">IFERROR(_xlfn.XLOOKUP(1,('Annual Sales FINAL 06262023'!$A$3:$A$4500=$A45)*('Annual Sales FINAL 06262023'!$F$3:$F$4500='Input_Data &amp; TOC'!$A$2),'Annual Sales FINAL 06262023'!$AR$3:$AR$4500,,TRUE),)</f>
        <v>721.00809972500008</v>
      </c>
      <c r="U45" s="139" cm="1">
        <f t="array" ref="U45">IFERROR(_xlfn.XLOOKUP(1,('Annual Sales FINAL 06262023'!$A$3:$A$4500=$A45)*('Annual Sales FINAL 06262023'!$F$3:$F$4500='Input_Data &amp; TOC'!$A$2),'Annual Sales FINAL 06262023'!$AS$3:$AS$4500,,TRUE),)</f>
        <v>1487.049</v>
      </c>
      <c r="V45" s="139" cm="1">
        <f t="array" ref="V45">IFERROR(_xlfn.XLOOKUP(1,('Annual Sales FINAL 06262023'!$A$3:$A$4500=$A45)*('Annual Sales FINAL 06262023'!$F$3:$F$4500='Input_Data &amp; TOC'!$A$2),'Annual Sales FINAL 06262023'!$AT$3:$AT$4500,,TRUE),)</f>
        <v>147.75</v>
      </c>
      <c r="W45" s="142">
        <f t="shared" si="4"/>
        <v>0.48485833333333339</v>
      </c>
      <c r="X45" s="139" t="str" cm="1">
        <f t="array" ref="X45">IFERROR(_xlfn.XLOOKUP(1,('Annual Sales FINAL 06262023'!$A$3:$A$4500=$A45)*('Annual Sales FINAL 06262023'!$F$3:$F$4500='Input_Data &amp; TOC'!$A$2),'Annual Sales FINAL 06262023'!$S$3:$S$4500,,TRUE),)</f>
        <v>PCE</v>
      </c>
      <c r="Y45" s="139" cm="1">
        <f t="array" ref="Y45">IFERROR(_xlfn.XLOOKUP(1,('Annual Sales FINAL 06262023'!$A$3:$A$4500=$A45)*('Annual Sales FINAL 06262023'!$F$3:$F$4500='Input_Data &amp; TOC'!$A$2),'Annual Sales FINAL 06262023'!$AU$3:$AU$4500,,TRUE),)</f>
        <v>12</v>
      </c>
      <c r="Z45" t="str">
        <f>VLOOKUP($A45,'LOOKUP SalesReport 2023-11-13'!$A$2:$P$216,16, FALSE)</f>
        <v>Lower Yukon-Kuskokwim</v>
      </c>
      <c r="AA45" t="str">
        <f t="shared" si="1"/>
        <v>Residential rate as reported to PCE</v>
      </c>
    </row>
    <row r="46" spans="1:27" ht="30" x14ac:dyDescent="0.25">
      <c r="A46" t="s">
        <v>636</v>
      </c>
      <c r="B46">
        <f>VLOOKUP($A46,'LOOKUP SalesReport 2023-11-13'!$A$2:$O$216,4, FALSE)</f>
        <v>331450</v>
      </c>
      <c r="C46">
        <f>VLOOKUP(A46,'LOOKUP SalesReport 2023-11-13'!$A$2:$Q$216,9,FALSE)</f>
        <v>169</v>
      </c>
      <c r="D46" s="48" t="str" cm="1">
        <f t="array" ref="D46">IFERROR(_xlfn.XLOOKUP(1,('Annual Sales FINAL 06262023'!$A$3:$A$4500=Table2.5a!$A46)*('Annual Sales FINAL 06262023'!$F$3:$F$4500='Input_Data &amp; TOC'!$A$2),'Annual Sales FINAL 06262023'!$J$3:$J$4500,,TRUE),_xlfn.XLOOKUP(A46,'LOOKUP SalesReport 2023-11-13'!A:A,'LOOKUP SalesReport 2023-11-13'!H:H,,FALSE))</f>
        <v>Alaska Village Electric Cooperative</v>
      </c>
      <c r="E46" s="48" t="str" cm="1">
        <f t="array" ref="E46">IFERROR(_xlfn.XLOOKUP(1,('Annual Sales FINAL 06262023'!$A$3:$A$4500=Table2.5a!$A46)*('Annual Sales FINAL 06262023'!$F$3:$F$4500='Input_Data &amp; TOC'!$A$2),'Annual Sales FINAL 06262023'!$B$3:$B$4500,,TRUE),_xlfn.XLOOKUP(A46,'LOOKUP SalesReport 2023-11-13'!A:A,'LOOKUP SalesReport 2023-11-13'!G:G,,FALSE))</f>
        <v>Mekoryuk</v>
      </c>
      <c r="F46" s="48" t="str" cm="1">
        <f t="array" ref="F46">IFERROR(_xlfn.XLOOKUP(1,('Annual Sales FINAL 06262023'!$A$3:$A$4500=Table2.5a!$A46)*('Annual Sales FINAL 06262023'!$F$3:$F$4500='Input_Data &amp; TOC'!$A$2),'Annual Sales FINAL 06262023'!$E$3:$E$4500,,TRUE),_xlfn.XLOOKUP(A46,'LOOKUP SalesReport 2023-11-13'!A:A,'LOOKUP SalesReport 2023-11-13'!K:K,,FALSE))</f>
        <v>Mekoryuk_grid</v>
      </c>
      <c r="G46" s="98" t="str">
        <f>VLOOKUP($F46,'LOOKUP INTERTIES 2023-11-08'!$B$2:$G$206,6,FALSE)</f>
        <v>Lower Yukon-Kuskokwim</v>
      </c>
      <c r="H46" s="140" cm="1">
        <f t="array" ref="H46">IFERROR(_xlfn.XLOOKUP(1,('Annual Sales FINAL 06262023'!$A$3:$A$4500=$A46)*('Annual Sales FINAL 06262023'!$F$3:$F$4500='Input_Data &amp; TOC'!$A$2),'Annual Sales FINAL 06262023'!$V$3:$V$4500,,TRUE),)</f>
        <v>157.73222299999998</v>
      </c>
      <c r="I46" s="151" cm="1">
        <f t="array" ref="I46">IFERROR(_xlfn.XLOOKUP(1,('Annual Sales FINAL 06262023'!$A$3:$A$4500=$A46)*('Annual Sales FINAL 06262023'!$F$3:$F$4500='Input_Data &amp; TOC'!$A$2),'Annual Sales FINAL 06262023'!$W$3:$W$4500,,TRUE),)</f>
        <v>302.27999999999997</v>
      </c>
      <c r="J46" s="154" cm="1">
        <f t="array" ref="J46">IFERROR(_xlfn.XLOOKUP(1,('Annual Sales FINAL 06262023'!$A$3:$A$4500=$A46)*('Annual Sales FINAL 06262023'!$F$3:$F$4500='Input_Data &amp; TOC'!$A$2),'Annual Sales FINAL 06262023'!$X$3:$X$4500,,TRUE),)</f>
        <v>89.25</v>
      </c>
      <c r="K46" s="46">
        <f t="shared" si="2"/>
        <v>0.52180833333333332</v>
      </c>
      <c r="L46" s="139" cm="1">
        <f t="array" ref="L46">IFERROR(_xlfn.XLOOKUP(1,('Annual Sales FINAL 06262023'!$A$3:$A$4500=$A46)*('Annual Sales FINAL 06262023'!$F$3:$F$4500='Input_Data &amp; TOC'!$A$2),'Annual Sales FINAL 06262023'!$Y$3:$Y$4500,,TRUE),)</f>
        <v>55.365429591666661</v>
      </c>
      <c r="M46" s="139" cm="1">
        <f t="array" ref="M46">IFERROR(_xlfn.XLOOKUP(1,('Annual Sales FINAL 06262023'!$A$3:$A$4500=$A46)*('Annual Sales FINAL 06262023'!$F$3:$F$4500='Input_Data &amp; TOC'!$A$2),'Annual Sales FINAL 06262023'!$Z$3:$Z$4500,,TRUE),)</f>
        <v>106.10299999999999</v>
      </c>
      <c r="N46" s="139" cm="1">
        <f t="array" ref="N46">IFERROR(_xlfn.XLOOKUP(1,('Annual Sales FINAL 06262023'!$A$3:$A$4500=$A46)*('Annual Sales FINAL 06262023'!$F$3:$F$4500='Input_Data &amp; TOC'!$A$2),'Annual Sales FINAL 06262023'!$AA$3:$AA$4500,,TRUE),)</f>
        <v>12.416666666666666</v>
      </c>
      <c r="O46" s="140">
        <f t="shared" si="3"/>
        <v>0.52180833333333332</v>
      </c>
      <c r="P46" s="127" cm="1">
        <f t="array" ref="P46">IFERROR(_xlfn.XLOOKUP(1,('Annual Sales FINAL 06262023'!$A$3:$A$4500=$A46)*('Annual Sales FINAL 06262023'!$F$3:$F$4500='Input_Data &amp; TOC'!$A$2),'Annual Sales FINAL 06262023'!$AO$3:$AO$4500,,TRUE),)</f>
        <v>218.05483175833331</v>
      </c>
      <c r="Q46" s="127" cm="1">
        <f t="array" ref="Q46">IFERROR(_xlfn.XLOOKUP(1,('Annual Sales FINAL 06262023'!$A$3:$A$4500=$A46)*('Annual Sales FINAL 06262023'!$F$3:$F$4500='Input_Data &amp; TOC'!$A$2),'Annual Sales FINAL 06262023'!$AP$3:$AP$4500,,TRUE),)</f>
        <v>417.88299999999998</v>
      </c>
      <c r="R46" s="127" cm="1">
        <f t="array" ref="R46">IFERROR(_xlfn.XLOOKUP(1,('Annual Sales FINAL 06262023'!$A$3:$A$4500=$A46)*('Annual Sales FINAL 06262023'!$F$3:$F$4500='Input_Data &amp; TOC'!$A$2),'Annual Sales FINAL 06262023'!$AQ$3:$AQ$4500,,TRUE),)</f>
        <v>31</v>
      </c>
      <c r="S46" s="142">
        <f t="shared" si="0"/>
        <v>0.52180833333333332</v>
      </c>
      <c r="T46" s="139" cm="1">
        <f t="array" ref="T46">IFERROR(_xlfn.XLOOKUP(1,('Annual Sales FINAL 06262023'!$A$3:$A$4500=$A46)*('Annual Sales FINAL 06262023'!$F$3:$F$4500='Input_Data &amp; TOC'!$A$2),'Annual Sales FINAL 06262023'!$AR$3:$AR$4500,,TRUE),)</f>
        <v>431.15248434999995</v>
      </c>
      <c r="U46" s="139" cm="1">
        <f t="array" ref="U46">IFERROR(_xlfn.XLOOKUP(1,('Annual Sales FINAL 06262023'!$A$3:$A$4500=$A46)*('Annual Sales FINAL 06262023'!$F$3:$F$4500='Input_Data &amp; TOC'!$A$2),'Annual Sales FINAL 06262023'!$AS$3:$AS$4500,,TRUE),)</f>
        <v>826.26599999999996</v>
      </c>
      <c r="V46" s="139" cm="1">
        <f t="array" ref="V46">IFERROR(_xlfn.XLOOKUP(1,('Annual Sales FINAL 06262023'!$A$3:$A$4500=$A46)*('Annual Sales FINAL 06262023'!$F$3:$F$4500='Input_Data &amp; TOC'!$A$2),'Annual Sales FINAL 06262023'!$AT$3:$AT$4500,,TRUE),)</f>
        <v>132.66666666666666</v>
      </c>
      <c r="W46" s="142">
        <f t="shared" si="4"/>
        <v>0.52180833333333332</v>
      </c>
      <c r="X46" s="139" t="str" cm="1">
        <f t="array" ref="X46">IFERROR(_xlfn.XLOOKUP(1,('Annual Sales FINAL 06262023'!$A$3:$A$4500=$A46)*('Annual Sales FINAL 06262023'!$F$3:$F$4500='Input_Data &amp; TOC'!$A$2),'Annual Sales FINAL 06262023'!$S$3:$S$4500,,TRUE),)</f>
        <v>PCE</v>
      </c>
      <c r="Y46" s="139" cm="1">
        <f t="array" ref="Y46">IFERROR(_xlfn.XLOOKUP(1,('Annual Sales FINAL 06262023'!$A$3:$A$4500=$A46)*('Annual Sales FINAL 06262023'!$F$3:$F$4500='Input_Data &amp; TOC'!$A$2),'Annual Sales FINAL 06262023'!$AU$3:$AU$4500,,TRUE),)</f>
        <v>12</v>
      </c>
      <c r="Z46" t="str">
        <f>VLOOKUP($A46,'LOOKUP SalesReport 2023-11-13'!$A$2:$P$216,16, FALSE)</f>
        <v>Lower Yukon-Kuskokwim</v>
      </c>
      <c r="AA46" t="str">
        <f t="shared" si="1"/>
        <v>Residential rate as reported to PCE</v>
      </c>
    </row>
    <row r="47" spans="1:27" ht="30" x14ac:dyDescent="0.25">
      <c r="A47" t="s">
        <v>639</v>
      </c>
      <c r="B47">
        <f>VLOOKUP($A47,'LOOKUP SalesReport 2023-11-13'!$A$2:$O$216,4, FALSE)</f>
        <v>331460</v>
      </c>
      <c r="C47">
        <f>VLOOKUP(A47,'LOOKUP SalesReport 2023-11-13'!$A$2:$Q$216,9,FALSE)</f>
        <v>169</v>
      </c>
      <c r="D47" s="48" t="str" cm="1">
        <f t="array" ref="D47">IFERROR(_xlfn.XLOOKUP(1,('Annual Sales FINAL 06262023'!$A$3:$A$4500=Table2.5a!$A47)*('Annual Sales FINAL 06262023'!$F$3:$F$4500='Input_Data &amp; TOC'!$A$2),'Annual Sales FINAL 06262023'!$J$3:$J$4500,,TRUE),_xlfn.XLOOKUP(A47,'LOOKUP SalesReport 2023-11-13'!A:A,'LOOKUP SalesReport 2023-11-13'!H:H,,FALSE))</f>
        <v>Alaska Village Electric Cooperative</v>
      </c>
      <c r="E47" s="48" t="str" cm="1">
        <f t="array" ref="E47">IFERROR(_xlfn.XLOOKUP(1,('Annual Sales FINAL 06262023'!$A$3:$A$4500=Table2.5a!$A47)*('Annual Sales FINAL 06262023'!$F$3:$F$4500='Input_Data &amp; TOC'!$A$2),'Annual Sales FINAL 06262023'!$B$3:$B$4500,,TRUE),_xlfn.XLOOKUP(A47,'LOOKUP SalesReport 2023-11-13'!A:A,'LOOKUP SalesReport 2023-11-13'!G:G,,FALSE))</f>
        <v>Minto</v>
      </c>
      <c r="F47" s="48" t="str" cm="1">
        <f t="array" ref="F47">IFERROR(_xlfn.XLOOKUP(1,('Annual Sales FINAL 06262023'!$A$3:$A$4500=Table2.5a!$A47)*('Annual Sales FINAL 06262023'!$F$3:$F$4500='Input_Data &amp; TOC'!$A$2),'Annual Sales FINAL 06262023'!$E$3:$E$4500,,TRUE),_xlfn.XLOOKUP(A47,'LOOKUP SalesReport 2023-11-13'!A:A,'LOOKUP SalesReport 2023-11-13'!K:K,,FALSE))</f>
        <v>Minto_grid</v>
      </c>
      <c r="G47" s="98" t="str">
        <f>VLOOKUP($F47,'LOOKUP INTERTIES 2023-11-08'!$B$2:$G$206,6,FALSE)</f>
        <v>Yukon-Koyukuk/Upper Tanana</v>
      </c>
      <c r="H47" s="140" cm="1">
        <f t="array" ref="H47">IFERROR(_xlfn.XLOOKUP(1,('Annual Sales FINAL 06262023'!$A$3:$A$4500=$A47)*('Annual Sales FINAL 06262023'!$F$3:$F$4500='Input_Data &amp; TOC'!$A$2),'Annual Sales FINAL 06262023'!$V$3:$V$4500,,TRUE),)</f>
        <v>157.48510469999997</v>
      </c>
      <c r="I47" s="151" cm="1">
        <f t="array" ref="I47">IFERROR(_xlfn.XLOOKUP(1,('Annual Sales FINAL 06262023'!$A$3:$A$4500=$A47)*('Annual Sales FINAL 06262023'!$F$3:$F$4500='Input_Data &amp; TOC'!$A$2),'Annual Sales FINAL 06262023'!$W$3:$W$4500,,TRUE),)</f>
        <v>328.55599999999998</v>
      </c>
      <c r="J47" s="154" cm="1">
        <f t="array" ref="J47">IFERROR(_xlfn.XLOOKUP(1,('Annual Sales FINAL 06262023'!$A$3:$A$4500=$A47)*('Annual Sales FINAL 06262023'!$F$3:$F$4500='Input_Data &amp; TOC'!$A$2),'Annual Sales FINAL 06262023'!$X$3:$X$4500,,TRUE),)</f>
        <v>75.75</v>
      </c>
      <c r="K47" s="46">
        <f t="shared" si="2"/>
        <v>0.47932499999999995</v>
      </c>
      <c r="L47" s="139" cm="1">
        <f t="array" ref="L47">IFERROR(_xlfn.XLOOKUP(1,('Annual Sales FINAL 06262023'!$A$3:$A$4500=$A47)*('Annual Sales FINAL 06262023'!$F$3:$F$4500='Input_Data &amp; TOC'!$A$2),'Annual Sales FINAL 06262023'!$Y$3:$Y$4500,,TRUE),)</f>
        <v>0</v>
      </c>
      <c r="M47" s="139" cm="1">
        <f t="array" ref="M47">IFERROR(_xlfn.XLOOKUP(1,('Annual Sales FINAL 06262023'!$A$3:$A$4500=$A47)*('Annual Sales FINAL 06262023'!$F$3:$F$4500='Input_Data &amp; TOC'!$A$2),'Annual Sales FINAL 06262023'!$Z$3:$Z$4500,,TRUE),)</f>
        <v>0</v>
      </c>
      <c r="N47" s="139" cm="1">
        <f t="array" ref="N47">IFERROR(_xlfn.XLOOKUP(1,('Annual Sales FINAL 06262023'!$A$3:$A$4500=$A47)*('Annual Sales FINAL 06262023'!$F$3:$F$4500='Input_Data &amp; TOC'!$A$2),'Annual Sales FINAL 06262023'!$AA$3:$AA$4500,,TRUE),)</f>
        <v>7</v>
      </c>
      <c r="O47" s="140">
        <f t="shared" si="3"/>
        <v>0</v>
      </c>
      <c r="P47" s="127" cm="1">
        <f t="array" ref="P47">IFERROR(_xlfn.XLOOKUP(1,('Annual Sales FINAL 06262023'!$A$3:$A$4500=$A47)*('Annual Sales FINAL 06262023'!$F$3:$F$4500='Input_Data &amp; TOC'!$A$2),'Annual Sales FINAL 06262023'!$AO$3:$AO$4500,,TRUE),)</f>
        <v>194.36245289999999</v>
      </c>
      <c r="Q47" s="127" cm="1">
        <f t="array" ref="Q47">IFERROR(_xlfn.XLOOKUP(1,('Annual Sales FINAL 06262023'!$A$3:$A$4500=$A47)*('Annual Sales FINAL 06262023'!$F$3:$F$4500='Input_Data &amp; TOC'!$A$2),'Annual Sales FINAL 06262023'!$AP$3:$AP$4500,,TRUE),)</f>
        <v>405.49200000000002</v>
      </c>
      <c r="R47" s="127" cm="1">
        <f t="array" ref="R47">IFERROR(_xlfn.XLOOKUP(1,('Annual Sales FINAL 06262023'!$A$3:$A$4500=$A47)*('Annual Sales FINAL 06262023'!$F$3:$F$4500='Input_Data &amp; TOC'!$A$2),'Annual Sales FINAL 06262023'!$AQ$3:$AQ$4500,,TRUE),)</f>
        <v>18.416666666666668</v>
      </c>
      <c r="S47" s="142">
        <f t="shared" si="0"/>
        <v>0.47932499999999995</v>
      </c>
      <c r="T47" s="139" cm="1">
        <f t="array" ref="T47">IFERROR(_xlfn.XLOOKUP(1,('Annual Sales FINAL 06262023'!$A$3:$A$4500=$A47)*('Annual Sales FINAL 06262023'!$F$3:$F$4500='Input_Data &amp; TOC'!$A$2),'Annual Sales FINAL 06262023'!$AR$3:$AR$4500,,TRUE),)</f>
        <v>351.84755759999996</v>
      </c>
      <c r="U47" s="139" cm="1">
        <f t="array" ref="U47">IFERROR(_xlfn.XLOOKUP(1,('Annual Sales FINAL 06262023'!$A$3:$A$4500=$A47)*('Annual Sales FINAL 06262023'!$F$3:$F$4500='Input_Data &amp; TOC'!$A$2),'Annual Sales FINAL 06262023'!$AS$3:$AS$4500,,TRUE),)</f>
        <v>734.048</v>
      </c>
      <c r="V47" s="139" cm="1">
        <f t="array" ref="V47">IFERROR(_xlfn.XLOOKUP(1,('Annual Sales FINAL 06262023'!$A$3:$A$4500=$A47)*('Annual Sales FINAL 06262023'!$F$3:$F$4500='Input_Data &amp; TOC'!$A$2),'Annual Sales FINAL 06262023'!$AT$3:$AT$4500,,TRUE),)</f>
        <v>101.16666666666667</v>
      </c>
      <c r="W47" s="142">
        <f t="shared" si="4"/>
        <v>0.47932499999999995</v>
      </c>
      <c r="X47" s="139" t="str" cm="1">
        <f t="array" ref="X47">IFERROR(_xlfn.XLOOKUP(1,('Annual Sales FINAL 06262023'!$A$3:$A$4500=$A47)*('Annual Sales FINAL 06262023'!$F$3:$F$4500='Input_Data &amp; TOC'!$A$2),'Annual Sales FINAL 06262023'!$S$3:$S$4500,,TRUE),)</f>
        <v>PCE</v>
      </c>
      <c r="Y47" s="139" cm="1">
        <f t="array" ref="Y47">IFERROR(_xlfn.XLOOKUP(1,('Annual Sales FINAL 06262023'!$A$3:$A$4500=$A47)*('Annual Sales FINAL 06262023'!$F$3:$F$4500='Input_Data &amp; TOC'!$A$2),'Annual Sales FINAL 06262023'!$AU$3:$AU$4500,,TRUE),)</f>
        <v>12</v>
      </c>
      <c r="Z47" t="str">
        <f>VLOOKUP($A47,'LOOKUP SalesReport 2023-11-13'!$A$2:$P$216,16, FALSE)</f>
        <v>Yukon-Koyukuk/Upper Tanana</v>
      </c>
      <c r="AA47" t="str">
        <f t="shared" si="1"/>
        <v>Residential rate as reported to PCE</v>
      </c>
    </row>
    <row r="48" spans="1:27" ht="30" x14ac:dyDescent="0.25">
      <c r="A48" t="s">
        <v>642</v>
      </c>
      <c r="B48">
        <f>VLOOKUP($A48,'LOOKUP SalesReport 2023-11-13'!$A$2:$O$216,4, FALSE)</f>
        <v>331470</v>
      </c>
      <c r="C48">
        <f>VLOOKUP(A48,'LOOKUP SalesReport 2023-11-13'!$A$2:$Q$216,9,FALSE)</f>
        <v>169</v>
      </c>
      <c r="D48" s="48" t="str" cm="1">
        <f t="array" ref="D48">IFERROR(_xlfn.XLOOKUP(1,('Annual Sales FINAL 06262023'!$A$3:$A$4500=Table2.5a!$A48)*('Annual Sales FINAL 06262023'!$F$3:$F$4500='Input_Data &amp; TOC'!$A$2),'Annual Sales FINAL 06262023'!$J$3:$J$4500,,TRUE),_xlfn.XLOOKUP(A48,'LOOKUP SalesReport 2023-11-13'!A:A,'LOOKUP SalesReport 2023-11-13'!H:H,,FALSE))</f>
        <v>Alaska Village Electric Cooperative</v>
      </c>
      <c r="E48" s="48" t="str" cm="1">
        <f t="array" ref="E48">IFERROR(_xlfn.XLOOKUP(1,('Annual Sales FINAL 06262023'!$A$3:$A$4500=Table2.5a!$A48)*('Annual Sales FINAL 06262023'!$F$3:$F$4500='Input_Data &amp; TOC'!$A$2),'Annual Sales FINAL 06262023'!$B$3:$B$4500,,TRUE),_xlfn.XLOOKUP(A48,'LOOKUP SalesReport 2023-11-13'!A:A,'LOOKUP SalesReport 2023-11-13'!G:G,,FALSE))</f>
        <v>Mountain Village</v>
      </c>
      <c r="F48" s="48" t="str" cm="1">
        <f t="array" ref="F48">IFERROR(_xlfn.XLOOKUP(1,('Annual Sales FINAL 06262023'!$A$3:$A$4500=Table2.5a!$A48)*('Annual Sales FINAL 06262023'!$F$3:$F$4500='Input_Data &amp; TOC'!$A$2),'Annual Sales FINAL 06262023'!$E$3:$E$4500,,TRUE),_xlfn.XLOOKUP(A48,'LOOKUP SalesReport 2023-11-13'!A:A,'LOOKUP SalesReport 2023-11-13'!K:K,,FALSE))</f>
        <v>Saint Mary's_grid</v>
      </c>
      <c r="G48" s="98" t="str">
        <f>VLOOKUP($F48,'LOOKUP INTERTIES 2023-11-08'!$B$2:$G$206,6,FALSE)</f>
        <v>Lower Yukon-Kuskokwim</v>
      </c>
      <c r="H48" s="140" cm="1">
        <f t="array" ref="H48">IFERROR(_xlfn.XLOOKUP(1,('Annual Sales FINAL 06262023'!$A$3:$A$4500=$A48)*('Annual Sales FINAL 06262023'!$F$3:$F$4500='Input_Data &amp; TOC'!$A$2),'Annual Sales FINAL 06262023'!$V$3:$V$4500,,TRUE),)</f>
        <v>446.63010514166666</v>
      </c>
      <c r="I48" s="151" cm="1">
        <f t="array" ref="I48">IFERROR(_xlfn.XLOOKUP(1,('Annual Sales FINAL 06262023'!$A$3:$A$4500=$A48)*('Annual Sales FINAL 06262023'!$F$3:$F$4500='Input_Data &amp; TOC'!$A$2),'Annual Sales FINAL 06262023'!$W$3:$W$4500,,TRUE),)</f>
        <v>908.077</v>
      </c>
      <c r="J48" s="154" cm="1">
        <f t="array" ref="J48">IFERROR(_xlfn.XLOOKUP(1,('Annual Sales FINAL 06262023'!$A$3:$A$4500=$A48)*('Annual Sales FINAL 06262023'!$F$3:$F$4500='Input_Data &amp; TOC'!$A$2),'Annual Sales FINAL 06262023'!$X$3:$X$4500,,TRUE),)</f>
        <v>171.66666666666666</v>
      </c>
      <c r="K48" s="46">
        <f t="shared" si="2"/>
        <v>0.49184166666666668</v>
      </c>
      <c r="L48" s="139" cm="1">
        <f t="array" ref="L48">IFERROR(_xlfn.XLOOKUP(1,('Annual Sales FINAL 06262023'!$A$3:$A$4500=$A48)*('Annual Sales FINAL 06262023'!$F$3:$F$4500='Input_Data &amp; TOC'!$A$2),'Annual Sales FINAL 06262023'!$Y$3:$Y$4500,,TRUE),)</f>
        <v>181.53482443333334</v>
      </c>
      <c r="M48" s="139" cm="1">
        <f t="array" ref="M48">IFERROR(_xlfn.XLOOKUP(1,('Annual Sales FINAL 06262023'!$A$3:$A$4500=$A48)*('Annual Sales FINAL 06262023'!$F$3:$F$4500='Input_Data &amp; TOC'!$A$2),'Annual Sales FINAL 06262023'!$Z$3:$Z$4500,,TRUE),)</f>
        <v>369.09199999999998</v>
      </c>
      <c r="N48" s="139" cm="1">
        <f t="array" ref="N48">IFERROR(_xlfn.XLOOKUP(1,('Annual Sales FINAL 06262023'!$A$3:$A$4500=$A48)*('Annual Sales FINAL 06262023'!$F$3:$F$4500='Input_Data &amp; TOC'!$A$2),'Annual Sales FINAL 06262023'!$AA$3:$AA$4500,,TRUE),)</f>
        <v>16.75</v>
      </c>
      <c r="O48" s="140">
        <f t="shared" si="3"/>
        <v>0.49184166666666673</v>
      </c>
      <c r="P48" s="127" cm="1">
        <f t="array" ref="P48">IFERROR(_xlfn.XLOOKUP(1,('Annual Sales FINAL 06262023'!$A$3:$A$4500=$A48)*('Annual Sales FINAL 06262023'!$F$3:$F$4500='Input_Data &amp; TOC'!$A$2),'Annual Sales FINAL 06262023'!$AO$3:$AO$4500,,TRUE),)</f>
        <v>612.88193346666674</v>
      </c>
      <c r="Q48" s="127" cm="1">
        <f t="array" ref="Q48">IFERROR(_xlfn.XLOOKUP(1,('Annual Sales FINAL 06262023'!$A$3:$A$4500=$A48)*('Annual Sales FINAL 06262023'!$F$3:$F$4500='Input_Data &amp; TOC'!$A$2),'Annual Sales FINAL 06262023'!$AP$3:$AP$4500,,TRUE),)</f>
        <v>1246.096</v>
      </c>
      <c r="R48" s="127" cm="1">
        <f t="array" ref="R48">IFERROR(_xlfn.XLOOKUP(1,('Annual Sales FINAL 06262023'!$A$3:$A$4500=$A48)*('Annual Sales FINAL 06262023'!$F$3:$F$4500='Input_Data &amp; TOC'!$A$2),'Annual Sales FINAL 06262023'!$AQ$3:$AQ$4500,,TRUE),)</f>
        <v>47.333333333333329</v>
      </c>
      <c r="S48" s="142">
        <f t="shared" si="0"/>
        <v>0.49184166666666673</v>
      </c>
      <c r="T48" s="139" cm="1">
        <f t="array" ref="T48">IFERROR(_xlfn.XLOOKUP(1,('Annual Sales FINAL 06262023'!$A$3:$A$4500=$A48)*('Annual Sales FINAL 06262023'!$F$3:$F$4500='Input_Data &amp; TOC'!$A$2),'Annual Sales FINAL 06262023'!$AR$3:$AR$4500,,TRUE),)</f>
        <v>1241.0468630416669</v>
      </c>
      <c r="U48" s="139" cm="1">
        <f t="array" ref="U48">IFERROR(_xlfn.XLOOKUP(1,('Annual Sales FINAL 06262023'!$A$3:$A$4500=$A48)*('Annual Sales FINAL 06262023'!$F$3:$F$4500='Input_Data &amp; TOC'!$A$2),'Annual Sales FINAL 06262023'!$AS$3:$AS$4500,,TRUE),)</f>
        <v>2523.2650000000003</v>
      </c>
      <c r="V48" s="139" cm="1">
        <f t="array" ref="V48">IFERROR(_xlfn.XLOOKUP(1,('Annual Sales FINAL 06262023'!$A$3:$A$4500=$A48)*('Annual Sales FINAL 06262023'!$F$3:$F$4500='Input_Data &amp; TOC'!$A$2),'Annual Sales FINAL 06262023'!$AT$3:$AT$4500,,TRUE),)</f>
        <v>235.75</v>
      </c>
      <c r="W48" s="142">
        <f t="shared" si="4"/>
        <v>0.49184166666666673</v>
      </c>
      <c r="X48" s="139" t="str" cm="1">
        <f t="array" ref="X48">IFERROR(_xlfn.XLOOKUP(1,('Annual Sales FINAL 06262023'!$A$3:$A$4500=$A48)*('Annual Sales FINAL 06262023'!$F$3:$F$4500='Input_Data &amp; TOC'!$A$2),'Annual Sales FINAL 06262023'!$S$3:$S$4500,,TRUE),)</f>
        <v>PCE</v>
      </c>
      <c r="Y48" s="139" cm="1">
        <f t="array" ref="Y48">IFERROR(_xlfn.XLOOKUP(1,('Annual Sales FINAL 06262023'!$A$3:$A$4500=$A48)*('Annual Sales FINAL 06262023'!$F$3:$F$4500='Input_Data &amp; TOC'!$A$2),'Annual Sales FINAL 06262023'!$AU$3:$AU$4500,,TRUE),)</f>
        <v>12</v>
      </c>
      <c r="Z48" t="str">
        <f>VLOOKUP($A48,'LOOKUP SalesReport 2023-11-13'!$A$2:$P$216,16, FALSE)</f>
        <v>Lower Yukon-Kuskokwim</v>
      </c>
      <c r="AA48" t="str">
        <f t="shared" si="1"/>
        <v>Residential rate as reported to PCE</v>
      </c>
    </row>
    <row r="49" spans="1:27" ht="30" x14ac:dyDescent="0.25">
      <c r="A49" t="s">
        <v>645</v>
      </c>
      <c r="B49">
        <f>VLOOKUP($A49,'LOOKUP SalesReport 2023-11-13'!$A$2:$O$216,4, FALSE)</f>
        <v>331480</v>
      </c>
      <c r="C49">
        <f>VLOOKUP(A49,'LOOKUP SalesReport 2023-11-13'!$A$2:$Q$216,9,FALSE)</f>
        <v>169</v>
      </c>
      <c r="D49" s="48" t="str" cm="1">
        <f t="array" ref="D49">IFERROR(_xlfn.XLOOKUP(1,('Annual Sales FINAL 06262023'!$A$3:$A$4500=Table2.5a!$A49)*('Annual Sales FINAL 06262023'!$F$3:$F$4500='Input_Data &amp; TOC'!$A$2),'Annual Sales FINAL 06262023'!$J$3:$J$4500,,TRUE),_xlfn.XLOOKUP(A49,'LOOKUP SalesReport 2023-11-13'!A:A,'LOOKUP SalesReport 2023-11-13'!H:H,,FALSE))</f>
        <v>Alaska Village Electric Cooperative</v>
      </c>
      <c r="E49" s="48" t="str" cm="1">
        <f t="array" ref="E49">IFERROR(_xlfn.XLOOKUP(1,('Annual Sales FINAL 06262023'!$A$3:$A$4500=Table2.5a!$A49)*('Annual Sales FINAL 06262023'!$F$3:$F$4500='Input_Data &amp; TOC'!$A$2),'Annual Sales FINAL 06262023'!$B$3:$B$4500,,TRUE),_xlfn.XLOOKUP(A49,'LOOKUP SalesReport 2023-11-13'!A:A,'LOOKUP SalesReport 2023-11-13'!G:G,,FALSE))</f>
        <v>New Stuyahok</v>
      </c>
      <c r="F49" s="48" t="str" cm="1">
        <f t="array" ref="F49">IFERROR(_xlfn.XLOOKUP(1,('Annual Sales FINAL 06262023'!$A$3:$A$4500=Table2.5a!$A49)*('Annual Sales FINAL 06262023'!$F$3:$F$4500='Input_Data &amp; TOC'!$A$2),'Annual Sales FINAL 06262023'!$E$3:$E$4500,,TRUE),_xlfn.XLOOKUP(A49,'LOOKUP SalesReport 2023-11-13'!A:A,'LOOKUP SalesReport 2023-11-13'!K:K,,FALSE))</f>
        <v>New_Stuyahok_grid</v>
      </c>
      <c r="G49" s="98" t="str">
        <f>VLOOKUP($F49,'LOOKUP INTERTIES 2023-11-08'!$B$2:$G$206,6,FALSE)</f>
        <v>Bristol Bay</v>
      </c>
      <c r="H49" s="140" cm="1">
        <f t="array" ref="H49">IFERROR(_xlfn.XLOOKUP(1,('Annual Sales FINAL 06262023'!$A$3:$A$4500=$A49)*('Annual Sales FINAL 06262023'!$F$3:$F$4500='Input_Data &amp; TOC'!$A$2),'Annual Sales FINAL 06262023'!$V$3:$V$4500,,TRUE),)</f>
        <v>318.16017664166668</v>
      </c>
      <c r="I49" s="151" cm="1">
        <f t="array" ref="I49">IFERROR(_xlfn.XLOOKUP(1,('Annual Sales FINAL 06262023'!$A$3:$A$4500=$A49)*('Annual Sales FINAL 06262023'!$F$3:$F$4500='Input_Data &amp; TOC'!$A$2),'Annual Sales FINAL 06262023'!$W$3:$W$4500,,TRUE),)</f>
        <v>584.70100000000002</v>
      </c>
      <c r="J49" s="154" cm="1">
        <f t="array" ref="J49">IFERROR(_xlfn.XLOOKUP(1,('Annual Sales FINAL 06262023'!$A$3:$A$4500=$A49)*('Annual Sales FINAL 06262023'!$F$3:$F$4500='Input_Data &amp; TOC'!$A$2),'Annual Sales FINAL 06262023'!$X$3:$X$4500,,TRUE),)</f>
        <v>105.83333333333333</v>
      </c>
      <c r="K49" s="46">
        <f t="shared" si="2"/>
        <v>0.54414166666666663</v>
      </c>
      <c r="L49" s="139" cm="1">
        <f t="array" ref="L49">IFERROR(_xlfn.XLOOKUP(1,('Annual Sales FINAL 06262023'!$A$3:$A$4500=$A49)*('Annual Sales FINAL 06262023'!$F$3:$F$4500='Input_Data &amp; TOC'!$A$2),'Annual Sales FINAL 06262023'!$Y$3:$Y$4500,,TRUE),)</f>
        <v>51.006207408333324</v>
      </c>
      <c r="M49" s="139" cm="1">
        <f t="array" ref="M49">IFERROR(_xlfn.XLOOKUP(1,('Annual Sales FINAL 06262023'!$A$3:$A$4500=$A49)*('Annual Sales FINAL 06262023'!$F$3:$F$4500='Input_Data &amp; TOC'!$A$2),'Annual Sales FINAL 06262023'!$Z$3:$Z$4500,,TRUE),)</f>
        <v>93.736999999999995</v>
      </c>
      <c r="N49" s="139" cm="1">
        <f t="array" ref="N49">IFERROR(_xlfn.XLOOKUP(1,('Annual Sales FINAL 06262023'!$A$3:$A$4500=$A49)*('Annual Sales FINAL 06262023'!$F$3:$F$4500='Input_Data &amp; TOC'!$A$2),'Annual Sales FINAL 06262023'!$AA$3:$AA$4500,,TRUE),)</f>
        <v>10</v>
      </c>
      <c r="O49" s="140">
        <f t="shared" si="3"/>
        <v>0.54414166666666663</v>
      </c>
      <c r="P49" s="127" cm="1">
        <f t="array" ref="P49">IFERROR(_xlfn.XLOOKUP(1,('Annual Sales FINAL 06262023'!$A$3:$A$4500=$A49)*('Annual Sales FINAL 06262023'!$F$3:$F$4500='Input_Data &amp; TOC'!$A$2),'Annual Sales FINAL 06262023'!$AO$3:$AO$4500,,TRUE),)</f>
        <v>372.96177217499996</v>
      </c>
      <c r="Q49" s="127" cm="1">
        <f t="array" ref="Q49">IFERROR(_xlfn.XLOOKUP(1,('Annual Sales FINAL 06262023'!$A$3:$A$4500=$A49)*('Annual Sales FINAL 06262023'!$F$3:$F$4500='Input_Data &amp; TOC'!$A$2),'Annual Sales FINAL 06262023'!$AP$3:$AP$4500,,TRUE),)</f>
        <v>685.41300000000001</v>
      </c>
      <c r="R49" s="127" cm="1">
        <f t="array" ref="R49">IFERROR(_xlfn.XLOOKUP(1,('Annual Sales FINAL 06262023'!$A$3:$A$4500=$A49)*('Annual Sales FINAL 06262023'!$F$3:$F$4500='Input_Data &amp; TOC'!$A$2),'Annual Sales FINAL 06262023'!$AQ$3:$AQ$4500,,TRUE),)</f>
        <v>37.833333333333336</v>
      </c>
      <c r="S49" s="142">
        <f t="shared" si="0"/>
        <v>0.54414166666666663</v>
      </c>
      <c r="T49" s="139" cm="1">
        <f t="array" ref="T49">IFERROR(_xlfn.XLOOKUP(1,('Annual Sales FINAL 06262023'!$A$3:$A$4500=$A49)*('Annual Sales FINAL 06262023'!$F$3:$F$4500='Input_Data &amp; TOC'!$A$2),'Annual Sales FINAL 06262023'!$AR$3:$AR$4500,,TRUE),)</f>
        <v>742.128156225</v>
      </c>
      <c r="U49" s="139" cm="1">
        <f t="array" ref="U49">IFERROR(_xlfn.XLOOKUP(1,('Annual Sales FINAL 06262023'!$A$3:$A$4500=$A49)*('Annual Sales FINAL 06262023'!$F$3:$F$4500='Input_Data &amp; TOC'!$A$2),'Annual Sales FINAL 06262023'!$AS$3:$AS$4500,,TRUE),)</f>
        <v>1363.8510000000001</v>
      </c>
      <c r="V49" s="139" cm="1">
        <f t="array" ref="V49">IFERROR(_xlfn.XLOOKUP(1,('Annual Sales FINAL 06262023'!$A$3:$A$4500=$A49)*('Annual Sales FINAL 06262023'!$F$3:$F$4500='Input_Data &amp; TOC'!$A$2),'Annual Sales FINAL 06262023'!$AT$3:$AT$4500,,TRUE),)</f>
        <v>153.66666666666666</v>
      </c>
      <c r="W49" s="142">
        <f t="shared" si="4"/>
        <v>0.54414166666666663</v>
      </c>
      <c r="X49" s="139" t="str" cm="1">
        <f t="array" ref="X49">IFERROR(_xlfn.XLOOKUP(1,('Annual Sales FINAL 06262023'!$A$3:$A$4500=$A49)*('Annual Sales FINAL 06262023'!$F$3:$F$4500='Input_Data &amp; TOC'!$A$2),'Annual Sales FINAL 06262023'!$S$3:$S$4500,,TRUE),)</f>
        <v>PCE</v>
      </c>
      <c r="Y49" s="139" cm="1">
        <f t="array" ref="Y49">IFERROR(_xlfn.XLOOKUP(1,('Annual Sales FINAL 06262023'!$A$3:$A$4500=$A49)*('Annual Sales FINAL 06262023'!$F$3:$F$4500='Input_Data &amp; TOC'!$A$2),'Annual Sales FINAL 06262023'!$AU$3:$AU$4500,,TRUE),)</f>
        <v>12</v>
      </c>
      <c r="Z49" t="str">
        <f>VLOOKUP($A49,'LOOKUP SalesReport 2023-11-13'!$A$2:$P$216,16, FALSE)</f>
        <v>Bristol Bay</v>
      </c>
      <c r="AA49" t="str">
        <f t="shared" si="1"/>
        <v>Residential rate as reported to PCE</v>
      </c>
    </row>
    <row r="50" spans="1:27" ht="30" x14ac:dyDescent="0.25">
      <c r="A50" t="s">
        <v>650</v>
      </c>
      <c r="B50">
        <f>VLOOKUP($A50,'LOOKUP SalesReport 2023-11-13'!$A$2:$O$216,4, FALSE)</f>
        <v>331490</v>
      </c>
      <c r="C50">
        <f>VLOOKUP(A50,'LOOKUP SalesReport 2023-11-13'!$A$2:$Q$216,9,FALSE)</f>
        <v>169</v>
      </c>
      <c r="D50" s="48" t="str" cm="1">
        <f t="array" ref="D50">IFERROR(_xlfn.XLOOKUP(1,('Annual Sales FINAL 06262023'!$A$3:$A$4500=Table2.5a!$A50)*('Annual Sales FINAL 06262023'!$F$3:$F$4500='Input_Data &amp; TOC'!$A$2),'Annual Sales FINAL 06262023'!$J$3:$J$4500,,TRUE),_xlfn.XLOOKUP(A50,'LOOKUP SalesReport 2023-11-13'!A:A,'LOOKUP SalesReport 2023-11-13'!H:H,,FALSE))</f>
        <v>Alaska Village Electric Cooperative</v>
      </c>
      <c r="E50" s="48" t="str" cm="1">
        <f t="array" ref="E50">IFERROR(_xlfn.XLOOKUP(1,('Annual Sales FINAL 06262023'!$A$3:$A$4500=Table2.5a!$A50)*('Annual Sales FINAL 06262023'!$F$3:$F$4500='Input_Data &amp; TOC'!$A$2),'Annual Sales FINAL 06262023'!$B$3:$B$4500,,TRUE),_xlfn.XLOOKUP(A50,'LOOKUP SalesReport 2023-11-13'!A:A,'LOOKUP SalesReport 2023-11-13'!G:G,,FALSE))</f>
        <v>Nightmute</v>
      </c>
      <c r="F50" s="48" t="str" cm="1">
        <f t="array" ref="F50">IFERROR(_xlfn.XLOOKUP(1,('Annual Sales FINAL 06262023'!$A$3:$A$4500=Table2.5a!$A50)*('Annual Sales FINAL 06262023'!$F$3:$F$4500='Input_Data &amp; TOC'!$A$2),'Annual Sales FINAL 06262023'!$E$3:$E$4500,,TRUE),_xlfn.XLOOKUP(A50,'LOOKUP SalesReport 2023-11-13'!A:A,'LOOKUP SalesReport 2023-11-13'!K:K,,FALSE))</f>
        <v>Toksook Bay_grid</v>
      </c>
      <c r="G50" s="98" t="str">
        <f>VLOOKUP($F50,'LOOKUP INTERTIES 2023-11-08'!$B$2:$G$206,6,FALSE)</f>
        <v>Lower Yukon-Kuskokwim</v>
      </c>
      <c r="H50" s="140" cm="1">
        <f t="array" ref="H50">IFERROR(_xlfn.XLOOKUP(1,('Annual Sales FINAL 06262023'!$A$3:$A$4500=$A50)*('Annual Sales FINAL 06262023'!$F$3:$F$4500='Input_Data &amp; TOC'!$A$2),'Annual Sales FINAL 06262023'!$V$3:$V$4500,,TRUE),)</f>
        <v>156.71479025000002</v>
      </c>
      <c r="I50" s="151" cm="1">
        <f t="array" ref="I50">IFERROR(_xlfn.XLOOKUP(1,('Annual Sales FINAL 06262023'!$A$3:$A$4500=$A50)*('Annual Sales FINAL 06262023'!$F$3:$F$4500='Input_Data &amp; TOC'!$A$2),'Annual Sales FINAL 06262023'!$W$3:$W$4500,,TRUE),)</f>
        <v>299.62200000000001</v>
      </c>
      <c r="J50" s="154" cm="1">
        <f t="array" ref="J50">IFERROR(_xlfn.XLOOKUP(1,('Annual Sales FINAL 06262023'!$A$3:$A$4500=$A50)*('Annual Sales FINAL 06262023'!$F$3:$F$4500='Input_Data &amp; TOC'!$A$2),'Annual Sales FINAL 06262023'!$X$3:$X$4500,,TRUE),)</f>
        <v>52.333333333333336</v>
      </c>
      <c r="K50" s="46">
        <f t="shared" si="2"/>
        <v>0.52304166666666674</v>
      </c>
      <c r="L50" s="139" cm="1">
        <f t="array" ref="L50">IFERROR(_xlfn.XLOOKUP(1,('Annual Sales FINAL 06262023'!$A$3:$A$4500=$A50)*('Annual Sales FINAL 06262023'!$F$3:$F$4500='Input_Data &amp; TOC'!$A$2),'Annual Sales FINAL 06262023'!$Y$3:$Y$4500,,TRUE),)</f>
        <v>14.776450125000002</v>
      </c>
      <c r="M50" s="139" cm="1">
        <f t="array" ref="M50">IFERROR(_xlfn.XLOOKUP(1,('Annual Sales FINAL 06262023'!$A$3:$A$4500=$A50)*('Annual Sales FINAL 06262023'!$F$3:$F$4500='Input_Data &amp; TOC'!$A$2),'Annual Sales FINAL 06262023'!$Z$3:$Z$4500,,TRUE),)</f>
        <v>28.251000000000001</v>
      </c>
      <c r="N50" s="139" cm="1">
        <f t="array" ref="N50">IFERROR(_xlfn.XLOOKUP(1,('Annual Sales FINAL 06262023'!$A$3:$A$4500=$A50)*('Annual Sales FINAL 06262023'!$F$3:$F$4500='Input_Data &amp; TOC'!$A$2),'Annual Sales FINAL 06262023'!$AA$3:$AA$4500,,TRUE),)</f>
        <v>7</v>
      </c>
      <c r="O50" s="140">
        <f t="shared" si="3"/>
        <v>0.52304166666666674</v>
      </c>
      <c r="P50" s="127" cm="1">
        <f t="array" ref="P50">IFERROR(_xlfn.XLOOKUP(1,('Annual Sales FINAL 06262023'!$A$3:$A$4500=$A50)*('Annual Sales FINAL 06262023'!$F$3:$F$4500='Input_Data &amp; TOC'!$A$2),'Annual Sales FINAL 06262023'!$AO$3:$AO$4500,,TRUE),)</f>
        <v>296.84968270833338</v>
      </c>
      <c r="Q50" s="127" cm="1">
        <f t="array" ref="Q50">IFERROR(_xlfn.XLOOKUP(1,('Annual Sales FINAL 06262023'!$A$3:$A$4500=$A50)*('Annual Sales FINAL 06262023'!$F$3:$F$4500='Input_Data &amp; TOC'!$A$2),'Annual Sales FINAL 06262023'!$AP$3:$AP$4500,,TRUE),)</f>
        <v>567.54499999999996</v>
      </c>
      <c r="R50" s="127" cm="1">
        <f t="array" ref="R50">IFERROR(_xlfn.XLOOKUP(1,('Annual Sales FINAL 06262023'!$A$3:$A$4500=$A50)*('Annual Sales FINAL 06262023'!$F$3:$F$4500='Input_Data &amp; TOC'!$A$2),'Annual Sales FINAL 06262023'!$AQ$3:$AQ$4500,,TRUE),)</f>
        <v>21.833333333333332</v>
      </c>
      <c r="S50" s="142">
        <f t="shared" si="0"/>
        <v>0.52304166666666674</v>
      </c>
      <c r="T50" s="139" cm="1">
        <f t="array" ref="T50">IFERROR(_xlfn.XLOOKUP(1,('Annual Sales FINAL 06262023'!$A$3:$A$4500=$A50)*('Annual Sales FINAL 06262023'!$F$3:$F$4500='Input_Data &amp; TOC'!$A$2),'Annual Sales FINAL 06262023'!$AR$3:$AR$4500,,TRUE),)</f>
        <v>468.34092308333334</v>
      </c>
      <c r="U50" s="139" cm="1">
        <f t="array" ref="U50">IFERROR(_xlfn.XLOOKUP(1,('Annual Sales FINAL 06262023'!$A$3:$A$4500=$A50)*('Annual Sales FINAL 06262023'!$F$3:$F$4500='Input_Data &amp; TOC'!$A$2),'Annual Sales FINAL 06262023'!$AS$3:$AS$4500,,TRUE),)</f>
        <v>895.41799999999989</v>
      </c>
      <c r="V50" s="139" cm="1">
        <f t="array" ref="V50">IFERROR(_xlfn.XLOOKUP(1,('Annual Sales FINAL 06262023'!$A$3:$A$4500=$A50)*('Annual Sales FINAL 06262023'!$F$3:$F$4500='Input_Data &amp; TOC'!$A$2),'Annual Sales FINAL 06262023'!$AT$3:$AT$4500,,TRUE),)</f>
        <v>81.166666666666671</v>
      </c>
      <c r="W50" s="142">
        <f t="shared" si="4"/>
        <v>0.52304166666666674</v>
      </c>
      <c r="X50" s="139" t="str" cm="1">
        <f t="array" ref="X50">IFERROR(_xlfn.XLOOKUP(1,('Annual Sales FINAL 06262023'!$A$3:$A$4500=$A50)*('Annual Sales FINAL 06262023'!$F$3:$F$4500='Input_Data &amp; TOC'!$A$2),'Annual Sales FINAL 06262023'!$S$3:$S$4500,,TRUE),)</f>
        <v>PCE</v>
      </c>
      <c r="Y50" s="139" cm="1">
        <f t="array" ref="Y50">IFERROR(_xlfn.XLOOKUP(1,('Annual Sales FINAL 06262023'!$A$3:$A$4500=$A50)*('Annual Sales FINAL 06262023'!$F$3:$F$4500='Input_Data &amp; TOC'!$A$2),'Annual Sales FINAL 06262023'!$AU$3:$AU$4500,,TRUE),)</f>
        <v>12</v>
      </c>
      <c r="Z50" t="str">
        <f>VLOOKUP($A50,'LOOKUP SalesReport 2023-11-13'!$A$2:$P$216,16, FALSE)</f>
        <v>Lower Yukon-Kuskokwim</v>
      </c>
      <c r="AA50" t="str">
        <f t="shared" si="1"/>
        <v>Residential rate as reported to PCE</v>
      </c>
    </row>
    <row r="51" spans="1:27" ht="30" x14ac:dyDescent="0.25">
      <c r="A51" t="s">
        <v>653</v>
      </c>
      <c r="B51">
        <f>VLOOKUP($A51,'LOOKUP SalesReport 2023-11-13'!$A$2:$O$216,4, FALSE)</f>
        <v>331500</v>
      </c>
      <c r="C51">
        <f>VLOOKUP(A51,'LOOKUP SalesReport 2023-11-13'!$A$2:$Q$216,9,FALSE)</f>
        <v>169</v>
      </c>
      <c r="D51" s="48" t="str" cm="1">
        <f t="array" ref="D51">IFERROR(_xlfn.XLOOKUP(1,('Annual Sales FINAL 06262023'!$A$3:$A$4500=Table2.5a!$A51)*('Annual Sales FINAL 06262023'!$F$3:$F$4500='Input_Data &amp; TOC'!$A$2),'Annual Sales FINAL 06262023'!$J$3:$J$4500,,TRUE),_xlfn.XLOOKUP(A51,'LOOKUP SalesReport 2023-11-13'!A:A,'LOOKUP SalesReport 2023-11-13'!H:H,,FALSE))</f>
        <v>Alaska Village Electric Cooperative</v>
      </c>
      <c r="E51" s="48" t="str" cm="1">
        <f t="array" ref="E51">IFERROR(_xlfn.XLOOKUP(1,('Annual Sales FINAL 06262023'!$A$3:$A$4500=Table2.5a!$A51)*('Annual Sales FINAL 06262023'!$F$3:$F$4500='Input_Data &amp; TOC'!$A$2),'Annual Sales FINAL 06262023'!$B$3:$B$4500,,TRUE),_xlfn.XLOOKUP(A51,'LOOKUP SalesReport 2023-11-13'!A:A,'LOOKUP SalesReport 2023-11-13'!G:G,,FALSE))</f>
        <v>Noatak</v>
      </c>
      <c r="F51" s="48" t="str" cm="1">
        <f t="array" ref="F51">IFERROR(_xlfn.XLOOKUP(1,('Annual Sales FINAL 06262023'!$A$3:$A$4500=Table2.5a!$A51)*('Annual Sales FINAL 06262023'!$F$3:$F$4500='Input_Data &amp; TOC'!$A$2),'Annual Sales FINAL 06262023'!$E$3:$E$4500,,TRUE),_xlfn.XLOOKUP(A51,'LOOKUP SalesReport 2023-11-13'!A:A,'LOOKUP SalesReport 2023-11-13'!K:K,,FALSE))</f>
        <v>Noatak_grid</v>
      </c>
      <c r="G51" s="98" t="str">
        <f>VLOOKUP($F51,'LOOKUP INTERTIES 2023-11-08'!$B$2:$G$206,6,FALSE)</f>
        <v>Northwest Arctic</v>
      </c>
      <c r="H51" s="140" cm="1">
        <f t="array" ref="H51">IFERROR(_xlfn.XLOOKUP(1,('Annual Sales FINAL 06262023'!$A$3:$A$4500=$A51)*('Annual Sales FINAL 06262023'!$F$3:$F$4500='Input_Data &amp; TOC'!$A$2),'Annual Sales FINAL 06262023'!$V$3:$V$4500,,TRUE),)</f>
        <v>764.1978203333332</v>
      </c>
      <c r="I51" s="151" cm="1">
        <f t="array" ref="I51">IFERROR(_xlfn.XLOOKUP(1,('Annual Sales FINAL 06262023'!$A$3:$A$4500=$A51)*('Annual Sales FINAL 06262023'!$F$3:$F$4500='Input_Data &amp; TOC'!$A$2),'Annual Sales FINAL 06262023'!$W$3:$W$4500,,TRUE),)</f>
        <v>844.26199999999994</v>
      </c>
      <c r="J51" s="154" cm="1">
        <f t="array" ref="J51">IFERROR(_xlfn.XLOOKUP(1,('Annual Sales FINAL 06262023'!$A$3:$A$4500=$A51)*('Annual Sales FINAL 06262023'!$F$3:$F$4500='Input_Data &amp; TOC'!$A$2),'Annual Sales FINAL 06262023'!$X$3:$X$4500,,TRUE),)</f>
        <v>120.41666666666667</v>
      </c>
      <c r="K51" s="46">
        <f t="shared" si="2"/>
        <v>0.90516666666666656</v>
      </c>
      <c r="L51" s="139" cm="1">
        <f t="array" ref="L51">IFERROR(_xlfn.XLOOKUP(1,('Annual Sales FINAL 06262023'!$A$3:$A$4500=$A51)*('Annual Sales FINAL 06262023'!$F$3:$F$4500='Input_Data &amp; TOC'!$A$2),'Annual Sales FINAL 06262023'!$Y$3:$Y$4500,,TRUE),)</f>
        <v>114.42935966666666</v>
      </c>
      <c r="M51" s="139" cm="1">
        <f t="array" ref="M51">IFERROR(_xlfn.XLOOKUP(1,('Annual Sales FINAL 06262023'!$A$3:$A$4500=$A51)*('Annual Sales FINAL 06262023'!$F$3:$F$4500='Input_Data &amp; TOC'!$A$2),'Annual Sales FINAL 06262023'!$Z$3:$Z$4500,,TRUE),)</f>
        <v>126.41800000000001</v>
      </c>
      <c r="N51" s="139" cm="1">
        <f t="array" ref="N51">IFERROR(_xlfn.XLOOKUP(1,('Annual Sales FINAL 06262023'!$A$3:$A$4500=$A51)*('Annual Sales FINAL 06262023'!$F$3:$F$4500='Input_Data &amp; TOC'!$A$2),'Annual Sales FINAL 06262023'!$AA$3:$AA$4500,,TRUE),)</f>
        <v>7.166666666666667</v>
      </c>
      <c r="O51" s="140">
        <f t="shared" si="3"/>
        <v>0.90516666666666656</v>
      </c>
      <c r="P51" s="127" cm="1">
        <f t="array" ref="P51">IFERROR(_xlfn.XLOOKUP(1,('Annual Sales FINAL 06262023'!$A$3:$A$4500=$A51)*('Annual Sales FINAL 06262023'!$F$3:$F$4500='Input_Data &amp; TOC'!$A$2),'Annual Sales FINAL 06262023'!$AO$3:$AO$4500,,TRUE),)</f>
        <v>715.88545466666665</v>
      </c>
      <c r="Q51" s="127" cm="1">
        <f t="array" ref="Q51">IFERROR(_xlfn.XLOOKUP(1,('Annual Sales FINAL 06262023'!$A$3:$A$4500=$A51)*('Annual Sales FINAL 06262023'!$F$3:$F$4500='Input_Data &amp; TOC'!$A$2),'Annual Sales FINAL 06262023'!$AP$3:$AP$4500,,TRUE),)</f>
        <v>790.88800000000003</v>
      </c>
      <c r="R51" s="127" cm="1">
        <f t="array" ref="R51">IFERROR(_xlfn.XLOOKUP(1,('Annual Sales FINAL 06262023'!$A$3:$A$4500=$A51)*('Annual Sales FINAL 06262023'!$F$3:$F$4500='Input_Data &amp; TOC'!$A$2),'Annual Sales FINAL 06262023'!$AQ$3:$AQ$4500,,TRUE),)</f>
        <v>29.5</v>
      </c>
      <c r="S51" s="142">
        <f t="shared" si="0"/>
        <v>0.90516666666666656</v>
      </c>
      <c r="T51" s="139" cm="1">
        <f t="array" ref="T51">IFERROR(_xlfn.XLOOKUP(1,('Annual Sales FINAL 06262023'!$A$3:$A$4500=$A51)*('Annual Sales FINAL 06262023'!$F$3:$F$4500='Input_Data &amp; TOC'!$A$2),'Annual Sales FINAL 06262023'!$AR$3:$AR$4500,,TRUE),)</f>
        <v>1594.5126346666664</v>
      </c>
      <c r="U51" s="139" cm="1">
        <f t="array" ref="U51">IFERROR(_xlfn.XLOOKUP(1,('Annual Sales FINAL 06262023'!$A$3:$A$4500=$A51)*('Annual Sales FINAL 06262023'!$F$3:$F$4500='Input_Data &amp; TOC'!$A$2),'Annual Sales FINAL 06262023'!$AS$3:$AS$4500,,TRUE),)</f>
        <v>1761.568</v>
      </c>
      <c r="V51" s="139" cm="1">
        <f t="array" ref="V51">IFERROR(_xlfn.XLOOKUP(1,('Annual Sales FINAL 06262023'!$A$3:$A$4500=$A51)*('Annual Sales FINAL 06262023'!$F$3:$F$4500='Input_Data &amp; TOC'!$A$2),'Annual Sales FINAL 06262023'!$AT$3:$AT$4500,,TRUE),)</f>
        <v>157.08333333333334</v>
      </c>
      <c r="W51" s="142">
        <f t="shared" si="4"/>
        <v>0.90516666666666645</v>
      </c>
      <c r="X51" s="139" t="str" cm="1">
        <f t="array" ref="X51">IFERROR(_xlfn.XLOOKUP(1,('Annual Sales FINAL 06262023'!$A$3:$A$4500=$A51)*('Annual Sales FINAL 06262023'!$F$3:$F$4500='Input_Data &amp; TOC'!$A$2),'Annual Sales FINAL 06262023'!$S$3:$S$4500,,TRUE),)</f>
        <v>PCE</v>
      </c>
      <c r="Y51" s="139" cm="1">
        <f t="array" ref="Y51">IFERROR(_xlfn.XLOOKUP(1,('Annual Sales FINAL 06262023'!$A$3:$A$4500=$A51)*('Annual Sales FINAL 06262023'!$F$3:$F$4500='Input_Data &amp; TOC'!$A$2),'Annual Sales FINAL 06262023'!$AU$3:$AU$4500,,TRUE),)</f>
        <v>12</v>
      </c>
      <c r="Z51" t="str">
        <f>VLOOKUP($A51,'LOOKUP SalesReport 2023-11-13'!$A$2:$P$216,16, FALSE)</f>
        <v>Northwest Arctic</v>
      </c>
      <c r="AA51" t="str">
        <f t="shared" si="1"/>
        <v>Residential rate as reported to PCE</v>
      </c>
    </row>
    <row r="52" spans="1:27" ht="30" x14ac:dyDescent="0.25">
      <c r="A52" t="s">
        <v>656</v>
      </c>
      <c r="B52">
        <f>VLOOKUP($A52,'LOOKUP SalesReport 2023-11-13'!$A$2:$O$216,4, FALSE)</f>
        <v>331510</v>
      </c>
      <c r="C52">
        <f>VLOOKUP(A52,'LOOKUP SalesReport 2023-11-13'!$A$2:$Q$216,9,FALSE)</f>
        <v>169</v>
      </c>
      <c r="D52" s="48" t="str" cm="1">
        <f t="array" ref="D52">IFERROR(_xlfn.XLOOKUP(1,('Annual Sales FINAL 06262023'!$A$3:$A$4500=Table2.5a!$A52)*('Annual Sales FINAL 06262023'!$F$3:$F$4500='Input_Data &amp; TOC'!$A$2),'Annual Sales FINAL 06262023'!$J$3:$J$4500,,TRUE),_xlfn.XLOOKUP(A52,'LOOKUP SalesReport 2023-11-13'!A:A,'LOOKUP SalesReport 2023-11-13'!H:H,,FALSE))</f>
        <v>Alaska Village Electric Cooperative</v>
      </c>
      <c r="E52" s="48" t="str" cm="1">
        <f t="array" ref="E52">IFERROR(_xlfn.XLOOKUP(1,('Annual Sales FINAL 06262023'!$A$3:$A$4500=Table2.5a!$A52)*('Annual Sales FINAL 06262023'!$F$3:$F$4500='Input_Data &amp; TOC'!$A$2),'Annual Sales FINAL 06262023'!$B$3:$B$4500,,TRUE),_xlfn.XLOOKUP(A52,'LOOKUP SalesReport 2023-11-13'!A:A,'LOOKUP SalesReport 2023-11-13'!G:G,,FALSE))</f>
        <v>Noorvik</v>
      </c>
      <c r="F52" s="48" t="str" cm="1">
        <f t="array" ref="F52">IFERROR(_xlfn.XLOOKUP(1,('Annual Sales FINAL 06262023'!$A$3:$A$4500=Table2.5a!$A52)*('Annual Sales FINAL 06262023'!$F$3:$F$4500='Input_Data &amp; TOC'!$A$2),'Annual Sales FINAL 06262023'!$E$3:$E$4500,,TRUE),_xlfn.XLOOKUP(A52,'LOOKUP SalesReport 2023-11-13'!A:A,'LOOKUP SalesReport 2023-11-13'!K:K,,FALSE))</f>
        <v>Noorvik_grid</v>
      </c>
      <c r="G52" s="98" t="str">
        <f>VLOOKUP($F52,'LOOKUP INTERTIES 2023-11-08'!$B$2:$G$206,6,FALSE)</f>
        <v>Northwest Arctic</v>
      </c>
      <c r="H52" s="140" cm="1">
        <f t="array" ref="H52">IFERROR(_xlfn.XLOOKUP(1,('Annual Sales FINAL 06262023'!$A$3:$A$4500=$A52)*('Annual Sales FINAL 06262023'!$F$3:$F$4500='Input_Data &amp; TOC'!$A$2),'Annual Sales FINAL 06262023'!$V$3:$V$4500,,TRUE),)</f>
        <v>488.98531950000017</v>
      </c>
      <c r="I52" s="151" cm="1">
        <f t="array" ref="I52">IFERROR(_xlfn.XLOOKUP(1,('Annual Sales FINAL 06262023'!$A$3:$A$4500=$A52)*('Annual Sales FINAL 06262023'!$F$3:$F$4500='Input_Data &amp; TOC'!$A$2),'Annual Sales FINAL 06262023'!$W$3:$W$4500,,TRUE),)</f>
        <v>899.697</v>
      </c>
      <c r="J52" s="154" cm="1">
        <f t="array" ref="J52">IFERROR(_xlfn.XLOOKUP(1,('Annual Sales FINAL 06262023'!$A$3:$A$4500=$A52)*('Annual Sales FINAL 06262023'!$F$3:$F$4500='Input_Data &amp; TOC'!$A$2),'Annual Sales FINAL 06262023'!$X$3:$X$4500,,TRUE),)</f>
        <v>137.41666666666666</v>
      </c>
      <c r="K52" s="46">
        <f t="shared" si="2"/>
        <v>0.54350000000000021</v>
      </c>
      <c r="L52" s="139" cm="1">
        <f t="array" ref="L52">IFERROR(_xlfn.XLOOKUP(1,('Annual Sales FINAL 06262023'!$A$3:$A$4500=$A52)*('Annual Sales FINAL 06262023'!$F$3:$F$4500='Input_Data &amp; TOC'!$A$2),'Annual Sales FINAL 06262023'!$Y$3:$Y$4500,,TRUE),)</f>
        <v>83.465295000000026</v>
      </c>
      <c r="M52" s="139" cm="1">
        <f t="array" ref="M52">IFERROR(_xlfn.XLOOKUP(1,('Annual Sales FINAL 06262023'!$A$3:$A$4500=$A52)*('Annual Sales FINAL 06262023'!$F$3:$F$4500='Input_Data &amp; TOC'!$A$2),'Annual Sales FINAL 06262023'!$Z$3:$Z$4500,,TRUE),)</f>
        <v>153.57</v>
      </c>
      <c r="N52" s="139" cm="1">
        <f t="array" ref="N52">IFERROR(_xlfn.XLOOKUP(1,('Annual Sales FINAL 06262023'!$A$3:$A$4500=$A52)*('Annual Sales FINAL 06262023'!$F$3:$F$4500='Input_Data &amp; TOC'!$A$2),'Annual Sales FINAL 06262023'!$AA$3:$AA$4500,,TRUE),)</f>
        <v>10</v>
      </c>
      <c r="O52" s="140">
        <f t="shared" si="3"/>
        <v>0.54350000000000021</v>
      </c>
      <c r="P52" s="127" cm="1">
        <f t="array" ref="P52">IFERROR(_xlfn.XLOOKUP(1,('Annual Sales FINAL 06262023'!$A$3:$A$4500=$A52)*('Annual Sales FINAL 06262023'!$F$3:$F$4500='Input_Data &amp; TOC'!$A$2),'Annual Sales FINAL 06262023'!$AO$3:$AO$4500,,TRUE),)</f>
        <v>456.48021500000016</v>
      </c>
      <c r="Q52" s="127" cm="1">
        <f t="array" ref="Q52">IFERROR(_xlfn.XLOOKUP(1,('Annual Sales FINAL 06262023'!$A$3:$A$4500=$A52)*('Annual Sales FINAL 06262023'!$F$3:$F$4500='Input_Data &amp; TOC'!$A$2),'Annual Sales FINAL 06262023'!$AP$3:$AP$4500,,TRUE),)</f>
        <v>839.89</v>
      </c>
      <c r="R52" s="127" cm="1">
        <f t="array" ref="R52">IFERROR(_xlfn.XLOOKUP(1,('Annual Sales FINAL 06262023'!$A$3:$A$4500=$A52)*('Annual Sales FINAL 06262023'!$F$3:$F$4500='Input_Data &amp; TOC'!$A$2),'Annual Sales FINAL 06262023'!$AQ$3:$AQ$4500,,TRUE),)</f>
        <v>35.583333333333329</v>
      </c>
      <c r="S52" s="142">
        <f t="shared" si="0"/>
        <v>0.54350000000000021</v>
      </c>
      <c r="T52" s="139" cm="1">
        <f t="array" ref="T52">IFERROR(_xlfn.XLOOKUP(1,('Annual Sales FINAL 06262023'!$A$3:$A$4500=$A52)*('Annual Sales FINAL 06262023'!$F$3:$F$4500='Input_Data &amp; TOC'!$A$2),'Annual Sales FINAL 06262023'!$AR$3:$AR$4500,,TRUE),)</f>
        <v>1028.9308295000005</v>
      </c>
      <c r="U52" s="139" cm="1">
        <f t="array" ref="U52">IFERROR(_xlfn.XLOOKUP(1,('Annual Sales FINAL 06262023'!$A$3:$A$4500=$A52)*('Annual Sales FINAL 06262023'!$F$3:$F$4500='Input_Data &amp; TOC'!$A$2),'Annual Sales FINAL 06262023'!$AS$3:$AS$4500,,TRUE),)</f>
        <v>1893.1570000000002</v>
      </c>
      <c r="V52" s="139" cm="1">
        <f t="array" ref="V52">IFERROR(_xlfn.XLOOKUP(1,('Annual Sales FINAL 06262023'!$A$3:$A$4500=$A52)*('Annual Sales FINAL 06262023'!$F$3:$F$4500='Input_Data &amp; TOC'!$A$2),'Annual Sales FINAL 06262023'!$AT$3:$AT$4500,,TRUE),)</f>
        <v>183</v>
      </c>
      <c r="W52" s="142">
        <f t="shared" si="4"/>
        <v>0.54350000000000021</v>
      </c>
      <c r="X52" s="139" t="str" cm="1">
        <f t="array" ref="X52">IFERROR(_xlfn.XLOOKUP(1,('Annual Sales FINAL 06262023'!$A$3:$A$4500=$A52)*('Annual Sales FINAL 06262023'!$F$3:$F$4500='Input_Data &amp; TOC'!$A$2),'Annual Sales FINAL 06262023'!$S$3:$S$4500,,TRUE),)</f>
        <v>PCE</v>
      </c>
      <c r="Y52" s="139" cm="1">
        <f t="array" ref="Y52">IFERROR(_xlfn.XLOOKUP(1,('Annual Sales FINAL 06262023'!$A$3:$A$4500=$A52)*('Annual Sales FINAL 06262023'!$F$3:$F$4500='Input_Data &amp; TOC'!$A$2),'Annual Sales FINAL 06262023'!$AU$3:$AU$4500,,TRUE),)</f>
        <v>12</v>
      </c>
      <c r="Z52" t="str">
        <f>VLOOKUP($A52,'LOOKUP SalesReport 2023-11-13'!$A$2:$P$216,16, FALSE)</f>
        <v>Northwest Arctic</v>
      </c>
      <c r="AA52" t="str">
        <f t="shared" si="1"/>
        <v>Residential rate as reported to PCE</v>
      </c>
    </row>
    <row r="53" spans="1:27" ht="30" x14ac:dyDescent="0.25">
      <c r="A53" t="s">
        <v>659</v>
      </c>
      <c r="B53">
        <f>VLOOKUP($A53,'LOOKUP SalesReport 2023-11-13'!$A$2:$O$216,4, FALSE)</f>
        <v>331520</v>
      </c>
      <c r="C53">
        <f>VLOOKUP(A53,'LOOKUP SalesReport 2023-11-13'!$A$2:$Q$216,9,FALSE)</f>
        <v>169</v>
      </c>
      <c r="D53" s="48" t="str" cm="1">
        <f t="array" ref="D53">IFERROR(_xlfn.XLOOKUP(1,('Annual Sales FINAL 06262023'!$A$3:$A$4500=Table2.5a!$A53)*('Annual Sales FINAL 06262023'!$F$3:$F$4500='Input_Data &amp; TOC'!$A$2),'Annual Sales FINAL 06262023'!$J$3:$J$4500,,TRUE),_xlfn.XLOOKUP(A53,'LOOKUP SalesReport 2023-11-13'!A:A,'LOOKUP SalesReport 2023-11-13'!H:H,,FALSE))</f>
        <v>Alaska Village Electric Cooperative</v>
      </c>
      <c r="E53" s="48" t="str" cm="1">
        <f t="array" ref="E53">IFERROR(_xlfn.XLOOKUP(1,('Annual Sales FINAL 06262023'!$A$3:$A$4500=Table2.5a!$A53)*('Annual Sales FINAL 06262023'!$F$3:$F$4500='Input_Data &amp; TOC'!$A$2),'Annual Sales FINAL 06262023'!$B$3:$B$4500,,TRUE),_xlfn.XLOOKUP(A53,'LOOKUP SalesReport 2023-11-13'!A:A,'LOOKUP SalesReport 2023-11-13'!G:G,,FALSE))</f>
        <v>Nulato</v>
      </c>
      <c r="F53" s="48" t="str" cm="1">
        <f t="array" ref="F53">IFERROR(_xlfn.XLOOKUP(1,('Annual Sales FINAL 06262023'!$A$3:$A$4500=Table2.5a!$A53)*('Annual Sales FINAL 06262023'!$F$3:$F$4500='Input_Data &amp; TOC'!$A$2),'Annual Sales FINAL 06262023'!$E$3:$E$4500,,TRUE),_xlfn.XLOOKUP(A53,'LOOKUP SalesReport 2023-11-13'!A:A,'LOOKUP SalesReport 2023-11-13'!K:K,,FALSE))</f>
        <v>Nulato_grid</v>
      </c>
      <c r="G53" s="98" t="str">
        <f>VLOOKUP($F53,'LOOKUP INTERTIES 2023-11-08'!$B$2:$G$206,6,FALSE)</f>
        <v>Yukon-Koyukuk/Upper Tanana</v>
      </c>
      <c r="H53" s="140" cm="1">
        <f t="array" ref="H53">IFERROR(_xlfn.XLOOKUP(1,('Annual Sales FINAL 06262023'!$A$3:$A$4500=$A53)*('Annual Sales FINAL 06262023'!$F$3:$F$4500='Input_Data &amp; TOC'!$A$2),'Annual Sales FINAL 06262023'!$V$3:$V$4500,,TRUE),)</f>
        <v>254.36337593333334</v>
      </c>
      <c r="I53" s="151" cm="1">
        <f t="array" ref="I53">IFERROR(_xlfn.XLOOKUP(1,('Annual Sales FINAL 06262023'!$A$3:$A$4500=$A53)*('Annual Sales FINAL 06262023'!$F$3:$F$4500='Input_Data &amp; TOC'!$A$2),'Annual Sales FINAL 06262023'!$W$3:$W$4500,,TRUE),)</f>
        <v>477.93200000000002</v>
      </c>
      <c r="J53" s="154" cm="1">
        <f t="array" ref="J53">IFERROR(_xlfn.XLOOKUP(1,('Annual Sales FINAL 06262023'!$A$3:$A$4500=$A53)*('Annual Sales FINAL 06262023'!$F$3:$F$4500='Input_Data &amp; TOC'!$A$2),'Annual Sales FINAL 06262023'!$X$3:$X$4500,,TRUE),)</f>
        <v>106.91666666666667</v>
      </c>
      <c r="K53" s="46">
        <f t="shared" si="2"/>
        <v>0.53221666666666667</v>
      </c>
      <c r="L53" s="139" cm="1">
        <f t="array" ref="L53">IFERROR(_xlfn.XLOOKUP(1,('Annual Sales FINAL 06262023'!$A$3:$A$4500=$A53)*('Annual Sales FINAL 06262023'!$F$3:$F$4500='Input_Data &amp; TOC'!$A$2),'Annual Sales FINAL 06262023'!$Y$3:$Y$4500,,TRUE),)</f>
        <v>0</v>
      </c>
      <c r="M53" s="139" cm="1">
        <f t="array" ref="M53">IFERROR(_xlfn.XLOOKUP(1,('Annual Sales FINAL 06262023'!$A$3:$A$4500=$A53)*('Annual Sales FINAL 06262023'!$F$3:$F$4500='Input_Data &amp; TOC'!$A$2),'Annual Sales FINAL 06262023'!$Z$3:$Z$4500,,TRUE),)</f>
        <v>0</v>
      </c>
      <c r="N53" s="139" cm="1">
        <f t="array" ref="N53">IFERROR(_xlfn.XLOOKUP(1,('Annual Sales FINAL 06262023'!$A$3:$A$4500=$A53)*('Annual Sales FINAL 06262023'!$F$3:$F$4500='Input_Data &amp; TOC'!$A$2),'Annual Sales FINAL 06262023'!$AA$3:$AA$4500,,TRUE),)</f>
        <v>15</v>
      </c>
      <c r="O53" s="140">
        <f t="shared" si="3"/>
        <v>0</v>
      </c>
      <c r="P53" s="127" cm="1">
        <f t="array" ref="P53">IFERROR(_xlfn.XLOOKUP(1,('Annual Sales FINAL 06262023'!$A$3:$A$4500=$A53)*('Annual Sales FINAL 06262023'!$F$3:$F$4500='Input_Data &amp; TOC'!$A$2),'Annual Sales FINAL 06262023'!$AO$3:$AO$4500,,TRUE),)</f>
        <v>273.28633951666671</v>
      </c>
      <c r="Q53" s="127" cm="1">
        <f t="array" ref="Q53">IFERROR(_xlfn.XLOOKUP(1,('Annual Sales FINAL 06262023'!$A$3:$A$4500=$A53)*('Annual Sales FINAL 06262023'!$F$3:$F$4500='Input_Data &amp; TOC'!$A$2),'Annual Sales FINAL 06262023'!$AP$3:$AP$4500,,TRUE),)</f>
        <v>513.48700000000008</v>
      </c>
      <c r="R53" s="127" cm="1">
        <f t="array" ref="R53">IFERROR(_xlfn.XLOOKUP(1,('Annual Sales FINAL 06262023'!$A$3:$A$4500=$A53)*('Annual Sales FINAL 06262023'!$F$3:$F$4500='Input_Data &amp; TOC'!$A$2),'Annual Sales FINAL 06262023'!$AQ$3:$AQ$4500,,TRUE),)</f>
        <v>21.75</v>
      </c>
      <c r="S53" s="142">
        <f t="shared" si="0"/>
        <v>0.53221666666666667</v>
      </c>
      <c r="T53" s="139" cm="1">
        <f t="array" ref="T53">IFERROR(_xlfn.XLOOKUP(1,('Annual Sales FINAL 06262023'!$A$3:$A$4500=$A53)*('Annual Sales FINAL 06262023'!$F$3:$F$4500='Input_Data &amp; TOC'!$A$2),'Annual Sales FINAL 06262023'!$AR$3:$AR$4500,,TRUE),)</f>
        <v>527.64971545000003</v>
      </c>
      <c r="U53" s="139" cm="1">
        <f t="array" ref="U53">IFERROR(_xlfn.XLOOKUP(1,('Annual Sales FINAL 06262023'!$A$3:$A$4500=$A53)*('Annual Sales FINAL 06262023'!$F$3:$F$4500='Input_Data &amp; TOC'!$A$2),'Annual Sales FINAL 06262023'!$AS$3:$AS$4500,,TRUE),)</f>
        <v>991.4190000000001</v>
      </c>
      <c r="V53" s="139" cm="1">
        <f t="array" ref="V53">IFERROR(_xlfn.XLOOKUP(1,('Annual Sales FINAL 06262023'!$A$3:$A$4500=$A53)*('Annual Sales FINAL 06262023'!$F$3:$F$4500='Input_Data &amp; TOC'!$A$2),'Annual Sales FINAL 06262023'!$AT$3:$AT$4500,,TRUE),)</f>
        <v>143.66666666666669</v>
      </c>
      <c r="W53" s="142">
        <f t="shared" si="4"/>
        <v>0.53221666666666667</v>
      </c>
      <c r="X53" s="139" t="str" cm="1">
        <f t="array" ref="X53">IFERROR(_xlfn.XLOOKUP(1,('Annual Sales FINAL 06262023'!$A$3:$A$4500=$A53)*('Annual Sales FINAL 06262023'!$F$3:$F$4500='Input_Data &amp; TOC'!$A$2),'Annual Sales FINAL 06262023'!$S$3:$S$4500,,TRUE),)</f>
        <v>PCE</v>
      </c>
      <c r="Y53" s="139" cm="1">
        <f t="array" ref="Y53">IFERROR(_xlfn.XLOOKUP(1,('Annual Sales FINAL 06262023'!$A$3:$A$4500=$A53)*('Annual Sales FINAL 06262023'!$F$3:$F$4500='Input_Data &amp; TOC'!$A$2),'Annual Sales FINAL 06262023'!$AU$3:$AU$4500,,TRUE),)</f>
        <v>12</v>
      </c>
      <c r="Z53" t="str">
        <f>VLOOKUP($A53,'LOOKUP SalesReport 2023-11-13'!$A$2:$P$216,16, FALSE)</f>
        <v>Yukon-Koyukuk/Upper Tanana</v>
      </c>
      <c r="AA53" t="str">
        <f t="shared" si="1"/>
        <v>Residential rate as reported to PCE</v>
      </c>
    </row>
    <row r="54" spans="1:27" ht="30" x14ac:dyDescent="0.25">
      <c r="A54" t="s">
        <v>613</v>
      </c>
      <c r="B54">
        <f>VLOOKUP($A54,'LOOKUP SalesReport 2023-11-13'!$A$2:$O$216,4, FALSE)</f>
        <v>331530</v>
      </c>
      <c r="C54">
        <f>VLOOKUP(A54,'LOOKUP SalesReport 2023-11-13'!$A$2:$Q$216,9,FALSE)</f>
        <v>169</v>
      </c>
      <c r="D54" s="48" t="str" cm="1">
        <f t="array" ref="D54">IFERROR(_xlfn.XLOOKUP(1,('Annual Sales FINAL 06262023'!$A$3:$A$4500=Table2.5a!$A54)*('Annual Sales FINAL 06262023'!$F$3:$F$4500='Input_Data &amp; TOC'!$A$2),'Annual Sales FINAL 06262023'!$J$3:$J$4500,,TRUE),_xlfn.XLOOKUP(A54,'LOOKUP SalesReport 2023-11-13'!A:A,'LOOKUP SalesReport 2023-11-13'!H:H,,FALSE))</f>
        <v>Alaska Village Electric Cooperative</v>
      </c>
      <c r="E54" s="48" t="str" cm="1">
        <f t="array" ref="E54">IFERROR(_xlfn.XLOOKUP(1,('Annual Sales FINAL 06262023'!$A$3:$A$4500=Table2.5a!$A54)*('Annual Sales FINAL 06262023'!$F$3:$F$4500='Input_Data &amp; TOC'!$A$2),'Annual Sales FINAL 06262023'!$B$3:$B$4500,,TRUE),_xlfn.XLOOKUP(A54,'LOOKUP SalesReport 2023-11-13'!A:A,'LOOKUP SalesReport 2023-11-13'!G:G,,FALSE))</f>
        <v>Nunapitchuk</v>
      </c>
      <c r="F54" s="48" t="str" cm="1">
        <f t="array" ref="F54">IFERROR(_xlfn.XLOOKUP(1,('Annual Sales FINAL 06262023'!$A$3:$A$4500=Table2.5a!$A54)*('Annual Sales FINAL 06262023'!$F$3:$F$4500='Input_Data &amp; TOC'!$A$2),'Annual Sales FINAL 06262023'!$E$3:$E$4500,,TRUE),_xlfn.XLOOKUP(A54,'LOOKUP SalesReport 2023-11-13'!A:A,'LOOKUP SalesReport 2023-11-13'!K:K,,FALSE))</f>
        <v>Kasigluk_grid</v>
      </c>
      <c r="G54" s="98" t="str">
        <f>VLOOKUP($F54,'LOOKUP INTERTIES 2023-11-08'!$B$2:$G$206,6,FALSE)</f>
        <v>Lower Yukon-Kuskokwim</v>
      </c>
      <c r="H54" s="140" cm="1">
        <f t="array" ref="H54">IFERROR(_xlfn.XLOOKUP(1,('Annual Sales FINAL 06262023'!$A$3:$A$4500=$A54)*('Annual Sales FINAL 06262023'!$F$3:$F$4500='Input_Data &amp; TOC'!$A$2),'Annual Sales FINAL 06262023'!$V$3:$V$4500,,TRUE),)</f>
        <v>340.49515270000012</v>
      </c>
      <c r="I54" s="151" cm="1">
        <f t="array" ref="I54">IFERROR(_xlfn.XLOOKUP(1,('Annual Sales FINAL 06262023'!$A$3:$A$4500=$A54)*('Annual Sales FINAL 06262023'!$F$3:$F$4500='Input_Data &amp; TOC'!$A$2),'Annual Sales FINAL 06262023'!$W$3:$W$4500,,TRUE),)</f>
        <v>661.54100000000005</v>
      </c>
      <c r="J54" s="154" cm="1">
        <f t="array" ref="J54">IFERROR(_xlfn.XLOOKUP(1,('Annual Sales FINAL 06262023'!$A$3:$A$4500=$A54)*('Annual Sales FINAL 06262023'!$F$3:$F$4500='Input_Data &amp; TOC'!$A$2),'Annual Sales FINAL 06262023'!$X$3:$X$4500,,TRUE),)</f>
        <v>121.33333333333333</v>
      </c>
      <c r="K54" s="46">
        <f t="shared" si="2"/>
        <v>0.51470000000000016</v>
      </c>
      <c r="L54" s="139" cm="1">
        <f t="array" ref="L54">IFERROR(_xlfn.XLOOKUP(1,('Annual Sales FINAL 06262023'!$A$3:$A$4500=$A54)*('Annual Sales FINAL 06262023'!$F$3:$F$4500='Input_Data &amp; TOC'!$A$2),'Annual Sales FINAL 06262023'!$Y$3:$Y$4500,,TRUE),)</f>
        <v>57.585665400000018</v>
      </c>
      <c r="M54" s="139" cm="1">
        <f t="array" ref="M54">IFERROR(_xlfn.XLOOKUP(1,('Annual Sales FINAL 06262023'!$A$3:$A$4500=$A54)*('Annual Sales FINAL 06262023'!$F$3:$F$4500='Input_Data &amp; TOC'!$A$2),'Annual Sales FINAL 06262023'!$Z$3:$Z$4500,,TRUE),)</f>
        <v>111.88200000000001</v>
      </c>
      <c r="N54" s="139" cm="1">
        <f t="array" ref="N54">IFERROR(_xlfn.XLOOKUP(1,('Annual Sales FINAL 06262023'!$A$3:$A$4500=$A54)*('Annual Sales FINAL 06262023'!$F$3:$F$4500='Input_Data &amp; TOC'!$A$2),'Annual Sales FINAL 06262023'!$AA$3:$AA$4500,,TRUE),)</f>
        <v>11.416666666666666</v>
      </c>
      <c r="O54" s="140">
        <f t="shared" si="3"/>
        <v>0.51470000000000016</v>
      </c>
      <c r="P54" s="127" cm="1">
        <f t="array" ref="P54">IFERROR(_xlfn.XLOOKUP(1,('Annual Sales FINAL 06262023'!$A$3:$A$4500=$A54)*('Annual Sales FINAL 06262023'!$F$3:$F$4500='Input_Data &amp; TOC'!$A$2),'Annual Sales FINAL 06262023'!$AO$3:$AO$4500,,TRUE),)</f>
        <v>236.58134030000008</v>
      </c>
      <c r="Q54" s="127" cm="1">
        <f t="array" ref="Q54">IFERROR(_xlfn.XLOOKUP(1,('Annual Sales FINAL 06262023'!$A$3:$A$4500=$A54)*('Annual Sales FINAL 06262023'!$F$3:$F$4500='Input_Data &amp; TOC'!$A$2),'Annual Sales FINAL 06262023'!$AP$3:$AP$4500,,TRUE),)</f>
        <v>459.649</v>
      </c>
      <c r="R54" s="127" cm="1">
        <f t="array" ref="R54">IFERROR(_xlfn.XLOOKUP(1,('Annual Sales FINAL 06262023'!$A$3:$A$4500=$A54)*('Annual Sales FINAL 06262023'!$F$3:$F$4500='Input_Data &amp; TOC'!$A$2),'Annual Sales FINAL 06262023'!$AQ$3:$AQ$4500,,TRUE),)</f>
        <v>28.416666666666664</v>
      </c>
      <c r="S54" s="142">
        <f t="shared" si="0"/>
        <v>0.51470000000000016</v>
      </c>
      <c r="T54" s="139" cm="1">
        <f t="array" ref="T54">IFERROR(_xlfn.XLOOKUP(1,('Annual Sales FINAL 06262023'!$A$3:$A$4500=$A54)*('Annual Sales FINAL 06262023'!$F$3:$F$4500='Input_Data &amp; TOC'!$A$2),'Annual Sales FINAL 06262023'!$AR$3:$AR$4500,,TRUE),)</f>
        <v>634.66215840000029</v>
      </c>
      <c r="U54" s="139" cm="1">
        <f t="array" ref="U54">IFERROR(_xlfn.XLOOKUP(1,('Annual Sales FINAL 06262023'!$A$3:$A$4500=$A54)*('Annual Sales FINAL 06262023'!$F$3:$F$4500='Input_Data &amp; TOC'!$A$2),'Annual Sales FINAL 06262023'!$AS$3:$AS$4500,,TRUE),)</f>
        <v>1233.0720000000001</v>
      </c>
      <c r="V54" s="139" cm="1">
        <f t="array" ref="V54">IFERROR(_xlfn.XLOOKUP(1,('Annual Sales FINAL 06262023'!$A$3:$A$4500=$A54)*('Annual Sales FINAL 06262023'!$F$3:$F$4500='Input_Data &amp; TOC'!$A$2),'Annual Sales FINAL 06262023'!$AT$3:$AT$4500,,TRUE),)</f>
        <v>161.16666666666666</v>
      </c>
      <c r="W54" s="142">
        <f t="shared" si="4"/>
        <v>0.51470000000000016</v>
      </c>
      <c r="X54" s="139" t="str" cm="1">
        <f t="array" ref="X54">IFERROR(_xlfn.XLOOKUP(1,('Annual Sales FINAL 06262023'!$A$3:$A$4500=$A54)*('Annual Sales FINAL 06262023'!$F$3:$F$4500='Input_Data &amp; TOC'!$A$2),'Annual Sales FINAL 06262023'!$S$3:$S$4500,,TRUE),)</f>
        <v>PCE</v>
      </c>
      <c r="Y54" s="139" cm="1">
        <f t="array" ref="Y54">IFERROR(_xlfn.XLOOKUP(1,('Annual Sales FINAL 06262023'!$A$3:$A$4500=$A54)*('Annual Sales FINAL 06262023'!$F$3:$F$4500='Input_Data &amp; TOC'!$A$2),'Annual Sales FINAL 06262023'!$AU$3:$AU$4500,,TRUE),)</f>
        <v>12</v>
      </c>
      <c r="Z54" t="str">
        <f>VLOOKUP($A54,'LOOKUP SalesReport 2023-11-13'!$A$2:$P$216,16, FALSE)</f>
        <v>Lower Yukon-Kuskokwim</v>
      </c>
      <c r="AA54" t="str">
        <f t="shared" si="1"/>
        <v>Residential rate as reported to PCE</v>
      </c>
    </row>
    <row r="55" spans="1:27" ht="30" x14ac:dyDescent="0.25">
      <c r="A55" t="s">
        <v>664</v>
      </c>
      <c r="B55">
        <f>VLOOKUP($A55,'LOOKUP SalesReport 2023-11-13'!$A$2:$O$216,4, FALSE)</f>
        <v>331540</v>
      </c>
      <c r="C55">
        <f>VLOOKUP(A55,'LOOKUP SalesReport 2023-11-13'!$A$2:$Q$216,9,FALSE)</f>
        <v>169</v>
      </c>
      <c r="D55" s="48" t="str" cm="1">
        <f t="array" ref="D55">IFERROR(_xlfn.XLOOKUP(1,('Annual Sales FINAL 06262023'!$A$3:$A$4500=Table2.5a!$A55)*('Annual Sales FINAL 06262023'!$F$3:$F$4500='Input_Data &amp; TOC'!$A$2),'Annual Sales FINAL 06262023'!$J$3:$J$4500,,TRUE),_xlfn.XLOOKUP(A55,'LOOKUP SalesReport 2023-11-13'!A:A,'LOOKUP SalesReport 2023-11-13'!H:H,,FALSE))</f>
        <v>Alaska Village Electric Cooperative</v>
      </c>
      <c r="E55" s="48" t="str" cm="1">
        <f t="array" ref="E55">IFERROR(_xlfn.XLOOKUP(1,('Annual Sales FINAL 06262023'!$A$3:$A$4500=Table2.5a!$A55)*('Annual Sales FINAL 06262023'!$F$3:$F$4500='Input_Data &amp; TOC'!$A$2),'Annual Sales FINAL 06262023'!$B$3:$B$4500,,TRUE),_xlfn.XLOOKUP(A55,'LOOKUP SalesReport 2023-11-13'!A:A,'LOOKUP SalesReport 2023-11-13'!G:G,,FALSE))</f>
        <v>Old Harbor</v>
      </c>
      <c r="F55" s="48" t="str" cm="1">
        <f t="array" ref="F55">IFERROR(_xlfn.XLOOKUP(1,('Annual Sales FINAL 06262023'!$A$3:$A$4500=Table2.5a!$A55)*('Annual Sales FINAL 06262023'!$F$3:$F$4500='Input_Data &amp; TOC'!$A$2),'Annual Sales FINAL 06262023'!$E$3:$E$4500,,TRUE),_xlfn.XLOOKUP(A55,'LOOKUP SalesReport 2023-11-13'!A:A,'LOOKUP SalesReport 2023-11-13'!K:K,,FALSE))</f>
        <v>Old Harbor_grid</v>
      </c>
      <c r="G55" s="98" t="str">
        <f>VLOOKUP($F55,'LOOKUP INTERTIES 2023-11-08'!$B$2:$G$206,6,FALSE)</f>
        <v>Kodiak</v>
      </c>
      <c r="H55" s="140" cm="1">
        <f t="array" ref="H55">IFERROR(_xlfn.XLOOKUP(1,('Annual Sales FINAL 06262023'!$A$3:$A$4500=$A55)*('Annual Sales FINAL 06262023'!$F$3:$F$4500='Input_Data &amp; TOC'!$A$2),'Annual Sales FINAL 06262023'!$V$3:$V$4500,,TRUE),)</f>
        <v>184.69293567499994</v>
      </c>
      <c r="I55" s="151" cm="1">
        <f t="array" ref="I55">IFERROR(_xlfn.XLOOKUP(1,('Annual Sales FINAL 06262023'!$A$3:$A$4500=$A55)*('Annual Sales FINAL 06262023'!$F$3:$F$4500='Input_Data &amp; TOC'!$A$2),'Annual Sales FINAL 06262023'!$W$3:$W$4500,,TRUE),)</f>
        <v>354.02699999999999</v>
      </c>
      <c r="J55" s="154" cm="1">
        <f t="array" ref="J55">IFERROR(_xlfn.XLOOKUP(1,('Annual Sales FINAL 06262023'!$A$3:$A$4500=$A55)*('Annual Sales FINAL 06262023'!$F$3:$F$4500='Input_Data &amp; TOC'!$A$2),'Annual Sales FINAL 06262023'!$X$3:$X$4500,,TRUE),)</f>
        <v>90.083333333333329</v>
      </c>
      <c r="K55" s="46">
        <f t="shared" si="2"/>
        <v>0.52169166666666655</v>
      </c>
      <c r="L55" s="139" cm="1">
        <f t="array" ref="L55">IFERROR(_xlfn.XLOOKUP(1,('Annual Sales FINAL 06262023'!$A$3:$A$4500=$A55)*('Annual Sales FINAL 06262023'!$F$3:$F$4500='Input_Data &amp; TOC'!$A$2),'Annual Sales FINAL 06262023'!$Y$3:$Y$4500,,TRUE),)</f>
        <v>0</v>
      </c>
      <c r="M55" s="139" cm="1">
        <f t="array" ref="M55">IFERROR(_xlfn.XLOOKUP(1,('Annual Sales FINAL 06262023'!$A$3:$A$4500=$A55)*('Annual Sales FINAL 06262023'!$F$3:$F$4500='Input_Data &amp; TOC'!$A$2),'Annual Sales FINAL 06262023'!$Z$3:$Z$4500,,TRUE),)</f>
        <v>0</v>
      </c>
      <c r="N55" s="139" cm="1">
        <f t="array" ref="N55">IFERROR(_xlfn.XLOOKUP(1,('Annual Sales FINAL 06262023'!$A$3:$A$4500=$A55)*('Annual Sales FINAL 06262023'!$F$3:$F$4500='Input_Data &amp; TOC'!$A$2),'Annual Sales FINAL 06262023'!$AA$3:$AA$4500,,TRUE),)</f>
        <v>11.083333333333334</v>
      </c>
      <c r="O55" s="140">
        <f t="shared" si="3"/>
        <v>0</v>
      </c>
      <c r="P55" s="127" cm="1">
        <f t="array" ref="P55">IFERROR(_xlfn.XLOOKUP(1,('Annual Sales FINAL 06262023'!$A$3:$A$4500=$A55)*('Annual Sales FINAL 06262023'!$F$3:$F$4500='Input_Data &amp; TOC'!$A$2),'Annual Sales FINAL 06262023'!$AO$3:$AO$4500,,TRUE),)</f>
        <v>197.55054849166663</v>
      </c>
      <c r="Q55" s="127" cm="1">
        <f t="array" ref="Q55">IFERROR(_xlfn.XLOOKUP(1,('Annual Sales FINAL 06262023'!$A$3:$A$4500=$A55)*('Annual Sales FINAL 06262023'!$F$3:$F$4500='Input_Data &amp; TOC'!$A$2),'Annual Sales FINAL 06262023'!$AP$3:$AP$4500,,TRUE),)</f>
        <v>378.673</v>
      </c>
      <c r="R55" s="127" cm="1">
        <f t="array" ref="R55">IFERROR(_xlfn.XLOOKUP(1,('Annual Sales FINAL 06262023'!$A$3:$A$4500=$A55)*('Annual Sales FINAL 06262023'!$F$3:$F$4500='Input_Data &amp; TOC'!$A$2),'Annual Sales FINAL 06262023'!$AQ$3:$AQ$4500,,TRUE),)</f>
        <v>25.083333333333332</v>
      </c>
      <c r="S55" s="142">
        <f t="shared" si="0"/>
        <v>0.52169166666666655</v>
      </c>
      <c r="T55" s="139" cm="1">
        <f t="array" ref="T55">IFERROR(_xlfn.XLOOKUP(1,('Annual Sales FINAL 06262023'!$A$3:$A$4500=$A55)*('Annual Sales FINAL 06262023'!$F$3:$F$4500='Input_Data &amp; TOC'!$A$2),'Annual Sales FINAL 06262023'!$AR$3:$AR$4500,,TRUE),)</f>
        <v>382.24348416666663</v>
      </c>
      <c r="U55" s="139" cm="1">
        <f t="array" ref="U55">IFERROR(_xlfn.XLOOKUP(1,('Annual Sales FINAL 06262023'!$A$3:$A$4500=$A55)*('Annual Sales FINAL 06262023'!$F$3:$F$4500='Input_Data &amp; TOC'!$A$2),'Annual Sales FINAL 06262023'!$AS$3:$AS$4500,,TRUE),)</f>
        <v>732.7</v>
      </c>
      <c r="V55" s="139" cm="1">
        <f t="array" ref="V55">IFERROR(_xlfn.XLOOKUP(1,('Annual Sales FINAL 06262023'!$A$3:$A$4500=$A55)*('Annual Sales FINAL 06262023'!$F$3:$F$4500='Input_Data &amp; TOC'!$A$2),'Annual Sales FINAL 06262023'!$AT$3:$AT$4500,,TRUE),)</f>
        <v>126.25</v>
      </c>
      <c r="W55" s="142">
        <f t="shared" si="4"/>
        <v>0.52169166666666655</v>
      </c>
      <c r="X55" s="139" t="str" cm="1">
        <f t="array" ref="X55">IFERROR(_xlfn.XLOOKUP(1,('Annual Sales FINAL 06262023'!$A$3:$A$4500=$A55)*('Annual Sales FINAL 06262023'!$F$3:$F$4500='Input_Data &amp; TOC'!$A$2),'Annual Sales FINAL 06262023'!$S$3:$S$4500,,TRUE),)</f>
        <v>PCE</v>
      </c>
      <c r="Y55" s="139" cm="1">
        <f t="array" ref="Y55">IFERROR(_xlfn.XLOOKUP(1,('Annual Sales FINAL 06262023'!$A$3:$A$4500=$A55)*('Annual Sales FINAL 06262023'!$F$3:$F$4500='Input_Data &amp; TOC'!$A$2),'Annual Sales FINAL 06262023'!$AU$3:$AU$4500,,TRUE),)</f>
        <v>12</v>
      </c>
      <c r="Z55" t="str">
        <f>VLOOKUP($A55,'LOOKUP SalesReport 2023-11-13'!$A$2:$P$216,16, FALSE)</f>
        <v>Kodiak</v>
      </c>
      <c r="AA55" t="str">
        <f t="shared" si="1"/>
        <v>Residential rate as reported to PCE</v>
      </c>
    </row>
    <row r="56" spans="1:27" ht="30" x14ac:dyDescent="0.25">
      <c r="A56" t="s">
        <v>667</v>
      </c>
      <c r="B56">
        <f>VLOOKUP($A56,'LOOKUP SalesReport 2023-11-13'!$A$2:$O$216,4, FALSE)</f>
        <v>331550</v>
      </c>
      <c r="C56">
        <f>VLOOKUP(A56,'LOOKUP SalesReport 2023-11-13'!$A$2:$Q$216,9,FALSE)</f>
        <v>169</v>
      </c>
      <c r="D56" s="48" t="str" cm="1">
        <f t="array" ref="D56">IFERROR(_xlfn.XLOOKUP(1,('Annual Sales FINAL 06262023'!$A$3:$A$4500=Table2.5a!$A56)*('Annual Sales FINAL 06262023'!$F$3:$F$4500='Input_Data &amp; TOC'!$A$2),'Annual Sales FINAL 06262023'!$J$3:$J$4500,,TRUE),_xlfn.XLOOKUP(A56,'LOOKUP SalesReport 2023-11-13'!A:A,'LOOKUP SalesReport 2023-11-13'!H:H,,FALSE))</f>
        <v>Alaska Village Electric Cooperative</v>
      </c>
      <c r="E56" s="48" t="str" cm="1">
        <f t="array" ref="E56">IFERROR(_xlfn.XLOOKUP(1,('Annual Sales FINAL 06262023'!$A$3:$A$4500=Table2.5a!$A56)*('Annual Sales FINAL 06262023'!$F$3:$F$4500='Input_Data &amp; TOC'!$A$2),'Annual Sales FINAL 06262023'!$B$3:$B$4500,,TRUE),_xlfn.XLOOKUP(A56,'LOOKUP SalesReport 2023-11-13'!A:A,'LOOKUP SalesReport 2023-11-13'!G:G,,FALSE))</f>
        <v>Pilot Station</v>
      </c>
      <c r="F56" s="48" t="str" cm="1">
        <f t="array" ref="F56">IFERROR(_xlfn.XLOOKUP(1,('Annual Sales FINAL 06262023'!$A$3:$A$4500=Table2.5a!$A56)*('Annual Sales FINAL 06262023'!$F$3:$F$4500='Input_Data &amp; TOC'!$A$2),'Annual Sales FINAL 06262023'!$E$3:$E$4500,,TRUE),_xlfn.XLOOKUP(A56,'LOOKUP SalesReport 2023-11-13'!A:A,'LOOKUP SalesReport 2023-11-13'!K:K,,FALSE))</f>
        <v>Pilot Station_grid</v>
      </c>
      <c r="G56" s="98" t="str">
        <f>VLOOKUP($F56,'LOOKUP INTERTIES 2023-11-08'!$B$2:$G$206,6,FALSE)</f>
        <v>Lower Yukon-Kuskokwim</v>
      </c>
      <c r="H56" s="140" cm="1">
        <f t="array" ref="H56">IFERROR(_xlfn.XLOOKUP(1,('Annual Sales FINAL 06262023'!$A$3:$A$4500=$A56)*('Annual Sales FINAL 06262023'!$F$3:$F$4500='Input_Data &amp; TOC'!$A$2),'Annual Sales FINAL 06262023'!$V$3:$V$4500,,TRUE),)</f>
        <v>356.0574033333333</v>
      </c>
      <c r="I56" s="151" cm="1">
        <f t="array" ref="I56">IFERROR(_xlfn.XLOOKUP(1,('Annual Sales FINAL 06262023'!$A$3:$A$4500=$A56)*('Annual Sales FINAL 06262023'!$F$3:$F$4500='Input_Data &amp; TOC'!$A$2),'Annual Sales FINAL 06262023'!$W$3:$W$4500,,TRUE),)</f>
        <v>698.38</v>
      </c>
      <c r="J56" s="154" cm="1">
        <f t="array" ref="J56">IFERROR(_xlfn.XLOOKUP(1,('Annual Sales FINAL 06262023'!$A$3:$A$4500=$A56)*('Annual Sales FINAL 06262023'!$F$3:$F$4500='Input_Data &amp; TOC'!$A$2),'Annual Sales FINAL 06262023'!$X$3:$X$4500,,TRUE),)</f>
        <v>131.25</v>
      </c>
      <c r="K56" s="46">
        <f t="shared" si="2"/>
        <v>0.50983333333333325</v>
      </c>
      <c r="L56" s="139" cm="1">
        <f t="array" ref="L56">IFERROR(_xlfn.XLOOKUP(1,('Annual Sales FINAL 06262023'!$A$3:$A$4500=$A56)*('Annual Sales FINAL 06262023'!$F$3:$F$4500='Input_Data &amp; TOC'!$A$2),'Annual Sales FINAL 06262023'!$Y$3:$Y$4500,,TRUE),)</f>
        <v>126.27042166666664</v>
      </c>
      <c r="M56" s="139" cm="1">
        <f t="array" ref="M56">IFERROR(_xlfn.XLOOKUP(1,('Annual Sales FINAL 06262023'!$A$3:$A$4500=$A56)*('Annual Sales FINAL 06262023'!$F$3:$F$4500='Input_Data &amp; TOC'!$A$2),'Annual Sales FINAL 06262023'!$Z$3:$Z$4500,,TRUE),)</f>
        <v>247.67</v>
      </c>
      <c r="N56" s="139" cm="1">
        <f t="array" ref="N56">IFERROR(_xlfn.XLOOKUP(1,('Annual Sales FINAL 06262023'!$A$3:$A$4500=$A56)*('Annual Sales FINAL 06262023'!$F$3:$F$4500='Input_Data &amp; TOC'!$A$2),'Annual Sales FINAL 06262023'!$AA$3:$AA$4500,,TRUE),)</f>
        <v>12</v>
      </c>
      <c r="O56" s="140">
        <f t="shared" si="3"/>
        <v>0.50983333333333325</v>
      </c>
      <c r="P56" s="127" cm="1">
        <f t="array" ref="P56">IFERROR(_xlfn.XLOOKUP(1,('Annual Sales FINAL 06262023'!$A$3:$A$4500=$A56)*('Annual Sales FINAL 06262023'!$F$3:$F$4500='Input_Data &amp; TOC'!$A$2),'Annual Sales FINAL 06262023'!$AO$3:$AO$4500,,TRUE),)</f>
        <v>443.84254599999991</v>
      </c>
      <c r="Q56" s="127" cm="1">
        <f t="array" ref="Q56">IFERROR(_xlfn.XLOOKUP(1,('Annual Sales FINAL 06262023'!$A$3:$A$4500=$A56)*('Annual Sales FINAL 06262023'!$F$3:$F$4500='Input_Data &amp; TOC'!$A$2),'Annual Sales FINAL 06262023'!$AP$3:$AP$4500,,TRUE),)</f>
        <v>870.56399999999996</v>
      </c>
      <c r="R56" s="127" cm="1">
        <f t="array" ref="R56">IFERROR(_xlfn.XLOOKUP(1,('Annual Sales FINAL 06262023'!$A$3:$A$4500=$A56)*('Annual Sales FINAL 06262023'!$F$3:$F$4500='Input_Data &amp; TOC'!$A$2),'Annual Sales FINAL 06262023'!$AQ$3:$AQ$4500,,TRUE),)</f>
        <v>27.25</v>
      </c>
      <c r="S56" s="142">
        <f t="shared" si="0"/>
        <v>0.50983333333333325</v>
      </c>
      <c r="T56" s="139" cm="1">
        <f t="array" ref="T56">IFERROR(_xlfn.XLOOKUP(1,('Annual Sales FINAL 06262023'!$A$3:$A$4500=$A56)*('Annual Sales FINAL 06262023'!$F$3:$F$4500='Input_Data &amp; TOC'!$A$2),'Annual Sales FINAL 06262023'!$AR$3:$AR$4500,,TRUE),)</f>
        <v>926.17037099999982</v>
      </c>
      <c r="U56" s="139" cm="1">
        <f t="array" ref="U56">IFERROR(_xlfn.XLOOKUP(1,('Annual Sales FINAL 06262023'!$A$3:$A$4500=$A56)*('Annual Sales FINAL 06262023'!$F$3:$F$4500='Input_Data &amp; TOC'!$A$2),'Annual Sales FINAL 06262023'!$AS$3:$AS$4500,,TRUE),)</f>
        <v>1816.614</v>
      </c>
      <c r="V56" s="139" cm="1">
        <f t="array" ref="V56">IFERROR(_xlfn.XLOOKUP(1,('Annual Sales FINAL 06262023'!$A$3:$A$4500=$A56)*('Annual Sales FINAL 06262023'!$F$3:$F$4500='Input_Data &amp; TOC'!$A$2),'Annual Sales FINAL 06262023'!$AT$3:$AT$4500,,TRUE),)</f>
        <v>170.5</v>
      </c>
      <c r="W56" s="142">
        <f t="shared" si="4"/>
        <v>0.50983333333333325</v>
      </c>
      <c r="X56" s="139" t="str" cm="1">
        <f t="array" ref="X56">IFERROR(_xlfn.XLOOKUP(1,('Annual Sales FINAL 06262023'!$A$3:$A$4500=$A56)*('Annual Sales FINAL 06262023'!$F$3:$F$4500='Input_Data &amp; TOC'!$A$2),'Annual Sales FINAL 06262023'!$S$3:$S$4500,,TRUE),)</f>
        <v>PCE</v>
      </c>
      <c r="Y56" s="139" cm="1">
        <f t="array" ref="Y56">IFERROR(_xlfn.XLOOKUP(1,('Annual Sales FINAL 06262023'!$A$3:$A$4500=$A56)*('Annual Sales FINAL 06262023'!$F$3:$F$4500='Input_Data &amp; TOC'!$A$2),'Annual Sales FINAL 06262023'!$AU$3:$AU$4500,,TRUE),)</f>
        <v>12</v>
      </c>
      <c r="Z56" t="str">
        <f>VLOOKUP($A56,'LOOKUP SalesReport 2023-11-13'!$A$2:$P$216,16, FALSE)</f>
        <v>Lower Yukon-Kuskokwim</v>
      </c>
      <c r="AA56" t="str">
        <f t="shared" si="1"/>
        <v>Residential rate as reported to PCE</v>
      </c>
    </row>
    <row r="57" spans="1:27" ht="30" x14ac:dyDescent="0.25">
      <c r="A57" t="s">
        <v>676</v>
      </c>
      <c r="B57">
        <f>VLOOKUP($A57,'LOOKUP SalesReport 2023-11-13'!$A$2:$O$216,4, FALSE)</f>
        <v>331560</v>
      </c>
      <c r="C57">
        <f>VLOOKUP(A57,'LOOKUP SalesReport 2023-11-13'!$A$2:$Q$216,9,FALSE)</f>
        <v>169</v>
      </c>
      <c r="D57" s="48" t="str" cm="1">
        <f t="array" ref="D57">IFERROR(_xlfn.XLOOKUP(1,('Annual Sales FINAL 06262023'!$A$3:$A$4500=Table2.5a!$A57)*('Annual Sales FINAL 06262023'!$F$3:$F$4500='Input_Data &amp; TOC'!$A$2),'Annual Sales FINAL 06262023'!$J$3:$J$4500,,TRUE),_xlfn.XLOOKUP(A57,'LOOKUP SalesReport 2023-11-13'!A:A,'LOOKUP SalesReport 2023-11-13'!H:H,,FALSE))</f>
        <v>Alaska Village Electric Cooperative</v>
      </c>
      <c r="E57" s="48" t="str" cm="1">
        <f t="array" ref="E57">IFERROR(_xlfn.XLOOKUP(1,('Annual Sales FINAL 06262023'!$A$3:$A$4500=Table2.5a!$A57)*('Annual Sales FINAL 06262023'!$F$3:$F$4500='Input_Data &amp; TOC'!$A$2),'Annual Sales FINAL 06262023'!$B$3:$B$4500,,TRUE),_xlfn.XLOOKUP(A57,'LOOKUP SalesReport 2023-11-13'!A:A,'LOOKUP SalesReport 2023-11-13'!G:G,,FALSE))</f>
        <v>Pitkas Point</v>
      </c>
      <c r="F57" s="48" t="str" cm="1">
        <f t="array" ref="F57">IFERROR(_xlfn.XLOOKUP(1,('Annual Sales FINAL 06262023'!$A$3:$A$4500=Table2.5a!$A57)*('Annual Sales FINAL 06262023'!$F$3:$F$4500='Input_Data &amp; TOC'!$A$2),'Annual Sales FINAL 06262023'!$E$3:$E$4500,,TRUE),_xlfn.XLOOKUP(A57,'LOOKUP SalesReport 2023-11-13'!A:A,'LOOKUP SalesReport 2023-11-13'!K:K,,FALSE))</f>
        <v>Saint Mary's_grid</v>
      </c>
      <c r="G57" s="98" t="str">
        <f>VLOOKUP($F57,'LOOKUP INTERTIES 2023-11-08'!$B$2:$G$206,6,FALSE)</f>
        <v>Lower Yukon-Kuskokwim</v>
      </c>
      <c r="H57" s="140" cm="1">
        <f t="array" ref="H57">IFERROR(_xlfn.XLOOKUP(1,('Annual Sales FINAL 06262023'!$A$3:$A$4500=$A57)*('Annual Sales FINAL 06262023'!$F$3:$F$4500='Input_Data &amp; TOC'!$A$2),'Annual Sales FINAL 06262023'!$V$3:$V$4500,,TRUE),)</f>
        <v>70.076057025000026</v>
      </c>
      <c r="I57" s="151" cm="1">
        <f t="array" ref="I57">IFERROR(_xlfn.XLOOKUP(1,('Annual Sales FINAL 06262023'!$A$3:$A$4500=$A57)*('Annual Sales FINAL 06262023'!$F$3:$F$4500='Input_Data &amp; TOC'!$A$2),'Annual Sales FINAL 06262023'!$W$3:$W$4500,,TRUE),)</f>
        <v>155.233</v>
      </c>
      <c r="J57" s="154" cm="1">
        <f t="array" ref="J57">IFERROR(_xlfn.XLOOKUP(1,('Annual Sales FINAL 06262023'!$A$3:$A$4500=$A57)*('Annual Sales FINAL 06262023'!$F$3:$F$4500='Input_Data &amp; TOC'!$A$2),'Annual Sales FINAL 06262023'!$X$3:$X$4500,,TRUE),)</f>
        <v>28.333333333333332</v>
      </c>
      <c r="K57" s="46">
        <f t="shared" si="2"/>
        <v>0.45142500000000013</v>
      </c>
      <c r="L57" s="139" cm="1">
        <f t="array" ref="L57">IFERROR(_xlfn.XLOOKUP(1,('Annual Sales FINAL 06262023'!$A$3:$A$4500=$A57)*('Annual Sales FINAL 06262023'!$F$3:$F$4500='Input_Data &amp; TOC'!$A$2),'Annual Sales FINAL 06262023'!$Y$3:$Y$4500,,TRUE),)</f>
        <v>0</v>
      </c>
      <c r="M57" s="139" cm="1">
        <f t="array" ref="M57">IFERROR(_xlfn.XLOOKUP(1,('Annual Sales FINAL 06262023'!$A$3:$A$4500=$A57)*('Annual Sales FINAL 06262023'!$F$3:$F$4500='Input_Data &amp; TOC'!$A$2),'Annual Sales FINAL 06262023'!$Z$3:$Z$4500,,TRUE),)</f>
        <v>0</v>
      </c>
      <c r="N57" s="139" cm="1">
        <f t="array" ref="N57">IFERROR(_xlfn.XLOOKUP(1,('Annual Sales FINAL 06262023'!$A$3:$A$4500=$A57)*('Annual Sales FINAL 06262023'!$F$3:$F$4500='Input_Data &amp; TOC'!$A$2),'Annual Sales FINAL 06262023'!$AA$3:$AA$4500,,TRUE),)</f>
        <v>6</v>
      </c>
      <c r="O57" s="140">
        <f t="shared" si="3"/>
        <v>0</v>
      </c>
      <c r="P57" s="127" cm="1">
        <f t="array" ref="P57">IFERROR(_xlfn.XLOOKUP(1,('Annual Sales FINAL 06262023'!$A$3:$A$4500=$A57)*('Annual Sales FINAL 06262023'!$F$3:$F$4500='Input_Data &amp; TOC'!$A$2),'Annual Sales FINAL 06262023'!$AO$3:$AO$4500,,TRUE),)</f>
        <v>79.480594050000022</v>
      </c>
      <c r="Q57" s="127" cm="1">
        <f t="array" ref="Q57">IFERROR(_xlfn.XLOOKUP(1,('Annual Sales FINAL 06262023'!$A$3:$A$4500=$A57)*('Annual Sales FINAL 06262023'!$F$3:$F$4500='Input_Data &amp; TOC'!$A$2),'Annual Sales FINAL 06262023'!$AP$3:$AP$4500,,TRUE),)</f>
        <v>176.066</v>
      </c>
      <c r="R57" s="127" cm="1">
        <f t="array" ref="R57">IFERROR(_xlfn.XLOOKUP(1,('Annual Sales FINAL 06262023'!$A$3:$A$4500=$A57)*('Annual Sales FINAL 06262023'!$F$3:$F$4500='Input_Data &amp; TOC'!$A$2),'Annual Sales FINAL 06262023'!$AQ$3:$AQ$4500,,TRUE),)</f>
        <v>5.5</v>
      </c>
      <c r="S57" s="142">
        <f t="shared" si="0"/>
        <v>0.45142500000000013</v>
      </c>
      <c r="T57" s="139" cm="1">
        <f t="array" ref="T57">IFERROR(_xlfn.XLOOKUP(1,('Annual Sales FINAL 06262023'!$A$3:$A$4500=$A57)*('Annual Sales FINAL 06262023'!$F$3:$F$4500='Input_Data &amp; TOC'!$A$2),'Annual Sales FINAL 06262023'!$AR$3:$AR$4500,,TRUE),)</f>
        <v>149.55665107500005</v>
      </c>
      <c r="U57" s="139" cm="1">
        <f t="array" ref="U57">IFERROR(_xlfn.XLOOKUP(1,('Annual Sales FINAL 06262023'!$A$3:$A$4500=$A57)*('Annual Sales FINAL 06262023'!$F$3:$F$4500='Input_Data &amp; TOC'!$A$2),'Annual Sales FINAL 06262023'!$AS$3:$AS$4500,,TRUE),)</f>
        <v>331.29899999999998</v>
      </c>
      <c r="V57" s="139" cm="1">
        <f t="array" ref="V57">IFERROR(_xlfn.XLOOKUP(1,('Annual Sales FINAL 06262023'!$A$3:$A$4500=$A57)*('Annual Sales FINAL 06262023'!$F$3:$F$4500='Input_Data &amp; TOC'!$A$2),'Annual Sales FINAL 06262023'!$AT$3:$AT$4500,,TRUE),)</f>
        <v>39.833333333333329</v>
      </c>
      <c r="W57" s="142">
        <f t="shared" si="4"/>
        <v>0.45142500000000019</v>
      </c>
      <c r="X57" s="139" t="str" cm="1">
        <f t="array" ref="X57">IFERROR(_xlfn.XLOOKUP(1,('Annual Sales FINAL 06262023'!$A$3:$A$4500=$A57)*('Annual Sales FINAL 06262023'!$F$3:$F$4500='Input_Data &amp; TOC'!$A$2),'Annual Sales FINAL 06262023'!$S$3:$S$4500,,TRUE),)</f>
        <v>PCE</v>
      </c>
      <c r="Y57" s="139" cm="1">
        <f t="array" ref="Y57">IFERROR(_xlfn.XLOOKUP(1,('Annual Sales FINAL 06262023'!$A$3:$A$4500=$A57)*('Annual Sales FINAL 06262023'!$F$3:$F$4500='Input_Data &amp; TOC'!$A$2),'Annual Sales FINAL 06262023'!$AU$3:$AU$4500,,TRUE),)</f>
        <v>12</v>
      </c>
      <c r="Z57" t="str">
        <f>VLOOKUP($A57,'LOOKUP SalesReport 2023-11-13'!$A$2:$P$216,16, FALSE)</f>
        <v>Lower Yukon-Kuskokwim</v>
      </c>
      <c r="AA57" t="str">
        <f t="shared" si="1"/>
        <v>Residential rate as reported to PCE</v>
      </c>
    </row>
    <row r="58" spans="1:27" ht="30" x14ac:dyDescent="0.25">
      <c r="A58" t="s">
        <v>670</v>
      </c>
      <c r="B58">
        <f>VLOOKUP($A58,'LOOKUP SalesReport 2023-11-13'!$A$2:$O$216,4, FALSE)</f>
        <v>331570</v>
      </c>
      <c r="C58">
        <f>VLOOKUP(A58,'LOOKUP SalesReport 2023-11-13'!$A$2:$Q$216,9,FALSE)</f>
        <v>169</v>
      </c>
      <c r="D58" s="48" t="str" cm="1">
        <f t="array" ref="D58">IFERROR(_xlfn.XLOOKUP(1,('Annual Sales FINAL 06262023'!$A$3:$A$4500=Table2.5a!$A58)*('Annual Sales FINAL 06262023'!$F$3:$F$4500='Input_Data &amp; TOC'!$A$2),'Annual Sales FINAL 06262023'!$J$3:$J$4500,,TRUE),_xlfn.XLOOKUP(A58,'LOOKUP SalesReport 2023-11-13'!A:A,'LOOKUP SalesReport 2023-11-13'!H:H,,FALSE))</f>
        <v>Alaska Village Electric Cooperative</v>
      </c>
      <c r="E58" s="48" t="str" cm="1">
        <f t="array" ref="E58">IFERROR(_xlfn.XLOOKUP(1,('Annual Sales FINAL 06262023'!$A$3:$A$4500=Table2.5a!$A58)*('Annual Sales FINAL 06262023'!$F$3:$F$4500='Input_Data &amp; TOC'!$A$2),'Annual Sales FINAL 06262023'!$B$3:$B$4500,,TRUE),_xlfn.XLOOKUP(A58,'LOOKUP SalesReport 2023-11-13'!A:A,'LOOKUP SalesReport 2023-11-13'!G:G,,FALSE))</f>
        <v>Quinhagak</v>
      </c>
      <c r="F58" s="48" t="str" cm="1">
        <f t="array" ref="F58">IFERROR(_xlfn.XLOOKUP(1,('Annual Sales FINAL 06262023'!$A$3:$A$4500=Table2.5a!$A58)*('Annual Sales FINAL 06262023'!$F$3:$F$4500='Input_Data &amp; TOC'!$A$2),'Annual Sales FINAL 06262023'!$E$3:$E$4500,,TRUE),_xlfn.XLOOKUP(A58,'LOOKUP SalesReport 2023-11-13'!A:A,'LOOKUP SalesReport 2023-11-13'!K:K,,FALSE))</f>
        <v>Quinhagak_grid</v>
      </c>
      <c r="G58" s="98" t="str">
        <f>VLOOKUP($F58,'LOOKUP INTERTIES 2023-11-08'!$B$2:$G$206,6,FALSE)</f>
        <v>Lower Yukon-Kuskokwim</v>
      </c>
      <c r="H58" s="140" cm="1">
        <f t="array" ref="H58">IFERROR(_xlfn.XLOOKUP(1,('Annual Sales FINAL 06262023'!$A$3:$A$4500=$A58)*('Annual Sales FINAL 06262023'!$F$3:$F$4500='Input_Data &amp; TOC'!$A$2),'Annual Sales FINAL 06262023'!$V$3:$V$4500,,TRUE),)</f>
        <v>583.0416636916666</v>
      </c>
      <c r="I58" s="151" cm="1">
        <f t="array" ref="I58">IFERROR(_xlfn.XLOOKUP(1,('Annual Sales FINAL 06262023'!$A$3:$A$4500=$A58)*('Annual Sales FINAL 06262023'!$F$3:$F$4500='Input_Data &amp; TOC'!$A$2),'Annual Sales FINAL 06262023'!$W$3:$W$4500,,TRUE),)</f>
        <v>1154.557</v>
      </c>
      <c r="J58" s="154" cm="1">
        <f t="array" ref="J58">IFERROR(_xlfn.XLOOKUP(1,('Annual Sales FINAL 06262023'!$A$3:$A$4500=$A58)*('Annual Sales FINAL 06262023'!$F$3:$F$4500='Input_Data &amp; TOC'!$A$2),'Annual Sales FINAL 06262023'!$X$3:$X$4500,,TRUE),)</f>
        <v>184.41666666666666</v>
      </c>
      <c r="K58" s="46">
        <f t="shared" si="2"/>
        <v>0.50499166666666662</v>
      </c>
      <c r="L58" s="139" cm="1">
        <f t="array" ref="L58">IFERROR(_xlfn.XLOOKUP(1,('Annual Sales FINAL 06262023'!$A$3:$A$4500=$A58)*('Annual Sales FINAL 06262023'!$F$3:$F$4500='Input_Data &amp; TOC'!$A$2),'Annual Sales FINAL 06262023'!$Y$3:$Y$4500,,TRUE),)</f>
        <v>148.67459658333334</v>
      </c>
      <c r="M58" s="139" cm="1">
        <f t="array" ref="M58">IFERROR(_xlfn.XLOOKUP(1,('Annual Sales FINAL 06262023'!$A$3:$A$4500=$A58)*('Annual Sales FINAL 06262023'!$F$3:$F$4500='Input_Data &amp; TOC'!$A$2),'Annual Sales FINAL 06262023'!$Z$3:$Z$4500,,TRUE),)</f>
        <v>294.41000000000003</v>
      </c>
      <c r="N58" s="139" cm="1">
        <f t="array" ref="N58">IFERROR(_xlfn.XLOOKUP(1,('Annual Sales FINAL 06262023'!$A$3:$A$4500=$A58)*('Annual Sales FINAL 06262023'!$F$3:$F$4500='Input_Data &amp; TOC'!$A$2),'Annual Sales FINAL 06262023'!$AA$3:$AA$4500,,TRUE),)</f>
        <v>14.5</v>
      </c>
      <c r="O58" s="140">
        <f t="shared" si="3"/>
        <v>0.50499166666666662</v>
      </c>
      <c r="P58" s="127" cm="1">
        <f t="array" ref="P58">IFERROR(_xlfn.XLOOKUP(1,('Annual Sales FINAL 06262023'!$A$3:$A$4500=$A58)*('Annual Sales FINAL 06262023'!$F$3:$F$4500='Input_Data &amp; TOC'!$A$2),'Annual Sales FINAL 06262023'!$AO$3:$AO$4500,,TRUE),)</f>
        <v>425.36609564166662</v>
      </c>
      <c r="Q58" s="127" cm="1">
        <f t="array" ref="Q58">IFERROR(_xlfn.XLOOKUP(1,('Annual Sales FINAL 06262023'!$A$3:$A$4500=$A58)*('Annual Sales FINAL 06262023'!$F$3:$F$4500='Input_Data &amp; TOC'!$A$2),'Annual Sales FINAL 06262023'!$AP$3:$AP$4500,,TRUE),)</f>
        <v>842.32299999999998</v>
      </c>
      <c r="R58" s="127" cm="1">
        <f t="array" ref="R58">IFERROR(_xlfn.XLOOKUP(1,('Annual Sales FINAL 06262023'!$A$3:$A$4500=$A58)*('Annual Sales FINAL 06262023'!$F$3:$F$4500='Input_Data &amp; TOC'!$A$2),'Annual Sales FINAL 06262023'!$AQ$3:$AQ$4500,,TRUE),)</f>
        <v>28.5</v>
      </c>
      <c r="S58" s="142">
        <f t="shared" si="0"/>
        <v>0.50499166666666662</v>
      </c>
      <c r="T58" s="139" cm="1">
        <f t="array" ref="T58">IFERROR(_xlfn.XLOOKUP(1,('Annual Sales FINAL 06262023'!$A$3:$A$4500=$A58)*('Annual Sales FINAL 06262023'!$F$3:$F$4500='Input_Data &amp; TOC'!$A$2),'Annual Sales FINAL 06262023'!$AR$3:$AR$4500,,TRUE),)</f>
        <v>1157.0823559166665</v>
      </c>
      <c r="U58" s="139" cm="1">
        <f t="array" ref="U58">IFERROR(_xlfn.XLOOKUP(1,('Annual Sales FINAL 06262023'!$A$3:$A$4500=$A58)*('Annual Sales FINAL 06262023'!$F$3:$F$4500='Input_Data &amp; TOC'!$A$2),'Annual Sales FINAL 06262023'!$AS$3:$AS$4500,,TRUE),)</f>
        <v>2291.29</v>
      </c>
      <c r="V58" s="139" cm="1">
        <f t="array" ref="V58">IFERROR(_xlfn.XLOOKUP(1,('Annual Sales FINAL 06262023'!$A$3:$A$4500=$A58)*('Annual Sales FINAL 06262023'!$F$3:$F$4500='Input_Data &amp; TOC'!$A$2),'Annual Sales FINAL 06262023'!$AT$3:$AT$4500,,TRUE),)</f>
        <v>227.41666666666666</v>
      </c>
      <c r="W58" s="142">
        <f t="shared" si="4"/>
        <v>0.50499166666666662</v>
      </c>
      <c r="X58" s="139" t="str" cm="1">
        <f t="array" ref="X58">IFERROR(_xlfn.XLOOKUP(1,('Annual Sales FINAL 06262023'!$A$3:$A$4500=$A58)*('Annual Sales FINAL 06262023'!$F$3:$F$4500='Input_Data &amp; TOC'!$A$2),'Annual Sales FINAL 06262023'!$S$3:$S$4500,,TRUE),)</f>
        <v>PCE</v>
      </c>
      <c r="Y58" s="139" cm="1">
        <f t="array" ref="Y58">IFERROR(_xlfn.XLOOKUP(1,('Annual Sales FINAL 06262023'!$A$3:$A$4500=$A58)*('Annual Sales FINAL 06262023'!$F$3:$F$4500='Input_Data &amp; TOC'!$A$2),'Annual Sales FINAL 06262023'!$AU$3:$AU$4500,,TRUE),)</f>
        <v>12</v>
      </c>
      <c r="Z58" t="str">
        <f>VLOOKUP($A58,'LOOKUP SalesReport 2023-11-13'!$A$2:$P$216,16, FALSE)</f>
        <v>Lower Yukon-Kuskokwim</v>
      </c>
      <c r="AA58" t="str">
        <f t="shared" si="1"/>
        <v>Residential rate as reported to PCE</v>
      </c>
    </row>
    <row r="59" spans="1:27" ht="30" x14ac:dyDescent="0.25">
      <c r="A59" t="s">
        <v>673</v>
      </c>
      <c r="B59">
        <f>VLOOKUP($A59,'LOOKUP SalesReport 2023-11-13'!$A$2:$O$216,4, FALSE)</f>
        <v>331580</v>
      </c>
      <c r="C59">
        <f>VLOOKUP(A59,'LOOKUP SalesReport 2023-11-13'!$A$2:$Q$216,9,FALSE)</f>
        <v>169</v>
      </c>
      <c r="D59" s="48" t="str" cm="1">
        <f t="array" ref="D59">IFERROR(_xlfn.XLOOKUP(1,('Annual Sales FINAL 06262023'!$A$3:$A$4500=Table2.5a!$A59)*('Annual Sales FINAL 06262023'!$F$3:$F$4500='Input_Data &amp; TOC'!$A$2),'Annual Sales FINAL 06262023'!$J$3:$J$4500,,TRUE),_xlfn.XLOOKUP(A59,'LOOKUP SalesReport 2023-11-13'!A:A,'LOOKUP SalesReport 2023-11-13'!H:H,,FALSE))</f>
        <v>Alaska Village Electric Cooperative</v>
      </c>
      <c r="E59" s="48" t="str" cm="1">
        <f t="array" ref="E59">IFERROR(_xlfn.XLOOKUP(1,('Annual Sales FINAL 06262023'!$A$3:$A$4500=Table2.5a!$A59)*('Annual Sales FINAL 06262023'!$F$3:$F$4500='Input_Data &amp; TOC'!$A$2),'Annual Sales FINAL 06262023'!$B$3:$B$4500,,TRUE),_xlfn.XLOOKUP(A59,'LOOKUP SalesReport 2023-11-13'!A:A,'LOOKUP SalesReport 2023-11-13'!G:G,,FALSE))</f>
        <v>Russian Mission</v>
      </c>
      <c r="F59" s="48" t="str" cm="1">
        <f t="array" ref="F59">IFERROR(_xlfn.XLOOKUP(1,('Annual Sales FINAL 06262023'!$A$3:$A$4500=Table2.5a!$A59)*('Annual Sales FINAL 06262023'!$F$3:$F$4500='Input_Data &amp; TOC'!$A$2),'Annual Sales FINAL 06262023'!$E$3:$E$4500,,TRUE),_xlfn.XLOOKUP(A59,'LOOKUP SalesReport 2023-11-13'!A:A,'LOOKUP SalesReport 2023-11-13'!K:K,,FALSE))</f>
        <v>Russian Mission_grid</v>
      </c>
      <c r="G59" s="98" t="str">
        <f>VLOOKUP($F59,'LOOKUP INTERTIES 2023-11-08'!$B$2:$G$206,6,FALSE)</f>
        <v>Lower Yukon-Kuskokwim</v>
      </c>
      <c r="H59" s="140" cm="1">
        <f t="array" ref="H59">IFERROR(_xlfn.XLOOKUP(1,('Annual Sales FINAL 06262023'!$A$3:$A$4500=$A59)*('Annual Sales FINAL 06262023'!$F$3:$F$4500='Input_Data &amp; TOC'!$A$2),'Annual Sales FINAL 06262023'!$V$3:$V$4500,,TRUE),)</f>
        <v>205.02555805000006</v>
      </c>
      <c r="I59" s="151" cm="1">
        <f t="array" ref="I59">IFERROR(_xlfn.XLOOKUP(1,('Annual Sales FINAL 06262023'!$A$3:$A$4500=$A59)*('Annual Sales FINAL 06262023'!$F$3:$F$4500='Input_Data &amp; TOC'!$A$2),'Annual Sales FINAL 06262023'!$W$3:$W$4500,,TRUE),)</f>
        <v>406.40699999999998</v>
      </c>
      <c r="J59" s="154" cm="1">
        <f t="array" ref="J59">IFERROR(_xlfn.XLOOKUP(1,('Annual Sales FINAL 06262023'!$A$3:$A$4500=$A59)*('Annual Sales FINAL 06262023'!$F$3:$F$4500='Input_Data &amp; TOC'!$A$2),'Annual Sales FINAL 06262023'!$X$3:$X$4500,,TRUE),)</f>
        <v>78.75</v>
      </c>
      <c r="K59" s="46">
        <f t="shared" si="2"/>
        <v>0.50448333333333351</v>
      </c>
      <c r="L59" s="139" cm="1">
        <f t="array" ref="L59">IFERROR(_xlfn.XLOOKUP(1,('Annual Sales FINAL 06262023'!$A$3:$A$4500=$A59)*('Annual Sales FINAL 06262023'!$F$3:$F$4500='Input_Data &amp; TOC'!$A$2),'Annual Sales FINAL 06262023'!$Y$3:$Y$4500,,TRUE),)</f>
        <v>17.195818900000006</v>
      </c>
      <c r="M59" s="139" cm="1">
        <f t="array" ref="M59">IFERROR(_xlfn.XLOOKUP(1,('Annual Sales FINAL 06262023'!$A$3:$A$4500=$A59)*('Annual Sales FINAL 06262023'!$F$3:$F$4500='Input_Data &amp; TOC'!$A$2),'Annual Sales FINAL 06262023'!$Z$3:$Z$4500,,TRUE),)</f>
        <v>34.085999999999999</v>
      </c>
      <c r="N59" s="139" cm="1">
        <f t="array" ref="N59">IFERROR(_xlfn.XLOOKUP(1,('Annual Sales FINAL 06262023'!$A$3:$A$4500=$A59)*('Annual Sales FINAL 06262023'!$F$3:$F$4500='Input_Data &amp; TOC'!$A$2),'Annual Sales FINAL 06262023'!$AA$3:$AA$4500,,TRUE),)</f>
        <v>7</v>
      </c>
      <c r="O59" s="140">
        <f t="shared" si="3"/>
        <v>0.50448333333333351</v>
      </c>
      <c r="P59" s="127" cm="1">
        <f t="array" ref="P59">IFERROR(_xlfn.XLOOKUP(1,('Annual Sales FINAL 06262023'!$A$3:$A$4500=$A59)*('Annual Sales FINAL 06262023'!$F$3:$F$4500='Input_Data &amp; TOC'!$A$2),'Annual Sales FINAL 06262023'!$AO$3:$AO$4500,,TRUE),)</f>
        <v>225.79513688333341</v>
      </c>
      <c r="Q59" s="127" cm="1">
        <f t="array" ref="Q59">IFERROR(_xlfn.XLOOKUP(1,('Annual Sales FINAL 06262023'!$A$3:$A$4500=$A59)*('Annual Sales FINAL 06262023'!$F$3:$F$4500='Input_Data &amp; TOC'!$A$2),'Annual Sales FINAL 06262023'!$AP$3:$AP$4500,,TRUE),)</f>
        <v>447.577</v>
      </c>
      <c r="R59" s="127" cm="1">
        <f t="array" ref="R59">IFERROR(_xlfn.XLOOKUP(1,('Annual Sales FINAL 06262023'!$A$3:$A$4500=$A59)*('Annual Sales FINAL 06262023'!$F$3:$F$4500='Input_Data &amp; TOC'!$A$2),'Annual Sales FINAL 06262023'!$AQ$3:$AQ$4500,,TRUE),)</f>
        <v>14.833333333333332</v>
      </c>
      <c r="S59" s="142">
        <f t="shared" si="0"/>
        <v>0.50448333333333351</v>
      </c>
      <c r="T59" s="139" cm="1">
        <f t="array" ref="T59">IFERROR(_xlfn.XLOOKUP(1,('Annual Sales FINAL 06262023'!$A$3:$A$4500=$A59)*('Annual Sales FINAL 06262023'!$F$3:$F$4500='Input_Data &amp; TOC'!$A$2),'Annual Sales FINAL 06262023'!$AR$3:$AR$4500,,TRUE),)</f>
        <v>448.01651383333348</v>
      </c>
      <c r="U59" s="139" cm="1">
        <f t="array" ref="U59">IFERROR(_xlfn.XLOOKUP(1,('Annual Sales FINAL 06262023'!$A$3:$A$4500=$A59)*('Annual Sales FINAL 06262023'!$F$3:$F$4500='Input_Data &amp; TOC'!$A$2),'Annual Sales FINAL 06262023'!$AS$3:$AS$4500,,TRUE),)</f>
        <v>888.06999999999994</v>
      </c>
      <c r="V59" s="139" cm="1">
        <f t="array" ref="V59">IFERROR(_xlfn.XLOOKUP(1,('Annual Sales FINAL 06262023'!$A$3:$A$4500=$A59)*('Annual Sales FINAL 06262023'!$F$3:$F$4500='Input_Data &amp; TOC'!$A$2),'Annual Sales FINAL 06262023'!$AT$3:$AT$4500,,TRUE),)</f>
        <v>100.58333333333333</v>
      </c>
      <c r="W59" s="142">
        <f t="shared" si="4"/>
        <v>0.50448333333333351</v>
      </c>
      <c r="X59" s="139" t="str" cm="1">
        <f t="array" ref="X59">IFERROR(_xlfn.XLOOKUP(1,('Annual Sales FINAL 06262023'!$A$3:$A$4500=$A59)*('Annual Sales FINAL 06262023'!$F$3:$F$4500='Input_Data &amp; TOC'!$A$2),'Annual Sales FINAL 06262023'!$S$3:$S$4500,,TRUE),)</f>
        <v>PCE</v>
      </c>
      <c r="Y59" s="139" cm="1">
        <f t="array" ref="Y59">IFERROR(_xlfn.XLOOKUP(1,('Annual Sales FINAL 06262023'!$A$3:$A$4500=$A59)*('Annual Sales FINAL 06262023'!$F$3:$F$4500='Input_Data &amp; TOC'!$A$2),'Annual Sales FINAL 06262023'!$AU$3:$AU$4500,,TRUE),)</f>
        <v>12</v>
      </c>
      <c r="Z59" t="str">
        <f>VLOOKUP($A59,'LOOKUP SalesReport 2023-11-13'!$A$2:$P$216,16, FALSE)</f>
        <v>Lower Yukon-Kuskokwim</v>
      </c>
      <c r="AA59" t="str">
        <f t="shared" si="1"/>
        <v>Residential rate as reported to PCE</v>
      </c>
    </row>
    <row r="60" spans="1:27" ht="30" x14ac:dyDescent="0.25">
      <c r="A60" t="s">
        <v>679</v>
      </c>
      <c r="B60">
        <f>VLOOKUP($A60,'LOOKUP SalesReport 2023-11-13'!$A$2:$O$216,4, FALSE)</f>
        <v>331660</v>
      </c>
      <c r="C60">
        <f>VLOOKUP(A60,'LOOKUP SalesReport 2023-11-13'!$A$2:$Q$216,9,FALSE)</f>
        <v>169</v>
      </c>
      <c r="D60" s="48" t="str" cm="1">
        <f t="array" ref="D60">IFERROR(_xlfn.XLOOKUP(1,('Annual Sales FINAL 06262023'!$A$3:$A$4500=Table2.5a!$A60)*('Annual Sales FINAL 06262023'!$F$3:$F$4500='Input_Data &amp; TOC'!$A$2),'Annual Sales FINAL 06262023'!$J$3:$J$4500,,TRUE),_xlfn.XLOOKUP(A60,'LOOKUP SalesReport 2023-11-13'!A:A,'LOOKUP SalesReport 2023-11-13'!H:H,,FALSE))</f>
        <v>Alaska Village Electric Cooperative</v>
      </c>
      <c r="E60" s="48" t="str" cm="1">
        <f t="array" ref="E60">IFERROR(_xlfn.XLOOKUP(1,('Annual Sales FINAL 06262023'!$A$3:$A$4500=Table2.5a!$A60)*('Annual Sales FINAL 06262023'!$F$3:$F$4500='Input_Data &amp; TOC'!$A$2),'Annual Sales FINAL 06262023'!$B$3:$B$4500,,TRUE),_xlfn.XLOOKUP(A60,'LOOKUP SalesReport 2023-11-13'!A:A,'LOOKUP SalesReport 2023-11-13'!G:G,,FALSE))</f>
        <v>Saint Mary's, Andreafsky</v>
      </c>
      <c r="F60" s="48" t="str" cm="1">
        <f t="array" ref="F60">IFERROR(_xlfn.XLOOKUP(1,('Annual Sales FINAL 06262023'!$A$3:$A$4500=Table2.5a!$A60)*('Annual Sales FINAL 06262023'!$F$3:$F$4500='Input_Data &amp; TOC'!$A$2),'Annual Sales FINAL 06262023'!$E$3:$E$4500,,TRUE),_xlfn.XLOOKUP(A60,'LOOKUP SalesReport 2023-11-13'!A:A,'LOOKUP SalesReport 2023-11-13'!K:K,,FALSE))</f>
        <v>Saint Mary's_grid</v>
      </c>
      <c r="G60" s="98" t="str">
        <f>VLOOKUP($F60,'LOOKUP INTERTIES 2023-11-08'!$B$2:$G$206,6,FALSE)</f>
        <v>Lower Yukon-Kuskokwim</v>
      </c>
      <c r="H60" s="140" cm="1">
        <f t="array" ref="H60">IFERROR(_xlfn.XLOOKUP(1,('Annual Sales FINAL 06262023'!$A$3:$A$4500=$A60)*('Annual Sales FINAL 06262023'!$F$3:$F$4500='Input_Data &amp; TOC'!$A$2),'Annual Sales FINAL 06262023'!$V$3:$V$4500,,TRUE),)</f>
        <v>393.74552490000008</v>
      </c>
      <c r="I60" s="151" cm="1">
        <f t="array" ref="I60">IFERROR(_xlfn.XLOOKUP(1,('Annual Sales FINAL 06262023'!$A$3:$A$4500=$A60)*('Annual Sales FINAL 06262023'!$F$3:$F$4500='Input_Data &amp; TOC'!$A$2),'Annual Sales FINAL 06262023'!$W$3:$W$4500,,TRUE),)</f>
        <v>872.22799999999995</v>
      </c>
      <c r="J60" s="154" cm="1">
        <f t="array" ref="J60">IFERROR(_xlfn.XLOOKUP(1,('Annual Sales FINAL 06262023'!$A$3:$A$4500=$A60)*('Annual Sales FINAL 06262023'!$F$3:$F$4500='Input_Data &amp; TOC'!$A$2),'Annual Sales FINAL 06262023'!$X$3:$X$4500,,TRUE),)</f>
        <v>178.08333333333334</v>
      </c>
      <c r="K60" s="46">
        <f t="shared" si="2"/>
        <v>0.45142500000000013</v>
      </c>
      <c r="L60" s="139" cm="1">
        <f t="array" ref="L60">IFERROR(_xlfn.XLOOKUP(1,('Annual Sales FINAL 06262023'!$A$3:$A$4500=$A60)*('Annual Sales FINAL 06262023'!$F$3:$F$4500='Input_Data &amp; TOC'!$A$2),'Annual Sales FINAL 06262023'!$Y$3:$Y$4500,,TRUE),)</f>
        <v>165.27030390000004</v>
      </c>
      <c r="M60" s="139" cm="1">
        <f t="array" ref="M60">IFERROR(_xlfn.XLOOKUP(1,('Annual Sales FINAL 06262023'!$A$3:$A$4500=$A60)*('Annual Sales FINAL 06262023'!$F$3:$F$4500='Input_Data &amp; TOC'!$A$2),'Annual Sales FINAL 06262023'!$Z$3:$Z$4500,,TRUE),)</f>
        <v>366.108</v>
      </c>
      <c r="N60" s="139" cm="1">
        <f t="array" ref="N60">IFERROR(_xlfn.XLOOKUP(1,('Annual Sales FINAL 06262023'!$A$3:$A$4500=$A60)*('Annual Sales FINAL 06262023'!$F$3:$F$4500='Input_Data &amp; TOC'!$A$2),'Annual Sales FINAL 06262023'!$AA$3:$AA$4500,,TRUE),)</f>
        <v>17</v>
      </c>
      <c r="O60" s="140">
        <f t="shared" si="3"/>
        <v>0.45142500000000013</v>
      </c>
      <c r="P60" s="127" cm="1">
        <f t="array" ref="P60">IFERROR(_xlfn.XLOOKUP(1,('Annual Sales FINAL 06262023'!$A$3:$A$4500=$A60)*('Annual Sales FINAL 06262023'!$F$3:$F$4500='Input_Data &amp; TOC'!$A$2),'Annual Sales FINAL 06262023'!$AO$3:$AO$4500,,TRUE),)</f>
        <v>623.91268680000019</v>
      </c>
      <c r="Q60" s="127" cm="1">
        <f t="array" ref="Q60">IFERROR(_xlfn.XLOOKUP(1,('Annual Sales FINAL 06262023'!$A$3:$A$4500=$A60)*('Annual Sales FINAL 06262023'!$F$3:$F$4500='Input_Data &amp; TOC'!$A$2),'Annual Sales FINAL 06262023'!$AP$3:$AP$4500,,TRUE),)</f>
        <v>1382.096</v>
      </c>
      <c r="R60" s="127" cm="1">
        <f t="array" ref="R60">IFERROR(_xlfn.XLOOKUP(1,('Annual Sales FINAL 06262023'!$A$3:$A$4500=$A60)*('Annual Sales FINAL 06262023'!$F$3:$F$4500='Input_Data &amp; TOC'!$A$2),'Annual Sales FINAL 06262023'!$AQ$3:$AQ$4500,,TRUE),)</f>
        <v>60.083333333333329</v>
      </c>
      <c r="S60" s="142">
        <f t="shared" si="0"/>
        <v>0.45142500000000013</v>
      </c>
      <c r="T60" s="139" cm="1">
        <f t="array" ref="T60">IFERROR(_xlfn.XLOOKUP(1,('Annual Sales FINAL 06262023'!$A$3:$A$4500=$A60)*('Annual Sales FINAL 06262023'!$F$3:$F$4500='Input_Data &amp; TOC'!$A$2),'Annual Sales FINAL 06262023'!$AR$3:$AR$4500,,TRUE),)</f>
        <v>1182.9285156000003</v>
      </c>
      <c r="U60" s="139" cm="1">
        <f t="array" ref="U60">IFERROR(_xlfn.XLOOKUP(1,('Annual Sales FINAL 06262023'!$A$3:$A$4500=$A60)*('Annual Sales FINAL 06262023'!$F$3:$F$4500='Input_Data &amp; TOC'!$A$2),'Annual Sales FINAL 06262023'!$AS$3:$AS$4500,,TRUE),)</f>
        <v>2620.4319999999998</v>
      </c>
      <c r="V60" s="139" cm="1">
        <f t="array" ref="V60">IFERROR(_xlfn.XLOOKUP(1,('Annual Sales FINAL 06262023'!$A$3:$A$4500=$A60)*('Annual Sales FINAL 06262023'!$F$3:$F$4500='Input_Data &amp; TOC'!$A$2),'Annual Sales FINAL 06262023'!$AT$3:$AT$4500,,TRUE),)</f>
        <v>255.16666666666669</v>
      </c>
      <c r="W60" s="142">
        <f t="shared" si="4"/>
        <v>0.45142500000000013</v>
      </c>
      <c r="X60" s="139" t="str" cm="1">
        <f t="array" ref="X60">IFERROR(_xlfn.XLOOKUP(1,('Annual Sales FINAL 06262023'!$A$3:$A$4500=$A60)*('Annual Sales FINAL 06262023'!$F$3:$F$4500='Input_Data &amp; TOC'!$A$2),'Annual Sales FINAL 06262023'!$S$3:$S$4500,,TRUE),)</f>
        <v>PCE</v>
      </c>
      <c r="Y60" s="139" cm="1">
        <f t="array" ref="Y60">IFERROR(_xlfn.XLOOKUP(1,('Annual Sales FINAL 06262023'!$A$3:$A$4500=$A60)*('Annual Sales FINAL 06262023'!$F$3:$F$4500='Input_Data &amp; TOC'!$A$2),'Annual Sales FINAL 06262023'!$AU$3:$AU$4500,,TRUE),)</f>
        <v>12</v>
      </c>
      <c r="Z60" t="str">
        <f>VLOOKUP($A60,'LOOKUP SalesReport 2023-11-13'!$A$2:$P$216,16, FALSE)</f>
        <v>Lower Yukon-Kuskokwim</v>
      </c>
      <c r="AA60" t="str">
        <f t="shared" si="1"/>
        <v>Residential rate as reported to PCE</v>
      </c>
    </row>
    <row r="61" spans="1:27" ht="30" x14ac:dyDescent="0.25">
      <c r="A61" t="s">
        <v>680</v>
      </c>
      <c r="B61">
        <f>VLOOKUP($A61,'LOOKUP SalesReport 2023-11-13'!$A$2:$O$216,4, FALSE)</f>
        <v>331670</v>
      </c>
      <c r="C61">
        <f>VLOOKUP(A61,'LOOKUP SalesReport 2023-11-13'!$A$2:$Q$216,9,FALSE)</f>
        <v>169</v>
      </c>
      <c r="D61" s="48" t="str" cm="1">
        <f t="array" ref="D61">IFERROR(_xlfn.XLOOKUP(1,('Annual Sales FINAL 06262023'!$A$3:$A$4500=Table2.5a!$A61)*('Annual Sales FINAL 06262023'!$F$3:$F$4500='Input_Data &amp; TOC'!$A$2),'Annual Sales FINAL 06262023'!$J$3:$J$4500,,TRUE),_xlfn.XLOOKUP(A61,'LOOKUP SalesReport 2023-11-13'!A:A,'LOOKUP SalesReport 2023-11-13'!H:H,,FALSE))</f>
        <v>Alaska Village Electric Cooperative</v>
      </c>
      <c r="E61" s="48" t="str" cm="1">
        <f t="array" ref="E61">IFERROR(_xlfn.XLOOKUP(1,('Annual Sales FINAL 06262023'!$A$3:$A$4500=Table2.5a!$A61)*('Annual Sales FINAL 06262023'!$F$3:$F$4500='Input_Data &amp; TOC'!$A$2),'Annual Sales FINAL 06262023'!$B$3:$B$4500,,TRUE),_xlfn.XLOOKUP(A61,'LOOKUP SalesReport 2023-11-13'!A:A,'LOOKUP SalesReport 2023-11-13'!G:G,,FALSE))</f>
        <v>Saint Michael</v>
      </c>
      <c r="F61" s="48" t="str" cm="1">
        <f t="array" ref="F61">IFERROR(_xlfn.XLOOKUP(1,('Annual Sales FINAL 06262023'!$A$3:$A$4500=Table2.5a!$A61)*('Annual Sales FINAL 06262023'!$F$3:$F$4500='Input_Data &amp; TOC'!$A$2),'Annual Sales FINAL 06262023'!$E$3:$E$4500,,TRUE),_xlfn.XLOOKUP(A61,'LOOKUP SalesReport 2023-11-13'!A:A,'LOOKUP SalesReport 2023-11-13'!K:K,,FALSE))</f>
        <v>Stebbins_grid</v>
      </c>
      <c r="G61" s="98" t="str">
        <f>VLOOKUP($F61,'LOOKUP INTERTIES 2023-11-08'!$B$2:$G$206,6,FALSE)</f>
        <v>Bering Straits</v>
      </c>
      <c r="H61" s="140" cm="1">
        <f t="array" ref="H61">IFERROR(_xlfn.XLOOKUP(1,('Annual Sales FINAL 06262023'!$A$3:$A$4500=$A61)*('Annual Sales FINAL 06262023'!$F$3:$F$4500='Input_Data &amp; TOC'!$A$2),'Annual Sales FINAL 06262023'!$V$3:$V$4500,,TRUE),)</f>
        <v>310.88403176666668</v>
      </c>
      <c r="I61" s="151" cm="1">
        <f t="array" ref="I61">IFERROR(_xlfn.XLOOKUP(1,('Annual Sales FINAL 06262023'!$A$3:$A$4500=$A61)*('Annual Sales FINAL 06262023'!$F$3:$F$4500='Input_Data &amp; TOC'!$A$2),'Annual Sales FINAL 06262023'!$W$3:$W$4500,,TRUE),)</f>
        <v>602.76099999999997</v>
      </c>
      <c r="J61" s="154" cm="1">
        <f t="array" ref="J61">IFERROR(_xlfn.XLOOKUP(1,('Annual Sales FINAL 06262023'!$A$3:$A$4500=$A61)*('Annual Sales FINAL 06262023'!$F$3:$F$4500='Input_Data &amp; TOC'!$A$2),'Annual Sales FINAL 06262023'!$X$3:$X$4500,,TRUE),)</f>
        <v>87.666666666666671</v>
      </c>
      <c r="K61" s="46">
        <f t="shared" si="2"/>
        <v>0.51576666666666671</v>
      </c>
      <c r="L61" s="139" cm="1">
        <f t="array" ref="L61">IFERROR(_xlfn.XLOOKUP(1,('Annual Sales FINAL 06262023'!$A$3:$A$4500=$A61)*('Annual Sales FINAL 06262023'!$F$3:$F$4500='Input_Data &amp; TOC'!$A$2),'Annual Sales FINAL 06262023'!$Y$3:$Y$4500,,TRUE),)</f>
        <v>115.38783443333334</v>
      </c>
      <c r="M61" s="139" cm="1">
        <f t="array" ref="M61">IFERROR(_xlfn.XLOOKUP(1,('Annual Sales FINAL 06262023'!$A$3:$A$4500=$A61)*('Annual Sales FINAL 06262023'!$F$3:$F$4500='Input_Data &amp; TOC'!$A$2),'Annual Sales FINAL 06262023'!$Z$3:$Z$4500,,TRUE),)</f>
        <v>223.721</v>
      </c>
      <c r="N61" s="139" cm="1">
        <f t="array" ref="N61">IFERROR(_xlfn.XLOOKUP(1,('Annual Sales FINAL 06262023'!$A$3:$A$4500=$A61)*('Annual Sales FINAL 06262023'!$F$3:$F$4500='Input_Data &amp; TOC'!$A$2),'Annual Sales FINAL 06262023'!$AA$3:$AA$4500,,TRUE),)</f>
        <v>10</v>
      </c>
      <c r="O61" s="140">
        <f t="shared" si="3"/>
        <v>0.51576666666666671</v>
      </c>
      <c r="P61" s="127" cm="1">
        <f t="array" ref="P61">IFERROR(_xlfn.XLOOKUP(1,('Annual Sales FINAL 06262023'!$A$3:$A$4500=$A61)*('Annual Sales FINAL 06262023'!$F$3:$F$4500='Input_Data &amp; TOC'!$A$2),'Annual Sales FINAL 06262023'!$AO$3:$AO$4500,,TRUE),)</f>
        <v>496.00970873333335</v>
      </c>
      <c r="Q61" s="127" cm="1">
        <f t="array" ref="Q61">IFERROR(_xlfn.XLOOKUP(1,('Annual Sales FINAL 06262023'!$A$3:$A$4500=$A61)*('Annual Sales FINAL 06262023'!$F$3:$F$4500='Input_Data &amp; TOC'!$A$2),'Annual Sales FINAL 06262023'!$AP$3:$AP$4500,,TRUE),)</f>
        <v>961.69399999999996</v>
      </c>
      <c r="R61" s="127" cm="1">
        <f t="array" ref="R61">IFERROR(_xlfn.XLOOKUP(1,('Annual Sales FINAL 06262023'!$A$3:$A$4500=$A61)*('Annual Sales FINAL 06262023'!$F$3:$F$4500='Input_Data &amp; TOC'!$A$2),'Annual Sales FINAL 06262023'!$AQ$3:$AQ$4500,,TRUE),)</f>
        <v>39</v>
      </c>
      <c r="S61" s="142">
        <f t="shared" si="0"/>
        <v>0.51576666666666671</v>
      </c>
      <c r="T61" s="139" cm="1">
        <f t="array" ref="T61">IFERROR(_xlfn.XLOOKUP(1,('Annual Sales FINAL 06262023'!$A$3:$A$4500=$A61)*('Annual Sales FINAL 06262023'!$F$3:$F$4500='Input_Data &amp; TOC'!$A$2),'Annual Sales FINAL 06262023'!$AR$3:$AR$4500,,TRUE),)</f>
        <v>922.28157493333333</v>
      </c>
      <c r="U61" s="139" cm="1">
        <f t="array" ref="U61">IFERROR(_xlfn.XLOOKUP(1,('Annual Sales FINAL 06262023'!$A$3:$A$4500=$A61)*('Annual Sales FINAL 06262023'!$F$3:$F$4500='Input_Data &amp; TOC'!$A$2),'Annual Sales FINAL 06262023'!$AS$3:$AS$4500,,TRUE),)</f>
        <v>1788.1759999999999</v>
      </c>
      <c r="V61" s="139" cm="1">
        <f t="array" ref="V61">IFERROR(_xlfn.XLOOKUP(1,('Annual Sales FINAL 06262023'!$A$3:$A$4500=$A61)*('Annual Sales FINAL 06262023'!$F$3:$F$4500='Input_Data &amp; TOC'!$A$2),'Annual Sales FINAL 06262023'!$AT$3:$AT$4500,,TRUE),)</f>
        <v>136.66666666666669</v>
      </c>
      <c r="W61" s="142">
        <f t="shared" si="4"/>
        <v>0.51576666666666671</v>
      </c>
      <c r="X61" s="139" t="str" cm="1">
        <f t="array" ref="X61">IFERROR(_xlfn.XLOOKUP(1,('Annual Sales FINAL 06262023'!$A$3:$A$4500=$A61)*('Annual Sales FINAL 06262023'!$F$3:$F$4500='Input_Data &amp; TOC'!$A$2),'Annual Sales FINAL 06262023'!$S$3:$S$4500,,TRUE),)</f>
        <v>PCE</v>
      </c>
      <c r="Y61" s="139" cm="1">
        <f t="array" ref="Y61">IFERROR(_xlfn.XLOOKUP(1,('Annual Sales FINAL 06262023'!$A$3:$A$4500=$A61)*('Annual Sales FINAL 06262023'!$F$3:$F$4500='Input_Data &amp; TOC'!$A$2),'Annual Sales FINAL 06262023'!$AU$3:$AU$4500,,TRUE),)</f>
        <v>12</v>
      </c>
      <c r="Z61" t="str">
        <f>VLOOKUP($A61,'LOOKUP SalesReport 2023-11-13'!$A$2:$P$216,16, FALSE)</f>
        <v>Bering Straits</v>
      </c>
      <c r="AA61" t="str">
        <f t="shared" si="1"/>
        <v>Residential rate as reported to PCE</v>
      </c>
    </row>
    <row r="62" spans="1:27" ht="30" x14ac:dyDescent="0.25">
      <c r="A62" t="s">
        <v>683</v>
      </c>
      <c r="B62">
        <f>VLOOKUP($A62,'LOOKUP SalesReport 2023-11-13'!$A$2:$O$216,4, FALSE)</f>
        <v>331590</v>
      </c>
      <c r="C62">
        <f>VLOOKUP(A62,'LOOKUP SalesReport 2023-11-13'!$A$2:$Q$216,9,FALSE)</f>
        <v>169</v>
      </c>
      <c r="D62" s="48" t="str" cm="1">
        <f t="array" ref="D62">IFERROR(_xlfn.XLOOKUP(1,('Annual Sales FINAL 06262023'!$A$3:$A$4500=Table2.5a!$A62)*('Annual Sales FINAL 06262023'!$F$3:$F$4500='Input_Data &amp; TOC'!$A$2),'Annual Sales FINAL 06262023'!$J$3:$J$4500,,TRUE),_xlfn.XLOOKUP(A62,'LOOKUP SalesReport 2023-11-13'!A:A,'LOOKUP SalesReport 2023-11-13'!H:H,,FALSE))</f>
        <v>Alaska Village Electric Cooperative</v>
      </c>
      <c r="E62" s="48" t="str" cm="1">
        <f t="array" ref="E62">IFERROR(_xlfn.XLOOKUP(1,('Annual Sales FINAL 06262023'!$A$3:$A$4500=Table2.5a!$A62)*('Annual Sales FINAL 06262023'!$F$3:$F$4500='Input_Data &amp; TOC'!$A$2),'Annual Sales FINAL 06262023'!$B$3:$B$4500,,TRUE),_xlfn.XLOOKUP(A62,'LOOKUP SalesReport 2023-11-13'!A:A,'LOOKUP SalesReport 2023-11-13'!G:G,,FALSE))</f>
        <v>Savoonga</v>
      </c>
      <c r="F62" s="48" t="str" cm="1">
        <f t="array" ref="F62">IFERROR(_xlfn.XLOOKUP(1,('Annual Sales FINAL 06262023'!$A$3:$A$4500=Table2.5a!$A62)*('Annual Sales FINAL 06262023'!$F$3:$F$4500='Input_Data &amp; TOC'!$A$2),'Annual Sales FINAL 06262023'!$E$3:$E$4500,,TRUE),_xlfn.XLOOKUP(A62,'LOOKUP SalesReport 2023-11-13'!A:A,'LOOKUP SalesReport 2023-11-13'!K:K,,FALSE))</f>
        <v>Savoonga_grid</v>
      </c>
      <c r="G62" s="98" t="str">
        <f>VLOOKUP($F62,'LOOKUP INTERTIES 2023-11-08'!$B$2:$G$206,6,FALSE)</f>
        <v>Bering Straits</v>
      </c>
      <c r="H62" s="140" cm="1">
        <f t="array" ref="H62">IFERROR(_xlfn.XLOOKUP(1,('Annual Sales FINAL 06262023'!$A$3:$A$4500=$A62)*('Annual Sales FINAL 06262023'!$F$3:$F$4500='Input_Data &amp; TOC'!$A$2),'Annual Sales FINAL 06262023'!$V$3:$V$4500,,TRUE),)</f>
        <v>541.33105682499991</v>
      </c>
      <c r="I62" s="151" cm="1">
        <f t="array" ref="I62">IFERROR(_xlfn.XLOOKUP(1,('Annual Sales FINAL 06262023'!$A$3:$A$4500=$A62)*('Annual Sales FINAL 06262023'!$F$3:$F$4500='Input_Data &amp; TOC'!$A$2),'Annual Sales FINAL 06262023'!$W$3:$W$4500,,TRUE),)</f>
        <v>1059.3389999999999</v>
      </c>
      <c r="J62" s="154" cm="1">
        <f t="array" ref="J62">IFERROR(_xlfn.XLOOKUP(1,('Annual Sales FINAL 06262023'!$A$3:$A$4500=$A62)*('Annual Sales FINAL 06262023'!$F$3:$F$4500='Input_Data &amp; TOC'!$A$2),'Annual Sales FINAL 06262023'!$X$3:$X$4500,,TRUE),)</f>
        <v>162.16666666666666</v>
      </c>
      <c r="K62" s="46">
        <f t="shared" si="2"/>
        <v>0.51100833333333329</v>
      </c>
      <c r="L62" s="139" cm="1">
        <f t="array" ref="L62">IFERROR(_xlfn.XLOOKUP(1,('Annual Sales FINAL 06262023'!$A$3:$A$4500=$A62)*('Annual Sales FINAL 06262023'!$F$3:$F$4500='Input_Data &amp; TOC'!$A$2),'Annual Sales FINAL 06262023'!$Y$3:$Y$4500,,TRUE),)</f>
        <v>23.210509508333331</v>
      </c>
      <c r="M62" s="139" cm="1">
        <f t="array" ref="M62">IFERROR(_xlfn.XLOOKUP(1,('Annual Sales FINAL 06262023'!$A$3:$A$4500=$A62)*('Annual Sales FINAL 06262023'!$F$3:$F$4500='Input_Data &amp; TOC'!$A$2),'Annual Sales FINAL 06262023'!$Z$3:$Z$4500,,TRUE),)</f>
        <v>45.420999999999999</v>
      </c>
      <c r="N62" s="139" cm="1">
        <f t="array" ref="N62">IFERROR(_xlfn.XLOOKUP(1,('Annual Sales FINAL 06262023'!$A$3:$A$4500=$A62)*('Annual Sales FINAL 06262023'!$F$3:$F$4500='Input_Data &amp; TOC'!$A$2),'Annual Sales FINAL 06262023'!$AA$3:$AA$4500,,TRUE),)</f>
        <v>8.9166666666666661</v>
      </c>
      <c r="O62" s="140">
        <f t="shared" si="3"/>
        <v>0.51100833333333329</v>
      </c>
      <c r="P62" s="127" cm="1">
        <f t="array" ref="P62">IFERROR(_xlfn.XLOOKUP(1,('Annual Sales FINAL 06262023'!$A$3:$A$4500=$A62)*('Annual Sales FINAL 06262023'!$F$3:$F$4500='Input_Data &amp; TOC'!$A$2),'Annual Sales FINAL 06262023'!$AO$3:$AO$4500,,TRUE),)</f>
        <v>672.92592282499993</v>
      </c>
      <c r="Q62" s="127" cm="1">
        <f t="array" ref="Q62">IFERROR(_xlfn.XLOOKUP(1,('Annual Sales FINAL 06262023'!$A$3:$A$4500=$A62)*('Annual Sales FINAL 06262023'!$F$3:$F$4500='Input_Data &amp; TOC'!$A$2),'Annual Sales FINAL 06262023'!$AP$3:$AP$4500,,TRUE),)</f>
        <v>1316.8589999999999</v>
      </c>
      <c r="R62" s="127" cm="1">
        <f t="array" ref="R62">IFERROR(_xlfn.XLOOKUP(1,('Annual Sales FINAL 06262023'!$A$3:$A$4500=$A62)*('Annual Sales FINAL 06262023'!$F$3:$F$4500='Input_Data &amp; TOC'!$A$2),'Annual Sales FINAL 06262023'!$AQ$3:$AQ$4500,,TRUE),)</f>
        <v>47.333333333333329</v>
      </c>
      <c r="S62" s="142">
        <f t="shared" si="0"/>
        <v>0.51100833333333329</v>
      </c>
      <c r="T62" s="139" cm="1">
        <f t="array" ref="T62">IFERROR(_xlfn.XLOOKUP(1,('Annual Sales FINAL 06262023'!$A$3:$A$4500=$A62)*('Annual Sales FINAL 06262023'!$F$3:$F$4500='Input_Data &amp; TOC'!$A$2),'Annual Sales FINAL 06262023'!$AR$3:$AR$4500,,TRUE),)</f>
        <v>1237.4674891583331</v>
      </c>
      <c r="U62" s="139" cm="1">
        <f t="array" ref="U62">IFERROR(_xlfn.XLOOKUP(1,('Annual Sales FINAL 06262023'!$A$3:$A$4500=$A62)*('Annual Sales FINAL 06262023'!$F$3:$F$4500='Input_Data &amp; TOC'!$A$2),'Annual Sales FINAL 06262023'!$AS$3:$AS$4500,,TRUE),)</f>
        <v>2421.6189999999997</v>
      </c>
      <c r="V62" s="139" cm="1">
        <f t="array" ref="V62">IFERROR(_xlfn.XLOOKUP(1,('Annual Sales FINAL 06262023'!$A$3:$A$4500=$A62)*('Annual Sales FINAL 06262023'!$F$3:$F$4500='Input_Data &amp; TOC'!$A$2),'Annual Sales FINAL 06262023'!$AT$3:$AT$4500,,TRUE),)</f>
        <v>218.41666666666666</v>
      </c>
      <c r="W62" s="142">
        <f t="shared" si="4"/>
        <v>0.51100833333333329</v>
      </c>
      <c r="X62" s="139" t="str" cm="1">
        <f t="array" ref="X62">IFERROR(_xlfn.XLOOKUP(1,('Annual Sales FINAL 06262023'!$A$3:$A$4500=$A62)*('Annual Sales FINAL 06262023'!$F$3:$F$4500='Input_Data &amp; TOC'!$A$2),'Annual Sales FINAL 06262023'!$S$3:$S$4500,,TRUE),)</f>
        <v>PCE</v>
      </c>
      <c r="Y62" s="139" cm="1">
        <f t="array" ref="Y62">IFERROR(_xlfn.XLOOKUP(1,('Annual Sales FINAL 06262023'!$A$3:$A$4500=$A62)*('Annual Sales FINAL 06262023'!$F$3:$F$4500='Input_Data &amp; TOC'!$A$2),'Annual Sales FINAL 06262023'!$AU$3:$AU$4500,,TRUE),)</f>
        <v>12</v>
      </c>
      <c r="Z62" t="str">
        <f>VLOOKUP($A62,'LOOKUP SalesReport 2023-11-13'!$A$2:$P$216,16, FALSE)</f>
        <v>Bering Straits</v>
      </c>
      <c r="AA62" t="str">
        <f t="shared" si="1"/>
        <v>Residential rate as reported to PCE</v>
      </c>
    </row>
    <row r="63" spans="1:27" ht="30" x14ac:dyDescent="0.25">
      <c r="A63" t="s">
        <v>686</v>
      </c>
      <c r="B63">
        <f>VLOOKUP($A63,'LOOKUP SalesReport 2023-11-13'!$A$2:$O$216,4, FALSE)</f>
        <v>331600</v>
      </c>
      <c r="C63">
        <f>VLOOKUP(A63,'LOOKUP SalesReport 2023-11-13'!$A$2:$Q$216,9,FALSE)</f>
        <v>169</v>
      </c>
      <c r="D63" s="48" t="str" cm="1">
        <f t="array" ref="D63">IFERROR(_xlfn.XLOOKUP(1,('Annual Sales FINAL 06262023'!$A$3:$A$4500=Table2.5a!$A63)*('Annual Sales FINAL 06262023'!$F$3:$F$4500='Input_Data &amp; TOC'!$A$2),'Annual Sales FINAL 06262023'!$J$3:$J$4500,,TRUE),_xlfn.XLOOKUP(A63,'LOOKUP SalesReport 2023-11-13'!A:A,'LOOKUP SalesReport 2023-11-13'!H:H,,FALSE))</f>
        <v>Alaska Village Electric Cooperative</v>
      </c>
      <c r="E63" s="48" t="str" cm="1">
        <f t="array" ref="E63">IFERROR(_xlfn.XLOOKUP(1,('Annual Sales FINAL 06262023'!$A$3:$A$4500=Table2.5a!$A63)*('Annual Sales FINAL 06262023'!$F$3:$F$4500='Input_Data &amp; TOC'!$A$2),'Annual Sales FINAL 06262023'!$B$3:$B$4500,,TRUE),_xlfn.XLOOKUP(A63,'LOOKUP SalesReport 2023-11-13'!A:A,'LOOKUP SalesReport 2023-11-13'!G:G,,FALSE))</f>
        <v>Scammon Bay</v>
      </c>
      <c r="F63" s="48" t="str" cm="1">
        <f t="array" ref="F63">IFERROR(_xlfn.XLOOKUP(1,('Annual Sales FINAL 06262023'!$A$3:$A$4500=Table2.5a!$A63)*('Annual Sales FINAL 06262023'!$F$3:$F$4500='Input_Data &amp; TOC'!$A$2),'Annual Sales FINAL 06262023'!$E$3:$E$4500,,TRUE),_xlfn.XLOOKUP(A63,'LOOKUP SalesReport 2023-11-13'!A:A,'LOOKUP SalesReport 2023-11-13'!K:K,,FALSE))</f>
        <v>Scammon Bay_grid</v>
      </c>
      <c r="G63" s="98" t="str">
        <f>VLOOKUP($F63,'LOOKUP INTERTIES 2023-11-08'!$B$2:$G$206,6,FALSE)</f>
        <v>Lower Yukon-Kuskokwim</v>
      </c>
      <c r="H63" s="140" cm="1">
        <f t="array" ref="H63">IFERROR(_xlfn.XLOOKUP(1,('Annual Sales FINAL 06262023'!$A$3:$A$4500=$A63)*('Annual Sales FINAL 06262023'!$F$3:$F$4500='Input_Data &amp; TOC'!$A$2),'Annual Sales FINAL 06262023'!$V$3:$V$4500,,TRUE),)</f>
        <v>334.99563422500006</v>
      </c>
      <c r="I63" s="151" cm="1">
        <f t="array" ref="I63">IFERROR(_xlfn.XLOOKUP(1,('Annual Sales FINAL 06262023'!$A$3:$A$4500=$A63)*('Annual Sales FINAL 06262023'!$F$3:$F$4500='Input_Data &amp; TOC'!$A$2),'Annual Sales FINAL 06262023'!$W$3:$W$4500,,TRUE),)</f>
        <v>628.10699999999997</v>
      </c>
      <c r="J63" s="154" cm="1">
        <f t="array" ref="J63">IFERROR(_xlfn.XLOOKUP(1,('Annual Sales FINAL 06262023'!$A$3:$A$4500=$A63)*('Annual Sales FINAL 06262023'!$F$3:$F$4500='Input_Data &amp; TOC'!$A$2),'Annual Sales FINAL 06262023'!$X$3:$X$4500,,TRUE),)</f>
        <v>123.91666666666667</v>
      </c>
      <c r="K63" s="46">
        <f t="shared" si="2"/>
        <v>0.53334166666666682</v>
      </c>
      <c r="L63" s="139" cm="1">
        <f t="array" ref="L63">IFERROR(_xlfn.XLOOKUP(1,('Annual Sales FINAL 06262023'!$A$3:$A$4500=$A63)*('Annual Sales FINAL 06262023'!$F$3:$F$4500='Input_Data &amp; TOC'!$A$2),'Annual Sales FINAL 06262023'!$Y$3:$Y$4500,,TRUE),)</f>
        <v>39.947824175000008</v>
      </c>
      <c r="M63" s="139" cm="1">
        <f t="array" ref="M63">IFERROR(_xlfn.XLOOKUP(1,('Annual Sales FINAL 06262023'!$A$3:$A$4500=$A63)*('Annual Sales FINAL 06262023'!$F$3:$F$4500='Input_Data &amp; TOC'!$A$2),'Annual Sales FINAL 06262023'!$Z$3:$Z$4500,,TRUE),)</f>
        <v>74.900999999999996</v>
      </c>
      <c r="N63" s="139" cm="1">
        <f t="array" ref="N63">IFERROR(_xlfn.XLOOKUP(1,('Annual Sales FINAL 06262023'!$A$3:$A$4500=$A63)*('Annual Sales FINAL 06262023'!$F$3:$F$4500='Input_Data &amp; TOC'!$A$2),'Annual Sales FINAL 06262023'!$AA$3:$AA$4500,,TRUE),)</f>
        <v>8</v>
      </c>
      <c r="O63" s="140">
        <f t="shared" si="3"/>
        <v>0.53334166666666682</v>
      </c>
      <c r="P63" s="127" cm="1">
        <f t="array" ref="P63">IFERROR(_xlfn.XLOOKUP(1,('Annual Sales FINAL 06262023'!$A$3:$A$4500=$A63)*('Annual Sales FINAL 06262023'!$F$3:$F$4500='Input_Data &amp; TOC'!$A$2),'Annual Sales FINAL 06262023'!$AO$3:$AO$4500,,TRUE),)</f>
        <v>471.7711046416668</v>
      </c>
      <c r="Q63" s="127" cm="1">
        <f t="array" ref="Q63">IFERROR(_xlfn.XLOOKUP(1,('Annual Sales FINAL 06262023'!$A$3:$A$4500=$A63)*('Annual Sales FINAL 06262023'!$F$3:$F$4500='Input_Data &amp; TOC'!$A$2),'Annual Sales FINAL 06262023'!$AP$3:$AP$4500,,TRUE),)</f>
        <v>884.55700000000002</v>
      </c>
      <c r="R63" s="127" cm="1">
        <f t="array" ref="R63">IFERROR(_xlfn.XLOOKUP(1,('Annual Sales FINAL 06262023'!$A$3:$A$4500=$A63)*('Annual Sales FINAL 06262023'!$F$3:$F$4500='Input_Data &amp; TOC'!$A$2),'Annual Sales FINAL 06262023'!$AQ$3:$AQ$4500,,TRUE),)</f>
        <v>40.5</v>
      </c>
      <c r="S63" s="142">
        <f t="shared" si="0"/>
        <v>0.53334166666666682</v>
      </c>
      <c r="T63" s="139" cm="1">
        <f t="array" ref="T63">IFERROR(_xlfn.XLOOKUP(1,('Annual Sales FINAL 06262023'!$A$3:$A$4500=$A63)*('Annual Sales FINAL 06262023'!$F$3:$F$4500='Input_Data &amp; TOC'!$A$2),'Annual Sales FINAL 06262023'!$AR$3:$AR$4500,,TRUE),)</f>
        <v>846.71456304166691</v>
      </c>
      <c r="U63" s="139" cm="1">
        <f t="array" ref="U63">IFERROR(_xlfn.XLOOKUP(1,('Annual Sales FINAL 06262023'!$A$3:$A$4500=$A63)*('Annual Sales FINAL 06262023'!$F$3:$F$4500='Input_Data &amp; TOC'!$A$2),'Annual Sales FINAL 06262023'!$AS$3:$AS$4500,,TRUE),)</f>
        <v>1587.5650000000001</v>
      </c>
      <c r="V63" s="139" cm="1">
        <f t="array" ref="V63">IFERROR(_xlfn.XLOOKUP(1,('Annual Sales FINAL 06262023'!$A$3:$A$4500=$A63)*('Annual Sales FINAL 06262023'!$F$3:$F$4500='Input_Data &amp; TOC'!$A$2),'Annual Sales FINAL 06262023'!$AT$3:$AT$4500,,TRUE),)</f>
        <v>172.41666666666669</v>
      </c>
      <c r="W63" s="142">
        <f t="shared" si="4"/>
        <v>0.53334166666666682</v>
      </c>
      <c r="X63" s="139" t="str" cm="1">
        <f t="array" ref="X63">IFERROR(_xlfn.XLOOKUP(1,('Annual Sales FINAL 06262023'!$A$3:$A$4500=$A63)*('Annual Sales FINAL 06262023'!$F$3:$F$4500='Input_Data &amp; TOC'!$A$2),'Annual Sales FINAL 06262023'!$S$3:$S$4500,,TRUE),)</f>
        <v>PCE</v>
      </c>
      <c r="Y63" s="139" cm="1">
        <f t="array" ref="Y63">IFERROR(_xlfn.XLOOKUP(1,('Annual Sales FINAL 06262023'!$A$3:$A$4500=$A63)*('Annual Sales FINAL 06262023'!$F$3:$F$4500='Input_Data &amp; TOC'!$A$2),'Annual Sales FINAL 06262023'!$AU$3:$AU$4500,,TRUE),)</f>
        <v>12</v>
      </c>
      <c r="Z63" t="str">
        <f>VLOOKUP($A63,'LOOKUP SalesReport 2023-11-13'!$A$2:$P$216,16, FALSE)</f>
        <v>Lower Yukon-Kuskokwim</v>
      </c>
      <c r="AA63" t="str">
        <f t="shared" si="1"/>
        <v>Residential rate as reported to PCE</v>
      </c>
    </row>
    <row r="64" spans="1:27" ht="30" x14ac:dyDescent="0.25">
      <c r="A64" t="s">
        <v>689</v>
      </c>
      <c r="B64">
        <f>VLOOKUP($A64,'LOOKUP SalesReport 2023-11-13'!$A$2:$O$216,4, FALSE)</f>
        <v>331610</v>
      </c>
      <c r="C64">
        <f>VLOOKUP(A64,'LOOKUP SalesReport 2023-11-13'!$A$2:$Q$216,9,FALSE)</f>
        <v>169</v>
      </c>
      <c r="D64" s="48" t="str" cm="1">
        <f t="array" ref="D64">IFERROR(_xlfn.XLOOKUP(1,('Annual Sales FINAL 06262023'!$A$3:$A$4500=Table2.5a!$A64)*('Annual Sales FINAL 06262023'!$F$3:$F$4500='Input_Data &amp; TOC'!$A$2),'Annual Sales FINAL 06262023'!$J$3:$J$4500,,TRUE),_xlfn.XLOOKUP(A64,'LOOKUP SalesReport 2023-11-13'!A:A,'LOOKUP SalesReport 2023-11-13'!H:H,,FALSE))</f>
        <v>Alaska Village Electric Cooperative</v>
      </c>
      <c r="E64" s="48" t="str" cm="1">
        <f t="array" ref="E64">IFERROR(_xlfn.XLOOKUP(1,('Annual Sales FINAL 06262023'!$A$3:$A$4500=Table2.5a!$A64)*('Annual Sales FINAL 06262023'!$F$3:$F$4500='Input_Data &amp; TOC'!$A$2),'Annual Sales FINAL 06262023'!$B$3:$B$4500,,TRUE),_xlfn.XLOOKUP(A64,'LOOKUP SalesReport 2023-11-13'!A:A,'LOOKUP SalesReport 2023-11-13'!G:G,,FALSE))</f>
        <v>Selawik</v>
      </c>
      <c r="F64" s="48" t="str" cm="1">
        <f t="array" ref="F64">IFERROR(_xlfn.XLOOKUP(1,('Annual Sales FINAL 06262023'!$A$3:$A$4500=Table2.5a!$A64)*('Annual Sales FINAL 06262023'!$F$3:$F$4500='Input_Data &amp; TOC'!$A$2),'Annual Sales FINAL 06262023'!$E$3:$E$4500,,TRUE),_xlfn.XLOOKUP(A64,'LOOKUP SalesReport 2023-11-13'!A:A,'LOOKUP SalesReport 2023-11-13'!K:K,,FALSE))</f>
        <v>Selawik_grid</v>
      </c>
      <c r="G64" s="98" t="str">
        <f>VLOOKUP($F64,'LOOKUP INTERTIES 2023-11-08'!$B$2:$G$206,6,FALSE)</f>
        <v>Northwest Arctic</v>
      </c>
      <c r="H64" s="140" cm="1">
        <f t="array" ref="H64">IFERROR(_xlfn.XLOOKUP(1,('Annual Sales FINAL 06262023'!$A$3:$A$4500=$A64)*('Annual Sales FINAL 06262023'!$F$3:$F$4500='Input_Data &amp; TOC'!$A$2),'Annual Sales FINAL 06262023'!$V$3:$V$4500,,TRUE),)</f>
        <v>634.29184216666636</v>
      </c>
      <c r="I64" s="151" cm="1">
        <f t="array" ref="I64">IFERROR(_xlfn.XLOOKUP(1,('Annual Sales FINAL 06262023'!$A$3:$A$4500=$A64)*('Annual Sales FINAL 06262023'!$F$3:$F$4500='Input_Data &amp; TOC'!$A$2),'Annual Sales FINAL 06262023'!$W$3:$W$4500,,TRUE),)</f>
        <v>1185.223</v>
      </c>
      <c r="J64" s="154" cm="1">
        <f t="array" ref="J64">IFERROR(_xlfn.XLOOKUP(1,('Annual Sales FINAL 06262023'!$A$3:$A$4500=$A64)*('Annual Sales FINAL 06262023'!$F$3:$F$4500='Input_Data &amp; TOC'!$A$2),'Annual Sales FINAL 06262023'!$X$3:$X$4500,,TRUE),)</f>
        <v>170.25</v>
      </c>
      <c r="K64" s="46">
        <f t="shared" si="2"/>
        <v>0.53516666666666646</v>
      </c>
      <c r="L64" s="139" cm="1">
        <f t="array" ref="L64">IFERROR(_xlfn.XLOOKUP(1,('Annual Sales FINAL 06262023'!$A$3:$A$4500=$A64)*('Annual Sales FINAL 06262023'!$F$3:$F$4500='Input_Data &amp; TOC'!$A$2),'Annual Sales FINAL 06262023'!$Y$3:$Y$4500,,TRUE),)</f>
        <v>131.66170333333329</v>
      </c>
      <c r="M64" s="139" cm="1">
        <f t="array" ref="M64">IFERROR(_xlfn.XLOOKUP(1,('Annual Sales FINAL 06262023'!$A$3:$A$4500=$A64)*('Annual Sales FINAL 06262023'!$F$3:$F$4500='Input_Data &amp; TOC'!$A$2),'Annual Sales FINAL 06262023'!$Z$3:$Z$4500,,TRUE),)</f>
        <v>246.02</v>
      </c>
      <c r="N64" s="139" cm="1">
        <f t="array" ref="N64">IFERROR(_xlfn.XLOOKUP(1,('Annual Sales FINAL 06262023'!$A$3:$A$4500=$A64)*('Annual Sales FINAL 06262023'!$F$3:$F$4500='Input_Data &amp; TOC'!$A$2),'Annual Sales FINAL 06262023'!$AA$3:$AA$4500,,TRUE),)</f>
        <v>15.583333333333334</v>
      </c>
      <c r="O64" s="140">
        <f t="shared" si="3"/>
        <v>0.53516666666666646</v>
      </c>
      <c r="P64" s="127" cm="1">
        <f t="array" ref="P64">IFERROR(_xlfn.XLOOKUP(1,('Annual Sales FINAL 06262023'!$A$3:$A$4500=$A64)*('Annual Sales FINAL 06262023'!$F$3:$F$4500='Input_Data &amp; TOC'!$A$2),'Annual Sales FINAL 06262023'!$AO$3:$AO$4500,,TRUE),)</f>
        <v>675.36855966666644</v>
      </c>
      <c r="Q64" s="127" cm="1">
        <f t="array" ref="Q64">IFERROR(_xlfn.XLOOKUP(1,('Annual Sales FINAL 06262023'!$A$3:$A$4500=$A64)*('Annual Sales FINAL 06262023'!$F$3:$F$4500='Input_Data &amp; TOC'!$A$2),'Annual Sales FINAL 06262023'!$AP$3:$AP$4500,,TRUE),)</f>
        <v>1261.9780000000001</v>
      </c>
      <c r="R64" s="127" cm="1">
        <f t="array" ref="R64">IFERROR(_xlfn.XLOOKUP(1,('Annual Sales FINAL 06262023'!$A$3:$A$4500=$A64)*('Annual Sales FINAL 06262023'!$F$3:$F$4500='Input_Data &amp; TOC'!$A$2),'Annual Sales FINAL 06262023'!$AQ$3:$AQ$4500,,TRUE),)</f>
        <v>42.416666666666671</v>
      </c>
      <c r="S64" s="142">
        <f t="shared" si="0"/>
        <v>0.53516666666666646</v>
      </c>
      <c r="T64" s="139" cm="1">
        <f t="array" ref="T64">IFERROR(_xlfn.XLOOKUP(1,('Annual Sales FINAL 06262023'!$A$3:$A$4500=$A64)*('Annual Sales FINAL 06262023'!$F$3:$F$4500='Input_Data &amp; TOC'!$A$2),'Annual Sales FINAL 06262023'!$AR$3:$AR$4500,,TRUE),)</f>
        <v>1441.322105166666</v>
      </c>
      <c r="U64" s="139" cm="1">
        <f t="array" ref="U64">IFERROR(_xlfn.XLOOKUP(1,('Annual Sales FINAL 06262023'!$A$3:$A$4500=$A64)*('Annual Sales FINAL 06262023'!$F$3:$F$4500='Input_Data &amp; TOC'!$A$2),'Annual Sales FINAL 06262023'!$AS$3:$AS$4500,,TRUE),)</f>
        <v>2693.221</v>
      </c>
      <c r="V64" s="139" cm="1">
        <f t="array" ref="V64">IFERROR(_xlfn.XLOOKUP(1,('Annual Sales FINAL 06262023'!$A$3:$A$4500=$A64)*('Annual Sales FINAL 06262023'!$F$3:$F$4500='Input_Data &amp; TOC'!$A$2),'Annual Sales FINAL 06262023'!$AT$3:$AT$4500,,TRUE),)</f>
        <v>228.25</v>
      </c>
      <c r="W64" s="142">
        <f t="shared" si="4"/>
        <v>0.53516666666666646</v>
      </c>
      <c r="X64" s="139" t="str" cm="1">
        <f t="array" ref="X64">IFERROR(_xlfn.XLOOKUP(1,('Annual Sales FINAL 06262023'!$A$3:$A$4500=$A64)*('Annual Sales FINAL 06262023'!$F$3:$F$4500='Input_Data &amp; TOC'!$A$2),'Annual Sales FINAL 06262023'!$S$3:$S$4500,,TRUE),)</f>
        <v>PCE</v>
      </c>
      <c r="Y64" s="139" cm="1">
        <f t="array" ref="Y64">IFERROR(_xlfn.XLOOKUP(1,('Annual Sales FINAL 06262023'!$A$3:$A$4500=$A64)*('Annual Sales FINAL 06262023'!$F$3:$F$4500='Input_Data &amp; TOC'!$A$2),'Annual Sales FINAL 06262023'!$AU$3:$AU$4500,,TRUE),)</f>
        <v>12</v>
      </c>
      <c r="Z64" t="str">
        <f>VLOOKUP($A64,'LOOKUP SalesReport 2023-11-13'!$A$2:$P$216,16, FALSE)</f>
        <v>Northwest Arctic</v>
      </c>
      <c r="AA64" t="str">
        <f t="shared" si="1"/>
        <v>Residential rate as reported to PCE</v>
      </c>
    </row>
    <row r="65" spans="1:27" ht="30" x14ac:dyDescent="0.25">
      <c r="A65" t="s">
        <v>562</v>
      </c>
      <c r="B65">
        <f>VLOOKUP($A65,'LOOKUP SalesReport 2023-11-13'!$A$2:$O$216,4, FALSE)</f>
        <v>331240</v>
      </c>
      <c r="C65">
        <f>VLOOKUP(A65,'LOOKUP SalesReport 2023-11-13'!$A$2:$Q$216,9,FALSE)</f>
        <v>169</v>
      </c>
      <c r="D65" s="48" t="str" cm="1">
        <f t="array" ref="D65">IFERROR(_xlfn.XLOOKUP(1,('Annual Sales FINAL 06262023'!$A$3:$A$4500=Table2.5a!$A65)*('Annual Sales FINAL 06262023'!$F$3:$F$4500='Input_Data &amp; TOC'!$A$2),'Annual Sales FINAL 06262023'!$J$3:$J$4500,,TRUE),_xlfn.XLOOKUP(A65,'LOOKUP SalesReport 2023-11-13'!A:A,'LOOKUP SalesReport 2023-11-13'!H:H,,FALSE))</f>
        <v>Alaska Village Electric Cooperative</v>
      </c>
      <c r="E65" s="48" t="str" cm="1">
        <f t="array" ref="E65">IFERROR(_xlfn.XLOOKUP(1,('Annual Sales FINAL 06262023'!$A$3:$A$4500=Table2.5a!$A65)*('Annual Sales FINAL 06262023'!$F$3:$F$4500='Input_Data &amp; TOC'!$A$2),'Annual Sales FINAL 06262023'!$B$3:$B$4500,,TRUE),_xlfn.XLOOKUP(A65,'LOOKUP SalesReport 2023-11-13'!A:A,'LOOKUP SalesReport 2023-11-13'!G:G,,FALSE))</f>
        <v>Alakanuk</v>
      </c>
      <c r="F65" s="48" t="str" cm="1">
        <f t="array" ref="F65">IFERROR(_xlfn.XLOOKUP(1,('Annual Sales FINAL 06262023'!$A$3:$A$4500=Table2.5a!$A65)*('Annual Sales FINAL 06262023'!$F$3:$F$4500='Input_Data &amp; TOC'!$A$2),'Annual Sales FINAL 06262023'!$E$3:$E$4500,,TRUE),_xlfn.XLOOKUP(A65,'LOOKUP SalesReport 2023-11-13'!A:A,'LOOKUP SalesReport 2023-11-13'!K:K,,FALSE))</f>
        <v>Emmonak_grid</v>
      </c>
      <c r="G65" s="98" t="str">
        <f>VLOOKUP($F65,'LOOKUP INTERTIES 2023-11-08'!$B$2:$G$206,6,FALSE)</f>
        <v>Lower Yukon-Kuskokwim</v>
      </c>
      <c r="H65" s="140" cm="1">
        <f t="array" ref="H65">IFERROR(_xlfn.XLOOKUP(1,('Annual Sales FINAL 06262023'!$A$3:$A$4500=$A65)*('Annual Sales FINAL 06262023'!$F$3:$F$4500='Input_Data &amp; TOC'!$A$2),'Annual Sales FINAL 06262023'!$V$3:$V$4500,,TRUE),)</f>
        <v>426.23982133333317</v>
      </c>
      <c r="I65" s="151" cm="1">
        <f t="array" ref="I65">IFERROR(_xlfn.XLOOKUP(1,('Annual Sales FINAL 06262023'!$A$3:$A$4500=$A65)*('Annual Sales FINAL 06262023'!$F$3:$F$4500='Input_Data &amp; TOC'!$A$2),'Annual Sales FINAL 06262023'!$W$3:$W$4500,,TRUE),)</f>
        <v>834.02</v>
      </c>
      <c r="J65" s="154" cm="1">
        <f t="array" ref="J65">IFERROR(_xlfn.XLOOKUP(1,('Annual Sales FINAL 06262023'!$A$3:$A$4500=$A65)*('Annual Sales FINAL 06262023'!$F$3:$F$4500='Input_Data &amp; TOC'!$A$2),'Annual Sales FINAL 06262023'!$X$3:$X$4500,,TRUE),)</f>
        <v>158.16666666666666</v>
      </c>
      <c r="K65" s="46">
        <f t="shared" si="2"/>
        <v>0.51106666666666645</v>
      </c>
      <c r="L65" s="139" cm="1">
        <f t="array" ref="L65">IFERROR(_xlfn.XLOOKUP(1,('Annual Sales FINAL 06262023'!$A$3:$A$4500=$A65)*('Annual Sales FINAL 06262023'!$F$3:$F$4500='Input_Data &amp; TOC'!$A$2),'Annual Sales FINAL 06262023'!$Y$3:$Y$4500,,TRUE),)</f>
        <v>81.041885599999972</v>
      </c>
      <c r="M65" s="139" cm="1">
        <f t="array" ref="M65">IFERROR(_xlfn.XLOOKUP(1,('Annual Sales FINAL 06262023'!$A$3:$A$4500=$A65)*('Annual Sales FINAL 06262023'!$F$3:$F$4500='Input_Data &amp; TOC'!$A$2),'Annual Sales FINAL 06262023'!$Z$3:$Z$4500,,TRUE),)</f>
        <v>158.57400000000001</v>
      </c>
      <c r="N65" s="139" cm="1">
        <f t="array" ref="N65">IFERROR(_xlfn.XLOOKUP(1,('Annual Sales FINAL 06262023'!$A$3:$A$4500=$A65)*('Annual Sales FINAL 06262023'!$F$3:$F$4500='Input_Data &amp; TOC'!$A$2),'Annual Sales FINAL 06262023'!$AA$3:$AA$4500,,TRUE),)</f>
        <v>10</v>
      </c>
      <c r="O65" s="140">
        <f t="shared" si="3"/>
        <v>0.51106666666666645</v>
      </c>
      <c r="P65" s="127" cm="1">
        <f t="array" ref="P65">IFERROR(_xlfn.XLOOKUP(1,('Annual Sales FINAL 06262023'!$A$3:$A$4500=$A65)*('Annual Sales FINAL 06262023'!$F$3:$F$4500='Input_Data &amp; TOC'!$A$2),'Annual Sales FINAL 06262023'!$AO$3:$AO$4500,,TRUE),)</f>
        <v>514.56849546666638</v>
      </c>
      <c r="Q65" s="127" cm="1">
        <f t="array" ref="Q65">IFERROR(_xlfn.XLOOKUP(1,('Annual Sales FINAL 06262023'!$A$3:$A$4500=$A65)*('Annual Sales FINAL 06262023'!$F$3:$F$4500='Input_Data &amp; TOC'!$A$2),'Annual Sales FINAL 06262023'!$AP$3:$AP$4500,,TRUE),)</f>
        <v>1006.852</v>
      </c>
      <c r="R65" s="127" cm="1">
        <f t="array" ref="R65">IFERROR(_xlfn.XLOOKUP(1,('Annual Sales FINAL 06262023'!$A$3:$A$4500=$A65)*('Annual Sales FINAL 06262023'!$F$3:$F$4500='Input_Data &amp; TOC'!$A$2),'Annual Sales FINAL 06262023'!$AQ$3:$AQ$4500,,TRUE),)</f>
        <v>33.75</v>
      </c>
      <c r="S65" s="142">
        <f t="shared" si="0"/>
        <v>0.51106666666666634</v>
      </c>
      <c r="T65" s="139" cm="1">
        <f t="array" ref="T65">IFERROR(_xlfn.XLOOKUP(1,('Annual Sales FINAL 06262023'!$A$3:$A$4500=$A65)*('Annual Sales FINAL 06262023'!$F$3:$F$4500='Input_Data &amp; TOC'!$A$2),'Annual Sales FINAL 06262023'!$AR$3:$AR$4500,,TRUE),)</f>
        <v>1021.8502023999995</v>
      </c>
      <c r="U65" s="139" cm="1">
        <f t="array" ref="U65">IFERROR(_xlfn.XLOOKUP(1,('Annual Sales FINAL 06262023'!$A$3:$A$4500=$A65)*('Annual Sales FINAL 06262023'!$F$3:$F$4500='Input_Data &amp; TOC'!$A$2),'Annual Sales FINAL 06262023'!$AS$3:$AS$4500,,TRUE),)</f>
        <v>1999.4459999999999</v>
      </c>
      <c r="V65" s="139" cm="1">
        <f t="array" ref="V65">IFERROR(_xlfn.XLOOKUP(1,('Annual Sales FINAL 06262023'!$A$3:$A$4500=$A65)*('Annual Sales FINAL 06262023'!$F$3:$F$4500='Input_Data &amp; TOC'!$A$2),'Annual Sales FINAL 06262023'!$AT$3:$AT$4500,,TRUE),)</f>
        <v>201.91666666666666</v>
      </c>
      <c r="W65" s="142">
        <f t="shared" si="4"/>
        <v>0.51106666666666645</v>
      </c>
      <c r="X65" s="139" t="str" cm="1">
        <f t="array" ref="X65">IFERROR(_xlfn.XLOOKUP(1,('Annual Sales FINAL 06262023'!$A$3:$A$4500=$A65)*('Annual Sales FINAL 06262023'!$F$3:$F$4500='Input_Data &amp; TOC'!$A$2),'Annual Sales FINAL 06262023'!$S$3:$S$4500,,TRUE),)</f>
        <v>PCE</v>
      </c>
      <c r="Y65" s="139" cm="1">
        <f t="array" ref="Y65">IFERROR(_xlfn.XLOOKUP(1,('Annual Sales FINAL 06262023'!$A$3:$A$4500=$A65)*('Annual Sales FINAL 06262023'!$F$3:$F$4500='Input_Data &amp; TOC'!$A$2),'Annual Sales FINAL 06262023'!$AU$3:$AU$4500,,TRUE),)</f>
        <v>12</v>
      </c>
      <c r="Z65" t="str">
        <f>VLOOKUP($A65,'LOOKUP SalesReport 2023-11-13'!$A$2:$P$216,16, FALSE)</f>
        <v>Lower Yukon-Kuskokwim</v>
      </c>
      <c r="AA65" t="str">
        <f t="shared" si="1"/>
        <v>Residential rate as reported to PCE</v>
      </c>
    </row>
    <row r="66" spans="1:27" ht="30" x14ac:dyDescent="0.25">
      <c r="A66" t="s">
        <v>692</v>
      </c>
      <c r="B66">
        <f>VLOOKUP($A66,'LOOKUP SalesReport 2023-11-13'!$A$2:$O$216,4, FALSE)</f>
        <v>331620</v>
      </c>
      <c r="C66">
        <f>VLOOKUP(A66,'LOOKUP SalesReport 2023-11-13'!$A$2:$Q$216,9,FALSE)</f>
        <v>169</v>
      </c>
      <c r="D66" s="48" t="str" cm="1">
        <f t="array" ref="D66">IFERROR(_xlfn.XLOOKUP(1,('Annual Sales FINAL 06262023'!$A$3:$A$4500=Table2.5a!$A66)*('Annual Sales FINAL 06262023'!$F$3:$F$4500='Input_Data &amp; TOC'!$A$2),'Annual Sales FINAL 06262023'!$J$3:$J$4500,,TRUE),_xlfn.XLOOKUP(A66,'LOOKUP SalesReport 2023-11-13'!A:A,'LOOKUP SalesReport 2023-11-13'!H:H,,FALSE))</f>
        <v>Alaska Village Electric Cooperative</v>
      </c>
      <c r="E66" s="48" t="str" cm="1">
        <f t="array" ref="E66">IFERROR(_xlfn.XLOOKUP(1,('Annual Sales FINAL 06262023'!$A$3:$A$4500=Table2.5a!$A66)*('Annual Sales FINAL 06262023'!$F$3:$F$4500='Input_Data &amp; TOC'!$A$2),'Annual Sales FINAL 06262023'!$B$3:$B$4500,,TRUE),_xlfn.XLOOKUP(A66,'LOOKUP SalesReport 2023-11-13'!A:A,'LOOKUP SalesReport 2023-11-13'!G:G,,FALSE))</f>
        <v>Shageluk</v>
      </c>
      <c r="F66" s="48" t="str" cm="1">
        <f t="array" ref="F66">IFERROR(_xlfn.XLOOKUP(1,('Annual Sales FINAL 06262023'!$A$3:$A$4500=Table2.5a!$A66)*('Annual Sales FINAL 06262023'!$F$3:$F$4500='Input_Data &amp; TOC'!$A$2),'Annual Sales FINAL 06262023'!$E$3:$E$4500,,TRUE),_xlfn.XLOOKUP(A66,'LOOKUP SalesReport 2023-11-13'!A:A,'LOOKUP SalesReport 2023-11-13'!K:K,,FALSE))</f>
        <v>Shageluk_grid</v>
      </c>
      <c r="G66" s="98" t="str">
        <f>VLOOKUP($F66,'LOOKUP INTERTIES 2023-11-08'!$B$2:$G$206,6,FALSE)</f>
        <v>Yukon-Koyukuk/Upper Tanana</v>
      </c>
      <c r="H66" s="140" cm="1">
        <f t="array" ref="H66">IFERROR(_xlfn.XLOOKUP(1,('Annual Sales FINAL 06262023'!$A$3:$A$4500=$A66)*('Annual Sales FINAL 06262023'!$F$3:$F$4500='Input_Data &amp; TOC'!$A$2),'Annual Sales FINAL 06262023'!$V$3:$V$4500,,TRUE),)</f>
        <v>68.948636666666644</v>
      </c>
      <c r="I66" s="151" cm="1">
        <f t="array" ref="I66">IFERROR(_xlfn.XLOOKUP(1,('Annual Sales FINAL 06262023'!$A$3:$A$4500=$A66)*('Annual Sales FINAL 06262023'!$F$3:$F$4500='Input_Data &amp; TOC'!$A$2),'Annual Sales FINAL 06262023'!$W$3:$W$4500,,TRUE),)</f>
        <v>130.01</v>
      </c>
      <c r="J66" s="154" cm="1">
        <f t="array" ref="J66">IFERROR(_xlfn.XLOOKUP(1,('Annual Sales FINAL 06262023'!$A$3:$A$4500=$A66)*('Annual Sales FINAL 06262023'!$F$3:$F$4500='Input_Data &amp; TOC'!$A$2),'Annual Sales FINAL 06262023'!$X$3:$X$4500,,TRUE),)</f>
        <v>36.75</v>
      </c>
      <c r="K66" s="46">
        <f t="shared" si="2"/>
        <v>0.53033333333333321</v>
      </c>
      <c r="L66" s="139" cm="1">
        <f t="array" ref="L66">IFERROR(_xlfn.XLOOKUP(1,('Annual Sales FINAL 06262023'!$A$3:$A$4500=$A66)*('Annual Sales FINAL 06262023'!$F$3:$F$4500='Input_Data &amp; TOC'!$A$2),'Annual Sales FINAL 06262023'!$Y$3:$Y$4500,,TRUE),)</f>
        <v>52.908704999999991</v>
      </c>
      <c r="M66" s="139" cm="1">
        <f t="array" ref="M66">IFERROR(_xlfn.XLOOKUP(1,('Annual Sales FINAL 06262023'!$A$3:$A$4500=$A66)*('Annual Sales FINAL 06262023'!$F$3:$F$4500='Input_Data &amp; TOC'!$A$2),'Annual Sales FINAL 06262023'!$Z$3:$Z$4500,,TRUE),)</f>
        <v>99.765000000000001</v>
      </c>
      <c r="N66" s="139" cm="1">
        <f t="array" ref="N66">IFERROR(_xlfn.XLOOKUP(1,('Annual Sales FINAL 06262023'!$A$3:$A$4500=$A66)*('Annual Sales FINAL 06262023'!$F$3:$F$4500='Input_Data &amp; TOC'!$A$2),'Annual Sales FINAL 06262023'!$AA$3:$AA$4500,,TRUE),)</f>
        <v>8</v>
      </c>
      <c r="O66" s="140">
        <f t="shared" si="3"/>
        <v>0.53033333333333321</v>
      </c>
      <c r="P66" s="127" cm="1">
        <f t="array" ref="P66">IFERROR(_xlfn.XLOOKUP(1,('Annual Sales FINAL 06262023'!$A$3:$A$4500=$A66)*('Annual Sales FINAL 06262023'!$F$3:$F$4500='Input_Data &amp; TOC'!$A$2),'Annual Sales FINAL 06262023'!$AO$3:$AO$4500,,TRUE),)</f>
        <v>89.814071333333303</v>
      </c>
      <c r="Q66" s="127" cm="1">
        <f t="array" ref="Q66">IFERROR(_xlfn.XLOOKUP(1,('Annual Sales FINAL 06262023'!$A$3:$A$4500=$A66)*('Annual Sales FINAL 06262023'!$F$3:$F$4500='Input_Data &amp; TOC'!$A$2),'Annual Sales FINAL 06262023'!$AP$3:$AP$4500,,TRUE),)</f>
        <v>169.35399999999998</v>
      </c>
      <c r="R66" s="127" cm="1">
        <f t="array" ref="R66">IFERROR(_xlfn.XLOOKUP(1,('Annual Sales FINAL 06262023'!$A$3:$A$4500=$A66)*('Annual Sales FINAL 06262023'!$F$3:$F$4500='Input_Data &amp; TOC'!$A$2),'Annual Sales FINAL 06262023'!$AQ$3:$AQ$4500,,TRUE),)</f>
        <v>17.5</v>
      </c>
      <c r="S66" s="142">
        <f t="shared" si="0"/>
        <v>0.53033333333333321</v>
      </c>
      <c r="T66" s="139" cm="1">
        <f t="array" ref="T66">IFERROR(_xlfn.XLOOKUP(1,('Annual Sales FINAL 06262023'!$A$3:$A$4500=$A66)*('Annual Sales FINAL 06262023'!$F$3:$F$4500='Input_Data &amp; TOC'!$A$2),'Annual Sales FINAL 06262023'!$AR$3:$AR$4500,,TRUE),)</f>
        <v>211.67141299999994</v>
      </c>
      <c r="U66" s="139" cm="1">
        <f t="array" ref="U66">IFERROR(_xlfn.XLOOKUP(1,('Annual Sales FINAL 06262023'!$A$3:$A$4500=$A66)*('Annual Sales FINAL 06262023'!$F$3:$F$4500='Input_Data &amp; TOC'!$A$2),'Annual Sales FINAL 06262023'!$AS$3:$AS$4500,,TRUE),)</f>
        <v>399.12899999999996</v>
      </c>
      <c r="V66" s="139" cm="1">
        <f t="array" ref="V66">IFERROR(_xlfn.XLOOKUP(1,('Annual Sales FINAL 06262023'!$A$3:$A$4500=$A66)*('Annual Sales FINAL 06262023'!$F$3:$F$4500='Input_Data &amp; TOC'!$A$2),'Annual Sales FINAL 06262023'!$AT$3:$AT$4500,,TRUE),)</f>
        <v>62.25</v>
      </c>
      <c r="W66" s="142">
        <f t="shared" si="4"/>
        <v>0.53033333333333321</v>
      </c>
      <c r="X66" s="139" t="str" cm="1">
        <f t="array" ref="X66">IFERROR(_xlfn.XLOOKUP(1,('Annual Sales FINAL 06262023'!$A$3:$A$4500=$A66)*('Annual Sales FINAL 06262023'!$F$3:$F$4500='Input_Data &amp; TOC'!$A$2),'Annual Sales FINAL 06262023'!$S$3:$S$4500,,TRUE),)</f>
        <v>PCE</v>
      </c>
      <c r="Y66" s="139" cm="1">
        <f t="array" ref="Y66">IFERROR(_xlfn.XLOOKUP(1,('Annual Sales FINAL 06262023'!$A$3:$A$4500=$A66)*('Annual Sales FINAL 06262023'!$F$3:$F$4500='Input_Data &amp; TOC'!$A$2),'Annual Sales FINAL 06262023'!$AU$3:$AU$4500,,TRUE),)</f>
        <v>12</v>
      </c>
      <c r="Z66" t="str">
        <f>VLOOKUP($A66,'LOOKUP SalesReport 2023-11-13'!$A$2:$P$216,16, FALSE)</f>
        <v>Yukon-Koyukuk/Upper Tanana</v>
      </c>
      <c r="AA66" t="str">
        <f t="shared" si="1"/>
        <v>Residential rate as reported to PCE</v>
      </c>
    </row>
    <row r="67" spans="1:27" ht="30" x14ac:dyDescent="0.25">
      <c r="A67" t="s">
        <v>695</v>
      </c>
      <c r="B67">
        <f>VLOOKUP($A67,'LOOKUP SalesReport 2023-11-13'!$A$2:$O$216,4, FALSE)</f>
        <v>331630</v>
      </c>
      <c r="C67">
        <f>VLOOKUP(A67,'LOOKUP SalesReport 2023-11-13'!$A$2:$Q$216,9,FALSE)</f>
        <v>169</v>
      </c>
      <c r="D67" s="48" t="str" cm="1">
        <f t="array" ref="D67">IFERROR(_xlfn.XLOOKUP(1,('Annual Sales FINAL 06262023'!$A$3:$A$4500=Table2.5a!$A67)*('Annual Sales FINAL 06262023'!$F$3:$F$4500='Input_Data &amp; TOC'!$A$2),'Annual Sales FINAL 06262023'!$J$3:$J$4500,,TRUE),_xlfn.XLOOKUP(A67,'LOOKUP SalesReport 2023-11-13'!A:A,'LOOKUP SalesReport 2023-11-13'!H:H,,FALSE))</f>
        <v>Alaska Village Electric Cooperative</v>
      </c>
      <c r="E67" s="48" t="str" cm="1">
        <f t="array" ref="E67">IFERROR(_xlfn.XLOOKUP(1,('Annual Sales FINAL 06262023'!$A$3:$A$4500=Table2.5a!$A67)*('Annual Sales FINAL 06262023'!$F$3:$F$4500='Input_Data &amp; TOC'!$A$2),'Annual Sales FINAL 06262023'!$B$3:$B$4500,,TRUE),_xlfn.XLOOKUP(A67,'LOOKUP SalesReport 2023-11-13'!A:A,'LOOKUP SalesReport 2023-11-13'!G:G,,FALSE))</f>
        <v>Shaktoolik</v>
      </c>
      <c r="F67" s="48" t="str" cm="1">
        <f t="array" ref="F67">IFERROR(_xlfn.XLOOKUP(1,('Annual Sales FINAL 06262023'!$A$3:$A$4500=Table2.5a!$A67)*('Annual Sales FINAL 06262023'!$F$3:$F$4500='Input_Data &amp; TOC'!$A$2),'Annual Sales FINAL 06262023'!$E$3:$E$4500,,TRUE),_xlfn.XLOOKUP(A67,'LOOKUP SalesReport 2023-11-13'!A:A,'LOOKUP SalesReport 2023-11-13'!K:K,,FALSE))</f>
        <v>Shaktoolik_grid</v>
      </c>
      <c r="G67" s="98" t="str">
        <f>VLOOKUP($F67,'LOOKUP INTERTIES 2023-11-08'!$B$2:$G$206,6,FALSE)</f>
        <v>Bering Straits</v>
      </c>
      <c r="H67" s="140" cm="1">
        <f t="array" ref="H67">IFERROR(_xlfn.XLOOKUP(1,('Annual Sales FINAL 06262023'!$A$3:$A$4500=$A67)*('Annual Sales FINAL 06262023'!$F$3:$F$4500='Input_Data &amp; TOC'!$A$2),'Annual Sales FINAL 06262023'!$V$3:$V$4500,,TRUE),)</f>
        <v>236.23905210000001</v>
      </c>
      <c r="I67" s="151" cm="1">
        <f t="array" ref="I67">IFERROR(_xlfn.XLOOKUP(1,('Annual Sales FINAL 06262023'!$A$3:$A$4500=$A67)*('Annual Sales FINAL 06262023'!$F$3:$F$4500='Input_Data &amp; TOC'!$A$2),'Annual Sales FINAL 06262023'!$W$3:$W$4500,,TRUE),)</f>
        <v>459.036</v>
      </c>
      <c r="J67" s="154" cm="1">
        <f t="array" ref="J67">IFERROR(_xlfn.XLOOKUP(1,('Annual Sales FINAL 06262023'!$A$3:$A$4500=$A67)*('Annual Sales FINAL 06262023'!$F$3:$F$4500='Input_Data &amp; TOC'!$A$2),'Annual Sales FINAL 06262023'!$X$3:$X$4500,,TRUE),)</f>
        <v>62.583333333333336</v>
      </c>
      <c r="K67" s="46">
        <f t="shared" si="2"/>
        <v>0.51464166666666666</v>
      </c>
      <c r="L67" s="139" cm="1">
        <f t="array" ref="L67">IFERROR(_xlfn.XLOOKUP(1,('Annual Sales FINAL 06262023'!$A$3:$A$4500=$A67)*('Annual Sales FINAL 06262023'!$F$3:$F$4500='Input_Data &amp; TOC'!$A$2),'Annual Sales FINAL 06262023'!$Y$3:$Y$4500,,TRUE),)</f>
        <v>84.079067649999999</v>
      </c>
      <c r="M67" s="139" cm="1">
        <f t="array" ref="M67">IFERROR(_xlfn.XLOOKUP(1,('Annual Sales FINAL 06262023'!$A$3:$A$4500=$A67)*('Annual Sales FINAL 06262023'!$F$3:$F$4500='Input_Data &amp; TOC'!$A$2),'Annual Sales FINAL 06262023'!$Z$3:$Z$4500,,TRUE),)</f>
        <v>163.374</v>
      </c>
      <c r="N67" s="139" cm="1">
        <f t="array" ref="N67">IFERROR(_xlfn.XLOOKUP(1,('Annual Sales FINAL 06262023'!$A$3:$A$4500=$A67)*('Annual Sales FINAL 06262023'!$F$3:$F$4500='Input_Data &amp; TOC'!$A$2),'Annual Sales FINAL 06262023'!$AA$3:$AA$4500,,TRUE),)</f>
        <v>4</v>
      </c>
      <c r="O67" s="140">
        <f t="shared" si="3"/>
        <v>0.51464166666666666</v>
      </c>
      <c r="P67" s="127" cm="1">
        <f t="array" ref="P67">IFERROR(_xlfn.XLOOKUP(1,('Annual Sales FINAL 06262023'!$A$3:$A$4500=$A67)*('Annual Sales FINAL 06262023'!$F$3:$F$4500='Input_Data &amp; TOC'!$A$2),'Annual Sales FINAL 06262023'!$AO$3:$AO$4500,,TRUE),)</f>
        <v>210.52086409166665</v>
      </c>
      <c r="Q67" s="127" cm="1">
        <f t="array" ref="Q67">IFERROR(_xlfn.XLOOKUP(1,('Annual Sales FINAL 06262023'!$A$3:$A$4500=$A67)*('Annual Sales FINAL 06262023'!$F$3:$F$4500='Input_Data &amp; TOC'!$A$2),'Annual Sales FINAL 06262023'!$AP$3:$AP$4500,,TRUE),)</f>
        <v>409.06299999999999</v>
      </c>
      <c r="R67" s="127" cm="1">
        <f t="array" ref="R67">IFERROR(_xlfn.XLOOKUP(1,('Annual Sales FINAL 06262023'!$A$3:$A$4500=$A67)*('Annual Sales FINAL 06262023'!$F$3:$F$4500='Input_Data &amp; TOC'!$A$2),'Annual Sales FINAL 06262023'!$AQ$3:$AQ$4500,,TRUE),)</f>
        <v>35.25</v>
      </c>
      <c r="S67" s="142">
        <f t="shared" ref="S67:S130" si="5">IFERROR(P67/Q67,"")</f>
        <v>0.51464166666666666</v>
      </c>
      <c r="T67" s="139" cm="1">
        <f t="array" ref="T67">IFERROR(_xlfn.XLOOKUP(1,('Annual Sales FINAL 06262023'!$A$3:$A$4500=$A67)*('Annual Sales FINAL 06262023'!$F$3:$F$4500='Input_Data &amp; TOC'!$A$2),'Annual Sales FINAL 06262023'!$AR$3:$AR$4500,,TRUE),)</f>
        <v>530.83898384166662</v>
      </c>
      <c r="U67" s="139" cm="1">
        <f t="array" ref="U67">IFERROR(_xlfn.XLOOKUP(1,('Annual Sales FINAL 06262023'!$A$3:$A$4500=$A67)*('Annual Sales FINAL 06262023'!$F$3:$F$4500='Input_Data &amp; TOC'!$A$2),'Annual Sales FINAL 06262023'!$AS$3:$AS$4500,,TRUE),)</f>
        <v>1031.473</v>
      </c>
      <c r="V67" s="139" cm="1">
        <f t="array" ref="V67">IFERROR(_xlfn.XLOOKUP(1,('Annual Sales FINAL 06262023'!$A$3:$A$4500=$A67)*('Annual Sales FINAL 06262023'!$F$3:$F$4500='Input_Data &amp; TOC'!$A$2),'Annual Sales FINAL 06262023'!$AT$3:$AT$4500,,TRUE),)</f>
        <v>101.83333333333334</v>
      </c>
      <c r="W67" s="142">
        <f t="shared" si="4"/>
        <v>0.51464166666666666</v>
      </c>
      <c r="X67" s="139" t="str" cm="1">
        <f t="array" ref="X67">IFERROR(_xlfn.XLOOKUP(1,('Annual Sales FINAL 06262023'!$A$3:$A$4500=$A67)*('Annual Sales FINAL 06262023'!$F$3:$F$4500='Input_Data &amp; TOC'!$A$2),'Annual Sales FINAL 06262023'!$S$3:$S$4500,,TRUE),)</f>
        <v>PCE</v>
      </c>
      <c r="Y67" s="139" cm="1">
        <f t="array" ref="Y67">IFERROR(_xlfn.XLOOKUP(1,('Annual Sales FINAL 06262023'!$A$3:$A$4500=$A67)*('Annual Sales FINAL 06262023'!$F$3:$F$4500='Input_Data &amp; TOC'!$A$2),'Annual Sales FINAL 06262023'!$AU$3:$AU$4500,,TRUE),)</f>
        <v>12</v>
      </c>
      <c r="Z67" t="str">
        <f>VLOOKUP($A67,'LOOKUP SalesReport 2023-11-13'!$A$2:$P$216,16, FALSE)</f>
        <v>Bering Straits</v>
      </c>
      <c r="AA67" t="str">
        <f t="shared" ref="AA67:AA130" si="6">IF(W67="No", "Residential rate is calculated", "Residential rate as reported to PCE")</f>
        <v>Residential rate as reported to PCE</v>
      </c>
    </row>
    <row r="68" spans="1:27" ht="30" x14ac:dyDescent="0.25">
      <c r="A68" t="s">
        <v>698</v>
      </c>
      <c r="B68">
        <f>VLOOKUP($A68,'LOOKUP SalesReport 2023-11-13'!$A$2:$O$216,4, FALSE)</f>
        <v>331640</v>
      </c>
      <c r="C68">
        <f>VLOOKUP(A68,'LOOKUP SalesReport 2023-11-13'!$A$2:$Q$216,9,FALSE)</f>
        <v>169</v>
      </c>
      <c r="D68" s="48" t="str" cm="1">
        <f t="array" ref="D68">IFERROR(_xlfn.XLOOKUP(1,('Annual Sales FINAL 06262023'!$A$3:$A$4500=Table2.5a!$A68)*('Annual Sales FINAL 06262023'!$F$3:$F$4500='Input_Data &amp; TOC'!$A$2),'Annual Sales FINAL 06262023'!$J$3:$J$4500,,TRUE),_xlfn.XLOOKUP(A68,'LOOKUP SalesReport 2023-11-13'!A:A,'LOOKUP SalesReport 2023-11-13'!H:H,,FALSE))</f>
        <v>Alaska Village Electric Cooperative</v>
      </c>
      <c r="E68" s="48" t="str" cm="1">
        <f t="array" ref="E68">IFERROR(_xlfn.XLOOKUP(1,('Annual Sales FINAL 06262023'!$A$3:$A$4500=Table2.5a!$A68)*('Annual Sales FINAL 06262023'!$F$3:$F$4500='Input_Data &amp; TOC'!$A$2),'Annual Sales FINAL 06262023'!$B$3:$B$4500,,TRUE),_xlfn.XLOOKUP(A68,'LOOKUP SalesReport 2023-11-13'!A:A,'LOOKUP SalesReport 2023-11-13'!G:G,,FALSE))</f>
        <v>Shishmaref</v>
      </c>
      <c r="F68" s="48" t="str" cm="1">
        <f t="array" ref="F68">IFERROR(_xlfn.XLOOKUP(1,('Annual Sales FINAL 06262023'!$A$3:$A$4500=Table2.5a!$A68)*('Annual Sales FINAL 06262023'!$F$3:$F$4500='Input_Data &amp; TOC'!$A$2),'Annual Sales FINAL 06262023'!$E$3:$E$4500,,TRUE),_xlfn.XLOOKUP(A68,'LOOKUP SalesReport 2023-11-13'!A:A,'LOOKUP SalesReport 2023-11-13'!K:K,,FALSE))</f>
        <v>Shishmaref_grid</v>
      </c>
      <c r="G68" s="98" t="str">
        <f>VLOOKUP($F68,'LOOKUP INTERTIES 2023-11-08'!$B$2:$G$206,6,FALSE)</f>
        <v>Bering Straits</v>
      </c>
      <c r="H68" s="140" cm="1">
        <f t="array" ref="H68">IFERROR(_xlfn.XLOOKUP(1,('Annual Sales FINAL 06262023'!$A$3:$A$4500=$A68)*('Annual Sales FINAL 06262023'!$F$3:$F$4500='Input_Data &amp; TOC'!$A$2),'Annual Sales FINAL 06262023'!$V$3:$V$4500,,TRUE),)</f>
        <v>409.07788670000008</v>
      </c>
      <c r="I68" s="151" cm="1">
        <f t="array" ref="I68">IFERROR(_xlfn.XLOOKUP(1,('Annual Sales FINAL 06262023'!$A$3:$A$4500=$A68)*('Annual Sales FINAL 06262023'!$F$3:$F$4500='Input_Data &amp; TOC'!$A$2),'Annual Sales FINAL 06262023'!$W$3:$W$4500,,TRUE),)</f>
        <v>781.35400000000004</v>
      </c>
      <c r="J68" s="154" cm="1">
        <f t="array" ref="J68">IFERROR(_xlfn.XLOOKUP(1,('Annual Sales FINAL 06262023'!$A$3:$A$4500=$A68)*('Annual Sales FINAL 06262023'!$F$3:$F$4500='Input_Data &amp; TOC'!$A$2),'Annual Sales FINAL 06262023'!$X$3:$X$4500,,TRUE),)</f>
        <v>153</v>
      </c>
      <c r="K68" s="46">
        <f t="shared" ref="K68:K131" si="7">IFERROR(H68/I68,)</f>
        <v>0.52355000000000007</v>
      </c>
      <c r="L68" s="139" cm="1">
        <f t="array" ref="L68">IFERROR(_xlfn.XLOOKUP(1,('Annual Sales FINAL 06262023'!$A$3:$A$4500=$A68)*('Annual Sales FINAL 06262023'!$F$3:$F$4500='Input_Data &amp; TOC'!$A$2),'Annual Sales FINAL 06262023'!$Y$3:$Y$4500,,TRUE),)</f>
        <v>125.39022500000002</v>
      </c>
      <c r="M68" s="139" cm="1">
        <f t="array" ref="M68">IFERROR(_xlfn.XLOOKUP(1,('Annual Sales FINAL 06262023'!$A$3:$A$4500=$A68)*('Annual Sales FINAL 06262023'!$F$3:$F$4500='Input_Data &amp; TOC'!$A$2),'Annual Sales FINAL 06262023'!$Z$3:$Z$4500,,TRUE),)</f>
        <v>239.5</v>
      </c>
      <c r="N68" s="139" cm="1">
        <f t="array" ref="N68">IFERROR(_xlfn.XLOOKUP(1,('Annual Sales FINAL 06262023'!$A$3:$A$4500=$A68)*('Annual Sales FINAL 06262023'!$F$3:$F$4500='Input_Data &amp; TOC'!$A$2),'Annual Sales FINAL 06262023'!$AA$3:$AA$4500,,TRUE),)</f>
        <v>10</v>
      </c>
      <c r="O68" s="140">
        <f t="shared" ref="O68:O131" si="8">IFERROR(L68/M68,)</f>
        <v>0.52355000000000007</v>
      </c>
      <c r="P68" s="127" cm="1">
        <f t="array" ref="P68">IFERROR(_xlfn.XLOOKUP(1,('Annual Sales FINAL 06262023'!$A$3:$A$4500=$A68)*('Annual Sales FINAL 06262023'!$F$3:$F$4500='Input_Data &amp; TOC'!$A$2),'Annual Sales FINAL 06262023'!$AO$3:$AO$4500,,TRUE),)</f>
        <v>410.75586445000005</v>
      </c>
      <c r="Q68" s="127" cm="1">
        <f t="array" ref="Q68">IFERROR(_xlfn.XLOOKUP(1,('Annual Sales FINAL 06262023'!$A$3:$A$4500=$A68)*('Annual Sales FINAL 06262023'!$F$3:$F$4500='Input_Data &amp; TOC'!$A$2),'Annual Sales FINAL 06262023'!$AP$3:$AP$4500,,TRUE),)</f>
        <v>784.55899999999997</v>
      </c>
      <c r="R68" s="127" cm="1">
        <f t="array" ref="R68">IFERROR(_xlfn.XLOOKUP(1,('Annual Sales FINAL 06262023'!$A$3:$A$4500=$A68)*('Annual Sales FINAL 06262023'!$F$3:$F$4500='Input_Data &amp; TOC'!$A$2),'Annual Sales FINAL 06262023'!$AQ$3:$AQ$4500,,TRUE),)</f>
        <v>46.333333333333329</v>
      </c>
      <c r="S68" s="142">
        <f t="shared" si="5"/>
        <v>0.52355000000000007</v>
      </c>
      <c r="T68" s="139" cm="1">
        <f t="array" ref="T68">IFERROR(_xlfn.XLOOKUP(1,('Annual Sales FINAL 06262023'!$A$3:$A$4500=$A68)*('Annual Sales FINAL 06262023'!$F$3:$F$4500='Input_Data &amp; TOC'!$A$2),'Annual Sales FINAL 06262023'!$AR$3:$AR$4500,,TRUE),)</f>
        <v>945.22397615000011</v>
      </c>
      <c r="U68" s="139" cm="1">
        <f t="array" ref="U68">IFERROR(_xlfn.XLOOKUP(1,('Annual Sales FINAL 06262023'!$A$3:$A$4500=$A68)*('Annual Sales FINAL 06262023'!$F$3:$F$4500='Input_Data &amp; TOC'!$A$2),'Annual Sales FINAL 06262023'!$AS$3:$AS$4500,,TRUE),)</f>
        <v>1805.413</v>
      </c>
      <c r="V68" s="139" cm="1">
        <f t="array" ref="V68">IFERROR(_xlfn.XLOOKUP(1,('Annual Sales FINAL 06262023'!$A$3:$A$4500=$A68)*('Annual Sales FINAL 06262023'!$F$3:$F$4500='Input_Data &amp; TOC'!$A$2),'Annual Sales FINAL 06262023'!$AT$3:$AT$4500,,TRUE),)</f>
        <v>209.33333333333331</v>
      </c>
      <c r="W68" s="142">
        <f t="shared" ref="W68:W131" si="9">IFERROR(T68/U68,)</f>
        <v>0.52355000000000007</v>
      </c>
      <c r="X68" s="139" t="str" cm="1">
        <f t="array" ref="X68">IFERROR(_xlfn.XLOOKUP(1,('Annual Sales FINAL 06262023'!$A$3:$A$4500=$A68)*('Annual Sales FINAL 06262023'!$F$3:$F$4500='Input_Data &amp; TOC'!$A$2),'Annual Sales FINAL 06262023'!$S$3:$S$4500,,TRUE),)</f>
        <v>PCE</v>
      </c>
      <c r="Y68" s="139" cm="1">
        <f t="array" ref="Y68">IFERROR(_xlfn.XLOOKUP(1,('Annual Sales FINAL 06262023'!$A$3:$A$4500=$A68)*('Annual Sales FINAL 06262023'!$F$3:$F$4500='Input_Data &amp; TOC'!$A$2),'Annual Sales FINAL 06262023'!$AU$3:$AU$4500,,TRUE),)</f>
        <v>12</v>
      </c>
      <c r="Z68" t="str">
        <f>VLOOKUP($A68,'LOOKUP SalesReport 2023-11-13'!$A$2:$P$216,16, FALSE)</f>
        <v>Bering Straits</v>
      </c>
      <c r="AA68" t="str">
        <f t="shared" si="6"/>
        <v>Residential rate as reported to PCE</v>
      </c>
    </row>
    <row r="69" spans="1:27" ht="30" x14ac:dyDescent="0.25">
      <c r="A69" t="s">
        <v>701</v>
      </c>
      <c r="B69">
        <f>VLOOKUP($A69,'LOOKUP SalesReport 2023-11-13'!$A$2:$O$216,4, FALSE)</f>
        <v>331650</v>
      </c>
      <c r="C69">
        <f>VLOOKUP(A69,'LOOKUP SalesReport 2023-11-13'!$A$2:$Q$216,9,FALSE)</f>
        <v>169</v>
      </c>
      <c r="D69" s="48" t="str" cm="1">
        <f t="array" ref="D69">IFERROR(_xlfn.XLOOKUP(1,('Annual Sales FINAL 06262023'!$A$3:$A$4500=Table2.5a!$A69)*('Annual Sales FINAL 06262023'!$F$3:$F$4500='Input_Data &amp; TOC'!$A$2),'Annual Sales FINAL 06262023'!$J$3:$J$4500,,TRUE),_xlfn.XLOOKUP(A69,'LOOKUP SalesReport 2023-11-13'!A:A,'LOOKUP SalesReport 2023-11-13'!H:H,,FALSE))</f>
        <v>Alaska Village Electric Cooperative</v>
      </c>
      <c r="E69" s="48" t="str" cm="1">
        <f t="array" ref="E69">IFERROR(_xlfn.XLOOKUP(1,('Annual Sales FINAL 06262023'!$A$3:$A$4500=Table2.5a!$A69)*('Annual Sales FINAL 06262023'!$F$3:$F$4500='Input_Data &amp; TOC'!$A$2),'Annual Sales FINAL 06262023'!$B$3:$B$4500,,TRUE),_xlfn.XLOOKUP(A69,'LOOKUP SalesReport 2023-11-13'!A:A,'LOOKUP SalesReport 2023-11-13'!G:G,,FALSE))</f>
        <v>Shungnak</v>
      </c>
      <c r="F69" s="48" t="str" cm="1">
        <f t="array" ref="F69">IFERROR(_xlfn.XLOOKUP(1,('Annual Sales FINAL 06262023'!$A$3:$A$4500=Table2.5a!$A69)*('Annual Sales FINAL 06262023'!$F$3:$F$4500='Input_Data &amp; TOC'!$A$2),'Annual Sales FINAL 06262023'!$E$3:$E$4500,,TRUE),_xlfn.XLOOKUP(A69,'LOOKUP SalesReport 2023-11-13'!A:A,'LOOKUP SalesReport 2023-11-13'!K:K,,FALSE))</f>
        <v>Shungnak_grid</v>
      </c>
      <c r="G69" s="98" t="str">
        <f>VLOOKUP($F69,'LOOKUP INTERTIES 2023-11-08'!$B$2:$G$206,6,FALSE)</f>
        <v>Northwest Arctic</v>
      </c>
      <c r="H69" s="140" cm="1">
        <f t="array" ref="H69">IFERROR(_xlfn.XLOOKUP(1,('Annual Sales FINAL 06262023'!$A$3:$A$4500=$A69)*('Annual Sales FINAL 06262023'!$F$3:$F$4500='Input_Data &amp; TOC'!$A$2),'Annual Sales FINAL 06262023'!$V$3:$V$4500,,TRUE),)</f>
        <v>304.38642391666662</v>
      </c>
      <c r="I69" s="151" cm="1">
        <f t="array" ref="I69">IFERROR(_xlfn.XLOOKUP(1,('Annual Sales FINAL 06262023'!$A$3:$A$4500=$A69)*('Annual Sales FINAL 06262023'!$F$3:$F$4500='Input_Data &amp; TOC'!$A$2),'Annual Sales FINAL 06262023'!$W$3:$W$4500,,TRUE),)</f>
        <v>394.83699999999999</v>
      </c>
      <c r="J69" s="154" cm="1">
        <f t="array" ref="J69">IFERROR(_xlfn.XLOOKUP(1,('Annual Sales FINAL 06262023'!$A$3:$A$4500=$A69)*('Annual Sales FINAL 06262023'!$F$3:$F$4500='Input_Data &amp; TOC'!$A$2),'Annual Sales FINAL 06262023'!$X$3:$X$4500,,TRUE),)</f>
        <v>62.25</v>
      </c>
      <c r="K69" s="46">
        <f t="shared" si="7"/>
        <v>0.77091666666666658</v>
      </c>
      <c r="L69" s="139" cm="1">
        <f t="array" ref="L69">IFERROR(_xlfn.XLOOKUP(1,('Annual Sales FINAL 06262023'!$A$3:$A$4500=$A69)*('Annual Sales FINAL 06262023'!$F$3:$F$4500='Input_Data &amp; TOC'!$A$2),'Annual Sales FINAL 06262023'!$Y$3:$Y$4500,,TRUE),)</f>
        <v>82.907461999999995</v>
      </c>
      <c r="M69" s="139" cm="1">
        <f t="array" ref="M69">IFERROR(_xlfn.XLOOKUP(1,('Annual Sales FINAL 06262023'!$A$3:$A$4500=$A69)*('Annual Sales FINAL 06262023'!$F$3:$F$4500='Input_Data &amp; TOC'!$A$2),'Annual Sales FINAL 06262023'!$Z$3:$Z$4500,,TRUE),)</f>
        <v>107.544</v>
      </c>
      <c r="N69" s="139" cm="1">
        <f t="array" ref="N69">IFERROR(_xlfn.XLOOKUP(1,('Annual Sales FINAL 06262023'!$A$3:$A$4500=$A69)*('Annual Sales FINAL 06262023'!$F$3:$F$4500='Input_Data &amp; TOC'!$A$2),'Annual Sales FINAL 06262023'!$AA$3:$AA$4500,,TRUE),)</f>
        <v>9.5833333333333339</v>
      </c>
      <c r="O69" s="140">
        <f t="shared" si="8"/>
        <v>0.77091666666666669</v>
      </c>
      <c r="P69" s="127" cm="1">
        <f t="array" ref="P69">IFERROR(_xlfn.XLOOKUP(1,('Annual Sales FINAL 06262023'!$A$3:$A$4500=$A69)*('Annual Sales FINAL 06262023'!$F$3:$F$4500='Input_Data &amp; TOC'!$A$2),'Annual Sales FINAL 06262023'!$AO$3:$AO$4500,,TRUE),)</f>
        <v>312.11563441666664</v>
      </c>
      <c r="Q69" s="127" cm="1">
        <f t="array" ref="Q69">IFERROR(_xlfn.XLOOKUP(1,('Annual Sales FINAL 06262023'!$A$3:$A$4500=$A69)*('Annual Sales FINAL 06262023'!$F$3:$F$4500='Input_Data &amp; TOC'!$A$2),'Annual Sales FINAL 06262023'!$AP$3:$AP$4500,,TRUE),)</f>
        <v>404.863</v>
      </c>
      <c r="R69" s="127" cm="1">
        <f t="array" ref="R69">IFERROR(_xlfn.XLOOKUP(1,('Annual Sales FINAL 06262023'!$A$3:$A$4500=$A69)*('Annual Sales FINAL 06262023'!$F$3:$F$4500='Input_Data &amp; TOC'!$A$2),'Annual Sales FINAL 06262023'!$AQ$3:$AQ$4500,,TRUE),)</f>
        <v>20</v>
      </c>
      <c r="S69" s="142">
        <f t="shared" si="5"/>
        <v>0.77091666666666658</v>
      </c>
      <c r="T69" s="139" cm="1">
        <f t="array" ref="T69">IFERROR(_xlfn.XLOOKUP(1,('Annual Sales FINAL 06262023'!$A$3:$A$4500=$A69)*('Annual Sales FINAL 06262023'!$F$3:$F$4500='Input_Data &amp; TOC'!$A$2),'Annual Sales FINAL 06262023'!$AR$3:$AR$4500,,TRUE),)</f>
        <v>699.40952033333326</v>
      </c>
      <c r="U69" s="139" cm="1">
        <f t="array" ref="U69">IFERROR(_xlfn.XLOOKUP(1,('Annual Sales FINAL 06262023'!$A$3:$A$4500=$A69)*('Annual Sales FINAL 06262023'!$F$3:$F$4500='Input_Data &amp; TOC'!$A$2),'Annual Sales FINAL 06262023'!$AS$3:$AS$4500,,TRUE),)</f>
        <v>907.24400000000003</v>
      </c>
      <c r="V69" s="139" cm="1">
        <f t="array" ref="V69">IFERROR(_xlfn.XLOOKUP(1,('Annual Sales FINAL 06262023'!$A$3:$A$4500=$A69)*('Annual Sales FINAL 06262023'!$F$3:$F$4500='Input_Data &amp; TOC'!$A$2),'Annual Sales FINAL 06262023'!$AT$3:$AT$4500,,TRUE),)</f>
        <v>91.833333333333343</v>
      </c>
      <c r="W69" s="142">
        <f t="shared" si="9"/>
        <v>0.77091666666666658</v>
      </c>
      <c r="X69" s="139" t="str" cm="1">
        <f t="array" ref="X69">IFERROR(_xlfn.XLOOKUP(1,('Annual Sales FINAL 06262023'!$A$3:$A$4500=$A69)*('Annual Sales FINAL 06262023'!$F$3:$F$4500='Input_Data &amp; TOC'!$A$2),'Annual Sales FINAL 06262023'!$S$3:$S$4500,,TRUE),)</f>
        <v>PCE</v>
      </c>
      <c r="Y69" s="139" cm="1">
        <f t="array" ref="Y69">IFERROR(_xlfn.XLOOKUP(1,('Annual Sales FINAL 06262023'!$A$3:$A$4500=$A69)*('Annual Sales FINAL 06262023'!$F$3:$F$4500='Input_Data &amp; TOC'!$A$2),'Annual Sales FINAL 06262023'!$AU$3:$AU$4500,,TRUE),)</f>
        <v>12</v>
      </c>
      <c r="Z69" t="str">
        <f>VLOOKUP($A69,'LOOKUP SalesReport 2023-11-13'!$A$2:$P$216,16, FALSE)</f>
        <v>Northwest Arctic</v>
      </c>
      <c r="AA69" t="str">
        <f t="shared" si="6"/>
        <v>Residential rate as reported to PCE</v>
      </c>
    </row>
    <row r="70" spans="1:27" ht="30" x14ac:dyDescent="0.25">
      <c r="A70" t="s">
        <v>707</v>
      </c>
      <c r="B70">
        <f>VLOOKUP($A70,'LOOKUP SalesReport 2023-11-13'!$A$2:$O$216,4, FALSE)</f>
        <v>331680</v>
      </c>
      <c r="C70">
        <f>VLOOKUP(A70,'LOOKUP SalesReport 2023-11-13'!$A$2:$Q$216,9,FALSE)</f>
        <v>169</v>
      </c>
      <c r="D70" s="48" t="str" cm="1">
        <f t="array" ref="D70">IFERROR(_xlfn.XLOOKUP(1,('Annual Sales FINAL 06262023'!$A$3:$A$4500=Table2.5a!$A70)*('Annual Sales FINAL 06262023'!$F$3:$F$4500='Input_Data &amp; TOC'!$A$2),'Annual Sales FINAL 06262023'!$J$3:$J$4500,,TRUE),_xlfn.XLOOKUP(A70,'LOOKUP SalesReport 2023-11-13'!A:A,'LOOKUP SalesReport 2023-11-13'!H:H,,FALSE))</f>
        <v>Alaska Village Electric Cooperative</v>
      </c>
      <c r="E70" s="48" t="str" cm="1">
        <f t="array" ref="E70">IFERROR(_xlfn.XLOOKUP(1,('Annual Sales FINAL 06262023'!$A$3:$A$4500=Table2.5a!$A70)*('Annual Sales FINAL 06262023'!$F$3:$F$4500='Input_Data &amp; TOC'!$A$2),'Annual Sales FINAL 06262023'!$B$3:$B$4500,,TRUE),_xlfn.XLOOKUP(A70,'LOOKUP SalesReport 2023-11-13'!A:A,'LOOKUP SalesReport 2023-11-13'!G:G,,FALSE))</f>
        <v>Stebbins</v>
      </c>
      <c r="F70" s="48" t="str" cm="1">
        <f t="array" ref="F70">IFERROR(_xlfn.XLOOKUP(1,('Annual Sales FINAL 06262023'!$A$3:$A$4500=Table2.5a!$A70)*('Annual Sales FINAL 06262023'!$F$3:$F$4500='Input_Data &amp; TOC'!$A$2),'Annual Sales FINAL 06262023'!$E$3:$E$4500,,TRUE),_xlfn.XLOOKUP(A70,'LOOKUP SalesReport 2023-11-13'!A:A,'LOOKUP SalesReport 2023-11-13'!K:K,,FALSE))</f>
        <v>Stebbins_grid</v>
      </c>
      <c r="G70" s="98" t="str">
        <f>VLOOKUP($F70,'LOOKUP INTERTIES 2023-11-08'!$B$2:$G$206,6,FALSE)</f>
        <v>Bering Straits</v>
      </c>
      <c r="H70" s="140" cm="1">
        <f t="array" ref="H70">IFERROR(_xlfn.XLOOKUP(1,('Annual Sales FINAL 06262023'!$A$3:$A$4500=$A70)*('Annual Sales FINAL 06262023'!$F$3:$F$4500='Input_Data &amp; TOC'!$A$2),'Annual Sales FINAL 06262023'!$V$3:$V$4500,,TRUE),)</f>
        <v>398.20435996666669</v>
      </c>
      <c r="I70" s="151" cm="1">
        <f t="array" ref="I70">IFERROR(_xlfn.XLOOKUP(1,('Annual Sales FINAL 06262023'!$A$3:$A$4500=$A70)*('Annual Sales FINAL 06262023'!$F$3:$F$4500='Input_Data &amp; TOC'!$A$2),'Annual Sales FINAL 06262023'!$W$3:$W$4500,,TRUE),)</f>
        <v>772.06299999999999</v>
      </c>
      <c r="J70" s="154" cm="1">
        <f t="array" ref="J70">IFERROR(_xlfn.XLOOKUP(1,('Annual Sales FINAL 06262023'!$A$3:$A$4500=$A70)*('Annual Sales FINAL 06262023'!$F$3:$F$4500='Input_Data &amp; TOC'!$A$2),'Annual Sales FINAL 06262023'!$X$3:$X$4500,,TRUE),)</f>
        <v>139.25</v>
      </c>
      <c r="K70" s="46">
        <f t="shared" si="7"/>
        <v>0.51576666666666671</v>
      </c>
      <c r="L70" s="139" cm="1">
        <f t="array" ref="L70">IFERROR(_xlfn.XLOOKUP(1,('Annual Sales FINAL 06262023'!$A$3:$A$4500=$A70)*('Annual Sales FINAL 06262023'!$F$3:$F$4500='Input_Data &amp; TOC'!$A$2),'Annual Sales FINAL 06262023'!$Y$3:$Y$4500,,TRUE),)</f>
        <v>96.241544233333329</v>
      </c>
      <c r="M70" s="139" cm="1">
        <f t="array" ref="M70">IFERROR(_xlfn.XLOOKUP(1,('Annual Sales FINAL 06262023'!$A$3:$A$4500=$A70)*('Annual Sales FINAL 06262023'!$F$3:$F$4500='Input_Data &amp; TOC'!$A$2),'Annual Sales FINAL 06262023'!$Z$3:$Z$4500,,TRUE),)</f>
        <v>186.59899999999999</v>
      </c>
      <c r="N70" s="139" cm="1">
        <f t="array" ref="N70">IFERROR(_xlfn.XLOOKUP(1,('Annual Sales FINAL 06262023'!$A$3:$A$4500=$A70)*('Annual Sales FINAL 06262023'!$F$3:$F$4500='Input_Data &amp; TOC'!$A$2),'Annual Sales FINAL 06262023'!$AA$3:$AA$4500,,TRUE),)</f>
        <v>10</v>
      </c>
      <c r="O70" s="140">
        <f t="shared" si="8"/>
        <v>0.51576666666666671</v>
      </c>
      <c r="P70" s="127" cm="1">
        <f t="array" ref="P70">IFERROR(_xlfn.XLOOKUP(1,('Annual Sales FINAL 06262023'!$A$3:$A$4500=$A70)*('Annual Sales FINAL 06262023'!$F$3:$F$4500='Input_Data &amp; TOC'!$A$2),'Annual Sales FINAL 06262023'!$AO$3:$AO$4500,,TRUE),)</f>
        <v>321.9343326</v>
      </c>
      <c r="Q70" s="127" cm="1">
        <f t="array" ref="Q70">IFERROR(_xlfn.XLOOKUP(1,('Annual Sales FINAL 06262023'!$A$3:$A$4500=$A70)*('Annual Sales FINAL 06262023'!$F$3:$F$4500='Input_Data &amp; TOC'!$A$2),'Annual Sales FINAL 06262023'!$AP$3:$AP$4500,,TRUE),)</f>
        <v>624.18599999999992</v>
      </c>
      <c r="R70" s="127" cm="1">
        <f t="array" ref="R70">IFERROR(_xlfn.XLOOKUP(1,('Annual Sales FINAL 06262023'!$A$3:$A$4500=$A70)*('Annual Sales FINAL 06262023'!$F$3:$F$4500='Input_Data &amp; TOC'!$A$2),'Annual Sales FINAL 06262023'!$AQ$3:$AQ$4500,,TRUE),)</f>
        <v>39.166666666666671</v>
      </c>
      <c r="S70" s="142">
        <f t="shared" si="5"/>
        <v>0.51576666666666671</v>
      </c>
      <c r="T70" s="139" cm="1">
        <f t="array" ref="T70">IFERROR(_xlfn.XLOOKUP(1,('Annual Sales FINAL 06262023'!$A$3:$A$4500=$A70)*('Annual Sales FINAL 06262023'!$F$3:$F$4500='Input_Data &amp; TOC'!$A$2),'Annual Sales FINAL 06262023'!$AR$3:$AR$4500,,TRUE),)</f>
        <v>816.38023680000003</v>
      </c>
      <c r="U70" s="139" cm="1">
        <f t="array" ref="U70">IFERROR(_xlfn.XLOOKUP(1,('Annual Sales FINAL 06262023'!$A$3:$A$4500=$A70)*('Annual Sales FINAL 06262023'!$F$3:$F$4500='Input_Data &amp; TOC'!$A$2),'Annual Sales FINAL 06262023'!$AS$3:$AS$4500,,TRUE),)</f>
        <v>1582.848</v>
      </c>
      <c r="V70" s="139" cm="1">
        <f t="array" ref="V70">IFERROR(_xlfn.XLOOKUP(1,('Annual Sales FINAL 06262023'!$A$3:$A$4500=$A70)*('Annual Sales FINAL 06262023'!$F$3:$F$4500='Input_Data &amp; TOC'!$A$2),'Annual Sales FINAL 06262023'!$AT$3:$AT$4500,,TRUE),)</f>
        <v>188.41666666666669</v>
      </c>
      <c r="W70" s="142">
        <f t="shared" si="9"/>
        <v>0.51576666666666671</v>
      </c>
      <c r="X70" s="139" t="str" cm="1">
        <f t="array" ref="X70">IFERROR(_xlfn.XLOOKUP(1,('Annual Sales FINAL 06262023'!$A$3:$A$4500=$A70)*('Annual Sales FINAL 06262023'!$F$3:$F$4500='Input_Data &amp; TOC'!$A$2),'Annual Sales FINAL 06262023'!$S$3:$S$4500,,TRUE),)</f>
        <v>PCE</v>
      </c>
      <c r="Y70" s="139" cm="1">
        <f t="array" ref="Y70">IFERROR(_xlfn.XLOOKUP(1,('Annual Sales FINAL 06262023'!$A$3:$A$4500=$A70)*('Annual Sales FINAL 06262023'!$F$3:$F$4500='Input_Data &amp; TOC'!$A$2),'Annual Sales FINAL 06262023'!$AU$3:$AU$4500,,TRUE),)</f>
        <v>12</v>
      </c>
      <c r="Z70" t="str">
        <f>VLOOKUP($A70,'LOOKUP SalesReport 2023-11-13'!$A$2:$P$216,16, FALSE)</f>
        <v>Bering Straits</v>
      </c>
      <c r="AA70" t="str">
        <f t="shared" si="6"/>
        <v>Residential rate as reported to PCE</v>
      </c>
    </row>
    <row r="71" spans="1:27" ht="30" x14ac:dyDescent="0.25">
      <c r="A71" t="s">
        <v>709</v>
      </c>
      <c r="B71">
        <f>VLOOKUP($A71,'LOOKUP SalesReport 2023-11-13'!$A$2:$O$216,4, FALSE)</f>
        <v>331690</v>
      </c>
      <c r="C71">
        <f>VLOOKUP(A71,'LOOKUP SalesReport 2023-11-13'!$A$2:$Q$216,9,FALSE)</f>
        <v>169</v>
      </c>
      <c r="D71" s="48" t="str" cm="1">
        <f t="array" ref="D71">IFERROR(_xlfn.XLOOKUP(1,('Annual Sales FINAL 06262023'!$A$3:$A$4500=Table2.5a!$A71)*('Annual Sales FINAL 06262023'!$F$3:$F$4500='Input_Data &amp; TOC'!$A$2),'Annual Sales FINAL 06262023'!$J$3:$J$4500,,TRUE),_xlfn.XLOOKUP(A71,'LOOKUP SalesReport 2023-11-13'!A:A,'LOOKUP SalesReport 2023-11-13'!H:H,,FALSE))</f>
        <v>Alaska Village Electric Cooperative</v>
      </c>
      <c r="E71" s="48" t="str" cm="1">
        <f t="array" ref="E71">IFERROR(_xlfn.XLOOKUP(1,('Annual Sales FINAL 06262023'!$A$3:$A$4500=Table2.5a!$A71)*('Annual Sales FINAL 06262023'!$F$3:$F$4500='Input_Data &amp; TOC'!$A$2),'Annual Sales FINAL 06262023'!$B$3:$B$4500,,TRUE),_xlfn.XLOOKUP(A71,'LOOKUP SalesReport 2023-11-13'!A:A,'LOOKUP SalesReport 2023-11-13'!G:G,,FALSE))</f>
        <v>Togiak</v>
      </c>
      <c r="F71" s="48" t="str" cm="1">
        <f t="array" ref="F71">IFERROR(_xlfn.XLOOKUP(1,('Annual Sales FINAL 06262023'!$A$3:$A$4500=Table2.5a!$A71)*('Annual Sales FINAL 06262023'!$F$3:$F$4500='Input_Data &amp; TOC'!$A$2),'Annual Sales FINAL 06262023'!$E$3:$E$4500,,TRUE),_xlfn.XLOOKUP(A71,'LOOKUP SalesReport 2023-11-13'!A:A,'LOOKUP SalesReport 2023-11-13'!K:K,,FALSE))</f>
        <v>Togiak_grid</v>
      </c>
      <c r="G71" s="98" t="str">
        <f>VLOOKUP($F71,'LOOKUP INTERTIES 2023-11-08'!$B$2:$G$206,6,FALSE)</f>
        <v>Bristol Bay</v>
      </c>
      <c r="H71" s="140" cm="1">
        <f t="array" ref="H71">IFERROR(_xlfn.XLOOKUP(1,('Annual Sales FINAL 06262023'!$A$3:$A$4500=$A71)*('Annual Sales FINAL 06262023'!$F$3:$F$4500='Input_Data &amp; TOC'!$A$2),'Annual Sales FINAL 06262023'!$V$3:$V$4500,,TRUE),)</f>
        <v>622.60384724999994</v>
      </c>
      <c r="I71" s="151" cm="1">
        <f t="array" ref="I71">IFERROR(_xlfn.XLOOKUP(1,('Annual Sales FINAL 06262023'!$A$3:$A$4500=$A71)*('Annual Sales FINAL 06262023'!$F$3:$F$4500='Input_Data &amp; TOC'!$A$2),'Annual Sales FINAL 06262023'!$W$3:$W$4500,,TRUE),)</f>
        <v>1183.5450000000001</v>
      </c>
      <c r="J71" s="154" cm="1">
        <f t="array" ref="J71">IFERROR(_xlfn.XLOOKUP(1,('Annual Sales FINAL 06262023'!$A$3:$A$4500=$A71)*('Annual Sales FINAL 06262023'!$F$3:$F$4500='Input_Data &amp; TOC'!$A$2),'Annual Sales FINAL 06262023'!$X$3:$X$4500,,TRUE),)</f>
        <v>214.08333333333334</v>
      </c>
      <c r="K71" s="46">
        <f t="shared" si="7"/>
        <v>0.52604999999999991</v>
      </c>
      <c r="L71" s="139" cm="1">
        <f t="array" ref="L71">IFERROR(_xlfn.XLOOKUP(1,('Annual Sales FINAL 06262023'!$A$3:$A$4500=$A71)*('Annual Sales FINAL 06262023'!$F$3:$F$4500='Input_Data &amp; TOC'!$A$2),'Annual Sales FINAL 06262023'!$Y$3:$Y$4500,,TRUE),)</f>
        <v>276.85748474999991</v>
      </c>
      <c r="M71" s="139" cm="1">
        <f t="array" ref="M71">IFERROR(_xlfn.XLOOKUP(1,('Annual Sales FINAL 06262023'!$A$3:$A$4500=$A71)*('Annual Sales FINAL 06262023'!$F$3:$F$4500='Input_Data &amp; TOC'!$A$2),'Annual Sales FINAL 06262023'!$Z$3:$Z$4500,,TRUE),)</f>
        <v>526.29499999999996</v>
      </c>
      <c r="N71" s="139" cm="1">
        <f t="array" ref="N71">IFERROR(_xlfn.XLOOKUP(1,('Annual Sales FINAL 06262023'!$A$3:$A$4500=$A71)*('Annual Sales FINAL 06262023'!$F$3:$F$4500='Input_Data &amp; TOC'!$A$2),'Annual Sales FINAL 06262023'!$AA$3:$AA$4500,,TRUE),)</f>
        <v>19</v>
      </c>
      <c r="O71" s="140">
        <f t="shared" si="8"/>
        <v>0.52604999999999991</v>
      </c>
      <c r="P71" s="127" cm="1">
        <f t="array" ref="P71">IFERROR(_xlfn.XLOOKUP(1,('Annual Sales FINAL 06262023'!$A$3:$A$4500=$A71)*('Annual Sales FINAL 06262023'!$F$3:$F$4500='Input_Data &amp; TOC'!$A$2),'Annual Sales FINAL 06262023'!$AO$3:$AO$4500,,TRUE),)</f>
        <v>751.45453424999994</v>
      </c>
      <c r="Q71" s="127" cm="1">
        <f t="array" ref="Q71">IFERROR(_xlfn.XLOOKUP(1,('Annual Sales FINAL 06262023'!$A$3:$A$4500=$A71)*('Annual Sales FINAL 06262023'!$F$3:$F$4500='Input_Data &amp; TOC'!$A$2),'Annual Sales FINAL 06262023'!$AP$3:$AP$4500,,TRUE),)</f>
        <v>1428.4850000000001</v>
      </c>
      <c r="R71" s="127" cm="1">
        <f t="array" ref="R71">IFERROR(_xlfn.XLOOKUP(1,('Annual Sales FINAL 06262023'!$A$3:$A$4500=$A71)*('Annual Sales FINAL 06262023'!$F$3:$F$4500='Input_Data &amp; TOC'!$A$2),'Annual Sales FINAL 06262023'!$AQ$3:$AQ$4500,,TRUE),)</f>
        <v>76</v>
      </c>
      <c r="S71" s="142">
        <f t="shared" si="5"/>
        <v>0.52604999999999991</v>
      </c>
      <c r="T71" s="139" cm="1">
        <f t="array" ref="T71">IFERROR(_xlfn.XLOOKUP(1,('Annual Sales FINAL 06262023'!$A$3:$A$4500=$A71)*('Annual Sales FINAL 06262023'!$F$3:$F$4500='Input_Data &amp; TOC'!$A$2),'Annual Sales FINAL 06262023'!$AR$3:$AR$4500,,TRUE),)</f>
        <v>1650.9158662499999</v>
      </c>
      <c r="U71" s="139" cm="1">
        <f t="array" ref="U71">IFERROR(_xlfn.XLOOKUP(1,('Annual Sales FINAL 06262023'!$A$3:$A$4500=$A71)*('Annual Sales FINAL 06262023'!$F$3:$F$4500='Input_Data &amp; TOC'!$A$2),'Annual Sales FINAL 06262023'!$AS$3:$AS$4500,,TRUE),)</f>
        <v>3138.3250000000003</v>
      </c>
      <c r="V71" s="139" cm="1">
        <f t="array" ref="V71">IFERROR(_xlfn.XLOOKUP(1,('Annual Sales FINAL 06262023'!$A$3:$A$4500=$A71)*('Annual Sales FINAL 06262023'!$F$3:$F$4500='Input_Data &amp; TOC'!$A$2),'Annual Sales FINAL 06262023'!$AT$3:$AT$4500,,TRUE),)</f>
        <v>309.08333333333337</v>
      </c>
      <c r="W71" s="142">
        <f t="shared" si="9"/>
        <v>0.52604999999999991</v>
      </c>
      <c r="X71" s="139" t="str" cm="1">
        <f t="array" ref="X71">IFERROR(_xlfn.XLOOKUP(1,('Annual Sales FINAL 06262023'!$A$3:$A$4500=$A71)*('Annual Sales FINAL 06262023'!$F$3:$F$4500='Input_Data &amp; TOC'!$A$2),'Annual Sales FINAL 06262023'!$S$3:$S$4500,,TRUE),)</f>
        <v>PCE</v>
      </c>
      <c r="Y71" s="139" cm="1">
        <f t="array" ref="Y71">IFERROR(_xlfn.XLOOKUP(1,('Annual Sales FINAL 06262023'!$A$3:$A$4500=$A71)*('Annual Sales FINAL 06262023'!$F$3:$F$4500='Input_Data &amp; TOC'!$A$2),'Annual Sales FINAL 06262023'!$AU$3:$AU$4500,,TRUE),)</f>
        <v>12</v>
      </c>
      <c r="Z71" t="str">
        <f>VLOOKUP($A71,'LOOKUP SalesReport 2023-11-13'!$A$2:$P$216,16, FALSE)</f>
        <v>Bristol Bay</v>
      </c>
      <c r="AA71" t="str">
        <f t="shared" si="6"/>
        <v>Residential rate as reported to PCE</v>
      </c>
    </row>
    <row r="72" spans="1:27" ht="30" x14ac:dyDescent="0.25">
      <c r="A72" t="s">
        <v>714</v>
      </c>
      <c r="B72">
        <f>VLOOKUP($A72,'LOOKUP SalesReport 2023-11-13'!$A$2:$O$216,4, FALSE)</f>
        <v>331700</v>
      </c>
      <c r="C72">
        <f>VLOOKUP(A72,'LOOKUP SalesReport 2023-11-13'!$A$2:$Q$216,9,FALSE)</f>
        <v>169</v>
      </c>
      <c r="D72" s="48" t="str" cm="1">
        <f t="array" ref="D72">IFERROR(_xlfn.XLOOKUP(1,('Annual Sales FINAL 06262023'!$A$3:$A$4500=Table2.5a!$A72)*('Annual Sales FINAL 06262023'!$F$3:$F$4500='Input_Data &amp; TOC'!$A$2),'Annual Sales FINAL 06262023'!$J$3:$J$4500,,TRUE),_xlfn.XLOOKUP(A72,'LOOKUP SalesReport 2023-11-13'!A:A,'LOOKUP SalesReport 2023-11-13'!H:H,,FALSE))</f>
        <v>Alaska Village Electric Cooperative</v>
      </c>
      <c r="E72" s="48" t="str" cm="1">
        <f t="array" ref="E72">IFERROR(_xlfn.XLOOKUP(1,('Annual Sales FINAL 06262023'!$A$3:$A$4500=Table2.5a!$A72)*('Annual Sales FINAL 06262023'!$F$3:$F$4500='Input_Data &amp; TOC'!$A$2),'Annual Sales FINAL 06262023'!$B$3:$B$4500,,TRUE),_xlfn.XLOOKUP(A72,'LOOKUP SalesReport 2023-11-13'!A:A,'LOOKUP SalesReport 2023-11-13'!G:G,,FALSE))</f>
        <v>Toksook Bay</v>
      </c>
      <c r="F72" s="48" t="str" cm="1">
        <f t="array" ref="F72">IFERROR(_xlfn.XLOOKUP(1,('Annual Sales FINAL 06262023'!$A$3:$A$4500=Table2.5a!$A72)*('Annual Sales FINAL 06262023'!$F$3:$F$4500='Input_Data &amp; TOC'!$A$2),'Annual Sales FINAL 06262023'!$E$3:$E$4500,,TRUE),_xlfn.XLOOKUP(A72,'LOOKUP SalesReport 2023-11-13'!A:A,'LOOKUP SalesReport 2023-11-13'!K:K,,FALSE))</f>
        <v>Toksook Bay_grid</v>
      </c>
      <c r="G72" s="98" t="str">
        <f>VLOOKUP($F72,'LOOKUP INTERTIES 2023-11-08'!$B$2:$G$206,6,FALSE)</f>
        <v>Lower Yukon-Kuskokwim</v>
      </c>
      <c r="H72" s="140" cm="1">
        <f t="array" ref="H72">IFERROR(_xlfn.XLOOKUP(1,('Annual Sales FINAL 06262023'!$A$3:$A$4500=$A72)*('Annual Sales FINAL 06262023'!$F$3:$F$4500='Input_Data &amp; TOC'!$A$2),'Annual Sales FINAL 06262023'!$V$3:$V$4500,,TRUE),)</f>
        <v>428.3559567916667</v>
      </c>
      <c r="I72" s="151" cm="1">
        <f t="array" ref="I72">IFERROR(_xlfn.XLOOKUP(1,('Annual Sales FINAL 06262023'!$A$3:$A$4500=$A72)*('Annual Sales FINAL 06262023'!$F$3:$F$4500='Input_Data &amp; TOC'!$A$2),'Annual Sales FINAL 06262023'!$W$3:$W$4500,,TRUE),)</f>
        <v>818.971</v>
      </c>
      <c r="J72" s="154" cm="1">
        <f t="array" ref="J72">IFERROR(_xlfn.XLOOKUP(1,('Annual Sales FINAL 06262023'!$A$3:$A$4500=$A72)*('Annual Sales FINAL 06262023'!$F$3:$F$4500='Input_Data &amp; TOC'!$A$2),'Annual Sales FINAL 06262023'!$X$3:$X$4500,,TRUE),)</f>
        <v>130.83333333333334</v>
      </c>
      <c r="K72" s="46">
        <f t="shared" si="7"/>
        <v>0.52304166666666674</v>
      </c>
      <c r="L72" s="139" cm="1">
        <f t="array" ref="L72">IFERROR(_xlfn.XLOOKUP(1,('Annual Sales FINAL 06262023'!$A$3:$A$4500=$A72)*('Annual Sales FINAL 06262023'!$F$3:$F$4500='Input_Data &amp; TOC'!$A$2),'Annual Sales FINAL 06262023'!$Y$3:$Y$4500,,TRUE),)</f>
        <v>32.822433708333335</v>
      </c>
      <c r="M72" s="139" cm="1">
        <f t="array" ref="M72">IFERROR(_xlfn.XLOOKUP(1,('Annual Sales FINAL 06262023'!$A$3:$A$4500=$A72)*('Annual Sales FINAL 06262023'!$F$3:$F$4500='Input_Data &amp; TOC'!$A$2),'Annual Sales FINAL 06262023'!$Z$3:$Z$4500,,TRUE),)</f>
        <v>62.753</v>
      </c>
      <c r="N72" s="139" cm="1">
        <f t="array" ref="N72">IFERROR(_xlfn.XLOOKUP(1,('Annual Sales FINAL 06262023'!$A$3:$A$4500=$A72)*('Annual Sales FINAL 06262023'!$F$3:$F$4500='Input_Data &amp; TOC'!$A$2),'Annual Sales FINAL 06262023'!$AA$3:$AA$4500,,TRUE),)</f>
        <v>13</v>
      </c>
      <c r="O72" s="140">
        <f t="shared" si="8"/>
        <v>0.52304166666666674</v>
      </c>
      <c r="P72" s="127" cm="1">
        <f t="array" ref="P72">IFERROR(_xlfn.XLOOKUP(1,('Annual Sales FINAL 06262023'!$A$3:$A$4500=$A72)*('Annual Sales FINAL 06262023'!$F$3:$F$4500='Input_Data &amp; TOC'!$A$2),'Annual Sales FINAL 06262023'!$AO$3:$AO$4500,,TRUE),)</f>
        <v>428.58871033333344</v>
      </c>
      <c r="Q72" s="127" cm="1">
        <f t="array" ref="Q72">IFERROR(_xlfn.XLOOKUP(1,('Annual Sales FINAL 06262023'!$A$3:$A$4500=$A72)*('Annual Sales FINAL 06262023'!$F$3:$F$4500='Input_Data &amp; TOC'!$A$2),'Annual Sales FINAL 06262023'!$AP$3:$AP$4500,,TRUE),)</f>
        <v>819.41600000000005</v>
      </c>
      <c r="R72" s="127" cm="1">
        <f t="array" ref="R72">IFERROR(_xlfn.XLOOKUP(1,('Annual Sales FINAL 06262023'!$A$3:$A$4500=$A72)*('Annual Sales FINAL 06262023'!$F$3:$F$4500='Input_Data &amp; TOC'!$A$2),'Annual Sales FINAL 06262023'!$AQ$3:$AQ$4500,,TRUE),)</f>
        <v>36.166666666666671</v>
      </c>
      <c r="S72" s="142">
        <f t="shared" si="5"/>
        <v>0.52304166666666674</v>
      </c>
      <c r="T72" s="139" cm="1">
        <f t="array" ref="T72">IFERROR(_xlfn.XLOOKUP(1,('Annual Sales FINAL 06262023'!$A$3:$A$4500=$A72)*('Annual Sales FINAL 06262023'!$F$3:$F$4500='Input_Data &amp; TOC'!$A$2),'Annual Sales FINAL 06262023'!$AR$3:$AR$4500,,TRUE),)</f>
        <v>889.76710083333353</v>
      </c>
      <c r="U72" s="139" cm="1">
        <f t="array" ref="U72">IFERROR(_xlfn.XLOOKUP(1,('Annual Sales FINAL 06262023'!$A$3:$A$4500=$A72)*('Annual Sales FINAL 06262023'!$F$3:$F$4500='Input_Data &amp; TOC'!$A$2),'Annual Sales FINAL 06262023'!$AS$3:$AS$4500,,TRUE),)</f>
        <v>1701.14</v>
      </c>
      <c r="V72" s="139" cm="1">
        <f t="array" ref="V72">IFERROR(_xlfn.XLOOKUP(1,('Annual Sales FINAL 06262023'!$A$3:$A$4500=$A72)*('Annual Sales FINAL 06262023'!$F$3:$F$4500='Input_Data &amp; TOC'!$A$2),'Annual Sales FINAL 06262023'!$AT$3:$AT$4500,,TRUE),)</f>
        <v>180</v>
      </c>
      <c r="W72" s="142">
        <f t="shared" si="9"/>
        <v>0.52304166666666674</v>
      </c>
      <c r="X72" s="139" t="str" cm="1">
        <f t="array" ref="X72">IFERROR(_xlfn.XLOOKUP(1,('Annual Sales FINAL 06262023'!$A$3:$A$4500=$A72)*('Annual Sales FINAL 06262023'!$F$3:$F$4500='Input_Data &amp; TOC'!$A$2),'Annual Sales FINAL 06262023'!$S$3:$S$4500,,TRUE),)</f>
        <v>PCE</v>
      </c>
      <c r="Y72" s="139" cm="1">
        <f t="array" ref="Y72">IFERROR(_xlfn.XLOOKUP(1,('Annual Sales FINAL 06262023'!$A$3:$A$4500=$A72)*('Annual Sales FINAL 06262023'!$F$3:$F$4500='Input_Data &amp; TOC'!$A$2),'Annual Sales FINAL 06262023'!$AU$3:$AU$4500,,TRUE),)</f>
        <v>12</v>
      </c>
      <c r="Z72" t="str">
        <f>VLOOKUP($A72,'LOOKUP SalesReport 2023-11-13'!$A$2:$P$216,16, FALSE)</f>
        <v>Lower Yukon-Kuskokwim</v>
      </c>
      <c r="AA72" t="str">
        <f t="shared" si="6"/>
        <v>Residential rate as reported to PCE</v>
      </c>
    </row>
    <row r="73" spans="1:27" ht="30" x14ac:dyDescent="0.25">
      <c r="A73" t="s">
        <v>566</v>
      </c>
      <c r="B73">
        <f>VLOOKUP($A73,'LOOKUP SalesReport 2023-11-13'!$A$2:$O$216,4, FALSE)</f>
        <v>331250</v>
      </c>
      <c r="C73">
        <f>VLOOKUP(A73,'LOOKUP SalesReport 2023-11-13'!$A$2:$Q$216,9,FALSE)</f>
        <v>169</v>
      </c>
      <c r="D73" s="48" t="str" cm="1">
        <f t="array" ref="D73">IFERROR(_xlfn.XLOOKUP(1,('Annual Sales FINAL 06262023'!$A$3:$A$4500=Table2.5a!$A73)*('Annual Sales FINAL 06262023'!$F$3:$F$4500='Input_Data &amp; TOC'!$A$2),'Annual Sales FINAL 06262023'!$J$3:$J$4500,,TRUE),_xlfn.XLOOKUP(A73,'LOOKUP SalesReport 2023-11-13'!A:A,'LOOKUP SalesReport 2023-11-13'!H:H,,FALSE))</f>
        <v>Alaska Village Electric Cooperative</v>
      </c>
      <c r="E73" s="48" t="str" cm="1">
        <f t="array" ref="E73">IFERROR(_xlfn.XLOOKUP(1,('Annual Sales FINAL 06262023'!$A$3:$A$4500=Table2.5a!$A73)*('Annual Sales FINAL 06262023'!$F$3:$F$4500='Input_Data &amp; TOC'!$A$2),'Annual Sales FINAL 06262023'!$B$3:$B$4500,,TRUE),_xlfn.XLOOKUP(A73,'LOOKUP SalesReport 2023-11-13'!A:A,'LOOKUP SalesReport 2023-11-13'!G:G,,FALSE))</f>
        <v>Ambler</v>
      </c>
      <c r="F73" s="48" t="str" cm="1">
        <f t="array" ref="F73">IFERROR(_xlfn.XLOOKUP(1,('Annual Sales FINAL 06262023'!$A$3:$A$4500=Table2.5a!$A73)*('Annual Sales FINAL 06262023'!$F$3:$F$4500='Input_Data &amp; TOC'!$A$2),'Annual Sales FINAL 06262023'!$E$3:$E$4500,,TRUE),_xlfn.XLOOKUP(A73,'LOOKUP SalesReport 2023-11-13'!A:A,'LOOKUP SalesReport 2023-11-13'!K:K,,FALSE))</f>
        <v>Ambler_grid</v>
      </c>
      <c r="G73" s="98" t="str">
        <f>VLOOKUP($F73,'LOOKUP INTERTIES 2023-11-08'!$B$2:$G$206,6,FALSE)</f>
        <v>Northwest Arctic</v>
      </c>
      <c r="H73" s="140" cm="1">
        <f t="array" ref="H73">IFERROR(_xlfn.XLOOKUP(1,('Annual Sales FINAL 06262023'!$A$3:$A$4500=$A73)*('Annual Sales FINAL 06262023'!$F$3:$F$4500='Input_Data &amp; TOC'!$A$2),'Annual Sales FINAL 06262023'!$V$3:$V$4500,,TRUE),)</f>
        <v>325.58609799999999</v>
      </c>
      <c r="I73" s="151" cm="1">
        <f t="array" ref="I73">IFERROR(_xlfn.XLOOKUP(1,('Annual Sales FINAL 06262023'!$A$3:$A$4500=$A73)*('Annual Sales FINAL 06262023'!$F$3:$F$4500='Input_Data &amp; TOC'!$A$2),'Annual Sales FINAL 06262023'!$W$3:$W$4500,,TRUE),)</f>
        <v>505.32</v>
      </c>
      <c r="J73" s="154" cm="1">
        <f t="array" ref="J73">IFERROR(_xlfn.XLOOKUP(1,('Annual Sales FINAL 06262023'!$A$3:$A$4500=$A73)*('Annual Sales FINAL 06262023'!$F$3:$F$4500='Input_Data &amp; TOC'!$A$2),'Annual Sales FINAL 06262023'!$X$3:$X$4500,,TRUE),)</f>
        <v>78.083333333333329</v>
      </c>
      <c r="K73" s="46">
        <f t="shared" si="7"/>
        <v>0.64431666666666665</v>
      </c>
      <c r="L73" s="139" cm="1">
        <f t="array" ref="L73">IFERROR(_xlfn.XLOOKUP(1,('Annual Sales FINAL 06262023'!$A$3:$A$4500=$A73)*('Annual Sales FINAL 06262023'!$F$3:$F$4500='Input_Data &amp; TOC'!$A$2),'Annual Sales FINAL 06262023'!$Y$3:$Y$4500,,TRUE),)</f>
        <v>24.662509050000001</v>
      </c>
      <c r="M73" s="139" cm="1">
        <f t="array" ref="M73">IFERROR(_xlfn.XLOOKUP(1,('Annual Sales FINAL 06262023'!$A$3:$A$4500=$A73)*('Annual Sales FINAL 06262023'!$F$3:$F$4500='Input_Data &amp; TOC'!$A$2),'Annual Sales FINAL 06262023'!$Z$3:$Z$4500,,TRUE),)</f>
        <v>38.277000000000001</v>
      </c>
      <c r="N73" s="139" cm="1">
        <f t="array" ref="N73">IFERROR(_xlfn.XLOOKUP(1,('Annual Sales FINAL 06262023'!$A$3:$A$4500=$A73)*('Annual Sales FINAL 06262023'!$F$3:$F$4500='Input_Data &amp; TOC'!$A$2),'Annual Sales FINAL 06262023'!$AA$3:$AA$4500,,TRUE),)</f>
        <v>12.5</v>
      </c>
      <c r="O73" s="140">
        <f t="shared" si="8"/>
        <v>0.64431666666666665</v>
      </c>
      <c r="P73" s="127" cm="1">
        <f t="array" ref="P73">IFERROR(_xlfn.XLOOKUP(1,('Annual Sales FINAL 06262023'!$A$3:$A$4500=$A73)*('Annual Sales FINAL 06262023'!$F$3:$F$4500='Input_Data &amp; TOC'!$A$2),'Annual Sales FINAL 06262023'!$AO$3:$AO$4500,,TRUE),)</f>
        <v>471.56634789999998</v>
      </c>
      <c r="Q73" s="127" cm="1">
        <f t="array" ref="Q73">IFERROR(_xlfn.XLOOKUP(1,('Annual Sales FINAL 06262023'!$A$3:$A$4500=$A73)*('Annual Sales FINAL 06262023'!$F$3:$F$4500='Input_Data &amp; TOC'!$A$2),'Annual Sales FINAL 06262023'!$AP$3:$AP$4500,,TRUE),)</f>
        <v>731.88599999999997</v>
      </c>
      <c r="R73" s="127" cm="1">
        <f t="array" ref="R73">IFERROR(_xlfn.XLOOKUP(1,('Annual Sales FINAL 06262023'!$A$3:$A$4500=$A73)*('Annual Sales FINAL 06262023'!$F$3:$F$4500='Input_Data &amp; TOC'!$A$2),'Annual Sales FINAL 06262023'!$AQ$3:$AQ$4500,,TRUE),)</f>
        <v>21.833333333333336</v>
      </c>
      <c r="S73" s="142">
        <f t="shared" si="5"/>
        <v>0.64431666666666665</v>
      </c>
      <c r="T73" s="139" cm="1">
        <f t="array" ref="T73">IFERROR(_xlfn.XLOOKUP(1,('Annual Sales FINAL 06262023'!$A$3:$A$4500=$A73)*('Annual Sales FINAL 06262023'!$F$3:$F$4500='Input_Data &amp; TOC'!$A$2),'Annual Sales FINAL 06262023'!$AR$3:$AR$4500,,TRUE),)</f>
        <v>821.8149549499999</v>
      </c>
      <c r="U73" s="139" cm="1">
        <f t="array" ref="U73">IFERROR(_xlfn.XLOOKUP(1,('Annual Sales FINAL 06262023'!$A$3:$A$4500=$A73)*('Annual Sales FINAL 06262023'!$F$3:$F$4500='Input_Data &amp; TOC'!$A$2),'Annual Sales FINAL 06262023'!$AS$3:$AS$4500,,TRUE),)</f>
        <v>1275.4829999999999</v>
      </c>
      <c r="V73" s="139" cm="1">
        <f t="array" ref="V73">IFERROR(_xlfn.XLOOKUP(1,('Annual Sales FINAL 06262023'!$A$3:$A$4500=$A73)*('Annual Sales FINAL 06262023'!$F$3:$F$4500='Input_Data &amp; TOC'!$A$2),'Annual Sales FINAL 06262023'!$AT$3:$AT$4500,,TRUE),)</f>
        <v>112.41666666666666</v>
      </c>
      <c r="W73" s="142">
        <f t="shared" si="9"/>
        <v>0.64431666666666665</v>
      </c>
      <c r="X73" s="139" t="str" cm="1">
        <f t="array" ref="X73">IFERROR(_xlfn.XLOOKUP(1,('Annual Sales FINAL 06262023'!$A$3:$A$4500=$A73)*('Annual Sales FINAL 06262023'!$F$3:$F$4500='Input_Data &amp; TOC'!$A$2),'Annual Sales FINAL 06262023'!$S$3:$S$4500,,TRUE),)</f>
        <v>PCE</v>
      </c>
      <c r="Y73" s="139" cm="1">
        <f t="array" ref="Y73">IFERROR(_xlfn.XLOOKUP(1,('Annual Sales FINAL 06262023'!$A$3:$A$4500=$A73)*('Annual Sales FINAL 06262023'!$F$3:$F$4500='Input_Data &amp; TOC'!$A$2),'Annual Sales FINAL 06262023'!$AU$3:$AU$4500,,TRUE),)</f>
        <v>12</v>
      </c>
      <c r="Z73" t="str">
        <f>VLOOKUP($A73,'LOOKUP SalesReport 2023-11-13'!$A$2:$P$216,16, FALSE)</f>
        <v>Northwest Arctic</v>
      </c>
      <c r="AA73" t="str">
        <f t="shared" si="6"/>
        <v>Residential rate as reported to PCE</v>
      </c>
    </row>
    <row r="74" spans="1:27" ht="30" x14ac:dyDescent="0.25">
      <c r="A74" t="s">
        <v>717</v>
      </c>
      <c r="B74">
        <f>VLOOKUP($A74,'LOOKUP SalesReport 2023-11-13'!$A$2:$O$216,4, FALSE)</f>
        <v>331710</v>
      </c>
      <c r="C74">
        <f>VLOOKUP(A74,'LOOKUP SalesReport 2023-11-13'!$A$2:$Q$216,9,FALSE)</f>
        <v>169</v>
      </c>
      <c r="D74" s="48" t="str" cm="1">
        <f t="array" ref="D74">IFERROR(_xlfn.XLOOKUP(1,('Annual Sales FINAL 06262023'!$A$3:$A$4500=Table2.5a!$A74)*('Annual Sales FINAL 06262023'!$F$3:$F$4500='Input_Data &amp; TOC'!$A$2),'Annual Sales FINAL 06262023'!$J$3:$J$4500,,TRUE),_xlfn.XLOOKUP(A74,'LOOKUP SalesReport 2023-11-13'!A:A,'LOOKUP SalesReport 2023-11-13'!H:H,,FALSE))</f>
        <v>Alaska Village Electric Cooperative</v>
      </c>
      <c r="E74" s="48" t="str" cm="1">
        <f t="array" ref="E74">IFERROR(_xlfn.XLOOKUP(1,('Annual Sales FINAL 06262023'!$A$3:$A$4500=Table2.5a!$A74)*('Annual Sales FINAL 06262023'!$F$3:$F$4500='Input_Data &amp; TOC'!$A$2),'Annual Sales FINAL 06262023'!$B$3:$B$4500,,TRUE),_xlfn.XLOOKUP(A74,'LOOKUP SalesReport 2023-11-13'!A:A,'LOOKUP SalesReport 2023-11-13'!G:G,,FALSE))</f>
        <v>Tununak</v>
      </c>
      <c r="F74" s="48" t="str" cm="1">
        <f t="array" ref="F74">IFERROR(_xlfn.XLOOKUP(1,('Annual Sales FINAL 06262023'!$A$3:$A$4500=Table2.5a!$A74)*('Annual Sales FINAL 06262023'!$F$3:$F$4500='Input_Data &amp; TOC'!$A$2),'Annual Sales FINAL 06262023'!$E$3:$E$4500,,TRUE),_xlfn.XLOOKUP(A74,'LOOKUP SalesReport 2023-11-13'!A:A,'LOOKUP SalesReport 2023-11-13'!K:K,,FALSE))</f>
        <v>Toksook Bay_grid</v>
      </c>
      <c r="G74" s="98" t="str">
        <f>VLOOKUP($F74,'LOOKUP INTERTIES 2023-11-08'!$B$2:$G$206,6,FALSE)</f>
        <v>Lower Yukon-Kuskokwim</v>
      </c>
      <c r="H74" s="140" cm="1">
        <f t="array" ref="H74">IFERROR(_xlfn.XLOOKUP(1,('Annual Sales FINAL 06262023'!$A$3:$A$4500=$A74)*('Annual Sales FINAL 06262023'!$F$3:$F$4500='Input_Data &amp; TOC'!$A$2),'Annual Sales FINAL 06262023'!$V$3:$V$4500,,TRUE),)</f>
        <v>217.16846912500003</v>
      </c>
      <c r="I74" s="151" cm="1">
        <f t="array" ref="I74">IFERROR(_xlfn.XLOOKUP(1,('Annual Sales FINAL 06262023'!$A$3:$A$4500=$A74)*('Annual Sales FINAL 06262023'!$F$3:$F$4500='Input_Data &amp; TOC'!$A$2),'Annual Sales FINAL 06262023'!$W$3:$W$4500,,TRUE),)</f>
        <v>415.20299999999997</v>
      </c>
      <c r="J74" s="154" cm="1">
        <f t="array" ref="J74">IFERROR(_xlfn.XLOOKUP(1,('Annual Sales FINAL 06262023'!$A$3:$A$4500=$A74)*('Annual Sales FINAL 06262023'!$F$3:$F$4500='Input_Data &amp; TOC'!$A$2),'Annual Sales FINAL 06262023'!$X$3:$X$4500,,TRUE),)</f>
        <v>92</v>
      </c>
      <c r="K74" s="46">
        <f t="shared" si="7"/>
        <v>0.52304166666666674</v>
      </c>
      <c r="L74" s="139" cm="1">
        <f t="array" ref="L74">IFERROR(_xlfn.XLOOKUP(1,('Annual Sales FINAL 06262023'!$A$3:$A$4500=$A74)*('Annual Sales FINAL 06262023'!$F$3:$F$4500='Input_Data &amp; TOC'!$A$2),'Annual Sales FINAL 06262023'!$Y$3:$Y$4500,,TRUE),)</f>
        <v>0</v>
      </c>
      <c r="M74" s="139" cm="1">
        <f t="array" ref="M74">IFERROR(_xlfn.XLOOKUP(1,('Annual Sales FINAL 06262023'!$A$3:$A$4500=$A74)*('Annual Sales FINAL 06262023'!$F$3:$F$4500='Input_Data &amp; TOC'!$A$2),'Annual Sales FINAL 06262023'!$Z$3:$Z$4500,,TRUE),)</f>
        <v>0</v>
      </c>
      <c r="N74" s="139" cm="1">
        <f t="array" ref="N74">IFERROR(_xlfn.XLOOKUP(1,('Annual Sales FINAL 06262023'!$A$3:$A$4500=$A74)*('Annual Sales FINAL 06262023'!$F$3:$F$4500='Input_Data &amp; TOC'!$A$2),'Annual Sales FINAL 06262023'!$AA$3:$AA$4500,,TRUE),)</f>
        <v>9</v>
      </c>
      <c r="O74" s="140">
        <f t="shared" si="8"/>
        <v>0</v>
      </c>
      <c r="P74" s="127" cm="1">
        <f t="array" ref="P74">IFERROR(_xlfn.XLOOKUP(1,('Annual Sales FINAL 06262023'!$A$3:$A$4500=$A74)*('Annual Sales FINAL 06262023'!$F$3:$F$4500='Input_Data &amp; TOC'!$A$2),'Annual Sales FINAL 06262023'!$AO$3:$AO$4500,,TRUE),)</f>
        <v>319.54184541666672</v>
      </c>
      <c r="Q74" s="127" cm="1">
        <f t="array" ref="Q74">IFERROR(_xlfn.XLOOKUP(1,('Annual Sales FINAL 06262023'!$A$3:$A$4500=$A74)*('Annual Sales FINAL 06262023'!$F$3:$F$4500='Input_Data &amp; TOC'!$A$2),'Annual Sales FINAL 06262023'!$AP$3:$AP$4500,,TRUE),)</f>
        <v>610.93000000000006</v>
      </c>
      <c r="R74" s="127" cm="1">
        <f t="array" ref="R74">IFERROR(_xlfn.XLOOKUP(1,('Annual Sales FINAL 06262023'!$A$3:$A$4500=$A74)*('Annual Sales FINAL 06262023'!$F$3:$F$4500='Input_Data &amp; TOC'!$A$2),'Annual Sales FINAL 06262023'!$AQ$3:$AQ$4500,,TRUE),)</f>
        <v>27.666666666666664</v>
      </c>
      <c r="S74" s="142">
        <f t="shared" si="5"/>
        <v>0.52304166666666674</v>
      </c>
      <c r="T74" s="139" cm="1">
        <f t="array" ref="T74">IFERROR(_xlfn.XLOOKUP(1,('Annual Sales FINAL 06262023'!$A$3:$A$4500=$A74)*('Annual Sales FINAL 06262023'!$F$3:$F$4500='Input_Data &amp; TOC'!$A$2),'Annual Sales FINAL 06262023'!$AR$3:$AR$4500,,TRUE),)</f>
        <v>536.71031454166678</v>
      </c>
      <c r="U74" s="139" cm="1">
        <f t="array" ref="U74">IFERROR(_xlfn.XLOOKUP(1,('Annual Sales FINAL 06262023'!$A$3:$A$4500=$A74)*('Annual Sales FINAL 06262023'!$F$3:$F$4500='Input_Data &amp; TOC'!$A$2),'Annual Sales FINAL 06262023'!$AS$3:$AS$4500,,TRUE),)</f>
        <v>1026.133</v>
      </c>
      <c r="V74" s="139" cm="1">
        <f t="array" ref="V74">IFERROR(_xlfn.XLOOKUP(1,('Annual Sales FINAL 06262023'!$A$3:$A$4500=$A74)*('Annual Sales FINAL 06262023'!$F$3:$F$4500='Input_Data &amp; TOC'!$A$2),'Annual Sales FINAL 06262023'!$AT$3:$AT$4500,,TRUE),)</f>
        <v>128.66666666666666</v>
      </c>
      <c r="W74" s="142">
        <f t="shared" si="9"/>
        <v>0.52304166666666674</v>
      </c>
      <c r="X74" s="139" t="str" cm="1">
        <f t="array" ref="X74">IFERROR(_xlfn.XLOOKUP(1,('Annual Sales FINAL 06262023'!$A$3:$A$4500=$A74)*('Annual Sales FINAL 06262023'!$F$3:$F$4500='Input_Data &amp; TOC'!$A$2),'Annual Sales FINAL 06262023'!$S$3:$S$4500,,TRUE),)</f>
        <v>PCE</v>
      </c>
      <c r="Y74" s="139" cm="1">
        <f t="array" ref="Y74">IFERROR(_xlfn.XLOOKUP(1,('Annual Sales FINAL 06262023'!$A$3:$A$4500=$A74)*('Annual Sales FINAL 06262023'!$F$3:$F$4500='Input_Data &amp; TOC'!$A$2),'Annual Sales FINAL 06262023'!$AU$3:$AU$4500,,TRUE),)</f>
        <v>12</v>
      </c>
      <c r="Z74" t="str">
        <f>VLOOKUP($A74,'LOOKUP SalesReport 2023-11-13'!$A$2:$P$216,16, FALSE)</f>
        <v>Lower Yukon-Kuskokwim</v>
      </c>
      <c r="AA74" t="str">
        <f t="shared" si="6"/>
        <v>Residential rate as reported to PCE</v>
      </c>
    </row>
    <row r="75" spans="1:27" ht="30" x14ac:dyDescent="0.25">
      <c r="A75" t="s">
        <v>724</v>
      </c>
      <c r="B75">
        <f>VLOOKUP($A75,'LOOKUP SalesReport 2023-11-13'!$A$2:$O$216,4, FALSE)</f>
        <v>331730</v>
      </c>
      <c r="C75">
        <f>VLOOKUP(A75,'LOOKUP SalesReport 2023-11-13'!$A$2:$Q$216,9,FALSE)</f>
        <v>169</v>
      </c>
      <c r="D75" s="48" t="str" cm="1">
        <f t="array" ref="D75">IFERROR(_xlfn.XLOOKUP(1,('Annual Sales FINAL 06262023'!$A$3:$A$4500=Table2.5a!$A75)*('Annual Sales FINAL 06262023'!$F$3:$F$4500='Input_Data &amp; TOC'!$A$2),'Annual Sales FINAL 06262023'!$J$3:$J$4500,,TRUE),_xlfn.XLOOKUP(A75,'LOOKUP SalesReport 2023-11-13'!A:A,'LOOKUP SalesReport 2023-11-13'!H:H,,FALSE))</f>
        <v>Alaska Village Electric Cooperative</v>
      </c>
      <c r="E75" s="48" t="str" cm="1">
        <f t="array" ref="E75">IFERROR(_xlfn.XLOOKUP(1,('Annual Sales FINAL 06262023'!$A$3:$A$4500=Table2.5a!$A75)*('Annual Sales FINAL 06262023'!$F$3:$F$4500='Input_Data &amp; TOC'!$A$2),'Annual Sales FINAL 06262023'!$B$3:$B$4500,,TRUE),_xlfn.XLOOKUP(A75,'LOOKUP SalesReport 2023-11-13'!A:A,'LOOKUP SalesReport 2023-11-13'!G:G,,FALSE))</f>
        <v>Wales</v>
      </c>
      <c r="F75" s="48" t="str" cm="1">
        <f t="array" ref="F75">IFERROR(_xlfn.XLOOKUP(1,('Annual Sales FINAL 06262023'!$A$3:$A$4500=Table2.5a!$A75)*('Annual Sales FINAL 06262023'!$F$3:$F$4500='Input_Data &amp; TOC'!$A$2),'Annual Sales FINAL 06262023'!$E$3:$E$4500,,TRUE),_xlfn.XLOOKUP(A75,'LOOKUP SalesReport 2023-11-13'!A:A,'LOOKUP SalesReport 2023-11-13'!K:K,,FALSE))</f>
        <v>Wales_grid</v>
      </c>
      <c r="G75" s="98" t="str">
        <f>VLOOKUP($F75,'LOOKUP INTERTIES 2023-11-08'!$B$2:$G$206,6,FALSE)</f>
        <v>Bering Straits</v>
      </c>
      <c r="H75" s="140" cm="1">
        <f t="array" ref="H75">IFERROR(_xlfn.XLOOKUP(1,('Annual Sales FINAL 06262023'!$A$3:$A$4500=$A75)*('Annual Sales FINAL 06262023'!$F$3:$F$4500='Input_Data &amp; TOC'!$A$2),'Annual Sales FINAL 06262023'!$V$3:$V$4500,,TRUE),)</f>
        <v>107.17668307499997</v>
      </c>
      <c r="I75" s="151" cm="1">
        <f t="array" ref="I75">IFERROR(_xlfn.XLOOKUP(1,('Annual Sales FINAL 06262023'!$A$3:$A$4500=$A75)*('Annual Sales FINAL 06262023'!$F$3:$F$4500='Input_Data &amp; TOC'!$A$2),'Annual Sales FINAL 06262023'!$W$3:$W$4500,,TRUE),)</f>
        <v>191.36699999999999</v>
      </c>
      <c r="J75" s="154" cm="1">
        <f t="array" ref="J75">IFERROR(_xlfn.XLOOKUP(1,('Annual Sales FINAL 06262023'!$A$3:$A$4500=$A75)*('Annual Sales FINAL 06262023'!$F$3:$F$4500='Input_Data &amp; TOC'!$A$2),'Annual Sales FINAL 06262023'!$X$3:$X$4500,,TRUE),)</f>
        <v>38.166666666666664</v>
      </c>
      <c r="K75" s="46">
        <f t="shared" si="7"/>
        <v>0.56005833333333321</v>
      </c>
      <c r="L75" s="139" cm="1">
        <f t="array" ref="L75">IFERROR(_xlfn.XLOOKUP(1,('Annual Sales FINAL 06262023'!$A$3:$A$4500=$A75)*('Annual Sales FINAL 06262023'!$F$3:$F$4500='Input_Data &amp; TOC'!$A$2),'Annual Sales FINAL 06262023'!$Y$3:$Y$4500,,TRUE),)</f>
        <v>24.958439566666662</v>
      </c>
      <c r="M75" s="139" cm="1">
        <f t="array" ref="M75">IFERROR(_xlfn.XLOOKUP(1,('Annual Sales FINAL 06262023'!$A$3:$A$4500=$A75)*('Annual Sales FINAL 06262023'!$F$3:$F$4500='Input_Data &amp; TOC'!$A$2),'Annual Sales FINAL 06262023'!$Z$3:$Z$4500,,TRUE),)</f>
        <v>44.564</v>
      </c>
      <c r="N75" s="139" cm="1">
        <f t="array" ref="N75">IFERROR(_xlfn.XLOOKUP(1,('Annual Sales FINAL 06262023'!$A$3:$A$4500=$A75)*('Annual Sales FINAL 06262023'!$F$3:$F$4500='Input_Data &amp; TOC'!$A$2),'Annual Sales FINAL 06262023'!$AA$3:$AA$4500,,TRUE),)</f>
        <v>5</v>
      </c>
      <c r="O75" s="140">
        <f t="shared" si="8"/>
        <v>0.56005833333333321</v>
      </c>
      <c r="P75" s="127" cm="1">
        <f t="array" ref="P75">IFERROR(_xlfn.XLOOKUP(1,('Annual Sales FINAL 06262023'!$A$3:$A$4500=$A75)*('Annual Sales FINAL 06262023'!$F$3:$F$4500='Input_Data &amp; TOC'!$A$2),'Annual Sales FINAL 06262023'!$AO$3:$AO$4500,,TRUE),)</f>
        <v>208.25545101666663</v>
      </c>
      <c r="Q75" s="127" cm="1">
        <f t="array" ref="Q75">IFERROR(_xlfn.XLOOKUP(1,('Annual Sales FINAL 06262023'!$A$3:$A$4500=$A75)*('Annual Sales FINAL 06262023'!$F$3:$F$4500='Input_Data &amp; TOC'!$A$2),'Annual Sales FINAL 06262023'!$AP$3:$AP$4500,,TRUE),)</f>
        <v>371.846</v>
      </c>
      <c r="R75" s="127" cm="1">
        <f t="array" ref="R75">IFERROR(_xlfn.XLOOKUP(1,('Annual Sales FINAL 06262023'!$A$3:$A$4500=$A75)*('Annual Sales FINAL 06262023'!$F$3:$F$4500='Input_Data &amp; TOC'!$A$2),'Annual Sales FINAL 06262023'!$AQ$3:$AQ$4500,,TRUE),)</f>
        <v>25.083333333333336</v>
      </c>
      <c r="S75" s="142">
        <f t="shared" si="5"/>
        <v>0.56005833333333321</v>
      </c>
      <c r="T75" s="139" cm="1">
        <f t="array" ref="T75">IFERROR(_xlfn.XLOOKUP(1,('Annual Sales FINAL 06262023'!$A$3:$A$4500=$A75)*('Annual Sales FINAL 06262023'!$F$3:$F$4500='Input_Data &amp; TOC'!$A$2),'Annual Sales FINAL 06262023'!$AR$3:$AR$4500,,TRUE),)</f>
        <v>340.39057365833327</v>
      </c>
      <c r="U75" s="139" cm="1">
        <f t="array" ref="U75">IFERROR(_xlfn.XLOOKUP(1,('Annual Sales FINAL 06262023'!$A$3:$A$4500=$A75)*('Annual Sales FINAL 06262023'!$F$3:$F$4500='Input_Data &amp; TOC'!$A$2),'Annual Sales FINAL 06262023'!$AS$3:$AS$4500,,TRUE),)</f>
        <v>607.77700000000004</v>
      </c>
      <c r="V75" s="139" cm="1">
        <f t="array" ref="V75">IFERROR(_xlfn.XLOOKUP(1,('Annual Sales FINAL 06262023'!$A$3:$A$4500=$A75)*('Annual Sales FINAL 06262023'!$F$3:$F$4500='Input_Data &amp; TOC'!$A$2),'Annual Sales FINAL 06262023'!$AT$3:$AT$4500,,TRUE),)</f>
        <v>68.25</v>
      </c>
      <c r="W75" s="142">
        <f t="shared" si="9"/>
        <v>0.56005833333333321</v>
      </c>
      <c r="X75" s="139" t="str" cm="1">
        <f t="array" ref="X75">IFERROR(_xlfn.XLOOKUP(1,('Annual Sales FINAL 06262023'!$A$3:$A$4500=$A75)*('Annual Sales FINAL 06262023'!$F$3:$F$4500='Input_Data &amp; TOC'!$A$2),'Annual Sales FINAL 06262023'!$S$3:$S$4500,,TRUE),)</f>
        <v>PCE</v>
      </c>
      <c r="Y75" s="139" cm="1">
        <f t="array" ref="Y75">IFERROR(_xlfn.XLOOKUP(1,('Annual Sales FINAL 06262023'!$A$3:$A$4500=$A75)*('Annual Sales FINAL 06262023'!$F$3:$F$4500='Input_Data &amp; TOC'!$A$2),'Annual Sales FINAL 06262023'!$AU$3:$AU$4500,,TRUE),)</f>
        <v>12</v>
      </c>
      <c r="Z75" t="str">
        <f>VLOOKUP($A75,'LOOKUP SalesReport 2023-11-13'!$A$2:$P$216,16, FALSE)</f>
        <v>Bering Straits</v>
      </c>
      <c r="AA75" t="str">
        <f t="shared" si="6"/>
        <v>Residential rate as reported to PCE</v>
      </c>
    </row>
    <row r="76" spans="1:27" ht="30" x14ac:dyDescent="0.25">
      <c r="A76" t="s">
        <v>500</v>
      </c>
      <c r="B76">
        <f>VLOOKUP($A76,'LOOKUP SalesReport 2023-11-13'!$A$2:$O$216,4, FALSE)</f>
        <v>332900</v>
      </c>
      <c r="C76">
        <f>VLOOKUP(A76,'LOOKUP SalesReport 2023-11-13'!$A$2:$Q$216,9,FALSE)</f>
        <v>53</v>
      </c>
      <c r="D76" s="48" t="str" cm="1">
        <f t="array" ref="D76">IFERROR(_xlfn.XLOOKUP(1,('Annual Sales FINAL 06262023'!$A$3:$A$4500=Table2.5a!$A76)*('Annual Sales FINAL 06262023'!$F$3:$F$4500='Input_Data &amp; TOC'!$A$2),'Annual Sales FINAL 06262023'!$J$3:$J$4500,,TRUE),_xlfn.XLOOKUP(A76,'LOOKUP SalesReport 2023-11-13'!A:A,'LOOKUP SalesReport 2023-11-13'!H:H,,FALSE))</f>
        <v>Alaska Village Electric Cooperative</v>
      </c>
      <c r="E76" s="48" t="str" cm="1">
        <f t="array" ref="E76">IFERROR(_xlfn.XLOOKUP(1,('Annual Sales FINAL 06262023'!$A$3:$A$4500=Table2.5a!$A76)*('Annual Sales FINAL 06262023'!$F$3:$F$4500='Input_Data &amp; TOC'!$A$2),'Annual Sales FINAL 06262023'!$B$3:$B$4500,,TRUE),_xlfn.XLOOKUP(A76,'LOOKUP SalesReport 2023-11-13'!A:A,'LOOKUP SalesReport 2023-11-13'!G:G,,FALSE))</f>
        <v>Yakutat</v>
      </c>
      <c r="F76" s="48" t="str" cm="1">
        <f t="array" ref="F76">IFERROR(_xlfn.XLOOKUP(1,('Annual Sales FINAL 06262023'!$A$3:$A$4500=Table2.5a!$A76)*('Annual Sales FINAL 06262023'!$F$3:$F$4500='Input_Data &amp; TOC'!$A$2),'Annual Sales FINAL 06262023'!$E$3:$E$4500,,TRUE),_xlfn.XLOOKUP(A76,'LOOKUP SalesReport 2023-11-13'!A:A,'LOOKUP SalesReport 2023-11-13'!K:K,,FALSE))</f>
        <v>Yakutat_grid</v>
      </c>
      <c r="G76" s="98" t="str">
        <f>VLOOKUP($F76,'LOOKUP INTERTIES 2023-11-08'!$B$2:$G$206,6,FALSE)</f>
        <v>Southeast</v>
      </c>
      <c r="H76" s="140" cm="1">
        <f t="array" ref="H76">IFERROR(_xlfn.XLOOKUP(1,('Annual Sales FINAL 06262023'!$A$3:$A$4500=$A76)*('Annual Sales FINAL 06262023'!$F$3:$F$4500='Input_Data &amp; TOC'!$A$2),'Annual Sales FINAL 06262023'!$V$3:$V$4500,,TRUE),)</f>
        <v>560.13190475833335</v>
      </c>
      <c r="I76" s="151" cm="1">
        <f t="array" ref="I76">IFERROR(_xlfn.XLOOKUP(1,('Annual Sales FINAL 06262023'!$A$3:$A$4500=$A76)*('Annual Sales FINAL 06262023'!$F$3:$F$4500='Input_Data &amp; TOC'!$A$2),'Annual Sales FINAL 06262023'!$W$3:$W$4500,,TRUE),)</f>
        <v>1423.8530000000001</v>
      </c>
      <c r="J76" s="154" cm="1">
        <f t="array" ref="J76">IFERROR(_xlfn.XLOOKUP(1,('Annual Sales FINAL 06262023'!$A$3:$A$4500=$A76)*('Annual Sales FINAL 06262023'!$F$3:$F$4500='Input_Data &amp; TOC'!$A$2),'Annual Sales FINAL 06262023'!$X$3:$X$4500,,TRUE),)</f>
        <v>275.66666666666669</v>
      </c>
      <c r="K76" s="46">
        <f t="shared" si="7"/>
        <v>0.39339166666666664</v>
      </c>
      <c r="L76" s="139" cm="1">
        <f t="array" ref="L76">IFERROR(_xlfn.XLOOKUP(1,('Annual Sales FINAL 06262023'!$A$3:$A$4500=$A76)*('Annual Sales FINAL 06262023'!$F$3:$F$4500='Input_Data &amp; TOC'!$A$2),'Annual Sales FINAL 06262023'!$Y$3:$Y$4500,,TRUE),)</f>
        <v>860.8412815416666</v>
      </c>
      <c r="M76" s="139" cm="1">
        <f t="array" ref="M76">IFERROR(_xlfn.XLOOKUP(1,('Annual Sales FINAL 06262023'!$A$3:$A$4500=$A76)*('Annual Sales FINAL 06262023'!$F$3:$F$4500='Input_Data &amp; TOC'!$A$2),'Annual Sales FINAL 06262023'!$Z$3:$Z$4500,,TRUE),)</f>
        <v>2188.2550000000001</v>
      </c>
      <c r="N76" s="139" cm="1">
        <f t="array" ref="N76">IFERROR(_xlfn.XLOOKUP(1,('Annual Sales FINAL 06262023'!$A$3:$A$4500=$A76)*('Annual Sales FINAL 06262023'!$F$3:$F$4500='Input_Data &amp; TOC'!$A$2),'Annual Sales FINAL 06262023'!$AA$3:$AA$4500,,TRUE),)</f>
        <v>26.5</v>
      </c>
      <c r="O76" s="140">
        <f t="shared" si="8"/>
        <v>0.39339166666666664</v>
      </c>
      <c r="P76" s="127" cm="1">
        <f t="array" ref="P76">IFERROR(_xlfn.XLOOKUP(1,('Annual Sales FINAL 06262023'!$A$3:$A$4500=$A76)*('Annual Sales FINAL 06262023'!$F$3:$F$4500='Input_Data &amp; TOC'!$A$2),'Annual Sales FINAL 06262023'!$AO$3:$AO$4500,,TRUE),)</f>
        <v>860.38691416666654</v>
      </c>
      <c r="Q76" s="127" cm="1">
        <f t="array" ref="Q76">IFERROR(_xlfn.XLOOKUP(1,('Annual Sales FINAL 06262023'!$A$3:$A$4500=$A76)*('Annual Sales FINAL 06262023'!$F$3:$F$4500='Input_Data &amp; TOC'!$A$2),'Annual Sales FINAL 06262023'!$AP$3:$AP$4500,,TRUE),)</f>
        <v>2187.1</v>
      </c>
      <c r="R76" s="127" cm="1">
        <f t="array" ref="R76">IFERROR(_xlfn.XLOOKUP(1,('Annual Sales FINAL 06262023'!$A$3:$A$4500=$A76)*('Annual Sales FINAL 06262023'!$F$3:$F$4500='Input_Data &amp; TOC'!$A$2),'Annual Sales FINAL 06262023'!$AQ$3:$AQ$4500,,TRUE),)</f>
        <v>167.16666666666666</v>
      </c>
      <c r="S76" s="142">
        <f t="shared" si="5"/>
        <v>0.39339166666666664</v>
      </c>
      <c r="T76" s="139" cm="1">
        <f t="array" ref="T76">IFERROR(_xlfn.XLOOKUP(1,('Annual Sales FINAL 06262023'!$A$3:$A$4500=$A76)*('Annual Sales FINAL 06262023'!$F$3:$F$4500='Input_Data &amp; TOC'!$A$2),'Annual Sales FINAL 06262023'!$AR$3:$AR$4500,,TRUE),)</f>
        <v>2281.3601004666662</v>
      </c>
      <c r="U76" s="139" cm="1">
        <f t="array" ref="U76">IFERROR(_xlfn.XLOOKUP(1,('Annual Sales FINAL 06262023'!$A$3:$A$4500=$A76)*('Annual Sales FINAL 06262023'!$F$3:$F$4500='Input_Data &amp; TOC'!$A$2),'Annual Sales FINAL 06262023'!$AS$3:$AS$4500,,TRUE),)</f>
        <v>5799.2079999999996</v>
      </c>
      <c r="V76" s="139" cm="1">
        <f t="array" ref="V76">IFERROR(_xlfn.XLOOKUP(1,('Annual Sales FINAL 06262023'!$A$3:$A$4500=$A76)*('Annual Sales FINAL 06262023'!$F$3:$F$4500='Input_Data &amp; TOC'!$A$2),'Annual Sales FINAL 06262023'!$AT$3:$AT$4500,,TRUE),)</f>
        <v>469.33333333333337</v>
      </c>
      <c r="W76" s="142">
        <f t="shared" si="9"/>
        <v>0.39339166666666658</v>
      </c>
      <c r="X76" s="139" t="str" cm="1">
        <f t="array" ref="X76">IFERROR(_xlfn.XLOOKUP(1,('Annual Sales FINAL 06262023'!$A$3:$A$4500=$A76)*('Annual Sales FINAL 06262023'!$F$3:$F$4500='Input_Data &amp; TOC'!$A$2),'Annual Sales FINAL 06262023'!$S$3:$S$4500,,TRUE),)</f>
        <v>PCE</v>
      </c>
      <c r="Y76" s="139" cm="1">
        <f t="array" ref="Y76">IFERROR(_xlfn.XLOOKUP(1,('Annual Sales FINAL 06262023'!$A$3:$A$4500=$A76)*('Annual Sales FINAL 06262023'!$F$3:$F$4500='Input_Data &amp; TOC'!$A$2),'Annual Sales FINAL 06262023'!$AU$3:$AU$4500,,TRUE),)</f>
        <v>12</v>
      </c>
      <c r="Z76" t="str">
        <f>VLOOKUP($A76,'LOOKUP SalesReport 2023-11-13'!$A$2:$P$216,16, FALSE)</f>
        <v>Southeast</v>
      </c>
      <c r="AA76" t="str">
        <f t="shared" si="6"/>
        <v>Residential rate as reported to PCE</v>
      </c>
    </row>
    <row r="77" spans="1:27" ht="30" x14ac:dyDescent="0.25">
      <c r="A77" t="s">
        <v>569</v>
      </c>
      <c r="B77">
        <f>VLOOKUP($A77,'LOOKUP SalesReport 2023-11-13'!$A$2:$O$216,4, FALSE)</f>
        <v>331260</v>
      </c>
      <c r="C77">
        <f>VLOOKUP(A77,'LOOKUP SalesReport 2023-11-13'!$A$2:$Q$216,9,FALSE)</f>
        <v>169</v>
      </c>
      <c r="D77" s="48" t="str" cm="1">
        <f t="array" ref="D77">IFERROR(_xlfn.XLOOKUP(1,('Annual Sales FINAL 06262023'!$A$3:$A$4500=Table2.5a!$A77)*('Annual Sales FINAL 06262023'!$F$3:$F$4500='Input_Data &amp; TOC'!$A$2),'Annual Sales FINAL 06262023'!$J$3:$J$4500,,TRUE),_xlfn.XLOOKUP(A77,'LOOKUP SalesReport 2023-11-13'!A:A,'LOOKUP SalesReport 2023-11-13'!H:H,,FALSE))</f>
        <v>Alaska Village Electric Cooperative</v>
      </c>
      <c r="E77" s="48" t="str" cm="1">
        <f t="array" ref="E77">IFERROR(_xlfn.XLOOKUP(1,('Annual Sales FINAL 06262023'!$A$3:$A$4500=Table2.5a!$A77)*('Annual Sales FINAL 06262023'!$F$3:$F$4500='Input_Data &amp; TOC'!$A$2),'Annual Sales FINAL 06262023'!$B$3:$B$4500,,TRUE),_xlfn.XLOOKUP(A77,'LOOKUP SalesReport 2023-11-13'!A:A,'LOOKUP SalesReport 2023-11-13'!G:G,,FALSE))</f>
        <v>Anvik</v>
      </c>
      <c r="F77" s="48" t="str" cm="1">
        <f t="array" ref="F77">IFERROR(_xlfn.XLOOKUP(1,('Annual Sales FINAL 06262023'!$A$3:$A$4500=Table2.5a!$A77)*('Annual Sales FINAL 06262023'!$F$3:$F$4500='Input_Data &amp; TOC'!$A$2),'Annual Sales FINAL 06262023'!$E$3:$E$4500,,TRUE),_xlfn.XLOOKUP(A77,'LOOKUP SalesReport 2023-11-13'!A:A,'LOOKUP SalesReport 2023-11-13'!K:K,,FALSE))</f>
        <v>Anvik_grid</v>
      </c>
      <c r="G77" s="98" t="str">
        <f>VLOOKUP($F77,'LOOKUP INTERTIES 2023-11-08'!$B$2:$G$206,6,FALSE)</f>
        <v>Yukon-Koyukuk/Upper Tanana</v>
      </c>
      <c r="H77" s="140" cm="1">
        <f t="array" ref="H77">IFERROR(_xlfn.XLOOKUP(1,('Annual Sales FINAL 06262023'!$A$3:$A$4500=$A77)*('Annual Sales FINAL 06262023'!$F$3:$F$4500='Input_Data &amp; TOC'!$A$2),'Annual Sales FINAL 06262023'!$V$3:$V$4500,,TRUE),)</f>
        <v>76.851453249999977</v>
      </c>
      <c r="I77" s="151" cm="1">
        <f t="array" ref="I77">IFERROR(_xlfn.XLOOKUP(1,('Annual Sales FINAL 06262023'!$A$3:$A$4500=$A77)*('Annual Sales FINAL 06262023'!$F$3:$F$4500='Input_Data &amp; TOC'!$A$2),'Annual Sales FINAL 06262023'!$W$3:$W$4500,,TRUE),)</f>
        <v>135.07</v>
      </c>
      <c r="J77" s="154" cm="1">
        <f t="array" ref="J77">IFERROR(_xlfn.XLOOKUP(1,('Annual Sales FINAL 06262023'!$A$3:$A$4500=$A77)*('Annual Sales FINAL 06262023'!$F$3:$F$4500='Input_Data &amp; TOC'!$A$2),'Annual Sales FINAL 06262023'!$X$3:$X$4500,,TRUE),)</f>
        <v>35.75</v>
      </c>
      <c r="K77" s="46">
        <f t="shared" si="7"/>
        <v>0.5689749999999999</v>
      </c>
      <c r="L77" s="139" cm="1">
        <f t="array" ref="L77">IFERROR(_xlfn.XLOOKUP(1,('Annual Sales FINAL 06262023'!$A$3:$A$4500=$A77)*('Annual Sales FINAL 06262023'!$F$3:$F$4500='Input_Data &amp; TOC'!$A$2),'Annual Sales FINAL 06262023'!$Y$3:$Y$4500,,TRUE),)</f>
        <v>0</v>
      </c>
      <c r="M77" s="139" cm="1">
        <f t="array" ref="M77">IFERROR(_xlfn.XLOOKUP(1,('Annual Sales FINAL 06262023'!$A$3:$A$4500=$A77)*('Annual Sales FINAL 06262023'!$F$3:$F$4500='Input_Data &amp; TOC'!$A$2),'Annual Sales FINAL 06262023'!$Z$3:$Z$4500,,TRUE),)</f>
        <v>0</v>
      </c>
      <c r="N77" s="139" cm="1">
        <f t="array" ref="N77">IFERROR(_xlfn.XLOOKUP(1,('Annual Sales FINAL 06262023'!$A$3:$A$4500=$A77)*('Annual Sales FINAL 06262023'!$F$3:$F$4500='Input_Data &amp; TOC'!$A$2),'Annual Sales FINAL 06262023'!$AA$3:$AA$4500,,TRUE),)</f>
        <v>11</v>
      </c>
      <c r="O77" s="140">
        <f t="shared" si="8"/>
        <v>0</v>
      </c>
      <c r="P77" s="127" cm="1">
        <f t="array" ref="P77">IFERROR(_xlfn.XLOOKUP(1,('Annual Sales FINAL 06262023'!$A$3:$A$4500=$A77)*('Annual Sales FINAL 06262023'!$F$3:$F$4500='Input_Data &amp; TOC'!$A$2),'Annual Sales FINAL 06262023'!$AO$3:$AO$4500,,TRUE),)</f>
        <v>123.96656607499999</v>
      </c>
      <c r="Q77" s="127" cm="1">
        <f t="array" ref="Q77">IFERROR(_xlfn.XLOOKUP(1,('Annual Sales FINAL 06262023'!$A$3:$A$4500=$A77)*('Annual Sales FINAL 06262023'!$F$3:$F$4500='Input_Data &amp; TOC'!$A$2),'Annual Sales FINAL 06262023'!$AP$3:$AP$4500,,TRUE),)</f>
        <v>217.87700000000001</v>
      </c>
      <c r="R77" s="127" cm="1">
        <f t="array" ref="R77">IFERROR(_xlfn.XLOOKUP(1,('Annual Sales FINAL 06262023'!$A$3:$A$4500=$A77)*('Annual Sales FINAL 06262023'!$F$3:$F$4500='Input_Data &amp; TOC'!$A$2),'Annual Sales FINAL 06262023'!$AQ$3:$AQ$4500,,TRUE),)</f>
        <v>18</v>
      </c>
      <c r="S77" s="142">
        <f t="shared" si="5"/>
        <v>0.5689749999999999</v>
      </c>
      <c r="T77" s="139" cm="1">
        <f t="array" ref="T77">IFERROR(_xlfn.XLOOKUP(1,('Annual Sales FINAL 06262023'!$A$3:$A$4500=$A77)*('Annual Sales FINAL 06262023'!$F$3:$F$4500='Input_Data &amp; TOC'!$A$2),'Annual Sales FINAL 06262023'!$AR$3:$AR$4500,,TRUE),)</f>
        <v>200.81801932499997</v>
      </c>
      <c r="U77" s="139" cm="1">
        <f t="array" ref="U77">IFERROR(_xlfn.XLOOKUP(1,('Annual Sales FINAL 06262023'!$A$3:$A$4500=$A77)*('Annual Sales FINAL 06262023'!$F$3:$F$4500='Input_Data &amp; TOC'!$A$2),'Annual Sales FINAL 06262023'!$AS$3:$AS$4500,,TRUE),)</f>
        <v>352.947</v>
      </c>
      <c r="V77" s="139" cm="1">
        <f t="array" ref="V77">IFERROR(_xlfn.XLOOKUP(1,('Annual Sales FINAL 06262023'!$A$3:$A$4500=$A77)*('Annual Sales FINAL 06262023'!$F$3:$F$4500='Input_Data &amp; TOC'!$A$2),'Annual Sales FINAL 06262023'!$AT$3:$AT$4500,,TRUE),)</f>
        <v>64.75</v>
      </c>
      <c r="W77" s="142">
        <f t="shared" si="9"/>
        <v>0.5689749999999999</v>
      </c>
      <c r="X77" s="139" t="str" cm="1">
        <f t="array" ref="X77">IFERROR(_xlfn.XLOOKUP(1,('Annual Sales FINAL 06262023'!$A$3:$A$4500=$A77)*('Annual Sales FINAL 06262023'!$F$3:$F$4500='Input_Data &amp; TOC'!$A$2),'Annual Sales FINAL 06262023'!$S$3:$S$4500,,TRUE),)</f>
        <v>PCE</v>
      </c>
      <c r="Y77" s="139" cm="1">
        <f t="array" ref="Y77">IFERROR(_xlfn.XLOOKUP(1,('Annual Sales FINAL 06262023'!$A$3:$A$4500=$A77)*('Annual Sales FINAL 06262023'!$F$3:$F$4500='Input_Data &amp; TOC'!$A$2),'Annual Sales FINAL 06262023'!$AU$3:$AU$4500,,TRUE),)</f>
        <v>12</v>
      </c>
      <c r="Z77" t="str">
        <f>VLOOKUP($A77,'LOOKUP SalesReport 2023-11-13'!$A$2:$P$216,16, FALSE)</f>
        <v>Yukon-Koyukuk/Upper Tanana</v>
      </c>
      <c r="AA77" t="str">
        <f t="shared" si="6"/>
        <v>Residential rate as reported to PCE</v>
      </c>
    </row>
    <row r="78" spans="1:27" ht="30" x14ac:dyDescent="0.25">
      <c r="A78" t="s">
        <v>572</v>
      </c>
      <c r="B78">
        <f>VLOOKUP($A78,'LOOKUP SalesReport 2023-11-13'!$A$2:$O$216,4, FALSE)</f>
        <v>331270</v>
      </c>
      <c r="C78">
        <f>VLOOKUP(A78,'LOOKUP SalesReport 2023-11-13'!$A$2:$Q$216,9,FALSE)</f>
        <v>169</v>
      </c>
      <c r="D78" s="48" t="str" cm="1">
        <f t="array" ref="D78">IFERROR(_xlfn.XLOOKUP(1,('Annual Sales FINAL 06262023'!$A$3:$A$4500=Table2.5a!$A78)*('Annual Sales FINAL 06262023'!$F$3:$F$4500='Input_Data &amp; TOC'!$A$2),'Annual Sales FINAL 06262023'!$J$3:$J$4500,,TRUE),_xlfn.XLOOKUP(A78,'LOOKUP SalesReport 2023-11-13'!A:A,'LOOKUP SalesReport 2023-11-13'!H:H,,FALSE))</f>
        <v>Alaska Village Electric Cooperative</v>
      </c>
      <c r="E78" s="48" t="str" cm="1">
        <f t="array" ref="E78">IFERROR(_xlfn.XLOOKUP(1,('Annual Sales FINAL 06262023'!$A$3:$A$4500=Table2.5a!$A78)*('Annual Sales FINAL 06262023'!$F$3:$F$4500='Input_Data &amp; TOC'!$A$2),'Annual Sales FINAL 06262023'!$B$3:$B$4500,,TRUE),_xlfn.XLOOKUP(A78,'LOOKUP SalesReport 2023-11-13'!A:A,'LOOKUP SalesReport 2023-11-13'!G:G,,FALSE))</f>
        <v>Brevig Mission</v>
      </c>
      <c r="F78" s="48" t="str" cm="1">
        <f t="array" ref="F78">IFERROR(_xlfn.XLOOKUP(1,('Annual Sales FINAL 06262023'!$A$3:$A$4500=Table2.5a!$A78)*('Annual Sales FINAL 06262023'!$F$3:$F$4500='Input_Data &amp; TOC'!$A$2),'Annual Sales FINAL 06262023'!$E$3:$E$4500,,TRUE),_xlfn.XLOOKUP(A78,'LOOKUP SalesReport 2023-11-13'!A:A,'LOOKUP SalesReport 2023-11-13'!K:K,,FALSE))</f>
        <v>Brevig Mission_grid</v>
      </c>
      <c r="G78" s="98" t="str">
        <f>VLOOKUP($F78,'LOOKUP INTERTIES 2023-11-08'!$B$2:$G$206,6,FALSE)</f>
        <v>Bering Straits</v>
      </c>
      <c r="H78" s="140" cm="1">
        <f t="array" ref="H78">IFERROR(_xlfn.XLOOKUP(1,('Annual Sales FINAL 06262023'!$A$3:$A$4500=$A78)*('Annual Sales FINAL 06262023'!$F$3:$F$4500='Input_Data &amp; TOC'!$A$2),'Annual Sales FINAL 06262023'!$V$3:$V$4500,,TRUE),)</f>
        <v>298.79746563333327</v>
      </c>
      <c r="I78" s="151" cm="1">
        <f t="array" ref="I78">IFERROR(_xlfn.XLOOKUP(1,('Annual Sales FINAL 06262023'!$A$3:$A$4500=$A78)*('Annual Sales FINAL 06262023'!$F$3:$F$4500='Input_Data &amp; TOC'!$A$2),'Annual Sales FINAL 06262023'!$W$3:$W$4500,,TRUE),)</f>
        <v>566.56600000000003</v>
      </c>
      <c r="J78" s="154" cm="1">
        <f t="array" ref="J78">IFERROR(_xlfn.XLOOKUP(1,('Annual Sales FINAL 06262023'!$A$3:$A$4500=$A78)*('Annual Sales FINAL 06262023'!$F$3:$F$4500='Input_Data &amp; TOC'!$A$2),'Annual Sales FINAL 06262023'!$X$3:$X$4500,,TRUE),)</f>
        <v>88.75</v>
      </c>
      <c r="K78" s="46">
        <f t="shared" si="7"/>
        <v>0.5273833333333332</v>
      </c>
      <c r="L78" s="139" cm="1">
        <f t="array" ref="L78">IFERROR(_xlfn.XLOOKUP(1,('Annual Sales FINAL 06262023'!$A$3:$A$4500=$A78)*('Annual Sales FINAL 06262023'!$F$3:$F$4500='Input_Data &amp; TOC'!$A$2),'Annual Sales FINAL 06262023'!$Y$3:$Y$4500,,TRUE),)</f>
        <v>26.151357349999994</v>
      </c>
      <c r="M78" s="139" cm="1">
        <f t="array" ref="M78">IFERROR(_xlfn.XLOOKUP(1,('Annual Sales FINAL 06262023'!$A$3:$A$4500=$A78)*('Annual Sales FINAL 06262023'!$F$3:$F$4500='Input_Data &amp; TOC'!$A$2),'Annual Sales FINAL 06262023'!$Z$3:$Z$4500,,TRUE),)</f>
        <v>49.587000000000003</v>
      </c>
      <c r="N78" s="139" cm="1">
        <f t="array" ref="N78">IFERROR(_xlfn.XLOOKUP(1,('Annual Sales FINAL 06262023'!$A$3:$A$4500=$A78)*('Annual Sales FINAL 06262023'!$F$3:$F$4500='Input_Data &amp; TOC'!$A$2),'Annual Sales FINAL 06262023'!$AA$3:$AA$4500,,TRUE),)</f>
        <v>8</v>
      </c>
      <c r="O78" s="140">
        <f t="shared" si="8"/>
        <v>0.5273833333333332</v>
      </c>
      <c r="P78" s="127" cm="1">
        <f t="array" ref="P78">IFERROR(_xlfn.XLOOKUP(1,('Annual Sales FINAL 06262023'!$A$3:$A$4500=$A78)*('Annual Sales FINAL 06262023'!$F$3:$F$4500='Input_Data &amp; TOC'!$A$2),'Annual Sales FINAL 06262023'!$AO$3:$AO$4500,,TRUE),)</f>
        <v>325.03742338333325</v>
      </c>
      <c r="Q78" s="127" cm="1">
        <f t="array" ref="Q78">IFERROR(_xlfn.XLOOKUP(1,('Annual Sales FINAL 06262023'!$A$3:$A$4500=$A78)*('Annual Sales FINAL 06262023'!$F$3:$F$4500='Input_Data &amp; TOC'!$A$2),'Annual Sales FINAL 06262023'!$AP$3:$AP$4500,,TRUE),)</f>
        <v>616.32100000000003</v>
      </c>
      <c r="R78" s="127" cm="1">
        <f t="array" ref="R78">IFERROR(_xlfn.XLOOKUP(1,('Annual Sales FINAL 06262023'!$A$3:$A$4500=$A78)*('Annual Sales FINAL 06262023'!$F$3:$F$4500='Input_Data &amp; TOC'!$A$2),'Annual Sales FINAL 06262023'!$AQ$3:$AQ$4500,,TRUE),)</f>
        <v>30.416666666666664</v>
      </c>
      <c r="S78" s="142">
        <f t="shared" si="5"/>
        <v>0.5273833333333332</v>
      </c>
      <c r="T78" s="139" cm="1">
        <f t="array" ref="T78">IFERROR(_xlfn.XLOOKUP(1,('Annual Sales FINAL 06262023'!$A$3:$A$4500=$A78)*('Annual Sales FINAL 06262023'!$F$3:$F$4500='Input_Data &amp; TOC'!$A$2),'Annual Sales FINAL 06262023'!$AR$3:$AR$4500,,TRUE),)</f>
        <v>649.98624636666659</v>
      </c>
      <c r="U78" s="139" cm="1">
        <f t="array" ref="U78">IFERROR(_xlfn.XLOOKUP(1,('Annual Sales FINAL 06262023'!$A$3:$A$4500=$A78)*('Annual Sales FINAL 06262023'!$F$3:$F$4500='Input_Data &amp; TOC'!$A$2),'Annual Sales FINAL 06262023'!$AS$3:$AS$4500,,TRUE),)</f>
        <v>1232.4740000000002</v>
      </c>
      <c r="V78" s="139" cm="1">
        <f t="array" ref="V78">IFERROR(_xlfn.XLOOKUP(1,('Annual Sales FINAL 06262023'!$A$3:$A$4500=$A78)*('Annual Sales FINAL 06262023'!$F$3:$F$4500='Input_Data &amp; TOC'!$A$2),'Annual Sales FINAL 06262023'!$AT$3:$AT$4500,,TRUE),)</f>
        <v>127.16666666666666</v>
      </c>
      <c r="W78" s="142">
        <f t="shared" si="9"/>
        <v>0.5273833333333332</v>
      </c>
      <c r="X78" s="139" t="str" cm="1">
        <f t="array" ref="X78">IFERROR(_xlfn.XLOOKUP(1,('Annual Sales FINAL 06262023'!$A$3:$A$4500=$A78)*('Annual Sales FINAL 06262023'!$F$3:$F$4500='Input_Data &amp; TOC'!$A$2),'Annual Sales FINAL 06262023'!$S$3:$S$4500,,TRUE),)</f>
        <v>PCE</v>
      </c>
      <c r="Y78" s="139" cm="1">
        <f t="array" ref="Y78">IFERROR(_xlfn.XLOOKUP(1,('Annual Sales FINAL 06262023'!$A$3:$A$4500=$A78)*('Annual Sales FINAL 06262023'!$F$3:$F$4500='Input_Data &amp; TOC'!$A$2),'Annual Sales FINAL 06262023'!$AU$3:$AU$4500,,TRUE),)</f>
        <v>12</v>
      </c>
      <c r="Z78" t="str">
        <f>VLOOKUP($A78,'LOOKUP SalesReport 2023-11-13'!$A$2:$P$216,16, FALSE)</f>
        <v>Bering Straits</v>
      </c>
      <c r="AA78" t="str">
        <f t="shared" si="6"/>
        <v>Residential rate as reported to PCE</v>
      </c>
    </row>
    <row r="79" spans="1:27" ht="30" x14ac:dyDescent="0.25">
      <c r="A79" t="s">
        <v>575</v>
      </c>
      <c r="B79">
        <f>VLOOKUP($A79,'LOOKUP SalesReport 2023-11-13'!$A$2:$O$216,4, FALSE)</f>
        <v>331280</v>
      </c>
      <c r="C79">
        <f>VLOOKUP(A79,'LOOKUP SalesReport 2023-11-13'!$A$2:$Q$216,9,FALSE)</f>
        <v>169</v>
      </c>
      <c r="D79" s="48" t="str" cm="1">
        <f t="array" ref="D79">IFERROR(_xlfn.XLOOKUP(1,('Annual Sales FINAL 06262023'!$A$3:$A$4500=Table2.5a!$A79)*('Annual Sales FINAL 06262023'!$F$3:$F$4500='Input_Data &amp; TOC'!$A$2),'Annual Sales FINAL 06262023'!$J$3:$J$4500,,TRUE),_xlfn.XLOOKUP(A79,'LOOKUP SalesReport 2023-11-13'!A:A,'LOOKUP SalesReport 2023-11-13'!H:H,,FALSE))</f>
        <v>Alaska Village Electric Cooperative</v>
      </c>
      <c r="E79" s="48" t="str" cm="1">
        <f t="array" ref="E79">IFERROR(_xlfn.XLOOKUP(1,('Annual Sales FINAL 06262023'!$A$3:$A$4500=Table2.5a!$A79)*('Annual Sales FINAL 06262023'!$F$3:$F$4500='Input_Data &amp; TOC'!$A$2),'Annual Sales FINAL 06262023'!$B$3:$B$4500,,TRUE),_xlfn.XLOOKUP(A79,'LOOKUP SalesReport 2023-11-13'!A:A,'LOOKUP SalesReport 2023-11-13'!G:G,,FALSE))</f>
        <v>Chevak</v>
      </c>
      <c r="F79" s="48" t="str" cm="1">
        <f t="array" ref="F79">IFERROR(_xlfn.XLOOKUP(1,('Annual Sales FINAL 06262023'!$A$3:$A$4500=Table2.5a!$A79)*('Annual Sales FINAL 06262023'!$F$3:$F$4500='Input_Data &amp; TOC'!$A$2),'Annual Sales FINAL 06262023'!$E$3:$E$4500,,TRUE),_xlfn.XLOOKUP(A79,'LOOKUP SalesReport 2023-11-13'!A:A,'LOOKUP SalesReport 2023-11-13'!K:K,,FALSE))</f>
        <v>Chevak_grid</v>
      </c>
      <c r="G79" s="98" t="str">
        <f>VLOOKUP($F79,'LOOKUP INTERTIES 2023-11-08'!$B$2:$G$206,6,FALSE)</f>
        <v>Lower Yukon-Kuskokwim</v>
      </c>
      <c r="H79" s="140" cm="1">
        <f t="array" ref="H79">IFERROR(_xlfn.XLOOKUP(1,('Annual Sales FINAL 06262023'!$A$3:$A$4500=$A79)*('Annual Sales FINAL 06262023'!$F$3:$F$4500='Input_Data &amp; TOC'!$A$2),'Annual Sales FINAL 06262023'!$V$3:$V$4500,,TRUE),)</f>
        <v>526.82414300000016</v>
      </c>
      <c r="I79" s="151" cm="1">
        <f t="array" ref="I79">IFERROR(_xlfn.XLOOKUP(1,('Annual Sales FINAL 06262023'!$A$3:$A$4500=$A79)*('Annual Sales FINAL 06262023'!$F$3:$F$4500='Input_Data &amp; TOC'!$A$2),'Annual Sales FINAL 06262023'!$W$3:$W$4500,,TRUE),)</f>
        <v>1047.26</v>
      </c>
      <c r="J79" s="154" cm="1">
        <f t="array" ref="J79">IFERROR(_xlfn.XLOOKUP(1,('Annual Sales FINAL 06262023'!$A$3:$A$4500=$A79)*('Annual Sales FINAL 06262023'!$F$3:$F$4500='Input_Data &amp; TOC'!$A$2),'Annual Sales FINAL 06262023'!$X$3:$X$4500,,TRUE),)</f>
        <v>208</v>
      </c>
      <c r="K79" s="46">
        <f t="shared" si="7"/>
        <v>0.50305000000000011</v>
      </c>
      <c r="L79" s="139" cm="1">
        <f t="array" ref="L79">IFERROR(_xlfn.XLOOKUP(1,('Annual Sales FINAL 06262023'!$A$3:$A$4500=$A79)*('Annual Sales FINAL 06262023'!$F$3:$F$4500='Input_Data &amp; TOC'!$A$2),'Annual Sales FINAL 06262023'!$Y$3:$Y$4500,,TRUE),)</f>
        <v>90.149075250000024</v>
      </c>
      <c r="M79" s="139" cm="1">
        <f t="array" ref="M79">IFERROR(_xlfn.XLOOKUP(1,('Annual Sales FINAL 06262023'!$A$3:$A$4500=$A79)*('Annual Sales FINAL 06262023'!$F$3:$F$4500='Input_Data &amp; TOC'!$A$2),'Annual Sales FINAL 06262023'!$Z$3:$Z$4500,,TRUE),)</f>
        <v>179.20500000000001</v>
      </c>
      <c r="N79" s="139" cm="1">
        <f t="array" ref="N79">IFERROR(_xlfn.XLOOKUP(1,('Annual Sales FINAL 06262023'!$A$3:$A$4500=$A79)*('Annual Sales FINAL 06262023'!$F$3:$F$4500='Input_Data &amp; TOC'!$A$2),'Annual Sales FINAL 06262023'!$AA$3:$AA$4500,,TRUE),)</f>
        <v>10</v>
      </c>
      <c r="O79" s="140">
        <f t="shared" si="8"/>
        <v>0.50305000000000011</v>
      </c>
      <c r="P79" s="127" cm="1">
        <f t="array" ref="P79">IFERROR(_xlfn.XLOOKUP(1,('Annual Sales FINAL 06262023'!$A$3:$A$4500=$A79)*('Annual Sales FINAL 06262023'!$F$3:$F$4500='Input_Data &amp; TOC'!$A$2),'Annual Sales FINAL 06262023'!$AO$3:$AO$4500,,TRUE),)</f>
        <v>628.99862850000011</v>
      </c>
      <c r="Q79" s="127" cm="1">
        <f t="array" ref="Q79">IFERROR(_xlfn.XLOOKUP(1,('Annual Sales FINAL 06262023'!$A$3:$A$4500=$A79)*('Annual Sales FINAL 06262023'!$F$3:$F$4500='Input_Data &amp; TOC'!$A$2),'Annual Sales FINAL 06262023'!$AP$3:$AP$4500,,TRUE),)</f>
        <v>1250.3699999999999</v>
      </c>
      <c r="R79" s="127" cm="1">
        <f t="array" ref="R79">IFERROR(_xlfn.XLOOKUP(1,('Annual Sales FINAL 06262023'!$A$3:$A$4500=$A79)*('Annual Sales FINAL 06262023'!$F$3:$F$4500='Input_Data &amp; TOC'!$A$2),'Annual Sales FINAL 06262023'!$AQ$3:$AQ$4500,,TRUE),)</f>
        <v>43</v>
      </c>
      <c r="S79" s="142">
        <f t="shared" si="5"/>
        <v>0.50305000000000011</v>
      </c>
      <c r="T79" s="139" cm="1">
        <f t="array" ref="T79">IFERROR(_xlfn.XLOOKUP(1,('Annual Sales FINAL 06262023'!$A$3:$A$4500=$A79)*('Annual Sales FINAL 06262023'!$F$3:$F$4500='Input_Data &amp; TOC'!$A$2),'Annual Sales FINAL 06262023'!$AR$3:$AR$4500,,TRUE),)</f>
        <v>1245.9718467500004</v>
      </c>
      <c r="U79" s="139" cm="1">
        <f t="array" ref="U79">IFERROR(_xlfn.XLOOKUP(1,('Annual Sales FINAL 06262023'!$A$3:$A$4500=$A79)*('Annual Sales FINAL 06262023'!$F$3:$F$4500='Input_Data &amp; TOC'!$A$2),'Annual Sales FINAL 06262023'!$AS$3:$AS$4500,,TRUE),)</f>
        <v>2476.835</v>
      </c>
      <c r="V79" s="139" cm="1">
        <f t="array" ref="V79">IFERROR(_xlfn.XLOOKUP(1,('Annual Sales FINAL 06262023'!$A$3:$A$4500=$A79)*('Annual Sales FINAL 06262023'!$F$3:$F$4500='Input_Data &amp; TOC'!$A$2),'Annual Sales FINAL 06262023'!$AT$3:$AT$4500,,TRUE),)</f>
        <v>261</v>
      </c>
      <c r="W79" s="142">
        <f t="shared" si="9"/>
        <v>0.50305000000000011</v>
      </c>
      <c r="X79" s="139" t="str" cm="1">
        <f t="array" ref="X79">IFERROR(_xlfn.XLOOKUP(1,('Annual Sales FINAL 06262023'!$A$3:$A$4500=$A79)*('Annual Sales FINAL 06262023'!$F$3:$F$4500='Input_Data &amp; TOC'!$A$2),'Annual Sales FINAL 06262023'!$S$3:$S$4500,,TRUE),)</f>
        <v>PCE</v>
      </c>
      <c r="Y79" s="139" cm="1">
        <f t="array" ref="Y79">IFERROR(_xlfn.XLOOKUP(1,('Annual Sales FINAL 06262023'!$A$3:$A$4500=$A79)*('Annual Sales FINAL 06262023'!$F$3:$F$4500='Input_Data &amp; TOC'!$A$2),'Annual Sales FINAL 06262023'!$AU$3:$AU$4500,,TRUE),)</f>
        <v>12</v>
      </c>
      <c r="Z79" t="str">
        <f>VLOOKUP($A79,'LOOKUP SalesReport 2023-11-13'!$A$2:$P$216,16, FALSE)</f>
        <v>Lower Yukon-Kuskokwim</v>
      </c>
      <c r="AA79" t="str">
        <f t="shared" si="6"/>
        <v>Residential rate as reported to PCE</v>
      </c>
    </row>
    <row r="80" spans="1:27" ht="30" x14ac:dyDescent="0.25">
      <c r="A80" t="s">
        <v>578</v>
      </c>
      <c r="B80">
        <f>VLOOKUP($A80,'LOOKUP SalesReport 2023-11-13'!$A$2:$O$216,4, FALSE)</f>
        <v>331290</v>
      </c>
      <c r="C80">
        <f>VLOOKUP(A80,'LOOKUP SalesReport 2023-11-13'!$A$2:$Q$216,9,FALSE)</f>
        <v>169</v>
      </c>
      <c r="D80" s="48" t="str" cm="1">
        <f t="array" ref="D80">IFERROR(_xlfn.XLOOKUP(1,('Annual Sales FINAL 06262023'!$A$3:$A$4500=Table2.5a!$A80)*('Annual Sales FINAL 06262023'!$F$3:$F$4500='Input_Data &amp; TOC'!$A$2),'Annual Sales FINAL 06262023'!$J$3:$J$4500,,TRUE),_xlfn.XLOOKUP(A80,'LOOKUP SalesReport 2023-11-13'!A:A,'LOOKUP SalesReport 2023-11-13'!H:H,,FALSE))</f>
        <v>Alaska Village Electric Cooperative</v>
      </c>
      <c r="E80" s="48" t="str" cm="1">
        <f t="array" ref="E80">IFERROR(_xlfn.XLOOKUP(1,('Annual Sales FINAL 06262023'!$A$3:$A$4500=Table2.5a!$A80)*('Annual Sales FINAL 06262023'!$F$3:$F$4500='Input_Data &amp; TOC'!$A$2),'Annual Sales FINAL 06262023'!$B$3:$B$4500,,TRUE),_xlfn.XLOOKUP(A80,'LOOKUP SalesReport 2023-11-13'!A:A,'LOOKUP SalesReport 2023-11-13'!G:G,,FALSE))</f>
        <v>Eek</v>
      </c>
      <c r="F80" s="48" t="str" cm="1">
        <f t="array" ref="F80">IFERROR(_xlfn.XLOOKUP(1,('Annual Sales FINAL 06262023'!$A$3:$A$4500=Table2.5a!$A80)*('Annual Sales FINAL 06262023'!$F$3:$F$4500='Input_Data &amp; TOC'!$A$2),'Annual Sales FINAL 06262023'!$E$3:$E$4500,,TRUE),_xlfn.XLOOKUP(A80,'LOOKUP SalesReport 2023-11-13'!A:A,'LOOKUP SalesReport 2023-11-13'!K:K,,FALSE))</f>
        <v>Eek_grid</v>
      </c>
      <c r="G80" s="98" t="str">
        <f>VLOOKUP($F80,'LOOKUP INTERTIES 2023-11-08'!$B$2:$G$206,6,FALSE)</f>
        <v>Lower Yukon-Kuskokwim</v>
      </c>
      <c r="H80" s="140" cm="1">
        <f t="array" ref="H80">IFERROR(_xlfn.XLOOKUP(1,('Annual Sales FINAL 06262023'!$A$3:$A$4500=$A80)*('Annual Sales FINAL 06262023'!$F$3:$F$4500='Input_Data &amp; TOC'!$A$2),'Annual Sales FINAL 06262023'!$V$3:$V$4500,,TRUE),)</f>
        <v>271.96670716666665</v>
      </c>
      <c r="I80" s="151" cm="1">
        <f t="array" ref="I80">IFERROR(_xlfn.XLOOKUP(1,('Annual Sales FINAL 06262023'!$A$3:$A$4500=$A80)*('Annual Sales FINAL 06262023'!$F$3:$F$4500='Input_Data &amp; TOC'!$A$2),'Annual Sales FINAL 06262023'!$W$3:$W$4500,,TRUE),)</f>
        <v>536.64400000000001</v>
      </c>
      <c r="J80" s="154" cm="1">
        <f t="array" ref="J80">IFERROR(_xlfn.XLOOKUP(1,('Annual Sales FINAL 06262023'!$A$3:$A$4500=$A80)*('Annual Sales FINAL 06262023'!$F$3:$F$4500='Input_Data &amp; TOC'!$A$2),'Annual Sales FINAL 06262023'!$X$3:$X$4500,,TRUE),)</f>
        <v>107.75</v>
      </c>
      <c r="K80" s="46">
        <f t="shared" si="7"/>
        <v>0.50679166666666664</v>
      </c>
      <c r="L80" s="139" cm="1">
        <f t="array" ref="L80">IFERROR(_xlfn.XLOOKUP(1,('Annual Sales FINAL 06262023'!$A$3:$A$4500=$A80)*('Annual Sales FINAL 06262023'!$F$3:$F$4500='Input_Data &amp; TOC'!$A$2),'Annual Sales FINAL 06262023'!$Y$3:$Y$4500,,TRUE),)</f>
        <v>61.972005374999995</v>
      </c>
      <c r="M80" s="139" cm="1">
        <f t="array" ref="M80">IFERROR(_xlfn.XLOOKUP(1,('Annual Sales FINAL 06262023'!$A$3:$A$4500=$A80)*('Annual Sales FINAL 06262023'!$F$3:$F$4500='Input_Data &amp; TOC'!$A$2),'Annual Sales FINAL 06262023'!$Z$3:$Z$4500,,TRUE),)</f>
        <v>122.283</v>
      </c>
      <c r="N80" s="139" cm="1">
        <f t="array" ref="N80">IFERROR(_xlfn.XLOOKUP(1,('Annual Sales FINAL 06262023'!$A$3:$A$4500=$A80)*('Annual Sales FINAL 06262023'!$F$3:$F$4500='Input_Data &amp; TOC'!$A$2),'Annual Sales FINAL 06262023'!$AA$3:$AA$4500,,TRUE),)</f>
        <v>7</v>
      </c>
      <c r="O80" s="140">
        <f t="shared" si="8"/>
        <v>0.50679166666666664</v>
      </c>
      <c r="P80" s="127" cm="1">
        <f t="array" ref="P80">IFERROR(_xlfn.XLOOKUP(1,('Annual Sales FINAL 06262023'!$A$3:$A$4500=$A80)*('Annual Sales FINAL 06262023'!$F$3:$F$4500='Input_Data &amp; TOC'!$A$2),'Annual Sales FINAL 06262023'!$AO$3:$AO$4500,,TRUE),)</f>
        <v>257.21450854166665</v>
      </c>
      <c r="Q80" s="127" cm="1">
        <f t="array" ref="Q80">IFERROR(_xlfn.XLOOKUP(1,('Annual Sales FINAL 06262023'!$A$3:$A$4500=$A80)*('Annual Sales FINAL 06262023'!$F$3:$F$4500='Input_Data &amp; TOC'!$A$2),'Annual Sales FINAL 06262023'!$AP$3:$AP$4500,,TRUE),)</f>
        <v>507.53499999999997</v>
      </c>
      <c r="R80" s="127" cm="1">
        <f t="array" ref="R80">IFERROR(_xlfn.XLOOKUP(1,('Annual Sales FINAL 06262023'!$A$3:$A$4500=$A80)*('Annual Sales FINAL 06262023'!$F$3:$F$4500='Input_Data &amp; TOC'!$A$2),'Annual Sales FINAL 06262023'!$AQ$3:$AQ$4500,,TRUE),)</f>
        <v>37.75</v>
      </c>
      <c r="S80" s="142">
        <f t="shared" si="5"/>
        <v>0.50679166666666664</v>
      </c>
      <c r="T80" s="139" cm="1">
        <f t="array" ref="T80">IFERROR(_xlfn.XLOOKUP(1,('Annual Sales FINAL 06262023'!$A$3:$A$4500=$A80)*('Annual Sales FINAL 06262023'!$F$3:$F$4500='Input_Data &amp; TOC'!$A$2),'Annual Sales FINAL 06262023'!$AR$3:$AR$4500,,TRUE),)</f>
        <v>591.15322108333328</v>
      </c>
      <c r="U80" s="139" cm="1">
        <f t="array" ref="U80">IFERROR(_xlfn.XLOOKUP(1,('Annual Sales FINAL 06262023'!$A$3:$A$4500=$A80)*('Annual Sales FINAL 06262023'!$F$3:$F$4500='Input_Data &amp; TOC'!$A$2),'Annual Sales FINAL 06262023'!$AS$3:$AS$4500,,TRUE),)</f>
        <v>1166.462</v>
      </c>
      <c r="V80" s="139" cm="1">
        <f t="array" ref="V80">IFERROR(_xlfn.XLOOKUP(1,('Annual Sales FINAL 06262023'!$A$3:$A$4500=$A80)*('Annual Sales FINAL 06262023'!$F$3:$F$4500='Input_Data &amp; TOC'!$A$2),'Annual Sales FINAL 06262023'!$AT$3:$AT$4500,,TRUE),)</f>
        <v>152.5</v>
      </c>
      <c r="W80" s="142">
        <f t="shared" si="9"/>
        <v>0.50679166666666664</v>
      </c>
      <c r="X80" s="139" t="str" cm="1">
        <f t="array" ref="X80">IFERROR(_xlfn.XLOOKUP(1,('Annual Sales FINAL 06262023'!$A$3:$A$4500=$A80)*('Annual Sales FINAL 06262023'!$F$3:$F$4500='Input_Data &amp; TOC'!$A$2),'Annual Sales FINAL 06262023'!$S$3:$S$4500,,TRUE),)</f>
        <v>PCE</v>
      </c>
      <c r="Y80" s="139" cm="1">
        <f t="array" ref="Y80">IFERROR(_xlfn.XLOOKUP(1,('Annual Sales FINAL 06262023'!$A$3:$A$4500=$A80)*('Annual Sales FINAL 06262023'!$F$3:$F$4500='Input_Data &amp; TOC'!$A$2),'Annual Sales FINAL 06262023'!$AU$3:$AU$4500,,TRUE),)</f>
        <v>12</v>
      </c>
      <c r="Z80" t="str">
        <f>VLOOKUP($A80,'LOOKUP SalesReport 2023-11-13'!$A$2:$P$216,16, FALSE)</f>
        <v>Lower Yukon-Kuskokwim</v>
      </c>
      <c r="AA80" t="str">
        <f t="shared" si="6"/>
        <v>Residential rate as reported to PCE</v>
      </c>
    </row>
    <row r="81" spans="1:27" ht="30" x14ac:dyDescent="0.25">
      <c r="A81" t="s">
        <v>585</v>
      </c>
      <c r="B81">
        <f>VLOOKUP($A81,'LOOKUP SalesReport 2023-11-13'!$A$2:$O$216,4, FALSE)</f>
        <v>331300</v>
      </c>
      <c r="C81">
        <f>VLOOKUP(A81,'LOOKUP SalesReport 2023-11-13'!$A$2:$Q$216,9,FALSE)</f>
        <v>169</v>
      </c>
      <c r="D81" s="48" t="str" cm="1">
        <f t="array" ref="D81">IFERROR(_xlfn.XLOOKUP(1,('Annual Sales FINAL 06262023'!$A$3:$A$4500=Table2.5a!$A81)*('Annual Sales FINAL 06262023'!$F$3:$F$4500='Input_Data &amp; TOC'!$A$2),'Annual Sales FINAL 06262023'!$J$3:$J$4500,,TRUE),_xlfn.XLOOKUP(A81,'LOOKUP SalesReport 2023-11-13'!A:A,'LOOKUP SalesReport 2023-11-13'!H:H,,FALSE))</f>
        <v>Alaska Village Electric Cooperative</v>
      </c>
      <c r="E81" s="48" t="str" cm="1">
        <f t="array" ref="E81">IFERROR(_xlfn.XLOOKUP(1,('Annual Sales FINAL 06262023'!$A$3:$A$4500=Table2.5a!$A81)*('Annual Sales FINAL 06262023'!$F$3:$F$4500='Input_Data &amp; TOC'!$A$2),'Annual Sales FINAL 06262023'!$B$3:$B$4500,,TRUE),_xlfn.XLOOKUP(A81,'LOOKUP SalesReport 2023-11-13'!A:A,'LOOKUP SalesReport 2023-11-13'!G:G,,FALSE))</f>
        <v>Elim</v>
      </c>
      <c r="F81" s="48" t="str" cm="1">
        <f t="array" ref="F81">IFERROR(_xlfn.XLOOKUP(1,('Annual Sales FINAL 06262023'!$A$3:$A$4500=Table2.5a!$A81)*('Annual Sales FINAL 06262023'!$F$3:$F$4500='Input_Data &amp; TOC'!$A$2),'Annual Sales FINAL 06262023'!$E$3:$E$4500,,TRUE),_xlfn.XLOOKUP(A81,'LOOKUP SalesReport 2023-11-13'!A:A,'LOOKUP SalesReport 2023-11-13'!K:K,,FALSE))</f>
        <v>Elim_grid</v>
      </c>
      <c r="G81" s="98" t="str">
        <f>VLOOKUP($F81,'LOOKUP INTERTIES 2023-11-08'!$B$2:$G$206,6,FALSE)</f>
        <v>Bering Straits</v>
      </c>
      <c r="H81" s="140" cm="1">
        <f t="array" ref="H81">IFERROR(_xlfn.XLOOKUP(1,('Annual Sales FINAL 06262023'!$A$3:$A$4500=$A81)*('Annual Sales FINAL 06262023'!$F$3:$F$4500='Input_Data &amp; TOC'!$A$2),'Annual Sales FINAL 06262023'!$V$3:$V$4500,,TRUE),)</f>
        <v>290.73884525</v>
      </c>
      <c r="I81" s="151" cm="1">
        <f t="array" ref="I81">IFERROR(_xlfn.XLOOKUP(1,('Annual Sales FINAL 06262023'!$A$3:$A$4500=$A81)*('Annual Sales FINAL 06262023'!$F$3:$F$4500='Input_Data &amp; TOC'!$A$2),'Annual Sales FINAL 06262023'!$W$3:$W$4500,,TRUE),)</f>
        <v>565.14499999999998</v>
      </c>
      <c r="J81" s="154" cm="1">
        <f t="array" ref="J81">IFERROR(_xlfn.XLOOKUP(1,('Annual Sales FINAL 06262023'!$A$3:$A$4500=$A81)*('Annual Sales FINAL 06262023'!$F$3:$F$4500='Input_Data &amp; TOC'!$A$2),'Annual Sales FINAL 06262023'!$X$3:$X$4500,,TRUE),)</f>
        <v>90.666666666666671</v>
      </c>
      <c r="K81" s="46">
        <f t="shared" si="7"/>
        <v>0.51444999999999996</v>
      </c>
      <c r="L81" s="139" cm="1">
        <f t="array" ref="L81">IFERROR(_xlfn.XLOOKUP(1,('Annual Sales FINAL 06262023'!$A$3:$A$4500=$A81)*('Annual Sales FINAL 06262023'!$F$3:$F$4500='Input_Data &amp; TOC'!$A$2),'Annual Sales FINAL 06262023'!$Y$3:$Y$4500,,TRUE),)</f>
        <v>75.286670799999996</v>
      </c>
      <c r="M81" s="139" cm="1">
        <f t="array" ref="M81">IFERROR(_xlfn.XLOOKUP(1,('Annual Sales FINAL 06262023'!$A$3:$A$4500=$A81)*('Annual Sales FINAL 06262023'!$F$3:$F$4500='Input_Data &amp; TOC'!$A$2),'Annual Sales FINAL 06262023'!$Z$3:$Z$4500,,TRUE),)</f>
        <v>146.34399999999999</v>
      </c>
      <c r="N81" s="139" cm="1">
        <f t="array" ref="N81">IFERROR(_xlfn.XLOOKUP(1,('Annual Sales FINAL 06262023'!$A$3:$A$4500=$A81)*('Annual Sales FINAL 06262023'!$F$3:$F$4500='Input_Data &amp; TOC'!$A$2),'Annual Sales FINAL 06262023'!$AA$3:$AA$4500,,TRUE),)</f>
        <v>11.416666666666666</v>
      </c>
      <c r="O81" s="140">
        <f t="shared" si="8"/>
        <v>0.51444999999999996</v>
      </c>
      <c r="P81" s="127" cm="1">
        <f t="array" ref="P81">IFERROR(_xlfn.XLOOKUP(1,('Annual Sales FINAL 06262023'!$A$3:$A$4500=$A81)*('Annual Sales FINAL 06262023'!$F$3:$F$4500='Input_Data &amp; TOC'!$A$2),'Annual Sales FINAL 06262023'!$AO$3:$AO$4500,,TRUE),)</f>
        <v>301.82935834999995</v>
      </c>
      <c r="Q81" s="127" cm="1">
        <f t="array" ref="Q81">IFERROR(_xlfn.XLOOKUP(1,('Annual Sales FINAL 06262023'!$A$3:$A$4500=$A81)*('Annual Sales FINAL 06262023'!$F$3:$F$4500='Input_Data &amp; TOC'!$A$2),'Annual Sales FINAL 06262023'!$AP$3:$AP$4500,,TRUE),)</f>
        <v>586.70299999999997</v>
      </c>
      <c r="R81" s="127" cm="1">
        <f t="array" ref="R81">IFERROR(_xlfn.XLOOKUP(1,('Annual Sales FINAL 06262023'!$A$3:$A$4500=$A81)*('Annual Sales FINAL 06262023'!$F$3:$F$4500='Input_Data &amp; TOC'!$A$2),'Annual Sales FINAL 06262023'!$AQ$3:$AQ$4500,,TRUE),)</f>
        <v>36.333333333333329</v>
      </c>
      <c r="S81" s="142">
        <f t="shared" si="5"/>
        <v>0.51444999999999996</v>
      </c>
      <c r="T81" s="139" cm="1">
        <f t="array" ref="T81">IFERROR(_xlfn.XLOOKUP(1,('Annual Sales FINAL 06262023'!$A$3:$A$4500=$A81)*('Annual Sales FINAL 06262023'!$F$3:$F$4500='Input_Data &amp; TOC'!$A$2),'Annual Sales FINAL 06262023'!$AR$3:$AR$4500,,TRUE),)</f>
        <v>667.85487439999997</v>
      </c>
      <c r="U81" s="139" cm="1">
        <f t="array" ref="U81">IFERROR(_xlfn.XLOOKUP(1,('Annual Sales FINAL 06262023'!$A$3:$A$4500=$A81)*('Annual Sales FINAL 06262023'!$F$3:$F$4500='Input_Data &amp; TOC'!$A$2),'Annual Sales FINAL 06262023'!$AS$3:$AS$4500,,TRUE),)</f>
        <v>1298.192</v>
      </c>
      <c r="V81" s="139" cm="1">
        <f t="array" ref="V81">IFERROR(_xlfn.XLOOKUP(1,('Annual Sales FINAL 06262023'!$A$3:$A$4500=$A81)*('Annual Sales FINAL 06262023'!$F$3:$F$4500='Input_Data &amp; TOC'!$A$2),'Annual Sales FINAL 06262023'!$AT$3:$AT$4500,,TRUE),)</f>
        <v>138.41666666666666</v>
      </c>
      <c r="W81" s="142">
        <f t="shared" si="9"/>
        <v>0.51444999999999996</v>
      </c>
      <c r="X81" s="139" t="str" cm="1">
        <f t="array" ref="X81">IFERROR(_xlfn.XLOOKUP(1,('Annual Sales FINAL 06262023'!$A$3:$A$4500=$A81)*('Annual Sales FINAL 06262023'!$F$3:$F$4500='Input_Data &amp; TOC'!$A$2),'Annual Sales FINAL 06262023'!$S$3:$S$4500,,TRUE),)</f>
        <v>PCE</v>
      </c>
      <c r="Y81" s="139" cm="1">
        <f t="array" ref="Y81">IFERROR(_xlfn.XLOOKUP(1,('Annual Sales FINAL 06262023'!$A$3:$A$4500=$A81)*('Annual Sales FINAL 06262023'!$F$3:$F$4500='Input_Data &amp; TOC'!$A$2),'Annual Sales FINAL 06262023'!$AU$3:$AU$4500,,TRUE),)</f>
        <v>12</v>
      </c>
      <c r="Z81" t="str">
        <f>VLOOKUP($A81,'LOOKUP SalesReport 2023-11-13'!$A$2:$P$216,16, FALSE)</f>
        <v>Bering Straits</v>
      </c>
      <c r="AA81" t="str">
        <f t="shared" si="6"/>
        <v>Residential rate as reported to PCE</v>
      </c>
    </row>
    <row r="82" spans="1:27" ht="30" x14ac:dyDescent="0.25">
      <c r="A82" t="s">
        <v>590</v>
      </c>
      <c r="B82">
        <f>VLOOKUP($A82,'LOOKUP SalesReport 2023-11-13'!$A$2:$O$216,4, FALSE)</f>
        <v>331310</v>
      </c>
      <c r="C82">
        <f>VLOOKUP(A82,'LOOKUP SalesReport 2023-11-13'!$A$2:$Q$216,9,FALSE)</f>
        <v>169</v>
      </c>
      <c r="D82" s="48" t="str" cm="1">
        <f t="array" ref="D82">IFERROR(_xlfn.XLOOKUP(1,('Annual Sales FINAL 06262023'!$A$3:$A$4500=Table2.5a!$A82)*('Annual Sales FINAL 06262023'!$F$3:$F$4500='Input_Data &amp; TOC'!$A$2),'Annual Sales FINAL 06262023'!$J$3:$J$4500,,TRUE),_xlfn.XLOOKUP(A82,'LOOKUP SalesReport 2023-11-13'!A:A,'LOOKUP SalesReport 2023-11-13'!H:H,,FALSE))</f>
        <v>Alaska Village Electric Cooperative</v>
      </c>
      <c r="E82" s="48" t="str" cm="1">
        <f t="array" ref="E82">IFERROR(_xlfn.XLOOKUP(1,('Annual Sales FINAL 06262023'!$A$3:$A$4500=Table2.5a!$A82)*('Annual Sales FINAL 06262023'!$F$3:$F$4500='Input_Data &amp; TOC'!$A$2),'Annual Sales FINAL 06262023'!$B$3:$B$4500,,TRUE),_xlfn.XLOOKUP(A82,'LOOKUP SalesReport 2023-11-13'!A:A,'LOOKUP SalesReport 2023-11-13'!G:G,,FALSE))</f>
        <v>Emmonak</v>
      </c>
      <c r="F82" s="48" t="str" cm="1">
        <f t="array" ref="F82">IFERROR(_xlfn.XLOOKUP(1,('Annual Sales FINAL 06262023'!$A$3:$A$4500=Table2.5a!$A82)*('Annual Sales FINAL 06262023'!$F$3:$F$4500='Input_Data &amp; TOC'!$A$2),'Annual Sales FINAL 06262023'!$E$3:$E$4500,,TRUE),_xlfn.XLOOKUP(A82,'LOOKUP SalesReport 2023-11-13'!A:A,'LOOKUP SalesReport 2023-11-13'!K:K,,FALSE))</f>
        <v>Emmonak_grid</v>
      </c>
      <c r="G82" s="98" t="str">
        <f>VLOOKUP($F82,'LOOKUP INTERTIES 2023-11-08'!$B$2:$G$206,6,FALSE)</f>
        <v>Lower Yukon-Kuskokwim</v>
      </c>
      <c r="H82" s="140" cm="1">
        <f t="array" ref="H82">IFERROR(_xlfn.XLOOKUP(1,('Annual Sales FINAL 06262023'!$A$3:$A$4500=$A82)*('Annual Sales FINAL 06262023'!$F$3:$F$4500='Input_Data &amp; TOC'!$A$2),'Annual Sales FINAL 06262023'!$V$3:$V$4500,,TRUE),)</f>
        <v>606.94532866666646</v>
      </c>
      <c r="I82" s="151" cm="1">
        <f t="array" ref="I82">IFERROR(_xlfn.XLOOKUP(1,('Annual Sales FINAL 06262023'!$A$3:$A$4500=$A82)*('Annual Sales FINAL 06262023'!$F$3:$F$4500='Input_Data &amp; TOC'!$A$2),'Annual Sales FINAL 06262023'!$W$3:$W$4500,,TRUE),)</f>
        <v>1187.605</v>
      </c>
      <c r="J82" s="154" cm="1">
        <f t="array" ref="J82">IFERROR(_xlfn.XLOOKUP(1,('Annual Sales FINAL 06262023'!$A$3:$A$4500=$A82)*('Annual Sales FINAL 06262023'!$F$3:$F$4500='Input_Data &amp; TOC'!$A$2),'Annual Sales FINAL 06262023'!$X$3:$X$4500,,TRUE),)</f>
        <v>214.16666666666666</v>
      </c>
      <c r="K82" s="46">
        <f t="shared" si="7"/>
        <v>0.51106666666666645</v>
      </c>
      <c r="L82" s="139" cm="1">
        <f t="array" ref="L82">IFERROR(_xlfn.XLOOKUP(1,('Annual Sales FINAL 06262023'!$A$3:$A$4500=$A82)*('Annual Sales FINAL 06262023'!$F$3:$F$4500='Input_Data &amp; TOC'!$A$2),'Annual Sales FINAL 06262023'!$Y$3:$Y$4500,,TRUE),)</f>
        <v>450.37545573333313</v>
      </c>
      <c r="M82" s="139" cm="1">
        <f t="array" ref="M82">IFERROR(_xlfn.XLOOKUP(1,('Annual Sales FINAL 06262023'!$A$3:$A$4500=$A82)*('Annual Sales FINAL 06262023'!$F$3:$F$4500='Input_Data &amp; TOC'!$A$2),'Annual Sales FINAL 06262023'!$Z$3:$Z$4500,,TRUE),)</f>
        <v>881.24599999999998</v>
      </c>
      <c r="N82" s="139" cm="1">
        <f t="array" ref="N82">IFERROR(_xlfn.XLOOKUP(1,('Annual Sales FINAL 06262023'!$A$3:$A$4500=$A82)*('Annual Sales FINAL 06262023'!$F$3:$F$4500='Input_Data &amp; TOC'!$A$2),'Annual Sales FINAL 06262023'!$AA$3:$AA$4500,,TRUE),)</f>
        <v>20.416666666666668</v>
      </c>
      <c r="O82" s="140">
        <f t="shared" si="8"/>
        <v>0.51106666666666645</v>
      </c>
      <c r="P82" s="127" cm="1">
        <f t="array" ref="P82">IFERROR(_xlfn.XLOOKUP(1,('Annual Sales FINAL 06262023'!$A$3:$A$4500=$A82)*('Annual Sales FINAL 06262023'!$F$3:$F$4500='Input_Data &amp; TOC'!$A$2),'Annual Sales FINAL 06262023'!$AO$3:$AO$4500,,TRUE),)</f>
        <v>826.68815226666629</v>
      </c>
      <c r="Q82" s="127" cm="1">
        <f t="array" ref="Q82">IFERROR(_xlfn.XLOOKUP(1,('Annual Sales FINAL 06262023'!$A$3:$A$4500=$A82)*('Annual Sales FINAL 06262023'!$F$3:$F$4500='Input_Data &amp; TOC'!$A$2),'Annual Sales FINAL 06262023'!$AP$3:$AP$4500,,TRUE),)</f>
        <v>1617.5740000000001</v>
      </c>
      <c r="R82" s="127" cm="1">
        <f t="array" ref="R82">IFERROR(_xlfn.XLOOKUP(1,('Annual Sales FINAL 06262023'!$A$3:$A$4500=$A82)*('Annual Sales FINAL 06262023'!$F$3:$F$4500='Input_Data &amp; TOC'!$A$2),'Annual Sales FINAL 06262023'!$AQ$3:$AQ$4500,,TRUE),)</f>
        <v>64.416666666666657</v>
      </c>
      <c r="S82" s="142">
        <f t="shared" si="5"/>
        <v>0.51106666666666645</v>
      </c>
      <c r="T82" s="139" cm="1">
        <f t="array" ref="T82">IFERROR(_xlfn.XLOOKUP(1,('Annual Sales FINAL 06262023'!$A$3:$A$4500=$A82)*('Annual Sales FINAL 06262023'!$F$3:$F$4500='Input_Data &amp; TOC'!$A$2),'Annual Sales FINAL 06262023'!$AR$3:$AR$4500,,TRUE),)</f>
        <v>1884.0089366666659</v>
      </c>
      <c r="U82" s="139" cm="1">
        <f t="array" ref="U82">IFERROR(_xlfn.XLOOKUP(1,('Annual Sales FINAL 06262023'!$A$3:$A$4500=$A82)*('Annual Sales FINAL 06262023'!$F$3:$F$4500='Input_Data &amp; TOC'!$A$2),'Annual Sales FINAL 06262023'!$AS$3:$AS$4500,,TRUE),)</f>
        <v>3686.4250000000002</v>
      </c>
      <c r="V82" s="139" cm="1">
        <f t="array" ref="V82">IFERROR(_xlfn.XLOOKUP(1,('Annual Sales FINAL 06262023'!$A$3:$A$4500=$A82)*('Annual Sales FINAL 06262023'!$F$3:$F$4500='Input_Data &amp; TOC'!$A$2),'Annual Sales FINAL 06262023'!$AT$3:$AT$4500,,TRUE),)</f>
        <v>299</v>
      </c>
      <c r="W82" s="142">
        <f t="shared" si="9"/>
        <v>0.51106666666666645</v>
      </c>
      <c r="X82" s="139" t="str" cm="1">
        <f t="array" ref="X82">IFERROR(_xlfn.XLOOKUP(1,('Annual Sales FINAL 06262023'!$A$3:$A$4500=$A82)*('Annual Sales FINAL 06262023'!$F$3:$F$4500='Input_Data &amp; TOC'!$A$2),'Annual Sales FINAL 06262023'!$S$3:$S$4500,,TRUE),)</f>
        <v>PCE</v>
      </c>
      <c r="Y82" s="139" cm="1">
        <f t="array" ref="Y82">IFERROR(_xlfn.XLOOKUP(1,('Annual Sales FINAL 06262023'!$A$3:$A$4500=$A82)*('Annual Sales FINAL 06262023'!$F$3:$F$4500='Input_Data &amp; TOC'!$A$2),'Annual Sales FINAL 06262023'!$AU$3:$AU$4500,,TRUE),)</f>
        <v>12</v>
      </c>
      <c r="Z82" t="str">
        <f>VLOOKUP($A82,'LOOKUP SalesReport 2023-11-13'!$A$2:$P$216,16, FALSE)</f>
        <v>Lower Yukon-Kuskokwim</v>
      </c>
      <c r="AA82" t="str">
        <f t="shared" si="6"/>
        <v>Residential rate as reported to PCE</v>
      </c>
    </row>
    <row r="83" spans="1:27" ht="30" x14ac:dyDescent="0.25">
      <c r="A83" t="s">
        <v>592</v>
      </c>
      <c r="B83">
        <f>VLOOKUP($A83,'LOOKUP SalesReport 2023-11-13'!$A$2:$O$216,4, FALSE)</f>
        <v>331320</v>
      </c>
      <c r="C83">
        <f>VLOOKUP(A83,'LOOKUP SalesReport 2023-11-13'!$A$2:$Q$216,9,FALSE)</f>
        <v>169</v>
      </c>
      <c r="D83" s="48" t="str" cm="1">
        <f t="array" ref="D83">IFERROR(_xlfn.XLOOKUP(1,('Annual Sales FINAL 06262023'!$A$3:$A$4500=Table2.5a!$A83)*('Annual Sales FINAL 06262023'!$F$3:$F$4500='Input_Data &amp; TOC'!$A$2),'Annual Sales FINAL 06262023'!$J$3:$J$4500,,TRUE),_xlfn.XLOOKUP(A83,'LOOKUP SalesReport 2023-11-13'!A:A,'LOOKUP SalesReport 2023-11-13'!H:H,,FALSE))</f>
        <v>Alaska Village Electric Cooperative</v>
      </c>
      <c r="E83" s="48" t="str" cm="1">
        <f t="array" ref="E83">IFERROR(_xlfn.XLOOKUP(1,('Annual Sales FINAL 06262023'!$A$3:$A$4500=Table2.5a!$A83)*('Annual Sales FINAL 06262023'!$F$3:$F$4500='Input_Data &amp; TOC'!$A$2),'Annual Sales FINAL 06262023'!$B$3:$B$4500,,TRUE),_xlfn.XLOOKUP(A83,'LOOKUP SalesReport 2023-11-13'!A:A,'LOOKUP SalesReport 2023-11-13'!G:G,,FALSE))</f>
        <v>Gambell</v>
      </c>
      <c r="F83" s="48" t="str" cm="1">
        <f t="array" ref="F83">IFERROR(_xlfn.XLOOKUP(1,('Annual Sales FINAL 06262023'!$A$3:$A$4500=Table2.5a!$A83)*('Annual Sales FINAL 06262023'!$F$3:$F$4500='Input_Data &amp; TOC'!$A$2),'Annual Sales FINAL 06262023'!$E$3:$E$4500,,TRUE),_xlfn.XLOOKUP(A83,'LOOKUP SalesReport 2023-11-13'!A:A,'LOOKUP SalesReport 2023-11-13'!K:K,,FALSE))</f>
        <v>Gambell_grid</v>
      </c>
      <c r="G83" s="98" t="str">
        <f>VLOOKUP($F83,'LOOKUP INTERTIES 2023-11-08'!$B$2:$G$206,6,FALSE)</f>
        <v>Bering Straits</v>
      </c>
      <c r="H83" s="140" cm="1">
        <f t="array" ref="H83">IFERROR(_xlfn.XLOOKUP(1,('Annual Sales FINAL 06262023'!$A$3:$A$4500=$A83)*('Annual Sales FINAL 06262023'!$F$3:$F$4500='Input_Data &amp; TOC'!$A$2),'Annual Sales FINAL 06262023'!$V$3:$V$4500,,TRUE),)</f>
        <v>484.77445449999988</v>
      </c>
      <c r="I83" s="151" cm="1">
        <f t="array" ref="I83">IFERROR(_xlfn.XLOOKUP(1,('Annual Sales FINAL 06262023'!$A$3:$A$4500=$A83)*('Annual Sales FINAL 06262023'!$F$3:$F$4500='Input_Data &amp; TOC'!$A$2),'Annual Sales FINAL 06262023'!$W$3:$W$4500,,TRUE),)</f>
        <v>906.85500000000002</v>
      </c>
      <c r="J83" s="154" cm="1">
        <f t="array" ref="J83">IFERROR(_xlfn.XLOOKUP(1,('Annual Sales FINAL 06262023'!$A$3:$A$4500=$A83)*('Annual Sales FINAL 06262023'!$F$3:$F$4500='Input_Data &amp; TOC'!$A$2),'Annual Sales FINAL 06262023'!$X$3:$X$4500,,TRUE),)</f>
        <v>165</v>
      </c>
      <c r="K83" s="46">
        <f t="shared" si="7"/>
        <v>0.53456666666666652</v>
      </c>
      <c r="L83" s="139" cm="1">
        <f t="array" ref="L83">IFERROR(_xlfn.XLOOKUP(1,('Annual Sales FINAL 06262023'!$A$3:$A$4500=$A83)*('Annual Sales FINAL 06262023'!$F$3:$F$4500='Input_Data &amp; TOC'!$A$2),'Annual Sales FINAL 06262023'!$Y$3:$Y$4500,,TRUE),)</f>
        <v>82.820948233333311</v>
      </c>
      <c r="M83" s="139" cm="1">
        <f t="array" ref="M83">IFERROR(_xlfn.XLOOKUP(1,('Annual Sales FINAL 06262023'!$A$3:$A$4500=$A83)*('Annual Sales FINAL 06262023'!$F$3:$F$4500='Input_Data &amp; TOC'!$A$2),'Annual Sales FINAL 06262023'!$Z$3:$Z$4500,,TRUE),)</f>
        <v>154.93100000000001</v>
      </c>
      <c r="N83" s="139" cm="1">
        <f t="array" ref="N83">IFERROR(_xlfn.XLOOKUP(1,('Annual Sales FINAL 06262023'!$A$3:$A$4500=$A83)*('Annual Sales FINAL 06262023'!$F$3:$F$4500='Input_Data &amp; TOC'!$A$2),'Annual Sales FINAL 06262023'!$AA$3:$AA$4500,,TRUE),)</f>
        <v>15</v>
      </c>
      <c r="O83" s="140">
        <f t="shared" si="8"/>
        <v>0.53456666666666652</v>
      </c>
      <c r="P83" s="127" cm="1">
        <f t="array" ref="P83">IFERROR(_xlfn.XLOOKUP(1,('Annual Sales FINAL 06262023'!$A$3:$A$4500=$A83)*('Annual Sales FINAL 06262023'!$F$3:$F$4500='Input_Data &amp; TOC'!$A$2),'Annual Sales FINAL 06262023'!$AO$3:$AO$4500,,TRUE),)</f>
        <v>548.56643309999981</v>
      </c>
      <c r="Q83" s="127" cm="1">
        <f t="array" ref="Q83">IFERROR(_xlfn.XLOOKUP(1,('Annual Sales FINAL 06262023'!$A$3:$A$4500=$A83)*('Annual Sales FINAL 06262023'!$F$3:$F$4500='Input_Data &amp; TOC'!$A$2),'Annual Sales FINAL 06262023'!$AP$3:$AP$4500,,TRUE),)</f>
        <v>1026.1889999999999</v>
      </c>
      <c r="R83" s="127" cm="1">
        <f t="array" ref="R83">IFERROR(_xlfn.XLOOKUP(1,('Annual Sales FINAL 06262023'!$A$3:$A$4500=$A83)*('Annual Sales FINAL 06262023'!$F$3:$F$4500='Input_Data &amp; TOC'!$A$2),'Annual Sales FINAL 06262023'!$AQ$3:$AQ$4500,,TRUE),)</f>
        <v>35.416666666666664</v>
      </c>
      <c r="S83" s="142">
        <f t="shared" si="5"/>
        <v>0.53456666666666652</v>
      </c>
      <c r="T83" s="139" cm="1">
        <f t="array" ref="T83">IFERROR(_xlfn.XLOOKUP(1,('Annual Sales FINAL 06262023'!$A$3:$A$4500=$A83)*('Annual Sales FINAL 06262023'!$F$3:$F$4500='Input_Data &amp; TOC'!$A$2),'Annual Sales FINAL 06262023'!$AR$3:$AR$4500,,TRUE),)</f>
        <v>1116.161835833333</v>
      </c>
      <c r="U83" s="139" cm="1">
        <f t="array" ref="U83">IFERROR(_xlfn.XLOOKUP(1,('Annual Sales FINAL 06262023'!$A$3:$A$4500=$A83)*('Annual Sales FINAL 06262023'!$F$3:$F$4500='Input_Data &amp; TOC'!$A$2),'Annual Sales FINAL 06262023'!$AS$3:$AS$4500,,TRUE),)</f>
        <v>2087.9749999999999</v>
      </c>
      <c r="V83" s="139" cm="1">
        <f t="array" ref="V83">IFERROR(_xlfn.XLOOKUP(1,('Annual Sales FINAL 06262023'!$A$3:$A$4500=$A83)*('Annual Sales FINAL 06262023'!$F$3:$F$4500='Input_Data &amp; TOC'!$A$2),'Annual Sales FINAL 06262023'!$AT$3:$AT$4500,,TRUE),)</f>
        <v>215.41666666666666</v>
      </c>
      <c r="W83" s="142">
        <f t="shared" si="9"/>
        <v>0.53456666666666652</v>
      </c>
      <c r="X83" s="139" t="str" cm="1">
        <f t="array" ref="X83">IFERROR(_xlfn.XLOOKUP(1,('Annual Sales FINAL 06262023'!$A$3:$A$4500=$A83)*('Annual Sales FINAL 06262023'!$F$3:$F$4500='Input_Data &amp; TOC'!$A$2),'Annual Sales FINAL 06262023'!$S$3:$S$4500,,TRUE),)</f>
        <v>PCE</v>
      </c>
      <c r="Y83" s="139" cm="1">
        <f t="array" ref="Y83">IFERROR(_xlfn.XLOOKUP(1,('Annual Sales FINAL 06262023'!$A$3:$A$4500=$A83)*('Annual Sales FINAL 06262023'!$F$3:$F$4500='Input_Data &amp; TOC'!$A$2),'Annual Sales FINAL 06262023'!$AU$3:$AU$4500,,TRUE),)</f>
        <v>12</v>
      </c>
      <c r="Z83" t="str">
        <f>VLOOKUP($A83,'LOOKUP SalesReport 2023-11-13'!$A$2:$P$216,16, FALSE)</f>
        <v>Bering Straits</v>
      </c>
      <c r="AA83" t="str">
        <f t="shared" si="6"/>
        <v>Residential rate as reported to PCE</v>
      </c>
    </row>
    <row r="84" spans="1:27" ht="30" x14ac:dyDescent="0.25">
      <c r="A84" t="s">
        <v>595</v>
      </c>
      <c r="B84">
        <f>VLOOKUP($A84,'LOOKUP SalesReport 2023-11-13'!$A$2:$O$216,4, FALSE)</f>
        <v>331330</v>
      </c>
      <c r="C84">
        <f>VLOOKUP(A84,'LOOKUP SalesReport 2023-11-13'!$A$2:$Q$216,9,FALSE)</f>
        <v>169</v>
      </c>
      <c r="D84" s="48" t="str" cm="1">
        <f t="array" ref="D84">IFERROR(_xlfn.XLOOKUP(1,('Annual Sales FINAL 06262023'!$A$3:$A$4500=Table2.5a!$A84)*('Annual Sales FINAL 06262023'!$F$3:$F$4500='Input_Data &amp; TOC'!$A$2),'Annual Sales FINAL 06262023'!$J$3:$J$4500,,TRUE),_xlfn.XLOOKUP(A84,'LOOKUP SalesReport 2023-11-13'!A:A,'LOOKUP SalesReport 2023-11-13'!H:H,,FALSE))</f>
        <v>Alaska Village Electric Cooperative</v>
      </c>
      <c r="E84" s="48" t="str" cm="1">
        <f t="array" ref="E84">IFERROR(_xlfn.XLOOKUP(1,('Annual Sales FINAL 06262023'!$A$3:$A$4500=Table2.5a!$A84)*('Annual Sales FINAL 06262023'!$F$3:$F$4500='Input_Data &amp; TOC'!$A$2),'Annual Sales FINAL 06262023'!$B$3:$B$4500,,TRUE),_xlfn.XLOOKUP(A84,'LOOKUP SalesReport 2023-11-13'!A:A,'LOOKUP SalesReport 2023-11-13'!G:G,,FALSE))</f>
        <v>Goodnews Bay</v>
      </c>
      <c r="F84" s="48" t="str" cm="1">
        <f t="array" ref="F84">IFERROR(_xlfn.XLOOKUP(1,('Annual Sales FINAL 06262023'!$A$3:$A$4500=Table2.5a!$A84)*('Annual Sales FINAL 06262023'!$F$3:$F$4500='Input_Data &amp; TOC'!$A$2),'Annual Sales FINAL 06262023'!$E$3:$E$4500,,TRUE),_xlfn.XLOOKUP(A84,'LOOKUP SalesReport 2023-11-13'!A:A,'LOOKUP SalesReport 2023-11-13'!K:K,,FALSE))</f>
        <v>Goodnews Bay_grid</v>
      </c>
      <c r="G84" s="98" t="str">
        <f>VLOOKUP($F84,'LOOKUP INTERTIES 2023-11-08'!$B$2:$G$206,6,FALSE)</f>
        <v>Lower Yukon-Kuskokwim</v>
      </c>
      <c r="H84" s="140" cm="1">
        <f t="array" ref="H84">IFERROR(_xlfn.XLOOKUP(1,('Annual Sales FINAL 06262023'!$A$3:$A$4500=$A84)*('Annual Sales FINAL 06262023'!$F$3:$F$4500='Input_Data &amp; TOC'!$A$2),'Annual Sales FINAL 06262023'!$V$3:$V$4500,,TRUE),)</f>
        <v>238.31452858333336</v>
      </c>
      <c r="I84" s="151" cm="1">
        <f t="array" ref="I84">IFERROR(_xlfn.XLOOKUP(1,('Annual Sales FINAL 06262023'!$A$3:$A$4500=$A84)*('Annual Sales FINAL 06262023'!$F$3:$F$4500='Input_Data &amp; TOC'!$A$2),'Annual Sales FINAL 06262023'!$W$3:$W$4500,,TRUE),)</f>
        <v>447.49</v>
      </c>
      <c r="J84" s="154" cm="1">
        <f t="array" ref="J84">IFERROR(_xlfn.XLOOKUP(1,('Annual Sales FINAL 06262023'!$A$3:$A$4500=$A84)*('Annual Sales FINAL 06262023'!$F$3:$F$4500='Input_Data &amp; TOC'!$A$2),'Annual Sales FINAL 06262023'!$X$3:$X$4500,,TRUE),)</f>
        <v>78.5</v>
      </c>
      <c r="K84" s="46">
        <f t="shared" si="7"/>
        <v>0.53255833333333336</v>
      </c>
      <c r="L84" s="139" cm="1">
        <f t="array" ref="L84">IFERROR(_xlfn.XLOOKUP(1,('Annual Sales FINAL 06262023'!$A$3:$A$4500=$A84)*('Annual Sales FINAL 06262023'!$F$3:$F$4500='Input_Data &amp; TOC'!$A$2),'Annual Sales FINAL 06262023'!$Y$3:$Y$4500,,TRUE),)</f>
        <v>22.568757050000002</v>
      </c>
      <c r="M84" s="139" cm="1">
        <f t="array" ref="M84">IFERROR(_xlfn.XLOOKUP(1,('Annual Sales FINAL 06262023'!$A$3:$A$4500=$A84)*('Annual Sales FINAL 06262023'!$F$3:$F$4500='Input_Data &amp; TOC'!$A$2),'Annual Sales FINAL 06262023'!$Z$3:$Z$4500,,TRUE),)</f>
        <v>42.378</v>
      </c>
      <c r="N84" s="139" cm="1">
        <f t="array" ref="N84">IFERROR(_xlfn.XLOOKUP(1,('Annual Sales FINAL 06262023'!$A$3:$A$4500=$A84)*('Annual Sales FINAL 06262023'!$F$3:$F$4500='Input_Data &amp; TOC'!$A$2),'Annual Sales FINAL 06262023'!$AA$3:$AA$4500,,TRUE),)</f>
        <v>10</v>
      </c>
      <c r="O84" s="140">
        <f t="shared" si="8"/>
        <v>0.53255833333333336</v>
      </c>
      <c r="P84" s="127" cm="1">
        <f t="array" ref="P84">IFERROR(_xlfn.XLOOKUP(1,('Annual Sales FINAL 06262023'!$A$3:$A$4500=$A84)*('Annual Sales FINAL 06262023'!$F$3:$F$4500='Input_Data &amp; TOC'!$A$2),'Annual Sales FINAL 06262023'!$AO$3:$AO$4500,,TRUE),)</f>
        <v>132.02227594999999</v>
      </c>
      <c r="Q84" s="127" cm="1">
        <f t="array" ref="Q84">IFERROR(_xlfn.XLOOKUP(1,('Annual Sales FINAL 06262023'!$A$3:$A$4500=$A84)*('Annual Sales FINAL 06262023'!$F$3:$F$4500='Input_Data &amp; TOC'!$A$2),'Annual Sales FINAL 06262023'!$AP$3:$AP$4500,,TRUE),)</f>
        <v>247.90199999999999</v>
      </c>
      <c r="R84" s="127" cm="1">
        <f t="array" ref="R84">IFERROR(_xlfn.XLOOKUP(1,('Annual Sales FINAL 06262023'!$A$3:$A$4500=$A84)*('Annual Sales FINAL 06262023'!$F$3:$F$4500='Input_Data &amp; TOC'!$A$2),'Annual Sales FINAL 06262023'!$AQ$3:$AQ$4500,,TRUE),)</f>
        <v>9.4166666666666679</v>
      </c>
      <c r="S84" s="142">
        <f t="shared" si="5"/>
        <v>0.53255833333333336</v>
      </c>
      <c r="T84" s="139" cm="1">
        <f t="array" ref="T84">IFERROR(_xlfn.XLOOKUP(1,('Annual Sales FINAL 06262023'!$A$3:$A$4500=$A84)*('Annual Sales FINAL 06262023'!$F$3:$F$4500='Input_Data &amp; TOC'!$A$2),'Annual Sales FINAL 06262023'!$AR$3:$AR$4500,,TRUE),)</f>
        <v>392.90556158333334</v>
      </c>
      <c r="U84" s="139" cm="1">
        <f t="array" ref="U84">IFERROR(_xlfn.XLOOKUP(1,('Annual Sales FINAL 06262023'!$A$3:$A$4500=$A84)*('Annual Sales FINAL 06262023'!$F$3:$F$4500='Input_Data &amp; TOC'!$A$2),'Annual Sales FINAL 06262023'!$AS$3:$AS$4500,,TRUE),)</f>
        <v>737.77</v>
      </c>
      <c r="V84" s="139" cm="1">
        <f t="array" ref="V84">IFERROR(_xlfn.XLOOKUP(1,('Annual Sales FINAL 06262023'!$A$3:$A$4500=$A84)*('Annual Sales FINAL 06262023'!$F$3:$F$4500='Input_Data &amp; TOC'!$A$2),'Annual Sales FINAL 06262023'!$AT$3:$AT$4500,,TRUE),)</f>
        <v>97.916666666666671</v>
      </c>
      <c r="W84" s="142">
        <f t="shared" si="9"/>
        <v>0.53255833333333336</v>
      </c>
      <c r="X84" s="139" t="str" cm="1">
        <f t="array" ref="X84">IFERROR(_xlfn.XLOOKUP(1,('Annual Sales FINAL 06262023'!$A$3:$A$4500=$A84)*('Annual Sales FINAL 06262023'!$F$3:$F$4500='Input_Data &amp; TOC'!$A$2),'Annual Sales FINAL 06262023'!$S$3:$S$4500,,TRUE),)</f>
        <v>PCE</v>
      </c>
      <c r="Y84" s="139" cm="1">
        <f t="array" ref="Y84">IFERROR(_xlfn.XLOOKUP(1,('Annual Sales FINAL 06262023'!$A$3:$A$4500=$A84)*('Annual Sales FINAL 06262023'!$F$3:$F$4500='Input_Data &amp; TOC'!$A$2),'Annual Sales FINAL 06262023'!$AU$3:$AU$4500,,TRUE),)</f>
        <v>12</v>
      </c>
      <c r="Z84" t="str">
        <f>VLOOKUP($A84,'LOOKUP SalesReport 2023-11-13'!$A$2:$P$216,16, FALSE)</f>
        <v>Lower Yukon-Kuskokwim</v>
      </c>
      <c r="AA84" t="str">
        <f t="shared" si="6"/>
        <v>Residential rate as reported to PCE</v>
      </c>
    </row>
    <row r="85" spans="1:27" ht="30" x14ac:dyDescent="0.25">
      <c r="A85" t="s">
        <v>598</v>
      </c>
      <c r="B85">
        <f>VLOOKUP($A85,'LOOKUP SalesReport 2023-11-13'!$A$2:$O$216,4, FALSE)</f>
        <v>331340</v>
      </c>
      <c r="C85">
        <f>VLOOKUP(A85,'LOOKUP SalesReport 2023-11-13'!$A$2:$Q$216,9,FALSE)</f>
        <v>169</v>
      </c>
      <c r="D85" s="48" t="str" cm="1">
        <f t="array" ref="D85">IFERROR(_xlfn.XLOOKUP(1,('Annual Sales FINAL 06262023'!$A$3:$A$4500=Table2.5a!$A85)*('Annual Sales FINAL 06262023'!$F$3:$F$4500='Input_Data &amp; TOC'!$A$2),'Annual Sales FINAL 06262023'!$J$3:$J$4500,,TRUE),_xlfn.XLOOKUP(A85,'LOOKUP SalesReport 2023-11-13'!A:A,'LOOKUP SalesReport 2023-11-13'!H:H,,FALSE))</f>
        <v>Alaska Village Electric Cooperative</v>
      </c>
      <c r="E85" s="48" t="str" cm="1">
        <f t="array" ref="E85">IFERROR(_xlfn.XLOOKUP(1,('Annual Sales FINAL 06262023'!$A$3:$A$4500=Table2.5a!$A85)*('Annual Sales FINAL 06262023'!$F$3:$F$4500='Input_Data &amp; TOC'!$A$2),'Annual Sales FINAL 06262023'!$B$3:$B$4500,,TRUE),_xlfn.XLOOKUP(A85,'LOOKUP SalesReport 2023-11-13'!A:A,'LOOKUP SalesReport 2023-11-13'!G:G,,FALSE))</f>
        <v>Grayling</v>
      </c>
      <c r="F85" s="48" t="str" cm="1">
        <f t="array" ref="F85">IFERROR(_xlfn.XLOOKUP(1,('Annual Sales FINAL 06262023'!$A$3:$A$4500=Table2.5a!$A85)*('Annual Sales FINAL 06262023'!$F$3:$F$4500='Input_Data &amp; TOC'!$A$2),'Annual Sales FINAL 06262023'!$E$3:$E$4500,,TRUE),_xlfn.XLOOKUP(A85,'LOOKUP SalesReport 2023-11-13'!A:A,'LOOKUP SalesReport 2023-11-13'!K:K,,FALSE))</f>
        <v>Grayling_grid</v>
      </c>
      <c r="G85" s="98" t="str">
        <f>VLOOKUP($F85,'LOOKUP INTERTIES 2023-11-08'!$B$2:$G$206,6,FALSE)</f>
        <v>Yukon-Koyukuk/Upper Tanana</v>
      </c>
      <c r="H85" s="140" cm="1">
        <f t="array" ref="H85">IFERROR(_xlfn.XLOOKUP(1,('Annual Sales FINAL 06262023'!$A$3:$A$4500=$A85)*('Annual Sales FINAL 06262023'!$F$3:$F$4500='Input_Data &amp; TOC'!$A$2),'Annual Sales FINAL 06262023'!$V$3:$V$4500,,TRUE),)</f>
        <v>139.03566950000001</v>
      </c>
      <c r="I85" s="151" cm="1">
        <f t="array" ref="I85">IFERROR(_xlfn.XLOOKUP(1,('Annual Sales FINAL 06262023'!$A$3:$A$4500=$A85)*('Annual Sales FINAL 06262023'!$F$3:$F$4500='Input_Data &amp; TOC'!$A$2),'Annual Sales FINAL 06262023'!$W$3:$W$4500,,TRUE),)</f>
        <v>269.815</v>
      </c>
      <c r="J85" s="154" cm="1">
        <f t="array" ref="J85">IFERROR(_xlfn.XLOOKUP(1,('Annual Sales FINAL 06262023'!$A$3:$A$4500=$A85)*('Annual Sales FINAL 06262023'!$F$3:$F$4500='Input_Data &amp; TOC'!$A$2),'Annual Sales FINAL 06262023'!$X$3:$X$4500,,TRUE),)</f>
        <v>67.833333333333329</v>
      </c>
      <c r="K85" s="46">
        <f t="shared" si="7"/>
        <v>0.51530000000000009</v>
      </c>
      <c r="L85" s="139" cm="1">
        <f t="array" ref="L85">IFERROR(_xlfn.XLOOKUP(1,('Annual Sales FINAL 06262023'!$A$3:$A$4500=$A85)*('Annual Sales FINAL 06262023'!$F$3:$F$4500='Input_Data &amp; TOC'!$A$2),'Annual Sales FINAL 06262023'!$Y$3:$Y$4500,,TRUE),)</f>
        <v>21.756481300000001</v>
      </c>
      <c r="M85" s="139" cm="1">
        <f t="array" ref="M85">IFERROR(_xlfn.XLOOKUP(1,('Annual Sales FINAL 06262023'!$A$3:$A$4500=$A85)*('Annual Sales FINAL 06262023'!$F$3:$F$4500='Input_Data &amp; TOC'!$A$2),'Annual Sales FINAL 06262023'!$Z$3:$Z$4500,,TRUE),)</f>
        <v>42.220999999999997</v>
      </c>
      <c r="N85" s="139" cm="1">
        <f t="array" ref="N85">IFERROR(_xlfn.XLOOKUP(1,('Annual Sales FINAL 06262023'!$A$3:$A$4500=$A85)*('Annual Sales FINAL 06262023'!$F$3:$F$4500='Input_Data &amp; TOC'!$A$2),'Annual Sales FINAL 06262023'!$AA$3:$AA$4500,,TRUE),)</f>
        <v>10</v>
      </c>
      <c r="O85" s="140">
        <f t="shared" si="8"/>
        <v>0.51530000000000009</v>
      </c>
      <c r="P85" s="127" cm="1">
        <f t="array" ref="P85">IFERROR(_xlfn.XLOOKUP(1,('Annual Sales FINAL 06262023'!$A$3:$A$4500=$A85)*('Annual Sales FINAL 06262023'!$F$3:$F$4500='Input_Data &amp; TOC'!$A$2),'Annual Sales FINAL 06262023'!$AO$3:$AO$4500,,TRUE),)</f>
        <v>133.12054080000004</v>
      </c>
      <c r="Q85" s="127" cm="1">
        <f t="array" ref="Q85">IFERROR(_xlfn.XLOOKUP(1,('Annual Sales FINAL 06262023'!$A$3:$A$4500=$A85)*('Annual Sales FINAL 06262023'!$F$3:$F$4500='Input_Data &amp; TOC'!$A$2),'Annual Sales FINAL 06262023'!$AP$3:$AP$4500,,TRUE),)</f>
        <v>258.33600000000001</v>
      </c>
      <c r="R85" s="127" cm="1">
        <f t="array" ref="R85">IFERROR(_xlfn.XLOOKUP(1,('Annual Sales FINAL 06262023'!$A$3:$A$4500=$A85)*('Annual Sales FINAL 06262023'!$F$3:$F$4500='Input_Data &amp; TOC'!$A$2),'Annual Sales FINAL 06262023'!$AQ$3:$AQ$4500,,TRUE),)</f>
        <v>17.916666666666664</v>
      </c>
      <c r="S85" s="142">
        <f t="shared" si="5"/>
        <v>0.51530000000000009</v>
      </c>
      <c r="T85" s="139" cm="1">
        <f t="array" ref="T85">IFERROR(_xlfn.XLOOKUP(1,('Annual Sales FINAL 06262023'!$A$3:$A$4500=$A85)*('Annual Sales FINAL 06262023'!$F$3:$F$4500='Input_Data &amp; TOC'!$A$2),'Annual Sales FINAL 06262023'!$AR$3:$AR$4500,,TRUE),)</f>
        <v>293.91269160000007</v>
      </c>
      <c r="U85" s="139" cm="1">
        <f t="array" ref="U85">IFERROR(_xlfn.XLOOKUP(1,('Annual Sales FINAL 06262023'!$A$3:$A$4500=$A85)*('Annual Sales FINAL 06262023'!$F$3:$F$4500='Input_Data &amp; TOC'!$A$2),'Annual Sales FINAL 06262023'!$AS$3:$AS$4500,,TRUE),)</f>
        <v>570.37200000000007</v>
      </c>
      <c r="V85" s="139" cm="1">
        <f t="array" ref="V85">IFERROR(_xlfn.XLOOKUP(1,('Annual Sales FINAL 06262023'!$A$3:$A$4500=$A85)*('Annual Sales FINAL 06262023'!$F$3:$F$4500='Input_Data &amp; TOC'!$A$2),'Annual Sales FINAL 06262023'!$AT$3:$AT$4500,,TRUE),)</f>
        <v>95.75</v>
      </c>
      <c r="W85" s="142">
        <f t="shared" si="9"/>
        <v>0.51530000000000009</v>
      </c>
      <c r="X85" s="139" t="str" cm="1">
        <f t="array" ref="X85">IFERROR(_xlfn.XLOOKUP(1,('Annual Sales FINAL 06262023'!$A$3:$A$4500=$A85)*('Annual Sales FINAL 06262023'!$F$3:$F$4500='Input_Data &amp; TOC'!$A$2),'Annual Sales FINAL 06262023'!$S$3:$S$4500,,TRUE),)</f>
        <v>PCE</v>
      </c>
      <c r="Y85" s="139" cm="1">
        <f t="array" ref="Y85">IFERROR(_xlfn.XLOOKUP(1,('Annual Sales FINAL 06262023'!$A$3:$A$4500=$A85)*('Annual Sales FINAL 06262023'!$F$3:$F$4500='Input_Data &amp; TOC'!$A$2),'Annual Sales FINAL 06262023'!$AU$3:$AU$4500,,TRUE),)</f>
        <v>12</v>
      </c>
      <c r="Z85" t="str">
        <f>VLOOKUP($A85,'LOOKUP SalesReport 2023-11-13'!$A$2:$P$216,16, FALSE)</f>
        <v>Yukon-Koyukuk/Upper Tanana</v>
      </c>
      <c r="AA85" t="str">
        <f t="shared" si="6"/>
        <v>Residential rate as reported to PCE</v>
      </c>
    </row>
    <row r="86" spans="1:27" ht="30" x14ac:dyDescent="0.25">
      <c r="A86" t="s">
        <v>601</v>
      </c>
      <c r="B86">
        <f>VLOOKUP($A86,'LOOKUP SalesReport 2023-11-13'!$A$2:$O$216,4, FALSE)</f>
        <v>331350</v>
      </c>
      <c r="C86">
        <f>VLOOKUP(A86,'LOOKUP SalesReport 2023-11-13'!$A$2:$Q$216,9,FALSE)</f>
        <v>169</v>
      </c>
      <c r="D86" s="48" t="str" cm="1">
        <f t="array" ref="D86">IFERROR(_xlfn.XLOOKUP(1,('Annual Sales FINAL 06262023'!$A$3:$A$4500=Table2.5a!$A86)*('Annual Sales FINAL 06262023'!$F$3:$F$4500='Input_Data &amp; TOC'!$A$2),'Annual Sales FINAL 06262023'!$J$3:$J$4500,,TRUE),_xlfn.XLOOKUP(A86,'LOOKUP SalesReport 2023-11-13'!A:A,'LOOKUP SalesReport 2023-11-13'!H:H,,FALSE))</f>
        <v>Alaska Village Electric Cooperative</v>
      </c>
      <c r="E86" s="48" t="str" cm="1">
        <f t="array" ref="E86">IFERROR(_xlfn.XLOOKUP(1,('Annual Sales FINAL 06262023'!$A$3:$A$4500=Table2.5a!$A86)*('Annual Sales FINAL 06262023'!$F$3:$F$4500='Input_Data &amp; TOC'!$A$2),'Annual Sales FINAL 06262023'!$B$3:$B$4500,,TRUE),_xlfn.XLOOKUP(A86,'LOOKUP SalesReport 2023-11-13'!A:A,'LOOKUP SalesReport 2023-11-13'!G:G,,FALSE))</f>
        <v>Holy Cross</v>
      </c>
      <c r="F86" s="48" t="str" cm="1">
        <f t="array" ref="F86">IFERROR(_xlfn.XLOOKUP(1,('Annual Sales FINAL 06262023'!$A$3:$A$4500=Table2.5a!$A86)*('Annual Sales FINAL 06262023'!$F$3:$F$4500='Input_Data &amp; TOC'!$A$2),'Annual Sales FINAL 06262023'!$E$3:$E$4500,,TRUE),_xlfn.XLOOKUP(A86,'LOOKUP SalesReport 2023-11-13'!A:A,'LOOKUP SalesReport 2023-11-13'!K:K,,FALSE))</f>
        <v>Holy Cross_grid</v>
      </c>
      <c r="G86" s="98" t="str">
        <f>VLOOKUP($F86,'LOOKUP INTERTIES 2023-11-08'!$B$2:$G$206,6,FALSE)</f>
        <v>Yukon-Koyukuk/Upper Tanana</v>
      </c>
      <c r="H86" s="140" cm="1">
        <f t="array" ref="H86">IFERROR(_xlfn.XLOOKUP(1,('Annual Sales FINAL 06262023'!$A$3:$A$4500=$A86)*('Annual Sales FINAL 06262023'!$F$3:$F$4500='Input_Data &amp; TOC'!$A$2),'Annual Sales FINAL 06262023'!$V$3:$V$4500,,TRUE),)</f>
        <v>143.41230640000001</v>
      </c>
      <c r="I86" s="151" cm="1">
        <f t="array" ref="I86">IFERROR(_xlfn.XLOOKUP(1,('Annual Sales FINAL 06262023'!$A$3:$A$4500=$A86)*('Annual Sales FINAL 06262023'!$F$3:$F$4500='Input_Data &amp; TOC'!$A$2),'Annual Sales FINAL 06262023'!$W$3:$W$4500,,TRUE),)</f>
        <v>280.63200000000001</v>
      </c>
      <c r="J86" s="154" cm="1">
        <f t="array" ref="J86">IFERROR(_xlfn.XLOOKUP(1,('Annual Sales FINAL 06262023'!$A$3:$A$4500=$A86)*('Annual Sales FINAL 06262023'!$F$3:$F$4500='Input_Data &amp; TOC'!$A$2),'Annual Sales FINAL 06262023'!$X$3:$X$4500,,TRUE),)</f>
        <v>72.25</v>
      </c>
      <c r="K86" s="46">
        <f t="shared" si="7"/>
        <v>0.51103333333333334</v>
      </c>
      <c r="L86" s="139" cm="1">
        <f t="array" ref="L86">IFERROR(_xlfn.XLOOKUP(1,('Annual Sales FINAL 06262023'!$A$3:$A$4500=$A86)*('Annual Sales FINAL 06262023'!$F$3:$F$4500='Input_Data &amp; TOC'!$A$2),'Annual Sales FINAL 06262023'!$Y$3:$Y$4500,,TRUE),)</f>
        <v>0</v>
      </c>
      <c r="M86" s="139" cm="1">
        <f t="array" ref="M86">IFERROR(_xlfn.XLOOKUP(1,('Annual Sales FINAL 06262023'!$A$3:$A$4500=$A86)*('Annual Sales FINAL 06262023'!$F$3:$F$4500='Input_Data &amp; TOC'!$A$2),'Annual Sales FINAL 06262023'!$Z$3:$Z$4500,,TRUE),)</f>
        <v>0</v>
      </c>
      <c r="N86" s="139" cm="1">
        <f t="array" ref="N86">IFERROR(_xlfn.XLOOKUP(1,('Annual Sales FINAL 06262023'!$A$3:$A$4500=$A86)*('Annual Sales FINAL 06262023'!$F$3:$F$4500='Input_Data &amp; TOC'!$A$2),'Annual Sales FINAL 06262023'!$AA$3:$AA$4500,,TRUE),)</f>
        <v>9.5</v>
      </c>
      <c r="O86" s="140">
        <f t="shared" si="8"/>
        <v>0</v>
      </c>
      <c r="P86" s="127" cm="1">
        <f t="array" ref="P86">IFERROR(_xlfn.XLOOKUP(1,('Annual Sales FINAL 06262023'!$A$3:$A$4500=$A86)*('Annual Sales FINAL 06262023'!$F$3:$F$4500='Input_Data &amp; TOC'!$A$2),'Annual Sales FINAL 06262023'!$AO$3:$AO$4500,,TRUE),)</f>
        <v>140.29551410000002</v>
      </c>
      <c r="Q86" s="127" cm="1">
        <f t="array" ref="Q86">IFERROR(_xlfn.XLOOKUP(1,('Annual Sales FINAL 06262023'!$A$3:$A$4500=$A86)*('Annual Sales FINAL 06262023'!$F$3:$F$4500='Input_Data &amp; TOC'!$A$2),'Annual Sales FINAL 06262023'!$AP$3:$AP$4500,,TRUE),)</f>
        <v>274.53300000000002</v>
      </c>
      <c r="R86" s="127" cm="1">
        <f t="array" ref="R86">IFERROR(_xlfn.XLOOKUP(1,('Annual Sales FINAL 06262023'!$A$3:$A$4500=$A86)*('Annual Sales FINAL 06262023'!$F$3:$F$4500='Input_Data &amp; TOC'!$A$2),'Annual Sales FINAL 06262023'!$AQ$3:$AQ$4500,,TRUE),)</f>
        <v>18.833333333333336</v>
      </c>
      <c r="S86" s="142">
        <f t="shared" si="5"/>
        <v>0.51103333333333334</v>
      </c>
      <c r="T86" s="139" cm="1">
        <f t="array" ref="T86">IFERROR(_xlfn.XLOOKUP(1,('Annual Sales FINAL 06262023'!$A$3:$A$4500=$A86)*('Annual Sales FINAL 06262023'!$F$3:$F$4500='Input_Data &amp; TOC'!$A$2),'Annual Sales FINAL 06262023'!$AR$3:$AR$4500,,TRUE),)</f>
        <v>283.70782049999997</v>
      </c>
      <c r="U86" s="139" cm="1">
        <f t="array" ref="U86">IFERROR(_xlfn.XLOOKUP(1,('Annual Sales FINAL 06262023'!$A$3:$A$4500=$A86)*('Annual Sales FINAL 06262023'!$F$3:$F$4500='Input_Data &amp; TOC'!$A$2),'Annual Sales FINAL 06262023'!$AS$3:$AS$4500,,TRUE),)</f>
        <v>555.16499999999996</v>
      </c>
      <c r="V86" s="139" cm="1">
        <f t="array" ref="V86">IFERROR(_xlfn.XLOOKUP(1,('Annual Sales FINAL 06262023'!$A$3:$A$4500=$A86)*('Annual Sales FINAL 06262023'!$F$3:$F$4500='Input_Data &amp; TOC'!$A$2),'Annual Sales FINAL 06262023'!$AT$3:$AT$4500,,TRUE),)</f>
        <v>100.58333333333334</v>
      </c>
      <c r="W86" s="142">
        <f t="shared" si="9"/>
        <v>0.51103333333333334</v>
      </c>
      <c r="X86" s="139" t="str" cm="1">
        <f t="array" ref="X86">IFERROR(_xlfn.XLOOKUP(1,('Annual Sales FINAL 06262023'!$A$3:$A$4500=$A86)*('Annual Sales FINAL 06262023'!$F$3:$F$4500='Input_Data &amp; TOC'!$A$2),'Annual Sales FINAL 06262023'!$S$3:$S$4500,,TRUE),)</f>
        <v>PCE</v>
      </c>
      <c r="Y86" s="139" cm="1">
        <f t="array" ref="Y86">IFERROR(_xlfn.XLOOKUP(1,('Annual Sales FINAL 06262023'!$A$3:$A$4500=$A86)*('Annual Sales FINAL 06262023'!$F$3:$F$4500='Input_Data &amp; TOC'!$A$2),'Annual Sales FINAL 06262023'!$AU$3:$AU$4500,,TRUE),)</f>
        <v>12</v>
      </c>
      <c r="Z86" t="str">
        <f>VLOOKUP($A86,'LOOKUP SalesReport 2023-11-13'!$A$2:$P$216,16, FALSE)</f>
        <v>Yukon-Koyukuk/Upper Tanana</v>
      </c>
      <c r="AA86" t="str">
        <f t="shared" si="6"/>
        <v>Residential rate as reported to PCE</v>
      </c>
    </row>
    <row r="87" spans="1:27" ht="30" x14ac:dyDescent="0.25">
      <c r="A87" t="s">
        <v>604</v>
      </c>
      <c r="B87">
        <f>VLOOKUP($A87,'LOOKUP SalesReport 2023-11-13'!$A$2:$O$216,4, FALSE)</f>
        <v>331360</v>
      </c>
      <c r="C87">
        <f>VLOOKUP(A87,'LOOKUP SalesReport 2023-11-13'!$A$2:$Q$216,9,FALSE)</f>
        <v>169</v>
      </c>
      <c r="D87" s="48" t="str" cm="1">
        <f t="array" ref="D87">IFERROR(_xlfn.XLOOKUP(1,('Annual Sales FINAL 06262023'!$A$3:$A$4500=Table2.5a!$A87)*('Annual Sales FINAL 06262023'!$F$3:$F$4500='Input_Data &amp; TOC'!$A$2),'Annual Sales FINAL 06262023'!$J$3:$J$4500,,TRUE),_xlfn.XLOOKUP(A87,'LOOKUP SalesReport 2023-11-13'!A:A,'LOOKUP SalesReport 2023-11-13'!H:H,,FALSE))</f>
        <v>Alaska Village Electric Cooperative</v>
      </c>
      <c r="E87" s="48" t="str" cm="1">
        <f t="array" ref="E87">IFERROR(_xlfn.XLOOKUP(1,('Annual Sales FINAL 06262023'!$A$3:$A$4500=Table2.5a!$A87)*('Annual Sales FINAL 06262023'!$F$3:$F$4500='Input_Data &amp; TOC'!$A$2),'Annual Sales FINAL 06262023'!$B$3:$B$4500,,TRUE),_xlfn.XLOOKUP(A87,'LOOKUP SalesReport 2023-11-13'!A:A,'LOOKUP SalesReport 2023-11-13'!G:G,,FALSE))</f>
        <v>Hooper Bay</v>
      </c>
      <c r="F87" s="48" t="str" cm="1">
        <f t="array" ref="F87">IFERROR(_xlfn.XLOOKUP(1,('Annual Sales FINAL 06262023'!$A$3:$A$4500=Table2.5a!$A87)*('Annual Sales FINAL 06262023'!$F$3:$F$4500='Input_Data &amp; TOC'!$A$2),'Annual Sales FINAL 06262023'!$E$3:$E$4500,,TRUE),_xlfn.XLOOKUP(A87,'LOOKUP SalesReport 2023-11-13'!A:A,'LOOKUP SalesReport 2023-11-13'!K:K,,FALSE))</f>
        <v>Hooper Bay_grid</v>
      </c>
      <c r="G87" s="98" t="str">
        <f>VLOOKUP($F87,'LOOKUP INTERTIES 2023-11-08'!$B$2:$G$206,6,FALSE)</f>
        <v>Lower Yukon-Kuskokwim</v>
      </c>
      <c r="H87" s="140" cm="1">
        <f t="array" ref="H87">IFERROR(_xlfn.XLOOKUP(1,('Annual Sales FINAL 06262023'!$A$3:$A$4500=$A87)*('Annual Sales FINAL 06262023'!$F$3:$F$4500='Input_Data &amp; TOC'!$A$2),'Annual Sales FINAL 06262023'!$V$3:$V$4500,,TRUE),)</f>
        <v>706.40730766666661</v>
      </c>
      <c r="I87" s="151" cm="1">
        <f t="array" ref="I87">IFERROR(_xlfn.XLOOKUP(1,('Annual Sales FINAL 06262023'!$A$3:$A$4500=$A87)*('Annual Sales FINAL 06262023'!$F$3:$F$4500='Input_Data &amp; TOC'!$A$2),'Annual Sales FINAL 06262023'!$W$3:$W$4500,,TRUE),)</f>
        <v>1418.0139999999999</v>
      </c>
      <c r="J87" s="154" cm="1">
        <f t="array" ref="J87">IFERROR(_xlfn.XLOOKUP(1,('Annual Sales FINAL 06262023'!$A$3:$A$4500=$A87)*('Annual Sales FINAL 06262023'!$F$3:$F$4500='Input_Data &amp; TOC'!$A$2),'Annual Sales FINAL 06262023'!$X$3:$X$4500,,TRUE),)</f>
        <v>266.5</v>
      </c>
      <c r="K87" s="46">
        <f t="shared" si="7"/>
        <v>0.49816666666666665</v>
      </c>
      <c r="L87" s="139" cm="1">
        <f t="array" ref="L87">IFERROR(_xlfn.XLOOKUP(1,('Annual Sales FINAL 06262023'!$A$3:$A$4500=$A87)*('Annual Sales FINAL 06262023'!$F$3:$F$4500='Input_Data &amp; TOC'!$A$2),'Annual Sales FINAL 06262023'!$Y$3:$Y$4500,,TRUE),)</f>
        <v>199.85898683333335</v>
      </c>
      <c r="M87" s="139" cm="1">
        <f t="array" ref="M87">IFERROR(_xlfn.XLOOKUP(1,('Annual Sales FINAL 06262023'!$A$3:$A$4500=$A87)*('Annual Sales FINAL 06262023'!$F$3:$F$4500='Input_Data &amp; TOC'!$A$2),'Annual Sales FINAL 06262023'!$Z$3:$Z$4500,,TRUE),)</f>
        <v>401.18900000000002</v>
      </c>
      <c r="N87" s="139" cm="1">
        <f t="array" ref="N87">IFERROR(_xlfn.XLOOKUP(1,('Annual Sales FINAL 06262023'!$A$3:$A$4500=$A87)*('Annual Sales FINAL 06262023'!$F$3:$F$4500='Input_Data &amp; TOC'!$A$2),'Annual Sales FINAL 06262023'!$AA$3:$AA$4500,,TRUE),)</f>
        <v>10.916666666666666</v>
      </c>
      <c r="O87" s="140">
        <f t="shared" si="8"/>
        <v>0.49816666666666665</v>
      </c>
      <c r="P87" s="127" cm="1">
        <f t="array" ref="P87">IFERROR(_xlfn.XLOOKUP(1,('Annual Sales FINAL 06262023'!$A$3:$A$4500=$A87)*('Annual Sales FINAL 06262023'!$F$3:$F$4500='Input_Data &amp; TOC'!$A$2),'Annual Sales FINAL 06262023'!$AO$3:$AO$4500,,TRUE),)</f>
        <v>856.0809845</v>
      </c>
      <c r="Q87" s="127" cm="1">
        <f t="array" ref="Q87">IFERROR(_xlfn.XLOOKUP(1,('Annual Sales FINAL 06262023'!$A$3:$A$4500=$A87)*('Annual Sales FINAL 06262023'!$F$3:$F$4500='Input_Data &amp; TOC'!$A$2),'Annual Sales FINAL 06262023'!$AP$3:$AP$4500,,TRUE),)</f>
        <v>1718.463</v>
      </c>
      <c r="R87" s="127" cm="1">
        <f t="array" ref="R87">IFERROR(_xlfn.XLOOKUP(1,('Annual Sales FINAL 06262023'!$A$3:$A$4500=$A87)*('Annual Sales FINAL 06262023'!$F$3:$F$4500='Input_Data &amp; TOC'!$A$2),'Annual Sales FINAL 06262023'!$AQ$3:$AQ$4500,,TRUE),)</f>
        <v>62.25</v>
      </c>
      <c r="S87" s="142">
        <f t="shared" si="5"/>
        <v>0.4981666666666667</v>
      </c>
      <c r="T87" s="139" cm="1">
        <f t="array" ref="T87">IFERROR(_xlfn.XLOOKUP(1,('Annual Sales FINAL 06262023'!$A$3:$A$4500=$A87)*('Annual Sales FINAL 06262023'!$F$3:$F$4500='Input_Data &amp; TOC'!$A$2),'Annual Sales FINAL 06262023'!$AR$3:$AR$4500,,TRUE),)</f>
        <v>1762.3472790000003</v>
      </c>
      <c r="U87" s="139" cm="1">
        <f t="array" ref="U87">IFERROR(_xlfn.XLOOKUP(1,('Annual Sales FINAL 06262023'!$A$3:$A$4500=$A87)*('Annual Sales FINAL 06262023'!$F$3:$F$4500='Input_Data &amp; TOC'!$A$2),'Annual Sales FINAL 06262023'!$AS$3:$AS$4500,,TRUE),)</f>
        <v>3537.6660000000002</v>
      </c>
      <c r="V87" s="139" cm="1">
        <f t="array" ref="V87">IFERROR(_xlfn.XLOOKUP(1,('Annual Sales FINAL 06262023'!$A$3:$A$4500=$A87)*('Annual Sales FINAL 06262023'!$F$3:$F$4500='Input_Data &amp; TOC'!$A$2),'Annual Sales FINAL 06262023'!$AT$3:$AT$4500,,TRUE),)</f>
        <v>339.66666666666669</v>
      </c>
      <c r="W87" s="142">
        <f t="shared" si="9"/>
        <v>0.4981666666666667</v>
      </c>
      <c r="X87" s="139" t="str" cm="1">
        <f t="array" ref="X87">IFERROR(_xlfn.XLOOKUP(1,('Annual Sales FINAL 06262023'!$A$3:$A$4500=$A87)*('Annual Sales FINAL 06262023'!$F$3:$F$4500='Input_Data &amp; TOC'!$A$2),'Annual Sales FINAL 06262023'!$S$3:$S$4500,,TRUE),)</f>
        <v>PCE</v>
      </c>
      <c r="Y87" s="139" cm="1">
        <f t="array" ref="Y87">IFERROR(_xlfn.XLOOKUP(1,('Annual Sales FINAL 06262023'!$A$3:$A$4500=$A87)*('Annual Sales FINAL 06262023'!$F$3:$F$4500='Input_Data &amp; TOC'!$A$2),'Annual Sales FINAL 06262023'!$AU$3:$AU$4500,,TRUE),)</f>
        <v>12</v>
      </c>
      <c r="Z87" t="str">
        <f>VLOOKUP($A87,'LOOKUP SalesReport 2023-11-13'!$A$2:$P$216,16, FALSE)</f>
        <v>Lower Yukon-Kuskokwim</v>
      </c>
      <c r="AA87" t="str">
        <f t="shared" si="6"/>
        <v>Residential rate as reported to PCE</v>
      </c>
    </row>
    <row r="88" spans="1:27" ht="30" x14ac:dyDescent="0.25">
      <c r="A88" t="s">
        <v>607</v>
      </c>
      <c r="B88">
        <f>VLOOKUP($A88,'LOOKUP SalesReport 2023-11-13'!$A$2:$O$216,4, FALSE)</f>
        <v>331370</v>
      </c>
      <c r="C88">
        <f>VLOOKUP(A88,'LOOKUP SalesReport 2023-11-13'!$A$2:$Q$216,9,FALSE)</f>
        <v>169</v>
      </c>
      <c r="D88" s="48" t="str" cm="1">
        <f t="array" ref="D88">IFERROR(_xlfn.XLOOKUP(1,('Annual Sales FINAL 06262023'!$A$3:$A$4500=Table2.5a!$A88)*('Annual Sales FINAL 06262023'!$F$3:$F$4500='Input_Data &amp; TOC'!$A$2),'Annual Sales FINAL 06262023'!$J$3:$J$4500,,TRUE),_xlfn.XLOOKUP(A88,'LOOKUP SalesReport 2023-11-13'!A:A,'LOOKUP SalesReport 2023-11-13'!H:H,,FALSE))</f>
        <v>Alaska Village Electric Cooperative</v>
      </c>
      <c r="E88" s="48" t="str" cm="1">
        <f t="array" ref="E88">IFERROR(_xlfn.XLOOKUP(1,('Annual Sales FINAL 06262023'!$A$3:$A$4500=Table2.5a!$A88)*('Annual Sales FINAL 06262023'!$F$3:$F$4500='Input_Data &amp; TOC'!$A$2),'Annual Sales FINAL 06262023'!$B$3:$B$4500,,TRUE),_xlfn.XLOOKUP(A88,'LOOKUP SalesReport 2023-11-13'!A:A,'LOOKUP SalesReport 2023-11-13'!G:G,,FALSE))</f>
        <v>Huslia</v>
      </c>
      <c r="F88" s="48" t="str" cm="1">
        <f t="array" ref="F88">IFERROR(_xlfn.XLOOKUP(1,('Annual Sales FINAL 06262023'!$A$3:$A$4500=Table2.5a!$A88)*('Annual Sales FINAL 06262023'!$F$3:$F$4500='Input_Data &amp; TOC'!$A$2),'Annual Sales FINAL 06262023'!$E$3:$E$4500,,TRUE),_xlfn.XLOOKUP(A88,'LOOKUP SalesReport 2023-11-13'!A:A,'LOOKUP SalesReport 2023-11-13'!K:K,,FALSE))</f>
        <v>Huslia_grid</v>
      </c>
      <c r="G88" s="98" t="str">
        <f>VLOOKUP($F88,'LOOKUP INTERTIES 2023-11-08'!$B$2:$G$206,6,FALSE)</f>
        <v>Yukon-Koyukuk/Upper Tanana</v>
      </c>
      <c r="H88" s="140" cm="1">
        <f t="array" ref="H88">IFERROR(_xlfn.XLOOKUP(1,('Annual Sales FINAL 06262023'!$A$3:$A$4500=$A88)*('Annual Sales FINAL 06262023'!$F$3:$F$4500='Input_Data &amp; TOC'!$A$2),'Annual Sales FINAL 06262023'!$V$3:$V$4500,,TRUE),)</f>
        <v>283.86479360000004</v>
      </c>
      <c r="I88" s="151" cm="1">
        <f t="array" ref="I88">IFERROR(_xlfn.XLOOKUP(1,('Annual Sales FINAL 06262023'!$A$3:$A$4500=$A88)*('Annual Sales FINAL 06262023'!$F$3:$F$4500='Input_Data &amp; TOC'!$A$2),'Annual Sales FINAL 06262023'!$W$3:$W$4500,,TRUE),)</f>
        <v>552.76800000000003</v>
      </c>
      <c r="J88" s="154" cm="1">
        <f t="array" ref="J88">IFERROR(_xlfn.XLOOKUP(1,('Annual Sales FINAL 06262023'!$A$3:$A$4500=$A88)*('Annual Sales FINAL 06262023'!$F$3:$F$4500='Input_Data &amp; TOC'!$A$2),'Annual Sales FINAL 06262023'!$X$3:$X$4500,,TRUE),)</f>
        <v>101.41666666666667</v>
      </c>
      <c r="K88" s="46">
        <f t="shared" si="7"/>
        <v>0.5135333333333334</v>
      </c>
      <c r="L88" s="139" cm="1">
        <f t="array" ref="L88">IFERROR(_xlfn.XLOOKUP(1,('Annual Sales FINAL 06262023'!$A$3:$A$4500=$A88)*('Annual Sales FINAL 06262023'!$F$3:$F$4500='Input_Data &amp; TOC'!$A$2),'Annual Sales FINAL 06262023'!$Y$3:$Y$4500,,TRUE),)</f>
        <v>0</v>
      </c>
      <c r="M88" s="139" cm="1">
        <f t="array" ref="M88">IFERROR(_xlfn.XLOOKUP(1,('Annual Sales FINAL 06262023'!$A$3:$A$4500=$A88)*('Annual Sales FINAL 06262023'!$F$3:$F$4500='Input_Data &amp; TOC'!$A$2),'Annual Sales FINAL 06262023'!$Z$3:$Z$4500,,TRUE),)</f>
        <v>0</v>
      </c>
      <c r="N88" s="139" cm="1">
        <f t="array" ref="N88">IFERROR(_xlfn.XLOOKUP(1,('Annual Sales FINAL 06262023'!$A$3:$A$4500=$A88)*('Annual Sales FINAL 06262023'!$F$3:$F$4500='Input_Data &amp; TOC'!$A$2),'Annual Sales FINAL 06262023'!$AA$3:$AA$4500,,TRUE),)</f>
        <v>16.333333333333332</v>
      </c>
      <c r="O88" s="140">
        <f t="shared" si="8"/>
        <v>0</v>
      </c>
      <c r="P88" s="127" cm="1">
        <f t="array" ref="P88">IFERROR(_xlfn.XLOOKUP(1,('Annual Sales FINAL 06262023'!$A$3:$A$4500=$A88)*('Annual Sales FINAL 06262023'!$F$3:$F$4500='Input_Data &amp; TOC'!$A$2),'Annual Sales FINAL 06262023'!$AO$3:$AO$4500,,TRUE),)</f>
        <v>252.59266773333334</v>
      </c>
      <c r="Q88" s="127" cm="1">
        <f t="array" ref="Q88">IFERROR(_xlfn.XLOOKUP(1,('Annual Sales FINAL 06262023'!$A$3:$A$4500=$A88)*('Annual Sales FINAL 06262023'!$F$3:$F$4500='Input_Data &amp; TOC'!$A$2),'Annual Sales FINAL 06262023'!$AP$3:$AP$4500,,TRUE),)</f>
        <v>491.87199999999996</v>
      </c>
      <c r="R88" s="127" cm="1">
        <f t="array" ref="R88">IFERROR(_xlfn.XLOOKUP(1,('Annual Sales FINAL 06262023'!$A$3:$A$4500=$A88)*('Annual Sales FINAL 06262023'!$F$3:$F$4500='Input_Data &amp; TOC'!$A$2),'Annual Sales FINAL 06262023'!$AQ$3:$AQ$4500,,TRUE),)</f>
        <v>31.833333333333336</v>
      </c>
      <c r="S88" s="142">
        <f t="shared" si="5"/>
        <v>0.5135333333333334</v>
      </c>
      <c r="T88" s="139" cm="1">
        <f t="array" ref="T88">IFERROR(_xlfn.XLOOKUP(1,('Annual Sales FINAL 06262023'!$A$3:$A$4500=$A88)*('Annual Sales FINAL 06262023'!$F$3:$F$4500='Input_Data &amp; TOC'!$A$2),'Annual Sales FINAL 06262023'!$AR$3:$AR$4500,,TRUE),)</f>
        <v>536.4574613333333</v>
      </c>
      <c r="U88" s="139" cm="1">
        <f t="array" ref="U88">IFERROR(_xlfn.XLOOKUP(1,('Annual Sales FINAL 06262023'!$A$3:$A$4500=$A88)*('Annual Sales FINAL 06262023'!$F$3:$F$4500='Input_Data &amp; TOC'!$A$2),'Annual Sales FINAL 06262023'!$AS$3:$AS$4500,,TRUE),)</f>
        <v>1044.6399999999999</v>
      </c>
      <c r="V88" s="139" cm="1">
        <f t="array" ref="V88">IFERROR(_xlfn.XLOOKUP(1,('Annual Sales FINAL 06262023'!$A$3:$A$4500=$A88)*('Annual Sales FINAL 06262023'!$F$3:$F$4500='Input_Data &amp; TOC'!$A$2),'Annual Sales FINAL 06262023'!$AT$3:$AT$4500,,TRUE),)</f>
        <v>149.58333333333334</v>
      </c>
      <c r="W88" s="142">
        <f t="shared" si="9"/>
        <v>0.5135333333333334</v>
      </c>
      <c r="X88" s="139" t="str" cm="1">
        <f t="array" ref="X88">IFERROR(_xlfn.XLOOKUP(1,('Annual Sales FINAL 06262023'!$A$3:$A$4500=$A88)*('Annual Sales FINAL 06262023'!$F$3:$F$4500='Input_Data &amp; TOC'!$A$2),'Annual Sales FINAL 06262023'!$S$3:$S$4500,,TRUE),)</f>
        <v>PCE</v>
      </c>
      <c r="Y88" s="139" cm="1">
        <f t="array" ref="Y88">IFERROR(_xlfn.XLOOKUP(1,('Annual Sales FINAL 06262023'!$A$3:$A$4500=$A88)*('Annual Sales FINAL 06262023'!$F$3:$F$4500='Input_Data &amp; TOC'!$A$2),'Annual Sales FINAL 06262023'!$AU$3:$AU$4500,,TRUE),)</f>
        <v>12</v>
      </c>
      <c r="Z88" t="str">
        <f>VLOOKUP($A88,'LOOKUP SalesReport 2023-11-13'!$A$2:$P$216,16, FALSE)</f>
        <v>Yukon-Koyukuk/Upper Tanana</v>
      </c>
      <c r="AA88" t="str">
        <f t="shared" si="6"/>
        <v>Residential rate as reported to PCE</v>
      </c>
    </row>
    <row r="89" spans="1:27" ht="30" x14ac:dyDescent="0.25">
      <c r="A89" t="s">
        <v>722</v>
      </c>
      <c r="B89">
        <f>VLOOKUP($A89,'LOOKUP SalesReport 2023-11-13'!$A$2:$O$216,4, FALSE)</f>
        <v>331720</v>
      </c>
      <c r="C89">
        <f>VLOOKUP(A89,'LOOKUP SalesReport 2023-11-13'!$A$2:$Q$216,9,FALSE)</f>
        <v>169</v>
      </c>
      <c r="D89" s="48" t="str" cm="1">
        <f t="array" ref="D89">IFERROR(_xlfn.XLOOKUP(1,('Annual Sales FINAL 06262023'!$A$3:$A$4500=Table2.5a!$A89)*('Annual Sales FINAL 06262023'!$F$3:$F$4500='Input_Data &amp; TOC'!$A$2),'Annual Sales FINAL 06262023'!$J$3:$J$4500,,TRUE),_xlfn.XLOOKUP(A89,'LOOKUP SalesReport 2023-11-13'!A:A,'LOOKUP SalesReport 2023-11-13'!H:H,,FALSE))</f>
        <v>Alaska Village Electric Cooperative</v>
      </c>
      <c r="E89" s="48" t="str" cm="1">
        <f t="array" ref="E89">IFERROR(_xlfn.XLOOKUP(1,('Annual Sales FINAL 06262023'!$A$3:$A$4500=Table2.5a!$A89)*('Annual Sales FINAL 06262023'!$F$3:$F$4500='Input_Data &amp; TOC'!$A$2),'Annual Sales FINAL 06262023'!$B$3:$B$4500,,TRUE),_xlfn.XLOOKUP(A89,'LOOKUP SalesReport 2023-11-13'!A:A,'LOOKUP SalesReport 2023-11-13'!G:G,,FALSE))</f>
        <v>Kalskag</v>
      </c>
      <c r="F89" s="48" t="str" cm="1">
        <f t="array" ref="F89">IFERROR(_xlfn.XLOOKUP(1,('Annual Sales FINAL 06262023'!$A$3:$A$4500=Table2.5a!$A89)*('Annual Sales FINAL 06262023'!$F$3:$F$4500='Input_Data &amp; TOC'!$A$2),'Annual Sales FINAL 06262023'!$E$3:$E$4500,,TRUE),_xlfn.XLOOKUP(A89,'LOOKUP SalesReport 2023-11-13'!A:A,'LOOKUP SalesReport 2023-11-13'!K:K,,FALSE))</f>
        <v>Upper Kalskag_grid</v>
      </c>
      <c r="G89" s="98" t="str">
        <f>VLOOKUP($F89,'LOOKUP INTERTIES 2023-11-08'!$B$2:$G$206,6,FALSE)</f>
        <v>Lower Yukon-Kuskokwim</v>
      </c>
      <c r="H89" s="140" cm="1">
        <f t="array" ref="H89">IFERROR(_xlfn.XLOOKUP(1,('Annual Sales FINAL 06262023'!$A$3:$A$4500=$A89)*('Annual Sales FINAL 06262023'!$F$3:$F$4500='Input_Data &amp; TOC'!$A$2),'Annual Sales FINAL 06262023'!$V$3:$V$4500,,TRUE),)</f>
        <v>177.13182891666665</v>
      </c>
      <c r="I89" s="151" cm="1">
        <f t="array" ref="I89">IFERROR(_xlfn.XLOOKUP(1,('Annual Sales FINAL 06262023'!$A$3:$A$4500=$A89)*('Annual Sales FINAL 06262023'!$F$3:$F$4500='Input_Data &amp; TOC'!$A$2),'Annual Sales FINAL 06262023'!$W$3:$W$4500,,TRUE),)</f>
        <v>344.97800000000001</v>
      </c>
      <c r="J89" s="154" cm="1">
        <f t="array" ref="J89">IFERROR(_xlfn.XLOOKUP(1,('Annual Sales FINAL 06262023'!$A$3:$A$4500=$A89)*('Annual Sales FINAL 06262023'!$F$3:$F$4500='Input_Data &amp; TOC'!$A$2),'Annual Sales FINAL 06262023'!$X$3:$X$4500,,TRUE),)</f>
        <v>67.833333333333329</v>
      </c>
      <c r="K89" s="46">
        <f t="shared" si="7"/>
        <v>0.51345833333333324</v>
      </c>
      <c r="L89" s="139" cm="1">
        <f t="array" ref="L89">IFERROR(_xlfn.XLOOKUP(1,('Annual Sales FINAL 06262023'!$A$3:$A$4500=$A89)*('Annual Sales FINAL 06262023'!$F$3:$F$4500='Input_Data &amp; TOC'!$A$2),'Annual Sales FINAL 06262023'!$Y$3:$Y$4500,,TRUE),)</f>
        <v>33.333714999999998</v>
      </c>
      <c r="M89" s="139" cm="1">
        <f t="array" ref="M89">IFERROR(_xlfn.XLOOKUP(1,('Annual Sales FINAL 06262023'!$A$3:$A$4500=$A89)*('Annual Sales FINAL 06262023'!$F$3:$F$4500='Input_Data &amp; TOC'!$A$2),'Annual Sales FINAL 06262023'!$Z$3:$Z$4500,,TRUE),)</f>
        <v>64.92</v>
      </c>
      <c r="N89" s="139" cm="1">
        <f t="array" ref="N89">IFERROR(_xlfn.XLOOKUP(1,('Annual Sales FINAL 06262023'!$A$3:$A$4500=$A89)*('Annual Sales FINAL 06262023'!$F$3:$F$4500='Input_Data &amp; TOC'!$A$2),'Annual Sales FINAL 06262023'!$AA$3:$AA$4500,,TRUE),)</f>
        <v>3</v>
      </c>
      <c r="O89" s="140">
        <f t="shared" si="8"/>
        <v>0.51345833333333324</v>
      </c>
      <c r="P89" s="127" cm="1">
        <f t="array" ref="P89">IFERROR(_xlfn.XLOOKUP(1,('Annual Sales FINAL 06262023'!$A$3:$A$4500=$A89)*('Annual Sales FINAL 06262023'!$F$3:$F$4500='Input_Data &amp; TOC'!$A$2),'Annual Sales FINAL 06262023'!$AO$3:$AO$4500,,TRUE),)</f>
        <v>185.98385058333329</v>
      </c>
      <c r="Q89" s="127" cm="1">
        <f t="array" ref="Q89">IFERROR(_xlfn.XLOOKUP(1,('Annual Sales FINAL 06262023'!$A$3:$A$4500=$A89)*('Annual Sales FINAL 06262023'!$F$3:$F$4500='Input_Data &amp; TOC'!$A$2),'Annual Sales FINAL 06262023'!$AP$3:$AP$4500,,TRUE),)</f>
        <v>362.21799999999996</v>
      </c>
      <c r="R89" s="127" cm="1">
        <f t="array" ref="R89">IFERROR(_xlfn.XLOOKUP(1,('Annual Sales FINAL 06262023'!$A$3:$A$4500=$A89)*('Annual Sales FINAL 06262023'!$F$3:$F$4500='Input_Data &amp; TOC'!$A$2),'Annual Sales FINAL 06262023'!$AQ$3:$AQ$4500,,TRUE),)</f>
        <v>26.583333333333332</v>
      </c>
      <c r="S89" s="142">
        <f t="shared" si="5"/>
        <v>0.51345833333333324</v>
      </c>
      <c r="T89" s="139" cm="1">
        <f t="array" ref="T89">IFERROR(_xlfn.XLOOKUP(1,('Annual Sales FINAL 06262023'!$A$3:$A$4500=$A89)*('Annual Sales FINAL 06262023'!$F$3:$F$4500='Input_Data &amp; TOC'!$A$2),'Annual Sales FINAL 06262023'!$AR$3:$AR$4500,,TRUE),)</f>
        <v>396.44939449999993</v>
      </c>
      <c r="U89" s="139" cm="1">
        <f t="array" ref="U89">IFERROR(_xlfn.XLOOKUP(1,('Annual Sales FINAL 06262023'!$A$3:$A$4500=$A89)*('Annual Sales FINAL 06262023'!$F$3:$F$4500='Input_Data &amp; TOC'!$A$2),'Annual Sales FINAL 06262023'!$AS$3:$AS$4500,,TRUE),)</f>
        <v>772.11599999999999</v>
      </c>
      <c r="V89" s="139" cm="1">
        <f t="array" ref="V89">IFERROR(_xlfn.XLOOKUP(1,('Annual Sales FINAL 06262023'!$A$3:$A$4500=$A89)*('Annual Sales FINAL 06262023'!$F$3:$F$4500='Input_Data &amp; TOC'!$A$2),'Annual Sales FINAL 06262023'!$AT$3:$AT$4500,,TRUE),)</f>
        <v>97.416666666666657</v>
      </c>
      <c r="W89" s="142">
        <f t="shared" si="9"/>
        <v>0.51345833333333324</v>
      </c>
      <c r="X89" s="139" t="str" cm="1">
        <f t="array" ref="X89">IFERROR(_xlfn.XLOOKUP(1,('Annual Sales FINAL 06262023'!$A$3:$A$4500=$A89)*('Annual Sales FINAL 06262023'!$F$3:$F$4500='Input_Data &amp; TOC'!$A$2),'Annual Sales FINAL 06262023'!$S$3:$S$4500,,TRUE),)</f>
        <v>PCE</v>
      </c>
      <c r="Y89" s="139" cm="1">
        <f t="array" ref="Y89">IFERROR(_xlfn.XLOOKUP(1,('Annual Sales FINAL 06262023'!$A$3:$A$4500=$A89)*('Annual Sales FINAL 06262023'!$F$3:$F$4500='Input_Data &amp; TOC'!$A$2),'Annual Sales FINAL 06262023'!$AU$3:$AU$4500,,TRUE),)</f>
        <v>12</v>
      </c>
      <c r="Z89" t="str">
        <f>VLOOKUP($A89,'LOOKUP SalesReport 2023-11-13'!$A$2:$P$216,16, FALSE)</f>
        <v>Lower Yukon-Kuskokwim</v>
      </c>
      <c r="AA89" t="str">
        <f t="shared" si="6"/>
        <v>Residential rate as reported to PCE</v>
      </c>
    </row>
    <row r="90" spans="1:27" ht="30" x14ac:dyDescent="0.25">
      <c r="A90" t="s">
        <v>610</v>
      </c>
      <c r="B90">
        <f>VLOOKUP($A90,'LOOKUP SalesReport 2023-11-13'!$A$2:$O$216,4, FALSE)</f>
        <v>331380</v>
      </c>
      <c r="C90">
        <f>VLOOKUP(A90,'LOOKUP SalesReport 2023-11-13'!$A$2:$Q$216,9,FALSE)</f>
        <v>169</v>
      </c>
      <c r="D90" s="48" t="str" cm="1">
        <f t="array" ref="D90">IFERROR(_xlfn.XLOOKUP(1,('Annual Sales FINAL 06262023'!$A$3:$A$4500=Table2.5a!$A90)*('Annual Sales FINAL 06262023'!$F$3:$F$4500='Input_Data &amp; TOC'!$A$2),'Annual Sales FINAL 06262023'!$J$3:$J$4500,,TRUE),_xlfn.XLOOKUP(A90,'LOOKUP SalesReport 2023-11-13'!A:A,'LOOKUP SalesReport 2023-11-13'!H:H,,FALSE))</f>
        <v>Alaska Village Electric Cooperative</v>
      </c>
      <c r="E90" s="48" t="str" cm="1">
        <f t="array" ref="E90">IFERROR(_xlfn.XLOOKUP(1,('Annual Sales FINAL 06262023'!$A$3:$A$4500=Table2.5a!$A90)*('Annual Sales FINAL 06262023'!$F$3:$F$4500='Input_Data &amp; TOC'!$A$2),'Annual Sales FINAL 06262023'!$B$3:$B$4500,,TRUE),_xlfn.XLOOKUP(A90,'LOOKUP SalesReport 2023-11-13'!A:A,'LOOKUP SalesReport 2023-11-13'!G:G,,FALSE))</f>
        <v>Kaltag</v>
      </c>
      <c r="F90" s="48" t="str" cm="1">
        <f t="array" ref="F90">IFERROR(_xlfn.XLOOKUP(1,('Annual Sales FINAL 06262023'!$A$3:$A$4500=Table2.5a!$A90)*('Annual Sales FINAL 06262023'!$F$3:$F$4500='Input_Data &amp; TOC'!$A$2),'Annual Sales FINAL 06262023'!$E$3:$E$4500,,TRUE),_xlfn.XLOOKUP(A90,'LOOKUP SalesReport 2023-11-13'!A:A,'LOOKUP SalesReport 2023-11-13'!K:K,,FALSE))</f>
        <v>Kaltag_grid</v>
      </c>
      <c r="G90" s="98" t="str">
        <f>VLOOKUP($F90,'LOOKUP INTERTIES 2023-11-08'!$B$2:$G$206,6,FALSE)</f>
        <v>Yukon-Koyukuk/Upper Tanana</v>
      </c>
      <c r="H90" s="140" cm="1">
        <f t="array" ref="H90">IFERROR(_xlfn.XLOOKUP(1,('Annual Sales FINAL 06262023'!$A$3:$A$4500=$A90)*('Annual Sales FINAL 06262023'!$F$3:$F$4500='Input_Data &amp; TOC'!$A$2),'Annual Sales FINAL 06262023'!$V$3:$V$4500,,TRUE),)</f>
        <v>141.1383252</v>
      </c>
      <c r="I90" s="151" cm="1">
        <f t="array" ref="I90">IFERROR(_xlfn.XLOOKUP(1,('Annual Sales FINAL 06262023'!$A$3:$A$4500=$A90)*('Annual Sales FINAL 06262023'!$F$3:$F$4500='Input_Data &amp; TOC'!$A$2),'Annual Sales FINAL 06262023'!$W$3:$W$4500,,TRUE),)</f>
        <v>261.65800000000002</v>
      </c>
      <c r="J90" s="154" cm="1">
        <f t="array" ref="J90">IFERROR(_xlfn.XLOOKUP(1,('Annual Sales FINAL 06262023'!$A$3:$A$4500=$A90)*('Annual Sales FINAL 06262023'!$F$3:$F$4500='Input_Data &amp; TOC'!$A$2),'Annual Sales FINAL 06262023'!$X$3:$X$4500,,TRUE),)</f>
        <v>63.833333333333336</v>
      </c>
      <c r="K90" s="46">
        <f t="shared" si="7"/>
        <v>0.53939999999999999</v>
      </c>
      <c r="L90" s="139" cm="1">
        <f t="array" ref="L90">IFERROR(_xlfn.XLOOKUP(1,('Annual Sales FINAL 06262023'!$A$3:$A$4500=$A90)*('Annual Sales FINAL 06262023'!$F$3:$F$4500='Input_Data &amp; TOC'!$A$2),'Annual Sales FINAL 06262023'!$Y$3:$Y$4500,,TRUE),)</f>
        <v>0</v>
      </c>
      <c r="M90" s="139" cm="1">
        <f t="array" ref="M90">IFERROR(_xlfn.XLOOKUP(1,('Annual Sales FINAL 06262023'!$A$3:$A$4500=$A90)*('Annual Sales FINAL 06262023'!$F$3:$F$4500='Input_Data &amp; TOC'!$A$2),'Annual Sales FINAL 06262023'!$Z$3:$Z$4500,,TRUE),)</f>
        <v>0</v>
      </c>
      <c r="N90" s="139" cm="1">
        <f t="array" ref="N90">IFERROR(_xlfn.XLOOKUP(1,('Annual Sales FINAL 06262023'!$A$3:$A$4500=$A90)*('Annual Sales FINAL 06262023'!$F$3:$F$4500='Input_Data &amp; TOC'!$A$2),'Annual Sales FINAL 06262023'!$AA$3:$AA$4500,,TRUE),)</f>
        <v>11.75</v>
      </c>
      <c r="O90" s="140">
        <f t="shared" si="8"/>
        <v>0</v>
      </c>
      <c r="P90" s="127" cm="1">
        <f t="array" ref="P90">IFERROR(_xlfn.XLOOKUP(1,('Annual Sales FINAL 06262023'!$A$3:$A$4500=$A90)*('Annual Sales FINAL 06262023'!$F$3:$F$4500='Input_Data &amp; TOC'!$A$2),'Annual Sales FINAL 06262023'!$AO$3:$AO$4500,,TRUE),)</f>
        <v>199.6556736</v>
      </c>
      <c r="Q90" s="127" cm="1">
        <f t="array" ref="Q90">IFERROR(_xlfn.XLOOKUP(1,('Annual Sales FINAL 06262023'!$A$3:$A$4500=$A90)*('Annual Sales FINAL 06262023'!$F$3:$F$4500='Input_Data &amp; TOC'!$A$2),'Annual Sales FINAL 06262023'!$AP$3:$AP$4500,,TRUE),)</f>
        <v>370.14400000000001</v>
      </c>
      <c r="R90" s="127" cm="1">
        <f t="array" ref="R90">IFERROR(_xlfn.XLOOKUP(1,('Annual Sales FINAL 06262023'!$A$3:$A$4500=$A90)*('Annual Sales FINAL 06262023'!$F$3:$F$4500='Input_Data &amp; TOC'!$A$2),'Annual Sales FINAL 06262023'!$AQ$3:$AQ$4500,,TRUE),)</f>
        <v>23.166666666666668</v>
      </c>
      <c r="S90" s="142">
        <f t="shared" si="5"/>
        <v>0.53939999999999999</v>
      </c>
      <c r="T90" s="139" cm="1">
        <f t="array" ref="T90">IFERROR(_xlfn.XLOOKUP(1,('Annual Sales FINAL 06262023'!$A$3:$A$4500=$A90)*('Annual Sales FINAL 06262023'!$F$3:$F$4500='Input_Data &amp; TOC'!$A$2),'Annual Sales FINAL 06262023'!$AR$3:$AR$4500,,TRUE),)</f>
        <v>340.7939988</v>
      </c>
      <c r="U90" s="139" cm="1">
        <f t="array" ref="U90">IFERROR(_xlfn.XLOOKUP(1,('Annual Sales FINAL 06262023'!$A$3:$A$4500=$A90)*('Annual Sales FINAL 06262023'!$F$3:$F$4500='Input_Data &amp; TOC'!$A$2),'Annual Sales FINAL 06262023'!$AS$3:$AS$4500,,TRUE),)</f>
        <v>631.80200000000002</v>
      </c>
      <c r="V90" s="139" cm="1">
        <f t="array" ref="V90">IFERROR(_xlfn.XLOOKUP(1,('Annual Sales FINAL 06262023'!$A$3:$A$4500=$A90)*('Annual Sales FINAL 06262023'!$F$3:$F$4500='Input_Data &amp; TOC'!$A$2),'Annual Sales FINAL 06262023'!$AT$3:$AT$4500,,TRUE),)</f>
        <v>98.75</v>
      </c>
      <c r="W90" s="142">
        <f t="shared" si="9"/>
        <v>0.53939999999999999</v>
      </c>
      <c r="X90" s="139" t="str" cm="1">
        <f t="array" ref="X90">IFERROR(_xlfn.XLOOKUP(1,('Annual Sales FINAL 06262023'!$A$3:$A$4500=$A90)*('Annual Sales FINAL 06262023'!$F$3:$F$4500='Input_Data &amp; TOC'!$A$2),'Annual Sales FINAL 06262023'!$S$3:$S$4500,,TRUE),)</f>
        <v>PCE</v>
      </c>
      <c r="Y90" s="139" cm="1">
        <f t="array" ref="Y90">IFERROR(_xlfn.XLOOKUP(1,('Annual Sales FINAL 06262023'!$A$3:$A$4500=$A90)*('Annual Sales FINAL 06262023'!$F$3:$F$4500='Input_Data &amp; TOC'!$A$2),'Annual Sales FINAL 06262023'!$AU$3:$AU$4500,,TRUE),)</f>
        <v>12</v>
      </c>
      <c r="Z90" t="str">
        <f>VLOOKUP($A90,'LOOKUP SalesReport 2023-11-13'!$A$2:$P$216,16, FALSE)</f>
        <v>Yukon-Koyukuk/Upper Tanana</v>
      </c>
      <c r="AA90" t="str">
        <f t="shared" si="6"/>
        <v>Residential rate as reported to PCE</v>
      </c>
    </row>
    <row r="91" spans="1:27" ht="30" x14ac:dyDescent="0.25">
      <c r="A91" t="s">
        <v>616</v>
      </c>
      <c r="B91">
        <f>VLOOKUP($A91,'LOOKUP SalesReport 2023-11-13'!$A$2:$O$216,4, FALSE)</f>
        <v>331390</v>
      </c>
      <c r="C91">
        <f>VLOOKUP(A91,'LOOKUP SalesReport 2023-11-13'!$A$2:$Q$216,9,FALSE)</f>
        <v>169</v>
      </c>
      <c r="D91" s="48" t="str" cm="1">
        <f t="array" ref="D91">IFERROR(_xlfn.XLOOKUP(1,('Annual Sales FINAL 06262023'!$A$3:$A$4500=Table2.5a!$A91)*('Annual Sales FINAL 06262023'!$F$3:$F$4500='Input_Data &amp; TOC'!$A$2),'Annual Sales FINAL 06262023'!$J$3:$J$4500,,TRUE),_xlfn.XLOOKUP(A91,'LOOKUP SalesReport 2023-11-13'!A:A,'LOOKUP SalesReport 2023-11-13'!H:H,,FALSE))</f>
        <v>Alaska Village Electric Cooperative</v>
      </c>
      <c r="E91" s="48" t="str" cm="1">
        <f t="array" ref="E91">IFERROR(_xlfn.XLOOKUP(1,('Annual Sales FINAL 06262023'!$A$3:$A$4500=Table2.5a!$A91)*('Annual Sales FINAL 06262023'!$F$3:$F$4500='Input_Data &amp; TOC'!$A$2),'Annual Sales FINAL 06262023'!$B$3:$B$4500,,TRUE),_xlfn.XLOOKUP(A91,'LOOKUP SalesReport 2023-11-13'!A:A,'LOOKUP SalesReport 2023-11-13'!G:G,,FALSE))</f>
        <v>Kasigluk</v>
      </c>
      <c r="F91" s="48" t="str" cm="1">
        <f t="array" ref="F91">IFERROR(_xlfn.XLOOKUP(1,('Annual Sales FINAL 06262023'!$A$3:$A$4500=Table2.5a!$A91)*('Annual Sales FINAL 06262023'!$F$3:$F$4500='Input_Data &amp; TOC'!$A$2),'Annual Sales FINAL 06262023'!$E$3:$E$4500,,TRUE),_xlfn.XLOOKUP(A91,'LOOKUP SalesReport 2023-11-13'!A:A,'LOOKUP SalesReport 2023-11-13'!K:K,,FALSE))</f>
        <v>Kasigluk_grid</v>
      </c>
      <c r="G91" s="98" t="str">
        <f>VLOOKUP($F91,'LOOKUP INTERTIES 2023-11-08'!$B$2:$G$206,6,FALSE)</f>
        <v>Lower Yukon-Kuskokwim</v>
      </c>
      <c r="H91" s="140" cm="1">
        <f t="array" ref="H91">IFERROR(_xlfn.XLOOKUP(1,('Annual Sales FINAL 06262023'!$A$3:$A$4500=$A91)*('Annual Sales FINAL 06262023'!$F$3:$F$4500='Input_Data &amp; TOC'!$A$2),'Annual Sales FINAL 06262023'!$V$3:$V$4500,,TRUE),)</f>
        <v>385.9730153000001</v>
      </c>
      <c r="I91" s="151" cm="1">
        <f t="array" ref="I91">IFERROR(_xlfn.XLOOKUP(1,('Annual Sales FINAL 06262023'!$A$3:$A$4500=$A91)*('Annual Sales FINAL 06262023'!$F$3:$F$4500='Input_Data &amp; TOC'!$A$2),'Annual Sales FINAL 06262023'!$W$3:$W$4500,,TRUE),)</f>
        <v>749.899</v>
      </c>
      <c r="J91" s="154" cm="1">
        <f t="array" ref="J91">IFERROR(_xlfn.XLOOKUP(1,('Annual Sales FINAL 06262023'!$A$3:$A$4500=$A91)*('Annual Sales FINAL 06262023'!$F$3:$F$4500='Input_Data &amp; TOC'!$A$2),'Annual Sales FINAL 06262023'!$X$3:$X$4500,,TRUE),)</f>
        <v>119.91666666666667</v>
      </c>
      <c r="K91" s="46">
        <f t="shared" si="7"/>
        <v>0.51470000000000016</v>
      </c>
      <c r="L91" s="139" cm="1">
        <f t="array" ref="L91">IFERROR(_xlfn.XLOOKUP(1,('Annual Sales FINAL 06262023'!$A$3:$A$4500=$A91)*('Annual Sales FINAL 06262023'!$F$3:$F$4500='Input_Data &amp; TOC'!$A$2),'Annual Sales FINAL 06262023'!$Y$3:$Y$4500,,TRUE),)</f>
        <v>0</v>
      </c>
      <c r="M91" s="139" cm="1">
        <f t="array" ref="M91">IFERROR(_xlfn.XLOOKUP(1,('Annual Sales FINAL 06262023'!$A$3:$A$4500=$A91)*('Annual Sales FINAL 06262023'!$F$3:$F$4500='Input_Data &amp; TOC'!$A$2),'Annual Sales FINAL 06262023'!$Z$3:$Z$4500,,TRUE),)</f>
        <v>0</v>
      </c>
      <c r="N91" s="139" cm="1">
        <f t="array" ref="N91">IFERROR(_xlfn.XLOOKUP(1,('Annual Sales FINAL 06262023'!$A$3:$A$4500=$A91)*('Annual Sales FINAL 06262023'!$F$3:$F$4500='Input_Data &amp; TOC'!$A$2),'Annual Sales FINAL 06262023'!$AA$3:$AA$4500,,TRUE),)</f>
        <v>12</v>
      </c>
      <c r="O91" s="140">
        <f t="shared" si="8"/>
        <v>0</v>
      </c>
      <c r="P91" s="127" cm="1">
        <f t="array" ref="P91">IFERROR(_xlfn.XLOOKUP(1,('Annual Sales FINAL 06262023'!$A$3:$A$4500=$A91)*('Annual Sales FINAL 06262023'!$F$3:$F$4500='Input_Data &amp; TOC'!$A$2),'Annual Sales FINAL 06262023'!$AO$3:$AO$4500,,TRUE),)</f>
        <v>355.64020020000009</v>
      </c>
      <c r="Q91" s="127" cm="1">
        <f t="array" ref="Q91">IFERROR(_xlfn.XLOOKUP(1,('Annual Sales FINAL 06262023'!$A$3:$A$4500=$A91)*('Annual Sales FINAL 06262023'!$F$3:$F$4500='Input_Data &amp; TOC'!$A$2),'Annual Sales FINAL 06262023'!$AP$3:$AP$4500,,TRUE),)</f>
        <v>690.96600000000001</v>
      </c>
      <c r="R91" s="127" cm="1">
        <f t="array" ref="R91">IFERROR(_xlfn.XLOOKUP(1,('Annual Sales FINAL 06262023'!$A$3:$A$4500=$A91)*('Annual Sales FINAL 06262023'!$F$3:$F$4500='Input_Data &amp; TOC'!$A$2),'Annual Sales FINAL 06262023'!$AQ$3:$AQ$4500,,TRUE),)</f>
        <v>21.75</v>
      </c>
      <c r="S91" s="142">
        <f t="shared" si="5"/>
        <v>0.51470000000000016</v>
      </c>
      <c r="T91" s="139" cm="1">
        <f t="array" ref="T91">IFERROR(_xlfn.XLOOKUP(1,('Annual Sales FINAL 06262023'!$A$3:$A$4500=$A91)*('Annual Sales FINAL 06262023'!$F$3:$F$4500='Input_Data &amp; TOC'!$A$2),'Annual Sales FINAL 06262023'!$AR$3:$AR$4500,,TRUE),)</f>
        <v>741.61321550000025</v>
      </c>
      <c r="U91" s="139" cm="1">
        <f t="array" ref="U91">IFERROR(_xlfn.XLOOKUP(1,('Annual Sales FINAL 06262023'!$A$3:$A$4500=$A91)*('Annual Sales FINAL 06262023'!$F$3:$F$4500='Input_Data &amp; TOC'!$A$2),'Annual Sales FINAL 06262023'!$AS$3:$AS$4500,,TRUE),)</f>
        <v>1440.865</v>
      </c>
      <c r="V91" s="139" cm="1">
        <f t="array" ref="V91">IFERROR(_xlfn.XLOOKUP(1,('Annual Sales FINAL 06262023'!$A$3:$A$4500=$A91)*('Annual Sales FINAL 06262023'!$F$3:$F$4500='Input_Data &amp; TOC'!$A$2),'Annual Sales FINAL 06262023'!$AT$3:$AT$4500,,TRUE),)</f>
        <v>153.66666666666669</v>
      </c>
      <c r="W91" s="142">
        <f t="shared" si="9"/>
        <v>0.51470000000000016</v>
      </c>
      <c r="X91" s="139" t="str" cm="1">
        <f t="array" ref="X91">IFERROR(_xlfn.XLOOKUP(1,('Annual Sales FINAL 06262023'!$A$3:$A$4500=$A91)*('Annual Sales FINAL 06262023'!$F$3:$F$4500='Input_Data &amp; TOC'!$A$2),'Annual Sales FINAL 06262023'!$S$3:$S$4500,,TRUE),)</f>
        <v>PCE</v>
      </c>
      <c r="Y91" s="139" cm="1">
        <f t="array" ref="Y91">IFERROR(_xlfn.XLOOKUP(1,('Annual Sales FINAL 06262023'!$A$3:$A$4500=$A91)*('Annual Sales FINAL 06262023'!$F$3:$F$4500='Input_Data &amp; TOC'!$A$2),'Annual Sales FINAL 06262023'!$AU$3:$AU$4500,,TRUE),)</f>
        <v>12</v>
      </c>
      <c r="Z91" t="str">
        <f>VLOOKUP($A91,'LOOKUP SalesReport 2023-11-13'!$A$2:$P$216,16, FALSE)</f>
        <v>Lower Yukon-Kuskokwim</v>
      </c>
      <c r="AA91" t="str">
        <f t="shared" si="6"/>
        <v>Residential rate as reported to PCE</v>
      </c>
    </row>
    <row r="92" spans="1:27" ht="30" x14ac:dyDescent="0.25">
      <c r="A92" t="s">
        <v>618</v>
      </c>
      <c r="B92">
        <f>VLOOKUP($A92,'LOOKUP SalesReport 2023-11-13'!$A$2:$O$216,4, FALSE)</f>
        <v>331400</v>
      </c>
      <c r="C92">
        <f>VLOOKUP(A92,'LOOKUP SalesReport 2023-11-13'!$A$2:$Q$216,9,FALSE)</f>
        <v>169</v>
      </c>
      <c r="D92" s="48" t="str" cm="1">
        <f t="array" ref="D92">IFERROR(_xlfn.XLOOKUP(1,('Annual Sales FINAL 06262023'!$A$3:$A$4500=Table2.5a!$A92)*('Annual Sales FINAL 06262023'!$F$3:$F$4500='Input_Data &amp; TOC'!$A$2),'Annual Sales FINAL 06262023'!$J$3:$J$4500,,TRUE),_xlfn.XLOOKUP(A92,'LOOKUP SalesReport 2023-11-13'!A:A,'LOOKUP SalesReport 2023-11-13'!H:H,,FALSE))</f>
        <v>Alaska Village Electric Cooperative</v>
      </c>
      <c r="E92" s="48" t="str" cm="1">
        <f t="array" ref="E92">IFERROR(_xlfn.XLOOKUP(1,('Annual Sales FINAL 06262023'!$A$3:$A$4500=Table2.5a!$A92)*('Annual Sales FINAL 06262023'!$F$3:$F$4500='Input_Data &amp; TOC'!$A$2),'Annual Sales FINAL 06262023'!$B$3:$B$4500,,TRUE),_xlfn.XLOOKUP(A92,'LOOKUP SalesReport 2023-11-13'!A:A,'LOOKUP SalesReport 2023-11-13'!G:G,,FALSE))</f>
        <v>Kiana</v>
      </c>
      <c r="F92" s="48" t="str" cm="1">
        <f t="array" ref="F92">IFERROR(_xlfn.XLOOKUP(1,('Annual Sales FINAL 06262023'!$A$3:$A$4500=Table2.5a!$A92)*('Annual Sales FINAL 06262023'!$F$3:$F$4500='Input_Data &amp; TOC'!$A$2),'Annual Sales FINAL 06262023'!$E$3:$E$4500,,TRUE),_xlfn.XLOOKUP(A92,'LOOKUP SalesReport 2023-11-13'!A:A,'LOOKUP SalesReport 2023-11-13'!K:K,,FALSE))</f>
        <v>Kiana_grid</v>
      </c>
      <c r="G92" s="98" t="str">
        <f>VLOOKUP($F92,'LOOKUP INTERTIES 2023-11-08'!$B$2:$G$206,6,FALSE)</f>
        <v>Northwest Arctic</v>
      </c>
      <c r="H92" s="140" cm="1">
        <f t="array" ref="H92">IFERROR(_xlfn.XLOOKUP(1,('Annual Sales FINAL 06262023'!$A$3:$A$4500=$A92)*('Annual Sales FINAL 06262023'!$F$3:$F$4500='Input_Data &amp; TOC'!$A$2),'Annual Sales FINAL 06262023'!$V$3:$V$4500,,TRUE),)</f>
        <v>393.81690859166667</v>
      </c>
      <c r="I92" s="151" cm="1">
        <f t="array" ref="I92">IFERROR(_xlfn.XLOOKUP(1,('Annual Sales FINAL 06262023'!$A$3:$A$4500=$A92)*('Annual Sales FINAL 06262023'!$F$3:$F$4500='Input_Data &amp; TOC'!$A$2),'Annual Sales FINAL 06262023'!$W$3:$W$4500,,TRUE),)</f>
        <v>745.00699999999995</v>
      </c>
      <c r="J92" s="154" cm="1">
        <f t="array" ref="J92">IFERROR(_xlfn.XLOOKUP(1,('Annual Sales FINAL 06262023'!$A$3:$A$4500=$A92)*('Annual Sales FINAL 06262023'!$F$3:$F$4500='Input_Data &amp; TOC'!$A$2),'Annual Sales FINAL 06262023'!$X$3:$X$4500,,TRUE),)</f>
        <v>115.16666666666667</v>
      </c>
      <c r="K92" s="46">
        <f t="shared" si="7"/>
        <v>0.52860833333333335</v>
      </c>
      <c r="L92" s="139" cm="1">
        <f t="array" ref="L92">IFERROR(_xlfn.XLOOKUP(1,('Annual Sales FINAL 06262023'!$A$3:$A$4500=$A92)*('Annual Sales FINAL 06262023'!$F$3:$F$4500='Input_Data &amp; TOC'!$A$2),'Annual Sales FINAL 06262023'!$Y$3:$Y$4500,,TRUE),)</f>
        <v>110.16303388333333</v>
      </c>
      <c r="M92" s="139" cm="1">
        <f t="array" ref="M92">IFERROR(_xlfn.XLOOKUP(1,('Annual Sales FINAL 06262023'!$A$3:$A$4500=$A92)*('Annual Sales FINAL 06262023'!$F$3:$F$4500='Input_Data &amp; TOC'!$A$2),'Annual Sales FINAL 06262023'!$Z$3:$Z$4500,,TRUE),)</f>
        <v>208.40199999999999</v>
      </c>
      <c r="N92" s="139" cm="1">
        <f t="array" ref="N92">IFERROR(_xlfn.XLOOKUP(1,('Annual Sales FINAL 06262023'!$A$3:$A$4500=$A92)*('Annual Sales FINAL 06262023'!$F$3:$F$4500='Input_Data &amp; TOC'!$A$2),'Annual Sales FINAL 06262023'!$AA$3:$AA$4500,,TRUE),)</f>
        <v>12.833333333333334</v>
      </c>
      <c r="O92" s="140">
        <f t="shared" si="8"/>
        <v>0.52860833333333335</v>
      </c>
      <c r="P92" s="127" cm="1">
        <f t="array" ref="P92">IFERROR(_xlfn.XLOOKUP(1,('Annual Sales FINAL 06262023'!$A$3:$A$4500=$A92)*('Annual Sales FINAL 06262023'!$F$3:$F$4500='Input_Data &amp; TOC'!$A$2),'Annual Sales FINAL 06262023'!$AO$3:$AO$4500,,TRUE),)</f>
        <v>340.614594275</v>
      </c>
      <c r="Q92" s="127" cm="1">
        <f t="array" ref="Q92">IFERROR(_xlfn.XLOOKUP(1,('Annual Sales FINAL 06262023'!$A$3:$A$4500=$A92)*('Annual Sales FINAL 06262023'!$F$3:$F$4500='Input_Data &amp; TOC'!$A$2),'Annual Sales FINAL 06262023'!$AP$3:$AP$4500,,TRUE),)</f>
        <v>644.36099999999999</v>
      </c>
      <c r="R92" s="127" cm="1">
        <f t="array" ref="R92">IFERROR(_xlfn.XLOOKUP(1,('Annual Sales FINAL 06262023'!$A$3:$A$4500=$A92)*('Annual Sales FINAL 06262023'!$F$3:$F$4500='Input_Data &amp; TOC'!$A$2),'Annual Sales FINAL 06262023'!$AQ$3:$AQ$4500,,TRUE),)</f>
        <v>26.583333333333332</v>
      </c>
      <c r="S92" s="142">
        <f t="shared" si="5"/>
        <v>0.52860833333333335</v>
      </c>
      <c r="T92" s="139" cm="1">
        <f t="array" ref="T92">IFERROR(_xlfn.XLOOKUP(1,('Annual Sales FINAL 06262023'!$A$3:$A$4500=$A92)*('Annual Sales FINAL 06262023'!$F$3:$F$4500='Input_Data &amp; TOC'!$A$2),'Annual Sales FINAL 06262023'!$AR$3:$AR$4500,,TRUE),)</f>
        <v>844.59453674999997</v>
      </c>
      <c r="U92" s="139" cm="1">
        <f t="array" ref="U92">IFERROR(_xlfn.XLOOKUP(1,('Annual Sales FINAL 06262023'!$A$3:$A$4500=$A92)*('Annual Sales FINAL 06262023'!$F$3:$F$4500='Input_Data &amp; TOC'!$A$2),'Annual Sales FINAL 06262023'!$AS$3:$AS$4500,,TRUE),)</f>
        <v>1597.77</v>
      </c>
      <c r="V92" s="139" cm="1">
        <f t="array" ref="V92">IFERROR(_xlfn.XLOOKUP(1,('Annual Sales FINAL 06262023'!$A$3:$A$4500=$A92)*('Annual Sales FINAL 06262023'!$F$3:$F$4500='Input_Data &amp; TOC'!$A$2),'Annual Sales FINAL 06262023'!$AT$3:$AT$4500,,TRUE),)</f>
        <v>154.58333333333334</v>
      </c>
      <c r="W92" s="142">
        <f t="shared" si="9"/>
        <v>0.52860833333333335</v>
      </c>
      <c r="X92" s="139" t="str" cm="1">
        <f t="array" ref="X92">IFERROR(_xlfn.XLOOKUP(1,('Annual Sales FINAL 06262023'!$A$3:$A$4500=$A92)*('Annual Sales FINAL 06262023'!$F$3:$F$4500='Input_Data &amp; TOC'!$A$2),'Annual Sales FINAL 06262023'!$S$3:$S$4500,,TRUE),)</f>
        <v>PCE</v>
      </c>
      <c r="Y92" s="139" cm="1">
        <f t="array" ref="Y92">IFERROR(_xlfn.XLOOKUP(1,('Annual Sales FINAL 06262023'!$A$3:$A$4500=$A92)*('Annual Sales FINAL 06262023'!$F$3:$F$4500='Input_Data &amp; TOC'!$A$2),'Annual Sales FINAL 06262023'!$AU$3:$AU$4500,,TRUE),)</f>
        <v>12</v>
      </c>
      <c r="Z92" t="str">
        <f>VLOOKUP($A92,'LOOKUP SalesReport 2023-11-13'!$A$2:$P$216,16, FALSE)</f>
        <v>Northwest Arctic</v>
      </c>
      <c r="AA92" t="str">
        <f t="shared" si="6"/>
        <v>Residential rate as reported to PCE</v>
      </c>
    </row>
    <row r="93" spans="1:27" ht="30" x14ac:dyDescent="0.25">
      <c r="A93" t="s">
        <v>621</v>
      </c>
      <c r="B93">
        <f>VLOOKUP($A93,'LOOKUP SalesReport 2023-11-13'!$A$2:$O$216,4, FALSE)</f>
        <v>331410</v>
      </c>
      <c r="C93">
        <f>VLOOKUP(A93,'LOOKUP SalesReport 2023-11-13'!$A$2:$Q$216,9,FALSE)</f>
        <v>169</v>
      </c>
      <c r="D93" s="48" t="str" cm="1">
        <f t="array" ref="D93">IFERROR(_xlfn.XLOOKUP(1,('Annual Sales FINAL 06262023'!$A$3:$A$4500=Table2.5a!$A93)*('Annual Sales FINAL 06262023'!$F$3:$F$4500='Input_Data &amp; TOC'!$A$2),'Annual Sales FINAL 06262023'!$J$3:$J$4500,,TRUE),_xlfn.XLOOKUP(A93,'LOOKUP SalesReport 2023-11-13'!A:A,'LOOKUP SalesReport 2023-11-13'!H:H,,FALSE))</f>
        <v>Alaska Village Electric Cooperative</v>
      </c>
      <c r="E93" s="48" t="str" cm="1">
        <f t="array" ref="E93">IFERROR(_xlfn.XLOOKUP(1,('Annual Sales FINAL 06262023'!$A$3:$A$4500=Table2.5a!$A93)*('Annual Sales FINAL 06262023'!$F$3:$F$4500='Input_Data &amp; TOC'!$A$2),'Annual Sales FINAL 06262023'!$B$3:$B$4500,,TRUE),_xlfn.XLOOKUP(A93,'LOOKUP SalesReport 2023-11-13'!A:A,'LOOKUP SalesReport 2023-11-13'!G:G,,FALSE))</f>
        <v>Kivalina</v>
      </c>
      <c r="F93" s="48" t="str" cm="1">
        <f t="array" ref="F93">IFERROR(_xlfn.XLOOKUP(1,('Annual Sales FINAL 06262023'!$A$3:$A$4500=Table2.5a!$A93)*('Annual Sales FINAL 06262023'!$F$3:$F$4500='Input_Data &amp; TOC'!$A$2),'Annual Sales FINAL 06262023'!$E$3:$E$4500,,TRUE),_xlfn.XLOOKUP(A93,'LOOKUP SalesReport 2023-11-13'!A:A,'LOOKUP SalesReport 2023-11-13'!K:K,,FALSE))</f>
        <v>Kivalina_grid</v>
      </c>
      <c r="G93" s="98" t="str">
        <f>VLOOKUP($F93,'LOOKUP INTERTIES 2023-11-08'!$B$2:$G$206,6,FALSE)</f>
        <v>Northwest Arctic</v>
      </c>
      <c r="H93" s="140" cm="1">
        <f t="array" ref="H93">IFERROR(_xlfn.XLOOKUP(1,('Annual Sales FINAL 06262023'!$A$3:$A$4500=$A93)*('Annual Sales FINAL 06262023'!$F$3:$F$4500='Input_Data &amp; TOC'!$A$2),'Annual Sales FINAL 06262023'!$V$3:$V$4500,,TRUE),)</f>
        <v>332.62849440833332</v>
      </c>
      <c r="I93" s="151" cm="1">
        <f t="array" ref="I93">IFERROR(_xlfn.XLOOKUP(1,('Annual Sales FINAL 06262023'!$A$3:$A$4500=$A93)*('Annual Sales FINAL 06262023'!$F$3:$F$4500='Input_Data &amp; TOC'!$A$2),'Annual Sales FINAL 06262023'!$W$3:$W$4500,,TRUE),)</f>
        <v>636.43700000000001</v>
      </c>
      <c r="J93" s="154" cm="1">
        <f t="array" ref="J93">IFERROR(_xlfn.XLOOKUP(1,('Annual Sales FINAL 06262023'!$A$3:$A$4500=$A93)*('Annual Sales FINAL 06262023'!$F$3:$F$4500='Input_Data &amp; TOC'!$A$2),'Annual Sales FINAL 06262023'!$X$3:$X$4500,,TRUE),)</f>
        <v>90.25</v>
      </c>
      <c r="K93" s="46">
        <f t="shared" si="7"/>
        <v>0.52264166666666667</v>
      </c>
      <c r="L93" s="139" cm="1">
        <f t="array" ref="L93">IFERROR(_xlfn.XLOOKUP(1,('Annual Sales FINAL 06262023'!$A$3:$A$4500=$A93)*('Annual Sales FINAL 06262023'!$F$3:$F$4500='Input_Data &amp; TOC'!$A$2),'Annual Sales FINAL 06262023'!$Y$3:$Y$4500,,TRUE),)</f>
        <v>300.07575820000005</v>
      </c>
      <c r="M93" s="139" cm="1">
        <f t="array" ref="M93">IFERROR(_xlfn.XLOOKUP(1,('Annual Sales FINAL 06262023'!$A$3:$A$4500=$A93)*('Annual Sales FINAL 06262023'!$F$3:$F$4500='Input_Data &amp; TOC'!$A$2),'Annual Sales FINAL 06262023'!$Z$3:$Z$4500,,TRUE),)</f>
        <v>574.15200000000004</v>
      </c>
      <c r="N93" s="139" cm="1">
        <f t="array" ref="N93">IFERROR(_xlfn.XLOOKUP(1,('Annual Sales FINAL 06262023'!$A$3:$A$4500=$A93)*('Annual Sales FINAL 06262023'!$F$3:$F$4500='Input_Data &amp; TOC'!$A$2),'Annual Sales FINAL 06262023'!$AA$3:$AA$4500,,TRUE),)</f>
        <v>8.75</v>
      </c>
      <c r="O93" s="140">
        <f t="shared" si="8"/>
        <v>0.52264166666666667</v>
      </c>
      <c r="P93" s="127" cm="1">
        <f t="array" ref="P93">IFERROR(_xlfn.XLOOKUP(1,('Annual Sales FINAL 06262023'!$A$3:$A$4500=$A93)*('Annual Sales FINAL 06262023'!$F$3:$F$4500='Input_Data &amp; TOC'!$A$2),'Annual Sales FINAL 06262023'!$AO$3:$AO$4500,,TRUE),)</f>
        <v>294.88644909166663</v>
      </c>
      <c r="Q93" s="127" cm="1">
        <f t="array" ref="Q93">IFERROR(_xlfn.XLOOKUP(1,('Annual Sales FINAL 06262023'!$A$3:$A$4500=$A93)*('Annual Sales FINAL 06262023'!$F$3:$F$4500='Input_Data &amp; TOC'!$A$2),'Annual Sales FINAL 06262023'!$AP$3:$AP$4500,,TRUE),)</f>
        <v>564.22299999999996</v>
      </c>
      <c r="R93" s="127" cm="1">
        <f t="array" ref="R93">IFERROR(_xlfn.XLOOKUP(1,('Annual Sales FINAL 06262023'!$A$3:$A$4500=$A93)*('Annual Sales FINAL 06262023'!$F$3:$F$4500='Input_Data &amp; TOC'!$A$2),'Annual Sales FINAL 06262023'!$AQ$3:$AQ$4500,,TRUE),)</f>
        <v>25.666666666666668</v>
      </c>
      <c r="S93" s="142">
        <f t="shared" si="5"/>
        <v>0.52264166666666667</v>
      </c>
      <c r="T93" s="139" cm="1">
        <f t="array" ref="T93">IFERROR(_xlfn.XLOOKUP(1,('Annual Sales FINAL 06262023'!$A$3:$A$4500=$A93)*('Annual Sales FINAL 06262023'!$F$3:$F$4500='Input_Data &amp; TOC'!$A$2),'Annual Sales FINAL 06262023'!$AR$3:$AR$4500,,TRUE),)</f>
        <v>927.59070169999995</v>
      </c>
      <c r="U93" s="139" cm="1">
        <f t="array" ref="U93">IFERROR(_xlfn.XLOOKUP(1,('Annual Sales FINAL 06262023'!$A$3:$A$4500=$A93)*('Annual Sales FINAL 06262023'!$F$3:$F$4500='Input_Data &amp; TOC'!$A$2),'Annual Sales FINAL 06262023'!$AS$3:$AS$4500,,TRUE),)</f>
        <v>1774.8119999999999</v>
      </c>
      <c r="V93" s="139" cm="1">
        <f t="array" ref="V93">IFERROR(_xlfn.XLOOKUP(1,('Annual Sales FINAL 06262023'!$A$3:$A$4500=$A93)*('Annual Sales FINAL 06262023'!$F$3:$F$4500='Input_Data &amp; TOC'!$A$2),'Annual Sales FINAL 06262023'!$AT$3:$AT$4500,,TRUE),)</f>
        <v>124.66666666666667</v>
      </c>
      <c r="W93" s="142">
        <f t="shared" si="9"/>
        <v>0.52264166666666667</v>
      </c>
      <c r="X93" s="139" t="str" cm="1">
        <f t="array" ref="X93">IFERROR(_xlfn.XLOOKUP(1,('Annual Sales FINAL 06262023'!$A$3:$A$4500=$A93)*('Annual Sales FINAL 06262023'!$F$3:$F$4500='Input_Data &amp; TOC'!$A$2),'Annual Sales FINAL 06262023'!$S$3:$S$4500,,TRUE),)</f>
        <v>PCE</v>
      </c>
      <c r="Y93" s="139" cm="1">
        <f t="array" ref="Y93">IFERROR(_xlfn.XLOOKUP(1,('Annual Sales FINAL 06262023'!$A$3:$A$4500=$A93)*('Annual Sales FINAL 06262023'!$F$3:$F$4500='Input_Data &amp; TOC'!$A$2),'Annual Sales FINAL 06262023'!$AU$3:$AU$4500,,TRUE),)</f>
        <v>12</v>
      </c>
      <c r="Z93" t="str">
        <f>VLOOKUP($A93,'LOOKUP SalesReport 2023-11-13'!$A$2:$P$216,16, FALSE)</f>
        <v>Northwest Arctic</v>
      </c>
      <c r="AA93" t="str">
        <f t="shared" si="6"/>
        <v>Residential rate as reported to PCE</v>
      </c>
    </row>
    <row r="94" spans="1:27" x14ac:dyDescent="0.25">
      <c r="A94" t="s">
        <v>754</v>
      </c>
      <c r="B94">
        <f>VLOOKUP($A94,'LOOKUP SalesReport 2023-11-13'!$A$2:$O$216,4, FALSE)</f>
        <v>332740</v>
      </c>
      <c r="C94">
        <f>VLOOKUP(A94,'LOOKUP SalesReport 2023-11-13'!$A$2:$Q$216,9,FALSE)</f>
        <v>242</v>
      </c>
      <c r="D94" s="48" t="str" cm="1">
        <f t="array" ref="D94">IFERROR(_xlfn.XLOOKUP(1,('Annual Sales FINAL 06262023'!$A$3:$A$4500=Table2.5a!$A94)*('Annual Sales FINAL 06262023'!$F$3:$F$4500='Input_Data &amp; TOC'!$A$2),'Annual Sales FINAL 06262023'!$J$3:$J$4500,,TRUE),_xlfn.XLOOKUP(A94,'LOOKUP SalesReport 2023-11-13'!A:A,'LOOKUP SalesReport 2023-11-13'!H:H,,FALSE))</f>
        <v>Umnak Power Company</v>
      </c>
      <c r="E94" s="48" t="str" cm="1">
        <f t="array" ref="E94">IFERROR(_xlfn.XLOOKUP(1,('Annual Sales FINAL 06262023'!$A$3:$A$4500=Table2.5a!$A94)*('Annual Sales FINAL 06262023'!$F$3:$F$4500='Input_Data &amp; TOC'!$A$2),'Annual Sales FINAL 06262023'!$B$3:$B$4500,,TRUE),_xlfn.XLOOKUP(A94,'LOOKUP SalesReport 2023-11-13'!A:A,'LOOKUP SalesReport 2023-11-13'!G:G,,FALSE))</f>
        <v>Nikolski</v>
      </c>
      <c r="F94" s="48" t="str" cm="1">
        <f t="array" ref="F94">IFERROR(_xlfn.XLOOKUP(1,('Annual Sales FINAL 06262023'!$A$3:$A$4500=Table2.5a!$A94)*('Annual Sales FINAL 06262023'!$F$3:$F$4500='Input_Data &amp; TOC'!$A$2),'Annual Sales FINAL 06262023'!$E$3:$E$4500,,TRUE),_xlfn.XLOOKUP(A94,'LOOKUP SalesReport 2023-11-13'!A:A,'LOOKUP SalesReport 2023-11-13'!K:K,,FALSE))</f>
        <v>Nikolski_grid</v>
      </c>
      <c r="G94" s="98" t="str">
        <f>VLOOKUP($F94,'LOOKUP INTERTIES 2023-11-08'!$B$2:$G$206,6,FALSE)</f>
        <v>Aleutians</v>
      </c>
      <c r="H94" s="140" cm="1">
        <f t="array" ref="H94">IFERROR(_xlfn.XLOOKUP(1,('Annual Sales FINAL 06262023'!$A$3:$A$4500=$A94)*('Annual Sales FINAL 06262023'!$F$3:$F$4500='Input_Data &amp; TOC'!$A$2),'Annual Sales FINAL 06262023'!$V$3:$V$4500,,TRUE),)</f>
        <v>24.583500000000001</v>
      </c>
      <c r="I94" s="151" cm="1">
        <f t="array" ref="I94">IFERROR(_xlfn.XLOOKUP(1,('Annual Sales FINAL 06262023'!$A$3:$A$4500=$A94)*('Annual Sales FINAL 06262023'!$F$3:$F$4500='Input_Data &amp; TOC'!$A$2),'Annual Sales FINAL 06262023'!$W$3:$W$4500,,TRUE),)</f>
        <v>32.777999999999999</v>
      </c>
      <c r="J94" s="154" cm="1">
        <f t="array" ref="J94">IFERROR(_xlfn.XLOOKUP(1,('Annual Sales FINAL 06262023'!$A$3:$A$4500=$A94)*('Annual Sales FINAL 06262023'!$F$3:$F$4500='Input_Data &amp; TOC'!$A$2),'Annual Sales FINAL 06262023'!$X$3:$X$4500,,TRUE),)</f>
        <v>13.875</v>
      </c>
      <c r="K94" s="46">
        <f t="shared" si="7"/>
        <v>0.75</v>
      </c>
      <c r="L94" s="139" cm="1">
        <f t="array" ref="L94">IFERROR(_xlfn.XLOOKUP(1,('Annual Sales FINAL 06262023'!$A$3:$A$4500=$A94)*('Annual Sales FINAL 06262023'!$F$3:$F$4500='Input_Data &amp; TOC'!$A$2),'Annual Sales FINAL 06262023'!$Y$3:$Y$4500,,TRUE),)</f>
        <v>37.641000000000005</v>
      </c>
      <c r="M94" s="139" cm="1">
        <f t="array" ref="M94">IFERROR(_xlfn.XLOOKUP(1,('Annual Sales FINAL 06262023'!$A$3:$A$4500=$A94)*('Annual Sales FINAL 06262023'!$F$3:$F$4500='Input_Data &amp; TOC'!$A$2),'Annual Sales FINAL 06262023'!$Z$3:$Z$4500,,TRUE),)</f>
        <v>50.188000000000002</v>
      </c>
      <c r="N94" s="139" cm="1">
        <f t="array" ref="N94">IFERROR(_xlfn.XLOOKUP(1,('Annual Sales FINAL 06262023'!$A$3:$A$4500=$A94)*('Annual Sales FINAL 06262023'!$F$3:$F$4500='Input_Data &amp; TOC'!$A$2),'Annual Sales FINAL 06262023'!$AA$3:$AA$4500,,TRUE),)</f>
        <v>5</v>
      </c>
      <c r="O94" s="140">
        <f t="shared" si="8"/>
        <v>0.75000000000000011</v>
      </c>
      <c r="P94" s="127" cm="1">
        <f t="array" ref="P94">IFERROR(_xlfn.XLOOKUP(1,('Annual Sales FINAL 06262023'!$A$3:$A$4500=$A94)*('Annual Sales FINAL 06262023'!$F$3:$F$4500='Input_Data &amp; TOC'!$A$2),'Annual Sales FINAL 06262023'!$AO$3:$AO$4500,,TRUE),)</f>
        <v>17.798999999999999</v>
      </c>
      <c r="Q94" s="127" cm="1">
        <f t="array" ref="Q94">IFERROR(_xlfn.XLOOKUP(1,('Annual Sales FINAL 06262023'!$A$3:$A$4500=$A94)*('Annual Sales FINAL 06262023'!$F$3:$F$4500='Input_Data &amp; TOC'!$A$2),'Annual Sales FINAL 06262023'!$AP$3:$AP$4500,,TRUE),)</f>
        <v>23.731999999999999</v>
      </c>
      <c r="R94" s="127" cm="1">
        <f t="array" ref="R94">IFERROR(_xlfn.XLOOKUP(1,('Annual Sales FINAL 06262023'!$A$3:$A$4500=$A94)*('Annual Sales FINAL 06262023'!$F$3:$F$4500='Input_Data &amp; TOC'!$A$2),'Annual Sales FINAL 06262023'!$AQ$3:$AQ$4500,,TRUE),)</f>
        <v>7.375</v>
      </c>
      <c r="S94" s="142">
        <f t="shared" si="5"/>
        <v>0.75</v>
      </c>
      <c r="T94" s="139" cm="1">
        <f t="array" ref="T94">IFERROR(_xlfn.XLOOKUP(1,('Annual Sales FINAL 06262023'!$A$3:$A$4500=$A94)*('Annual Sales FINAL 06262023'!$F$3:$F$4500='Input_Data &amp; TOC'!$A$2),'Annual Sales FINAL 06262023'!$AR$3:$AR$4500,,TRUE),)</f>
        <v>80.023500000000013</v>
      </c>
      <c r="U94" s="139" cm="1">
        <f t="array" ref="U94">IFERROR(_xlfn.XLOOKUP(1,('Annual Sales FINAL 06262023'!$A$3:$A$4500=$A94)*('Annual Sales FINAL 06262023'!$F$3:$F$4500='Input_Data &amp; TOC'!$A$2),'Annual Sales FINAL 06262023'!$AS$3:$AS$4500,,TRUE),)</f>
        <v>106.69800000000001</v>
      </c>
      <c r="V94" s="139" cm="1">
        <f t="array" ref="V94">IFERROR(_xlfn.XLOOKUP(1,('Annual Sales FINAL 06262023'!$A$3:$A$4500=$A94)*('Annual Sales FINAL 06262023'!$F$3:$F$4500='Input_Data &amp; TOC'!$A$2),'Annual Sales FINAL 06262023'!$AT$3:$AT$4500,,TRUE),)</f>
        <v>26.25</v>
      </c>
      <c r="W94" s="142">
        <f t="shared" si="9"/>
        <v>0.75000000000000011</v>
      </c>
      <c r="X94" s="139" t="str" cm="1">
        <f t="array" ref="X94">IFERROR(_xlfn.XLOOKUP(1,('Annual Sales FINAL 06262023'!$A$3:$A$4500=$A94)*('Annual Sales FINAL 06262023'!$F$3:$F$4500='Input_Data &amp; TOC'!$A$2),'Annual Sales FINAL 06262023'!$S$3:$S$4500,,TRUE),)</f>
        <v>PCE</v>
      </c>
      <c r="Y94" s="139" cm="1">
        <f t="array" ref="Y94">IFERROR(_xlfn.XLOOKUP(1,('Annual Sales FINAL 06262023'!$A$3:$A$4500=$A94)*('Annual Sales FINAL 06262023'!$F$3:$F$4500='Input_Data &amp; TOC'!$A$2),'Annual Sales FINAL 06262023'!$AU$3:$AU$4500,,TRUE),)</f>
        <v>8</v>
      </c>
      <c r="Z94" t="str">
        <f>VLOOKUP($A94,'LOOKUP SalesReport 2023-11-13'!$A$2:$P$216,16, FALSE)</f>
        <v>Aleutians</v>
      </c>
      <c r="AA94" t="str">
        <f t="shared" si="6"/>
        <v>Residential rate as reported to PCE</v>
      </c>
    </row>
    <row r="95" spans="1:27" x14ac:dyDescent="0.25">
      <c r="A95" t="s">
        <v>807</v>
      </c>
      <c r="B95">
        <f>VLOOKUP($A95,'LOOKUP SalesReport 2023-11-13'!$A$2:$O$216,4, FALSE)</f>
        <v>331750</v>
      </c>
      <c r="C95">
        <f>VLOOKUP(A95,'LOOKUP SalesReport 2023-11-13'!$A$2:$Q$216,9,FALSE)</f>
        <v>291</v>
      </c>
      <c r="D95" s="48" t="str" cm="1">
        <f t="array" ref="D95">IFERROR(_xlfn.XLOOKUP(1,('Annual Sales FINAL 06262023'!$A$3:$A$4500=Table2.5a!$A95)*('Annual Sales FINAL 06262023'!$F$3:$F$4500='Input_Data &amp; TOC'!$A$2),'Annual Sales FINAL 06262023'!$J$3:$J$4500,,TRUE),_xlfn.XLOOKUP(A95,'LOOKUP SalesReport 2023-11-13'!A:A,'LOOKUP SalesReport 2023-11-13'!H:H,,FALSE))</f>
        <v>Atka, City of</v>
      </c>
      <c r="E95" s="48" t="str" cm="1">
        <f t="array" ref="E95">IFERROR(_xlfn.XLOOKUP(1,('Annual Sales FINAL 06262023'!$A$3:$A$4500=Table2.5a!$A95)*('Annual Sales FINAL 06262023'!$F$3:$F$4500='Input_Data &amp; TOC'!$A$2),'Annual Sales FINAL 06262023'!$B$3:$B$4500,,TRUE),_xlfn.XLOOKUP(A95,'LOOKUP SalesReport 2023-11-13'!A:A,'LOOKUP SalesReport 2023-11-13'!G:G,,FALSE))</f>
        <v>Atka</v>
      </c>
      <c r="F95" s="48" t="str" cm="1">
        <f t="array" ref="F95">IFERROR(_xlfn.XLOOKUP(1,('Annual Sales FINAL 06262023'!$A$3:$A$4500=Table2.5a!$A95)*('Annual Sales FINAL 06262023'!$F$3:$F$4500='Input_Data &amp; TOC'!$A$2),'Annual Sales FINAL 06262023'!$E$3:$E$4500,,TRUE),_xlfn.XLOOKUP(A95,'LOOKUP SalesReport 2023-11-13'!A:A,'LOOKUP SalesReport 2023-11-13'!K:K,,FALSE))</f>
        <v>Atka_grid</v>
      </c>
      <c r="G95" s="98" t="str">
        <f>VLOOKUP($F95,'LOOKUP INTERTIES 2023-11-08'!$B$2:$G$206,6,FALSE)</f>
        <v>Aleutians</v>
      </c>
      <c r="H95" s="140" cm="1">
        <f t="array" ref="H95">IFERROR(_xlfn.XLOOKUP(1,('Annual Sales FINAL 06262023'!$A$3:$A$4500=$A95)*('Annual Sales FINAL 06262023'!$F$3:$F$4500='Input_Data &amp; TOC'!$A$2),'Annual Sales FINAL 06262023'!$V$3:$V$4500,,TRUE),)</f>
        <v>61.542145145454533</v>
      </c>
      <c r="I95" s="151" cm="1">
        <f t="array" ref="I95">IFERROR(_xlfn.XLOOKUP(1,('Annual Sales FINAL 06262023'!$A$3:$A$4500=$A95)*('Annual Sales FINAL 06262023'!$F$3:$F$4500='Input_Data &amp; TOC'!$A$2),'Annual Sales FINAL 06262023'!$W$3:$W$4500,,TRUE),)</f>
        <v>98.465999999999994</v>
      </c>
      <c r="J95" s="154" cm="1">
        <f t="array" ref="J95">IFERROR(_xlfn.XLOOKUP(1,('Annual Sales FINAL 06262023'!$A$3:$A$4500=$A95)*('Annual Sales FINAL 06262023'!$F$3:$F$4500='Input_Data &amp; TOC'!$A$2),'Annual Sales FINAL 06262023'!$X$3:$X$4500,,TRUE),)</f>
        <v>31</v>
      </c>
      <c r="K95" s="46">
        <f t="shared" si="7"/>
        <v>0.62500909090909085</v>
      </c>
      <c r="L95" s="139" cm="1">
        <f t="array" ref="L95">IFERROR(_xlfn.XLOOKUP(1,('Annual Sales FINAL 06262023'!$A$3:$A$4500=$A95)*('Annual Sales FINAL 06262023'!$F$3:$F$4500='Input_Data &amp; TOC'!$A$2),'Annual Sales FINAL 06262023'!$Y$3:$Y$4500,,TRUE),)</f>
        <v>76.579863872727259</v>
      </c>
      <c r="M95" s="139" cm="1">
        <f t="array" ref="M95">IFERROR(_xlfn.XLOOKUP(1,('Annual Sales FINAL 06262023'!$A$3:$A$4500=$A95)*('Annual Sales FINAL 06262023'!$F$3:$F$4500='Input_Data &amp; TOC'!$A$2),'Annual Sales FINAL 06262023'!$Z$3:$Z$4500,,TRUE),)</f>
        <v>122.526</v>
      </c>
      <c r="N95" s="139" cm="1">
        <f t="array" ref="N95">IFERROR(_xlfn.XLOOKUP(1,('Annual Sales FINAL 06262023'!$A$3:$A$4500=$A95)*('Annual Sales FINAL 06262023'!$F$3:$F$4500='Input_Data &amp; TOC'!$A$2),'Annual Sales FINAL 06262023'!$AA$3:$AA$4500,,TRUE),)</f>
        <v>14.363636363636363</v>
      </c>
      <c r="O95" s="140">
        <f t="shared" si="8"/>
        <v>0.62500909090909085</v>
      </c>
      <c r="P95" s="127" cm="1">
        <f t="array" ref="P95">IFERROR(_xlfn.XLOOKUP(1,('Annual Sales FINAL 06262023'!$A$3:$A$4500=$A95)*('Annual Sales FINAL 06262023'!$F$3:$F$4500='Input_Data &amp; TOC'!$A$2),'Annual Sales FINAL 06262023'!$AO$3:$AO$4500,,TRUE),)</f>
        <v>44.716900418181815</v>
      </c>
      <c r="Q95" s="127" cm="1">
        <f t="array" ref="Q95">IFERROR(_xlfn.XLOOKUP(1,('Annual Sales FINAL 06262023'!$A$3:$A$4500=$A95)*('Annual Sales FINAL 06262023'!$F$3:$F$4500='Input_Data &amp; TOC'!$A$2),'Annual Sales FINAL 06262023'!$AP$3:$AP$4500,,TRUE),)</f>
        <v>71.546000000000006</v>
      </c>
      <c r="R95" s="127" cm="1">
        <f t="array" ref="R95">IFERROR(_xlfn.XLOOKUP(1,('Annual Sales FINAL 06262023'!$A$3:$A$4500=$A95)*('Annual Sales FINAL 06262023'!$F$3:$F$4500='Input_Data &amp; TOC'!$A$2),'Annual Sales FINAL 06262023'!$AQ$3:$AQ$4500,,TRUE),)</f>
        <v>17.636363636363637</v>
      </c>
      <c r="S95" s="142">
        <f t="shared" si="5"/>
        <v>0.62500909090909085</v>
      </c>
      <c r="T95" s="139" cm="1">
        <f t="array" ref="T95">IFERROR(_xlfn.XLOOKUP(1,('Annual Sales FINAL 06262023'!$A$3:$A$4500=$A95)*('Annual Sales FINAL 06262023'!$F$3:$F$4500='Input_Data &amp; TOC'!$A$2),'Annual Sales FINAL 06262023'!$AR$3:$AR$4500,,TRUE),)</f>
        <v>182.83890943636362</v>
      </c>
      <c r="U95" s="139" cm="1">
        <f t="array" ref="U95">IFERROR(_xlfn.XLOOKUP(1,('Annual Sales FINAL 06262023'!$A$3:$A$4500=$A95)*('Annual Sales FINAL 06262023'!$F$3:$F$4500='Input_Data &amp; TOC'!$A$2),'Annual Sales FINAL 06262023'!$AS$3:$AS$4500,,TRUE),)</f>
        <v>292.53800000000001</v>
      </c>
      <c r="V95" s="139" cm="1">
        <f t="array" ref="V95">IFERROR(_xlfn.XLOOKUP(1,('Annual Sales FINAL 06262023'!$A$3:$A$4500=$A95)*('Annual Sales FINAL 06262023'!$F$3:$F$4500='Input_Data &amp; TOC'!$A$2),'Annual Sales FINAL 06262023'!$AT$3:$AT$4500,,TRUE),)</f>
        <v>63</v>
      </c>
      <c r="W95" s="142">
        <f t="shared" si="9"/>
        <v>0.62500909090909085</v>
      </c>
      <c r="X95" s="139" t="str" cm="1">
        <f t="array" ref="X95">IFERROR(_xlfn.XLOOKUP(1,('Annual Sales FINAL 06262023'!$A$3:$A$4500=$A95)*('Annual Sales FINAL 06262023'!$F$3:$F$4500='Input_Data &amp; TOC'!$A$2),'Annual Sales FINAL 06262023'!$S$3:$S$4500,,TRUE),)</f>
        <v>PCE</v>
      </c>
      <c r="Y95" s="139" cm="1">
        <f t="array" ref="Y95">IFERROR(_xlfn.XLOOKUP(1,('Annual Sales FINAL 06262023'!$A$3:$A$4500=$A95)*('Annual Sales FINAL 06262023'!$F$3:$F$4500='Input_Data &amp; TOC'!$A$2),'Annual Sales FINAL 06262023'!$AU$3:$AU$4500,,TRUE),)</f>
        <v>11</v>
      </c>
      <c r="Z95" t="str">
        <f>VLOOKUP($A95,'LOOKUP SalesReport 2023-11-13'!$A$2:$P$216,16, FALSE)</f>
        <v>Aleutians</v>
      </c>
      <c r="AA95" t="str">
        <f t="shared" si="6"/>
        <v>Residential rate as reported to PCE</v>
      </c>
    </row>
    <row r="96" spans="1:27" ht="30" x14ac:dyDescent="0.25">
      <c r="A96" t="s">
        <v>624</v>
      </c>
      <c r="B96">
        <f>VLOOKUP($A96,'LOOKUP SalesReport 2023-11-13'!$A$2:$O$216,4, FALSE)</f>
        <v>332120</v>
      </c>
      <c r="C96">
        <f>VLOOKUP(A96,'LOOKUP SalesReport 2023-11-13'!$A$2:$Q$216,9,FALSE)</f>
        <v>285</v>
      </c>
      <c r="D96" s="48" t="str" cm="1">
        <f t="array" ref="D96">IFERROR(_xlfn.XLOOKUP(1,('Annual Sales FINAL 06262023'!$A$3:$A$4500=Table2.5a!$A96)*('Annual Sales FINAL 06262023'!$F$3:$F$4500='Input_Data &amp; TOC'!$A$2),'Annual Sales FINAL 06262023'!$J$3:$J$4500,,TRUE),_xlfn.XLOOKUP(A96,'LOOKUP SalesReport 2023-11-13'!A:A,'LOOKUP SalesReport 2023-11-13'!H:H,,FALSE))</f>
        <v>Alaska Village Electric Cooperative</v>
      </c>
      <c r="E96" s="48" t="str" cm="1">
        <f t="array" ref="E96">IFERROR(_xlfn.XLOOKUP(1,('Annual Sales FINAL 06262023'!$A$3:$A$4500=Table2.5a!$A96)*('Annual Sales FINAL 06262023'!$F$3:$F$4500='Input_Data &amp; TOC'!$A$2),'Annual Sales FINAL 06262023'!$B$3:$B$4500,,TRUE),_xlfn.XLOOKUP(A96,'LOOKUP SalesReport 2023-11-13'!A:A,'LOOKUP SalesReport 2023-11-13'!G:G,,FALSE))</f>
        <v>Kotlik</v>
      </c>
      <c r="F96" s="48" t="str" cm="1">
        <f t="array" ref="F96">IFERROR(_xlfn.XLOOKUP(1,('Annual Sales FINAL 06262023'!$A$3:$A$4500=Table2.5a!$A96)*('Annual Sales FINAL 06262023'!$F$3:$F$4500='Input_Data &amp; TOC'!$A$2),'Annual Sales FINAL 06262023'!$E$3:$E$4500,,TRUE),_xlfn.XLOOKUP(A96,'LOOKUP SalesReport 2023-11-13'!A:A,'LOOKUP SalesReport 2023-11-13'!K:K,,FALSE))</f>
        <v>Kotlik_grid</v>
      </c>
      <c r="G96" s="98" t="str">
        <f>VLOOKUP($F96,'LOOKUP INTERTIES 2023-11-08'!$B$2:$G$206,6,FALSE)</f>
        <v>Lower Yukon-Kuskokwim</v>
      </c>
      <c r="H96" s="140" cm="1">
        <f t="array" ref="H96">IFERROR(_xlfn.XLOOKUP(1,('Annual Sales FINAL 06262023'!$A$3:$A$4500=$A96)*('Annual Sales FINAL 06262023'!$F$3:$F$4500='Input_Data &amp; TOC'!$A$2),'Annual Sales FINAL 06262023'!$V$3:$V$4500,,TRUE),)</f>
        <v>407.23114967499998</v>
      </c>
      <c r="I96" s="151" cm="1">
        <f t="array" ref="I96">IFERROR(_xlfn.XLOOKUP(1,('Annual Sales FINAL 06262023'!$A$3:$A$4500=$A96)*('Annual Sales FINAL 06262023'!$F$3:$F$4500='Input_Data &amp; TOC'!$A$2),'Annual Sales FINAL 06262023'!$W$3:$W$4500,,TRUE),)</f>
        <v>773.18700000000001</v>
      </c>
      <c r="J96" s="154" cm="1">
        <f t="array" ref="J96">IFERROR(_xlfn.XLOOKUP(1,('Annual Sales FINAL 06262023'!$A$3:$A$4500=$A96)*('Annual Sales FINAL 06262023'!$F$3:$F$4500='Input_Data &amp; TOC'!$A$2),'Annual Sales FINAL 06262023'!$X$3:$X$4500,,TRUE),)</f>
        <v>126.5</v>
      </c>
      <c r="K96" s="46">
        <f t="shared" si="7"/>
        <v>0.52669166666666667</v>
      </c>
      <c r="L96" s="139" cm="1">
        <f t="array" ref="L96">IFERROR(_xlfn.XLOOKUP(1,('Annual Sales FINAL 06262023'!$A$3:$A$4500=$A96)*('Annual Sales FINAL 06262023'!$F$3:$F$4500='Input_Data &amp; TOC'!$A$2),'Annual Sales FINAL 06262023'!$Y$3:$Y$4500,,TRUE),)</f>
        <v>163.38396853333336</v>
      </c>
      <c r="M96" s="139" cm="1">
        <f t="array" ref="M96">IFERROR(_xlfn.XLOOKUP(1,('Annual Sales FINAL 06262023'!$A$3:$A$4500=$A96)*('Annual Sales FINAL 06262023'!$F$3:$F$4500='Input_Data &amp; TOC'!$A$2),'Annual Sales FINAL 06262023'!$Z$3:$Z$4500,,TRUE),)</f>
        <v>310.20800000000003</v>
      </c>
      <c r="N96" s="139" cm="1">
        <f t="array" ref="N96">IFERROR(_xlfn.XLOOKUP(1,('Annual Sales FINAL 06262023'!$A$3:$A$4500=$A96)*('Annual Sales FINAL 06262023'!$F$3:$F$4500='Input_Data &amp; TOC'!$A$2),'Annual Sales FINAL 06262023'!$AA$3:$AA$4500,,TRUE),)</f>
        <v>9</v>
      </c>
      <c r="O96" s="140">
        <f t="shared" si="8"/>
        <v>0.52669166666666667</v>
      </c>
      <c r="P96" s="127" cm="1">
        <f t="array" ref="P96">IFERROR(_xlfn.XLOOKUP(1,('Annual Sales FINAL 06262023'!$A$3:$A$4500=$A96)*('Annual Sales FINAL 06262023'!$F$3:$F$4500='Input_Data &amp; TOC'!$A$2),'Annual Sales FINAL 06262023'!$AO$3:$AO$4500,,TRUE),)</f>
        <v>515.83602472500002</v>
      </c>
      <c r="Q96" s="127" cm="1">
        <f t="array" ref="Q96">IFERROR(_xlfn.XLOOKUP(1,('Annual Sales FINAL 06262023'!$A$3:$A$4500=$A96)*('Annual Sales FINAL 06262023'!$F$3:$F$4500='Input_Data &amp; TOC'!$A$2),'Annual Sales FINAL 06262023'!$AP$3:$AP$4500,,TRUE),)</f>
        <v>979.38900000000012</v>
      </c>
      <c r="R96" s="127" cm="1">
        <f t="array" ref="R96">IFERROR(_xlfn.XLOOKUP(1,('Annual Sales FINAL 06262023'!$A$3:$A$4500=$A96)*('Annual Sales FINAL 06262023'!$F$3:$F$4500='Input_Data &amp; TOC'!$A$2),'Annual Sales FINAL 06262023'!$AQ$3:$AQ$4500,,TRUE),)</f>
        <v>39.5</v>
      </c>
      <c r="S96" s="142">
        <f t="shared" si="5"/>
        <v>0.52669166666666667</v>
      </c>
      <c r="T96" s="139" cm="1">
        <f t="array" ref="T96">IFERROR(_xlfn.XLOOKUP(1,('Annual Sales FINAL 06262023'!$A$3:$A$4500=$A96)*('Annual Sales FINAL 06262023'!$F$3:$F$4500='Input_Data &amp; TOC'!$A$2),'Annual Sales FINAL 06262023'!$AR$3:$AR$4500,,TRUE),)</f>
        <v>1086.4511429333334</v>
      </c>
      <c r="U96" s="139" cm="1">
        <f t="array" ref="U96">IFERROR(_xlfn.XLOOKUP(1,('Annual Sales FINAL 06262023'!$A$3:$A$4500=$A96)*('Annual Sales FINAL 06262023'!$F$3:$F$4500='Input_Data &amp; TOC'!$A$2),'Annual Sales FINAL 06262023'!$AS$3:$AS$4500,,TRUE),)</f>
        <v>2062.7840000000001</v>
      </c>
      <c r="V96" s="139" cm="1">
        <f t="array" ref="V96">IFERROR(_xlfn.XLOOKUP(1,('Annual Sales FINAL 06262023'!$A$3:$A$4500=$A96)*('Annual Sales FINAL 06262023'!$F$3:$F$4500='Input_Data &amp; TOC'!$A$2),'Annual Sales FINAL 06262023'!$AT$3:$AT$4500,,TRUE),)</f>
        <v>175</v>
      </c>
      <c r="W96" s="142">
        <f t="shared" si="9"/>
        <v>0.52669166666666667</v>
      </c>
      <c r="X96" s="139" t="str" cm="1">
        <f t="array" ref="X96">IFERROR(_xlfn.XLOOKUP(1,('Annual Sales FINAL 06262023'!$A$3:$A$4500=$A96)*('Annual Sales FINAL 06262023'!$F$3:$F$4500='Input_Data &amp; TOC'!$A$2),'Annual Sales FINAL 06262023'!$S$3:$S$4500,,TRUE),)</f>
        <v>PCE</v>
      </c>
      <c r="Y96" s="139" cm="1">
        <f t="array" ref="Y96">IFERROR(_xlfn.XLOOKUP(1,('Annual Sales FINAL 06262023'!$A$3:$A$4500=$A96)*('Annual Sales FINAL 06262023'!$F$3:$F$4500='Input_Data &amp; TOC'!$A$2),'Annual Sales FINAL 06262023'!$AU$3:$AU$4500,,TRUE),)</f>
        <v>12</v>
      </c>
      <c r="Z96" t="str">
        <f>VLOOKUP($A96,'LOOKUP SalesReport 2023-11-13'!$A$2:$P$216,16, FALSE)</f>
        <v>Lower Yukon-Kuskokwim</v>
      </c>
      <c r="AA96" t="str">
        <f t="shared" si="6"/>
        <v>Residential rate as reported to PCE</v>
      </c>
    </row>
    <row r="97" spans="1:27" x14ac:dyDescent="0.25">
      <c r="A97" t="s">
        <v>513</v>
      </c>
      <c r="B97">
        <f>VLOOKUP($A97,'LOOKUP SalesReport 2023-11-13'!$A$2:$O$216,4, FALSE)</f>
        <v>332200</v>
      </c>
      <c r="C97">
        <f>VLOOKUP(A97,'LOOKUP SalesReport 2023-11-13'!$A$2:$Q$216,9,FALSE)</f>
        <v>264</v>
      </c>
      <c r="D97" s="48" t="str" cm="1">
        <f t="array" ref="D97">IFERROR(_xlfn.XLOOKUP(1,('Annual Sales FINAL 06262023'!$A$3:$A$4500=Table2.5a!$A97)*('Annual Sales FINAL 06262023'!$F$3:$F$4500='Input_Data &amp; TOC'!$A$2),'Annual Sales FINAL 06262023'!$J$3:$J$4500,,TRUE),_xlfn.XLOOKUP(A97,'LOOKUP SalesReport 2023-11-13'!A:A,'LOOKUP SalesReport 2023-11-13'!H:H,,FALSE))</f>
        <v>TDX Manley Generating LLC</v>
      </c>
      <c r="E97" s="48" t="str" cm="1">
        <f t="array" ref="E97">IFERROR(_xlfn.XLOOKUP(1,('Annual Sales FINAL 06262023'!$A$3:$A$4500=Table2.5a!$A97)*('Annual Sales FINAL 06262023'!$F$3:$F$4500='Input_Data &amp; TOC'!$A$2),'Annual Sales FINAL 06262023'!$B$3:$B$4500,,TRUE),_xlfn.XLOOKUP(A97,'LOOKUP SalesReport 2023-11-13'!A:A,'LOOKUP SalesReport 2023-11-13'!G:G,,FALSE))</f>
        <v>Manley Hot Springs</v>
      </c>
      <c r="F97" s="48" t="str" cm="1">
        <f t="array" ref="F97">IFERROR(_xlfn.XLOOKUP(1,('Annual Sales FINAL 06262023'!$A$3:$A$4500=Table2.5a!$A97)*('Annual Sales FINAL 06262023'!$F$3:$F$4500='Input_Data &amp; TOC'!$A$2),'Annual Sales FINAL 06262023'!$E$3:$E$4500,,TRUE),_xlfn.XLOOKUP(A97,'LOOKUP SalesReport 2023-11-13'!A:A,'LOOKUP SalesReport 2023-11-13'!K:K,,FALSE))</f>
        <v>Manley Hot Springs_grid</v>
      </c>
      <c r="G97" s="98" t="str">
        <f>VLOOKUP($F97,'LOOKUP INTERTIES 2023-11-08'!$B$2:$G$206,6,FALSE)</f>
        <v>Yukon-Koyukuk/Upper Tanana</v>
      </c>
      <c r="H97" s="140" cm="1">
        <f t="array" ref="H97">IFERROR(_xlfn.XLOOKUP(1,('Annual Sales FINAL 06262023'!$A$3:$A$4500=$A97)*('Annual Sales FINAL 06262023'!$F$3:$F$4500='Input_Data &amp; TOC'!$A$2),'Annual Sales FINAL 06262023'!$V$3:$V$4500,,TRUE),)</f>
        <v>172.52953200000005</v>
      </c>
      <c r="I97" s="151" cm="1">
        <f t="array" ref="I97">IFERROR(_xlfn.XLOOKUP(1,('Annual Sales FINAL 06262023'!$A$3:$A$4500=$A97)*('Annual Sales FINAL 06262023'!$F$3:$F$4500='Input_Data &amp; TOC'!$A$2),'Annual Sales FINAL 06262023'!$W$3:$W$4500,,TRUE),)</f>
        <v>168.91200000000001</v>
      </c>
      <c r="J97" s="154" cm="1">
        <f t="array" ref="J97">IFERROR(_xlfn.XLOOKUP(1,('Annual Sales FINAL 06262023'!$A$3:$A$4500=$A97)*('Annual Sales FINAL 06262023'!$F$3:$F$4500='Input_Data &amp; TOC'!$A$2),'Annual Sales FINAL 06262023'!$X$3:$X$4500,,TRUE),)</f>
        <v>81.166666666666671</v>
      </c>
      <c r="K97" s="46">
        <f t="shared" si="7"/>
        <v>1.0214166666666669</v>
      </c>
      <c r="L97" s="139" cm="1">
        <f t="array" ref="L97">IFERROR(_xlfn.XLOOKUP(1,('Annual Sales FINAL 06262023'!$A$3:$A$4500=$A97)*('Annual Sales FINAL 06262023'!$F$3:$F$4500='Input_Data &amp; TOC'!$A$2),'Annual Sales FINAL 06262023'!$Y$3:$Y$4500,,TRUE),)</f>
        <v>194.51144008333335</v>
      </c>
      <c r="M97" s="139" cm="1">
        <f t="array" ref="M97">IFERROR(_xlfn.XLOOKUP(1,('Annual Sales FINAL 06262023'!$A$3:$A$4500=$A97)*('Annual Sales FINAL 06262023'!$F$3:$F$4500='Input_Data &amp; TOC'!$A$2),'Annual Sales FINAL 06262023'!$Z$3:$Z$4500,,TRUE),)</f>
        <v>190.43299999999999</v>
      </c>
      <c r="N97" s="139" cm="1">
        <f t="array" ref="N97">IFERROR(_xlfn.XLOOKUP(1,('Annual Sales FINAL 06262023'!$A$3:$A$4500=$A97)*('Annual Sales FINAL 06262023'!$F$3:$F$4500='Input_Data &amp; TOC'!$A$2),'Annual Sales FINAL 06262023'!$AA$3:$AA$4500,,TRUE),)</f>
        <v>11.666666666666666</v>
      </c>
      <c r="O97" s="140">
        <f t="shared" si="8"/>
        <v>1.0214166666666669</v>
      </c>
      <c r="P97" s="127" cm="1">
        <f t="array" ref="P97">IFERROR(_xlfn.XLOOKUP(1,('Annual Sales FINAL 06262023'!$A$3:$A$4500=$A97)*('Annual Sales FINAL 06262023'!$F$3:$F$4500='Input_Data &amp; TOC'!$A$2),'Annual Sales FINAL 06262023'!$AO$3:$AO$4500,,TRUE),)</f>
        <v>116.60492666666669</v>
      </c>
      <c r="Q97" s="127" cm="1">
        <f t="array" ref="Q97">IFERROR(_xlfn.XLOOKUP(1,('Annual Sales FINAL 06262023'!$A$3:$A$4500=$A97)*('Annual Sales FINAL 06262023'!$F$3:$F$4500='Input_Data &amp; TOC'!$A$2),'Annual Sales FINAL 06262023'!$AP$3:$AP$4500,,TRUE),)</f>
        <v>114.16</v>
      </c>
      <c r="R97" s="127" cm="1">
        <f t="array" ref="R97">IFERROR(_xlfn.XLOOKUP(1,('Annual Sales FINAL 06262023'!$A$3:$A$4500=$A97)*('Annual Sales FINAL 06262023'!$F$3:$F$4500='Input_Data &amp; TOC'!$A$2),'Annual Sales FINAL 06262023'!$AQ$3:$AQ$4500,,TRUE),)</f>
        <v>21.75</v>
      </c>
      <c r="S97" s="142">
        <f t="shared" si="5"/>
        <v>1.0214166666666669</v>
      </c>
      <c r="T97" s="139" cm="1">
        <f t="array" ref="T97">IFERROR(_xlfn.XLOOKUP(1,('Annual Sales FINAL 06262023'!$A$3:$A$4500=$A97)*('Annual Sales FINAL 06262023'!$F$3:$F$4500='Input_Data &amp; TOC'!$A$2),'Annual Sales FINAL 06262023'!$AR$3:$AR$4500,,TRUE),)</f>
        <v>483.64589875000007</v>
      </c>
      <c r="U97" s="139" cm="1">
        <f t="array" ref="U97">IFERROR(_xlfn.XLOOKUP(1,('Annual Sales FINAL 06262023'!$A$3:$A$4500=$A97)*('Annual Sales FINAL 06262023'!$F$3:$F$4500='Input_Data &amp; TOC'!$A$2),'Annual Sales FINAL 06262023'!$AS$3:$AS$4500,,TRUE),)</f>
        <v>473.505</v>
      </c>
      <c r="V97" s="139" cm="1">
        <f t="array" ref="V97">IFERROR(_xlfn.XLOOKUP(1,('Annual Sales FINAL 06262023'!$A$3:$A$4500=$A97)*('Annual Sales FINAL 06262023'!$F$3:$F$4500='Input_Data &amp; TOC'!$A$2),'Annual Sales FINAL 06262023'!$AT$3:$AT$4500,,TRUE),)</f>
        <v>114.58333333333334</v>
      </c>
      <c r="W97" s="142">
        <f t="shared" si="9"/>
        <v>1.0214166666666669</v>
      </c>
      <c r="X97" s="139" t="str" cm="1">
        <f t="array" ref="X97">IFERROR(_xlfn.XLOOKUP(1,('Annual Sales FINAL 06262023'!$A$3:$A$4500=$A97)*('Annual Sales FINAL 06262023'!$F$3:$F$4500='Input_Data &amp; TOC'!$A$2),'Annual Sales FINAL 06262023'!$S$3:$S$4500,,TRUE),)</f>
        <v>PCE</v>
      </c>
      <c r="Y97" s="139" cm="1">
        <f t="array" ref="Y97">IFERROR(_xlfn.XLOOKUP(1,('Annual Sales FINAL 06262023'!$A$3:$A$4500=$A97)*('Annual Sales FINAL 06262023'!$F$3:$F$4500='Input_Data &amp; TOC'!$A$2),'Annual Sales FINAL 06262023'!$AU$3:$AU$4500,,TRUE),)</f>
        <v>12</v>
      </c>
      <c r="Z97" t="str">
        <f>VLOOKUP($A97,'LOOKUP SalesReport 2023-11-13'!$A$2:$P$216,16, FALSE)</f>
        <v>Yukon-Koyukuk/Upper Tanana</v>
      </c>
      <c r="AA97" t="str">
        <f t="shared" si="6"/>
        <v>Residential rate as reported to PCE</v>
      </c>
    </row>
    <row r="98" spans="1:27" x14ac:dyDescent="0.25">
      <c r="A98" t="s">
        <v>1085</v>
      </c>
      <c r="B98">
        <f>VLOOKUP($A98,'LOOKUP SalesReport 2023-11-13'!$A$2:$O$216,4, FALSE)</f>
        <v>332520</v>
      </c>
      <c r="C98">
        <f>VLOOKUP(A98,'LOOKUP SalesReport 2023-11-13'!$A$2:$Q$216,9,FALSE)</f>
        <v>759</v>
      </c>
      <c r="D98" s="48" t="str" cm="1">
        <f t="array" ref="D98">IFERROR(_xlfn.XLOOKUP(1,('Annual Sales FINAL 06262023'!$A$3:$A$4500=Table2.5a!$A98)*('Annual Sales FINAL 06262023'!$F$3:$F$4500='Input_Data &amp; TOC'!$A$2),'Annual Sales FINAL 06262023'!$J$3:$J$4500,,TRUE),_xlfn.XLOOKUP(A98,'LOOKUP SalesReport 2023-11-13'!A:A,'LOOKUP SalesReport 2023-11-13'!H:H,,FALSE))</f>
        <v>Rampart Village Council</v>
      </c>
      <c r="E98" s="48" t="str" cm="1">
        <f t="array" ref="E98">IFERROR(_xlfn.XLOOKUP(1,('Annual Sales FINAL 06262023'!$A$3:$A$4500=Table2.5a!$A98)*('Annual Sales FINAL 06262023'!$F$3:$F$4500='Input_Data &amp; TOC'!$A$2),'Annual Sales FINAL 06262023'!$B$3:$B$4500,,TRUE),_xlfn.XLOOKUP(A98,'LOOKUP SalesReport 2023-11-13'!A:A,'LOOKUP SalesReport 2023-11-13'!G:G,,FALSE))</f>
        <v>Rampart</v>
      </c>
      <c r="F98" s="48" t="str" cm="1">
        <f t="array" ref="F98">IFERROR(_xlfn.XLOOKUP(1,('Annual Sales FINAL 06262023'!$A$3:$A$4500=Table2.5a!$A98)*('Annual Sales FINAL 06262023'!$F$3:$F$4500='Input_Data &amp; TOC'!$A$2),'Annual Sales FINAL 06262023'!$E$3:$E$4500,,TRUE),_xlfn.XLOOKUP(A98,'LOOKUP SalesReport 2023-11-13'!A:A,'LOOKUP SalesReport 2023-11-13'!K:K,,FALSE))</f>
        <v>Rampart_grid</v>
      </c>
      <c r="G98" s="98" t="str">
        <f>VLOOKUP($F98,'LOOKUP INTERTIES 2023-11-08'!$B$2:$G$206,6,FALSE)</f>
        <v>Yukon-Koyukuk/Upper Tanana</v>
      </c>
      <c r="H98" s="140" cm="1">
        <f t="array" ref="H98">IFERROR(_xlfn.XLOOKUP(1,('Annual Sales FINAL 06262023'!$A$3:$A$4500=$A98)*('Annual Sales FINAL 06262023'!$F$3:$F$4500='Input_Data &amp; TOC'!$A$2),'Annual Sales FINAL 06262023'!$V$3:$V$4500,,TRUE),)</f>
        <v>32.48924809999999</v>
      </c>
      <c r="I98" s="151" cm="1">
        <f t="array" ref="I98">IFERROR(_xlfn.XLOOKUP(1,('Annual Sales FINAL 06262023'!$A$3:$A$4500=$A98)*('Annual Sales FINAL 06262023'!$F$3:$F$4500='Input_Data &amp; TOC'!$A$2),'Annual Sales FINAL 06262023'!$W$3:$W$4500,,TRUE),)</f>
        <v>39.869</v>
      </c>
      <c r="J98" s="154" cm="1">
        <f t="array" ref="J98">IFERROR(_xlfn.XLOOKUP(1,('Annual Sales FINAL 06262023'!$A$3:$A$4500=$A98)*('Annual Sales FINAL 06262023'!$F$3:$F$4500='Input_Data &amp; TOC'!$A$2),'Annual Sales FINAL 06262023'!$X$3:$X$4500,,TRUE),)</f>
        <v>35</v>
      </c>
      <c r="K98" s="46">
        <f t="shared" si="7"/>
        <v>0.81489999999999974</v>
      </c>
      <c r="L98" s="139" cm="1">
        <f t="array" ref="L98">IFERROR(_xlfn.XLOOKUP(1,('Annual Sales FINAL 06262023'!$A$3:$A$4500=$A98)*('Annual Sales FINAL 06262023'!$F$3:$F$4500='Input_Data &amp; TOC'!$A$2),'Annual Sales FINAL 06262023'!$Y$3:$Y$4500,,TRUE),)</f>
        <v>11.024782099999998</v>
      </c>
      <c r="M98" s="139" cm="1">
        <f t="array" ref="M98">IFERROR(_xlfn.XLOOKUP(1,('Annual Sales FINAL 06262023'!$A$3:$A$4500=$A98)*('Annual Sales FINAL 06262023'!$F$3:$F$4500='Input_Data &amp; TOC'!$A$2),'Annual Sales FINAL 06262023'!$Z$3:$Z$4500,,TRUE),)</f>
        <v>13.529</v>
      </c>
      <c r="N98" s="139" cm="1">
        <f t="array" ref="N98">IFERROR(_xlfn.XLOOKUP(1,('Annual Sales FINAL 06262023'!$A$3:$A$4500=$A98)*('Annual Sales FINAL 06262023'!$F$3:$F$4500='Input_Data &amp; TOC'!$A$2),'Annual Sales FINAL 06262023'!$AA$3:$AA$4500,,TRUE),)</f>
        <v>5</v>
      </c>
      <c r="O98" s="140">
        <f t="shared" si="8"/>
        <v>0.81489999999999985</v>
      </c>
      <c r="P98" s="127" cm="1">
        <f t="array" ref="P98">IFERROR(_xlfn.XLOOKUP(1,('Annual Sales FINAL 06262023'!$A$3:$A$4500=$A98)*('Annual Sales FINAL 06262023'!$F$3:$F$4500='Input_Data &amp; TOC'!$A$2),'Annual Sales FINAL 06262023'!$AO$3:$AO$4500,,TRUE),)</f>
        <v>37.791802399999987</v>
      </c>
      <c r="Q98" s="127" cm="1">
        <f t="array" ref="Q98">IFERROR(_xlfn.XLOOKUP(1,('Annual Sales FINAL 06262023'!$A$3:$A$4500=$A98)*('Annual Sales FINAL 06262023'!$F$3:$F$4500='Input_Data &amp; TOC'!$A$2),'Annual Sales FINAL 06262023'!$AP$3:$AP$4500,,TRUE),)</f>
        <v>46.375999999999998</v>
      </c>
      <c r="R98" s="127" cm="1">
        <f t="array" ref="R98">IFERROR(_xlfn.XLOOKUP(1,('Annual Sales FINAL 06262023'!$A$3:$A$4500=$A98)*('Annual Sales FINAL 06262023'!$F$3:$F$4500='Input_Data &amp; TOC'!$A$2),'Annual Sales FINAL 06262023'!$AQ$3:$AQ$4500,,TRUE),)</f>
        <v>10</v>
      </c>
      <c r="S98" s="142">
        <f t="shared" si="5"/>
        <v>0.81489999999999974</v>
      </c>
      <c r="T98" s="139" cm="1">
        <f t="array" ref="T98">IFERROR(_xlfn.XLOOKUP(1,('Annual Sales FINAL 06262023'!$A$3:$A$4500=$A98)*('Annual Sales FINAL 06262023'!$F$3:$F$4500='Input_Data &amp; TOC'!$A$2),'Annual Sales FINAL 06262023'!$AR$3:$AR$4500,,TRUE),)</f>
        <v>81.305832599999988</v>
      </c>
      <c r="U98" s="139" cm="1">
        <f t="array" ref="U98">IFERROR(_xlfn.XLOOKUP(1,('Annual Sales FINAL 06262023'!$A$3:$A$4500=$A98)*('Annual Sales FINAL 06262023'!$F$3:$F$4500='Input_Data &amp; TOC'!$A$2),'Annual Sales FINAL 06262023'!$AS$3:$AS$4500,,TRUE),)</f>
        <v>99.774000000000001</v>
      </c>
      <c r="V98" s="139" cm="1">
        <f t="array" ref="V98">IFERROR(_xlfn.XLOOKUP(1,('Annual Sales FINAL 06262023'!$A$3:$A$4500=$A98)*('Annual Sales FINAL 06262023'!$F$3:$F$4500='Input_Data &amp; TOC'!$A$2),'Annual Sales FINAL 06262023'!$AT$3:$AT$4500,,TRUE),)</f>
        <v>50</v>
      </c>
      <c r="W98" s="142">
        <f t="shared" si="9"/>
        <v>0.81489999999999985</v>
      </c>
      <c r="X98" s="139" t="str" cm="1">
        <f t="array" ref="X98">IFERROR(_xlfn.XLOOKUP(1,('Annual Sales FINAL 06262023'!$A$3:$A$4500=$A98)*('Annual Sales FINAL 06262023'!$F$3:$F$4500='Input_Data &amp; TOC'!$A$2),'Annual Sales FINAL 06262023'!$S$3:$S$4500,,TRUE),)</f>
        <v>PCE</v>
      </c>
      <c r="Y98" s="139" cm="1">
        <f t="array" ref="Y98">IFERROR(_xlfn.XLOOKUP(1,('Annual Sales FINAL 06262023'!$A$3:$A$4500=$A98)*('Annual Sales FINAL 06262023'!$F$3:$F$4500='Input_Data &amp; TOC'!$A$2),'Annual Sales FINAL 06262023'!$AU$3:$AU$4500,,TRUE),)</f>
        <v>6</v>
      </c>
      <c r="Z98" t="str">
        <f>VLOOKUP($A98,'LOOKUP SalesReport 2023-11-13'!$A$2:$P$216,16, FALSE)</f>
        <v>Yukon-Koyukuk/Upper Tanana</v>
      </c>
      <c r="AA98" t="str">
        <f t="shared" si="6"/>
        <v>Residential rate as reported to PCE</v>
      </c>
    </row>
    <row r="99" spans="1:27" s="98" customFormat="1" x14ac:dyDescent="0.25">
      <c r="A99" s="98" t="s">
        <v>479</v>
      </c>
      <c r="B99" s="98">
        <f>VLOOKUP($A99,'LOOKUP SalesReport 2023-11-13'!$A$2:$O$216,4, FALSE)</f>
        <v>332460</v>
      </c>
      <c r="C99">
        <f>VLOOKUP(A99,'LOOKUP SalesReport 2023-11-13'!$A$2:$Q$216,9,FALSE)</f>
        <v>24</v>
      </c>
      <c r="D99" s="48" t="str" cm="1">
        <f t="array" ref="D99">IFERROR(_xlfn.XLOOKUP(1,('Annual Sales FINAL 06262023'!$A$3:$A$4500=Table2.5a!$A99)*('Annual Sales FINAL 06262023'!$F$3:$F$4500='Input_Data &amp; TOC'!$A$2),'Annual Sales FINAL 06262023'!$J$3:$J$4500,,TRUE),_xlfn.XLOOKUP(A99,'LOOKUP SalesReport 2023-11-13'!A:A,'LOOKUP SalesReport 2023-11-13'!H:H,,FALSE))</f>
        <v>Pelican Utility</v>
      </c>
      <c r="E99" s="48" t="str" cm="1">
        <f t="array" ref="E99">IFERROR(_xlfn.XLOOKUP(1,('Annual Sales FINAL 06262023'!$A$3:$A$4500=Table2.5a!$A99)*('Annual Sales FINAL 06262023'!$F$3:$F$4500='Input_Data &amp; TOC'!$A$2),'Annual Sales FINAL 06262023'!$B$3:$B$4500,,TRUE),_xlfn.XLOOKUP(A99,'LOOKUP SalesReport 2023-11-13'!A:A,'LOOKUP SalesReport 2023-11-13'!G:G,,FALSE))</f>
        <v>Pelican</v>
      </c>
      <c r="F99" s="48" t="str" cm="1">
        <f t="array" ref="F99">IFERROR(_xlfn.XLOOKUP(1,('Annual Sales FINAL 06262023'!$A$3:$A$4500=Table2.5a!$A99)*('Annual Sales FINAL 06262023'!$F$3:$F$4500='Input_Data &amp; TOC'!$A$2),'Annual Sales FINAL 06262023'!$E$3:$E$4500,,TRUE),_xlfn.XLOOKUP(A99,'LOOKUP SalesReport 2023-11-13'!A:A,'LOOKUP SalesReport 2023-11-13'!K:K,,FALSE))</f>
        <v>Pelican_grid</v>
      </c>
      <c r="G99" s="98" t="str">
        <f>VLOOKUP($F99,'LOOKUP INTERTIES 2023-11-08'!$B$2:$G$206,6,FALSE)</f>
        <v>Southeast</v>
      </c>
      <c r="H99" s="140" cm="1">
        <f t="array" ref="H99">IFERROR(_xlfn.XLOOKUP(1,('Annual Sales FINAL 06262023'!$A$3:$A$4500=$A99)*('Annual Sales FINAL 06262023'!$F$3:$F$4500='Input_Data &amp; TOC'!$A$2),'Annual Sales FINAL 06262023'!$V$3:$V$4500,,TRUE),)</f>
        <v>45.288720000000012</v>
      </c>
      <c r="I99" s="151" cm="1">
        <f t="array" ref="I99">IFERROR(_xlfn.XLOOKUP(1,('Annual Sales FINAL 06262023'!$A$3:$A$4500=$A99)*('Annual Sales FINAL 06262023'!$F$3:$F$4500='Input_Data &amp; TOC'!$A$2),'Annual Sales FINAL 06262023'!$W$3:$W$4500,,TRUE),)</f>
        <v>173.52</v>
      </c>
      <c r="J99" s="154" cm="1">
        <f t="array" ref="J99">IFERROR(_xlfn.XLOOKUP(1,('Annual Sales FINAL 06262023'!$A$3:$A$4500=$A99)*('Annual Sales FINAL 06262023'!$F$3:$F$4500='Input_Data &amp; TOC'!$A$2),'Annual Sales FINAL 06262023'!$X$3:$X$4500,,TRUE),)</f>
        <v>72</v>
      </c>
      <c r="K99" s="46">
        <f t="shared" si="7"/>
        <v>0.26100000000000007</v>
      </c>
      <c r="L99" s="139" cm="1">
        <f t="array" ref="L99">IFERROR(_xlfn.XLOOKUP(1,('Annual Sales FINAL 06262023'!$A$3:$A$4500=$A99)*('Annual Sales FINAL 06262023'!$F$3:$F$4500='Input_Data &amp; TOC'!$A$2),'Annual Sales FINAL 06262023'!$Y$3:$Y$4500,,TRUE),)</f>
        <v>73.080261000000007</v>
      </c>
      <c r="M99" s="139" cm="1">
        <f t="array" ref="M99">IFERROR(_xlfn.XLOOKUP(1,('Annual Sales FINAL 06262023'!$A$3:$A$4500=$A99)*('Annual Sales FINAL 06262023'!$F$3:$F$4500='Input_Data &amp; TOC'!$A$2),'Annual Sales FINAL 06262023'!$Z$3:$Z$4500,,TRUE),)</f>
        <v>280.00099999999998</v>
      </c>
      <c r="N99" s="139" cm="1">
        <f t="array" ref="N99">IFERROR(_xlfn.XLOOKUP(1,('Annual Sales FINAL 06262023'!$A$3:$A$4500=$A99)*('Annual Sales FINAL 06262023'!$F$3:$F$4500='Input_Data &amp; TOC'!$A$2),'Annual Sales FINAL 06262023'!$AA$3:$AA$4500,,TRUE),)</f>
        <v>18</v>
      </c>
      <c r="O99" s="140">
        <f t="shared" si="8"/>
        <v>0.26100000000000007</v>
      </c>
      <c r="P99" s="127" cm="1">
        <f t="array" ref="P99">IFERROR(_xlfn.XLOOKUP(1,('Annual Sales FINAL 06262023'!$A$3:$A$4500=$A99)*('Annual Sales FINAL 06262023'!$F$3:$F$4500='Input_Data &amp; TOC'!$A$2),'Annual Sales FINAL 06262023'!$AO$3:$AO$4500,,TRUE),)</f>
        <v>32.805873000000012</v>
      </c>
      <c r="Q99" s="127" cm="1">
        <f t="array" ref="Q99">IFERROR(_xlfn.XLOOKUP(1,('Annual Sales FINAL 06262023'!$A$3:$A$4500=$A99)*('Annual Sales FINAL 06262023'!$F$3:$F$4500='Input_Data &amp; TOC'!$A$2),'Annual Sales FINAL 06262023'!$AP$3:$AP$4500,,TRUE),)</f>
        <v>125.69300000000001</v>
      </c>
      <c r="R99" s="127" cm="1">
        <f t="array" ref="R99">IFERROR(_xlfn.XLOOKUP(1,('Annual Sales FINAL 06262023'!$A$3:$A$4500=$A99)*('Annual Sales FINAL 06262023'!$F$3:$F$4500='Input_Data &amp; TOC'!$A$2),'Annual Sales FINAL 06262023'!$AQ$3:$AQ$4500,,TRUE),)</f>
        <v>35</v>
      </c>
      <c r="S99" s="142">
        <f t="shared" si="5"/>
        <v>0.26100000000000007</v>
      </c>
      <c r="T99" s="139" cm="1">
        <f t="array" ref="T99">IFERROR(_xlfn.XLOOKUP(1,('Annual Sales FINAL 06262023'!$A$3:$A$4500=$A99)*('Annual Sales FINAL 06262023'!$F$3:$F$4500='Input_Data &amp; TOC'!$A$2),'Annual Sales FINAL 06262023'!$AR$3:$AR$4500,,TRUE),)</f>
        <v>151.17485400000001</v>
      </c>
      <c r="U99" s="139" cm="1">
        <f t="array" ref="U99">IFERROR(_xlfn.XLOOKUP(1,('Annual Sales FINAL 06262023'!$A$3:$A$4500=$A99)*('Annual Sales FINAL 06262023'!$F$3:$F$4500='Input_Data &amp; TOC'!$A$2),'Annual Sales FINAL 06262023'!$AS$3:$AS$4500,,TRUE),)</f>
        <v>579.21399999999994</v>
      </c>
      <c r="V99" s="139" cm="1">
        <f t="array" ref="V99">IFERROR(_xlfn.XLOOKUP(1,('Annual Sales FINAL 06262023'!$A$3:$A$4500=$A99)*('Annual Sales FINAL 06262023'!$F$3:$F$4500='Input_Data &amp; TOC'!$A$2),'Annual Sales FINAL 06262023'!$AT$3:$AT$4500,,TRUE),)</f>
        <v>125</v>
      </c>
      <c r="W99" s="142">
        <f t="shared" si="9"/>
        <v>0.26100000000000007</v>
      </c>
      <c r="X99" s="139" t="str" cm="1">
        <f t="array" ref="X99">IFERROR(_xlfn.XLOOKUP(1,('Annual Sales FINAL 06262023'!$A$3:$A$4500=$A99)*('Annual Sales FINAL 06262023'!$F$3:$F$4500='Input_Data &amp; TOC'!$A$2),'Annual Sales FINAL 06262023'!$S$3:$S$4500,,TRUE),)</f>
        <v>PCE</v>
      </c>
      <c r="Y99" s="139" cm="1">
        <f t="array" ref="Y99">IFERROR(_xlfn.XLOOKUP(1,('Annual Sales FINAL 06262023'!$A$3:$A$4500=$A99)*('Annual Sales FINAL 06262023'!$F$3:$F$4500='Input_Data &amp; TOC'!$A$2),'Annual Sales FINAL 06262023'!$AU$3:$AU$4500,,TRUE),)</f>
        <v>6</v>
      </c>
      <c r="Z99" s="98" t="str">
        <f>VLOOKUP($A99,'LOOKUP SalesReport 2023-11-13'!$A$2:$P$216,16, FALSE)</f>
        <v>Southeast</v>
      </c>
      <c r="AA99" t="str">
        <f t="shared" si="6"/>
        <v>Residential rate as reported to PCE</v>
      </c>
    </row>
    <row r="100" spans="1:27" x14ac:dyDescent="0.25">
      <c r="A100" t="s">
        <v>468</v>
      </c>
      <c r="B100">
        <f>VLOOKUP($A100,'LOOKUP SalesReport 2023-11-13'!$A$2:$O$216,4, FALSE)</f>
        <v>332130</v>
      </c>
      <c r="C100">
        <f>VLOOKUP(A100,'LOOKUP SalesReport 2023-11-13'!$A$2:$Q$216,9,FALSE)</f>
        <v>17</v>
      </c>
      <c r="D100" s="48" t="str" cm="1">
        <f t="array" ref="D100">IFERROR(_xlfn.XLOOKUP(1,('Annual Sales FINAL 06262023'!$A$3:$A$4500=Table2.5a!$A100)*('Annual Sales FINAL 06262023'!$F$3:$F$4500='Input_Data &amp; TOC'!$A$2),'Annual Sales FINAL 06262023'!$J$3:$J$4500,,TRUE),_xlfn.XLOOKUP(A100,'LOOKUP SalesReport 2023-11-13'!A:A,'LOOKUP SalesReport 2023-11-13'!H:H,,FALSE))</f>
        <v>Kotzebue Electric Association</v>
      </c>
      <c r="E100" s="48" t="str" cm="1">
        <f t="array" ref="E100">IFERROR(_xlfn.XLOOKUP(1,('Annual Sales FINAL 06262023'!$A$3:$A$4500=Table2.5a!$A100)*('Annual Sales FINAL 06262023'!$F$3:$F$4500='Input_Data &amp; TOC'!$A$2),'Annual Sales FINAL 06262023'!$B$3:$B$4500,,TRUE),_xlfn.XLOOKUP(A100,'LOOKUP SalesReport 2023-11-13'!A:A,'LOOKUP SalesReport 2023-11-13'!G:G,,FALSE))</f>
        <v>Kotzebue</v>
      </c>
      <c r="F100" s="48" t="str" cm="1">
        <f t="array" ref="F100">IFERROR(_xlfn.XLOOKUP(1,('Annual Sales FINAL 06262023'!$A$3:$A$4500=Table2.5a!$A100)*('Annual Sales FINAL 06262023'!$F$3:$F$4500='Input_Data &amp; TOC'!$A$2),'Annual Sales FINAL 06262023'!$E$3:$E$4500,,TRUE),_xlfn.XLOOKUP(A100,'LOOKUP SalesReport 2023-11-13'!A:A,'LOOKUP SalesReport 2023-11-13'!K:K,,FALSE))</f>
        <v>Kotzebue_grid</v>
      </c>
      <c r="G100" s="98" t="str">
        <f>VLOOKUP($F100,'LOOKUP INTERTIES 2023-11-08'!$B$2:$G$206,6,FALSE)</f>
        <v>Northwest Arctic</v>
      </c>
      <c r="H100" s="140" cm="1">
        <f t="array" ref="H100">IFERROR(_xlfn.XLOOKUP(1,('Annual Sales FINAL 06262023'!$A$3:$A$4500=$A100)*('Annual Sales FINAL 06262023'!$F$3:$F$4500='Input_Data &amp; TOC'!$A$2),'Annual Sales FINAL 06262023'!$V$3:$V$4500,,TRUE),)</f>
        <v>2570.0586477500001</v>
      </c>
      <c r="I100" s="151" cm="1">
        <f t="array" ref="I100">IFERROR(_xlfn.XLOOKUP(1,('Annual Sales FINAL 06262023'!$A$3:$A$4500=$A100)*('Annual Sales FINAL 06262023'!$F$3:$F$4500='Input_Data &amp; TOC'!$A$2),'Annual Sales FINAL 06262023'!$W$3:$W$4500,,TRUE),)</f>
        <v>7090.7950000000001</v>
      </c>
      <c r="J100" s="154" cm="1">
        <f t="array" ref="J100">IFERROR(_xlfn.XLOOKUP(1,('Annual Sales FINAL 06262023'!$A$3:$A$4500=$A100)*('Annual Sales FINAL 06262023'!$F$3:$F$4500='Input_Data &amp; TOC'!$A$2),'Annual Sales FINAL 06262023'!$X$3:$X$4500,,TRUE),)</f>
        <v>1084</v>
      </c>
      <c r="K100" s="46">
        <f t="shared" si="7"/>
        <v>0.36244999999999999</v>
      </c>
      <c r="L100" s="139" cm="1">
        <f t="array" ref="L100">IFERROR(_xlfn.XLOOKUP(1,('Annual Sales FINAL 06262023'!$A$3:$A$4500=$A100)*('Annual Sales FINAL 06262023'!$F$3:$F$4500='Input_Data &amp; TOC'!$A$2),'Annual Sales FINAL 06262023'!$Y$3:$Y$4500,,TRUE),)</f>
        <v>3599.4615915499999</v>
      </c>
      <c r="M100" s="139" cm="1">
        <f t="array" ref="M100">IFERROR(_xlfn.XLOOKUP(1,('Annual Sales FINAL 06262023'!$A$3:$A$4500=$A100)*('Annual Sales FINAL 06262023'!$F$3:$F$4500='Input_Data &amp; TOC'!$A$2),'Annual Sales FINAL 06262023'!$Z$3:$Z$4500,,TRUE),)</f>
        <v>9930.9189999999999</v>
      </c>
      <c r="N100" s="139" cm="1">
        <f t="array" ref="N100">IFERROR(_xlfn.XLOOKUP(1,('Annual Sales FINAL 06262023'!$A$3:$A$4500=$A100)*('Annual Sales FINAL 06262023'!$F$3:$F$4500='Input_Data &amp; TOC'!$A$2),'Annual Sales FINAL 06262023'!$AA$3:$AA$4500,,TRUE),)</f>
        <v>26.833333333333332</v>
      </c>
      <c r="O100" s="140">
        <f t="shared" si="8"/>
        <v>0.36244999999999999</v>
      </c>
      <c r="P100" s="127" cm="1">
        <f t="array" ref="P100">IFERROR(_xlfn.XLOOKUP(1,('Annual Sales FINAL 06262023'!$A$3:$A$4500=$A100)*('Annual Sales FINAL 06262023'!$F$3:$F$4500='Input_Data &amp; TOC'!$A$2),'Annual Sales FINAL 06262023'!$AO$3:$AO$4500,,TRUE),)</f>
        <v>935.7262915</v>
      </c>
      <c r="Q100" s="127" cm="1">
        <f t="array" ref="Q100">IFERROR(_xlfn.XLOOKUP(1,('Annual Sales FINAL 06262023'!$A$3:$A$4500=$A100)*('Annual Sales FINAL 06262023'!$F$3:$F$4500='Input_Data &amp; TOC'!$A$2),'Annual Sales FINAL 06262023'!$AP$3:$AP$4500,,TRUE),)</f>
        <v>2581.67</v>
      </c>
      <c r="R100" s="127" cm="1">
        <f t="array" ref="R100">IFERROR(_xlfn.XLOOKUP(1,('Annual Sales FINAL 06262023'!$A$3:$A$4500=$A100)*('Annual Sales FINAL 06262023'!$F$3:$F$4500='Input_Data &amp; TOC'!$A$2),'Annual Sales FINAL 06262023'!$AQ$3:$AQ$4500,,TRUE),)</f>
        <v>168.5</v>
      </c>
      <c r="S100" s="142">
        <f t="shared" si="5"/>
        <v>0.36244999999999999</v>
      </c>
      <c r="T100" s="139" cm="1">
        <f t="array" ref="T100">IFERROR(_xlfn.XLOOKUP(1,('Annual Sales FINAL 06262023'!$A$3:$A$4500=$A100)*('Annual Sales FINAL 06262023'!$F$3:$F$4500='Input_Data &amp; TOC'!$A$2),'Annual Sales FINAL 06262023'!$AR$3:$AR$4500,,TRUE),)</f>
        <v>7105.2465307999992</v>
      </c>
      <c r="U100" s="139" cm="1">
        <f t="array" ref="U100">IFERROR(_xlfn.XLOOKUP(1,('Annual Sales FINAL 06262023'!$A$3:$A$4500=$A100)*('Annual Sales FINAL 06262023'!$F$3:$F$4500='Input_Data &amp; TOC'!$A$2),'Annual Sales FINAL 06262023'!$AS$3:$AS$4500,,TRUE),)</f>
        <v>19603.383999999998</v>
      </c>
      <c r="V100" s="139" cm="1">
        <f t="array" ref="V100">IFERROR(_xlfn.XLOOKUP(1,('Annual Sales FINAL 06262023'!$A$3:$A$4500=$A100)*('Annual Sales FINAL 06262023'!$F$3:$F$4500='Input_Data &amp; TOC'!$A$2),'Annual Sales FINAL 06262023'!$AT$3:$AT$4500,,TRUE),)</f>
        <v>1279.3333333333333</v>
      </c>
      <c r="W100" s="142">
        <f t="shared" si="9"/>
        <v>0.36244999999999999</v>
      </c>
      <c r="X100" s="139" t="str" cm="1">
        <f t="array" ref="X100">IFERROR(_xlfn.XLOOKUP(1,('Annual Sales FINAL 06262023'!$A$3:$A$4500=$A100)*('Annual Sales FINAL 06262023'!$F$3:$F$4500='Input_Data &amp; TOC'!$A$2),'Annual Sales FINAL 06262023'!$S$3:$S$4500,,TRUE),)</f>
        <v>PCE</v>
      </c>
      <c r="Y100" s="139" cm="1">
        <f t="array" ref="Y100">IFERROR(_xlfn.XLOOKUP(1,('Annual Sales FINAL 06262023'!$A$3:$A$4500=$A100)*('Annual Sales FINAL 06262023'!$F$3:$F$4500='Input_Data &amp; TOC'!$A$2),'Annual Sales FINAL 06262023'!$AU$3:$AU$4500,,TRUE),)</f>
        <v>12</v>
      </c>
      <c r="Z100" t="str">
        <f>VLOOKUP($A100,'LOOKUP SalesReport 2023-11-13'!$A$2:$P$216,16, FALSE)</f>
        <v>Northwest Arctic</v>
      </c>
      <c r="AA100" t="str">
        <f t="shared" si="6"/>
        <v>Residential rate as reported to PCE</v>
      </c>
    </row>
    <row r="101" spans="1:27" ht="30" x14ac:dyDescent="0.25">
      <c r="A101" t="s">
        <v>451</v>
      </c>
      <c r="B101">
        <f>VLOOKUP($A101,'LOOKUP SalesReport 2023-11-13'!$A$2:$O$216,4, FALSE)</f>
        <v>0</v>
      </c>
      <c r="C101">
        <f>VLOOKUP(A101,'LOOKUP SalesReport 2023-11-13'!$A$2:$Q$216,9,FALSE)</f>
        <v>8</v>
      </c>
      <c r="D101" s="48" t="str" cm="1">
        <f t="array" ref="D101">IFERROR(_xlfn.XLOOKUP(1,('Annual Sales FINAL 06262023'!$A$3:$A$4500=Table2.5a!$A101)*('Annual Sales FINAL 06262023'!$F$3:$F$4500='Input_Data &amp; TOC'!$A$2),'Annual Sales FINAL 06262023'!$J$3:$J$4500,,TRUE),_xlfn.XLOOKUP(A101,'LOOKUP SalesReport 2023-11-13'!A:A,'LOOKUP SalesReport 2023-11-13'!H:H,,FALSE))</f>
        <v>Chugach Electric Assn Inc</v>
      </c>
      <c r="E101" s="48" t="str" cm="1">
        <f t="array" ref="E101">IFERROR(_xlfn.XLOOKUP(1,('Annual Sales FINAL 06262023'!$A$3:$A$4500=Table2.5a!$A101)*('Annual Sales FINAL 06262023'!$F$3:$F$4500='Input_Data &amp; TOC'!$A$2),'Annual Sales FINAL 06262023'!$B$3:$B$4500,,TRUE),_xlfn.XLOOKUP(A101,'LOOKUP SalesReport 2023-11-13'!A:A,'LOOKUP SalesReport 2023-11-13'!G:G,,FALSE))</f>
        <v>Chugach Electric Assn Inc</v>
      </c>
      <c r="F101" s="48" t="str" cm="1">
        <f t="array" ref="F101">IFERROR(_xlfn.XLOOKUP(1,('Annual Sales FINAL 06262023'!$A$3:$A$4500=Table2.5a!$A101)*('Annual Sales FINAL 06262023'!$F$3:$F$4500='Input_Data &amp; TOC'!$A$2),'Annual Sales FINAL 06262023'!$E$3:$E$4500,,TRUE),_xlfn.XLOOKUP(A101,'LOOKUP SalesReport 2023-11-13'!A:A,'LOOKUP SalesReport 2023-11-13'!K:K,,FALSE))</f>
        <v>Railbelt_grid</v>
      </c>
      <c r="G101" s="98" t="str">
        <f>VLOOKUP($F101,'LOOKUP INTERTIES 2023-11-08'!$B$2:$G$206,6,FALSE)</f>
        <v>Railbelt</v>
      </c>
      <c r="H101" s="140" cm="1">
        <f t="array" ref="H101">IFERROR(_xlfn.XLOOKUP(1,('Annual Sales FINAL 06262023'!$A$3:$A$4500=$A101)*('Annual Sales FINAL 06262023'!$F$3:$F$4500='Input_Data &amp; TOC'!$A$2),'Annual Sales FINAL 06262023'!$V$3:$V$4500,,TRUE),)</f>
        <v>126428.2</v>
      </c>
      <c r="I101" s="151" cm="1">
        <f t="array" ref="I101">IFERROR(_xlfn.XLOOKUP(1,('Annual Sales FINAL 06262023'!$A$3:$A$4500=$A101)*('Annual Sales FINAL 06262023'!$F$3:$F$4500='Input_Data &amp; TOC'!$A$2),'Annual Sales FINAL 06262023'!$W$3:$W$4500,,TRUE),)</f>
        <v>613667</v>
      </c>
      <c r="J101" s="154" cm="1">
        <f t="array" ref="J101">IFERROR(_xlfn.XLOOKUP(1,('Annual Sales FINAL 06262023'!$A$3:$A$4500=$A101)*('Annual Sales FINAL 06262023'!$F$3:$F$4500='Input_Data &amp; TOC'!$A$2),'Annual Sales FINAL 06262023'!$X$3:$X$4500,,TRUE),)</f>
        <v>96560</v>
      </c>
      <c r="K101" s="46">
        <f t="shared" si="7"/>
        <v>0.20602085495879688</v>
      </c>
      <c r="L101" s="139" cm="1">
        <f t="array" ref="L101">IFERROR(_xlfn.XLOOKUP(1,('Annual Sales FINAL 06262023'!$A$3:$A$4500=$A101)*('Annual Sales FINAL 06262023'!$F$3:$F$4500='Input_Data &amp; TOC'!$A$2),'Annual Sales FINAL 06262023'!$Y$3:$Y$4500,,TRUE),)</f>
        <v>203410.3</v>
      </c>
      <c r="M101" s="139" cm="1">
        <f t="array" ref="M101">IFERROR(_xlfn.XLOOKUP(1,('Annual Sales FINAL 06262023'!$A$3:$A$4500=$A101)*('Annual Sales FINAL 06262023'!$F$3:$F$4500='Input_Data &amp; TOC'!$A$2),'Annual Sales FINAL 06262023'!$Z$3:$Z$4500,,TRUE),)</f>
        <v>1250354</v>
      </c>
      <c r="N101" s="139" cm="1">
        <f t="array" ref="N101">IFERROR(_xlfn.XLOOKUP(1,('Annual Sales FINAL 06262023'!$A$3:$A$4500=$A101)*('Annual Sales FINAL 06262023'!$F$3:$F$4500='Input_Data &amp; TOC'!$A$2),'Annual Sales FINAL 06262023'!$AA$3:$AA$4500,,TRUE),)</f>
        <v>16232</v>
      </c>
      <c r="O101" s="140">
        <f t="shared" si="8"/>
        <v>0.16268216840990629</v>
      </c>
      <c r="P101" s="127" cm="1">
        <f t="array" ref="P101">IFERROR(_xlfn.XLOOKUP(1,('Annual Sales FINAL 06262023'!$A$3:$A$4500=$A101)*('Annual Sales FINAL 06262023'!$F$3:$F$4500='Input_Data &amp; TOC'!$A$2),'Annual Sales FINAL 06262023'!$AO$3:$AO$4500,,TRUE),)</f>
        <v>8108.8</v>
      </c>
      <c r="Q101" s="127" cm="1">
        <f t="array" ref="Q101">IFERROR(_xlfn.XLOOKUP(1,('Annual Sales FINAL 06262023'!$A$3:$A$4500=$A101)*('Annual Sales FINAL 06262023'!$F$3:$F$4500='Input_Data &amp; TOC'!$A$2),'Annual Sales FINAL 06262023'!$AP$3:$AP$4500,,TRUE),)</f>
        <v>58913</v>
      </c>
      <c r="R101" s="127" cm="1">
        <f t="array" ref="R101">IFERROR(_xlfn.XLOOKUP(1,('Annual Sales FINAL 06262023'!$A$3:$A$4500=$A101)*('Annual Sales FINAL 06262023'!$F$3:$F$4500='Input_Data &amp; TOC'!$A$2),'Annual Sales FINAL 06262023'!$AQ$3:$AQ$4500,,TRUE),)</f>
        <v>7</v>
      </c>
      <c r="S101" s="142">
        <f t="shared" si="5"/>
        <v>0.13764024918099571</v>
      </c>
      <c r="T101" s="139" cm="1">
        <f t="array" ref="T101">IFERROR(_xlfn.XLOOKUP(1,('Annual Sales FINAL 06262023'!$A$3:$A$4500=$A101)*('Annual Sales FINAL 06262023'!$F$3:$F$4500='Input_Data &amp; TOC'!$A$2),'Annual Sales FINAL 06262023'!$AR$3:$AR$4500,,TRUE),)</f>
        <v>337947.3</v>
      </c>
      <c r="U101" s="139" cm="1">
        <f t="array" ref="U101">IFERROR(_xlfn.XLOOKUP(1,('Annual Sales FINAL 06262023'!$A$3:$A$4500=$A101)*('Annual Sales FINAL 06262023'!$F$3:$F$4500='Input_Data &amp; TOC'!$A$2),'Annual Sales FINAL 06262023'!$AS$3:$AS$4500,,TRUE),)</f>
        <v>1922934</v>
      </c>
      <c r="V101" s="139" cm="1">
        <f t="array" ref="V101">IFERROR(_xlfn.XLOOKUP(1,('Annual Sales FINAL 06262023'!$A$3:$A$4500=$A101)*('Annual Sales FINAL 06262023'!$F$3:$F$4500='Input_Data &amp; TOC'!$A$2),'Annual Sales FINAL 06262023'!$AT$3:$AT$4500,,TRUE),)</f>
        <v>112799</v>
      </c>
      <c r="W101" s="142">
        <f t="shared" si="9"/>
        <v>0.17574565741725925</v>
      </c>
      <c r="X101" s="139" t="str" cm="1">
        <f t="array" ref="X101">IFERROR(_xlfn.XLOOKUP(1,('Annual Sales FINAL 06262023'!$A$3:$A$4500=$A101)*('Annual Sales FINAL 06262023'!$F$3:$F$4500='Input_Data &amp; TOC'!$A$2),'Annual Sales FINAL 06262023'!$S$3:$S$4500,,TRUE),)</f>
        <v>EIA861</v>
      </c>
      <c r="Y101" s="139" cm="1">
        <f t="array" ref="Y101">IFERROR(_xlfn.XLOOKUP(1,('Annual Sales FINAL 06262023'!$A$3:$A$4500=$A101)*('Annual Sales FINAL 06262023'!$F$3:$F$4500='Input_Data &amp; TOC'!$A$2),'Annual Sales FINAL 06262023'!$AU$3:$AU$4500,,TRUE),)</f>
        <v>0</v>
      </c>
      <c r="Z101" t="str">
        <f>VLOOKUP($A101,'LOOKUP SalesReport 2023-11-13'!$A$2:$P$216,16, FALSE)</f>
        <v>Railbelt</v>
      </c>
      <c r="AA101" t="str">
        <f t="shared" si="6"/>
        <v>Residential rate as reported to PCE</v>
      </c>
    </row>
    <row r="102" spans="1:27" x14ac:dyDescent="0.25">
      <c r="A102" t="s">
        <v>839</v>
      </c>
      <c r="B102">
        <f>VLOOKUP($A102,'LOOKUP SalesReport 2023-11-13'!$A$2:$O$216,4, FALSE)</f>
        <v>331780</v>
      </c>
      <c r="C102">
        <f>VLOOKUP(A102,'LOOKUP SalesReport 2023-11-13'!$A$2:$Q$216,9,FALSE)</f>
        <v>337</v>
      </c>
      <c r="D102" s="48" t="str" cm="1">
        <f t="array" ref="D102">IFERROR(_xlfn.XLOOKUP(1,('Annual Sales FINAL 06262023'!$A$3:$A$4500=Table2.5a!$A102)*('Annual Sales FINAL 06262023'!$F$3:$F$4500='Input_Data &amp; TOC'!$A$2),'Annual Sales FINAL 06262023'!$J$3:$J$4500,,TRUE),_xlfn.XLOOKUP(A102,'LOOKUP SalesReport 2023-11-13'!A:A,'LOOKUP SalesReport 2023-11-13'!H:H,,FALSE))</f>
        <v>Atmautluak Tribal Utilities</v>
      </c>
      <c r="E102" s="48" t="str" cm="1">
        <f t="array" ref="E102">IFERROR(_xlfn.XLOOKUP(1,('Annual Sales FINAL 06262023'!$A$3:$A$4500=Table2.5a!$A102)*('Annual Sales FINAL 06262023'!$F$3:$F$4500='Input_Data &amp; TOC'!$A$2),'Annual Sales FINAL 06262023'!$B$3:$B$4500,,TRUE),_xlfn.XLOOKUP(A102,'LOOKUP SalesReport 2023-11-13'!A:A,'LOOKUP SalesReport 2023-11-13'!G:G,,FALSE))</f>
        <v>Atmautluak</v>
      </c>
      <c r="F102" s="48" t="str" cm="1">
        <f t="array" ref="F102">IFERROR(_xlfn.XLOOKUP(1,('Annual Sales FINAL 06262023'!$A$3:$A$4500=Table2.5a!$A102)*('Annual Sales FINAL 06262023'!$F$3:$F$4500='Input_Data &amp; TOC'!$A$2),'Annual Sales FINAL 06262023'!$E$3:$E$4500,,TRUE),_xlfn.XLOOKUP(A102,'LOOKUP SalesReport 2023-11-13'!A:A,'LOOKUP SalesReport 2023-11-13'!K:K,,FALSE))</f>
        <v>Atmautluak_grid</v>
      </c>
      <c r="G102" s="98" t="str">
        <f>VLOOKUP($F102,'LOOKUP INTERTIES 2023-11-08'!$B$2:$G$206,6,FALSE)</f>
        <v>Lower Yukon-Kuskokwim</v>
      </c>
      <c r="H102" s="140" cm="1">
        <f t="array" ref="H102">IFERROR(_xlfn.XLOOKUP(1,('Annual Sales FINAL 06262023'!$A$3:$A$4500=$A102)*('Annual Sales FINAL 06262023'!$F$3:$F$4500='Input_Data &amp; TOC'!$A$2),'Annual Sales FINAL 06262023'!$V$3:$V$4500,,TRUE),)</f>
        <v>284.25144</v>
      </c>
      <c r="I102" s="151" cm="1">
        <f t="array" ref="I102">IFERROR(_xlfn.XLOOKUP(1,('Annual Sales FINAL 06262023'!$A$3:$A$4500=$A102)*('Annual Sales FINAL 06262023'!$F$3:$F$4500='Input_Data &amp; TOC'!$A$2),'Annual Sales FINAL 06262023'!$W$3:$W$4500,,TRUE),)</f>
        <v>430.68400000000003</v>
      </c>
      <c r="J102" s="154" cm="1">
        <f t="array" ref="J102">IFERROR(_xlfn.XLOOKUP(1,('Annual Sales FINAL 06262023'!$A$3:$A$4500=$A102)*('Annual Sales FINAL 06262023'!$F$3:$F$4500='Input_Data &amp; TOC'!$A$2),'Annual Sales FINAL 06262023'!$X$3:$X$4500,,TRUE),)</f>
        <v>73.666666666666671</v>
      </c>
      <c r="K102" s="46">
        <f t="shared" si="7"/>
        <v>0.65999999999999992</v>
      </c>
      <c r="L102" s="139" cm="1">
        <f t="array" ref="L102">IFERROR(_xlfn.XLOOKUP(1,('Annual Sales FINAL 06262023'!$A$3:$A$4500=$A102)*('Annual Sales FINAL 06262023'!$F$3:$F$4500='Input_Data &amp; TOC'!$A$2),'Annual Sales FINAL 06262023'!$Y$3:$Y$4500,,TRUE),)</f>
        <v>273.47430000000003</v>
      </c>
      <c r="M102" s="139" cm="1">
        <f t="array" ref="M102">IFERROR(_xlfn.XLOOKUP(1,('Annual Sales FINAL 06262023'!$A$3:$A$4500=$A102)*('Annual Sales FINAL 06262023'!$F$3:$F$4500='Input_Data &amp; TOC'!$A$2),'Annual Sales FINAL 06262023'!$Z$3:$Z$4500,,TRUE),)</f>
        <v>414.35500000000002</v>
      </c>
      <c r="N102" s="139" cm="1">
        <f t="array" ref="N102">IFERROR(_xlfn.XLOOKUP(1,('Annual Sales FINAL 06262023'!$A$3:$A$4500=$A102)*('Annual Sales FINAL 06262023'!$F$3:$F$4500='Input_Data &amp; TOC'!$A$2),'Annual Sales FINAL 06262023'!$AA$3:$AA$4500,,TRUE),)</f>
        <v>8</v>
      </c>
      <c r="O102" s="140">
        <f t="shared" si="8"/>
        <v>0.66</v>
      </c>
      <c r="P102" s="127" cm="1">
        <f t="array" ref="P102">IFERROR(_xlfn.XLOOKUP(1,('Annual Sales FINAL 06262023'!$A$3:$A$4500=$A102)*('Annual Sales FINAL 06262023'!$F$3:$F$4500='Input_Data &amp; TOC'!$A$2),'Annual Sales FINAL 06262023'!$AO$3:$AO$4500,,TRUE),)</f>
        <v>85.57098000000002</v>
      </c>
      <c r="Q102" s="127" cm="1">
        <f t="array" ref="Q102">IFERROR(_xlfn.XLOOKUP(1,('Annual Sales FINAL 06262023'!$A$3:$A$4500=$A102)*('Annual Sales FINAL 06262023'!$F$3:$F$4500='Input_Data &amp; TOC'!$A$2),'Annual Sales FINAL 06262023'!$AP$3:$AP$4500,,TRUE),)</f>
        <v>129.65300000000002</v>
      </c>
      <c r="R102" s="127" cm="1">
        <f t="array" ref="R102">IFERROR(_xlfn.XLOOKUP(1,('Annual Sales FINAL 06262023'!$A$3:$A$4500=$A102)*('Annual Sales FINAL 06262023'!$F$3:$F$4500='Input_Data &amp; TOC'!$A$2),'Annual Sales FINAL 06262023'!$AQ$3:$AQ$4500,,TRUE),)</f>
        <v>13.5</v>
      </c>
      <c r="S102" s="142">
        <f t="shared" si="5"/>
        <v>0.66</v>
      </c>
      <c r="T102" s="139" cm="1">
        <f t="array" ref="T102">IFERROR(_xlfn.XLOOKUP(1,('Annual Sales FINAL 06262023'!$A$3:$A$4500=$A102)*('Annual Sales FINAL 06262023'!$F$3:$F$4500='Input_Data &amp; TOC'!$A$2),'Annual Sales FINAL 06262023'!$AR$3:$AR$4500,,TRUE),)</f>
        <v>643.29672000000005</v>
      </c>
      <c r="U102" s="139" cm="1">
        <f t="array" ref="U102">IFERROR(_xlfn.XLOOKUP(1,('Annual Sales FINAL 06262023'!$A$3:$A$4500=$A102)*('Annual Sales FINAL 06262023'!$F$3:$F$4500='Input_Data &amp; TOC'!$A$2),'Annual Sales FINAL 06262023'!$AS$3:$AS$4500,,TRUE),)</f>
        <v>974.69200000000001</v>
      </c>
      <c r="V102" s="139" cm="1">
        <f t="array" ref="V102">IFERROR(_xlfn.XLOOKUP(1,('Annual Sales FINAL 06262023'!$A$3:$A$4500=$A102)*('Annual Sales FINAL 06262023'!$F$3:$F$4500='Input_Data &amp; TOC'!$A$2),'Annual Sales FINAL 06262023'!$AT$3:$AT$4500,,TRUE),)</f>
        <v>95.166666666666671</v>
      </c>
      <c r="W102" s="142">
        <f t="shared" si="9"/>
        <v>0.66</v>
      </c>
      <c r="X102" s="139" t="str" cm="1">
        <f t="array" ref="X102">IFERROR(_xlfn.XLOOKUP(1,('Annual Sales FINAL 06262023'!$A$3:$A$4500=$A102)*('Annual Sales FINAL 06262023'!$F$3:$F$4500='Input_Data &amp; TOC'!$A$2),'Annual Sales FINAL 06262023'!$S$3:$S$4500,,TRUE),)</f>
        <v>PCE</v>
      </c>
      <c r="Y102" s="139" cm="1">
        <f t="array" ref="Y102">IFERROR(_xlfn.XLOOKUP(1,('Annual Sales FINAL 06262023'!$A$3:$A$4500=$A102)*('Annual Sales FINAL 06262023'!$F$3:$F$4500='Input_Data &amp; TOC'!$A$2),'Annual Sales FINAL 06262023'!$AU$3:$AU$4500,,TRUE),)</f>
        <v>12</v>
      </c>
      <c r="Z102" t="str">
        <f>VLOOKUP($A102,'LOOKUP SalesReport 2023-11-13'!$A$2:$P$216,16, FALSE)</f>
        <v>Lower Yukon-Kuskokwim</v>
      </c>
      <c r="AA102" t="str">
        <f t="shared" si="6"/>
        <v>Residential rate as reported to PCE</v>
      </c>
    </row>
    <row r="103" spans="1:27" x14ac:dyDescent="0.25">
      <c r="A103" t="s">
        <v>817</v>
      </c>
      <c r="B103">
        <f>VLOOKUP($A103,'LOOKUP SalesReport 2023-11-13'!$A$2:$O$216,4, FALSE)</f>
        <v>331860</v>
      </c>
      <c r="C103">
        <f>VLOOKUP(A103,'LOOKUP SalesReport 2023-11-13'!$A$2:$Q$216,9,FALSE)</f>
        <v>297</v>
      </c>
      <c r="D103" s="48" t="str" cm="1">
        <f t="array" ref="D103">IFERROR(_xlfn.XLOOKUP(1,('Annual Sales FINAL 06262023'!$A$3:$A$4500=Table2.5a!$A103)*('Annual Sales FINAL 06262023'!$F$3:$F$4500='Input_Data &amp; TOC'!$A$2),'Annual Sales FINAL 06262023'!$J$3:$J$4500,,TRUE),_xlfn.XLOOKUP(A103,'LOOKUP SalesReport 2023-11-13'!A:A,'LOOKUP SalesReport 2023-11-13'!H:H,,FALSE))</f>
        <v>Chignik, City of</v>
      </c>
      <c r="E103" s="48" t="str" cm="1">
        <f t="array" ref="E103">IFERROR(_xlfn.XLOOKUP(1,('Annual Sales FINAL 06262023'!$A$3:$A$4500=Table2.5a!$A103)*('Annual Sales FINAL 06262023'!$F$3:$F$4500='Input_Data &amp; TOC'!$A$2),'Annual Sales FINAL 06262023'!$B$3:$B$4500,,TRUE),_xlfn.XLOOKUP(A103,'LOOKUP SalesReport 2023-11-13'!A:A,'LOOKUP SalesReport 2023-11-13'!G:G,,FALSE))</f>
        <v>Chignik</v>
      </c>
      <c r="F103" s="48" t="str" cm="1">
        <f t="array" ref="F103">IFERROR(_xlfn.XLOOKUP(1,('Annual Sales FINAL 06262023'!$A$3:$A$4500=Table2.5a!$A103)*('Annual Sales FINAL 06262023'!$F$3:$F$4500='Input_Data &amp; TOC'!$A$2),'Annual Sales FINAL 06262023'!$E$3:$E$4500,,TRUE),_xlfn.XLOOKUP(A103,'LOOKUP SalesReport 2023-11-13'!A:A,'LOOKUP SalesReport 2023-11-13'!K:K,,FALSE))</f>
        <v>Chignik_grid</v>
      </c>
      <c r="G103" s="98" t="str">
        <f>VLOOKUP($F103,'LOOKUP INTERTIES 2023-11-08'!$B$2:$G$206,6,FALSE)</f>
        <v>Bristol Bay</v>
      </c>
      <c r="H103" s="140" cm="1">
        <f t="array" ref="H103">IFERROR(_xlfn.XLOOKUP(1,('Annual Sales FINAL 06262023'!$A$3:$A$4500=$A103)*('Annual Sales FINAL 06262023'!$F$3:$F$4500='Input_Data &amp; TOC'!$A$2),'Annual Sales FINAL 06262023'!$V$3:$V$4500,,TRUE),)</f>
        <v>57.058359750000008</v>
      </c>
      <c r="I103" s="151" cm="1">
        <f t="array" ref="I103">IFERROR(_xlfn.XLOOKUP(1,('Annual Sales FINAL 06262023'!$A$3:$A$4500=$A103)*('Annual Sales FINAL 06262023'!$F$3:$F$4500='Input_Data &amp; TOC'!$A$2),'Annual Sales FINAL 06262023'!$W$3:$W$4500,,TRUE),)</f>
        <v>137.18700000000001</v>
      </c>
      <c r="J103" s="154" cm="1">
        <f t="array" ref="J103">IFERROR(_xlfn.XLOOKUP(1,('Annual Sales FINAL 06262023'!$A$3:$A$4500=$A103)*('Annual Sales FINAL 06262023'!$F$3:$F$4500='Input_Data &amp; TOC'!$A$2),'Annual Sales FINAL 06262023'!$X$3:$X$4500,,TRUE),)</f>
        <v>52.5</v>
      </c>
      <c r="K103" s="46">
        <f t="shared" si="7"/>
        <v>0.41591666666666671</v>
      </c>
      <c r="L103" s="139" cm="1">
        <f t="array" ref="L103">IFERROR(_xlfn.XLOOKUP(1,('Annual Sales FINAL 06262023'!$A$3:$A$4500=$A103)*('Annual Sales FINAL 06262023'!$F$3:$F$4500='Input_Data &amp; TOC'!$A$2),'Annual Sales FINAL 06262023'!$Y$3:$Y$4500,,TRUE),)</f>
        <v>141.28730758333336</v>
      </c>
      <c r="M103" s="139" cm="1">
        <f t="array" ref="M103">IFERROR(_xlfn.XLOOKUP(1,('Annual Sales FINAL 06262023'!$A$3:$A$4500=$A103)*('Annual Sales FINAL 06262023'!$F$3:$F$4500='Input_Data &amp; TOC'!$A$2),'Annual Sales FINAL 06262023'!$Z$3:$Z$4500,,TRUE),)</f>
        <v>339.70100000000002</v>
      </c>
      <c r="N103" s="139" cm="1">
        <f t="array" ref="N103">IFERROR(_xlfn.XLOOKUP(1,('Annual Sales FINAL 06262023'!$A$3:$A$4500=$A103)*('Annual Sales FINAL 06262023'!$F$3:$F$4500='Input_Data &amp; TOC'!$A$2),'Annual Sales FINAL 06262023'!$AA$3:$AA$4500,,TRUE),)</f>
        <v>10</v>
      </c>
      <c r="O103" s="140">
        <f t="shared" si="8"/>
        <v>0.41591666666666671</v>
      </c>
      <c r="P103" s="127" cm="1">
        <f t="array" ref="P103">IFERROR(_xlfn.XLOOKUP(1,('Annual Sales FINAL 06262023'!$A$3:$A$4500=$A103)*('Annual Sales FINAL 06262023'!$F$3:$F$4500='Input_Data &amp; TOC'!$A$2),'Annual Sales FINAL 06262023'!$AO$3:$AO$4500,,TRUE),)</f>
        <v>54.129890500000009</v>
      </c>
      <c r="Q103" s="127" cm="1">
        <f t="array" ref="Q103">IFERROR(_xlfn.XLOOKUP(1,('Annual Sales FINAL 06262023'!$A$3:$A$4500=$A103)*('Annual Sales FINAL 06262023'!$F$3:$F$4500='Input_Data &amp; TOC'!$A$2),'Annual Sales FINAL 06262023'!$AP$3:$AP$4500,,TRUE),)</f>
        <v>130.14600000000002</v>
      </c>
      <c r="R103" s="127" cm="1">
        <f t="array" ref="R103">IFERROR(_xlfn.XLOOKUP(1,('Annual Sales FINAL 06262023'!$A$3:$A$4500=$A103)*('Annual Sales FINAL 06262023'!$F$3:$F$4500='Input_Data &amp; TOC'!$A$2),'Annual Sales FINAL 06262023'!$AQ$3:$AQ$4500,,TRUE),)</f>
        <v>57.416666666666664</v>
      </c>
      <c r="S103" s="142">
        <f t="shared" si="5"/>
        <v>0.41591666666666671</v>
      </c>
      <c r="T103" s="139" cm="1">
        <f t="array" ref="T103">IFERROR(_xlfn.XLOOKUP(1,('Annual Sales FINAL 06262023'!$A$3:$A$4500=$A103)*('Annual Sales FINAL 06262023'!$F$3:$F$4500='Input_Data &amp; TOC'!$A$2),'Annual Sales FINAL 06262023'!$AR$3:$AR$4500,,TRUE),)</f>
        <v>252.4755578333334</v>
      </c>
      <c r="U103" s="139" cm="1">
        <f t="array" ref="U103">IFERROR(_xlfn.XLOOKUP(1,('Annual Sales FINAL 06262023'!$A$3:$A$4500=$A103)*('Annual Sales FINAL 06262023'!$F$3:$F$4500='Input_Data &amp; TOC'!$A$2),'Annual Sales FINAL 06262023'!$AS$3:$AS$4500,,TRUE),)</f>
        <v>607.03400000000011</v>
      </c>
      <c r="V103" s="139" cm="1">
        <f t="array" ref="V103">IFERROR(_xlfn.XLOOKUP(1,('Annual Sales FINAL 06262023'!$A$3:$A$4500=$A103)*('Annual Sales FINAL 06262023'!$F$3:$F$4500='Input_Data &amp; TOC'!$A$2),'Annual Sales FINAL 06262023'!$AT$3:$AT$4500,,TRUE),)</f>
        <v>119.91666666666666</v>
      </c>
      <c r="W103" s="142">
        <f t="shared" si="9"/>
        <v>0.41591666666666671</v>
      </c>
      <c r="X103" s="139" t="str" cm="1">
        <f t="array" ref="X103">IFERROR(_xlfn.XLOOKUP(1,('Annual Sales FINAL 06262023'!$A$3:$A$4500=$A103)*('Annual Sales FINAL 06262023'!$F$3:$F$4500='Input_Data &amp; TOC'!$A$2),'Annual Sales FINAL 06262023'!$S$3:$S$4500,,TRUE),)</f>
        <v>PCE</v>
      </c>
      <c r="Y103" s="139" cm="1">
        <f t="array" ref="Y103">IFERROR(_xlfn.XLOOKUP(1,('Annual Sales FINAL 06262023'!$A$3:$A$4500=$A103)*('Annual Sales FINAL 06262023'!$F$3:$F$4500='Input_Data &amp; TOC'!$A$2),'Annual Sales FINAL 06262023'!$AU$3:$AU$4500,,TRUE),)</f>
        <v>12</v>
      </c>
      <c r="Z103" t="str">
        <f>VLOOKUP($A103,'LOOKUP SalesReport 2023-11-13'!$A$2:$P$216,16, FALSE)</f>
        <v>Bristol Bay</v>
      </c>
      <c r="AA103" t="str">
        <f t="shared" si="6"/>
        <v>Residential rate as reported to PCE</v>
      </c>
    </row>
    <row r="104" spans="1:27" ht="30" x14ac:dyDescent="0.25">
      <c r="A104" t="s">
        <v>483</v>
      </c>
      <c r="B104">
        <f>VLOOKUP($A104,'LOOKUP SalesReport 2023-11-13'!$A$2:$O$216,4, FALSE)</f>
        <v>0</v>
      </c>
      <c r="C104">
        <f>VLOOKUP(A104,'LOOKUP SalesReport 2023-11-13'!$A$2:$Q$216,9,FALSE)</f>
        <v>32</v>
      </c>
      <c r="D104" s="48" t="str" cm="1">
        <f t="array" ref="D104">IFERROR(_xlfn.XLOOKUP(1,('Annual Sales FINAL 06262023'!$A$3:$A$4500=Table2.5a!$A104)*('Annual Sales FINAL 06262023'!$F$3:$F$4500='Input_Data &amp; TOC'!$A$2),'Annual Sales FINAL 06262023'!$J$3:$J$4500,,TRUE),_xlfn.XLOOKUP(A104,'LOOKUP SalesReport 2023-11-13'!A:A,'LOOKUP SalesReport 2023-11-13'!H:H,,FALSE))</f>
        <v>Homer Electric Assn Inc</v>
      </c>
      <c r="E104" s="48" t="str" cm="1">
        <f t="array" ref="E104">IFERROR(_xlfn.XLOOKUP(1,('Annual Sales FINAL 06262023'!$A$3:$A$4500=Table2.5a!$A104)*('Annual Sales FINAL 06262023'!$F$3:$F$4500='Input_Data &amp; TOC'!$A$2),'Annual Sales FINAL 06262023'!$B$3:$B$4500,,TRUE),_xlfn.XLOOKUP(A104,'LOOKUP SalesReport 2023-11-13'!A:A,'LOOKUP SalesReport 2023-11-13'!G:G,,FALSE))</f>
        <v>Homer Electric Assn Inc</v>
      </c>
      <c r="F104" s="48" t="str" cm="1">
        <f t="array" ref="F104">IFERROR(_xlfn.XLOOKUP(1,('Annual Sales FINAL 06262023'!$A$3:$A$4500=Table2.5a!$A104)*('Annual Sales FINAL 06262023'!$F$3:$F$4500='Input_Data &amp; TOC'!$A$2),'Annual Sales FINAL 06262023'!$E$3:$E$4500,,TRUE),_xlfn.XLOOKUP(A104,'LOOKUP SalesReport 2023-11-13'!A:A,'LOOKUP SalesReport 2023-11-13'!K:K,,FALSE))</f>
        <v>Railbelt_grid</v>
      </c>
      <c r="G104" s="98" t="str">
        <f>VLOOKUP($F104,'LOOKUP INTERTIES 2023-11-08'!$B$2:$G$206,6,FALSE)</f>
        <v>Railbelt</v>
      </c>
      <c r="H104" s="140" cm="1">
        <f t="array" ref="H104">IFERROR(_xlfn.XLOOKUP(1,('Annual Sales FINAL 06262023'!$A$3:$A$4500=$A104)*('Annual Sales FINAL 06262023'!$F$3:$F$4500='Input_Data &amp; TOC'!$A$2),'Annual Sales FINAL 06262023'!$V$3:$V$4500,,TRUE),)</f>
        <v>49744.6</v>
      </c>
      <c r="I104" s="151" cm="1">
        <f t="array" ref="I104">IFERROR(_xlfn.XLOOKUP(1,('Annual Sales FINAL 06262023'!$A$3:$A$4500=$A104)*('Annual Sales FINAL 06262023'!$F$3:$F$4500='Input_Data &amp; TOC'!$A$2),'Annual Sales FINAL 06262023'!$W$3:$W$4500,,TRUE),)</f>
        <v>176313</v>
      </c>
      <c r="J104" s="154" cm="1">
        <f t="array" ref="J104">IFERROR(_xlfn.XLOOKUP(1,('Annual Sales FINAL 06262023'!$A$3:$A$4500=$A104)*('Annual Sales FINAL 06262023'!$F$3:$F$4500='Input_Data &amp; TOC'!$A$2),'Annual Sales FINAL 06262023'!$X$3:$X$4500,,TRUE),)</f>
        <v>28602</v>
      </c>
      <c r="K104" s="46">
        <f t="shared" si="7"/>
        <v>0.28213801591487864</v>
      </c>
      <c r="L104" s="139" cm="1">
        <f t="array" ref="L104">IFERROR(_xlfn.XLOOKUP(1,('Annual Sales FINAL 06262023'!$A$3:$A$4500=$A104)*('Annual Sales FINAL 06262023'!$F$3:$F$4500='Input_Data &amp; TOC'!$A$2),'Annual Sales FINAL 06262023'!$Y$3:$Y$4500,,TRUE),)</f>
        <v>40589.800000000003</v>
      </c>
      <c r="M104" s="139" cm="1">
        <f t="array" ref="M104">IFERROR(_xlfn.XLOOKUP(1,('Annual Sales FINAL 06262023'!$A$3:$A$4500=$A104)*('Annual Sales FINAL 06262023'!$F$3:$F$4500='Input_Data &amp; TOC'!$A$2),'Annual Sales FINAL 06262023'!$Z$3:$Z$4500,,TRUE),)</f>
        <v>163237</v>
      </c>
      <c r="N104" s="139" cm="1">
        <f t="array" ref="N104">IFERROR(_xlfn.XLOOKUP(1,('Annual Sales FINAL 06262023'!$A$3:$A$4500=$A104)*('Annual Sales FINAL 06262023'!$F$3:$F$4500='Input_Data &amp; TOC'!$A$2),'Annual Sales FINAL 06262023'!$AA$3:$AA$4500,,TRUE),)</f>
        <v>4329</v>
      </c>
      <c r="O104" s="140">
        <f t="shared" si="8"/>
        <v>0.24865563567083446</v>
      </c>
      <c r="P104" s="127" cm="1">
        <f t="array" ref="P104">IFERROR(_xlfn.XLOOKUP(1,('Annual Sales FINAL 06262023'!$A$3:$A$4500=$A104)*('Annual Sales FINAL 06262023'!$F$3:$F$4500='Input_Data &amp; TOC'!$A$2),'Annual Sales FINAL 06262023'!$AO$3:$AO$4500,,TRUE),)</f>
        <v>14029</v>
      </c>
      <c r="Q104" s="127" cm="1">
        <f t="array" ref="Q104">IFERROR(_xlfn.XLOOKUP(1,('Annual Sales FINAL 06262023'!$A$3:$A$4500=$A104)*('Annual Sales FINAL 06262023'!$F$3:$F$4500='Input_Data &amp; TOC'!$A$2),'Annual Sales FINAL 06262023'!$AP$3:$AP$4500,,TRUE),)</f>
        <v>121882</v>
      </c>
      <c r="R104" s="127" cm="1">
        <f t="array" ref="R104">IFERROR(_xlfn.XLOOKUP(1,('Annual Sales FINAL 06262023'!$A$3:$A$4500=$A104)*('Annual Sales FINAL 06262023'!$F$3:$F$4500='Input_Data &amp; TOC'!$A$2),'Annual Sales FINAL 06262023'!$AQ$3:$AQ$4500,,TRUE),)</f>
        <v>23</v>
      </c>
      <c r="S104" s="142">
        <f t="shared" si="5"/>
        <v>0.11510313253802859</v>
      </c>
      <c r="T104" s="139" cm="1">
        <f t="array" ref="T104">IFERROR(_xlfn.XLOOKUP(1,('Annual Sales FINAL 06262023'!$A$3:$A$4500=$A104)*('Annual Sales FINAL 06262023'!$F$3:$F$4500='Input_Data &amp; TOC'!$A$2),'Annual Sales FINAL 06262023'!$AR$3:$AR$4500,,TRUE),)</f>
        <v>104363.4</v>
      </c>
      <c r="U104" s="139" cm="1">
        <f t="array" ref="U104">IFERROR(_xlfn.XLOOKUP(1,('Annual Sales FINAL 06262023'!$A$3:$A$4500=$A104)*('Annual Sales FINAL 06262023'!$F$3:$F$4500='Input_Data &amp; TOC'!$A$2),'Annual Sales FINAL 06262023'!$AS$3:$AS$4500,,TRUE),)</f>
        <v>461432</v>
      </c>
      <c r="V104" s="139" cm="1">
        <f t="array" ref="V104">IFERROR(_xlfn.XLOOKUP(1,('Annual Sales FINAL 06262023'!$A$3:$A$4500=$A104)*('Annual Sales FINAL 06262023'!$F$3:$F$4500='Input_Data &amp; TOC'!$A$2),'Annual Sales FINAL 06262023'!$AT$3:$AT$4500,,TRUE),)</f>
        <v>32954</v>
      </c>
      <c r="W104" s="142">
        <f t="shared" si="9"/>
        <v>0.22617287054213839</v>
      </c>
      <c r="X104" s="139" t="str" cm="1">
        <f t="array" ref="X104">IFERROR(_xlfn.XLOOKUP(1,('Annual Sales FINAL 06262023'!$A$3:$A$4500=$A104)*('Annual Sales FINAL 06262023'!$F$3:$F$4500='Input_Data &amp; TOC'!$A$2),'Annual Sales FINAL 06262023'!$S$3:$S$4500,,TRUE),)</f>
        <v>EIA861</v>
      </c>
      <c r="Y104" s="139" cm="1">
        <f t="array" ref="Y104">IFERROR(_xlfn.XLOOKUP(1,('Annual Sales FINAL 06262023'!$A$3:$A$4500=$A104)*('Annual Sales FINAL 06262023'!$F$3:$F$4500='Input_Data &amp; TOC'!$A$2),'Annual Sales FINAL 06262023'!$AU$3:$AU$4500,,TRUE),)</f>
        <v>0</v>
      </c>
      <c r="Z104" t="str">
        <f>VLOOKUP($A104,'LOOKUP SalesReport 2023-11-13'!$A$2:$P$216,16, FALSE)</f>
        <v>Railbelt</v>
      </c>
      <c r="AA104" t="str">
        <f t="shared" si="6"/>
        <v>Residential rate as reported to PCE</v>
      </c>
    </row>
    <row r="105" spans="1:27" x14ac:dyDescent="0.25">
      <c r="A105" t="s">
        <v>937</v>
      </c>
      <c r="B105">
        <f>VLOOKUP($A105,'LOOKUP SalesReport 2023-11-13'!$A$2:$O$216,4, FALSE)</f>
        <v>332500</v>
      </c>
      <c r="C105">
        <f>VLOOKUP(A105,'LOOKUP SalesReport 2023-11-13'!$A$2:$Q$216,9,FALSE)</f>
        <v>399</v>
      </c>
      <c r="D105" s="48" t="str" cm="1">
        <f t="array" ref="D105">IFERROR(_xlfn.XLOOKUP(1,('Annual Sales FINAL 06262023'!$A$3:$A$4500=Table2.5a!$A105)*('Annual Sales FINAL 06262023'!$F$3:$F$4500='Input_Data &amp; TOC'!$A$2),'Annual Sales FINAL 06262023'!$J$3:$J$4500,,TRUE),_xlfn.XLOOKUP(A105,'LOOKUP SalesReport 2023-11-13'!A:A,'LOOKUP SalesReport 2023-11-13'!H:H,,FALSE))</f>
        <v>Port Heiden Utilities</v>
      </c>
      <c r="E105" s="48" t="str" cm="1">
        <f t="array" ref="E105">IFERROR(_xlfn.XLOOKUP(1,('Annual Sales FINAL 06262023'!$A$3:$A$4500=Table2.5a!$A105)*('Annual Sales FINAL 06262023'!$F$3:$F$4500='Input_Data &amp; TOC'!$A$2),'Annual Sales FINAL 06262023'!$B$3:$B$4500,,TRUE),_xlfn.XLOOKUP(A105,'LOOKUP SalesReport 2023-11-13'!A:A,'LOOKUP SalesReport 2023-11-13'!G:G,,FALSE))</f>
        <v>Port Heiden</v>
      </c>
      <c r="F105" s="48" t="str" cm="1">
        <f t="array" ref="F105">IFERROR(_xlfn.XLOOKUP(1,('Annual Sales FINAL 06262023'!$A$3:$A$4500=Table2.5a!$A105)*('Annual Sales FINAL 06262023'!$F$3:$F$4500='Input_Data &amp; TOC'!$A$2),'Annual Sales FINAL 06262023'!$E$3:$E$4500,,TRUE),_xlfn.XLOOKUP(A105,'LOOKUP SalesReport 2023-11-13'!A:A,'LOOKUP SalesReport 2023-11-13'!K:K,,FALSE))</f>
        <v>Port Heiden_grid</v>
      </c>
      <c r="G105" s="98" t="str">
        <f>VLOOKUP($F105,'LOOKUP INTERTIES 2023-11-08'!$B$2:$G$206,6,FALSE)</f>
        <v>Bristol Bay</v>
      </c>
      <c r="H105" s="140" cm="1">
        <f t="array" ref="H105">IFERROR(_xlfn.XLOOKUP(1,('Annual Sales FINAL 06262023'!$A$3:$A$4500=$A105)*('Annual Sales FINAL 06262023'!$F$3:$F$4500='Input_Data &amp; TOC'!$A$2),'Annual Sales FINAL 06262023'!$V$3:$V$4500,,TRUE),)</f>
        <v>115.46015000000003</v>
      </c>
      <c r="I105" s="151" cm="1">
        <f t="array" ref="I105">IFERROR(_xlfn.XLOOKUP(1,('Annual Sales FINAL 06262023'!$A$3:$A$4500=$A105)*('Annual Sales FINAL 06262023'!$F$3:$F$4500='Input_Data &amp; TOC'!$A$2),'Annual Sales FINAL 06262023'!$W$3:$W$4500,,TRUE),)</f>
        <v>177.631</v>
      </c>
      <c r="J105" s="154" cm="1">
        <f t="array" ref="J105">IFERROR(_xlfn.XLOOKUP(1,('Annual Sales FINAL 06262023'!$A$3:$A$4500=$A105)*('Annual Sales FINAL 06262023'!$F$3:$F$4500='Input_Data &amp; TOC'!$A$2),'Annual Sales FINAL 06262023'!$X$3:$X$4500,,TRUE),)</f>
        <v>64.5</v>
      </c>
      <c r="K105" s="46">
        <f t="shared" si="7"/>
        <v>0.65000000000000013</v>
      </c>
      <c r="L105" s="139" cm="1">
        <f t="array" ref="L105">IFERROR(_xlfn.XLOOKUP(1,('Annual Sales FINAL 06262023'!$A$3:$A$4500=$A105)*('Annual Sales FINAL 06262023'!$F$3:$F$4500='Input_Data &amp; TOC'!$A$2),'Annual Sales FINAL 06262023'!$Y$3:$Y$4500,,TRUE),)</f>
        <v>77.756250000000023</v>
      </c>
      <c r="M105" s="139" cm="1">
        <f t="array" ref="M105">IFERROR(_xlfn.XLOOKUP(1,('Annual Sales FINAL 06262023'!$A$3:$A$4500=$A105)*('Annual Sales FINAL 06262023'!$F$3:$F$4500='Input_Data &amp; TOC'!$A$2),'Annual Sales FINAL 06262023'!$Z$3:$Z$4500,,TRUE),)</f>
        <v>119.625</v>
      </c>
      <c r="N105" s="139" cm="1">
        <f t="array" ref="N105">IFERROR(_xlfn.XLOOKUP(1,('Annual Sales FINAL 06262023'!$A$3:$A$4500=$A105)*('Annual Sales FINAL 06262023'!$F$3:$F$4500='Input_Data &amp; TOC'!$A$2),'Annual Sales FINAL 06262023'!$AA$3:$AA$4500,,TRUE),)</f>
        <v>5.083333333333333</v>
      </c>
      <c r="O105" s="140">
        <f t="shared" si="8"/>
        <v>0.65000000000000024</v>
      </c>
      <c r="P105" s="127" cm="1">
        <f t="array" ref="P105">IFERROR(_xlfn.XLOOKUP(1,('Annual Sales FINAL 06262023'!$A$3:$A$4500=$A105)*('Annual Sales FINAL 06262023'!$F$3:$F$4500='Input_Data &amp; TOC'!$A$2),'Annual Sales FINAL 06262023'!$AO$3:$AO$4500,,TRUE),)</f>
        <v>131.73550000000003</v>
      </c>
      <c r="Q105" s="127" cm="1">
        <f t="array" ref="Q105">IFERROR(_xlfn.XLOOKUP(1,('Annual Sales FINAL 06262023'!$A$3:$A$4500=$A105)*('Annual Sales FINAL 06262023'!$F$3:$F$4500='Input_Data &amp; TOC'!$A$2),'Annual Sales FINAL 06262023'!$AP$3:$AP$4500,,TRUE),)</f>
        <v>202.67</v>
      </c>
      <c r="R105" s="127" cm="1">
        <f t="array" ref="R105">IFERROR(_xlfn.XLOOKUP(1,('Annual Sales FINAL 06262023'!$A$3:$A$4500=$A105)*('Annual Sales FINAL 06262023'!$F$3:$F$4500='Input_Data &amp; TOC'!$A$2),'Annual Sales FINAL 06262023'!$AQ$3:$AQ$4500,,TRUE),)</f>
        <v>37.083333333333329</v>
      </c>
      <c r="S105" s="142">
        <f t="shared" si="5"/>
        <v>0.65000000000000024</v>
      </c>
      <c r="T105" s="139" cm="1">
        <f t="array" ref="T105">IFERROR(_xlfn.XLOOKUP(1,('Annual Sales FINAL 06262023'!$A$3:$A$4500=$A105)*('Annual Sales FINAL 06262023'!$F$3:$F$4500='Input_Data &amp; TOC'!$A$2),'Annual Sales FINAL 06262023'!$AR$3:$AR$4500,,TRUE),)</f>
        <v>324.95190000000002</v>
      </c>
      <c r="U105" s="139" cm="1">
        <f t="array" ref="U105">IFERROR(_xlfn.XLOOKUP(1,('Annual Sales FINAL 06262023'!$A$3:$A$4500=$A105)*('Annual Sales FINAL 06262023'!$F$3:$F$4500='Input_Data &amp; TOC'!$A$2),'Annual Sales FINAL 06262023'!$AS$3:$AS$4500,,TRUE),)</f>
        <v>499.92599999999993</v>
      </c>
      <c r="V105" s="139" cm="1">
        <f t="array" ref="V105">IFERROR(_xlfn.XLOOKUP(1,('Annual Sales FINAL 06262023'!$A$3:$A$4500=$A105)*('Annual Sales FINAL 06262023'!$F$3:$F$4500='Input_Data &amp; TOC'!$A$2),'Annual Sales FINAL 06262023'!$AT$3:$AT$4500,,TRUE),)</f>
        <v>106.66666666666666</v>
      </c>
      <c r="W105" s="142">
        <f t="shared" si="9"/>
        <v>0.65000000000000013</v>
      </c>
      <c r="X105" s="139" t="str" cm="1">
        <f t="array" ref="X105">IFERROR(_xlfn.XLOOKUP(1,('Annual Sales FINAL 06262023'!$A$3:$A$4500=$A105)*('Annual Sales FINAL 06262023'!$F$3:$F$4500='Input_Data &amp; TOC'!$A$2),'Annual Sales FINAL 06262023'!$S$3:$S$4500,,TRUE),)</f>
        <v>PCE</v>
      </c>
      <c r="Y105" s="139" cm="1">
        <f t="array" ref="Y105">IFERROR(_xlfn.XLOOKUP(1,('Annual Sales FINAL 06262023'!$A$3:$A$4500=$A105)*('Annual Sales FINAL 06262023'!$F$3:$F$4500='Input_Data &amp; TOC'!$A$2),'Annual Sales FINAL 06262023'!$AU$3:$AU$4500,,TRUE),)</f>
        <v>12</v>
      </c>
      <c r="Z105" t="str">
        <f>VLOOKUP($A105,'LOOKUP SalesReport 2023-11-13'!$A$2:$P$216,16, FALSE)</f>
        <v>Bristol Bay</v>
      </c>
      <c r="AA105" t="str">
        <f t="shared" si="6"/>
        <v>Residential rate as reported to PCE</v>
      </c>
    </row>
    <row r="106" spans="1:27" x14ac:dyDescent="0.25">
      <c r="A106" t="s">
        <v>851</v>
      </c>
      <c r="B106">
        <f>VLOOKUP($A106,'LOOKUP SalesReport 2023-11-13'!$A$2:$O$216,4, FALSE)</f>
        <v>331830</v>
      </c>
      <c r="C106">
        <f>VLOOKUP(A106,'LOOKUP SalesReport 2023-11-13'!$A$2:$Q$216,9,FALSE)</f>
        <v>341</v>
      </c>
      <c r="D106" s="48" t="str" cm="1">
        <f t="array" ref="D106">IFERROR(_xlfn.XLOOKUP(1,('Annual Sales FINAL 06262023'!$A$3:$A$4500=Table2.5a!$A106)*('Annual Sales FINAL 06262023'!$F$3:$F$4500='Input_Data &amp; TOC'!$A$2),'Annual Sales FINAL 06262023'!$J$3:$J$4500,,TRUE),_xlfn.XLOOKUP(A106,'LOOKUP SalesReport 2023-11-13'!A:A,'LOOKUP SalesReport 2023-11-13'!H:H,,FALSE))</f>
        <v>Gold Country Energy</v>
      </c>
      <c r="E106" s="48" t="str" cm="1">
        <f t="array" ref="E106">IFERROR(_xlfn.XLOOKUP(1,('Annual Sales FINAL 06262023'!$A$3:$A$4500=Table2.5a!$A106)*('Annual Sales FINAL 06262023'!$F$3:$F$4500='Input_Data &amp; TOC'!$A$2),'Annual Sales FINAL 06262023'!$B$3:$B$4500,,TRUE),_xlfn.XLOOKUP(A106,'LOOKUP SalesReport 2023-11-13'!A:A,'LOOKUP SalesReport 2023-11-13'!G:G,,FALSE))</f>
        <v>Central</v>
      </c>
      <c r="F106" s="48" t="str" cm="1">
        <f t="array" ref="F106">IFERROR(_xlfn.XLOOKUP(1,('Annual Sales FINAL 06262023'!$A$3:$A$4500=Table2.5a!$A106)*('Annual Sales FINAL 06262023'!$F$3:$F$4500='Input_Data &amp; TOC'!$A$2),'Annual Sales FINAL 06262023'!$E$3:$E$4500,,TRUE),_xlfn.XLOOKUP(A106,'LOOKUP SalesReport 2023-11-13'!A:A,'LOOKUP SalesReport 2023-11-13'!K:K,,FALSE))</f>
        <v>Central_grid</v>
      </c>
      <c r="G106" s="98" t="str">
        <f>VLOOKUP($F106,'LOOKUP INTERTIES 2023-11-08'!$B$2:$G$206,6,FALSE)</f>
        <v>Yukon-Koyukuk/Upper Tanana</v>
      </c>
      <c r="H106" s="140" cm="1">
        <f t="array" ref="H106">IFERROR(_xlfn.XLOOKUP(1,('Annual Sales FINAL 06262023'!$A$3:$A$4500=$A106)*('Annual Sales FINAL 06262023'!$F$3:$F$4500='Input_Data &amp; TOC'!$A$2),'Annual Sales FINAL 06262023'!$V$3:$V$4500,,TRUE),)</f>
        <v>164.51733631666667</v>
      </c>
      <c r="I106" s="151" cm="1">
        <f t="array" ref="I106">IFERROR(_xlfn.XLOOKUP(1,('Annual Sales FINAL 06262023'!$A$3:$A$4500=$A106)*('Annual Sales FINAL 06262023'!$F$3:$F$4500='Input_Data &amp; TOC'!$A$2),'Annual Sales FINAL 06262023'!$W$3:$W$4500,,TRUE),)</f>
        <v>235.96299999999999</v>
      </c>
      <c r="J106" s="154" cm="1">
        <f t="array" ref="J106">IFERROR(_xlfn.XLOOKUP(1,('Annual Sales FINAL 06262023'!$A$3:$A$4500=$A106)*('Annual Sales FINAL 06262023'!$F$3:$F$4500='Input_Data &amp; TOC'!$A$2),'Annual Sales FINAL 06262023'!$X$3:$X$4500,,TRUE),)</f>
        <v>116.25</v>
      </c>
      <c r="K106" s="46">
        <f t="shared" si="7"/>
        <v>0.69721666666666671</v>
      </c>
      <c r="L106" s="139" cm="1">
        <f t="array" ref="L106">IFERROR(_xlfn.XLOOKUP(1,('Annual Sales FINAL 06262023'!$A$3:$A$4500=$A106)*('Annual Sales FINAL 06262023'!$F$3:$F$4500='Input_Data &amp; TOC'!$A$2),'Annual Sales FINAL 06262023'!$Y$3:$Y$4500,,TRUE),)</f>
        <v>49.400589700000005</v>
      </c>
      <c r="M106" s="139" cm="1">
        <f t="array" ref="M106">IFERROR(_xlfn.XLOOKUP(1,('Annual Sales FINAL 06262023'!$A$3:$A$4500=$A106)*('Annual Sales FINAL 06262023'!$F$3:$F$4500='Input_Data &amp; TOC'!$A$2),'Annual Sales FINAL 06262023'!$Z$3:$Z$4500,,TRUE),)</f>
        <v>70.853999999999999</v>
      </c>
      <c r="N106" s="139" cm="1">
        <f t="array" ref="N106">IFERROR(_xlfn.XLOOKUP(1,('Annual Sales FINAL 06262023'!$A$3:$A$4500=$A106)*('Annual Sales FINAL 06262023'!$F$3:$F$4500='Input_Data &amp; TOC'!$A$2),'Annual Sales FINAL 06262023'!$AA$3:$AA$4500,,TRUE),)</f>
        <v>1</v>
      </c>
      <c r="O106" s="140">
        <f t="shared" si="8"/>
        <v>0.69721666666666671</v>
      </c>
      <c r="P106" s="127" cm="1">
        <f t="array" ref="P106">IFERROR(_xlfn.XLOOKUP(1,('Annual Sales FINAL 06262023'!$A$3:$A$4500=$A106)*('Annual Sales FINAL 06262023'!$F$3:$F$4500='Input_Data &amp; TOC'!$A$2),'Annual Sales FINAL 06262023'!$AO$3:$AO$4500,,TRUE),)</f>
        <v>31.921367866666667</v>
      </c>
      <c r="Q106" s="127" cm="1">
        <f t="array" ref="Q106">IFERROR(_xlfn.XLOOKUP(1,('Annual Sales FINAL 06262023'!$A$3:$A$4500=$A106)*('Annual Sales FINAL 06262023'!$F$3:$F$4500='Input_Data &amp; TOC'!$A$2),'Annual Sales FINAL 06262023'!$AP$3:$AP$4500,,TRUE),)</f>
        <v>45.783999999999999</v>
      </c>
      <c r="R106" s="127" cm="1">
        <f t="array" ref="R106">IFERROR(_xlfn.XLOOKUP(1,('Annual Sales FINAL 06262023'!$A$3:$A$4500=$A106)*('Annual Sales FINAL 06262023'!$F$3:$F$4500='Input_Data &amp; TOC'!$A$2),'Annual Sales FINAL 06262023'!$AQ$3:$AQ$4500,,TRUE),)</f>
        <v>17.75</v>
      </c>
      <c r="S106" s="142">
        <f t="shared" si="5"/>
        <v>0.69721666666666671</v>
      </c>
      <c r="T106" s="139" cm="1">
        <f t="array" ref="T106">IFERROR(_xlfn.XLOOKUP(1,('Annual Sales FINAL 06262023'!$A$3:$A$4500=$A106)*('Annual Sales FINAL 06262023'!$F$3:$F$4500='Input_Data &amp; TOC'!$A$2),'Annual Sales FINAL 06262023'!$AR$3:$AR$4500,,TRUE),)</f>
        <v>245.83929388333334</v>
      </c>
      <c r="U106" s="139" cm="1">
        <f t="array" ref="U106">IFERROR(_xlfn.XLOOKUP(1,('Annual Sales FINAL 06262023'!$A$3:$A$4500=$A106)*('Annual Sales FINAL 06262023'!$F$3:$F$4500='Input_Data &amp; TOC'!$A$2),'Annual Sales FINAL 06262023'!$AS$3:$AS$4500,,TRUE),)</f>
        <v>352.601</v>
      </c>
      <c r="V106" s="139" cm="1">
        <f t="array" ref="V106">IFERROR(_xlfn.XLOOKUP(1,('Annual Sales FINAL 06262023'!$A$3:$A$4500=$A106)*('Annual Sales FINAL 06262023'!$F$3:$F$4500='Input_Data &amp; TOC'!$A$2),'Annual Sales FINAL 06262023'!$AT$3:$AT$4500,,TRUE),)</f>
        <v>135</v>
      </c>
      <c r="W106" s="142">
        <f t="shared" si="9"/>
        <v>0.69721666666666671</v>
      </c>
      <c r="X106" s="139" t="str" cm="1">
        <f t="array" ref="X106">IFERROR(_xlfn.XLOOKUP(1,('Annual Sales FINAL 06262023'!$A$3:$A$4500=$A106)*('Annual Sales FINAL 06262023'!$F$3:$F$4500='Input_Data &amp; TOC'!$A$2),'Annual Sales FINAL 06262023'!$S$3:$S$4500,,TRUE),)</f>
        <v>PCE</v>
      </c>
      <c r="Y106" s="139" cm="1">
        <f t="array" ref="Y106">IFERROR(_xlfn.XLOOKUP(1,('Annual Sales FINAL 06262023'!$A$3:$A$4500=$A106)*('Annual Sales FINAL 06262023'!$F$3:$F$4500='Input_Data &amp; TOC'!$A$2),'Annual Sales FINAL 06262023'!$AU$3:$AU$4500,,TRUE),)</f>
        <v>12</v>
      </c>
      <c r="Z106" t="str">
        <f>VLOOKUP($A106,'LOOKUP SalesReport 2023-11-13'!$A$2:$P$216,16, FALSE)</f>
        <v>Yukon-Koyukuk/Upper Tanana</v>
      </c>
      <c r="AA106" t="str">
        <f t="shared" si="6"/>
        <v>Residential rate as reported to PCE</v>
      </c>
    </row>
    <row r="107" spans="1:27" x14ac:dyDescent="0.25">
      <c r="A107" t="s">
        <v>831</v>
      </c>
      <c r="B107">
        <f>VLOOKUP($A107,'LOOKUP SalesReport 2023-11-13'!$A$2:$O$216,4, FALSE)</f>
        <v>332180</v>
      </c>
      <c r="C107">
        <f>VLOOKUP(A107,'LOOKUP SalesReport 2023-11-13'!$A$2:$Q$216,9,FALSE)</f>
        <v>330</v>
      </c>
      <c r="D107" s="48" t="str" cm="1">
        <f t="array" ref="D107">IFERROR(_xlfn.XLOOKUP(1,('Annual Sales FINAL 06262023'!$A$3:$A$4500=Table2.5a!$A107)*('Annual Sales FINAL 06262023'!$F$3:$F$4500='Input_Data &amp; TOC'!$A$2),'Annual Sales FINAL 06262023'!$J$3:$J$4500,,TRUE),_xlfn.XLOOKUP(A107,'LOOKUP SalesReport 2023-11-13'!A:A,'LOOKUP SalesReport 2023-11-13'!H:H,,FALSE))</f>
        <v>Levelock Electrical Coop</v>
      </c>
      <c r="E107" s="48" t="str" cm="1">
        <f t="array" ref="E107">IFERROR(_xlfn.XLOOKUP(1,('Annual Sales FINAL 06262023'!$A$3:$A$4500=Table2.5a!$A107)*('Annual Sales FINAL 06262023'!$F$3:$F$4500='Input_Data &amp; TOC'!$A$2),'Annual Sales FINAL 06262023'!$B$3:$B$4500,,TRUE),_xlfn.XLOOKUP(A107,'LOOKUP SalesReport 2023-11-13'!A:A,'LOOKUP SalesReport 2023-11-13'!G:G,,FALSE))</f>
        <v>Levelock</v>
      </c>
      <c r="F107" s="48" t="str" cm="1">
        <f t="array" ref="F107">IFERROR(_xlfn.XLOOKUP(1,('Annual Sales FINAL 06262023'!$A$3:$A$4500=Table2.5a!$A107)*('Annual Sales FINAL 06262023'!$F$3:$F$4500='Input_Data &amp; TOC'!$A$2),'Annual Sales FINAL 06262023'!$E$3:$E$4500,,TRUE),_xlfn.XLOOKUP(A107,'LOOKUP SalesReport 2023-11-13'!A:A,'LOOKUP SalesReport 2023-11-13'!K:K,,FALSE))</f>
        <v>Levelock_grid</v>
      </c>
      <c r="G107" s="98" t="str">
        <f>VLOOKUP($F107,'LOOKUP INTERTIES 2023-11-08'!$B$2:$G$206,6,FALSE)</f>
        <v>Bristol Bay</v>
      </c>
      <c r="H107" s="140" cm="1">
        <f t="array" ref="H107">IFERROR(_xlfn.XLOOKUP(1,('Annual Sales FINAL 06262023'!$A$3:$A$4500=$A107)*('Annual Sales FINAL 06262023'!$F$3:$F$4500='Input_Data &amp; TOC'!$A$2),'Annual Sales FINAL 06262023'!$V$3:$V$4500,,TRUE),)</f>
        <v>86.97369999999998</v>
      </c>
      <c r="I107" s="151" cm="1">
        <f t="array" ref="I107">IFERROR(_xlfn.XLOOKUP(1,('Annual Sales FINAL 06262023'!$A$3:$A$4500=$A107)*('Annual Sales FINAL 06262023'!$F$3:$F$4500='Input_Data &amp; TOC'!$A$2),'Annual Sales FINAL 06262023'!$W$3:$W$4500,,TRUE),)</f>
        <v>102.322</v>
      </c>
      <c r="J107" s="154" cm="1">
        <f t="array" ref="J107">IFERROR(_xlfn.XLOOKUP(1,('Annual Sales FINAL 06262023'!$A$3:$A$4500=$A107)*('Annual Sales FINAL 06262023'!$F$3:$F$4500='Input_Data &amp; TOC'!$A$2),'Annual Sales FINAL 06262023'!$X$3:$X$4500,,TRUE),)</f>
        <v>39.833333333333336</v>
      </c>
      <c r="K107" s="46">
        <f t="shared" si="7"/>
        <v>0.84999999999999976</v>
      </c>
      <c r="L107" s="139" cm="1">
        <f t="array" ref="L107">IFERROR(_xlfn.XLOOKUP(1,('Annual Sales FINAL 06262023'!$A$3:$A$4500=$A107)*('Annual Sales FINAL 06262023'!$F$3:$F$4500='Input_Data &amp; TOC'!$A$2),'Annual Sales FINAL 06262023'!$Y$3:$Y$4500,,TRUE),)</f>
        <v>129.25694999999996</v>
      </c>
      <c r="M107" s="139" cm="1">
        <f t="array" ref="M107">IFERROR(_xlfn.XLOOKUP(1,('Annual Sales FINAL 06262023'!$A$3:$A$4500=$A107)*('Annual Sales FINAL 06262023'!$F$3:$F$4500='Input_Data &amp; TOC'!$A$2),'Annual Sales FINAL 06262023'!$Z$3:$Z$4500,,TRUE),)</f>
        <v>152.06700000000001</v>
      </c>
      <c r="N107" s="139" cm="1">
        <f t="array" ref="N107">IFERROR(_xlfn.XLOOKUP(1,('Annual Sales FINAL 06262023'!$A$3:$A$4500=$A107)*('Annual Sales FINAL 06262023'!$F$3:$F$4500='Input_Data &amp; TOC'!$A$2),'Annual Sales FINAL 06262023'!$AA$3:$AA$4500,,TRUE),)</f>
        <v>6.416666666666667</v>
      </c>
      <c r="O107" s="140">
        <f t="shared" si="8"/>
        <v>0.84999999999999976</v>
      </c>
      <c r="P107" s="127" cm="1">
        <f t="array" ref="P107">IFERROR(_xlfn.XLOOKUP(1,('Annual Sales FINAL 06262023'!$A$3:$A$4500=$A107)*('Annual Sales FINAL 06262023'!$F$3:$F$4500='Input_Data &amp; TOC'!$A$2),'Annual Sales FINAL 06262023'!$AO$3:$AO$4500,,TRUE),)</f>
        <v>70.91464999999998</v>
      </c>
      <c r="Q107" s="127" cm="1">
        <f t="array" ref="Q107">IFERROR(_xlfn.XLOOKUP(1,('Annual Sales FINAL 06262023'!$A$3:$A$4500=$A107)*('Annual Sales FINAL 06262023'!$F$3:$F$4500='Input_Data &amp; TOC'!$A$2),'Annual Sales FINAL 06262023'!$AP$3:$AP$4500,,TRUE),)</f>
        <v>83.429000000000002</v>
      </c>
      <c r="R107" s="127" cm="1">
        <f t="array" ref="R107">IFERROR(_xlfn.XLOOKUP(1,('Annual Sales FINAL 06262023'!$A$3:$A$4500=$A107)*('Annual Sales FINAL 06262023'!$F$3:$F$4500='Input_Data &amp; TOC'!$A$2),'Annual Sales FINAL 06262023'!$AQ$3:$AQ$4500,,TRUE),)</f>
        <v>26.583333333333332</v>
      </c>
      <c r="S107" s="142">
        <f t="shared" si="5"/>
        <v>0.84999999999999976</v>
      </c>
      <c r="T107" s="139" cm="1">
        <f t="array" ref="T107">IFERROR(_xlfn.XLOOKUP(1,('Annual Sales FINAL 06262023'!$A$3:$A$4500=$A107)*('Annual Sales FINAL 06262023'!$F$3:$F$4500='Input_Data &amp; TOC'!$A$2),'Annual Sales FINAL 06262023'!$AR$3:$AR$4500,,TRUE),)</f>
        <v>287.14529999999991</v>
      </c>
      <c r="U107" s="139" cm="1">
        <f t="array" ref="U107">IFERROR(_xlfn.XLOOKUP(1,('Annual Sales FINAL 06262023'!$A$3:$A$4500=$A107)*('Annual Sales FINAL 06262023'!$F$3:$F$4500='Input_Data &amp; TOC'!$A$2),'Annual Sales FINAL 06262023'!$AS$3:$AS$4500,,TRUE),)</f>
        <v>337.81799999999998</v>
      </c>
      <c r="V107" s="139" cm="1">
        <f t="array" ref="V107">IFERROR(_xlfn.XLOOKUP(1,('Annual Sales FINAL 06262023'!$A$3:$A$4500=$A107)*('Annual Sales FINAL 06262023'!$F$3:$F$4500='Input_Data &amp; TOC'!$A$2),'Annual Sales FINAL 06262023'!$AT$3:$AT$4500,,TRUE),)</f>
        <v>72.833333333333343</v>
      </c>
      <c r="W107" s="142">
        <f t="shared" si="9"/>
        <v>0.84999999999999976</v>
      </c>
      <c r="X107" s="139" t="str" cm="1">
        <f t="array" ref="X107">IFERROR(_xlfn.XLOOKUP(1,('Annual Sales FINAL 06262023'!$A$3:$A$4500=$A107)*('Annual Sales FINAL 06262023'!$F$3:$F$4500='Input_Data &amp; TOC'!$A$2),'Annual Sales FINAL 06262023'!$S$3:$S$4500,,TRUE),)</f>
        <v>PCE</v>
      </c>
      <c r="Y107" s="139" cm="1">
        <f t="array" ref="Y107">IFERROR(_xlfn.XLOOKUP(1,('Annual Sales FINAL 06262023'!$A$3:$A$4500=$A107)*('Annual Sales FINAL 06262023'!$F$3:$F$4500='Input_Data &amp; TOC'!$A$2),'Annual Sales FINAL 06262023'!$AU$3:$AU$4500,,TRUE),)</f>
        <v>12</v>
      </c>
      <c r="Z107" t="str">
        <f>VLOOKUP($A107,'LOOKUP SalesReport 2023-11-13'!$A$2:$P$216,16, FALSE)</f>
        <v>Bristol Bay</v>
      </c>
      <c r="AA107" t="str">
        <f t="shared" si="6"/>
        <v>Residential rate as reported to PCE</v>
      </c>
    </row>
    <row r="108" spans="1:27" x14ac:dyDescent="0.25">
      <c r="A108" t="s">
        <v>975</v>
      </c>
      <c r="B108">
        <f>VLOOKUP($A108,'LOOKUP SalesReport 2023-11-13'!$A$2:$O$216,4, FALSE)</f>
        <v>331880</v>
      </c>
      <c r="C108">
        <f>VLOOKUP(A108,'LOOKUP SalesReport 2023-11-13'!$A$2:$Q$216,9,FALSE)</f>
        <v>437</v>
      </c>
      <c r="D108" s="48" t="str" cm="1">
        <f t="array" ref="D108">IFERROR(_xlfn.XLOOKUP(1,('Annual Sales FINAL 06262023'!$A$3:$A$4500=Table2.5a!$A108)*('Annual Sales FINAL 06262023'!$F$3:$F$4500='Input_Data &amp; TOC'!$A$2),'Annual Sales FINAL 06262023'!$J$3:$J$4500,,TRUE),_xlfn.XLOOKUP(A108,'LOOKUP SalesReport 2023-11-13'!A:A,'LOOKUP SalesReport 2023-11-13'!H:H,,FALSE))</f>
        <v>Chignik Lake Electric Utility</v>
      </c>
      <c r="E108" s="48" t="str" cm="1">
        <f t="array" ref="E108">IFERROR(_xlfn.XLOOKUP(1,('Annual Sales FINAL 06262023'!$A$3:$A$4500=Table2.5a!$A108)*('Annual Sales FINAL 06262023'!$F$3:$F$4500='Input_Data &amp; TOC'!$A$2),'Annual Sales FINAL 06262023'!$B$3:$B$4500,,TRUE),_xlfn.XLOOKUP(A108,'LOOKUP SalesReport 2023-11-13'!A:A,'LOOKUP SalesReport 2023-11-13'!G:G,,FALSE))</f>
        <v>Chignik Lake</v>
      </c>
      <c r="F108" s="48" t="str" cm="1">
        <f t="array" ref="F108">IFERROR(_xlfn.XLOOKUP(1,('Annual Sales FINAL 06262023'!$A$3:$A$4500=Table2.5a!$A108)*('Annual Sales FINAL 06262023'!$F$3:$F$4500='Input_Data &amp; TOC'!$A$2),'Annual Sales FINAL 06262023'!$E$3:$E$4500,,TRUE),_xlfn.XLOOKUP(A108,'LOOKUP SalesReport 2023-11-13'!A:A,'LOOKUP SalesReport 2023-11-13'!K:K,,FALSE))</f>
        <v>Chignik Lake_grid</v>
      </c>
      <c r="G108" s="98" t="str">
        <f>VLOOKUP($F108,'LOOKUP INTERTIES 2023-11-08'!$B$2:$G$206,6,FALSE)</f>
        <v>Bristol Bay</v>
      </c>
      <c r="H108" s="140" cm="1">
        <f t="array" ref="H108">IFERROR(_xlfn.XLOOKUP(1,('Annual Sales FINAL 06262023'!$A$3:$A$4500=$A108)*('Annual Sales FINAL 06262023'!$F$3:$F$4500='Input_Data &amp; TOC'!$A$2),'Annual Sales FINAL 06262023'!$V$3:$V$4500,,TRUE),)</f>
        <v>59.556000000000004</v>
      </c>
      <c r="I108" s="151" cm="1">
        <f t="array" ref="I108">IFERROR(_xlfn.XLOOKUP(1,('Annual Sales FINAL 06262023'!$A$3:$A$4500=$A108)*('Annual Sales FINAL 06262023'!$F$3:$F$4500='Input_Data &amp; TOC'!$A$2),'Annual Sales FINAL 06262023'!$W$3:$W$4500,,TRUE),)</f>
        <v>85.08</v>
      </c>
      <c r="J108" s="154" cm="1">
        <f t="array" ref="J108">IFERROR(_xlfn.XLOOKUP(1,('Annual Sales FINAL 06262023'!$A$3:$A$4500=$A108)*('Annual Sales FINAL 06262023'!$F$3:$F$4500='Input_Data &amp; TOC'!$A$2),'Annual Sales FINAL 06262023'!$X$3:$X$4500,,TRUE),)</f>
        <v>42.5</v>
      </c>
      <c r="K108" s="46">
        <f t="shared" si="7"/>
        <v>0.70000000000000007</v>
      </c>
      <c r="L108" s="139" cm="1">
        <f t="array" ref="L108">IFERROR(_xlfn.XLOOKUP(1,('Annual Sales FINAL 06262023'!$A$3:$A$4500=$A108)*('Annual Sales FINAL 06262023'!$F$3:$F$4500='Input_Data &amp; TOC'!$A$2),'Annual Sales FINAL 06262023'!$Y$3:$Y$4500,,TRUE),)</f>
        <v>31.537800000000004</v>
      </c>
      <c r="M108" s="139" cm="1">
        <f t="array" ref="M108">IFERROR(_xlfn.XLOOKUP(1,('Annual Sales FINAL 06262023'!$A$3:$A$4500=$A108)*('Annual Sales FINAL 06262023'!$F$3:$F$4500='Input_Data &amp; TOC'!$A$2),'Annual Sales FINAL 06262023'!$Z$3:$Z$4500,,TRUE),)</f>
        <v>45.054000000000002</v>
      </c>
      <c r="N108" s="139" cm="1">
        <f t="array" ref="N108">IFERROR(_xlfn.XLOOKUP(1,('Annual Sales FINAL 06262023'!$A$3:$A$4500=$A108)*('Annual Sales FINAL 06262023'!$F$3:$F$4500='Input_Data &amp; TOC'!$A$2),'Annual Sales FINAL 06262023'!$AA$3:$AA$4500,,TRUE),)</f>
        <v>7.7</v>
      </c>
      <c r="O108" s="140">
        <f t="shared" si="8"/>
        <v>0.70000000000000007</v>
      </c>
      <c r="P108" s="127" cm="1">
        <f t="array" ref="P108">IFERROR(_xlfn.XLOOKUP(1,('Annual Sales FINAL 06262023'!$A$3:$A$4500=$A108)*('Annual Sales FINAL 06262023'!$F$3:$F$4500='Input_Data &amp; TOC'!$A$2),'Annual Sales FINAL 06262023'!$AO$3:$AO$4500,,TRUE),)</f>
        <v>58.488500000000009</v>
      </c>
      <c r="Q108" s="127" cm="1">
        <f t="array" ref="Q108">IFERROR(_xlfn.XLOOKUP(1,('Annual Sales FINAL 06262023'!$A$3:$A$4500=$A108)*('Annual Sales FINAL 06262023'!$F$3:$F$4500='Input_Data &amp; TOC'!$A$2),'Annual Sales FINAL 06262023'!$AP$3:$AP$4500,,TRUE),)</f>
        <v>83.555000000000007</v>
      </c>
      <c r="R108" s="127" cm="1">
        <f t="array" ref="R108">IFERROR(_xlfn.XLOOKUP(1,('Annual Sales FINAL 06262023'!$A$3:$A$4500=$A108)*('Annual Sales FINAL 06262023'!$F$3:$F$4500='Input_Data &amp; TOC'!$A$2),'Annual Sales FINAL 06262023'!$AQ$3:$AQ$4500,,TRUE),)</f>
        <v>4.4000000000000004</v>
      </c>
      <c r="S108" s="142">
        <f t="shared" si="5"/>
        <v>0.70000000000000007</v>
      </c>
      <c r="T108" s="139" cm="1">
        <f t="array" ref="T108">IFERROR(_xlfn.XLOOKUP(1,('Annual Sales FINAL 06262023'!$A$3:$A$4500=$A108)*('Annual Sales FINAL 06262023'!$F$3:$F$4500='Input_Data &amp; TOC'!$A$2),'Annual Sales FINAL 06262023'!$AR$3:$AR$4500,,TRUE),)</f>
        <v>149.58230000000003</v>
      </c>
      <c r="U108" s="139" cm="1">
        <f t="array" ref="U108">IFERROR(_xlfn.XLOOKUP(1,('Annual Sales FINAL 06262023'!$A$3:$A$4500=$A108)*('Annual Sales FINAL 06262023'!$F$3:$F$4500='Input_Data &amp; TOC'!$A$2),'Annual Sales FINAL 06262023'!$AS$3:$AS$4500,,TRUE),)</f>
        <v>213.68900000000002</v>
      </c>
      <c r="V108" s="139" cm="1">
        <f t="array" ref="V108">IFERROR(_xlfn.XLOOKUP(1,('Annual Sales FINAL 06262023'!$A$3:$A$4500=$A108)*('Annual Sales FINAL 06262023'!$F$3:$F$4500='Input_Data &amp; TOC'!$A$2),'Annual Sales FINAL 06262023'!$AT$3:$AT$4500,,TRUE),)</f>
        <v>54.6</v>
      </c>
      <c r="W108" s="142">
        <f t="shared" si="9"/>
        <v>0.70000000000000007</v>
      </c>
      <c r="X108" s="139" t="str" cm="1">
        <f t="array" ref="X108">IFERROR(_xlfn.XLOOKUP(1,('Annual Sales FINAL 06262023'!$A$3:$A$4500=$A108)*('Annual Sales FINAL 06262023'!$F$3:$F$4500='Input_Data &amp; TOC'!$A$2),'Annual Sales FINAL 06262023'!$S$3:$S$4500,,TRUE),)</f>
        <v>PCE</v>
      </c>
      <c r="Y108" s="139" cm="1">
        <f t="array" ref="Y108">IFERROR(_xlfn.XLOOKUP(1,('Annual Sales FINAL 06262023'!$A$3:$A$4500=$A108)*('Annual Sales FINAL 06262023'!$F$3:$F$4500='Input_Data &amp; TOC'!$A$2),'Annual Sales FINAL 06262023'!$AU$3:$AU$4500,,TRUE),)</f>
        <v>10</v>
      </c>
      <c r="Z108" t="str">
        <f>VLOOKUP($A108,'LOOKUP SalesReport 2023-11-13'!$A$2:$P$216,16, FALSE)</f>
        <v>Bristol Bay</v>
      </c>
      <c r="AA108" t="str">
        <f t="shared" si="6"/>
        <v>Residential rate as reported to PCE</v>
      </c>
    </row>
    <row r="109" spans="1:27" x14ac:dyDescent="0.25">
      <c r="A109" t="s">
        <v>813</v>
      </c>
      <c r="B109">
        <f>VLOOKUP($A109,'LOOKUP SalesReport 2023-11-13'!$A$2:$O$216,4, FALSE)</f>
        <v>331040</v>
      </c>
      <c r="C109">
        <f>VLOOKUP(A109,'LOOKUP SalesReport 2023-11-13'!$A$2:$Q$216,9,FALSE)</f>
        <v>293</v>
      </c>
      <c r="D109" s="48" t="str" cm="1">
        <f t="array" ref="D109">IFERROR(_xlfn.XLOOKUP(1,('Annual Sales FINAL 06262023'!$A$3:$A$4500=Table2.5a!$A109)*('Annual Sales FINAL 06262023'!$F$3:$F$4500='Input_Data &amp; TOC'!$A$2),'Annual Sales FINAL 06262023'!$J$3:$J$4500,,TRUE),_xlfn.XLOOKUP(A109,'LOOKUP SalesReport 2023-11-13'!A:A,'LOOKUP SalesReport 2023-11-13'!H:H,,FALSE))</f>
        <v>Akutan, City of</v>
      </c>
      <c r="E109" s="48" t="str" cm="1">
        <f t="array" ref="E109">IFERROR(_xlfn.XLOOKUP(1,('Annual Sales FINAL 06262023'!$A$3:$A$4500=Table2.5a!$A109)*('Annual Sales FINAL 06262023'!$F$3:$F$4500='Input_Data &amp; TOC'!$A$2),'Annual Sales FINAL 06262023'!$B$3:$B$4500,,TRUE),_xlfn.XLOOKUP(A109,'LOOKUP SalesReport 2023-11-13'!A:A,'LOOKUP SalesReport 2023-11-13'!G:G,,FALSE))</f>
        <v>Akutan</v>
      </c>
      <c r="F109" s="48" t="str" cm="1">
        <f t="array" ref="F109">IFERROR(_xlfn.XLOOKUP(1,('Annual Sales FINAL 06262023'!$A$3:$A$4500=Table2.5a!$A109)*('Annual Sales FINAL 06262023'!$F$3:$F$4500='Input_Data &amp; TOC'!$A$2),'Annual Sales FINAL 06262023'!$E$3:$E$4500,,TRUE),_xlfn.XLOOKUP(A109,'LOOKUP SalesReport 2023-11-13'!A:A,'LOOKUP SalesReport 2023-11-13'!K:K,,FALSE))</f>
        <v>Akutan_grid</v>
      </c>
      <c r="G109" s="98" t="str">
        <f>VLOOKUP($F109,'LOOKUP INTERTIES 2023-11-08'!$B$2:$G$206,6,FALSE)</f>
        <v>Aleutians</v>
      </c>
      <c r="H109" s="140" cm="1">
        <f t="array" ref="H109">IFERROR(_xlfn.XLOOKUP(1,('Annual Sales FINAL 06262023'!$A$3:$A$4500=$A109)*('Annual Sales FINAL 06262023'!$F$3:$F$4500='Input_Data &amp; TOC'!$A$2),'Annual Sales FINAL 06262023'!$V$3:$V$4500,,TRUE),)</f>
        <v>191.09059999999997</v>
      </c>
      <c r="I109" s="151" cm="1">
        <f t="array" ref="I109">IFERROR(_xlfn.XLOOKUP(1,('Annual Sales FINAL 06262023'!$A$3:$A$4500=$A109)*('Annual Sales FINAL 06262023'!$F$3:$F$4500='Input_Data &amp; TOC'!$A$2),'Annual Sales FINAL 06262023'!$W$3:$W$4500,,TRUE),)</f>
        <v>201.148</v>
      </c>
      <c r="J109" s="154" cm="1">
        <f t="array" ref="J109">IFERROR(_xlfn.XLOOKUP(1,('Annual Sales FINAL 06262023'!$A$3:$A$4500=$A109)*('Annual Sales FINAL 06262023'!$F$3:$F$4500='Input_Data &amp; TOC'!$A$2),'Annual Sales FINAL 06262023'!$X$3:$X$4500,,TRUE),)</f>
        <v>50</v>
      </c>
      <c r="K109" s="46">
        <f t="shared" si="7"/>
        <v>0.94999999999999984</v>
      </c>
      <c r="L109" s="139" cm="1">
        <f t="array" ref="L109">IFERROR(_xlfn.XLOOKUP(1,('Annual Sales FINAL 06262023'!$A$3:$A$4500=$A109)*('Annual Sales FINAL 06262023'!$F$3:$F$4500='Input_Data &amp; TOC'!$A$2),'Annual Sales FINAL 06262023'!$Y$3:$Y$4500,,TRUE),)</f>
        <v>199.59404999999995</v>
      </c>
      <c r="M109" s="139" cm="1">
        <f t="array" ref="M109">IFERROR(_xlfn.XLOOKUP(1,('Annual Sales FINAL 06262023'!$A$3:$A$4500=$A109)*('Annual Sales FINAL 06262023'!$F$3:$F$4500='Input_Data &amp; TOC'!$A$2),'Annual Sales FINAL 06262023'!$Z$3:$Z$4500,,TRUE),)</f>
        <v>210.09899999999999</v>
      </c>
      <c r="N109" s="139" cm="1">
        <f t="array" ref="N109">IFERROR(_xlfn.XLOOKUP(1,('Annual Sales FINAL 06262023'!$A$3:$A$4500=$A109)*('Annual Sales FINAL 06262023'!$F$3:$F$4500='Input_Data &amp; TOC'!$A$2),'Annual Sales FINAL 06262023'!$AA$3:$AA$4500,,TRUE),)</f>
        <v>10.833333333333334</v>
      </c>
      <c r="O109" s="140">
        <f t="shared" si="8"/>
        <v>0.94999999999999984</v>
      </c>
      <c r="P109" s="127" cm="1">
        <f t="array" ref="P109">IFERROR(_xlfn.XLOOKUP(1,('Annual Sales FINAL 06262023'!$A$3:$A$4500=$A109)*('Annual Sales FINAL 06262023'!$F$3:$F$4500='Input_Data &amp; TOC'!$A$2),'Annual Sales FINAL 06262023'!$AO$3:$AO$4500,,TRUE),)</f>
        <v>121.62374999999999</v>
      </c>
      <c r="Q109" s="127" cm="1">
        <f t="array" ref="Q109">IFERROR(_xlfn.XLOOKUP(1,('Annual Sales FINAL 06262023'!$A$3:$A$4500=$A109)*('Annual Sales FINAL 06262023'!$F$3:$F$4500='Input_Data &amp; TOC'!$A$2),'Annual Sales FINAL 06262023'!$AP$3:$AP$4500,,TRUE),)</f>
        <v>128.02500000000001</v>
      </c>
      <c r="R109" s="127" cm="1">
        <f t="array" ref="R109">IFERROR(_xlfn.XLOOKUP(1,('Annual Sales FINAL 06262023'!$A$3:$A$4500=$A109)*('Annual Sales FINAL 06262023'!$F$3:$F$4500='Input_Data &amp; TOC'!$A$2),'Annual Sales FINAL 06262023'!$AQ$3:$AQ$4500,,TRUE),)</f>
        <v>28.083333333333332</v>
      </c>
      <c r="S109" s="142">
        <f t="shared" si="5"/>
        <v>0.94999999999999984</v>
      </c>
      <c r="T109" s="139" cm="1">
        <f t="array" ref="T109">IFERROR(_xlfn.XLOOKUP(1,('Annual Sales FINAL 06262023'!$A$3:$A$4500=$A109)*('Annual Sales FINAL 06262023'!$F$3:$F$4500='Input_Data &amp; TOC'!$A$2),'Annual Sales FINAL 06262023'!$AR$3:$AR$4500,,TRUE),)</f>
        <v>512.30840000000001</v>
      </c>
      <c r="U109" s="139" cm="1">
        <f t="array" ref="U109">IFERROR(_xlfn.XLOOKUP(1,('Annual Sales FINAL 06262023'!$A$3:$A$4500=$A109)*('Annual Sales FINAL 06262023'!$F$3:$F$4500='Input_Data &amp; TOC'!$A$2),'Annual Sales FINAL 06262023'!$AS$3:$AS$4500,,TRUE),)</f>
        <v>539.27200000000005</v>
      </c>
      <c r="V109" s="139" cm="1">
        <f t="array" ref="V109">IFERROR(_xlfn.XLOOKUP(1,('Annual Sales FINAL 06262023'!$A$3:$A$4500=$A109)*('Annual Sales FINAL 06262023'!$F$3:$F$4500='Input_Data &amp; TOC'!$A$2),'Annual Sales FINAL 06262023'!$AT$3:$AT$4500,,TRUE),)</f>
        <v>88.916666666666657</v>
      </c>
      <c r="W109" s="142">
        <f t="shared" si="9"/>
        <v>0.95</v>
      </c>
      <c r="X109" s="139" t="str" cm="1">
        <f t="array" ref="X109">IFERROR(_xlfn.XLOOKUP(1,('Annual Sales FINAL 06262023'!$A$3:$A$4500=$A109)*('Annual Sales FINAL 06262023'!$F$3:$F$4500='Input_Data &amp; TOC'!$A$2),'Annual Sales FINAL 06262023'!$S$3:$S$4500,,TRUE),)</f>
        <v>PCE</v>
      </c>
      <c r="Y109" s="139" cm="1">
        <f t="array" ref="Y109">IFERROR(_xlfn.XLOOKUP(1,('Annual Sales FINAL 06262023'!$A$3:$A$4500=$A109)*('Annual Sales FINAL 06262023'!$F$3:$F$4500='Input_Data &amp; TOC'!$A$2),'Annual Sales FINAL 06262023'!$AU$3:$AU$4500,,TRUE),)</f>
        <v>12</v>
      </c>
      <c r="Z109" t="str">
        <f>VLOOKUP($A109,'LOOKUP SalesReport 2023-11-13'!$A$2:$P$216,16, FALSE)</f>
        <v>Aleutians</v>
      </c>
      <c r="AA109" t="str">
        <f t="shared" si="6"/>
        <v>Residential rate as reported to PCE</v>
      </c>
    </row>
    <row r="110" spans="1:27" x14ac:dyDescent="0.25">
      <c r="A110" t="s">
        <v>887</v>
      </c>
      <c r="B110">
        <f>VLOOKUP($A110,'LOOKUP SalesReport 2023-11-13'!$A$2:$O$216,4, FALSE)</f>
        <v>331910</v>
      </c>
      <c r="C110">
        <f>VLOOKUP(A110,'LOOKUP SalesReport 2023-11-13'!$A$2:$Q$216,9,FALSE)</f>
        <v>360</v>
      </c>
      <c r="D110" s="48" t="str" cm="1">
        <f t="array" ref="D110">IFERROR(_xlfn.XLOOKUP(1,('Annual Sales FINAL 06262023'!$A$3:$A$4500=Table2.5a!$A110)*('Annual Sales FINAL 06262023'!$F$3:$F$4500='Input_Data &amp; TOC'!$A$2),'Annual Sales FINAL 06262023'!$J$3:$J$4500,,TRUE),_xlfn.XLOOKUP(A110,'LOOKUP SalesReport 2023-11-13'!A:A,'LOOKUP SalesReport 2023-11-13'!H:H,,FALSE))</f>
        <v>Clark's Point, City of</v>
      </c>
      <c r="E110" s="48" t="str" cm="1">
        <f t="array" ref="E110">IFERROR(_xlfn.XLOOKUP(1,('Annual Sales FINAL 06262023'!$A$3:$A$4500=Table2.5a!$A110)*('Annual Sales FINAL 06262023'!$F$3:$F$4500='Input_Data &amp; TOC'!$A$2),'Annual Sales FINAL 06262023'!$B$3:$B$4500,,TRUE),_xlfn.XLOOKUP(A110,'LOOKUP SalesReport 2023-11-13'!A:A,'LOOKUP SalesReport 2023-11-13'!G:G,,FALSE))</f>
        <v>Clark's Point</v>
      </c>
      <c r="F110" s="48" t="str" cm="1">
        <f t="array" ref="F110">IFERROR(_xlfn.XLOOKUP(1,('Annual Sales FINAL 06262023'!$A$3:$A$4500=Table2.5a!$A110)*('Annual Sales FINAL 06262023'!$F$3:$F$4500='Input_Data &amp; TOC'!$A$2),'Annual Sales FINAL 06262023'!$E$3:$E$4500,,TRUE),_xlfn.XLOOKUP(A110,'LOOKUP SalesReport 2023-11-13'!A:A,'LOOKUP SalesReport 2023-11-13'!K:K,,FALSE))</f>
        <v>Clark's Point_grid</v>
      </c>
      <c r="G110" s="98" t="str">
        <f>VLOOKUP($F110,'LOOKUP INTERTIES 2023-11-08'!$B$2:$G$206,6,FALSE)</f>
        <v>Bristol Bay</v>
      </c>
      <c r="H110" s="140" cm="1">
        <f t="array" ref="H110">IFERROR(_xlfn.XLOOKUP(1,('Annual Sales FINAL 06262023'!$A$3:$A$4500=$A110)*('Annual Sales FINAL 06262023'!$F$3:$F$4500='Input_Data &amp; TOC'!$A$2),'Annual Sales FINAL 06262023'!$V$3:$V$4500,,TRUE),)</f>
        <v>135.10642499999997</v>
      </c>
      <c r="I110" s="151" cm="1">
        <f t="array" ref="I110">IFERROR(_xlfn.XLOOKUP(1,('Annual Sales FINAL 06262023'!$A$3:$A$4500=$A110)*('Annual Sales FINAL 06262023'!$F$3:$F$4500='Input_Data &amp; TOC'!$A$2),'Annual Sales FINAL 06262023'!$W$3:$W$4500,,TRUE),)</f>
        <v>146.06100000000001</v>
      </c>
      <c r="J110" s="154" cm="1">
        <f t="array" ref="J110">IFERROR(_xlfn.XLOOKUP(1,('Annual Sales FINAL 06262023'!$A$3:$A$4500=$A110)*('Annual Sales FINAL 06262023'!$F$3:$F$4500='Input_Data &amp; TOC'!$A$2),'Annual Sales FINAL 06262023'!$X$3:$X$4500,,TRUE),)</f>
        <v>24.833333333333332</v>
      </c>
      <c r="K110" s="46">
        <f t="shared" si="7"/>
        <v>0.92499999999999982</v>
      </c>
      <c r="L110" s="139" cm="1">
        <f t="array" ref="L110">IFERROR(_xlfn.XLOOKUP(1,('Annual Sales FINAL 06262023'!$A$3:$A$4500=$A110)*('Annual Sales FINAL 06262023'!$F$3:$F$4500='Input_Data &amp; TOC'!$A$2),'Annual Sales FINAL 06262023'!$Y$3:$Y$4500,,TRUE),)</f>
        <v>90.777649999999994</v>
      </c>
      <c r="M110" s="139" cm="1">
        <f t="array" ref="M110">IFERROR(_xlfn.XLOOKUP(1,('Annual Sales FINAL 06262023'!$A$3:$A$4500=$A110)*('Annual Sales FINAL 06262023'!$F$3:$F$4500='Input_Data &amp; TOC'!$A$2),'Annual Sales FINAL 06262023'!$Z$3:$Z$4500,,TRUE),)</f>
        <v>98.138000000000005</v>
      </c>
      <c r="N110" s="139" cm="1">
        <f t="array" ref="N110">IFERROR(_xlfn.XLOOKUP(1,('Annual Sales FINAL 06262023'!$A$3:$A$4500=$A110)*('Annual Sales FINAL 06262023'!$F$3:$F$4500='Input_Data &amp; TOC'!$A$2),'Annual Sales FINAL 06262023'!$AA$3:$AA$4500,,TRUE),)</f>
        <v>4</v>
      </c>
      <c r="O110" s="140">
        <f t="shared" si="8"/>
        <v>0.92499999999999993</v>
      </c>
      <c r="P110" s="127" cm="1">
        <f t="array" ref="P110">IFERROR(_xlfn.XLOOKUP(1,('Annual Sales FINAL 06262023'!$A$3:$A$4500=$A110)*('Annual Sales FINAL 06262023'!$F$3:$F$4500='Input_Data &amp; TOC'!$A$2),'Annual Sales FINAL 06262023'!$AO$3:$AO$4500,,TRUE),)</f>
        <v>31.57857499999999</v>
      </c>
      <c r="Q110" s="127" cm="1">
        <f t="array" ref="Q110">IFERROR(_xlfn.XLOOKUP(1,('Annual Sales FINAL 06262023'!$A$3:$A$4500=$A110)*('Annual Sales FINAL 06262023'!$F$3:$F$4500='Input_Data &amp; TOC'!$A$2),'Annual Sales FINAL 06262023'!$AP$3:$AP$4500,,TRUE),)</f>
        <v>34.138999999999996</v>
      </c>
      <c r="R110" s="127" cm="1">
        <f t="array" ref="R110">IFERROR(_xlfn.XLOOKUP(1,('Annual Sales FINAL 06262023'!$A$3:$A$4500=$A110)*('Annual Sales FINAL 06262023'!$F$3:$F$4500='Input_Data &amp; TOC'!$A$2),'Annual Sales FINAL 06262023'!$AQ$3:$AQ$4500,,TRUE),)</f>
        <v>24.416666666666668</v>
      </c>
      <c r="S110" s="142">
        <f t="shared" si="5"/>
        <v>0.92499999999999982</v>
      </c>
      <c r="T110" s="139" cm="1">
        <f t="array" ref="T110">IFERROR(_xlfn.XLOOKUP(1,('Annual Sales FINAL 06262023'!$A$3:$A$4500=$A110)*('Annual Sales FINAL 06262023'!$F$3:$F$4500='Input_Data &amp; TOC'!$A$2),'Annual Sales FINAL 06262023'!$AR$3:$AR$4500,,TRUE),)</f>
        <v>257.46264999999994</v>
      </c>
      <c r="U110" s="139" cm="1">
        <f t="array" ref="U110">IFERROR(_xlfn.XLOOKUP(1,('Annual Sales FINAL 06262023'!$A$3:$A$4500=$A110)*('Annual Sales FINAL 06262023'!$F$3:$F$4500='Input_Data &amp; TOC'!$A$2),'Annual Sales FINAL 06262023'!$AS$3:$AS$4500,,TRUE),)</f>
        <v>278.33799999999997</v>
      </c>
      <c r="V110" s="139" cm="1">
        <f t="array" ref="V110">IFERROR(_xlfn.XLOOKUP(1,('Annual Sales FINAL 06262023'!$A$3:$A$4500=$A110)*('Annual Sales FINAL 06262023'!$F$3:$F$4500='Input_Data &amp; TOC'!$A$2),'Annual Sales FINAL 06262023'!$AT$3:$AT$4500,,TRUE),)</f>
        <v>53.25</v>
      </c>
      <c r="W110" s="142">
        <f t="shared" si="9"/>
        <v>0.92499999999999993</v>
      </c>
      <c r="X110" s="139" t="str" cm="1">
        <f t="array" ref="X110">IFERROR(_xlfn.XLOOKUP(1,('Annual Sales FINAL 06262023'!$A$3:$A$4500=$A110)*('Annual Sales FINAL 06262023'!$F$3:$F$4500='Input_Data &amp; TOC'!$A$2),'Annual Sales FINAL 06262023'!$S$3:$S$4500,,TRUE),)</f>
        <v>PCE</v>
      </c>
      <c r="Y110" s="139" cm="1">
        <f t="array" ref="Y110">IFERROR(_xlfn.XLOOKUP(1,('Annual Sales FINAL 06262023'!$A$3:$A$4500=$A110)*('Annual Sales FINAL 06262023'!$F$3:$F$4500='Input_Data &amp; TOC'!$A$2),'Annual Sales FINAL 06262023'!$AU$3:$AU$4500,,TRUE),)</f>
        <v>12</v>
      </c>
      <c r="Z110" t="str">
        <f>VLOOKUP($A110,'LOOKUP SalesReport 2023-11-13'!$A$2:$P$216,16, FALSE)</f>
        <v>Bristol Bay</v>
      </c>
      <c r="AA110" t="str">
        <f t="shared" si="6"/>
        <v>Residential rate as reported to PCE</v>
      </c>
    </row>
    <row r="111" spans="1:27" ht="30" x14ac:dyDescent="0.25">
      <c r="A111" t="s">
        <v>531</v>
      </c>
      <c r="C111">
        <f>VLOOKUP(A111,'LOOKUP SalesReport 2023-11-13'!$A$2:$Q$216,9,FALSE)</f>
        <v>100</v>
      </c>
      <c r="D111" s="48" t="str" cm="1">
        <f t="array" ref="D111">IFERROR(_xlfn.XLOOKUP(1,('Annual Sales FINAL 06262023'!$A$3:$A$4500=Table2.5a!$A111)*('Annual Sales FINAL 06262023'!$F$3:$F$4500='Input_Data &amp; TOC'!$A$2),'Annual Sales FINAL 06262023'!$J$3:$J$4500,,TRUE),_xlfn.XLOOKUP(A111,'LOOKUP SalesReport 2023-11-13'!A:A,'LOOKUP SalesReport 2023-11-13'!H:H,,FALSE))</f>
        <v>City &amp; Borough of Sitka - (AK)</v>
      </c>
      <c r="E111" s="48" t="str" cm="1">
        <f t="array" ref="E111">IFERROR(_xlfn.XLOOKUP(1,('Annual Sales FINAL 06262023'!$A$3:$A$4500=Table2.5a!$A111)*('Annual Sales FINAL 06262023'!$F$3:$F$4500='Input_Data &amp; TOC'!$A$2),'Annual Sales FINAL 06262023'!$B$3:$B$4500,,TRUE),_xlfn.XLOOKUP(A111,'LOOKUP SalesReport 2023-11-13'!A:A,'LOOKUP SalesReport 2023-11-13'!G:G,,FALSE))</f>
        <v>Sitka, City &amp; Borough of</v>
      </c>
      <c r="F111" s="48" t="str" cm="1">
        <f t="array" ref="F111">IFERROR(_xlfn.XLOOKUP(1,('Annual Sales FINAL 06262023'!$A$3:$A$4500=Table2.5a!$A111)*('Annual Sales FINAL 06262023'!$F$3:$F$4500='Input_Data &amp; TOC'!$A$2),'Annual Sales FINAL 06262023'!$E$3:$E$4500,,TRUE),_xlfn.XLOOKUP(A111,'LOOKUP SalesReport 2023-11-13'!A:A,'LOOKUP SalesReport 2023-11-13'!K:K,,FALSE))</f>
        <v>Sitka_grid</v>
      </c>
      <c r="G111" s="98" t="str">
        <f>VLOOKUP($F111,'LOOKUP INTERTIES 2023-11-08'!$B$2:$G$206,6,FALSE)</f>
        <v>Southeast</v>
      </c>
      <c r="H111" s="140" cm="1">
        <f t="array" ref="H111">IFERROR(_xlfn.XLOOKUP(1,('Annual Sales FINAL 06262023'!$A$3:$A$4500=$A111)*('Annual Sales FINAL 06262023'!$F$3:$F$4500='Input_Data &amp; TOC'!$A$2),'Annual Sales FINAL 06262023'!$V$3:$V$4500,,TRUE),)</f>
        <v>7995</v>
      </c>
      <c r="I111" s="151" cm="1">
        <f t="array" ref="I111">IFERROR(_xlfn.XLOOKUP(1,('Annual Sales FINAL 06262023'!$A$3:$A$4500=$A111)*('Annual Sales FINAL 06262023'!$F$3:$F$4500='Input_Data &amp; TOC'!$A$2),'Annual Sales FINAL 06262023'!$W$3:$W$4500,,TRUE),)</f>
        <v>44126</v>
      </c>
      <c r="J111" s="154" cm="1">
        <f t="array" ref="J111">IFERROR(_xlfn.XLOOKUP(1,('Annual Sales FINAL 06262023'!$A$3:$A$4500=$A111)*('Annual Sales FINAL 06262023'!$F$3:$F$4500='Input_Data &amp; TOC'!$A$2),'Annual Sales FINAL 06262023'!$X$3:$X$4500,,TRUE),)</f>
        <v>0</v>
      </c>
      <c r="K111" s="46">
        <f t="shared" si="7"/>
        <v>0.18118569550831709</v>
      </c>
      <c r="L111" s="139" cm="1">
        <f t="array" ref="L111">IFERROR(_xlfn.XLOOKUP(1,('Annual Sales FINAL 06262023'!$A$3:$A$4500=$A111)*('Annual Sales FINAL 06262023'!$F$3:$F$4500='Input_Data &amp; TOC'!$A$2),'Annual Sales FINAL 06262023'!$Y$3:$Y$4500,,TRUE),)</f>
        <v>7525</v>
      </c>
      <c r="M111" s="139" cm="1">
        <f t="array" ref="M111">IFERROR(_xlfn.XLOOKUP(1,('Annual Sales FINAL 06262023'!$A$3:$A$4500=$A111)*('Annual Sales FINAL 06262023'!$F$3:$F$4500='Input_Data &amp; TOC'!$A$2),'Annual Sales FINAL 06262023'!$Z$3:$Z$4500,,TRUE),)</f>
        <v>47036</v>
      </c>
      <c r="N111" s="139" cm="1">
        <f t="array" ref="N111">IFERROR(_xlfn.XLOOKUP(1,('Annual Sales FINAL 06262023'!$A$3:$A$4500=$A111)*('Annual Sales FINAL 06262023'!$F$3:$F$4500='Input_Data &amp; TOC'!$A$2),'Annual Sales FINAL 06262023'!$AA$3:$AA$4500,,TRUE),)</f>
        <v>0</v>
      </c>
      <c r="O111" s="140">
        <f t="shared" si="8"/>
        <v>0.15998384216344927</v>
      </c>
      <c r="P111" s="127" cm="1">
        <f t="array" ref="P111">IFERROR(_xlfn.XLOOKUP(1,('Annual Sales FINAL 06262023'!$A$3:$A$4500=$A111)*('Annual Sales FINAL 06262023'!$F$3:$F$4500='Input_Data &amp; TOC'!$A$2),'Annual Sales FINAL 06262023'!$AO$3:$AO$4500,,TRUE),)</f>
        <v>0</v>
      </c>
      <c r="Q111" s="127" cm="1">
        <f t="array" ref="Q111">IFERROR(_xlfn.XLOOKUP(1,('Annual Sales FINAL 06262023'!$A$3:$A$4500=$A111)*('Annual Sales FINAL 06262023'!$F$3:$F$4500='Input_Data &amp; TOC'!$A$2),'Annual Sales FINAL 06262023'!$AP$3:$AP$4500,,TRUE),)</f>
        <v>19616</v>
      </c>
      <c r="R111" s="127" cm="1">
        <f t="array" ref="R111">IFERROR(_xlfn.XLOOKUP(1,('Annual Sales FINAL 06262023'!$A$3:$A$4500=$A111)*('Annual Sales FINAL 06262023'!$F$3:$F$4500='Input_Data &amp; TOC'!$A$2),'Annual Sales FINAL 06262023'!$AQ$3:$AQ$4500,,TRUE),)</f>
        <v>0</v>
      </c>
      <c r="S111" s="142">
        <f t="shared" si="5"/>
        <v>0</v>
      </c>
      <c r="T111" s="139" cm="1">
        <f t="array" ref="T111">IFERROR(_xlfn.XLOOKUP(1,('Annual Sales FINAL 06262023'!$A$3:$A$4500=$A111)*('Annual Sales FINAL 06262023'!$F$3:$F$4500='Input_Data &amp; TOC'!$A$2),'Annual Sales FINAL 06262023'!$AR$3:$AR$4500,,TRUE),)</f>
        <v>18594.400000000001</v>
      </c>
      <c r="U111" s="139" cm="1">
        <f t="array" ref="U111">IFERROR(_xlfn.XLOOKUP(1,('Annual Sales FINAL 06262023'!$A$3:$A$4500=$A111)*('Annual Sales FINAL 06262023'!$F$3:$F$4500='Input_Data &amp; TOC'!$A$2),'Annual Sales FINAL 06262023'!$AS$3:$AS$4500,,TRUE),)</f>
        <v>113002</v>
      </c>
      <c r="V111" s="139" cm="1">
        <f t="array" ref="V111">IFERROR(_xlfn.XLOOKUP(1,('Annual Sales FINAL 06262023'!$A$3:$A$4500=$A111)*('Annual Sales FINAL 06262023'!$F$3:$F$4500='Input_Data &amp; TOC'!$A$2),'Annual Sales FINAL 06262023'!$AT$3:$AT$4500,,TRUE),)</f>
        <v>5590</v>
      </c>
      <c r="W111" s="142">
        <f t="shared" si="9"/>
        <v>0.16454930001238918</v>
      </c>
      <c r="X111" s="139" t="str" cm="1">
        <f t="array" ref="X111">IFERROR(_xlfn.XLOOKUP(1,('Annual Sales FINAL 06262023'!$A$3:$A$4500=$A111)*('Annual Sales FINAL 06262023'!$F$3:$F$4500='Input_Data &amp; TOC'!$A$2),'Annual Sales FINAL 06262023'!$S$3:$S$4500,,TRUE),)</f>
        <v>EIA861S</v>
      </c>
      <c r="Y111" s="139" cm="1">
        <f t="array" ref="Y111">IFERROR(_xlfn.XLOOKUP(1,('Annual Sales FINAL 06262023'!$A$3:$A$4500=$A111)*('Annual Sales FINAL 06262023'!$F$3:$F$4500='Input_Data &amp; TOC'!$A$2),'Annual Sales FINAL 06262023'!$AU$3:$AU$4500,,TRUE),)</f>
        <v>0</v>
      </c>
      <c r="Z111" t="str">
        <f>VLOOKUP($A111,'LOOKUP SalesReport 2023-11-13'!$A$2:$P$216,16, FALSE)</f>
        <v>Southeast</v>
      </c>
      <c r="AA111" t="str">
        <f t="shared" si="6"/>
        <v>Residential rate as reported to PCE</v>
      </c>
    </row>
    <row r="112" spans="1:27" x14ac:dyDescent="0.25">
      <c r="A112" t="s">
        <v>967</v>
      </c>
      <c r="B112">
        <f>VLOOKUP($A112,'LOOKUP SalesReport 2023-11-13'!$A$2:$O$216,4, FALSE)</f>
        <v>332480</v>
      </c>
      <c r="C112">
        <f>VLOOKUP(A112,'LOOKUP SalesReport 2023-11-13'!$A$2:$Q$216,9,FALSE)</f>
        <v>425</v>
      </c>
      <c r="D112" s="48" t="str" cm="1">
        <f t="array" ref="D112">IFERROR(_xlfn.XLOOKUP(1,('Annual Sales FINAL 06262023'!$A$3:$A$4500=Table2.5a!$A112)*('Annual Sales FINAL 06262023'!$F$3:$F$4500='Input_Data &amp; TOC'!$A$2),'Annual Sales FINAL 06262023'!$J$3:$J$4500,,TRUE),_xlfn.XLOOKUP(A112,'LOOKUP SalesReport 2023-11-13'!A:A,'LOOKUP SalesReport 2023-11-13'!H:H,,FALSE))</f>
        <v>Pilot Point Electric Utility</v>
      </c>
      <c r="E112" s="48" t="str" cm="1">
        <f t="array" ref="E112">IFERROR(_xlfn.XLOOKUP(1,('Annual Sales FINAL 06262023'!$A$3:$A$4500=Table2.5a!$A112)*('Annual Sales FINAL 06262023'!$F$3:$F$4500='Input_Data &amp; TOC'!$A$2),'Annual Sales FINAL 06262023'!$B$3:$B$4500,,TRUE),_xlfn.XLOOKUP(A112,'LOOKUP SalesReport 2023-11-13'!A:A,'LOOKUP SalesReport 2023-11-13'!G:G,,FALSE))</f>
        <v>Pilot Point</v>
      </c>
      <c r="F112" s="48" t="str" cm="1">
        <f t="array" ref="F112">IFERROR(_xlfn.XLOOKUP(1,('Annual Sales FINAL 06262023'!$A$3:$A$4500=Table2.5a!$A112)*('Annual Sales FINAL 06262023'!$F$3:$F$4500='Input_Data &amp; TOC'!$A$2),'Annual Sales FINAL 06262023'!$E$3:$E$4500,,TRUE),_xlfn.XLOOKUP(A112,'LOOKUP SalesReport 2023-11-13'!A:A,'LOOKUP SalesReport 2023-11-13'!K:K,,FALSE))</f>
        <v>Pilot Point_grid</v>
      </c>
      <c r="G112" s="98" t="str">
        <f>VLOOKUP($F112,'LOOKUP INTERTIES 2023-11-08'!$B$2:$G$206,6,FALSE)</f>
        <v>Bristol Bay</v>
      </c>
      <c r="H112" s="140" cm="1">
        <f t="array" ref="H112">IFERROR(_xlfn.XLOOKUP(1,('Annual Sales FINAL 06262023'!$A$3:$A$4500=$A112)*('Annual Sales FINAL 06262023'!$F$3:$F$4500='Input_Data &amp; TOC'!$A$2),'Annual Sales FINAL 06262023'!$V$3:$V$4500,,TRUE),)</f>
        <v>85.487999999999971</v>
      </c>
      <c r="I112" s="151" cm="1">
        <f t="array" ref="I112">IFERROR(_xlfn.XLOOKUP(1,('Annual Sales FINAL 06262023'!$A$3:$A$4500=$A112)*('Annual Sales FINAL 06262023'!$F$3:$F$4500='Input_Data &amp; TOC'!$A$2),'Annual Sales FINAL 06262023'!$W$3:$W$4500,,TRUE),)</f>
        <v>142.47999999999999</v>
      </c>
      <c r="J112" s="154" cm="1">
        <f t="array" ref="J112">IFERROR(_xlfn.XLOOKUP(1,('Annual Sales FINAL 06262023'!$A$3:$A$4500=$A112)*('Annual Sales FINAL 06262023'!$F$3:$F$4500='Input_Data &amp; TOC'!$A$2),'Annual Sales FINAL 06262023'!$X$3:$X$4500,,TRUE),)</f>
        <v>32.416666666666664</v>
      </c>
      <c r="K112" s="46">
        <f t="shared" si="7"/>
        <v>0.59999999999999987</v>
      </c>
      <c r="L112" s="139" cm="1">
        <f t="array" ref="L112">IFERROR(_xlfn.XLOOKUP(1,('Annual Sales FINAL 06262023'!$A$3:$A$4500=$A112)*('Annual Sales FINAL 06262023'!$F$3:$F$4500='Input_Data &amp; TOC'!$A$2),'Annual Sales FINAL 06262023'!$Y$3:$Y$4500,,TRUE),)</f>
        <v>89.176799999999972</v>
      </c>
      <c r="M112" s="139" cm="1">
        <f t="array" ref="M112">IFERROR(_xlfn.XLOOKUP(1,('Annual Sales FINAL 06262023'!$A$3:$A$4500=$A112)*('Annual Sales FINAL 06262023'!$F$3:$F$4500='Input_Data &amp; TOC'!$A$2),'Annual Sales FINAL 06262023'!$Z$3:$Z$4500,,TRUE),)</f>
        <v>148.62799999999999</v>
      </c>
      <c r="N112" s="139" cm="1">
        <f t="array" ref="N112">IFERROR(_xlfn.XLOOKUP(1,('Annual Sales FINAL 06262023'!$A$3:$A$4500=$A112)*('Annual Sales FINAL 06262023'!$F$3:$F$4500='Input_Data &amp; TOC'!$A$2),'Annual Sales FINAL 06262023'!$AA$3:$AA$4500,,TRUE),)</f>
        <v>10</v>
      </c>
      <c r="O112" s="140">
        <f t="shared" si="8"/>
        <v>0.59999999999999987</v>
      </c>
      <c r="P112" s="127" cm="1">
        <f t="array" ref="P112">IFERROR(_xlfn.XLOOKUP(1,('Annual Sales FINAL 06262023'!$A$3:$A$4500=$A112)*('Annual Sales FINAL 06262023'!$F$3:$F$4500='Input_Data &amp; TOC'!$A$2),'Annual Sales FINAL 06262023'!$AO$3:$AO$4500,,TRUE),)</f>
        <v>48.25739999999999</v>
      </c>
      <c r="Q112" s="127" cm="1">
        <f t="array" ref="Q112">IFERROR(_xlfn.XLOOKUP(1,('Annual Sales FINAL 06262023'!$A$3:$A$4500=$A112)*('Annual Sales FINAL 06262023'!$F$3:$F$4500='Input_Data &amp; TOC'!$A$2),'Annual Sales FINAL 06262023'!$AP$3:$AP$4500,,TRUE),)</f>
        <v>80.429000000000002</v>
      </c>
      <c r="R112" s="127" cm="1">
        <f t="array" ref="R112">IFERROR(_xlfn.XLOOKUP(1,('Annual Sales FINAL 06262023'!$A$3:$A$4500=$A112)*('Annual Sales FINAL 06262023'!$F$3:$F$4500='Input_Data &amp; TOC'!$A$2),'Annual Sales FINAL 06262023'!$AQ$3:$AQ$4500,,TRUE),)</f>
        <v>19.083333333333336</v>
      </c>
      <c r="S112" s="142">
        <f t="shared" si="5"/>
        <v>0.59999999999999987</v>
      </c>
      <c r="T112" s="139" cm="1">
        <f t="array" ref="T112">IFERROR(_xlfn.XLOOKUP(1,('Annual Sales FINAL 06262023'!$A$3:$A$4500=$A112)*('Annual Sales FINAL 06262023'!$F$3:$F$4500='Input_Data &amp; TOC'!$A$2),'Annual Sales FINAL 06262023'!$AR$3:$AR$4500,,TRUE),)</f>
        <v>222.92219999999995</v>
      </c>
      <c r="U112" s="139" cm="1">
        <f t="array" ref="U112">IFERROR(_xlfn.XLOOKUP(1,('Annual Sales FINAL 06262023'!$A$3:$A$4500=$A112)*('Annual Sales FINAL 06262023'!$F$3:$F$4500='Input_Data &amp; TOC'!$A$2),'Annual Sales FINAL 06262023'!$AS$3:$AS$4500,,TRUE),)</f>
        <v>371.53699999999998</v>
      </c>
      <c r="V112" s="139" cm="1">
        <f t="array" ref="V112">IFERROR(_xlfn.XLOOKUP(1,('Annual Sales FINAL 06262023'!$A$3:$A$4500=$A112)*('Annual Sales FINAL 06262023'!$F$3:$F$4500='Input_Data &amp; TOC'!$A$2),'Annual Sales FINAL 06262023'!$AT$3:$AT$4500,,TRUE),)</f>
        <v>61.5</v>
      </c>
      <c r="W112" s="142">
        <f t="shared" si="9"/>
        <v>0.59999999999999987</v>
      </c>
      <c r="X112" s="139" t="str" cm="1">
        <f t="array" ref="X112">IFERROR(_xlfn.XLOOKUP(1,('Annual Sales FINAL 06262023'!$A$3:$A$4500=$A112)*('Annual Sales FINAL 06262023'!$F$3:$F$4500='Input_Data &amp; TOC'!$A$2),'Annual Sales FINAL 06262023'!$S$3:$S$4500,,TRUE),)</f>
        <v>PCE</v>
      </c>
      <c r="Y112" s="139" cm="1">
        <f t="array" ref="Y112">IFERROR(_xlfn.XLOOKUP(1,('Annual Sales FINAL 06262023'!$A$3:$A$4500=$A112)*('Annual Sales FINAL 06262023'!$F$3:$F$4500='Input_Data &amp; TOC'!$A$2),'Annual Sales FINAL 06262023'!$AU$3:$AU$4500,,TRUE),)</f>
        <v>12</v>
      </c>
      <c r="Z112" t="str">
        <f>VLOOKUP($A112,'LOOKUP SalesReport 2023-11-13'!$A$2:$P$216,16, FALSE)</f>
        <v>Bristol Bay</v>
      </c>
      <c r="AA112" t="str">
        <f t="shared" si="6"/>
        <v>Residential rate as reported to PCE</v>
      </c>
    </row>
    <row r="113" spans="1:27" x14ac:dyDescent="0.25">
      <c r="A113" t="s">
        <v>925</v>
      </c>
      <c r="B113">
        <f>VLOOKUP($A113,'LOOKUP SalesReport 2023-11-13'!$A$2:$O$216,4, FALSE)</f>
        <v>331930</v>
      </c>
      <c r="C113">
        <f>VLOOKUP(A113,'LOOKUP SalesReport 2023-11-13'!$A$2:$Q$216,9,FALSE)</f>
        <v>383</v>
      </c>
      <c r="D113" s="48" t="str" cm="1">
        <f t="array" ref="D113">IFERROR(_xlfn.XLOOKUP(1,('Annual Sales FINAL 06262023'!$A$3:$A$4500=Table2.5a!$A113)*('Annual Sales FINAL 06262023'!$F$3:$F$4500='Input_Data &amp; TOC'!$A$2),'Annual Sales FINAL 06262023'!$J$3:$J$4500,,TRUE),_xlfn.XLOOKUP(A113,'LOOKUP SalesReport 2023-11-13'!A:A,'LOOKUP SalesReport 2023-11-13'!H:H,,FALSE))</f>
        <v>Diomede Joint Utilities</v>
      </c>
      <c r="E113" s="48" t="str" cm="1">
        <f t="array" ref="E113">IFERROR(_xlfn.XLOOKUP(1,('Annual Sales FINAL 06262023'!$A$3:$A$4500=Table2.5a!$A113)*('Annual Sales FINAL 06262023'!$F$3:$F$4500='Input_Data &amp; TOC'!$A$2),'Annual Sales FINAL 06262023'!$B$3:$B$4500,,TRUE),_xlfn.XLOOKUP(A113,'LOOKUP SalesReport 2023-11-13'!A:A,'LOOKUP SalesReport 2023-11-13'!G:G,,FALSE))</f>
        <v>Diomede</v>
      </c>
      <c r="F113" s="48" t="str" cm="1">
        <f t="array" ref="F113">IFERROR(_xlfn.XLOOKUP(1,('Annual Sales FINAL 06262023'!$A$3:$A$4500=Table2.5a!$A113)*('Annual Sales FINAL 06262023'!$F$3:$F$4500='Input_Data &amp; TOC'!$A$2),'Annual Sales FINAL 06262023'!$E$3:$E$4500,,TRUE),_xlfn.XLOOKUP(A113,'LOOKUP SalesReport 2023-11-13'!A:A,'LOOKUP SalesReport 2023-11-13'!K:K,,FALSE))</f>
        <v>Diomede_grid</v>
      </c>
      <c r="G113" s="98" t="str">
        <f>VLOOKUP($F113,'LOOKUP INTERTIES 2023-11-08'!$B$2:$G$206,6,FALSE)</f>
        <v>Bering Straits</v>
      </c>
      <c r="H113" s="140" cm="1">
        <f t="array" ref="H113">IFERROR(_xlfn.XLOOKUP(1,('Annual Sales FINAL 06262023'!$A$3:$A$4500=$A113)*('Annual Sales FINAL 06262023'!$F$3:$F$4500='Input_Data &amp; TOC'!$A$2),'Annual Sales FINAL 06262023'!$V$3:$V$4500,,TRUE),)</f>
        <v>71.518200000000022</v>
      </c>
      <c r="I113" s="151" cm="1">
        <f t="array" ref="I113">IFERROR(_xlfn.XLOOKUP(1,('Annual Sales FINAL 06262023'!$A$3:$A$4500=$A113)*('Annual Sales FINAL 06262023'!$F$3:$F$4500='Input_Data &amp; TOC'!$A$2),'Annual Sales FINAL 06262023'!$W$3:$W$4500,,TRUE),)</f>
        <v>110.02800000000001</v>
      </c>
      <c r="J113" s="154" cm="1">
        <f t="array" ref="J113">IFERROR(_xlfn.XLOOKUP(1,('Annual Sales FINAL 06262023'!$A$3:$A$4500=$A113)*('Annual Sales FINAL 06262023'!$F$3:$F$4500='Input_Data &amp; TOC'!$A$2),'Annual Sales FINAL 06262023'!$X$3:$X$4500,,TRUE),)</f>
        <v>35.166666666666664</v>
      </c>
      <c r="K113" s="46">
        <f t="shared" si="7"/>
        <v>0.65000000000000013</v>
      </c>
      <c r="L113" s="139" cm="1">
        <f t="array" ref="L113">IFERROR(_xlfn.XLOOKUP(1,('Annual Sales FINAL 06262023'!$A$3:$A$4500=$A113)*('Annual Sales FINAL 06262023'!$F$3:$F$4500='Input_Data &amp; TOC'!$A$2),'Annual Sales FINAL 06262023'!$Y$3:$Y$4500,,TRUE),)</f>
        <v>136.98295000000002</v>
      </c>
      <c r="M113" s="139" cm="1">
        <f t="array" ref="M113">IFERROR(_xlfn.XLOOKUP(1,('Annual Sales FINAL 06262023'!$A$3:$A$4500=$A113)*('Annual Sales FINAL 06262023'!$F$3:$F$4500='Input_Data &amp; TOC'!$A$2),'Annual Sales FINAL 06262023'!$Z$3:$Z$4500,,TRUE),)</f>
        <v>210.74299999999999</v>
      </c>
      <c r="N113" s="139" cm="1">
        <f t="array" ref="N113">IFERROR(_xlfn.XLOOKUP(1,('Annual Sales FINAL 06262023'!$A$3:$A$4500=$A113)*('Annual Sales FINAL 06262023'!$F$3:$F$4500='Input_Data &amp; TOC'!$A$2),'Annual Sales FINAL 06262023'!$AA$3:$AA$4500,,TRUE),)</f>
        <v>2.8333333333333335</v>
      </c>
      <c r="O113" s="140">
        <f t="shared" si="8"/>
        <v>0.65000000000000013</v>
      </c>
      <c r="P113" s="127" cm="1">
        <f t="array" ref="P113">IFERROR(_xlfn.XLOOKUP(1,('Annual Sales FINAL 06262023'!$A$3:$A$4500=$A113)*('Annual Sales FINAL 06262023'!$F$3:$F$4500='Input_Data &amp; TOC'!$A$2),'Annual Sales FINAL 06262023'!$AO$3:$AO$4500,,TRUE),)</f>
        <v>5.5016000000000016</v>
      </c>
      <c r="Q113" s="127" cm="1">
        <f t="array" ref="Q113">IFERROR(_xlfn.XLOOKUP(1,('Annual Sales FINAL 06262023'!$A$3:$A$4500=$A113)*('Annual Sales FINAL 06262023'!$F$3:$F$4500='Input_Data &amp; TOC'!$A$2),'Annual Sales FINAL 06262023'!$AP$3:$AP$4500,,TRUE),)</f>
        <v>8.4640000000000004</v>
      </c>
      <c r="R113" s="127" cm="1">
        <f t="array" ref="R113">IFERROR(_xlfn.XLOOKUP(1,('Annual Sales FINAL 06262023'!$A$3:$A$4500=$A113)*('Annual Sales FINAL 06262023'!$F$3:$F$4500='Input_Data &amp; TOC'!$A$2),'Annual Sales FINAL 06262023'!$AQ$3:$AQ$4500,,TRUE),)</f>
        <v>10.5</v>
      </c>
      <c r="S113" s="142">
        <f t="shared" si="5"/>
        <v>0.65000000000000013</v>
      </c>
      <c r="T113" s="139" cm="1">
        <f t="array" ref="T113">IFERROR(_xlfn.XLOOKUP(1,('Annual Sales FINAL 06262023'!$A$3:$A$4500=$A113)*('Annual Sales FINAL 06262023'!$F$3:$F$4500='Input_Data &amp; TOC'!$A$2),'Annual Sales FINAL 06262023'!$AR$3:$AR$4500,,TRUE),)</f>
        <v>214.00275000000005</v>
      </c>
      <c r="U113" s="139" cm="1">
        <f t="array" ref="U113">IFERROR(_xlfn.XLOOKUP(1,('Annual Sales FINAL 06262023'!$A$3:$A$4500=$A113)*('Annual Sales FINAL 06262023'!$F$3:$F$4500='Input_Data &amp; TOC'!$A$2),'Annual Sales FINAL 06262023'!$AS$3:$AS$4500,,TRUE),)</f>
        <v>329.23500000000001</v>
      </c>
      <c r="V113" s="139" cm="1">
        <f t="array" ref="V113">IFERROR(_xlfn.XLOOKUP(1,('Annual Sales FINAL 06262023'!$A$3:$A$4500=$A113)*('Annual Sales FINAL 06262023'!$F$3:$F$4500='Input_Data &amp; TOC'!$A$2),'Annual Sales FINAL 06262023'!$AT$3:$AT$4500,,TRUE),)</f>
        <v>48.5</v>
      </c>
      <c r="W113" s="142">
        <f t="shared" si="9"/>
        <v>0.65000000000000013</v>
      </c>
      <c r="X113" s="139" t="str" cm="1">
        <f t="array" ref="X113">IFERROR(_xlfn.XLOOKUP(1,('Annual Sales FINAL 06262023'!$A$3:$A$4500=$A113)*('Annual Sales FINAL 06262023'!$F$3:$F$4500='Input_Data &amp; TOC'!$A$2),'Annual Sales FINAL 06262023'!$S$3:$S$4500,,TRUE),)</f>
        <v>PCE</v>
      </c>
      <c r="Y113" s="139" cm="1">
        <f t="array" ref="Y113">IFERROR(_xlfn.XLOOKUP(1,('Annual Sales FINAL 06262023'!$A$3:$A$4500=$A113)*('Annual Sales FINAL 06262023'!$F$3:$F$4500='Input_Data &amp; TOC'!$A$2),'Annual Sales FINAL 06262023'!$AU$3:$AU$4500,,TRUE),)</f>
        <v>12</v>
      </c>
      <c r="Z113" t="str">
        <f>VLOOKUP($A113,'LOOKUP SalesReport 2023-11-13'!$A$2:$P$216,16, FALSE)</f>
        <v>Bering Straits</v>
      </c>
      <c r="AA113" t="str">
        <f t="shared" si="6"/>
        <v>Residential rate as reported to PCE</v>
      </c>
    </row>
    <row r="114" spans="1:27" x14ac:dyDescent="0.25">
      <c r="A114" t="s">
        <v>847</v>
      </c>
      <c r="B114">
        <f>VLOOKUP($A114,'LOOKUP SalesReport 2023-11-13'!$A$2:$O$216,4, FALSE)</f>
        <v>332320</v>
      </c>
      <c r="C114">
        <f>VLOOKUP(A114,'LOOKUP SalesReport 2023-11-13'!$A$2:$Q$216,9,FALSE)</f>
        <v>340</v>
      </c>
      <c r="D114" s="48" t="str" cm="1">
        <f t="array" ref="D114">IFERROR(_xlfn.XLOOKUP(1,('Annual Sales FINAL 06262023'!$A$3:$A$4500=Table2.5a!$A114)*('Annual Sales FINAL 06262023'!$F$3:$F$4500='Input_Data &amp; TOC'!$A$2),'Annual Sales FINAL 06262023'!$J$3:$J$4500,,TRUE),_xlfn.XLOOKUP(A114,'LOOKUP SalesReport 2023-11-13'!A:A,'LOOKUP SalesReport 2023-11-13'!H:H,,FALSE))</f>
        <v>Nelson Lagoon Electrical Coop</v>
      </c>
      <c r="E114" s="48" t="str" cm="1">
        <f t="array" ref="E114">IFERROR(_xlfn.XLOOKUP(1,('Annual Sales FINAL 06262023'!$A$3:$A$4500=Table2.5a!$A114)*('Annual Sales FINAL 06262023'!$F$3:$F$4500='Input_Data &amp; TOC'!$A$2),'Annual Sales FINAL 06262023'!$B$3:$B$4500,,TRUE),_xlfn.XLOOKUP(A114,'LOOKUP SalesReport 2023-11-13'!A:A,'LOOKUP SalesReport 2023-11-13'!G:G,,FALSE))</f>
        <v>Nelson Lagoon</v>
      </c>
      <c r="F114" s="48" t="str" cm="1">
        <f t="array" ref="F114">IFERROR(_xlfn.XLOOKUP(1,('Annual Sales FINAL 06262023'!$A$3:$A$4500=Table2.5a!$A114)*('Annual Sales FINAL 06262023'!$F$3:$F$4500='Input_Data &amp; TOC'!$A$2),'Annual Sales FINAL 06262023'!$E$3:$E$4500,,TRUE),_xlfn.XLOOKUP(A114,'LOOKUP SalesReport 2023-11-13'!A:A,'LOOKUP SalesReport 2023-11-13'!K:K,,FALSE))</f>
        <v>Nelson Lagoon_grid</v>
      </c>
      <c r="G114" s="98" t="str">
        <f>VLOOKUP($F114,'LOOKUP INTERTIES 2023-11-08'!$B$2:$G$206,6,FALSE)</f>
        <v>Aleutians</v>
      </c>
      <c r="H114" s="140" cm="1">
        <f t="array" ref="H114">IFERROR(_xlfn.XLOOKUP(1,('Annual Sales FINAL 06262023'!$A$3:$A$4500=$A114)*('Annual Sales FINAL 06262023'!$F$3:$F$4500='Input_Data &amp; TOC'!$A$2),'Annual Sales FINAL 06262023'!$V$3:$V$4500,,TRUE),)</f>
        <v>102.29016</v>
      </c>
      <c r="I114" s="151" cm="1">
        <f t="array" ref="I114">IFERROR(_xlfn.XLOOKUP(1,('Annual Sales FINAL 06262023'!$A$3:$A$4500=$A114)*('Annual Sales FINAL 06262023'!$F$3:$F$4500='Input_Data &amp; TOC'!$A$2),'Annual Sales FINAL 06262023'!$W$3:$W$4500,,TRUE),)</f>
        <v>121.774</v>
      </c>
      <c r="J114" s="154" cm="1">
        <f t="array" ref="J114">IFERROR(_xlfn.XLOOKUP(1,('Annual Sales FINAL 06262023'!$A$3:$A$4500=$A114)*('Annual Sales FINAL 06262023'!$F$3:$F$4500='Input_Data &amp; TOC'!$A$2),'Annual Sales FINAL 06262023'!$X$3:$X$4500,,TRUE),)</f>
        <v>30.5</v>
      </c>
      <c r="K114" s="46">
        <f t="shared" si="7"/>
        <v>0.84</v>
      </c>
      <c r="L114" s="139" cm="1">
        <f t="array" ref="L114">IFERROR(_xlfn.XLOOKUP(1,('Annual Sales FINAL 06262023'!$A$3:$A$4500=$A114)*('Annual Sales FINAL 06262023'!$F$3:$F$4500='Input_Data &amp; TOC'!$A$2),'Annual Sales FINAL 06262023'!$Y$3:$Y$4500,,TRUE),)</f>
        <v>71.102639999999994</v>
      </c>
      <c r="M114" s="139" cm="1">
        <f t="array" ref="M114">IFERROR(_xlfn.XLOOKUP(1,('Annual Sales FINAL 06262023'!$A$3:$A$4500=$A114)*('Annual Sales FINAL 06262023'!$F$3:$F$4500='Input_Data &amp; TOC'!$A$2),'Annual Sales FINAL 06262023'!$Z$3:$Z$4500,,TRUE),)</f>
        <v>84.646000000000001</v>
      </c>
      <c r="N114" s="139" cm="1">
        <f t="array" ref="N114">IFERROR(_xlfn.XLOOKUP(1,('Annual Sales FINAL 06262023'!$A$3:$A$4500=$A114)*('Annual Sales FINAL 06262023'!$F$3:$F$4500='Input_Data &amp; TOC'!$A$2),'Annual Sales FINAL 06262023'!$AA$3:$AA$4500,,TRUE),)</f>
        <v>7.5</v>
      </c>
      <c r="O114" s="140">
        <f t="shared" si="8"/>
        <v>0.84</v>
      </c>
      <c r="P114" s="127" cm="1">
        <f t="array" ref="P114">IFERROR(_xlfn.XLOOKUP(1,('Annual Sales FINAL 06262023'!$A$3:$A$4500=$A114)*('Annual Sales FINAL 06262023'!$F$3:$F$4500='Input_Data &amp; TOC'!$A$2),'Annual Sales FINAL 06262023'!$AO$3:$AO$4500,,TRUE),)</f>
        <v>30.066959999999995</v>
      </c>
      <c r="Q114" s="127" cm="1">
        <f t="array" ref="Q114">IFERROR(_xlfn.XLOOKUP(1,('Annual Sales FINAL 06262023'!$A$3:$A$4500=$A114)*('Annual Sales FINAL 06262023'!$F$3:$F$4500='Input_Data &amp; TOC'!$A$2),'Annual Sales FINAL 06262023'!$AP$3:$AP$4500,,TRUE),)</f>
        <v>35.793999999999997</v>
      </c>
      <c r="R114" s="127" cm="1">
        <f t="array" ref="R114">IFERROR(_xlfn.XLOOKUP(1,('Annual Sales FINAL 06262023'!$A$3:$A$4500=$A114)*('Annual Sales FINAL 06262023'!$F$3:$F$4500='Input_Data &amp; TOC'!$A$2),'Annual Sales FINAL 06262023'!$AQ$3:$AQ$4500,,TRUE),)</f>
        <v>21.666666666666668</v>
      </c>
      <c r="S114" s="142">
        <f t="shared" si="5"/>
        <v>0.84</v>
      </c>
      <c r="T114" s="139" cm="1">
        <f t="array" ref="T114">IFERROR(_xlfn.XLOOKUP(1,('Annual Sales FINAL 06262023'!$A$3:$A$4500=$A114)*('Annual Sales FINAL 06262023'!$F$3:$F$4500='Input_Data &amp; TOC'!$A$2),'Annual Sales FINAL 06262023'!$AR$3:$AR$4500,,TRUE),)</f>
        <v>203.45975999999999</v>
      </c>
      <c r="U114" s="139" cm="1">
        <f t="array" ref="U114">IFERROR(_xlfn.XLOOKUP(1,('Annual Sales FINAL 06262023'!$A$3:$A$4500=$A114)*('Annual Sales FINAL 06262023'!$F$3:$F$4500='Input_Data &amp; TOC'!$A$2),'Annual Sales FINAL 06262023'!$AS$3:$AS$4500,,TRUE),)</f>
        <v>242.214</v>
      </c>
      <c r="V114" s="139" cm="1">
        <f t="array" ref="V114">IFERROR(_xlfn.XLOOKUP(1,('Annual Sales FINAL 06262023'!$A$3:$A$4500=$A114)*('Annual Sales FINAL 06262023'!$F$3:$F$4500='Input_Data &amp; TOC'!$A$2),'Annual Sales FINAL 06262023'!$AT$3:$AT$4500,,TRUE),)</f>
        <v>59.666666666666671</v>
      </c>
      <c r="W114" s="142">
        <f t="shared" si="9"/>
        <v>0.84</v>
      </c>
      <c r="X114" s="139" t="str" cm="1">
        <f t="array" ref="X114">IFERROR(_xlfn.XLOOKUP(1,('Annual Sales FINAL 06262023'!$A$3:$A$4500=$A114)*('Annual Sales FINAL 06262023'!$F$3:$F$4500='Input_Data &amp; TOC'!$A$2),'Annual Sales FINAL 06262023'!$S$3:$S$4500,,TRUE),)</f>
        <v>PCE</v>
      </c>
      <c r="Y114" s="139" cm="1">
        <f t="array" ref="Y114">IFERROR(_xlfn.XLOOKUP(1,('Annual Sales FINAL 06262023'!$A$3:$A$4500=$A114)*('Annual Sales FINAL 06262023'!$F$3:$F$4500='Input_Data &amp; TOC'!$A$2),'Annual Sales FINAL 06262023'!$AU$3:$AU$4500,,TRUE),)</f>
        <v>12</v>
      </c>
      <c r="Z114" t="str">
        <f>VLOOKUP($A114,'LOOKUP SalesReport 2023-11-13'!$A$2:$P$216,16, FALSE)</f>
        <v>Aleutians</v>
      </c>
      <c r="AA114" t="str">
        <f t="shared" si="6"/>
        <v>Residential rate as reported to PCE</v>
      </c>
    </row>
    <row r="115" spans="1:27" x14ac:dyDescent="0.25">
      <c r="A115" t="s">
        <v>780</v>
      </c>
      <c r="B115">
        <f>VLOOKUP($A115,'LOOKUP SalesReport 2023-11-13'!$A$2:$O$216,4, FALSE)</f>
        <v>331900</v>
      </c>
      <c r="C115">
        <f>VLOOKUP(A115,'LOOKUP SalesReport 2023-11-13'!$A$2:$Q$216,9,FALSE)</f>
        <v>256</v>
      </c>
      <c r="D115" s="48" t="str" cm="1">
        <f t="array" ref="D115">IFERROR(_xlfn.XLOOKUP(1,('Annual Sales FINAL 06262023'!$A$3:$A$4500=Table2.5a!$A115)*('Annual Sales FINAL 06262023'!$F$3:$F$4500='Input_Data &amp; TOC'!$A$2),'Annual Sales FINAL 06262023'!$J$3:$J$4500,,TRUE),_xlfn.XLOOKUP(A115,'LOOKUP SalesReport 2023-11-13'!A:A,'LOOKUP SalesReport 2023-11-13'!H:H,,FALSE))</f>
        <v>Circle Electric Utility</v>
      </c>
      <c r="E115" s="48" t="str" cm="1">
        <f t="array" ref="E115">IFERROR(_xlfn.XLOOKUP(1,('Annual Sales FINAL 06262023'!$A$3:$A$4500=Table2.5a!$A115)*('Annual Sales FINAL 06262023'!$F$3:$F$4500='Input_Data &amp; TOC'!$A$2),'Annual Sales FINAL 06262023'!$B$3:$B$4500,,TRUE),_xlfn.XLOOKUP(A115,'LOOKUP SalesReport 2023-11-13'!A:A,'LOOKUP SalesReport 2023-11-13'!G:G,,FALSE))</f>
        <v>Circle</v>
      </c>
      <c r="F115" s="48" t="str" cm="1">
        <f t="array" ref="F115">IFERROR(_xlfn.XLOOKUP(1,('Annual Sales FINAL 06262023'!$A$3:$A$4500=Table2.5a!$A115)*('Annual Sales FINAL 06262023'!$F$3:$F$4500='Input_Data &amp; TOC'!$A$2),'Annual Sales FINAL 06262023'!$E$3:$E$4500,,TRUE),_xlfn.XLOOKUP(A115,'LOOKUP SalesReport 2023-11-13'!A:A,'LOOKUP SalesReport 2023-11-13'!K:K,,FALSE))</f>
        <v>Circle_grid</v>
      </c>
      <c r="G115" s="98" t="str">
        <f>VLOOKUP($F115,'LOOKUP INTERTIES 2023-11-08'!$B$2:$G$206,6,FALSE)</f>
        <v>Yukon-Koyukuk/Upper Tanana</v>
      </c>
      <c r="H115" s="140" cm="1">
        <f t="array" ref="H115">IFERROR(_xlfn.XLOOKUP(1,('Annual Sales FINAL 06262023'!$A$3:$A$4500=$A115)*('Annual Sales FINAL 06262023'!$F$3:$F$4500='Input_Data &amp; TOC'!$A$2),'Annual Sales FINAL 06262023'!$V$3:$V$4500,,TRUE),)</f>
        <v>102.14251985</v>
      </c>
      <c r="I115" s="151" cm="1">
        <f t="array" ref="I115">IFERROR(_xlfn.XLOOKUP(1,('Annual Sales FINAL 06262023'!$A$3:$A$4500=$A115)*('Annual Sales FINAL 06262023'!$F$3:$F$4500='Input_Data &amp; TOC'!$A$2),'Annual Sales FINAL 06262023'!$W$3:$W$4500,,TRUE),)</f>
        <v>127.617</v>
      </c>
      <c r="J115" s="154" cm="1">
        <f t="array" ref="J115">IFERROR(_xlfn.XLOOKUP(1,('Annual Sales FINAL 06262023'!$A$3:$A$4500=$A115)*('Annual Sales FINAL 06262023'!$F$3:$F$4500='Input_Data &amp; TOC'!$A$2),'Annual Sales FINAL 06262023'!$X$3:$X$4500,,TRUE),)</f>
        <v>43.25</v>
      </c>
      <c r="K115" s="46">
        <f t="shared" si="7"/>
        <v>0.80038333333333334</v>
      </c>
      <c r="L115" s="139" cm="1">
        <f t="array" ref="L115">IFERROR(_xlfn.XLOOKUP(1,('Annual Sales FINAL 06262023'!$A$3:$A$4500=$A115)*('Annual Sales FINAL 06262023'!$F$3:$F$4500='Input_Data &amp; TOC'!$A$2),'Annual Sales FINAL 06262023'!$Y$3:$Y$4500,,TRUE),)</f>
        <v>56.169301566666668</v>
      </c>
      <c r="M115" s="139" cm="1">
        <f t="array" ref="M115">IFERROR(_xlfn.XLOOKUP(1,('Annual Sales FINAL 06262023'!$A$3:$A$4500=$A115)*('Annual Sales FINAL 06262023'!$F$3:$F$4500='Input_Data &amp; TOC'!$A$2),'Annual Sales FINAL 06262023'!$Z$3:$Z$4500,,TRUE),)</f>
        <v>70.177999999999997</v>
      </c>
      <c r="N115" s="139" cm="1">
        <f t="array" ref="N115">IFERROR(_xlfn.XLOOKUP(1,('Annual Sales FINAL 06262023'!$A$3:$A$4500=$A115)*('Annual Sales FINAL 06262023'!$F$3:$F$4500='Input_Data &amp; TOC'!$A$2),'Annual Sales FINAL 06262023'!$AA$3:$AA$4500,,TRUE),)</f>
        <v>6.083333333333333</v>
      </c>
      <c r="O115" s="140">
        <f t="shared" si="8"/>
        <v>0.80038333333333334</v>
      </c>
      <c r="P115" s="127" cm="1">
        <f t="array" ref="P115">IFERROR(_xlfn.XLOOKUP(1,('Annual Sales FINAL 06262023'!$A$3:$A$4500=$A115)*('Annual Sales FINAL 06262023'!$F$3:$F$4500='Input_Data &amp; TOC'!$A$2),'Annual Sales FINAL 06262023'!$AO$3:$AO$4500,,TRUE),)</f>
        <v>146.68305196666665</v>
      </c>
      <c r="Q115" s="127" cm="1">
        <f t="array" ref="Q115">IFERROR(_xlfn.XLOOKUP(1,('Annual Sales FINAL 06262023'!$A$3:$A$4500=$A115)*('Annual Sales FINAL 06262023'!$F$3:$F$4500='Input_Data &amp; TOC'!$A$2),'Annual Sales FINAL 06262023'!$AP$3:$AP$4500,,TRUE),)</f>
        <v>183.26599999999999</v>
      </c>
      <c r="R115" s="127" cm="1">
        <f t="array" ref="R115">IFERROR(_xlfn.XLOOKUP(1,('Annual Sales FINAL 06262023'!$A$3:$A$4500=$A115)*('Annual Sales FINAL 06262023'!$F$3:$F$4500='Input_Data &amp; TOC'!$A$2),'Annual Sales FINAL 06262023'!$AQ$3:$AQ$4500,,TRUE),)</f>
        <v>9.9166666666666679</v>
      </c>
      <c r="S115" s="142">
        <f t="shared" si="5"/>
        <v>0.80038333333333334</v>
      </c>
      <c r="T115" s="139" cm="1">
        <f t="array" ref="T115">IFERROR(_xlfn.XLOOKUP(1,('Annual Sales FINAL 06262023'!$A$3:$A$4500=$A115)*('Annual Sales FINAL 06262023'!$F$3:$F$4500='Input_Data &amp; TOC'!$A$2),'Annual Sales FINAL 06262023'!$AR$3:$AR$4500,,TRUE),)</f>
        <v>304.9948733833333</v>
      </c>
      <c r="U115" s="139" cm="1">
        <f t="array" ref="U115">IFERROR(_xlfn.XLOOKUP(1,('Annual Sales FINAL 06262023'!$A$3:$A$4500=$A115)*('Annual Sales FINAL 06262023'!$F$3:$F$4500='Input_Data &amp; TOC'!$A$2),'Annual Sales FINAL 06262023'!$AS$3:$AS$4500,,TRUE),)</f>
        <v>381.06099999999998</v>
      </c>
      <c r="V115" s="139" cm="1">
        <f t="array" ref="V115">IFERROR(_xlfn.XLOOKUP(1,('Annual Sales FINAL 06262023'!$A$3:$A$4500=$A115)*('Annual Sales FINAL 06262023'!$F$3:$F$4500='Input_Data &amp; TOC'!$A$2),'Annual Sales FINAL 06262023'!$AT$3:$AT$4500,,TRUE),)</f>
        <v>59.25</v>
      </c>
      <c r="W115" s="142">
        <f t="shared" si="9"/>
        <v>0.80038333333333334</v>
      </c>
      <c r="X115" s="139" t="str" cm="1">
        <f t="array" ref="X115">IFERROR(_xlfn.XLOOKUP(1,('Annual Sales FINAL 06262023'!$A$3:$A$4500=$A115)*('Annual Sales FINAL 06262023'!$F$3:$F$4500='Input_Data &amp; TOC'!$A$2),'Annual Sales FINAL 06262023'!$S$3:$S$4500,,TRUE),)</f>
        <v>PCE</v>
      </c>
      <c r="Y115" s="139" cm="1">
        <f t="array" ref="Y115">IFERROR(_xlfn.XLOOKUP(1,('Annual Sales FINAL 06262023'!$A$3:$A$4500=$A115)*('Annual Sales FINAL 06262023'!$F$3:$F$4500='Input_Data &amp; TOC'!$A$2),'Annual Sales FINAL 06262023'!$AU$3:$AU$4500,,TRUE),)</f>
        <v>12</v>
      </c>
      <c r="Z115" t="str">
        <f>VLOOKUP($A115,'LOOKUP SalesReport 2023-11-13'!$A$2:$P$216,16, FALSE)</f>
        <v>Yukon-Koyukuk/Upper Tanana</v>
      </c>
      <c r="AA115" t="str">
        <f t="shared" si="6"/>
        <v>Residential rate as reported to PCE</v>
      </c>
    </row>
    <row r="116" spans="1:27" x14ac:dyDescent="0.25">
      <c r="A116" t="s">
        <v>909</v>
      </c>
      <c r="B116">
        <f>VLOOKUP($A116,'LOOKUP SalesReport 2023-11-13'!$A$2:$O$216,4, FALSE)</f>
        <v>332060</v>
      </c>
      <c r="C116">
        <f>VLOOKUP(A116,'LOOKUP SalesReport 2023-11-13'!$A$2:$Q$216,9,FALSE)</f>
        <v>369</v>
      </c>
      <c r="D116" s="48" t="str" cm="1">
        <f t="array" ref="D116">IFERROR(_xlfn.XLOOKUP(1,('Annual Sales FINAL 06262023'!$A$3:$A$4500=Table2.5a!$A116)*('Annual Sales FINAL 06262023'!$F$3:$F$4500='Input_Data &amp; TOC'!$A$2),'Annual Sales FINAL 06262023'!$J$3:$J$4500,,TRUE),_xlfn.XLOOKUP(A116,'LOOKUP SalesReport 2023-11-13'!A:A,'LOOKUP SalesReport 2023-11-13'!H:H,,FALSE))</f>
        <v>Ipnatchiaq Electric Company</v>
      </c>
      <c r="E116" s="48" t="str" cm="1">
        <f t="array" ref="E116">IFERROR(_xlfn.XLOOKUP(1,('Annual Sales FINAL 06262023'!$A$3:$A$4500=Table2.5a!$A116)*('Annual Sales FINAL 06262023'!$F$3:$F$4500='Input_Data &amp; TOC'!$A$2),'Annual Sales FINAL 06262023'!$B$3:$B$4500,,TRUE),_xlfn.XLOOKUP(A116,'LOOKUP SalesReport 2023-11-13'!A:A,'LOOKUP SalesReport 2023-11-13'!G:G,,FALSE))</f>
        <v>Deering</v>
      </c>
      <c r="F116" s="48" t="str" cm="1">
        <f t="array" ref="F116">IFERROR(_xlfn.XLOOKUP(1,('Annual Sales FINAL 06262023'!$A$3:$A$4500=Table2.5a!$A116)*('Annual Sales FINAL 06262023'!$F$3:$F$4500='Input_Data &amp; TOC'!$A$2),'Annual Sales FINAL 06262023'!$E$3:$E$4500,,TRUE),_xlfn.XLOOKUP(A116,'LOOKUP SalesReport 2023-11-13'!A:A,'LOOKUP SalesReport 2023-11-13'!K:K,,FALSE))</f>
        <v>Deering_grid</v>
      </c>
      <c r="G116" s="98" t="str">
        <f>VLOOKUP($F116,'LOOKUP INTERTIES 2023-11-08'!$B$2:$G$206,6,FALSE)</f>
        <v>Northwest Arctic</v>
      </c>
      <c r="H116" s="140" cm="1">
        <f t="array" ref="H116">IFERROR(_xlfn.XLOOKUP(1,('Annual Sales FINAL 06262023'!$A$3:$A$4500=$A116)*('Annual Sales FINAL 06262023'!$F$3:$F$4500='Input_Data &amp; TOC'!$A$2),'Annual Sales FINAL 06262023'!$V$3:$V$4500,,TRUE),)</f>
        <v>184.62895619999995</v>
      </c>
      <c r="I116" s="151" cm="1">
        <f t="array" ref="I116">IFERROR(_xlfn.XLOOKUP(1,('Annual Sales FINAL 06262023'!$A$3:$A$4500=$A116)*('Annual Sales FINAL 06262023'!$F$3:$F$4500='Input_Data &amp; TOC'!$A$2),'Annual Sales FINAL 06262023'!$W$3:$W$4500,,TRUE),)</f>
        <v>273.64600000000002</v>
      </c>
      <c r="J116" s="154" cm="1">
        <f t="array" ref="J116">IFERROR(_xlfn.XLOOKUP(1,('Annual Sales FINAL 06262023'!$A$3:$A$4500=$A116)*('Annual Sales FINAL 06262023'!$F$3:$F$4500='Input_Data &amp; TOC'!$A$2),'Annual Sales FINAL 06262023'!$X$3:$X$4500,,TRUE),)</f>
        <v>49.083333333333336</v>
      </c>
      <c r="K116" s="46">
        <f t="shared" si="7"/>
        <v>0.67469999999999974</v>
      </c>
      <c r="L116" s="139" cm="1">
        <f t="array" ref="L116">IFERROR(_xlfn.XLOOKUP(1,('Annual Sales FINAL 06262023'!$A$3:$A$4500=$A116)*('Annual Sales FINAL 06262023'!$F$3:$F$4500='Input_Data &amp; TOC'!$A$2),'Annual Sales FINAL 06262023'!$Y$3:$Y$4500,,TRUE),)</f>
        <v>217.46525579999994</v>
      </c>
      <c r="M116" s="139" cm="1">
        <f t="array" ref="M116">IFERROR(_xlfn.XLOOKUP(1,('Annual Sales FINAL 06262023'!$A$3:$A$4500=$A116)*('Annual Sales FINAL 06262023'!$F$3:$F$4500='Input_Data &amp; TOC'!$A$2),'Annual Sales FINAL 06262023'!$Z$3:$Z$4500,,TRUE),)</f>
        <v>322.31400000000002</v>
      </c>
      <c r="N116" s="139" cm="1">
        <f t="array" ref="N116">IFERROR(_xlfn.XLOOKUP(1,('Annual Sales FINAL 06262023'!$A$3:$A$4500=$A116)*('Annual Sales FINAL 06262023'!$F$3:$F$4500='Input_Data &amp; TOC'!$A$2),'Annual Sales FINAL 06262023'!$AA$3:$AA$4500,,TRUE),)</f>
        <v>5</v>
      </c>
      <c r="O116" s="140">
        <f t="shared" si="8"/>
        <v>0.67469999999999974</v>
      </c>
      <c r="P116" s="127" cm="1">
        <f t="array" ref="P116">IFERROR(_xlfn.XLOOKUP(1,('Annual Sales FINAL 06262023'!$A$3:$A$4500=$A116)*('Annual Sales FINAL 06262023'!$F$3:$F$4500='Input_Data &amp; TOC'!$A$2),'Annual Sales FINAL 06262023'!$AO$3:$AO$4500,,TRUE),)</f>
        <v>101.61386819999996</v>
      </c>
      <c r="Q116" s="127" cm="1">
        <f t="array" ref="Q116">IFERROR(_xlfn.XLOOKUP(1,('Annual Sales FINAL 06262023'!$A$3:$A$4500=$A116)*('Annual Sales FINAL 06262023'!$F$3:$F$4500='Input_Data &amp; TOC'!$A$2),'Annual Sales FINAL 06262023'!$AP$3:$AP$4500,,TRUE),)</f>
        <v>150.60599999999999</v>
      </c>
      <c r="R116" s="127" cm="1">
        <f t="array" ref="R116">IFERROR(_xlfn.XLOOKUP(1,('Annual Sales FINAL 06262023'!$A$3:$A$4500=$A116)*('Annual Sales FINAL 06262023'!$F$3:$F$4500='Input_Data &amp; TOC'!$A$2),'Annual Sales FINAL 06262023'!$AQ$3:$AQ$4500,,TRUE),)</f>
        <v>14.333333333333334</v>
      </c>
      <c r="S116" s="142">
        <f t="shared" si="5"/>
        <v>0.67469999999999974</v>
      </c>
      <c r="T116" s="139" cm="1">
        <f t="array" ref="T116">IFERROR(_xlfn.XLOOKUP(1,('Annual Sales FINAL 06262023'!$A$3:$A$4500=$A116)*('Annual Sales FINAL 06262023'!$F$3:$F$4500='Input_Data &amp; TOC'!$A$2),'Annual Sales FINAL 06262023'!$AR$3:$AR$4500,,TRUE),)</f>
        <v>503.70808019999981</v>
      </c>
      <c r="U116" s="139" cm="1">
        <f t="array" ref="U116">IFERROR(_xlfn.XLOOKUP(1,('Annual Sales FINAL 06262023'!$A$3:$A$4500=$A116)*('Annual Sales FINAL 06262023'!$F$3:$F$4500='Input_Data &amp; TOC'!$A$2),'Annual Sales FINAL 06262023'!$AS$3:$AS$4500,,TRUE),)</f>
        <v>746.56600000000003</v>
      </c>
      <c r="V116" s="139" cm="1">
        <f t="array" ref="V116">IFERROR(_xlfn.XLOOKUP(1,('Annual Sales FINAL 06262023'!$A$3:$A$4500=$A116)*('Annual Sales FINAL 06262023'!$F$3:$F$4500='Input_Data &amp; TOC'!$A$2),'Annual Sales FINAL 06262023'!$AT$3:$AT$4500,,TRUE),)</f>
        <v>68.416666666666671</v>
      </c>
      <c r="W116" s="142">
        <f t="shared" si="9"/>
        <v>0.67469999999999974</v>
      </c>
      <c r="X116" s="139" t="str" cm="1">
        <f t="array" ref="X116">IFERROR(_xlfn.XLOOKUP(1,('Annual Sales FINAL 06262023'!$A$3:$A$4500=$A116)*('Annual Sales FINAL 06262023'!$F$3:$F$4500='Input_Data &amp; TOC'!$A$2),'Annual Sales FINAL 06262023'!$S$3:$S$4500,,TRUE),)</f>
        <v>PCE</v>
      </c>
      <c r="Y116" s="139" cm="1">
        <f t="array" ref="Y116">IFERROR(_xlfn.XLOOKUP(1,('Annual Sales FINAL 06262023'!$A$3:$A$4500=$A116)*('Annual Sales FINAL 06262023'!$F$3:$F$4500='Input_Data &amp; TOC'!$A$2),'Annual Sales FINAL 06262023'!$AU$3:$AU$4500,,TRUE),)</f>
        <v>12</v>
      </c>
      <c r="Z116" t="str">
        <f>VLOOKUP($A116,'LOOKUP SalesReport 2023-11-13'!$A$2:$P$216,16, FALSE)</f>
        <v>Northwest Arctic</v>
      </c>
      <c r="AA116" t="str">
        <f t="shared" si="6"/>
        <v>Residential rate as reported to PCE</v>
      </c>
    </row>
    <row r="117" spans="1:27" ht="45" x14ac:dyDescent="0.25">
      <c r="A117" t="s">
        <v>729</v>
      </c>
      <c r="B117">
        <f>VLOOKUP($A117,'LOOKUP SalesReport 2023-11-13'!$A$2:$O$216,4, FALSE)</f>
        <v>0</v>
      </c>
      <c r="C117">
        <f>VLOOKUP(A117,'LOOKUP SalesReport 2023-11-13'!$A$2:$Q$216,9,FALSE)</f>
        <v>214</v>
      </c>
      <c r="D117" s="48" t="str" cm="1">
        <f t="array" ref="D117">IFERROR(_xlfn.XLOOKUP(1,('Annual Sales FINAL 06262023'!$A$3:$A$4500=Table2.5a!$A117)*('Annual Sales FINAL 06262023'!$F$3:$F$4500='Input_Data &amp; TOC'!$A$2),'Annual Sales FINAL 06262023'!$J$3:$J$4500,,TRUE),_xlfn.XLOOKUP(A117,'LOOKUP SalesReport 2023-11-13'!A:A,'LOOKUP SalesReport 2023-11-13'!H:H,,FALSE))</f>
        <v>Barrow Utils &amp; Elec Coop, Inc</v>
      </c>
      <c r="E117" s="48" t="str" cm="1">
        <f t="array" ref="E117">IFERROR(_xlfn.XLOOKUP(1,('Annual Sales FINAL 06262023'!$A$3:$A$4500=Table2.5a!$A117)*('Annual Sales FINAL 06262023'!$F$3:$F$4500='Input_Data &amp; TOC'!$A$2),'Annual Sales FINAL 06262023'!$B$3:$B$4500,,TRUE),_xlfn.XLOOKUP(A117,'LOOKUP SalesReport 2023-11-13'!A:A,'LOOKUP SalesReport 2023-11-13'!G:G,,FALSE))</f>
        <v>Barrow Utilities &amp; Electric Cooperative Inc.</v>
      </c>
      <c r="F117" s="48" t="str" cm="1">
        <f t="array" ref="F117">IFERROR(_xlfn.XLOOKUP(1,('Annual Sales FINAL 06262023'!$A$3:$A$4500=Table2.5a!$A117)*('Annual Sales FINAL 06262023'!$F$3:$F$4500='Input_Data &amp; TOC'!$A$2),'Annual Sales FINAL 06262023'!$E$3:$E$4500,,TRUE),_xlfn.XLOOKUP(A117,'LOOKUP SalesReport 2023-11-13'!A:A,'LOOKUP SalesReport 2023-11-13'!K:K,,FALSE))</f>
        <v>Utqiagvik_grid</v>
      </c>
      <c r="G117" s="98" t="str">
        <f>VLOOKUP($F117,'LOOKUP INTERTIES 2023-11-08'!$B$2:$G$206,6,FALSE)</f>
        <v>North Slope</v>
      </c>
      <c r="H117" s="140" cm="1">
        <f t="array" ref="H117">IFERROR(_xlfn.XLOOKUP(1,('Annual Sales FINAL 06262023'!$A$3:$A$4500=$A117)*('Annual Sales FINAL 06262023'!$F$3:$F$4500='Input_Data &amp; TOC'!$A$2),'Annual Sales FINAL 06262023'!$V$3:$V$4500,,TRUE),)</f>
        <v>2135.9</v>
      </c>
      <c r="I117" s="151" cm="1">
        <f t="array" ref="I117">IFERROR(_xlfn.XLOOKUP(1,('Annual Sales FINAL 06262023'!$A$3:$A$4500=$A117)*('Annual Sales FINAL 06262023'!$F$3:$F$4500='Input_Data &amp; TOC'!$A$2),'Annual Sales FINAL 06262023'!$W$3:$W$4500,,TRUE),)</f>
        <v>11331</v>
      </c>
      <c r="J117" s="154" cm="1">
        <f t="array" ref="J117">IFERROR(_xlfn.XLOOKUP(1,('Annual Sales FINAL 06262023'!$A$3:$A$4500=$A117)*('Annual Sales FINAL 06262023'!$F$3:$F$4500='Input_Data &amp; TOC'!$A$2),'Annual Sales FINAL 06262023'!$X$3:$X$4500,,TRUE),)</f>
        <v>1528</v>
      </c>
      <c r="K117" s="46">
        <f t="shared" si="7"/>
        <v>0.18850057364751568</v>
      </c>
      <c r="L117" s="139" cm="1">
        <f t="array" ref="L117">IFERROR(_xlfn.XLOOKUP(1,('Annual Sales FINAL 06262023'!$A$3:$A$4500=$A117)*('Annual Sales FINAL 06262023'!$F$3:$F$4500='Input_Data &amp; TOC'!$A$2),'Annual Sales FINAL 06262023'!$Y$3:$Y$4500,,TRUE),)</f>
        <v>4953.8999999999996</v>
      </c>
      <c r="M117" s="139" cm="1">
        <f t="array" ref="M117">IFERROR(_xlfn.XLOOKUP(1,('Annual Sales FINAL 06262023'!$A$3:$A$4500=$A117)*('Annual Sales FINAL 06262023'!$F$3:$F$4500='Input_Data &amp; TOC'!$A$2),'Annual Sales FINAL 06262023'!$Z$3:$Z$4500,,TRUE),)</f>
        <v>36000</v>
      </c>
      <c r="N117" s="139" cm="1">
        <f t="array" ref="N117">IFERROR(_xlfn.XLOOKUP(1,('Annual Sales FINAL 06262023'!$A$3:$A$4500=$A117)*('Annual Sales FINAL 06262023'!$F$3:$F$4500='Input_Data &amp; TOC'!$A$2),'Annual Sales FINAL 06262023'!$AA$3:$AA$4500,,TRUE),)</f>
        <v>506</v>
      </c>
      <c r="O117" s="140">
        <f t="shared" si="8"/>
        <v>0.13760833333333333</v>
      </c>
      <c r="P117" s="127" cm="1">
        <f t="array" ref="P117">IFERROR(_xlfn.XLOOKUP(1,('Annual Sales FINAL 06262023'!$A$3:$A$4500=$A117)*('Annual Sales FINAL 06262023'!$F$3:$F$4500='Input_Data &amp; TOC'!$A$2),'Annual Sales FINAL 06262023'!$AO$3:$AO$4500,,TRUE),)</f>
        <v>0</v>
      </c>
      <c r="Q117" s="127" cm="1">
        <f t="array" ref="Q117">IFERROR(_xlfn.XLOOKUP(1,('Annual Sales FINAL 06262023'!$A$3:$A$4500=$A117)*('Annual Sales FINAL 06262023'!$F$3:$F$4500='Input_Data &amp; TOC'!$A$2),'Annual Sales FINAL 06262023'!$AP$3:$AP$4500,,TRUE),)</f>
        <v>0</v>
      </c>
      <c r="R117" s="127" cm="1">
        <f t="array" ref="R117">IFERROR(_xlfn.XLOOKUP(1,('Annual Sales FINAL 06262023'!$A$3:$A$4500=$A117)*('Annual Sales FINAL 06262023'!$F$3:$F$4500='Input_Data &amp; TOC'!$A$2),'Annual Sales FINAL 06262023'!$AQ$3:$AQ$4500,,TRUE),)</f>
        <v>0</v>
      </c>
      <c r="S117" s="142" t="str">
        <f t="shared" si="5"/>
        <v/>
      </c>
      <c r="T117" s="139" cm="1">
        <f t="array" ref="T117">IFERROR(_xlfn.XLOOKUP(1,('Annual Sales FINAL 06262023'!$A$3:$A$4500=$A117)*('Annual Sales FINAL 06262023'!$F$3:$F$4500='Input_Data &amp; TOC'!$A$2),'Annual Sales FINAL 06262023'!$AR$3:$AR$4500,,TRUE),)</f>
        <v>7089.8</v>
      </c>
      <c r="U117" s="139" cm="1">
        <f t="array" ref="U117">IFERROR(_xlfn.XLOOKUP(1,('Annual Sales FINAL 06262023'!$A$3:$A$4500=$A117)*('Annual Sales FINAL 06262023'!$F$3:$F$4500='Input_Data &amp; TOC'!$A$2),'Annual Sales FINAL 06262023'!$AS$3:$AS$4500,,TRUE),)</f>
        <v>47331</v>
      </c>
      <c r="V117" s="139" cm="1">
        <f t="array" ref="V117">IFERROR(_xlfn.XLOOKUP(1,('Annual Sales FINAL 06262023'!$A$3:$A$4500=$A117)*('Annual Sales FINAL 06262023'!$F$3:$F$4500='Input_Data &amp; TOC'!$A$2),'Annual Sales FINAL 06262023'!$AT$3:$AT$4500,,TRUE),)</f>
        <v>2034</v>
      </c>
      <c r="W117" s="142">
        <f t="shared" si="9"/>
        <v>0.14979189114956371</v>
      </c>
      <c r="X117" s="139" t="str" cm="1">
        <f t="array" ref="X117">IFERROR(_xlfn.XLOOKUP(1,('Annual Sales FINAL 06262023'!$A$3:$A$4500=$A117)*('Annual Sales FINAL 06262023'!$F$3:$F$4500='Input_Data &amp; TOC'!$A$2),'Annual Sales FINAL 06262023'!$S$3:$S$4500,,TRUE),)</f>
        <v>BUECI</v>
      </c>
      <c r="Y117" s="139" cm="1">
        <f t="array" ref="Y117">IFERROR(_xlfn.XLOOKUP(1,('Annual Sales FINAL 06262023'!$A$3:$A$4500=$A117)*('Annual Sales FINAL 06262023'!$F$3:$F$4500='Input_Data &amp; TOC'!$A$2),'Annual Sales FINAL 06262023'!$AU$3:$AU$4500,,TRUE),)</f>
        <v>0</v>
      </c>
      <c r="Z117" t="str">
        <f>VLOOKUP($A117,'LOOKUP SalesReport 2023-11-13'!$A$2:$P$216,16, FALSE)</f>
        <v>North Slope</v>
      </c>
      <c r="AA117" t="str">
        <f t="shared" si="6"/>
        <v>Residential rate as reported to PCE</v>
      </c>
    </row>
    <row r="118" spans="1:27" x14ac:dyDescent="0.25">
      <c r="A118" t="s">
        <v>542</v>
      </c>
      <c r="B118">
        <f>VLOOKUP($A118,'LOOKUP SalesReport 2023-11-13'!$A$2:$O$216,4, FALSE)</f>
        <v>332860</v>
      </c>
      <c r="C118">
        <f>VLOOKUP(A118,'LOOKUP SalesReport 2023-11-13'!$A$2:$Q$216,9,FALSE)</f>
        <v>106</v>
      </c>
      <c r="D118" s="48" t="str" cm="1">
        <f t="array" ref="D118">IFERROR(_xlfn.XLOOKUP(1,('Annual Sales FINAL 06262023'!$A$3:$A$4500=Table2.5a!$A118)*('Annual Sales FINAL 06262023'!$F$3:$F$4500='Input_Data &amp; TOC'!$A$2),'Annual Sales FINAL 06262023'!$J$3:$J$4500,,TRUE),_xlfn.XLOOKUP(A118,'LOOKUP SalesReport 2023-11-13'!A:A,'LOOKUP SalesReport 2023-11-13'!H:H,,FALSE))</f>
        <v>Unalaska, City of</v>
      </c>
      <c r="E118" s="48" t="str" cm="1">
        <f t="array" ref="E118">IFERROR(_xlfn.XLOOKUP(1,('Annual Sales FINAL 06262023'!$A$3:$A$4500=Table2.5a!$A118)*('Annual Sales FINAL 06262023'!$F$3:$F$4500='Input_Data &amp; TOC'!$A$2),'Annual Sales FINAL 06262023'!$B$3:$B$4500,,TRUE),_xlfn.XLOOKUP(A118,'LOOKUP SalesReport 2023-11-13'!A:A,'LOOKUP SalesReport 2023-11-13'!G:G,,FALSE))</f>
        <v>Unalaska</v>
      </c>
      <c r="F118" s="48" t="str" cm="1">
        <f t="array" ref="F118">IFERROR(_xlfn.XLOOKUP(1,('Annual Sales FINAL 06262023'!$A$3:$A$4500=Table2.5a!$A118)*('Annual Sales FINAL 06262023'!$F$3:$F$4500='Input_Data &amp; TOC'!$A$2),'Annual Sales FINAL 06262023'!$E$3:$E$4500,,TRUE),_xlfn.XLOOKUP(A118,'LOOKUP SalesReport 2023-11-13'!A:A,'LOOKUP SalesReport 2023-11-13'!K:K,,FALSE))</f>
        <v>Unalaska_grid</v>
      </c>
      <c r="G118" s="98" t="str">
        <f>VLOOKUP($F118,'LOOKUP INTERTIES 2023-11-08'!$B$2:$G$206,6,FALSE)</f>
        <v>Aleutians</v>
      </c>
      <c r="H118" s="140" cm="1">
        <f t="array" ref="H118">IFERROR(_xlfn.XLOOKUP(1,('Annual Sales FINAL 06262023'!$A$3:$A$4500=$A118)*('Annual Sales FINAL 06262023'!$F$3:$F$4500='Input_Data &amp; TOC'!$A$2),'Annual Sales FINAL 06262023'!$V$3:$V$4500,,TRUE),)</f>
        <v>1659.9189944833331</v>
      </c>
      <c r="I118" s="151" cm="1">
        <f t="array" ref="I118">IFERROR(_xlfn.XLOOKUP(1,('Annual Sales FINAL 06262023'!$A$3:$A$4500=$A118)*('Annual Sales FINAL 06262023'!$F$3:$F$4500='Input_Data &amp; TOC'!$A$2),'Annual Sales FINAL 06262023'!$W$3:$W$4500,,TRUE),)</f>
        <v>3959.5729999999999</v>
      </c>
      <c r="J118" s="154" cm="1">
        <f t="array" ref="J118">IFERROR(_xlfn.XLOOKUP(1,('Annual Sales FINAL 06262023'!$A$3:$A$4500=$A118)*('Annual Sales FINAL 06262023'!$F$3:$F$4500='Input_Data &amp; TOC'!$A$2),'Annual Sales FINAL 06262023'!$X$3:$X$4500,,TRUE),)</f>
        <v>778.58333333333337</v>
      </c>
      <c r="K118" s="46">
        <f t="shared" si="7"/>
        <v>0.41921666666666663</v>
      </c>
      <c r="L118" s="139" cm="1">
        <f t="array" ref="L118">IFERROR(_xlfn.XLOOKUP(1,('Annual Sales FINAL 06262023'!$A$3:$A$4500=$A118)*('Annual Sales FINAL 06262023'!$F$3:$F$4500='Input_Data &amp; TOC'!$A$2),'Annual Sales FINAL 06262023'!$Y$3:$Y$4500,,TRUE),)</f>
        <v>15776.606774449998</v>
      </c>
      <c r="M118" s="139" cm="1">
        <f t="array" ref="M118">IFERROR(_xlfn.XLOOKUP(1,('Annual Sales FINAL 06262023'!$A$3:$A$4500=$A118)*('Annual Sales FINAL 06262023'!$F$3:$F$4500='Input_Data &amp; TOC'!$A$2),'Annual Sales FINAL 06262023'!$Z$3:$Z$4500,,TRUE),)</f>
        <v>37633.538999999997</v>
      </c>
      <c r="N118" s="139" cm="1">
        <f t="array" ref="N118">IFERROR(_xlfn.XLOOKUP(1,('Annual Sales FINAL 06262023'!$A$3:$A$4500=$A118)*('Annual Sales FINAL 06262023'!$F$3:$F$4500='Input_Data &amp; TOC'!$A$2),'Annual Sales FINAL 06262023'!$AA$3:$AA$4500,,TRUE),)</f>
        <v>57.25</v>
      </c>
      <c r="O118" s="140">
        <f t="shared" si="8"/>
        <v>0.41921666666666663</v>
      </c>
      <c r="P118" s="127" cm="1">
        <f t="array" ref="P118">IFERROR(_xlfn.XLOOKUP(1,('Annual Sales FINAL 06262023'!$A$3:$A$4500=$A118)*('Annual Sales FINAL 06262023'!$F$3:$F$4500='Input_Data &amp; TOC'!$A$2),'Annual Sales FINAL 06262023'!$AO$3:$AO$4500,,TRUE),)</f>
        <v>1521.1385746333331</v>
      </c>
      <c r="Q118" s="127" cm="1">
        <f t="array" ref="Q118">IFERROR(_xlfn.XLOOKUP(1,('Annual Sales FINAL 06262023'!$A$3:$A$4500=$A118)*('Annual Sales FINAL 06262023'!$F$3:$F$4500='Input_Data &amp; TOC'!$A$2),'Annual Sales FINAL 06262023'!$AP$3:$AP$4500,,TRUE),)</f>
        <v>3628.5259999999998</v>
      </c>
      <c r="R118" s="127" cm="1">
        <f t="array" ref="R118">IFERROR(_xlfn.XLOOKUP(1,('Annual Sales FINAL 06262023'!$A$3:$A$4500=$A118)*('Annual Sales FINAL 06262023'!$F$3:$F$4500='Input_Data &amp; TOC'!$A$2),'Annual Sales FINAL 06262023'!$AQ$3:$AQ$4500,,TRUE),)</f>
        <v>195.75</v>
      </c>
      <c r="S118" s="142">
        <f t="shared" si="5"/>
        <v>0.41921666666666663</v>
      </c>
      <c r="T118" s="139" cm="1">
        <f t="array" ref="T118">IFERROR(_xlfn.XLOOKUP(1,('Annual Sales FINAL 06262023'!$A$3:$A$4500=$A118)*('Annual Sales FINAL 06262023'!$F$3:$F$4500='Input_Data &amp; TOC'!$A$2),'Annual Sales FINAL 06262023'!$AR$3:$AR$4500,,TRUE),)</f>
        <v>18957.664343566663</v>
      </c>
      <c r="U118" s="139" cm="1">
        <f t="array" ref="U118">IFERROR(_xlfn.XLOOKUP(1,('Annual Sales FINAL 06262023'!$A$3:$A$4500=$A118)*('Annual Sales FINAL 06262023'!$F$3:$F$4500='Input_Data &amp; TOC'!$A$2),'Annual Sales FINAL 06262023'!$AS$3:$AS$4500,,TRUE),)</f>
        <v>45221.637999999992</v>
      </c>
      <c r="V118" s="139" cm="1">
        <f t="array" ref="V118">IFERROR(_xlfn.XLOOKUP(1,('Annual Sales FINAL 06262023'!$A$3:$A$4500=$A118)*('Annual Sales FINAL 06262023'!$F$3:$F$4500='Input_Data &amp; TOC'!$A$2),'Annual Sales FINAL 06262023'!$AT$3:$AT$4500,,TRUE),)</f>
        <v>1031.5833333333335</v>
      </c>
      <c r="W118" s="142">
        <f t="shared" si="9"/>
        <v>0.41921666666666668</v>
      </c>
      <c r="X118" s="139" t="str" cm="1">
        <f t="array" ref="X118">IFERROR(_xlfn.XLOOKUP(1,('Annual Sales FINAL 06262023'!$A$3:$A$4500=$A118)*('Annual Sales FINAL 06262023'!$F$3:$F$4500='Input_Data &amp; TOC'!$A$2),'Annual Sales FINAL 06262023'!$S$3:$S$4500,,TRUE),)</f>
        <v>PCE</v>
      </c>
      <c r="Y118" s="139" cm="1">
        <f t="array" ref="Y118">IFERROR(_xlfn.XLOOKUP(1,('Annual Sales FINAL 06262023'!$A$3:$A$4500=$A118)*('Annual Sales FINAL 06262023'!$F$3:$F$4500='Input_Data &amp; TOC'!$A$2),'Annual Sales FINAL 06262023'!$AU$3:$AU$4500,,TRUE),)</f>
        <v>12</v>
      </c>
      <c r="Z118" t="str">
        <f>VLOOKUP($A118,'LOOKUP SalesReport 2023-11-13'!$A$2:$P$216,16, FALSE)</f>
        <v>Aleutians</v>
      </c>
      <c r="AA118" t="str">
        <f t="shared" si="6"/>
        <v>Residential rate as reported to PCE</v>
      </c>
    </row>
    <row r="119" spans="1:27" ht="30" x14ac:dyDescent="0.25">
      <c r="A119" t="s">
        <v>704</v>
      </c>
      <c r="B119">
        <f>VLOOKUP($A119,'LOOKUP SalesReport 2023-11-13'!$A$2:$O$216,4, FALSE)</f>
        <v>332090</v>
      </c>
      <c r="C119">
        <f>VLOOKUP(A119,'LOOKUP SalesReport 2023-11-13'!$A$2:$Q$216,9,FALSE)</f>
        <v>407</v>
      </c>
      <c r="D119" s="48" t="str" cm="1">
        <f t="array" ref="D119">IFERROR(_xlfn.XLOOKUP(1,('Annual Sales FINAL 06262023'!$A$3:$A$4500=Table2.5a!$A119)*('Annual Sales FINAL 06262023'!$F$3:$F$4500='Input_Data &amp; TOC'!$A$2),'Annual Sales FINAL 06262023'!$J$3:$J$4500,,TRUE),_xlfn.XLOOKUP(A119,'LOOKUP SalesReport 2023-11-13'!A:A,'LOOKUP SalesReport 2023-11-13'!H:H,,FALSE))</f>
        <v>Alaska Village Electric Cooperative</v>
      </c>
      <c r="E119" s="48" t="str" cm="1">
        <f t="array" ref="E119">IFERROR(_xlfn.XLOOKUP(1,('Annual Sales FINAL 06262023'!$A$3:$A$4500=Table2.5a!$A119)*('Annual Sales FINAL 06262023'!$F$3:$F$4500='Input_Data &amp; TOC'!$A$2),'Annual Sales FINAL 06262023'!$B$3:$B$4500,,TRUE),_xlfn.XLOOKUP(A119,'LOOKUP SalesReport 2023-11-13'!A:A,'LOOKUP SalesReport 2023-11-13'!G:G,,FALSE))</f>
        <v>Kobuk</v>
      </c>
      <c r="F119" s="48" t="str" cm="1">
        <f t="array" ref="F119">IFERROR(_xlfn.XLOOKUP(1,('Annual Sales FINAL 06262023'!$A$3:$A$4500=Table2.5a!$A119)*('Annual Sales FINAL 06262023'!$F$3:$F$4500='Input_Data &amp; TOC'!$A$2),'Annual Sales FINAL 06262023'!$E$3:$E$4500,,TRUE),_xlfn.XLOOKUP(A119,'LOOKUP SalesReport 2023-11-13'!A:A,'LOOKUP SalesReport 2023-11-13'!K:K,,FALSE))</f>
        <v>Shungnak_grid</v>
      </c>
      <c r="G119" s="98" t="str">
        <f>VLOOKUP($F119,'LOOKUP INTERTIES 2023-11-08'!$B$2:$G$206,6,FALSE)</f>
        <v>Northwest Arctic</v>
      </c>
      <c r="H119" s="140" cm="1">
        <f t="array" ref="H119">IFERROR(_xlfn.XLOOKUP(1,('Annual Sales FINAL 06262023'!$A$3:$A$4500=$A119)*('Annual Sales FINAL 06262023'!$F$3:$F$4500='Input_Data &amp; TOC'!$A$2),'Annual Sales FINAL 06262023'!$V$3:$V$4500,,TRUE),)</f>
        <v>182.18611033333332</v>
      </c>
      <c r="I119" s="151" cm="1">
        <f t="array" ref="I119">IFERROR(_xlfn.XLOOKUP(1,('Annual Sales FINAL 06262023'!$A$3:$A$4500=$A119)*('Annual Sales FINAL 06262023'!$F$3:$F$4500='Input_Data &amp; TOC'!$A$2),'Annual Sales FINAL 06262023'!$W$3:$W$4500,,TRUE),)</f>
        <v>236.32400000000001</v>
      </c>
      <c r="J119" s="154" cm="1">
        <f t="array" ref="J119">IFERROR(_xlfn.XLOOKUP(1,('Annual Sales FINAL 06262023'!$A$3:$A$4500=$A119)*('Annual Sales FINAL 06262023'!$F$3:$F$4500='Input_Data &amp; TOC'!$A$2),'Annual Sales FINAL 06262023'!$X$3:$X$4500,,TRUE),)</f>
        <v>38.25</v>
      </c>
      <c r="K119" s="46">
        <f t="shared" si="7"/>
        <v>0.77091666666666658</v>
      </c>
      <c r="L119" s="139" cm="1">
        <f t="array" ref="L119">IFERROR(_xlfn.XLOOKUP(1,('Annual Sales FINAL 06262023'!$A$3:$A$4500=$A119)*('Annual Sales FINAL 06262023'!$F$3:$F$4500='Input_Data &amp; TOC'!$A$2),'Annual Sales FINAL 06262023'!$Y$3:$Y$4500,,TRUE),)</f>
        <v>71.697562749999989</v>
      </c>
      <c r="M119" s="139" cm="1">
        <f t="array" ref="M119">IFERROR(_xlfn.XLOOKUP(1,('Annual Sales FINAL 06262023'!$A$3:$A$4500=$A119)*('Annual Sales FINAL 06262023'!$F$3:$F$4500='Input_Data &amp; TOC'!$A$2),'Annual Sales FINAL 06262023'!$Z$3:$Z$4500,,TRUE),)</f>
        <v>93.003</v>
      </c>
      <c r="N119" s="139" cm="1">
        <f t="array" ref="N119">IFERROR(_xlfn.XLOOKUP(1,('Annual Sales FINAL 06262023'!$A$3:$A$4500=$A119)*('Annual Sales FINAL 06262023'!$F$3:$F$4500='Input_Data &amp; TOC'!$A$2),'Annual Sales FINAL 06262023'!$AA$3:$AA$4500,,TRUE),)</f>
        <v>4</v>
      </c>
      <c r="O119" s="140">
        <f t="shared" si="8"/>
        <v>0.77091666666666658</v>
      </c>
      <c r="P119" s="127" cm="1">
        <f t="array" ref="P119">IFERROR(_xlfn.XLOOKUP(1,('Annual Sales FINAL 06262023'!$A$3:$A$4500=$A119)*('Annual Sales FINAL 06262023'!$F$3:$F$4500='Input_Data &amp; TOC'!$A$2),'Annual Sales FINAL 06262023'!$AO$3:$AO$4500,,TRUE),)</f>
        <v>258.48142008333332</v>
      </c>
      <c r="Q119" s="127" cm="1">
        <f t="array" ref="Q119">IFERROR(_xlfn.XLOOKUP(1,('Annual Sales FINAL 06262023'!$A$3:$A$4500=$A119)*('Annual Sales FINAL 06262023'!$F$3:$F$4500='Input_Data &amp; TOC'!$A$2),'Annual Sales FINAL 06262023'!$AP$3:$AP$4500,,TRUE),)</f>
        <v>335.291</v>
      </c>
      <c r="R119" s="127" cm="1">
        <f t="array" ref="R119">IFERROR(_xlfn.XLOOKUP(1,('Annual Sales FINAL 06262023'!$A$3:$A$4500=$A119)*('Annual Sales FINAL 06262023'!$F$3:$F$4500='Input_Data &amp; TOC'!$A$2),'Annual Sales FINAL 06262023'!$AQ$3:$AQ$4500,,TRUE),)</f>
        <v>16.416666666666664</v>
      </c>
      <c r="S119" s="142">
        <f t="shared" si="5"/>
        <v>0.77091666666666658</v>
      </c>
      <c r="T119" s="139" cm="1">
        <f t="array" ref="T119">IFERROR(_xlfn.XLOOKUP(1,('Annual Sales FINAL 06262023'!$A$3:$A$4500=$A119)*('Annual Sales FINAL 06262023'!$F$3:$F$4500='Input_Data &amp; TOC'!$A$2),'Annual Sales FINAL 06262023'!$AR$3:$AR$4500,,TRUE),)</f>
        <v>512.36509316666661</v>
      </c>
      <c r="U119" s="139" cm="1">
        <f t="array" ref="U119">IFERROR(_xlfn.XLOOKUP(1,('Annual Sales FINAL 06262023'!$A$3:$A$4500=$A119)*('Annual Sales FINAL 06262023'!$F$3:$F$4500='Input_Data &amp; TOC'!$A$2),'Annual Sales FINAL 06262023'!$AS$3:$AS$4500,,TRUE),)</f>
        <v>664.61799999999994</v>
      </c>
      <c r="V119" s="139" cm="1">
        <f t="array" ref="V119">IFERROR(_xlfn.XLOOKUP(1,('Annual Sales FINAL 06262023'!$A$3:$A$4500=$A119)*('Annual Sales FINAL 06262023'!$F$3:$F$4500='Input_Data &amp; TOC'!$A$2),'Annual Sales FINAL 06262023'!$AT$3:$AT$4500,,TRUE),)</f>
        <v>58.666666666666664</v>
      </c>
      <c r="W119" s="142">
        <f t="shared" si="9"/>
        <v>0.77091666666666669</v>
      </c>
      <c r="X119" s="139" t="str" cm="1">
        <f t="array" ref="X119">IFERROR(_xlfn.XLOOKUP(1,('Annual Sales FINAL 06262023'!$A$3:$A$4500=$A119)*('Annual Sales FINAL 06262023'!$F$3:$F$4500='Input_Data &amp; TOC'!$A$2),'Annual Sales FINAL 06262023'!$S$3:$S$4500,,TRUE),)</f>
        <v>PCE</v>
      </c>
      <c r="Y119" s="139" cm="1">
        <f t="array" ref="Y119">IFERROR(_xlfn.XLOOKUP(1,('Annual Sales FINAL 06262023'!$A$3:$A$4500=$A119)*('Annual Sales FINAL 06262023'!$F$3:$F$4500='Input_Data &amp; TOC'!$A$2),'Annual Sales FINAL 06262023'!$AU$3:$AU$4500,,TRUE),)</f>
        <v>12</v>
      </c>
      <c r="Z119" t="str">
        <f>VLOOKUP($A119,'LOOKUP SalesReport 2023-11-13'!$A$2:$P$216,16, FALSE)</f>
        <v>Northwest Arctic</v>
      </c>
      <c r="AA119" t="str">
        <f t="shared" si="6"/>
        <v>Residential rate as reported to PCE</v>
      </c>
    </row>
    <row r="120" spans="1:27" x14ac:dyDescent="0.25">
      <c r="A120" t="s">
        <v>921</v>
      </c>
      <c r="B120">
        <f>VLOOKUP($A120,'LOOKUP SalesReport 2023-11-13'!$A$2:$O$216,4, FALSE)</f>
        <v>332160</v>
      </c>
      <c r="C120">
        <f>VLOOKUP(A120,'LOOKUP SalesReport 2023-11-13'!$A$2:$Q$216,9,FALSE)</f>
        <v>376</v>
      </c>
      <c r="D120" s="48" t="str" cm="1">
        <f t="array" ref="D120">IFERROR(_xlfn.XLOOKUP(1,('Annual Sales FINAL 06262023'!$A$3:$A$4500=Table2.5a!$A120)*('Annual Sales FINAL 06262023'!$F$3:$F$4500='Input_Data &amp; TOC'!$A$2),'Annual Sales FINAL 06262023'!$J$3:$J$4500,,TRUE),_xlfn.XLOOKUP(A120,'LOOKUP SalesReport 2023-11-13'!A:A,'LOOKUP SalesReport 2023-11-13'!H:H,,FALSE))</f>
        <v>Kwigillingok Power Company</v>
      </c>
      <c r="E120" s="48" t="str" cm="1">
        <f t="array" ref="E120">IFERROR(_xlfn.XLOOKUP(1,('Annual Sales FINAL 06262023'!$A$3:$A$4500=Table2.5a!$A120)*('Annual Sales FINAL 06262023'!$F$3:$F$4500='Input_Data &amp; TOC'!$A$2),'Annual Sales FINAL 06262023'!$B$3:$B$4500,,TRUE),_xlfn.XLOOKUP(A120,'LOOKUP SalesReport 2023-11-13'!A:A,'LOOKUP SalesReport 2023-11-13'!G:G,,FALSE))</f>
        <v>Kwigillingok</v>
      </c>
      <c r="F120" s="48" t="str" cm="1">
        <f t="array" ref="F120">IFERROR(_xlfn.XLOOKUP(1,('Annual Sales FINAL 06262023'!$A$3:$A$4500=Table2.5a!$A120)*('Annual Sales FINAL 06262023'!$F$3:$F$4500='Input_Data &amp; TOC'!$A$2),'Annual Sales FINAL 06262023'!$E$3:$E$4500,,TRUE),_xlfn.XLOOKUP(A120,'LOOKUP SalesReport 2023-11-13'!A:A,'LOOKUP SalesReport 2023-11-13'!K:K,,FALSE))</f>
        <v>Kwigillingok_grid</v>
      </c>
      <c r="G120" s="98" t="str">
        <f>VLOOKUP($F120,'LOOKUP INTERTIES 2023-11-08'!$B$2:$G$206,6,FALSE)</f>
        <v>Lower Yukon-Kuskokwim</v>
      </c>
      <c r="H120" s="140" cm="1">
        <f t="array" ref="H120">IFERROR(_xlfn.XLOOKUP(1,('Annual Sales FINAL 06262023'!$A$3:$A$4500=$A120)*('Annual Sales FINAL 06262023'!$F$3:$F$4500='Input_Data &amp; TOC'!$A$2),'Annual Sales FINAL 06262023'!$V$3:$V$4500,,TRUE),)</f>
        <v>385.53542000000004</v>
      </c>
      <c r="I120" s="151" cm="1">
        <f t="array" ref="I120">IFERROR(_xlfn.XLOOKUP(1,('Annual Sales FINAL 06262023'!$A$3:$A$4500=$A120)*('Annual Sales FINAL 06262023'!$F$3:$F$4500='Input_Data &amp; TOC'!$A$2),'Annual Sales FINAL 06262023'!$W$3:$W$4500,,TRUE),)</f>
        <v>575.42600000000004</v>
      </c>
      <c r="J120" s="154" cm="1">
        <f t="array" ref="J120">IFERROR(_xlfn.XLOOKUP(1,('Annual Sales FINAL 06262023'!$A$3:$A$4500=$A120)*('Annual Sales FINAL 06262023'!$F$3:$F$4500='Input_Data &amp; TOC'!$A$2),'Annual Sales FINAL 06262023'!$X$3:$X$4500,,TRUE),)</f>
        <v>102.66666666666667</v>
      </c>
      <c r="K120" s="46">
        <f t="shared" si="7"/>
        <v>0.67</v>
      </c>
      <c r="L120" s="139" cm="1">
        <f t="array" ref="L120">IFERROR(_xlfn.XLOOKUP(1,('Annual Sales FINAL 06262023'!$A$3:$A$4500=$A120)*('Annual Sales FINAL 06262023'!$F$3:$F$4500='Input_Data &amp; TOC'!$A$2),'Annual Sales FINAL 06262023'!$Y$3:$Y$4500,,TRUE),)</f>
        <v>264.45771000000002</v>
      </c>
      <c r="M120" s="139" cm="1">
        <f t="array" ref="M120">IFERROR(_xlfn.XLOOKUP(1,('Annual Sales FINAL 06262023'!$A$3:$A$4500=$A120)*('Annual Sales FINAL 06262023'!$F$3:$F$4500='Input_Data &amp; TOC'!$A$2),'Annual Sales FINAL 06262023'!$Z$3:$Z$4500,,TRUE),)</f>
        <v>394.71300000000002</v>
      </c>
      <c r="N120" s="139" cm="1">
        <f t="array" ref="N120">IFERROR(_xlfn.XLOOKUP(1,('Annual Sales FINAL 06262023'!$A$3:$A$4500=$A120)*('Annual Sales FINAL 06262023'!$F$3:$F$4500='Input_Data &amp; TOC'!$A$2),'Annual Sales FINAL 06262023'!$AA$3:$AA$4500,,TRUE),)</f>
        <v>3</v>
      </c>
      <c r="O120" s="140">
        <f t="shared" si="8"/>
        <v>0.67</v>
      </c>
      <c r="P120" s="127" cm="1">
        <f t="array" ref="P120">IFERROR(_xlfn.XLOOKUP(1,('Annual Sales FINAL 06262023'!$A$3:$A$4500=$A120)*('Annual Sales FINAL 06262023'!$F$3:$F$4500='Input_Data &amp; TOC'!$A$2),'Annual Sales FINAL 06262023'!$AO$3:$AO$4500,,TRUE),)</f>
        <v>25.73001</v>
      </c>
      <c r="Q120" s="127" cm="1">
        <f t="array" ref="Q120">IFERROR(_xlfn.XLOOKUP(1,('Annual Sales FINAL 06262023'!$A$3:$A$4500=$A120)*('Annual Sales FINAL 06262023'!$F$3:$F$4500='Input_Data &amp; TOC'!$A$2),'Annual Sales FINAL 06262023'!$AP$3:$AP$4500,,TRUE),)</f>
        <v>38.402999999999999</v>
      </c>
      <c r="R120" s="127" cm="1">
        <f t="array" ref="R120">IFERROR(_xlfn.XLOOKUP(1,('Annual Sales FINAL 06262023'!$A$3:$A$4500=$A120)*('Annual Sales FINAL 06262023'!$F$3:$F$4500='Input_Data &amp; TOC'!$A$2),'Annual Sales FINAL 06262023'!$AQ$3:$AQ$4500,,TRUE),)</f>
        <v>18.25</v>
      </c>
      <c r="S120" s="142">
        <f t="shared" si="5"/>
        <v>0.67</v>
      </c>
      <c r="T120" s="139" cm="1">
        <f t="array" ref="T120">IFERROR(_xlfn.XLOOKUP(1,('Annual Sales FINAL 06262023'!$A$3:$A$4500=$A120)*('Annual Sales FINAL 06262023'!$F$3:$F$4500='Input_Data &amp; TOC'!$A$2),'Annual Sales FINAL 06262023'!$AR$3:$AR$4500,,TRUE),)</f>
        <v>675.72314000000017</v>
      </c>
      <c r="U120" s="139" cm="1">
        <f t="array" ref="U120">IFERROR(_xlfn.XLOOKUP(1,('Annual Sales FINAL 06262023'!$A$3:$A$4500=$A120)*('Annual Sales FINAL 06262023'!$F$3:$F$4500='Input_Data &amp; TOC'!$A$2),'Annual Sales FINAL 06262023'!$AS$3:$AS$4500,,TRUE),)</f>
        <v>1008.5420000000001</v>
      </c>
      <c r="V120" s="139" cm="1">
        <f t="array" ref="V120">IFERROR(_xlfn.XLOOKUP(1,('Annual Sales FINAL 06262023'!$A$3:$A$4500=$A120)*('Annual Sales FINAL 06262023'!$F$3:$F$4500='Input_Data &amp; TOC'!$A$2),'Annual Sales FINAL 06262023'!$AT$3:$AT$4500,,TRUE),)</f>
        <v>123.91666666666667</v>
      </c>
      <c r="W120" s="142">
        <f t="shared" si="9"/>
        <v>0.67</v>
      </c>
      <c r="X120" s="139" t="str" cm="1">
        <f t="array" ref="X120">IFERROR(_xlfn.XLOOKUP(1,('Annual Sales FINAL 06262023'!$A$3:$A$4500=$A120)*('Annual Sales FINAL 06262023'!$F$3:$F$4500='Input_Data &amp; TOC'!$A$2),'Annual Sales FINAL 06262023'!$S$3:$S$4500,,TRUE),)</f>
        <v>PCE</v>
      </c>
      <c r="Y120" s="139" cm="1">
        <f t="array" ref="Y120">IFERROR(_xlfn.XLOOKUP(1,('Annual Sales FINAL 06262023'!$A$3:$A$4500=$A120)*('Annual Sales FINAL 06262023'!$F$3:$F$4500='Input_Data &amp; TOC'!$A$2),'Annual Sales FINAL 06262023'!$AU$3:$AU$4500,,TRUE),)</f>
        <v>12</v>
      </c>
      <c r="Z120" t="str">
        <f>VLOOKUP($A120,'LOOKUP SalesReport 2023-11-13'!$A$2:$P$216,16, FALSE)</f>
        <v>Lower Yukon-Kuskokwim</v>
      </c>
      <c r="AA120" t="str">
        <f t="shared" si="6"/>
        <v>Residential rate as reported to PCE</v>
      </c>
    </row>
    <row r="121" spans="1:27" x14ac:dyDescent="0.25">
      <c r="A121" t="s">
        <v>917</v>
      </c>
      <c r="B121">
        <f>VLOOKUP($A121,'LOOKUP SalesReport 2023-11-13'!$A$2:$O$216,4, FALSE)</f>
        <v>332870</v>
      </c>
      <c r="C121">
        <f>VLOOKUP(A121,'LOOKUP SalesReport 2023-11-13'!$A$2:$Q$216,9,FALSE)</f>
        <v>375</v>
      </c>
      <c r="D121" s="48" t="str" cm="1">
        <f t="array" ref="D121">IFERROR(_xlfn.XLOOKUP(1,('Annual Sales FINAL 06262023'!$A$3:$A$4500=Table2.5a!$A121)*('Annual Sales FINAL 06262023'!$F$3:$F$4500='Input_Data &amp; TOC'!$A$2),'Annual Sales FINAL 06262023'!$J$3:$J$4500,,TRUE),_xlfn.XLOOKUP(A121,'LOOKUP SalesReport 2023-11-13'!A:A,'LOOKUP SalesReport 2023-11-13'!H:H,,FALSE))</f>
        <v>Ungusraq Power Company</v>
      </c>
      <c r="E121" s="48" t="str" cm="1">
        <f t="array" ref="E121">IFERROR(_xlfn.XLOOKUP(1,('Annual Sales FINAL 06262023'!$A$3:$A$4500=Table2.5a!$A121)*('Annual Sales FINAL 06262023'!$F$3:$F$4500='Input_Data &amp; TOC'!$A$2),'Annual Sales FINAL 06262023'!$B$3:$B$4500,,TRUE),_xlfn.XLOOKUP(A121,'LOOKUP SalesReport 2023-11-13'!A:A,'LOOKUP SalesReport 2023-11-13'!G:G,,FALSE))</f>
        <v>Newtok</v>
      </c>
      <c r="F121" s="48" t="str" cm="1">
        <f t="array" ref="F121">IFERROR(_xlfn.XLOOKUP(1,('Annual Sales FINAL 06262023'!$A$3:$A$4500=Table2.5a!$A121)*('Annual Sales FINAL 06262023'!$F$3:$F$4500='Input_Data &amp; TOC'!$A$2),'Annual Sales FINAL 06262023'!$E$3:$E$4500,,TRUE),_xlfn.XLOOKUP(A121,'LOOKUP SalesReport 2023-11-13'!A:A,'LOOKUP SalesReport 2023-11-13'!K:K,,FALSE))</f>
        <v>Newtok_grid</v>
      </c>
      <c r="G121" s="98" t="str">
        <f>VLOOKUP($F121,'LOOKUP INTERTIES 2023-11-08'!$B$2:$G$206,6,FALSE)</f>
        <v>Lower Yukon-Kuskokwim</v>
      </c>
      <c r="H121" s="140" cm="1">
        <f t="array" ref="H121">IFERROR(_xlfn.XLOOKUP(1,('Annual Sales FINAL 06262023'!$A$3:$A$4500=$A121)*('Annual Sales FINAL 06262023'!$F$3:$F$4500='Input_Data &amp; TOC'!$A$2),'Annual Sales FINAL 06262023'!$V$3:$V$4500,,TRUE),)</f>
        <v>169.1344</v>
      </c>
      <c r="I121" s="151" cm="1">
        <f t="array" ref="I121">IFERROR(_xlfn.XLOOKUP(1,('Annual Sales FINAL 06262023'!$A$3:$A$4500=$A121)*('Annual Sales FINAL 06262023'!$F$3:$F$4500='Input_Data &amp; TOC'!$A$2),'Annual Sales FINAL 06262023'!$W$3:$W$4500,,TRUE),)</f>
        <v>211.41800000000001</v>
      </c>
      <c r="J121" s="154" cm="1">
        <f t="array" ref="J121">IFERROR(_xlfn.XLOOKUP(1,('Annual Sales FINAL 06262023'!$A$3:$A$4500=$A121)*('Annual Sales FINAL 06262023'!$F$3:$F$4500='Input_Data &amp; TOC'!$A$2),'Annual Sales FINAL 06262023'!$X$3:$X$4500,,TRUE),)</f>
        <v>83</v>
      </c>
      <c r="K121" s="46">
        <f t="shared" si="7"/>
        <v>0.79999999999999993</v>
      </c>
      <c r="L121" s="139" cm="1">
        <f t="array" ref="L121">IFERROR(_xlfn.XLOOKUP(1,('Annual Sales FINAL 06262023'!$A$3:$A$4500=$A121)*('Annual Sales FINAL 06262023'!$F$3:$F$4500='Input_Data &amp; TOC'!$A$2),'Annual Sales FINAL 06262023'!$Y$3:$Y$4500,,TRUE),)</f>
        <v>111.90319999999998</v>
      </c>
      <c r="M121" s="139" cm="1">
        <f t="array" ref="M121">IFERROR(_xlfn.XLOOKUP(1,('Annual Sales FINAL 06262023'!$A$3:$A$4500=$A121)*('Annual Sales FINAL 06262023'!$F$3:$F$4500='Input_Data &amp; TOC'!$A$2),'Annual Sales FINAL 06262023'!$Z$3:$Z$4500,,TRUE),)</f>
        <v>139.87899999999999</v>
      </c>
      <c r="N121" s="139" cm="1">
        <f t="array" ref="N121">IFERROR(_xlfn.XLOOKUP(1,('Annual Sales FINAL 06262023'!$A$3:$A$4500=$A121)*('Annual Sales FINAL 06262023'!$F$3:$F$4500='Input_Data &amp; TOC'!$A$2),'Annual Sales FINAL 06262023'!$AA$3:$AA$4500,,TRUE),)</f>
        <v>5.25</v>
      </c>
      <c r="O121" s="140">
        <f t="shared" si="8"/>
        <v>0.79999999999999993</v>
      </c>
      <c r="P121" s="127" cm="1">
        <f t="array" ref="P121">IFERROR(_xlfn.XLOOKUP(1,('Annual Sales FINAL 06262023'!$A$3:$A$4500=$A121)*('Annual Sales FINAL 06262023'!$F$3:$F$4500='Input_Data &amp; TOC'!$A$2),'Annual Sales FINAL 06262023'!$AO$3:$AO$4500,,TRUE),)</f>
        <v>14.795199999999999</v>
      </c>
      <c r="Q121" s="127" cm="1">
        <f t="array" ref="Q121">IFERROR(_xlfn.XLOOKUP(1,('Annual Sales FINAL 06262023'!$A$3:$A$4500=$A121)*('Annual Sales FINAL 06262023'!$F$3:$F$4500='Input_Data &amp; TOC'!$A$2),'Annual Sales FINAL 06262023'!$AP$3:$AP$4500,,TRUE),)</f>
        <v>18.494</v>
      </c>
      <c r="R121" s="127" cm="1">
        <f t="array" ref="R121">IFERROR(_xlfn.XLOOKUP(1,('Annual Sales FINAL 06262023'!$A$3:$A$4500=$A121)*('Annual Sales FINAL 06262023'!$F$3:$F$4500='Input_Data &amp; TOC'!$A$2),'Annual Sales FINAL 06262023'!$AQ$3:$AQ$4500,,TRUE),)</f>
        <v>18.75</v>
      </c>
      <c r="S121" s="142">
        <f t="shared" si="5"/>
        <v>0.79999999999999993</v>
      </c>
      <c r="T121" s="139" cm="1">
        <f t="array" ref="T121">IFERROR(_xlfn.XLOOKUP(1,('Annual Sales FINAL 06262023'!$A$3:$A$4500=$A121)*('Annual Sales FINAL 06262023'!$F$3:$F$4500='Input_Data &amp; TOC'!$A$2),'Annual Sales FINAL 06262023'!$AR$3:$AR$4500,,TRUE),)</f>
        <v>295.83279999999996</v>
      </c>
      <c r="U121" s="139" cm="1">
        <f t="array" ref="U121">IFERROR(_xlfn.XLOOKUP(1,('Annual Sales FINAL 06262023'!$A$3:$A$4500=$A121)*('Annual Sales FINAL 06262023'!$F$3:$F$4500='Input_Data &amp; TOC'!$A$2),'Annual Sales FINAL 06262023'!$AS$3:$AS$4500,,TRUE),)</f>
        <v>369.791</v>
      </c>
      <c r="V121" s="139" cm="1">
        <f t="array" ref="V121">IFERROR(_xlfn.XLOOKUP(1,('Annual Sales FINAL 06262023'!$A$3:$A$4500=$A121)*('Annual Sales FINAL 06262023'!$F$3:$F$4500='Input_Data &amp; TOC'!$A$2),'Annual Sales FINAL 06262023'!$AT$3:$AT$4500,,TRUE),)</f>
        <v>107</v>
      </c>
      <c r="W121" s="142">
        <f t="shared" si="9"/>
        <v>0.79999999999999993</v>
      </c>
      <c r="X121" s="139" t="str" cm="1">
        <f t="array" ref="X121">IFERROR(_xlfn.XLOOKUP(1,('Annual Sales FINAL 06262023'!$A$3:$A$4500=$A121)*('Annual Sales FINAL 06262023'!$F$3:$F$4500='Input_Data &amp; TOC'!$A$2),'Annual Sales FINAL 06262023'!$S$3:$S$4500,,TRUE),)</f>
        <v>PCE</v>
      </c>
      <c r="Y121" s="139" cm="1">
        <f t="array" ref="Y121">IFERROR(_xlfn.XLOOKUP(1,('Annual Sales FINAL 06262023'!$A$3:$A$4500=$A121)*('Annual Sales FINAL 06262023'!$F$3:$F$4500='Input_Data &amp; TOC'!$A$2),'Annual Sales FINAL 06262023'!$AU$3:$AU$4500,,TRUE),)</f>
        <v>8</v>
      </c>
      <c r="Z121" t="str">
        <f>VLOOKUP($A121,'LOOKUP SalesReport 2023-11-13'!$A$2:$P$216,16, FALSE)</f>
        <v>Lower Yukon-Kuskokwim</v>
      </c>
      <c r="AA121" t="str">
        <f t="shared" si="6"/>
        <v>Residential rate as reported to PCE</v>
      </c>
    </row>
    <row r="122" spans="1:27" ht="30" x14ac:dyDescent="0.25">
      <c r="A122" t="s">
        <v>790</v>
      </c>
      <c r="B122">
        <f>VLOOKUP($A122,'LOOKUP SalesReport 2023-11-13'!$A$2:$O$216,4, FALSE)</f>
        <v>332050</v>
      </c>
      <c r="C122">
        <f>VLOOKUP(A122,'LOOKUP SalesReport 2023-11-13'!$A$2:$Q$216,9,FALSE)</f>
        <v>280</v>
      </c>
      <c r="D122" s="48" t="str" cm="1">
        <f t="array" ref="D122">IFERROR(_xlfn.XLOOKUP(1,('Annual Sales FINAL 06262023'!$A$3:$A$4500=Table2.5a!$A122)*('Annual Sales FINAL 06262023'!$F$3:$F$4500='Input_Data &amp; TOC'!$A$2),'Annual Sales FINAL 06262023'!$J$3:$J$4500,,TRUE),_xlfn.XLOOKUP(A122,'LOOKUP SalesReport 2023-11-13'!A:A,'LOOKUP SalesReport 2023-11-13'!H:H,,FALSE))</f>
        <v>I-N-N Electric Coop, Inc</v>
      </c>
      <c r="E122" s="48" t="str" cm="1">
        <f t="array" ref="E122">IFERROR(_xlfn.XLOOKUP(1,('Annual Sales FINAL 06262023'!$A$3:$A$4500=Table2.5a!$A122)*('Annual Sales FINAL 06262023'!$F$3:$F$4500='Input_Data &amp; TOC'!$A$2),'Annual Sales FINAL 06262023'!$B$3:$B$4500,,TRUE),_xlfn.XLOOKUP(A122,'LOOKUP SalesReport 2023-11-13'!A:A,'LOOKUP SalesReport 2023-11-13'!G:G,,FALSE))</f>
        <v>Iliamna, Newhalen, Nondalton</v>
      </c>
      <c r="F122" s="48" t="str" cm="1">
        <f t="array" ref="F122">IFERROR(_xlfn.XLOOKUP(1,('Annual Sales FINAL 06262023'!$A$3:$A$4500=Table2.5a!$A122)*('Annual Sales FINAL 06262023'!$F$3:$F$4500='Input_Data &amp; TOC'!$A$2),'Annual Sales FINAL 06262023'!$E$3:$E$4500,,TRUE),_xlfn.XLOOKUP(A122,'LOOKUP SalesReport 2023-11-13'!A:A,'LOOKUP SalesReport 2023-11-13'!K:K,,FALSE))</f>
        <v>Newhalen_grid</v>
      </c>
      <c r="G122" s="98" t="str">
        <f>VLOOKUP($F122,'LOOKUP INTERTIES 2023-11-08'!$B$2:$G$206,6,FALSE)</f>
        <v>Bristol Bay</v>
      </c>
      <c r="H122" s="140" cm="1">
        <f t="array" ref="H122">IFERROR(_xlfn.XLOOKUP(1,('Annual Sales FINAL 06262023'!$A$3:$A$4500=$A122)*('Annual Sales FINAL 06262023'!$F$3:$F$4500='Input_Data &amp; TOC'!$A$2),'Annual Sales FINAL 06262023'!$V$3:$V$4500,,TRUE),)</f>
        <v>526.1113866666667</v>
      </c>
      <c r="I122" s="151" cm="1">
        <f t="array" ref="I122">IFERROR(_xlfn.XLOOKUP(1,('Annual Sales FINAL 06262023'!$A$3:$A$4500=$A122)*('Annual Sales FINAL 06262023'!$F$3:$F$4500='Input_Data &amp; TOC'!$A$2),'Annual Sales FINAL 06262023'!$W$3:$W$4500,,TRUE),)</f>
        <v>820.34</v>
      </c>
      <c r="J122" s="154" cm="1">
        <f t="array" ref="J122">IFERROR(_xlfn.XLOOKUP(1,('Annual Sales FINAL 06262023'!$A$3:$A$4500=$A122)*('Annual Sales FINAL 06262023'!$F$3:$F$4500='Input_Data &amp; TOC'!$A$2),'Annual Sales FINAL 06262023'!$X$3:$X$4500,,TRUE),)</f>
        <v>183.83333333333334</v>
      </c>
      <c r="K122" s="46">
        <f t="shared" si="7"/>
        <v>0.64133333333333331</v>
      </c>
      <c r="L122" s="139" cm="1">
        <f t="array" ref="L122">IFERROR(_xlfn.XLOOKUP(1,('Annual Sales FINAL 06262023'!$A$3:$A$4500=$A122)*('Annual Sales FINAL 06262023'!$F$3:$F$4500='Input_Data &amp; TOC'!$A$2),'Annual Sales FINAL 06262023'!$Y$3:$Y$4500,,TRUE),)</f>
        <v>1115.7243933333334</v>
      </c>
      <c r="M122" s="139" cm="1">
        <f t="array" ref="M122">IFERROR(_xlfn.XLOOKUP(1,('Annual Sales FINAL 06262023'!$A$3:$A$4500=$A122)*('Annual Sales FINAL 06262023'!$F$3:$F$4500='Input_Data &amp; TOC'!$A$2),'Annual Sales FINAL 06262023'!$Z$3:$Z$4500,,TRUE),)</f>
        <v>1739.6949999999999</v>
      </c>
      <c r="N122" s="139" cm="1">
        <f t="array" ref="N122">IFERROR(_xlfn.XLOOKUP(1,('Annual Sales FINAL 06262023'!$A$3:$A$4500=$A122)*('Annual Sales FINAL 06262023'!$F$3:$F$4500='Input_Data &amp; TOC'!$A$2),'Annual Sales FINAL 06262023'!$AA$3:$AA$4500,,TRUE),)</f>
        <v>12.75</v>
      </c>
      <c r="O122" s="140">
        <f t="shared" si="8"/>
        <v>0.64133333333333342</v>
      </c>
      <c r="P122" s="127" cm="1">
        <f t="array" ref="P122">IFERROR(_xlfn.XLOOKUP(1,('Annual Sales FINAL 06262023'!$A$3:$A$4500=$A122)*('Annual Sales FINAL 06262023'!$F$3:$F$4500='Input_Data &amp; TOC'!$A$2),'Annual Sales FINAL 06262023'!$AO$3:$AO$4500,,TRUE),)</f>
        <v>271.26540133333339</v>
      </c>
      <c r="Q122" s="127" cm="1">
        <f t="array" ref="Q122">IFERROR(_xlfn.XLOOKUP(1,('Annual Sales FINAL 06262023'!$A$3:$A$4500=$A122)*('Annual Sales FINAL 06262023'!$F$3:$F$4500='Input_Data &amp; TOC'!$A$2),'Annual Sales FINAL 06262023'!$AP$3:$AP$4500,,TRUE),)</f>
        <v>422.971</v>
      </c>
      <c r="R122" s="127" cm="1">
        <f t="array" ref="R122">IFERROR(_xlfn.XLOOKUP(1,('Annual Sales FINAL 06262023'!$A$3:$A$4500=$A122)*('Annual Sales FINAL 06262023'!$F$3:$F$4500='Input_Data &amp; TOC'!$A$2),'Annual Sales FINAL 06262023'!$AQ$3:$AQ$4500,,TRUE),)</f>
        <v>97.75</v>
      </c>
      <c r="S122" s="142">
        <f t="shared" si="5"/>
        <v>0.64133333333333342</v>
      </c>
      <c r="T122" s="139" cm="1">
        <f t="array" ref="T122">IFERROR(_xlfn.XLOOKUP(1,('Annual Sales FINAL 06262023'!$A$3:$A$4500=$A122)*('Annual Sales FINAL 06262023'!$F$3:$F$4500='Input_Data &amp; TOC'!$A$2),'Annual Sales FINAL 06262023'!$AR$3:$AR$4500,,TRUE),)</f>
        <v>1913.1011813333339</v>
      </c>
      <c r="U122" s="139" cm="1">
        <f t="array" ref="U122">IFERROR(_xlfn.XLOOKUP(1,('Annual Sales FINAL 06262023'!$A$3:$A$4500=$A122)*('Annual Sales FINAL 06262023'!$F$3:$F$4500='Input_Data &amp; TOC'!$A$2),'Annual Sales FINAL 06262023'!$AS$3:$AS$4500,,TRUE),)</f>
        <v>2983.0060000000003</v>
      </c>
      <c r="V122" s="139" cm="1">
        <f t="array" ref="V122">IFERROR(_xlfn.XLOOKUP(1,('Annual Sales FINAL 06262023'!$A$3:$A$4500=$A122)*('Annual Sales FINAL 06262023'!$F$3:$F$4500='Input_Data &amp; TOC'!$A$2),'Annual Sales FINAL 06262023'!$AT$3:$AT$4500,,TRUE),)</f>
        <v>294.33333333333337</v>
      </c>
      <c r="W122" s="142">
        <f t="shared" si="9"/>
        <v>0.64133333333333342</v>
      </c>
      <c r="X122" s="139" t="str" cm="1">
        <f t="array" ref="X122">IFERROR(_xlfn.XLOOKUP(1,('Annual Sales FINAL 06262023'!$A$3:$A$4500=$A122)*('Annual Sales FINAL 06262023'!$F$3:$F$4500='Input_Data &amp; TOC'!$A$2),'Annual Sales FINAL 06262023'!$S$3:$S$4500,,TRUE),)</f>
        <v>PCE</v>
      </c>
      <c r="Y122" s="139" cm="1">
        <f t="array" ref="Y122">IFERROR(_xlfn.XLOOKUP(1,('Annual Sales FINAL 06262023'!$A$3:$A$4500=$A122)*('Annual Sales FINAL 06262023'!$F$3:$F$4500='Input_Data &amp; TOC'!$A$2),'Annual Sales FINAL 06262023'!$AU$3:$AU$4500,,TRUE),)</f>
        <v>12</v>
      </c>
      <c r="Z122" t="str">
        <f>VLOOKUP($A122,'LOOKUP SalesReport 2023-11-13'!$A$2:$P$216,16, FALSE)</f>
        <v>Bristol Bay</v>
      </c>
      <c r="AA122" t="str">
        <f t="shared" si="6"/>
        <v>Residential rate as reported to PCE</v>
      </c>
    </row>
    <row r="123" spans="1:27" x14ac:dyDescent="0.25">
      <c r="A123" t="s">
        <v>879</v>
      </c>
      <c r="B123">
        <f>VLOOKUP($A123,'LOOKUP SalesReport 2023-11-13'!$A$2:$O$216,4, FALSE)</f>
        <v>332170</v>
      </c>
      <c r="C123">
        <f>VLOOKUP(A123,'LOOKUP SalesReport 2023-11-13'!$A$2:$Q$216,9,FALSE)</f>
        <v>353</v>
      </c>
      <c r="D123" s="48" t="str" cm="1">
        <f t="array" ref="D123">IFERROR(_xlfn.XLOOKUP(1,('Annual Sales FINAL 06262023'!$A$3:$A$4500=Table2.5a!$A123)*('Annual Sales FINAL 06262023'!$F$3:$F$4500='Input_Data &amp; TOC'!$A$2),'Annual Sales FINAL 06262023'!$J$3:$J$4500,,TRUE),_xlfn.XLOOKUP(A123,'LOOKUP SalesReport 2023-11-13'!A:A,'LOOKUP SalesReport 2023-11-13'!H:H,,FALSE))</f>
        <v>Larsen Bay Utility Company</v>
      </c>
      <c r="E123" s="48" t="str" cm="1">
        <f t="array" ref="E123">IFERROR(_xlfn.XLOOKUP(1,('Annual Sales FINAL 06262023'!$A$3:$A$4500=Table2.5a!$A123)*('Annual Sales FINAL 06262023'!$F$3:$F$4500='Input_Data &amp; TOC'!$A$2),'Annual Sales FINAL 06262023'!$B$3:$B$4500,,TRUE),_xlfn.XLOOKUP(A123,'LOOKUP SalesReport 2023-11-13'!A:A,'LOOKUP SalesReport 2023-11-13'!G:G,,FALSE))</f>
        <v>Larsen Bay</v>
      </c>
      <c r="F123" s="48" t="str" cm="1">
        <f t="array" ref="F123">IFERROR(_xlfn.XLOOKUP(1,('Annual Sales FINAL 06262023'!$A$3:$A$4500=Table2.5a!$A123)*('Annual Sales FINAL 06262023'!$F$3:$F$4500='Input_Data &amp; TOC'!$A$2),'Annual Sales FINAL 06262023'!$E$3:$E$4500,,TRUE),_xlfn.XLOOKUP(A123,'LOOKUP SalesReport 2023-11-13'!A:A,'LOOKUP SalesReport 2023-11-13'!K:K,,FALSE))</f>
        <v>Larsen Bay_grid</v>
      </c>
      <c r="G123" s="98" t="str">
        <f>VLOOKUP($F123,'LOOKUP INTERTIES 2023-11-08'!$B$2:$G$206,6,FALSE)</f>
        <v>Kodiak</v>
      </c>
      <c r="H123" s="140" cm="1">
        <f t="array" ref="H123">IFERROR(_xlfn.XLOOKUP(1,('Annual Sales FINAL 06262023'!$A$3:$A$4500=$A123)*('Annual Sales FINAL 06262023'!$F$3:$F$4500='Input_Data &amp; TOC'!$A$2),'Annual Sales FINAL 06262023'!$V$3:$V$4500,,TRUE),)</f>
        <v>0</v>
      </c>
      <c r="I123" s="151" cm="1">
        <f t="array" ref="I123">IFERROR(_xlfn.XLOOKUP(1,('Annual Sales FINAL 06262023'!$A$3:$A$4500=$A123)*('Annual Sales FINAL 06262023'!$F$3:$F$4500='Input_Data &amp; TOC'!$A$2),'Annual Sales FINAL 06262023'!$W$3:$W$4500,,TRUE),)</f>
        <v>0</v>
      </c>
      <c r="J123" s="154" cm="1">
        <f t="array" ref="J123">IFERROR(_xlfn.XLOOKUP(1,('Annual Sales FINAL 06262023'!$A$3:$A$4500=$A123)*('Annual Sales FINAL 06262023'!$F$3:$F$4500='Input_Data &amp; TOC'!$A$2),'Annual Sales FINAL 06262023'!$X$3:$X$4500,,TRUE),)</f>
        <v>0</v>
      </c>
      <c r="K123" s="46">
        <f t="shared" si="7"/>
        <v>0</v>
      </c>
      <c r="L123" s="139" cm="1">
        <f t="array" ref="L123">IFERROR(_xlfn.XLOOKUP(1,('Annual Sales FINAL 06262023'!$A$3:$A$4500=$A123)*('Annual Sales FINAL 06262023'!$F$3:$F$4500='Input_Data &amp; TOC'!$A$2),'Annual Sales FINAL 06262023'!$Y$3:$Y$4500,,TRUE),)</f>
        <v>0</v>
      </c>
      <c r="M123" s="139" cm="1">
        <f t="array" ref="M123">IFERROR(_xlfn.XLOOKUP(1,('Annual Sales FINAL 06262023'!$A$3:$A$4500=$A123)*('Annual Sales FINAL 06262023'!$F$3:$F$4500='Input_Data &amp; TOC'!$A$2),'Annual Sales FINAL 06262023'!$Z$3:$Z$4500,,TRUE),)</f>
        <v>0</v>
      </c>
      <c r="N123" s="139" cm="1">
        <f t="array" ref="N123">IFERROR(_xlfn.XLOOKUP(1,('Annual Sales FINAL 06262023'!$A$3:$A$4500=$A123)*('Annual Sales FINAL 06262023'!$F$3:$F$4500='Input_Data &amp; TOC'!$A$2),'Annual Sales FINAL 06262023'!$AA$3:$AA$4500,,TRUE),)</f>
        <v>0</v>
      </c>
      <c r="O123" s="140">
        <f t="shared" si="8"/>
        <v>0</v>
      </c>
      <c r="P123" s="127" cm="1">
        <f t="array" ref="P123">IFERROR(_xlfn.XLOOKUP(1,('Annual Sales FINAL 06262023'!$A$3:$A$4500=$A123)*('Annual Sales FINAL 06262023'!$F$3:$F$4500='Input_Data &amp; TOC'!$A$2),'Annual Sales FINAL 06262023'!$AO$3:$AO$4500,,TRUE),)</f>
        <v>0</v>
      </c>
      <c r="Q123" s="127" cm="1">
        <f t="array" ref="Q123">IFERROR(_xlfn.XLOOKUP(1,('Annual Sales FINAL 06262023'!$A$3:$A$4500=$A123)*('Annual Sales FINAL 06262023'!$F$3:$F$4500='Input_Data &amp; TOC'!$A$2),'Annual Sales FINAL 06262023'!$AP$3:$AP$4500,,TRUE),)</f>
        <v>0</v>
      </c>
      <c r="R123" s="127" cm="1">
        <f t="array" ref="R123">IFERROR(_xlfn.XLOOKUP(1,('Annual Sales FINAL 06262023'!$A$3:$A$4500=$A123)*('Annual Sales FINAL 06262023'!$F$3:$F$4500='Input_Data &amp; TOC'!$A$2),'Annual Sales FINAL 06262023'!$AQ$3:$AQ$4500,,TRUE),)</f>
        <v>0</v>
      </c>
      <c r="S123" s="142" t="str">
        <f t="shared" si="5"/>
        <v/>
      </c>
      <c r="T123" s="139" cm="1">
        <f t="array" ref="T123">IFERROR(_xlfn.XLOOKUP(1,('Annual Sales FINAL 06262023'!$A$3:$A$4500=$A123)*('Annual Sales FINAL 06262023'!$F$3:$F$4500='Input_Data &amp; TOC'!$A$2),'Annual Sales FINAL 06262023'!$AR$3:$AR$4500,,TRUE),)</f>
        <v>0</v>
      </c>
      <c r="U123" s="139" cm="1">
        <f t="array" ref="U123">IFERROR(_xlfn.XLOOKUP(1,('Annual Sales FINAL 06262023'!$A$3:$A$4500=$A123)*('Annual Sales FINAL 06262023'!$F$3:$F$4500='Input_Data &amp; TOC'!$A$2),'Annual Sales FINAL 06262023'!$AS$3:$AS$4500,,TRUE),)</f>
        <v>0</v>
      </c>
      <c r="V123" s="139" cm="1">
        <f t="array" ref="V123">IFERROR(_xlfn.XLOOKUP(1,('Annual Sales FINAL 06262023'!$A$3:$A$4500=$A123)*('Annual Sales FINAL 06262023'!$F$3:$F$4500='Input_Data &amp; TOC'!$A$2),'Annual Sales FINAL 06262023'!$AT$3:$AT$4500,,TRUE),)</f>
        <v>0</v>
      </c>
      <c r="W123" s="142">
        <f t="shared" si="9"/>
        <v>0</v>
      </c>
      <c r="X123" s="139" cm="1">
        <f t="array" ref="X123">IFERROR(_xlfn.XLOOKUP(1,('Annual Sales FINAL 06262023'!$A$3:$A$4500=$A123)*('Annual Sales FINAL 06262023'!$F$3:$F$4500='Input_Data &amp; TOC'!$A$2),'Annual Sales FINAL 06262023'!$S$3:$S$4500,,TRUE),)</f>
        <v>0</v>
      </c>
      <c r="Y123" s="139" cm="1">
        <f t="array" ref="Y123">IFERROR(_xlfn.XLOOKUP(1,('Annual Sales FINAL 06262023'!$A$3:$A$4500=$A123)*('Annual Sales FINAL 06262023'!$F$3:$F$4500='Input_Data &amp; TOC'!$A$2),'Annual Sales FINAL 06262023'!$AU$3:$AU$4500,,TRUE),)</f>
        <v>0</v>
      </c>
      <c r="Z123" t="str">
        <f>VLOOKUP($A123,'LOOKUP SalesReport 2023-11-13'!$A$2:$P$216,16, FALSE)</f>
        <v>Kodiak</v>
      </c>
      <c r="AA123" t="str">
        <f t="shared" si="6"/>
        <v>Residential rate as reported to PCE</v>
      </c>
    </row>
    <row r="124" spans="1:27" x14ac:dyDescent="0.25">
      <c r="A124" t="s">
        <v>933</v>
      </c>
      <c r="B124">
        <f>VLOOKUP($A124,'LOOKUP SalesReport 2023-11-13'!$A$2:$O$216,4, FALSE)</f>
        <v>332510</v>
      </c>
      <c r="C124">
        <f>VLOOKUP(A124,'LOOKUP SalesReport 2023-11-13'!$A$2:$Q$216,9,FALSE)</f>
        <v>395</v>
      </c>
      <c r="D124" s="48" t="str" cm="1">
        <f t="array" ref="D124">IFERROR(_xlfn.XLOOKUP(1,('Annual Sales FINAL 06262023'!$A$3:$A$4500=Table2.5a!$A124)*('Annual Sales FINAL 06262023'!$F$3:$F$4500='Input_Data &amp; TOC'!$A$2),'Annual Sales FINAL 06262023'!$J$3:$J$4500,,TRUE),_xlfn.XLOOKUP(A124,'LOOKUP SalesReport 2023-11-13'!A:A,'LOOKUP SalesReport 2023-11-13'!H:H,,FALSE))</f>
        <v>Puvurnaq Power Company</v>
      </c>
      <c r="E124" s="48" t="str" cm="1">
        <f t="array" ref="E124">IFERROR(_xlfn.XLOOKUP(1,('Annual Sales FINAL 06262023'!$A$3:$A$4500=Table2.5a!$A124)*('Annual Sales FINAL 06262023'!$F$3:$F$4500='Input_Data &amp; TOC'!$A$2),'Annual Sales FINAL 06262023'!$B$3:$B$4500,,TRUE),_xlfn.XLOOKUP(A124,'LOOKUP SalesReport 2023-11-13'!A:A,'LOOKUP SalesReport 2023-11-13'!G:G,,FALSE))</f>
        <v>Kongiganak</v>
      </c>
      <c r="F124" s="48" t="str" cm="1">
        <f t="array" ref="F124">IFERROR(_xlfn.XLOOKUP(1,('Annual Sales FINAL 06262023'!$A$3:$A$4500=Table2.5a!$A124)*('Annual Sales FINAL 06262023'!$F$3:$F$4500='Input_Data &amp; TOC'!$A$2),'Annual Sales FINAL 06262023'!$E$3:$E$4500,,TRUE),_xlfn.XLOOKUP(A124,'LOOKUP SalesReport 2023-11-13'!A:A,'LOOKUP SalesReport 2023-11-13'!K:K,,FALSE))</f>
        <v>Kongiganak_grid</v>
      </c>
      <c r="G124" s="98" t="str">
        <f>VLOOKUP($F124,'LOOKUP INTERTIES 2023-11-08'!$B$2:$G$206,6,FALSE)</f>
        <v>Lower Yukon-Kuskokwim</v>
      </c>
      <c r="H124" s="140" cm="1">
        <f t="array" ref="H124">IFERROR(_xlfn.XLOOKUP(1,('Annual Sales FINAL 06262023'!$A$3:$A$4500=$A124)*('Annual Sales FINAL 06262023'!$F$3:$F$4500='Input_Data &amp; TOC'!$A$2),'Annual Sales FINAL 06262023'!$V$3:$V$4500,,TRUE),)</f>
        <v>479.8985400000002</v>
      </c>
      <c r="I124" s="151" cm="1">
        <f t="array" ref="I124">IFERROR(_xlfn.XLOOKUP(1,('Annual Sales FINAL 06262023'!$A$3:$A$4500=$A124)*('Annual Sales FINAL 06262023'!$F$3:$F$4500='Input_Data &amp; TOC'!$A$2),'Annual Sales FINAL 06262023'!$W$3:$W$4500,,TRUE),)</f>
        <v>727.11900000000003</v>
      </c>
      <c r="J124" s="154" cm="1">
        <f t="array" ref="J124">IFERROR(_xlfn.XLOOKUP(1,('Annual Sales FINAL 06262023'!$A$3:$A$4500=$A124)*('Annual Sales FINAL 06262023'!$F$3:$F$4500='Input_Data &amp; TOC'!$A$2),'Annual Sales FINAL 06262023'!$X$3:$X$4500,,TRUE),)</f>
        <v>160.5</v>
      </c>
      <c r="K124" s="46">
        <f t="shared" si="7"/>
        <v>0.66000000000000025</v>
      </c>
      <c r="L124" s="139" cm="1">
        <f t="array" ref="L124">IFERROR(_xlfn.XLOOKUP(1,('Annual Sales FINAL 06262023'!$A$3:$A$4500=$A124)*('Annual Sales FINAL 06262023'!$F$3:$F$4500='Input_Data &amp; TOC'!$A$2),'Annual Sales FINAL 06262023'!$Y$3:$Y$4500,,TRUE),)</f>
        <v>173.93442000000005</v>
      </c>
      <c r="M124" s="139" cm="1">
        <f t="array" ref="M124">IFERROR(_xlfn.XLOOKUP(1,('Annual Sales FINAL 06262023'!$A$3:$A$4500=$A124)*('Annual Sales FINAL 06262023'!$F$3:$F$4500='Input_Data &amp; TOC'!$A$2),'Annual Sales FINAL 06262023'!$Z$3:$Z$4500,,TRUE),)</f>
        <v>263.53699999999998</v>
      </c>
      <c r="N124" s="139" cm="1">
        <f t="array" ref="N124">IFERROR(_xlfn.XLOOKUP(1,('Annual Sales FINAL 06262023'!$A$3:$A$4500=$A124)*('Annual Sales FINAL 06262023'!$F$3:$F$4500='Input_Data &amp; TOC'!$A$2),'Annual Sales FINAL 06262023'!$AA$3:$AA$4500,,TRUE),)</f>
        <v>4.75</v>
      </c>
      <c r="O124" s="140">
        <f t="shared" si="8"/>
        <v>0.66000000000000025</v>
      </c>
      <c r="P124" s="127" cm="1">
        <f t="array" ref="P124">IFERROR(_xlfn.XLOOKUP(1,('Annual Sales FINAL 06262023'!$A$3:$A$4500=$A124)*('Annual Sales FINAL 06262023'!$F$3:$F$4500='Input_Data &amp; TOC'!$A$2),'Annual Sales FINAL 06262023'!$AO$3:$AO$4500,,TRUE),)</f>
        <v>55.626780000000025</v>
      </c>
      <c r="Q124" s="127" cm="1">
        <f t="array" ref="Q124">IFERROR(_xlfn.XLOOKUP(1,('Annual Sales FINAL 06262023'!$A$3:$A$4500=$A124)*('Annual Sales FINAL 06262023'!$F$3:$F$4500='Input_Data &amp; TOC'!$A$2),'Annual Sales FINAL 06262023'!$AP$3:$AP$4500,,TRUE),)</f>
        <v>84.283000000000001</v>
      </c>
      <c r="R124" s="127" cm="1">
        <f t="array" ref="R124">IFERROR(_xlfn.XLOOKUP(1,('Annual Sales FINAL 06262023'!$A$3:$A$4500=$A124)*('Annual Sales FINAL 06262023'!$F$3:$F$4500='Input_Data &amp; TOC'!$A$2),'Annual Sales FINAL 06262023'!$AQ$3:$AQ$4500,,TRUE),)</f>
        <v>14.666666666666666</v>
      </c>
      <c r="S124" s="142">
        <f t="shared" si="5"/>
        <v>0.66000000000000025</v>
      </c>
      <c r="T124" s="139" cm="1">
        <f t="array" ref="T124">IFERROR(_xlfn.XLOOKUP(1,('Annual Sales FINAL 06262023'!$A$3:$A$4500=$A124)*('Annual Sales FINAL 06262023'!$F$3:$F$4500='Input_Data &amp; TOC'!$A$2),'Annual Sales FINAL 06262023'!$AR$3:$AR$4500,,TRUE),)</f>
        <v>709.45974000000035</v>
      </c>
      <c r="U124" s="139" cm="1">
        <f t="array" ref="U124">IFERROR(_xlfn.XLOOKUP(1,('Annual Sales FINAL 06262023'!$A$3:$A$4500=$A124)*('Annual Sales FINAL 06262023'!$F$3:$F$4500='Input_Data &amp; TOC'!$A$2),'Annual Sales FINAL 06262023'!$AS$3:$AS$4500,,TRUE),)</f>
        <v>1074.9390000000001</v>
      </c>
      <c r="V124" s="139" cm="1">
        <f t="array" ref="V124">IFERROR(_xlfn.XLOOKUP(1,('Annual Sales FINAL 06262023'!$A$3:$A$4500=$A124)*('Annual Sales FINAL 06262023'!$F$3:$F$4500='Input_Data &amp; TOC'!$A$2),'Annual Sales FINAL 06262023'!$AT$3:$AT$4500,,TRUE),)</f>
        <v>179.91666666666666</v>
      </c>
      <c r="W124" s="142">
        <f t="shared" si="9"/>
        <v>0.66000000000000025</v>
      </c>
      <c r="X124" s="139" t="str" cm="1">
        <f t="array" ref="X124">IFERROR(_xlfn.XLOOKUP(1,('Annual Sales FINAL 06262023'!$A$3:$A$4500=$A124)*('Annual Sales FINAL 06262023'!$F$3:$F$4500='Input_Data &amp; TOC'!$A$2),'Annual Sales FINAL 06262023'!$S$3:$S$4500,,TRUE),)</f>
        <v>PCE</v>
      </c>
      <c r="Y124" s="139" cm="1">
        <f t="array" ref="Y124">IFERROR(_xlfn.XLOOKUP(1,('Annual Sales FINAL 06262023'!$A$3:$A$4500=$A124)*('Annual Sales FINAL 06262023'!$F$3:$F$4500='Input_Data &amp; TOC'!$A$2),'Annual Sales FINAL 06262023'!$AU$3:$AU$4500,,TRUE),)</f>
        <v>12</v>
      </c>
      <c r="Z124" t="str">
        <f>VLOOKUP($A124,'LOOKUP SalesReport 2023-11-13'!$A$2:$P$216,16, FALSE)</f>
        <v>Lower Yukon-Kuskokwim</v>
      </c>
      <c r="AA124" t="str">
        <f t="shared" si="6"/>
        <v>Residential rate as reported to PCE</v>
      </c>
    </row>
    <row r="125" spans="1:27" x14ac:dyDescent="0.25">
      <c r="A125" t="s">
        <v>447</v>
      </c>
      <c r="B125">
        <f>VLOOKUP($A125,'LOOKUP SalesReport 2023-11-13'!$A$2:$O$216,4, FALSE)</f>
        <v>331760</v>
      </c>
      <c r="C125">
        <f>VLOOKUP(A125,'LOOKUP SalesReport 2023-11-13'!$A$2:$Q$216,9,FALSE)</f>
        <v>5</v>
      </c>
      <c r="D125" s="48" t="str" cm="1">
        <f t="array" ref="D125">IFERROR(_xlfn.XLOOKUP(1,('Annual Sales FINAL 06262023'!$A$3:$A$4500=Table2.5a!$A125)*('Annual Sales FINAL 06262023'!$F$3:$F$4500='Input_Data &amp; TOC'!$A$2),'Annual Sales FINAL 06262023'!$J$3:$J$4500,,TRUE),_xlfn.XLOOKUP(A125,'LOOKUP SalesReport 2023-11-13'!A:A,'LOOKUP SalesReport 2023-11-13'!H:H,,FALSE))</f>
        <v>Aniak Light &amp; Power</v>
      </c>
      <c r="E125" s="48" t="str" cm="1">
        <f t="array" ref="E125">IFERROR(_xlfn.XLOOKUP(1,('Annual Sales FINAL 06262023'!$A$3:$A$4500=Table2.5a!$A125)*('Annual Sales FINAL 06262023'!$F$3:$F$4500='Input_Data &amp; TOC'!$A$2),'Annual Sales FINAL 06262023'!$B$3:$B$4500,,TRUE),_xlfn.XLOOKUP(A125,'LOOKUP SalesReport 2023-11-13'!A:A,'LOOKUP SalesReport 2023-11-13'!G:G,,FALSE))</f>
        <v>Aniak</v>
      </c>
      <c r="F125" s="48" t="str" cm="1">
        <f t="array" ref="F125">IFERROR(_xlfn.XLOOKUP(1,('Annual Sales FINAL 06262023'!$A$3:$A$4500=Table2.5a!$A125)*('Annual Sales FINAL 06262023'!$F$3:$F$4500='Input_Data &amp; TOC'!$A$2),'Annual Sales FINAL 06262023'!$E$3:$E$4500,,TRUE),_xlfn.XLOOKUP(A125,'LOOKUP SalesReport 2023-11-13'!A:A,'LOOKUP SalesReport 2023-11-13'!K:K,,FALSE))</f>
        <v>Aniak_grid</v>
      </c>
      <c r="G125" s="98" t="str">
        <f>VLOOKUP($F125,'LOOKUP INTERTIES 2023-11-08'!$B$2:$G$206,6,FALSE)</f>
        <v>Lower Yukon-Kuskokwim</v>
      </c>
      <c r="H125" s="140" cm="1">
        <f t="array" ref="H125">IFERROR(_xlfn.XLOOKUP(1,('Annual Sales FINAL 06262023'!$A$3:$A$4500=$A125)*('Annual Sales FINAL 06262023'!$F$3:$F$4500='Input_Data &amp; TOC'!$A$2),'Annual Sales FINAL 06262023'!$V$3:$V$4500,,TRUE),)</f>
        <v>653.89479995000011</v>
      </c>
      <c r="I125" s="151" cm="1">
        <f t="array" ref="I125">IFERROR(_xlfn.XLOOKUP(1,('Annual Sales FINAL 06262023'!$A$3:$A$4500=$A125)*('Annual Sales FINAL 06262023'!$F$3:$F$4500='Input_Data &amp; TOC'!$A$2),'Annual Sales FINAL 06262023'!$W$3:$W$4500,,TRUE),)</f>
        <v>937.33799999999997</v>
      </c>
      <c r="J125" s="154" cm="1">
        <f t="array" ref="J125">IFERROR(_xlfn.XLOOKUP(1,('Annual Sales FINAL 06262023'!$A$3:$A$4500=$A125)*('Annual Sales FINAL 06262023'!$F$3:$F$4500='Input_Data &amp; TOC'!$A$2),'Annual Sales FINAL 06262023'!$X$3:$X$4500,,TRUE),)</f>
        <v>172.75</v>
      </c>
      <c r="K125" s="46">
        <f t="shared" si="7"/>
        <v>0.6976083333333335</v>
      </c>
      <c r="L125" s="139" cm="1">
        <f t="array" ref="L125">IFERROR(_xlfn.XLOOKUP(1,('Annual Sales FINAL 06262023'!$A$3:$A$4500=$A125)*('Annual Sales FINAL 06262023'!$F$3:$F$4500='Input_Data &amp; TOC'!$A$2),'Annual Sales FINAL 06262023'!$Y$3:$Y$4500,,TRUE),)</f>
        <v>606.7894948500001</v>
      </c>
      <c r="M125" s="139" cm="1">
        <f t="array" ref="M125">IFERROR(_xlfn.XLOOKUP(1,('Annual Sales FINAL 06262023'!$A$3:$A$4500=$A125)*('Annual Sales FINAL 06262023'!$F$3:$F$4500='Input_Data &amp; TOC'!$A$2),'Annual Sales FINAL 06262023'!$Z$3:$Z$4500,,TRUE),)</f>
        <v>869.81399999999996</v>
      </c>
      <c r="N125" s="139" cm="1">
        <f t="array" ref="N125">IFERROR(_xlfn.XLOOKUP(1,('Annual Sales FINAL 06262023'!$A$3:$A$4500=$A125)*('Annual Sales FINAL 06262023'!$F$3:$F$4500='Input_Data &amp; TOC'!$A$2),'Annual Sales FINAL 06262023'!$AA$3:$AA$4500,,TRUE),)</f>
        <v>5</v>
      </c>
      <c r="O125" s="140">
        <f t="shared" si="8"/>
        <v>0.6976083333333335</v>
      </c>
      <c r="P125" s="127" cm="1">
        <f t="array" ref="P125">IFERROR(_xlfn.XLOOKUP(1,('Annual Sales FINAL 06262023'!$A$3:$A$4500=$A125)*('Annual Sales FINAL 06262023'!$F$3:$F$4500='Input_Data &amp; TOC'!$A$2),'Annual Sales FINAL 06262023'!$AO$3:$AO$4500,,TRUE),)</f>
        <v>276.44613750833344</v>
      </c>
      <c r="Q125" s="127" cm="1">
        <f t="array" ref="Q125">IFERROR(_xlfn.XLOOKUP(1,('Annual Sales FINAL 06262023'!$A$3:$A$4500=$A125)*('Annual Sales FINAL 06262023'!$F$3:$F$4500='Input_Data &amp; TOC'!$A$2),'Annual Sales FINAL 06262023'!$AP$3:$AP$4500,,TRUE),)</f>
        <v>396.27700000000004</v>
      </c>
      <c r="R125" s="127" cm="1">
        <f t="array" ref="R125">IFERROR(_xlfn.XLOOKUP(1,('Annual Sales FINAL 06262023'!$A$3:$A$4500=$A125)*('Annual Sales FINAL 06262023'!$F$3:$F$4500='Input_Data &amp; TOC'!$A$2),'Annual Sales FINAL 06262023'!$AQ$3:$AQ$4500,,TRUE),)</f>
        <v>30</v>
      </c>
      <c r="S125" s="142">
        <f t="shared" si="5"/>
        <v>0.6976083333333335</v>
      </c>
      <c r="T125" s="139" cm="1">
        <f t="array" ref="T125">IFERROR(_xlfn.XLOOKUP(1,('Annual Sales FINAL 06262023'!$A$3:$A$4500=$A125)*('Annual Sales FINAL 06262023'!$F$3:$F$4500='Input_Data &amp; TOC'!$A$2),'Annual Sales FINAL 06262023'!$AR$3:$AR$4500,,TRUE),)</f>
        <v>1537.1304323083339</v>
      </c>
      <c r="U125" s="139" cm="1">
        <f t="array" ref="U125">IFERROR(_xlfn.XLOOKUP(1,('Annual Sales FINAL 06262023'!$A$3:$A$4500=$A125)*('Annual Sales FINAL 06262023'!$F$3:$F$4500='Input_Data &amp; TOC'!$A$2),'Annual Sales FINAL 06262023'!$AS$3:$AS$4500,,TRUE),)</f>
        <v>2203.4290000000001</v>
      </c>
      <c r="V125" s="139" cm="1">
        <f t="array" ref="V125">IFERROR(_xlfn.XLOOKUP(1,('Annual Sales FINAL 06262023'!$A$3:$A$4500=$A125)*('Annual Sales FINAL 06262023'!$F$3:$F$4500='Input_Data &amp; TOC'!$A$2),'Annual Sales FINAL 06262023'!$AT$3:$AT$4500,,TRUE),)</f>
        <v>207.75</v>
      </c>
      <c r="W125" s="142">
        <f t="shared" si="9"/>
        <v>0.6976083333333335</v>
      </c>
      <c r="X125" s="139" t="str" cm="1">
        <f t="array" ref="X125">IFERROR(_xlfn.XLOOKUP(1,('Annual Sales FINAL 06262023'!$A$3:$A$4500=$A125)*('Annual Sales FINAL 06262023'!$F$3:$F$4500='Input_Data &amp; TOC'!$A$2),'Annual Sales FINAL 06262023'!$S$3:$S$4500,,TRUE),)</f>
        <v>PCE</v>
      </c>
      <c r="Y125" s="139" cm="1">
        <f t="array" ref="Y125">IFERROR(_xlfn.XLOOKUP(1,('Annual Sales FINAL 06262023'!$A$3:$A$4500=$A125)*('Annual Sales FINAL 06262023'!$F$3:$F$4500='Input_Data &amp; TOC'!$A$2),'Annual Sales FINAL 06262023'!$AU$3:$AU$4500,,TRUE),)</f>
        <v>12</v>
      </c>
      <c r="Z125" t="str">
        <f>VLOOKUP($A125,'LOOKUP SalesReport 2023-11-13'!$A$2:$P$216,16, FALSE)</f>
        <v>Lower Yukon-Kuskokwim</v>
      </c>
      <c r="AA125" t="str">
        <f t="shared" si="6"/>
        <v>Residential rate as reported to PCE</v>
      </c>
    </row>
    <row r="126" spans="1:27" x14ac:dyDescent="0.25">
      <c r="A126" t="s">
        <v>864</v>
      </c>
      <c r="B126">
        <f>VLOOKUP($A126,'LOOKUP SalesReport 2023-11-13'!$A$2:$O$216,4, FALSE)</f>
        <v>332250</v>
      </c>
      <c r="C126">
        <f>VLOOKUP(A126,'LOOKUP SalesReport 2023-11-13'!$A$2:$Q$216,9,FALSE)</f>
        <v>343</v>
      </c>
      <c r="D126" s="48" t="str" cm="1">
        <f t="array" ref="D126">IFERROR(_xlfn.XLOOKUP(1,('Annual Sales FINAL 06262023'!$A$3:$A$4500=Table2.5a!$A126)*('Annual Sales FINAL 06262023'!$F$3:$F$4500='Input_Data &amp; TOC'!$A$2),'Annual Sales FINAL 06262023'!$J$3:$J$4500,,TRUE),_xlfn.XLOOKUP(A126,'LOOKUP SalesReport 2023-11-13'!A:A,'LOOKUP SalesReport 2023-11-13'!H:H,,FALSE))</f>
        <v>Middle Kuskokwim Electric</v>
      </c>
      <c r="E126" s="48" t="str" cm="1">
        <f t="array" ref="E126">IFERROR(_xlfn.XLOOKUP(1,('Annual Sales FINAL 06262023'!$A$3:$A$4500=Table2.5a!$A126)*('Annual Sales FINAL 06262023'!$F$3:$F$4500='Input_Data &amp; TOC'!$A$2),'Annual Sales FINAL 06262023'!$B$3:$B$4500,,TRUE),_xlfn.XLOOKUP(A126,'LOOKUP SalesReport 2023-11-13'!A:A,'LOOKUP SalesReport 2023-11-13'!G:G,,FALSE))</f>
        <v>Red Devil</v>
      </c>
      <c r="F126" s="48" t="str" cm="1">
        <f t="array" ref="F126">IFERROR(_xlfn.XLOOKUP(1,('Annual Sales FINAL 06262023'!$A$3:$A$4500=Table2.5a!$A126)*('Annual Sales FINAL 06262023'!$F$3:$F$4500='Input_Data &amp; TOC'!$A$2),'Annual Sales FINAL 06262023'!$E$3:$E$4500,,TRUE),_xlfn.XLOOKUP(A126,'LOOKUP SalesReport 2023-11-13'!A:A,'LOOKUP SalesReport 2023-11-13'!K:K,,FALSE))</f>
        <v>Red Devil_grid</v>
      </c>
      <c r="G126" s="98" t="str">
        <f>VLOOKUP($F126,'LOOKUP INTERTIES 2023-11-08'!$B$2:$G$206,6,FALSE)</f>
        <v>Lower Yukon-Kuskokwim</v>
      </c>
      <c r="H126" s="140" cm="1">
        <f t="array" ref="H126">IFERROR(_xlfn.XLOOKUP(1,('Annual Sales FINAL 06262023'!$A$3:$A$4500=$A126)*('Annual Sales FINAL 06262023'!$F$3:$F$4500='Input_Data &amp; TOC'!$A$2),'Annual Sales FINAL 06262023'!$V$3:$V$4500,,TRUE),)</f>
        <v>43.061812500000016</v>
      </c>
      <c r="I126" s="151" cm="1">
        <f t="array" ref="I126">IFERROR(_xlfn.XLOOKUP(1,('Annual Sales FINAL 06262023'!$A$3:$A$4500=$A126)*('Annual Sales FINAL 06262023'!$F$3:$F$4500='Input_Data &amp; TOC'!$A$2),'Annual Sales FINAL 06262023'!$W$3:$W$4500,,TRUE),)</f>
        <v>38.700000000000003</v>
      </c>
      <c r="J126" s="154" cm="1">
        <f t="array" ref="J126">IFERROR(_xlfn.XLOOKUP(1,('Annual Sales FINAL 06262023'!$A$3:$A$4500=$A126)*('Annual Sales FINAL 06262023'!$F$3:$F$4500='Input_Data &amp; TOC'!$A$2),'Annual Sales FINAL 06262023'!$X$3:$X$4500,,TRUE),)</f>
        <v>11.333333333333334</v>
      </c>
      <c r="K126" s="46">
        <f t="shared" si="7"/>
        <v>1.1127083333333336</v>
      </c>
      <c r="L126" s="139" cm="1">
        <f t="array" ref="L126">IFERROR(_xlfn.XLOOKUP(1,('Annual Sales FINAL 06262023'!$A$3:$A$4500=$A126)*('Annual Sales FINAL 06262023'!$F$3:$F$4500='Input_Data &amp; TOC'!$A$2),'Annual Sales FINAL 06262023'!$Y$3:$Y$4500,,TRUE),)</f>
        <v>15.852755625000004</v>
      </c>
      <c r="M126" s="139" cm="1">
        <f t="array" ref="M126">IFERROR(_xlfn.XLOOKUP(1,('Annual Sales FINAL 06262023'!$A$3:$A$4500=$A126)*('Annual Sales FINAL 06262023'!$F$3:$F$4500='Input_Data &amp; TOC'!$A$2),'Annual Sales FINAL 06262023'!$Z$3:$Z$4500,,TRUE),)</f>
        <v>14.247</v>
      </c>
      <c r="N126" s="139" cm="1">
        <f t="array" ref="N126">IFERROR(_xlfn.XLOOKUP(1,('Annual Sales FINAL 06262023'!$A$3:$A$4500=$A126)*('Annual Sales FINAL 06262023'!$F$3:$F$4500='Input_Data &amp; TOC'!$A$2),'Annual Sales FINAL 06262023'!$AA$3:$AA$4500,,TRUE),)</f>
        <v>0</v>
      </c>
      <c r="O126" s="140">
        <f t="shared" si="8"/>
        <v>1.1127083333333336</v>
      </c>
      <c r="P126" s="127" cm="1">
        <f t="array" ref="P126">IFERROR(_xlfn.XLOOKUP(1,('Annual Sales FINAL 06262023'!$A$3:$A$4500=$A126)*('Annual Sales FINAL 06262023'!$F$3:$F$4500='Input_Data &amp; TOC'!$A$2),'Annual Sales FINAL 06262023'!$AO$3:$AO$4500,,TRUE),)</f>
        <v>8.224027291666669</v>
      </c>
      <c r="Q126" s="127" cm="1">
        <f t="array" ref="Q126">IFERROR(_xlfn.XLOOKUP(1,('Annual Sales FINAL 06262023'!$A$3:$A$4500=$A126)*('Annual Sales FINAL 06262023'!$F$3:$F$4500='Input_Data &amp; TOC'!$A$2),'Annual Sales FINAL 06262023'!$AP$3:$AP$4500,,TRUE),)</f>
        <v>7.391</v>
      </c>
      <c r="R126" s="127" cm="1">
        <f t="array" ref="R126">IFERROR(_xlfn.XLOOKUP(1,('Annual Sales FINAL 06262023'!$A$3:$A$4500=$A126)*('Annual Sales FINAL 06262023'!$F$3:$F$4500='Input_Data &amp; TOC'!$A$2),'Annual Sales FINAL 06262023'!$AQ$3:$AQ$4500,,TRUE),)</f>
        <v>6.916666666666667</v>
      </c>
      <c r="S126" s="142">
        <f t="shared" si="5"/>
        <v>1.1127083333333336</v>
      </c>
      <c r="T126" s="139" cm="1">
        <f t="array" ref="T126">IFERROR(_xlfn.XLOOKUP(1,('Annual Sales FINAL 06262023'!$A$3:$A$4500=$A126)*('Annual Sales FINAL 06262023'!$F$3:$F$4500='Input_Data &amp; TOC'!$A$2),'Annual Sales FINAL 06262023'!$AR$3:$AR$4500,,TRUE),)</f>
        <v>67.138595416666689</v>
      </c>
      <c r="U126" s="139" cm="1">
        <f t="array" ref="U126">IFERROR(_xlfn.XLOOKUP(1,('Annual Sales FINAL 06262023'!$A$3:$A$4500=$A126)*('Annual Sales FINAL 06262023'!$F$3:$F$4500='Input_Data &amp; TOC'!$A$2),'Annual Sales FINAL 06262023'!$AS$3:$AS$4500,,TRUE),)</f>
        <v>60.338000000000001</v>
      </c>
      <c r="V126" s="139" cm="1">
        <f t="array" ref="V126">IFERROR(_xlfn.XLOOKUP(1,('Annual Sales FINAL 06262023'!$A$3:$A$4500=$A126)*('Annual Sales FINAL 06262023'!$F$3:$F$4500='Input_Data &amp; TOC'!$A$2),'Annual Sales FINAL 06262023'!$AT$3:$AT$4500,,TRUE),)</f>
        <v>18.25</v>
      </c>
      <c r="W126" s="142">
        <f t="shared" si="9"/>
        <v>1.1127083333333336</v>
      </c>
      <c r="X126" s="139" t="str" cm="1">
        <f t="array" ref="X126">IFERROR(_xlfn.XLOOKUP(1,('Annual Sales FINAL 06262023'!$A$3:$A$4500=$A126)*('Annual Sales FINAL 06262023'!$F$3:$F$4500='Input_Data &amp; TOC'!$A$2),'Annual Sales FINAL 06262023'!$S$3:$S$4500,,TRUE),)</f>
        <v>PCE</v>
      </c>
      <c r="Y126" s="139" cm="1">
        <f t="array" ref="Y126">IFERROR(_xlfn.XLOOKUP(1,('Annual Sales FINAL 06262023'!$A$3:$A$4500=$A126)*('Annual Sales FINAL 06262023'!$F$3:$F$4500='Input_Data &amp; TOC'!$A$2),'Annual Sales FINAL 06262023'!$AU$3:$AU$4500,,TRUE),)</f>
        <v>12</v>
      </c>
      <c r="Z126" t="str">
        <f>VLOOKUP($A126,'LOOKUP SalesReport 2023-11-13'!$A$2:$P$216,16, FALSE)</f>
        <v>Lower Yukon-Kuskokwim</v>
      </c>
      <c r="AA126" t="str">
        <f t="shared" si="6"/>
        <v>Residential rate as reported to PCE</v>
      </c>
    </row>
    <row r="127" spans="1:27" x14ac:dyDescent="0.25">
      <c r="A127" t="s">
        <v>867</v>
      </c>
      <c r="B127">
        <f>VLOOKUP($A127,'LOOKUP SalesReport 2023-11-13'!$A$2:$O$216,4, FALSE)</f>
        <v>332260</v>
      </c>
      <c r="C127">
        <f>VLOOKUP(A127,'LOOKUP SalesReport 2023-11-13'!$A$2:$Q$216,9,FALSE)</f>
        <v>343</v>
      </c>
      <c r="D127" s="48" t="str" cm="1">
        <f t="array" ref="D127">IFERROR(_xlfn.XLOOKUP(1,('Annual Sales FINAL 06262023'!$A$3:$A$4500=Table2.5a!$A127)*('Annual Sales FINAL 06262023'!$F$3:$F$4500='Input_Data &amp; TOC'!$A$2),'Annual Sales FINAL 06262023'!$J$3:$J$4500,,TRUE),_xlfn.XLOOKUP(A127,'LOOKUP SalesReport 2023-11-13'!A:A,'LOOKUP SalesReport 2023-11-13'!H:H,,FALSE))</f>
        <v>Middle Kuskokwim Electric</v>
      </c>
      <c r="E127" s="48" t="str" cm="1">
        <f t="array" ref="E127">IFERROR(_xlfn.XLOOKUP(1,('Annual Sales FINAL 06262023'!$A$3:$A$4500=Table2.5a!$A127)*('Annual Sales FINAL 06262023'!$F$3:$F$4500='Input_Data &amp; TOC'!$A$2),'Annual Sales FINAL 06262023'!$B$3:$B$4500,,TRUE),_xlfn.XLOOKUP(A127,'LOOKUP SalesReport 2023-11-13'!A:A,'LOOKUP SalesReport 2023-11-13'!G:G,,FALSE))</f>
        <v>Sleetmute</v>
      </c>
      <c r="F127" s="48" t="str" cm="1">
        <f t="array" ref="F127">IFERROR(_xlfn.XLOOKUP(1,('Annual Sales FINAL 06262023'!$A$3:$A$4500=Table2.5a!$A127)*('Annual Sales FINAL 06262023'!$F$3:$F$4500='Input_Data &amp; TOC'!$A$2),'Annual Sales FINAL 06262023'!$E$3:$E$4500,,TRUE),_xlfn.XLOOKUP(A127,'LOOKUP SalesReport 2023-11-13'!A:A,'LOOKUP SalesReport 2023-11-13'!K:K,,FALSE))</f>
        <v>Sleetmute_grid</v>
      </c>
      <c r="G127" s="98" t="str">
        <f>VLOOKUP($F127,'LOOKUP INTERTIES 2023-11-08'!$B$2:$G$206,6,FALSE)</f>
        <v>Lower Yukon-Kuskokwim</v>
      </c>
      <c r="H127" s="140" cm="1">
        <f t="array" ref="H127">IFERROR(_xlfn.XLOOKUP(1,('Annual Sales FINAL 06262023'!$A$3:$A$4500=$A127)*('Annual Sales FINAL 06262023'!$F$3:$F$4500='Input_Data &amp; TOC'!$A$2),'Annual Sales FINAL 06262023'!$V$3:$V$4500,,TRUE),)</f>
        <v>114.84920082500003</v>
      </c>
      <c r="I127" s="151" cm="1">
        <f t="array" ref="I127">IFERROR(_xlfn.XLOOKUP(1,('Annual Sales FINAL 06262023'!$A$3:$A$4500=$A127)*('Annual Sales FINAL 06262023'!$F$3:$F$4500='Input_Data &amp; TOC'!$A$2),'Annual Sales FINAL 06262023'!$W$3:$W$4500,,TRUE),)</f>
        <v>103.21899999999999</v>
      </c>
      <c r="J127" s="154" cm="1">
        <f t="array" ref="J127">IFERROR(_xlfn.XLOOKUP(1,('Annual Sales FINAL 06262023'!$A$3:$A$4500=$A127)*('Annual Sales FINAL 06262023'!$F$3:$F$4500='Input_Data &amp; TOC'!$A$2),'Annual Sales FINAL 06262023'!$X$3:$X$4500,,TRUE),)</f>
        <v>33.25</v>
      </c>
      <c r="K127" s="46">
        <f t="shared" si="7"/>
        <v>1.1126750000000003</v>
      </c>
      <c r="L127" s="139" cm="1">
        <f t="array" ref="L127">IFERROR(_xlfn.XLOOKUP(1,('Annual Sales FINAL 06262023'!$A$3:$A$4500=$A127)*('Annual Sales FINAL 06262023'!$F$3:$F$4500='Input_Data &amp; TOC'!$A$2),'Annual Sales FINAL 06262023'!$Y$3:$Y$4500,,TRUE),)</f>
        <v>94.651924225000016</v>
      </c>
      <c r="M127" s="139" cm="1">
        <f t="array" ref="M127">IFERROR(_xlfn.XLOOKUP(1,('Annual Sales FINAL 06262023'!$A$3:$A$4500=$A127)*('Annual Sales FINAL 06262023'!$F$3:$F$4500='Input_Data &amp; TOC'!$A$2),'Annual Sales FINAL 06262023'!$Z$3:$Z$4500,,TRUE),)</f>
        <v>85.066999999999993</v>
      </c>
      <c r="N127" s="139" cm="1">
        <f t="array" ref="N127">IFERROR(_xlfn.XLOOKUP(1,('Annual Sales FINAL 06262023'!$A$3:$A$4500=$A127)*('Annual Sales FINAL 06262023'!$F$3:$F$4500='Input_Data &amp; TOC'!$A$2),'Annual Sales FINAL 06262023'!$AA$3:$AA$4500,,TRUE),)</f>
        <v>5.333333333333333</v>
      </c>
      <c r="O127" s="140">
        <f t="shared" si="8"/>
        <v>1.1126750000000003</v>
      </c>
      <c r="P127" s="127" cm="1">
        <f t="array" ref="P127">IFERROR(_xlfn.XLOOKUP(1,('Annual Sales FINAL 06262023'!$A$3:$A$4500=$A127)*('Annual Sales FINAL 06262023'!$F$3:$F$4500='Input_Data &amp; TOC'!$A$2),'Annual Sales FINAL 06262023'!$AO$3:$AO$4500,,TRUE),)</f>
        <v>95.433022075000025</v>
      </c>
      <c r="Q127" s="127" cm="1">
        <f t="array" ref="Q127">IFERROR(_xlfn.XLOOKUP(1,('Annual Sales FINAL 06262023'!$A$3:$A$4500=$A127)*('Annual Sales FINAL 06262023'!$F$3:$F$4500='Input_Data &amp; TOC'!$A$2),'Annual Sales FINAL 06262023'!$AP$3:$AP$4500,,TRUE),)</f>
        <v>85.769000000000005</v>
      </c>
      <c r="R127" s="127" cm="1">
        <f t="array" ref="R127">IFERROR(_xlfn.XLOOKUP(1,('Annual Sales FINAL 06262023'!$A$3:$A$4500=$A127)*('Annual Sales FINAL 06262023'!$F$3:$F$4500='Input_Data &amp; TOC'!$A$2),'Annual Sales FINAL 06262023'!$AQ$3:$AQ$4500,,TRUE),)</f>
        <v>9.5833333333333321</v>
      </c>
      <c r="S127" s="142">
        <f t="shared" si="5"/>
        <v>1.1126750000000003</v>
      </c>
      <c r="T127" s="139" cm="1">
        <f t="array" ref="T127">IFERROR(_xlfn.XLOOKUP(1,('Annual Sales FINAL 06262023'!$A$3:$A$4500=$A127)*('Annual Sales FINAL 06262023'!$F$3:$F$4500='Input_Data &amp; TOC'!$A$2),'Annual Sales FINAL 06262023'!$AR$3:$AR$4500,,TRUE),)</f>
        <v>304.9341471250001</v>
      </c>
      <c r="U127" s="139" cm="1">
        <f t="array" ref="U127">IFERROR(_xlfn.XLOOKUP(1,('Annual Sales FINAL 06262023'!$A$3:$A$4500=$A127)*('Annual Sales FINAL 06262023'!$F$3:$F$4500='Input_Data &amp; TOC'!$A$2),'Annual Sales FINAL 06262023'!$AS$3:$AS$4500,,TRUE),)</f>
        <v>274.05500000000001</v>
      </c>
      <c r="V127" s="139" cm="1">
        <f t="array" ref="V127">IFERROR(_xlfn.XLOOKUP(1,('Annual Sales FINAL 06262023'!$A$3:$A$4500=$A127)*('Annual Sales FINAL 06262023'!$F$3:$F$4500='Input_Data &amp; TOC'!$A$2),'Annual Sales FINAL 06262023'!$AT$3:$AT$4500,,TRUE),)</f>
        <v>48.166666666666664</v>
      </c>
      <c r="W127" s="142">
        <f t="shared" si="9"/>
        <v>1.1126750000000003</v>
      </c>
      <c r="X127" s="139" t="str" cm="1">
        <f t="array" ref="X127">IFERROR(_xlfn.XLOOKUP(1,('Annual Sales FINAL 06262023'!$A$3:$A$4500=$A127)*('Annual Sales FINAL 06262023'!$F$3:$F$4500='Input_Data &amp; TOC'!$A$2),'Annual Sales FINAL 06262023'!$S$3:$S$4500,,TRUE),)</f>
        <v>PCE</v>
      </c>
      <c r="Y127" s="139" cm="1">
        <f t="array" ref="Y127">IFERROR(_xlfn.XLOOKUP(1,('Annual Sales FINAL 06262023'!$A$3:$A$4500=$A127)*('Annual Sales FINAL 06262023'!$F$3:$F$4500='Input_Data &amp; TOC'!$A$2),'Annual Sales FINAL 06262023'!$AU$3:$AU$4500,,TRUE),)</f>
        <v>12</v>
      </c>
      <c r="Z127" t="str">
        <f>VLOOKUP($A127,'LOOKUP SalesReport 2023-11-13'!$A$2:$P$216,16, FALSE)</f>
        <v>Lower Yukon-Kuskokwim</v>
      </c>
      <c r="AA127" t="str">
        <f t="shared" si="6"/>
        <v>Residential rate as reported to PCE</v>
      </c>
    </row>
    <row r="128" spans="1:27" x14ac:dyDescent="0.25">
      <c r="A128" t="s">
        <v>870</v>
      </c>
      <c r="B128">
        <f>VLOOKUP($A128,'LOOKUP SalesReport 2023-11-13'!$A$2:$O$216,4, FALSE)</f>
        <v>332270</v>
      </c>
      <c r="C128">
        <f>VLOOKUP(A128,'LOOKUP SalesReport 2023-11-13'!$A$2:$Q$216,9,FALSE)</f>
        <v>343</v>
      </c>
      <c r="D128" s="48" t="str" cm="1">
        <f t="array" ref="D128">IFERROR(_xlfn.XLOOKUP(1,('Annual Sales FINAL 06262023'!$A$3:$A$4500=Table2.5a!$A128)*('Annual Sales FINAL 06262023'!$F$3:$F$4500='Input_Data &amp; TOC'!$A$2),'Annual Sales FINAL 06262023'!$J$3:$J$4500,,TRUE),_xlfn.XLOOKUP(A128,'LOOKUP SalesReport 2023-11-13'!A:A,'LOOKUP SalesReport 2023-11-13'!H:H,,FALSE))</f>
        <v>Middle Kuskokwim Electric</v>
      </c>
      <c r="E128" s="48" t="str" cm="1">
        <f t="array" ref="E128">IFERROR(_xlfn.XLOOKUP(1,('Annual Sales FINAL 06262023'!$A$3:$A$4500=Table2.5a!$A128)*('Annual Sales FINAL 06262023'!$F$3:$F$4500='Input_Data &amp; TOC'!$A$2),'Annual Sales FINAL 06262023'!$B$3:$B$4500,,TRUE),_xlfn.XLOOKUP(A128,'LOOKUP SalesReport 2023-11-13'!A:A,'LOOKUP SalesReport 2023-11-13'!G:G,,FALSE))</f>
        <v>Stony River</v>
      </c>
      <c r="F128" s="48" t="str" cm="1">
        <f t="array" ref="F128">IFERROR(_xlfn.XLOOKUP(1,('Annual Sales FINAL 06262023'!$A$3:$A$4500=Table2.5a!$A128)*('Annual Sales FINAL 06262023'!$F$3:$F$4500='Input_Data &amp; TOC'!$A$2),'Annual Sales FINAL 06262023'!$E$3:$E$4500,,TRUE),_xlfn.XLOOKUP(A128,'LOOKUP SalesReport 2023-11-13'!A:A,'LOOKUP SalesReport 2023-11-13'!K:K,,FALSE))</f>
        <v>Stony River_grid</v>
      </c>
      <c r="G128" s="98" t="str">
        <f>VLOOKUP($F128,'LOOKUP INTERTIES 2023-11-08'!$B$2:$G$206,6,FALSE)</f>
        <v>Lower Yukon-Kuskokwim</v>
      </c>
      <c r="H128" s="140" cm="1">
        <f t="array" ref="H128">IFERROR(_xlfn.XLOOKUP(1,('Annual Sales FINAL 06262023'!$A$3:$A$4500=$A128)*('Annual Sales FINAL 06262023'!$F$3:$F$4500='Input_Data &amp; TOC'!$A$2),'Annual Sales FINAL 06262023'!$V$3:$V$4500,,TRUE),)</f>
        <v>46.931460600000001</v>
      </c>
      <c r="I128" s="151" cm="1">
        <f t="array" ref="I128">IFERROR(_xlfn.XLOOKUP(1,('Annual Sales FINAL 06262023'!$A$3:$A$4500=$A128)*('Annual Sales FINAL 06262023'!$F$3:$F$4500='Input_Data &amp; TOC'!$A$2),'Annual Sales FINAL 06262023'!$W$3:$W$4500,,TRUE),)</f>
        <v>42.177999999999997</v>
      </c>
      <c r="J128" s="154" cm="1">
        <f t="array" ref="J128">IFERROR(_xlfn.XLOOKUP(1,('Annual Sales FINAL 06262023'!$A$3:$A$4500=$A128)*('Annual Sales FINAL 06262023'!$F$3:$F$4500='Input_Data &amp; TOC'!$A$2),'Annual Sales FINAL 06262023'!$X$3:$X$4500,,TRUE),)</f>
        <v>16.416666666666668</v>
      </c>
      <c r="K128" s="46">
        <f t="shared" si="7"/>
        <v>1.1127</v>
      </c>
      <c r="L128" s="139" cm="1">
        <f t="array" ref="L128">IFERROR(_xlfn.XLOOKUP(1,('Annual Sales FINAL 06262023'!$A$3:$A$4500=$A128)*('Annual Sales FINAL 06262023'!$F$3:$F$4500='Input_Data &amp; TOC'!$A$2),'Annual Sales FINAL 06262023'!$Y$3:$Y$4500,,TRUE),)</f>
        <v>53.070226500000004</v>
      </c>
      <c r="M128" s="139" cm="1">
        <f t="array" ref="M128">IFERROR(_xlfn.XLOOKUP(1,('Annual Sales FINAL 06262023'!$A$3:$A$4500=$A128)*('Annual Sales FINAL 06262023'!$F$3:$F$4500='Input_Data &amp; TOC'!$A$2),'Annual Sales FINAL 06262023'!$Z$3:$Z$4500,,TRUE),)</f>
        <v>47.695</v>
      </c>
      <c r="N128" s="139" cm="1">
        <f t="array" ref="N128">IFERROR(_xlfn.XLOOKUP(1,('Annual Sales FINAL 06262023'!$A$3:$A$4500=$A128)*('Annual Sales FINAL 06262023'!$F$3:$F$4500='Input_Data &amp; TOC'!$A$2),'Annual Sales FINAL 06262023'!$AA$3:$AA$4500,,TRUE),)</f>
        <v>4.666666666666667</v>
      </c>
      <c r="O128" s="140">
        <f t="shared" si="8"/>
        <v>1.1127</v>
      </c>
      <c r="P128" s="127" cm="1">
        <f t="array" ref="P128">IFERROR(_xlfn.XLOOKUP(1,('Annual Sales FINAL 06262023'!$A$3:$A$4500=$A128)*('Annual Sales FINAL 06262023'!$F$3:$F$4500='Input_Data &amp; TOC'!$A$2),'Annual Sales FINAL 06262023'!$AO$3:$AO$4500,,TRUE),)</f>
        <v>27.5293107</v>
      </c>
      <c r="Q128" s="127" cm="1">
        <f t="array" ref="Q128">IFERROR(_xlfn.XLOOKUP(1,('Annual Sales FINAL 06262023'!$A$3:$A$4500=$A128)*('Annual Sales FINAL 06262023'!$F$3:$F$4500='Input_Data &amp; TOC'!$A$2),'Annual Sales FINAL 06262023'!$AP$3:$AP$4500,,TRUE),)</f>
        <v>24.741</v>
      </c>
      <c r="R128" s="127" cm="1">
        <f t="array" ref="R128">IFERROR(_xlfn.XLOOKUP(1,('Annual Sales FINAL 06262023'!$A$3:$A$4500=$A128)*('Annual Sales FINAL 06262023'!$F$3:$F$4500='Input_Data &amp; TOC'!$A$2),'Annual Sales FINAL 06262023'!$AQ$3:$AQ$4500,,TRUE),)</f>
        <v>5.333333333333333</v>
      </c>
      <c r="S128" s="142">
        <f t="shared" si="5"/>
        <v>1.1127</v>
      </c>
      <c r="T128" s="139" cm="1">
        <f t="array" ref="T128">IFERROR(_xlfn.XLOOKUP(1,('Annual Sales FINAL 06262023'!$A$3:$A$4500=$A128)*('Annual Sales FINAL 06262023'!$F$3:$F$4500='Input_Data &amp; TOC'!$A$2),'Annual Sales FINAL 06262023'!$AR$3:$AR$4500,,TRUE),)</f>
        <v>127.53099780000001</v>
      </c>
      <c r="U128" s="139" cm="1">
        <f t="array" ref="U128">IFERROR(_xlfn.XLOOKUP(1,('Annual Sales FINAL 06262023'!$A$3:$A$4500=$A128)*('Annual Sales FINAL 06262023'!$F$3:$F$4500='Input_Data &amp; TOC'!$A$2),'Annual Sales FINAL 06262023'!$AS$3:$AS$4500,,TRUE),)</f>
        <v>114.614</v>
      </c>
      <c r="V128" s="139" cm="1">
        <f t="array" ref="V128">IFERROR(_xlfn.XLOOKUP(1,('Annual Sales FINAL 06262023'!$A$3:$A$4500=$A128)*('Annual Sales FINAL 06262023'!$F$3:$F$4500='Input_Data &amp; TOC'!$A$2),'Annual Sales FINAL 06262023'!$AT$3:$AT$4500,,TRUE),)</f>
        <v>26.416666666666668</v>
      </c>
      <c r="W128" s="142">
        <f t="shared" si="9"/>
        <v>1.1127</v>
      </c>
      <c r="X128" s="139" t="str" cm="1">
        <f t="array" ref="X128">IFERROR(_xlfn.XLOOKUP(1,('Annual Sales FINAL 06262023'!$A$3:$A$4500=$A128)*('Annual Sales FINAL 06262023'!$F$3:$F$4500='Input_Data &amp; TOC'!$A$2),'Annual Sales FINAL 06262023'!$S$3:$S$4500,,TRUE),)</f>
        <v>PCE</v>
      </c>
      <c r="Y128" s="139" cm="1">
        <f t="array" ref="Y128">IFERROR(_xlfn.XLOOKUP(1,('Annual Sales FINAL 06262023'!$A$3:$A$4500=$A128)*('Annual Sales FINAL 06262023'!$F$3:$F$4500='Input_Data &amp; TOC'!$A$2),'Annual Sales FINAL 06262023'!$AU$3:$AU$4500,,TRUE),)</f>
        <v>12</v>
      </c>
      <c r="Z128" t="str">
        <f>VLOOKUP($A128,'LOOKUP SalesReport 2023-11-13'!$A$2:$P$216,16, FALSE)</f>
        <v>Lower Yukon-Kuskokwim</v>
      </c>
      <c r="AA128" t="str">
        <f t="shared" si="6"/>
        <v>Residential rate as reported to PCE</v>
      </c>
    </row>
    <row r="129" spans="1:27" x14ac:dyDescent="0.25">
      <c r="A129" t="s">
        <v>857</v>
      </c>
      <c r="B129">
        <f>VLOOKUP($A129,'LOOKUP SalesReport 2023-11-13'!$A$2:$O$216,4, FALSE)</f>
        <v>332230</v>
      </c>
      <c r="C129">
        <f>VLOOKUP(A129,'LOOKUP SalesReport 2023-11-13'!$A$2:$Q$216,9,FALSE)</f>
        <v>343</v>
      </c>
      <c r="D129" s="48" t="str" cm="1">
        <f t="array" ref="D129">IFERROR(_xlfn.XLOOKUP(1,('Annual Sales FINAL 06262023'!$A$3:$A$4500=Table2.5a!$A129)*('Annual Sales FINAL 06262023'!$F$3:$F$4500='Input_Data &amp; TOC'!$A$2),'Annual Sales FINAL 06262023'!$J$3:$J$4500,,TRUE),_xlfn.XLOOKUP(A129,'LOOKUP SalesReport 2023-11-13'!A:A,'LOOKUP SalesReport 2023-11-13'!H:H,,FALSE))</f>
        <v>Middle Kuskokwim Electric</v>
      </c>
      <c r="E129" s="48" t="str" cm="1">
        <f t="array" ref="E129">IFERROR(_xlfn.XLOOKUP(1,('Annual Sales FINAL 06262023'!$A$3:$A$4500=Table2.5a!$A129)*('Annual Sales FINAL 06262023'!$F$3:$F$4500='Input_Data &amp; TOC'!$A$2),'Annual Sales FINAL 06262023'!$B$3:$B$4500,,TRUE),_xlfn.XLOOKUP(A129,'LOOKUP SalesReport 2023-11-13'!A:A,'LOOKUP SalesReport 2023-11-13'!G:G,,FALSE))</f>
        <v>Chuathbaluk</v>
      </c>
      <c r="F129" s="48" t="str" cm="1">
        <f t="array" ref="F129">IFERROR(_xlfn.XLOOKUP(1,('Annual Sales FINAL 06262023'!$A$3:$A$4500=Table2.5a!$A129)*('Annual Sales FINAL 06262023'!$F$3:$F$4500='Input_Data &amp; TOC'!$A$2),'Annual Sales FINAL 06262023'!$E$3:$E$4500,,TRUE),_xlfn.XLOOKUP(A129,'LOOKUP SalesReport 2023-11-13'!A:A,'LOOKUP SalesReport 2023-11-13'!K:K,,FALSE))</f>
        <v>Chuathbaluk_grid</v>
      </c>
      <c r="G129" s="98" t="str">
        <f>VLOOKUP($F129,'LOOKUP INTERTIES 2023-11-08'!$B$2:$G$206,6,FALSE)</f>
        <v>Lower Yukon-Kuskokwim</v>
      </c>
      <c r="H129" s="140" cm="1">
        <f t="array" ref="H129">IFERROR(_xlfn.XLOOKUP(1,('Annual Sales FINAL 06262023'!$A$3:$A$4500=$A129)*('Annual Sales FINAL 06262023'!$F$3:$F$4500='Input_Data &amp; TOC'!$A$2),'Annual Sales FINAL 06262023'!$V$3:$V$4500,,TRUE),)</f>
        <v>104.89972456666669</v>
      </c>
      <c r="I129" s="151" cm="1">
        <f t="array" ref="I129">IFERROR(_xlfn.XLOOKUP(1,('Annual Sales FINAL 06262023'!$A$3:$A$4500=$A129)*('Annual Sales FINAL 06262023'!$F$3:$F$4500='Input_Data &amp; TOC'!$A$2),'Annual Sales FINAL 06262023'!$W$3:$W$4500,,TRUE),)</f>
        <v>94.281999999999996</v>
      </c>
      <c r="J129" s="154" cm="1">
        <f t="array" ref="J129">IFERROR(_xlfn.XLOOKUP(1,('Annual Sales FINAL 06262023'!$A$3:$A$4500=$A129)*('Annual Sales FINAL 06262023'!$F$3:$F$4500='Input_Data &amp; TOC'!$A$2),'Annual Sales FINAL 06262023'!$X$3:$X$4500,,TRUE),)</f>
        <v>32.5</v>
      </c>
      <c r="K129" s="46">
        <f t="shared" si="7"/>
        <v>1.112616666666667</v>
      </c>
      <c r="L129" s="139" cm="1">
        <f t="array" ref="L129">IFERROR(_xlfn.XLOOKUP(1,('Annual Sales FINAL 06262023'!$A$3:$A$4500=$A129)*('Annual Sales FINAL 06262023'!$F$3:$F$4500='Input_Data &amp; TOC'!$A$2),'Annual Sales FINAL 06262023'!$Y$3:$Y$4500,,TRUE),)</f>
        <v>70.130453733333354</v>
      </c>
      <c r="M129" s="139" cm="1">
        <f t="array" ref="M129">IFERROR(_xlfn.XLOOKUP(1,('Annual Sales FINAL 06262023'!$A$3:$A$4500=$A129)*('Annual Sales FINAL 06262023'!$F$3:$F$4500='Input_Data &amp; TOC'!$A$2),'Annual Sales FINAL 06262023'!$Z$3:$Z$4500,,TRUE),)</f>
        <v>63.031999999999996</v>
      </c>
      <c r="N129" s="139" cm="1">
        <f t="array" ref="N129">IFERROR(_xlfn.XLOOKUP(1,('Annual Sales FINAL 06262023'!$A$3:$A$4500=$A129)*('Annual Sales FINAL 06262023'!$F$3:$F$4500='Input_Data &amp; TOC'!$A$2),'Annual Sales FINAL 06262023'!$AA$3:$AA$4500,,TRUE),)</f>
        <v>9.5833333333333339</v>
      </c>
      <c r="O129" s="140">
        <f t="shared" si="8"/>
        <v>1.112616666666667</v>
      </c>
      <c r="P129" s="127" cm="1">
        <f t="array" ref="P129">IFERROR(_xlfn.XLOOKUP(1,('Annual Sales FINAL 06262023'!$A$3:$A$4500=$A129)*('Annual Sales FINAL 06262023'!$F$3:$F$4500='Input_Data &amp; TOC'!$A$2),'Annual Sales FINAL 06262023'!$AO$3:$AO$4500,,TRUE),)</f>
        <v>79.556542133333366</v>
      </c>
      <c r="Q129" s="127" cm="1">
        <f t="array" ref="Q129">IFERROR(_xlfn.XLOOKUP(1,('Annual Sales FINAL 06262023'!$A$3:$A$4500=$A129)*('Annual Sales FINAL 06262023'!$F$3:$F$4500='Input_Data &amp; TOC'!$A$2),'Annual Sales FINAL 06262023'!$AP$3:$AP$4500,,TRUE),)</f>
        <v>71.504000000000005</v>
      </c>
      <c r="R129" s="127" cm="1">
        <f t="array" ref="R129">IFERROR(_xlfn.XLOOKUP(1,('Annual Sales FINAL 06262023'!$A$3:$A$4500=$A129)*('Annual Sales FINAL 06262023'!$F$3:$F$4500='Input_Data &amp; TOC'!$A$2),'Annual Sales FINAL 06262023'!$AQ$3:$AQ$4500,,TRUE),)</f>
        <v>5.9166666666666661</v>
      </c>
      <c r="S129" s="142">
        <f t="shared" si="5"/>
        <v>1.112616666666667</v>
      </c>
      <c r="T129" s="139" cm="1">
        <f t="array" ref="T129">IFERROR(_xlfn.XLOOKUP(1,('Annual Sales FINAL 06262023'!$A$3:$A$4500=$A129)*('Annual Sales FINAL 06262023'!$F$3:$F$4500='Input_Data &amp; TOC'!$A$2),'Annual Sales FINAL 06262023'!$AR$3:$AR$4500,,TRUE),)</f>
        <v>254.5867204333334</v>
      </c>
      <c r="U129" s="139" cm="1">
        <f t="array" ref="U129">IFERROR(_xlfn.XLOOKUP(1,('Annual Sales FINAL 06262023'!$A$3:$A$4500=$A129)*('Annual Sales FINAL 06262023'!$F$3:$F$4500='Input_Data &amp; TOC'!$A$2),'Annual Sales FINAL 06262023'!$AS$3:$AS$4500,,TRUE),)</f>
        <v>228.81799999999998</v>
      </c>
      <c r="V129" s="139" cm="1">
        <f t="array" ref="V129">IFERROR(_xlfn.XLOOKUP(1,('Annual Sales FINAL 06262023'!$A$3:$A$4500=$A129)*('Annual Sales FINAL 06262023'!$F$3:$F$4500='Input_Data &amp; TOC'!$A$2),'Annual Sales FINAL 06262023'!$AT$3:$AT$4500,,TRUE),)</f>
        <v>48</v>
      </c>
      <c r="W129" s="142">
        <f t="shared" si="9"/>
        <v>1.112616666666667</v>
      </c>
      <c r="X129" s="139" t="str" cm="1">
        <f t="array" ref="X129">IFERROR(_xlfn.XLOOKUP(1,('Annual Sales FINAL 06262023'!$A$3:$A$4500=$A129)*('Annual Sales FINAL 06262023'!$F$3:$F$4500='Input_Data &amp; TOC'!$A$2),'Annual Sales FINAL 06262023'!$S$3:$S$4500,,TRUE),)</f>
        <v>PCE</v>
      </c>
      <c r="Y129" s="139" cm="1">
        <f t="array" ref="Y129">IFERROR(_xlfn.XLOOKUP(1,('Annual Sales FINAL 06262023'!$A$3:$A$4500=$A129)*('Annual Sales FINAL 06262023'!$F$3:$F$4500='Input_Data &amp; TOC'!$A$2),'Annual Sales FINAL 06262023'!$AU$3:$AU$4500,,TRUE),)</f>
        <v>12</v>
      </c>
      <c r="Z129" t="str">
        <f>VLOOKUP($A129,'LOOKUP SalesReport 2023-11-13'!$A$2:$P$216,16, FALSE)</f>
        <v>Lower Yukon-Kuskokwim</v>
      </c>
      <c r="AA129" t="str">
        <f t="shared" si="6"/>
        <v>Residential rate as reported to PCE</v>
      </c>
    </row>
    <row r="130" spans="1:27" x14ac:dyDescent="0.25">
      <c r="A130" t="s">
        <v>861</v>
      </c>
      <c r="B130">
        <f>VLOOKUP($A130,'LOOKUP SalesReport 2023-11-13'!$A$2:$O$216,4, FALSE)</f>
        <v>332240</v>
      </c>
      <c r="C130">
        <f>VLOOKUP(A130,'LOOKUP SalesReport 2023-11-13'!$A$2:$Q$216,9,FALSE)</f>
        <v>343</v>
      </c>
      <c r="D130" s="48" t="str" cm="1">
        <f t="array" ref="D130">IFERROR(_xlfn.XLOOKUP(1,('Annual Sales FINAL 06262023'!$A$3:$A$4500=Table2.5a!$A130)*('Annual Sales FINAL 06262023'!$F$3:$F$4500='Input_Data &amp; TOC'!$A$2),'Annual Sales FINAL 06262023'!$J$3:$J$4500,,TRUE),_xlfn.XLOOKUP(A130,'LOOKUP SalesReport 2023-11-13'!A:A,'LOOKUP SalesReport 2023-11-13'!H:H,,FALSE))</f>
        <v>Middle Kuskokwim Electric</v>
      </c>
      <c r="E130" s="48" t="str" cm="1">
        <f t="array" ref="E130">IFERROR(_xlfn.XLOOKUP(1,('Annual Sales FINAL 06262023'!$A$3:$A$4500=Table2.5a!$A130)*('Annual Sales FINAL 06262023'!$F$3:$F$4500='Input_Data &amp; TOC'!$A$2),'Annual Sales FINAL 06262023'!$B$3:$B$4500,,TRUE),_xlfn.XLOOKUP(A130,'LOOKUP SalesReport 2023-11-13'!A:A,'LOOKUP SalesReport 2023-11-13'!G:G,,FALSE))</f>
        <v>Crooked Creek</v>
      </c>
      <c r="F130" s="48" t="str" cm="1">
        <f t="array" ref="F130">IFERROR(_xlfn.XLOOKUP(1,('Annual Sales FINAL 06262023'!$A$3:$A$4500=Table2.5a!$A130)*('Annual Sales FINAL 06262023'!$F$3:$F$4500='Input_Data &amp; TOC'!$A$2),'Annual Sales FINAL 06262023'!$E$3:$E$4500,,TRUE),_xlfn.XLOOKUP(A130,'LOOKUP SalesReport 2023-11-13'!A:A,'LOOKUP SalesReport 2023-11-13'!K:K,,FALSE))</f>
        <v>Crooked Creek_grid</v>
      </c>
      <c r="G130" s="98" t="str">
        <f>VLOOKUP($F130,'LOOKUP INTERTIES 2023-11-08'!$B$2:$G$206,6,FALSE)</f>
        <v>Lower Yukon-Kuskokwim</v>
      </c>
      <c r="H130" s="140" cm="1">
        <f t="array" ref="H130">IFERROR(_xlfn.XLOOKUP(1,('Annual Sales FINAL 06262023'!$A$3:$A$4500=$A130)*('Annual Sales FINAL 06262023'!$F$3:$F$4500='Input_Data &amp; TOC'!$A$2),'Annual Sales FINAL 06262023'!$V$3:$V$4500,,TRUE),)</f>
        <v>93.487366000000023</v>
      </c>
      <c r="I130" s="151" cm="1">
        <f t="array" ref="I130">IFERROR(_xlfn.XLOOKUP(1,('Annual Sales FINAL 06262023'!$A$3:$A$4500=$A130)*('Annual Sales FINAL 06262023'!$F$3:$F$4500='Input_Data &amp; TOC'!$A$2),'Annual Sales FINAL 06262023'!$W$3:$W$4500,,TRUE),)</f>
        <v>84.021000000000001</v>
      </c>
      <c r="J130" s="154" cm="1">
        <f t="array" ref="J130">IFERROR(_xlfn.XLOOKUP(1,('Annual Sales FINAL 06262023'!$A$3:$A$4500=$A130)*('Annual Sales FINAL 06262023'!$F$3:$F$4500='Input_Data &amp; TOC'!$A$2),'Annual Sales FINAL 06262023'!$X$3:$X$4500,,TRUE),)</f>
        <v>31.5</v>
      </c>
      <c r="K130" s="46">
        <f t="shared" si="7"/>
        <v>1.1126666666666669</v>
      </c>
      <c r="L130" s="139" cm="1">
        <f t="array" ref="L130">IFERROR(_xlfn.XLOOKUP(1,('Annual Sales FINAL 06262023'!$A$3:$A$4500=$A130)*('Annual Sales FINAL 06262023'!$F$3:$F$4500='Input_Data &amp; TOC'!$A$2),'Annual Sales FINAL 06262023'!$Y$3:$Y$4500,,TRUE),)</f>
        <v>155.7455166666667</v>
      </c>
      <c r="M130" s="139" cm="1">
        <f t="array" ref="M130">IFERROR(_xlfn.XLOOKUP(1,('Annual Sales FINAL 06262023'!$A$3:$A$4500=$A130)*('Annual Sales FINAL 06262023'!$F$3:$F$4500='Input_Data &amp; TOC'!$A$2),'Annual Sales FINAL 06262023'!$Z$3:$Z$4500,,TRUE),)</f>
        <v>139.97499999999999</v>
      </c>
      <c r="N130" s="139" cm="1">
        <f t="array" ref="N130">IFERROR(_xlfn.XLOOKUP(1,('Annual Sales FINAL 06262023'!$A$3:$A$4500=$A130)*('Annual Sales FINAL 06262023'!$F$3:$F$4500='Input_Data &amp; TOC'!$A$2),'Annual Sales FINAL 06262023'!$AA$3:$AA$4500,,TRUE),)</f>
        <v>4</v>
      </c>
      <c r="O130" s="140">
        <f t="shared" si="8"/>
        <v>1.1126666666666669</v>
      </c>
      <c r="P130" s="127" cm="1">
        <f t="array" ref="P130">IFERROR(_xlfn.XLOOKUP(1,('Annual Sales FINAL 06262023'!$A$3:$A$4500=$A130)*('Annual Sales FINAL 06262023'!$F$3:$F$4500='Input_Data &amp; TOC'!$A$2),'Annual Sales FINAL 06262023'!$AO$3:$AO$4500,,TRUE),)</f>
        <v>41.429030666666677</v>
      </c>
      <c r="Q130" s="127" cm="1">
        <f t="array" ref="Q130">IFERROR(_xlfn.XLOOKUP(1,('Annual Sales FINAL 06262023'!$A$3:$A$4500=$A130)*('Annual Sales FINAL 06262023'!$F$3:$F$4500='Input_Data &amp; TOC'!$A$2),'Annual Sales FINAL 06262023'!$AP$3:$AP$4500,,TRUE),)</f>
        <v>37.234000000000002</v>
      </c>
      <c r="R130" s="127" cm="1">
        <f t="array" ref="R130">IFERROR(_xlfn.XLOOKUP(1,('Annual Sales FINAL 06262023'!$A$3:$A$4500=$A130)*('Annual Sales FINAL 06262023'!$F$3:$F$4500='Input_Data &amp; TOC'!$A$2),'Annual Sales FINAL 06262023'!$AQ$3:$AQ$4500,,TRUE),)</f>
        <v>16.166666666666668</v>
      </c>
      <c r="S130" s="142">
        <f t="shared" si="5"/>
        <v>1.1126666666666669</v>
      </c>
      <c r="T130" s="139" cm="1">
        <f t="array" ref="T130">IFERROR(_xlfn.XLOOKUP(1,('Annual Sales FINAL 06262023'!$A$3:$A$4500=$A130)*('Annual Sales FINAL 06262023'!$F$3:$F$4500='Input_Data &amp; TOC'!$A$2),'Annual Sales FINAL 06262023'!$AR$3:$AR$4500,,TRUE),)</f>
        <v>290.66191333333342</v>
      </c>
      <c r="U130" s="139" cm="1">
        <f t="array" ref="U130">IFERROR(_xlfn.XLOOKUP(1,('Annual Sales FINAL 06262023'!$A$3:$A$4500=$A130)*('Annual Sales FINAL 06262023'!$F$3:$F$4500='Input_Data &amp; TOC'!$A$2),'Annual Sales FINAL 06262023'!$AS$3:$AS$4500,,TRUE),)</f>
        <v>261.23</v>
      </c>
      <c r="V130" s="139" cm="1">
        <f t="array" ref="V130">IFERROR(_xlfn.XLOOKUP(1,('Annual Sales FINAL 06262023'!$A$3:$A$4500=$A130)*('Annual Sales FINAL 06262023'!$F$3:$F$4500='Input_Data &amp; TOC'!$A$2),'Annual Sales FINAL 06262023'!$AT$3:$AT$4500,,TRUE),)</f>
        <v>51.666666666666671</v>
      </c>
      <c r="W130" s="142">
        <f t="shared" si="9"/>
        <v>1.1126666666666669</v>
      </c>
      <c r="X130" s="139" t="str" cm="1">
        <f t="array" ref="X130">IFERROR(_xlfn.XLOOKUP(1,('Annual Sales FINAL 06262023'!$A$3:$A$4500=$A130)*('Annual Sales FINAL 06262023'!$F$3:$F$4500='Input_Data &amp; TOC'!$A$2),'Annual Sales FINAL 06262023'!$S$3:$S$4500,,TRUE),)</f>
        <v>PCE</v>
      </c>
      <c r="Y130" s="139" cm="1">
        <f t="array" ref="Y130">IFERROR(_xlfn.XLOOKUP(1,('Annual Sales FINAL 06262023'!$A$3:$A$4500=$A130)*('Annual Sales FINAL 06262023'!$F$3:$F$4500='Input_Data &amp; TOC'!$A$2),'Annual Sales FINAL 06262023'!$AU$3:$AU$4500,,TRUE),)</f>
        <v>12</v>
      </c>
      <c r="Z130" t="str">
        <f>VLOOKUP($A130,'LOOKUP SalesReport 2023-11-13'!$A$2:$P$216,16, FALSE)</f>
        <v>Lower Yukon-Kuskokwim</v>
      </c>
      <c r="AA130" t="str">
        <f t="shared" si="6"/>
        <v>Residential rate as reported to PCE</v>
      </c>
    </row>
    <row r="131" spans="1:27" ht="30" x14ac:dyDescent="0.25">
      <c r="A131" t="s">
        <v>734</v>
      </c>
      <c r="B131">
        <f>VLOOKUP($A131,'LOOKUP SalesReport 2023-11-13'!$A$2:$O$216,4, FALSE)</f>
        <v>0</v>
      </c>
      <c r="C131">
        <f>VLOOKUP(A131,'LOOKUP SalesReport 2023-11-13'!$A$2:$Q$216,9,FALSE)</f>
        <v>227</v>
      </c>
      <c r="D131" s="48" t="str" cm="1">
        <f t="array" ref="D131">IFERROR(_xlfn.XLOOKUP(1,('Annual Sales FINAL 06262023'!$A$3:$A$4500=Table2.5a!$A131)*('Annual Sales FINAL 06262023'!$F$3:$F$4500='Input_Data &amp; TOC'!$A$2),'Annual Sales FINAL 06262023'!$J$3:$J$4500,,TRUE),_xlfn.XLOOKUP(A131,'LOOKUP SalesReport 2023-11-13'!A:A,'LOOKUP SalesReport 2023-11-13'!H:H,,FALSE))</f>
        <v>TDX North Slope Generating Co</v>
      </c>
      <c r="E131" s="48" t="str" cm="1">
        <f t="array" ref="E131">IFERROR(_xlfn.XLOOKUP(1,('Annual Sales FINAL 06262023'!$A$3:$A$4500=Table2.5a!$A131)*('Annual Sales FINAL 06262023'!$F$3:$F$4500='Input_Data &amp; TOC'!$A$2),'Annual Sales FINAL 06262023'!$B$3:$B$4500,,TRUE),_xlfn.XLOOKUP(A131,'LOOKUP SalesReport 2023-11-13'!A:A,'LOOKUP SalesReport 2023-11-13'!G:G,,FALSE))</f>
        <v>TDX North Slope Generating Co</v>
      </c>
      <c r="F131" s="48" t="str" cm="1">
        <f t="array" ref="F131">IFERROR(_xlfn.XLOOKUP(1,('Annual Sales FINAL 06262023'!$A$3:$A$4500=Table2.5a!$A131)*('Annual Sales FINAL 06262023'!$F$3:$F$4500='Input_Data &amp; TOC'!$A$2),'Annual Sales FINAL 06262023'!$E$3:$E$4500,,TRUE),_xlfn.XLOOKUP(A131,'LOOKUP SalesReport 2023-11-13'!A:A,'LOOKUP SalesReport 2023-11-13'!K:K,,FALSE))</f>
        <v>Deadhorse_grid</v>
      </c>
      <c r="G131" s="98" t="str">
        <f>VLOOKUP($F131,'LOOKUP INTERTIES 2023-11-08'!$B$2:$G$206,6,FALSE)</f>
        <v>North Slope</v>
      </c>
      <c r="H131" s="140" cm="1">
        <f t="array" ref="H131">IFERROR(_xlfn.XLOOKUP(1,('Annual Sales FINAL 06262023'!$A$3:$A$4500=$A131)*('Annual Sales FINAL 06262023'!$F$3:$F$4500='Input_Data &amp; TOC'!$A$2),'Annual Sales FINAL 06262023'!$V$3:$V$4500,,TRUE),)</f>
        <v>0</v>
      </c>
      <c r="I131" s="151" cm="1">
        <f t="array" ref="I131">IFERROR(_xlfn.XLOOKUP(1,('Annual Sales FINAL 06262023'!$A$3:$A$4500=$A131)*('Annual Sales FINAL 06262023'!$F$3:$F$4500='Input_Data &amp; TOC'!$A$2),'Annual Sales FINAL 06262023'!$W$3:$W$4500,,TRUE),)</f>
        <v>0</v>
      </c>
      <c r="J131" s="154" cm="1">
        <f t="array" ref="J131">IFERROR(_xlfn.XLOOKUP(1,('Annual Sales FINAL 06262023'!$A$3:$A$4500=$A131)*('Annual Sales FINAL 06262023'!$F$3:$F$4500='Input_Data &amp; TOC'!$A$2),'Annual Sales FINAL 06262023'!$X$3:$X$4500,,TRUE),)</f>
        <v>0</v>
      </c>
      <c r="K131" s="46">
        <f t="shared" si="7"/>
        <v>0</v>
      </c>
      <c r="L131" s="139" cm="1">
        <f t="array" ref="L131">IFERROR(_xlfn.XLOOKUP(1,('Annual Sales FINAL 06262023'!$A$3:$A$4500=$A131)*('Annual Sales FINAL 06262023'!$F$3:$F$4500='Input_Data &amp; TOC'!$A$2),'Annual Sales FINAL 06262023'!$Y$3:$Y$4500,,TRUE),)</f>
        <v>10112</v>
      </c>
      <c r="M131" s="139" cm="1">
        <f t="array" ref="M131">IFERROR(_xlfn.XLOOKUP(1,('Annual Sales FINAL 06262023'!$A$3:$A$4500=$A131)*('Annual Sales FINAL 06262023'!$F$3:$F$4500='Input_Data &amp; TOC'!$A$2),'Annual Sales FINAL 06262023'!$Z$3:$Z$4500,,TRUE),)</f>
        <v>46930</v>
      </c>
      <c r="N131" s="139" cm="1">
        <f t="array" ref="N131">IFERROR(_xlfn.XLOOKUP(1,('Annual Sales FINAL 06262023'!$A$3:$A$4500=$A131)*('Annual Sales FINAL 06262023'!$F$3:$F$4500='Input_Data &amp; TOC'!$A$2),'Annual Sales FINAL 06262023'!$AA$3:$AA$4500,,TRUE),)</f>
        <v>162</v>
      </c>
      <c r="O131" s="140">
        <f t="shared" si="8"/>
        <v>0.21546984871084593</v>
      </c>
      <c r="P131" s="127" cm="1">
        <f t="array" ref="P131">IFERROR(_xlfn.XLOOKUP(1,('Annual Sales FINAL 06262023'!$A$3:$A$4500=$A131)*('Annual Sales FINAL 06262023'!$F$3:$F$4500='Input_Data &amp; TOC'!$A$2),'Annual Sales FINAL 06262023'!$AO$3:$AO$4500,,TRUE),)</f>
        <v>0</v>
      </c>
      <c r="Q131" s="127" cm="1">
        <f t="array" ref="Q131">IFERROR(_xlfn.XLOOKUP(1,('Annual Sales FINAL 06262023'!$A$3:$A$4500=$A131)*('Annual Sales FINAL 06262023'!$F$3:$F$4500='Input_Data &amp; TOC'!$A$2),'Annual Sales FINAL 06262023'!$AP$3:$AP$4500,,TRUE),)</f>
        <v>0</v>
      </c>
      <c r="R131" s="127" cm="1">
        <f t="array" ref="R131">IFERROR(_xlfn.XLOOKUP(1,('Annual Sales FINAL 06262023'!$A$3:$A$4500=$A131)*('Annual Sales FINAL 06262023'!$F$3:$F$4500='Input_Data &amp; TOC'!$A$2),'Annual Sales FINAL 06262023'!$AQ$3:$AQ$4500,,TRUE),)</f>
        <v>0</v>
      </c>
      <c r="S131" s="142" t="str">
        <f t="shared" ref="S131:S194" si="10">IFERROR(P131/Q131,"")</f>
        <v/>
      </c>
      <c r="T131" s="139" cm="1">
        <f t="array" ref="T131">IFERROR(_xlfn.XLOOKUP(1,('Annual Sales FINAL 06262023'!$A$3:$A$4500=$A131)*('Annual Sales FINAL 06262023'!$F$3:$F$4500='Input_Data &amp; TOC'!$A$2),'Annual Sales FINAL 06262023'!$AR$3:$AR$4500,,TRUE),)</f>
        <v>10112</v>
      </c>
      <c r="U131" s="139" cm="1">
        <f t="array" ref="U131">IFERROR(_xlfn.XLOOKUP(1,('Annual Sales FINAL 06262023'!$A$3:$A$4500=$A131)*('Annual Sales FINAL 06262023'!$F$3:$F$4500='Input_Data &amp; TOC'!$A$2),'Annual Sales FINAL 06262023'!$AS$3:$AS$4500,,TRUE),)</f>
        <v>46930</v>
      </c>
      <c r="V131" s="139" cm="1">
        <f t="array" ref="V131">IFERROR(_xlfn.XLOOKUP(1,('Annual Sales FINAL 06262023'!$A$3:$A$4500=$A131)*('Annual Sales FINAL 06262023'!$F$3:$F$4500='Input_Data &amp; TOC'!$A$2),'Annual Sales FINAL 06262023'!$AT$3:$AT$4500,,TRUE),)</f>
        <v>162</v>
      </c>
      <c r="W131" s="142">
        <f t="shared" si="9"/>
        <v>0.21546984871084593</v>
      </c>
      <c r="X131" s="139" t="str" cm="1">
        <f t="array" ref="X131">IFERROR(_xlfn.XLOOKUP(1,('Annual Sales FINAL 06262023'!$A$3:$A$4500=$A131)*('Annual Sales FINAL 06262023'!$F$3:$F$4500='Input_Data &amp; TOC'!$A$2),'Annual Sales FINAL 06262023'!$S$3:$S$4500,,TRUE),)</f>
        <v>EIA861</v>
      </c>
      <c r="Y131" s="139" cm="1">
        <f t="array" ref="Y131">IFERROR(_xlfn.XLOOKUP(1,('Annual Sales FINAL 06262023'!$A$3:$A$4500=$A131)*('Annual Sales FINAL 06262023'!$F$3:$F$4500='Input_Data &amp; TOC'!$A$2),'Annual Sales FINAL 06262023'!$AU$3:$AU$4500,,TRUE),)</f>
        <v>0</v>
      </c>
      <c r="Z131" t="str">
        <f>VLOOKUP($A131,'LOOKUP SalesReport 2023-11-13'!$A$2:$P$216,16, FALSE)</f>
        <v>North Slope</v>
      </c>
      <c r="AA131" t="str">
        <f t="shared" ref="AA131:AA194" si="11">IF(W131="No", "Residential rate is calculated", "Residential rate as reported to PCE")</f>
        <v>Residential rate as reported to PCE</v>
      </c>
    </row>
    <row r="132" spans="1:27" ht="30" x14ac:dyDescent="0.25">
      <c r="A132" t="s">
        <v>486</v>
      </c>
      <c r="B132">
        <f>VLOOKUP($A132,'LOOKUP SalesReport 2023-11-13'!$A$2:$O$216,4, FALSE)</f>
        <v>331800</v>
      </c>
      <c r="C132">
        <f>VLOOKUP(A132,'LOOKUP SalesReport 2023-11-13'!$A$2:$Q$216,9,FALSE)</f>
        <v>43</v>
      </c>
      <c r="D132" s="48" t="str" cm="1">
        <f t="array" ref="D132">IFERROR(_xlfn.XLOOKUP(1,('Annual Sales FINAL 06262023'!$A$3:$A$4500=Table2.5a!$A132)*('Annual Sales FINAL 06262023'!$F$3:$F$4500='Input_Data &amp; TOC'!$A$2),'Annual Sales FINAL 06262023'!$J$3:$J$4500,,TRUE),_xlfn.XLOOKUP(A132,'LOOKUP SalesReport 2023-11-13'!A:A,'LOOKUP SalesReport 2023-11-13'!H:H,,FALSE))</f>
        <v>Alaska Village Electric Cooperative</v>
      </c>
      <c r="E132" s="48" t="str" cm="1">
        <f t="array" ref="E132">IFERROR(_xlfn.XLOOKUP(1,('Annual Sales FINAL 06262023'!$A$3:$A$4500=Table2.5a!$A132)*('Annual Sales FINAL 06262023'!$F$3:$F$4500='Input_Data &amp; TOC'!$A$2),'Annual Sales FINAL 06262023'!$B$3:$B$4500,,TRUE),_xlfn.XLOOKUP(A132,'LOOKUP SalesReport 2023-11-13'!A:A,'LOOKUP SalesReport 2023-11-13'!G:G,,FALSE))</f>
        <v>Bethel, Oscarville</v>
      </c>
      <c r="F132" s="48" t="str" cm="1">
        <f t="array" ref="F132">IFERROR(_xlfn.XLOOKUP(1,('Annual Sales FINAL 06262023'!$A$3:$A$4500=Table2.5a!$A132)*('Annual Sales FINAL 06262023'!$F$3:$F$4500='Input_Data &amp; TOC'!$A$2),'Annual Sales FINAL 06262023'!$E$3:$E$4500,,TRUE),_xlfn.XLOOKUP(A132,'LOOKUP SalesReport 2023-11-13'!A:A,'LOOKUP SalesReport 2023-11-13'!K:K,,FALSE))</f>
        <v>Bethel_grid</v>
      </c>
      <c r="G132" s="98" t="str">
        <f>VLOOKUP($F132,'LOOKUP INTERTIES 2023-11-08'!$B$2:$G$206,6,FALSE)</f>
        <v>Lower Yukon-Kuskokwim</v>
      </c>
      <c r="H132" s="140" cm="1">
        <f t="array" ref="H132">IFERROR(_xlfn.XLOOKUP(1,('Annual Sales FINAL 06262023'!$A$3:$A$4500=$A132)*('Annual Sales FINAL 06262023'!$F$3:$F$4500='Input_Data &amp; TOC'!$A$2),'Annual Sales FINAL 06262023'!$V$3:$V$4500,,TRUE),)</f>
        <v>3351.5833748500008</v>
      </c>
      <c r="I132" s="151" cm="1">
        <f t="array" ref="I132">IFERROR(_xlfn.XLOOKUP(1,('Annual Sales FINAL 06262023'!$A$3:$A$4500=$A132)*('Annual Sales FINAL 06262023'!$F$3:$F$4500='Input_Data &amp; TOC'!$A$2),'Annual Sales FINAL 06262023'!$W$3:$W$4500,,TRUE),)</f>
        <v>10516.971</v>
      </c>
      <c r="J132" s="154" cm="1">
        <f t="array" ref="J132">IFERROR(_xlfn.XLOOKUP(1,('Annual Sales FINAL 06262023'!$A$3:$A$4500=$A132)*('Annual Sales FINAL 06262023'!$F$3:$F$4500='Input_Data &amp; TOC'!$A$2),'Annual Sales FINAL 06262023'!$X$3:$X$4500,,TRUE),)</f>
        <v>1723.1666666666667</v>
      </c>
      <c r="K132" s="46">
        <f t="shared" ref="K132:K195" si="12">IFERROR(H132/I132,)</f>
        <v>0.31868333333333343</v>
      </c>
      <c r="L132" s="139" cm="1">
        <f t="array" ref="L132">IFERROR(_xlfn.XLOOKUP(1,('Annual Sales FINAL 06262023'!$A$3:$A$4500=$A132)*('Annual Sales FINAL 06262023'!$F$3:$F$4500='Input_Data &amp; TOC'!$A$2),'Annual Sales FINAL 06262023'!$Y$3:$Y$4500,,TRUE),)</f>
        <v>4912.6823646833345</v>
      </c>
      <c r="M132" s="139" cm="1">
        <f t="array" ref="M132">IFERROR(_xlfn.XLOOKUP(1,('Annual Sales FINAL 06262023'!$A$3:$A$4500=$A132)*('Annual Sales FINAL 06262023'!$F$3:$F$4500='Input_Data &amp; TOC'!$A$2),'Annual Sales FINAL 06262023'!$Z$3:$Z$4500,,TRUE),)</f>
        <v>15415.561</v>
      </c>
      <c r="N132" s="139" cm="1">
        <f t="array" ref="N132">IFERROR(_xlfn.XLOOKUP(1,('Annual Sales FINAL 06262023'!$A$3:$A$4500=$A132)*('Annual Sales FINAL 06262023'!$F$3:$F$4500='Input_Data &amp; TOC'!$A$2),'Annual Sales FINAL 06262023'!$AA$3:$AA$4500,,TRUE),)</f>
        <v>43.666666666666664</v>
      </c>
      <c r="O132" s="140">
        <f t="shared" ref="O132:O195" si="13">IFERROR(L132/M132,)</f>
        <v>0.31868333333333343</v>
      </c>
      <c r="P132" s="127" cm="1">
        <f t="array" ref="P132">IFERROR(_xlfn.XLOOKUP(1,('Annual Sales FINAL 06262023'!$A$3:$A$4500=$A132)*('Annual Sales FINAL 06262023'!$F$3:$F$4500='Input_Data &amp; TOC'!$A$2),'Annual Sales FINAL 06262023'!$AO$3:$AO$4500,,TRUE),)</f>
        <v>4857.2419812333355</v>
      </c>
      <c r="Q132" s="127" cm="1">
        <f t="array" ref="Q132">IFERROR(_xlfn.XLOOKUP(1,('Annual Sales FINAL 06262023'!$A$3:$A$4500=$A132)*('Annual Sales FINAL 06262023'!$F$3:$F$4500='Input_Data &amp; TOC'!$A$2),'Annual Sales FINAL 06262023'!$AP$3:$AP$4500,,TRUE),)</f>
        <v>15241.594000000001</v>
      </c>
      <c r="R132" s="127" cm="1">
        <f t="array" ref="R132">IFERROR(_xlfn.XLOOKUP(1,('Annual Sales FINAL 06262023'!$A$3:$A$4500=$A132)*('Annual Sales FINAL 06262023'!$F$3:$F$4500='Input_Data &amp; TOC'!$A$2),'Annual Sales FINAL 06262023'!$AQ$3:$AQ$4500,,TRUE),)</f>
        <v>1082.8333333333333</v>
      </c>
      <c r="S132" s="142">
        <f t="shared" si="10"/>
        <v>0.31868333333333349</v>
      </c>
      <c r="T132" s="139" cm="1">
        <f t="array" ref="T132">IFERROR(_xlfn.XLOOKUP(1,('Annual Sales FINAL 06262023'!$A$3:$A$4500=$A132)*('Annual Sales FINAL 06262023'!$F$3:$F$4500='Input_Data &amp; TOC'!$A$2),'Annual Sales FINAL 06262023'!$AR$3:$AR$4500,,TRUE),)</f>
        <v>13121.507720766669</v>
      </c>
      <c r="U132" s="139" cm="1">
        <f t="array" ref="U132">IFERROR(_xlfn.XLOOKUP(1,('Annual Sales FINAL 06262023'!$A$3:$A$4500=$A132)*('Annual Sales FINAL 06262023'!$F$3:$F$4500='Input_Data &amp; TOC'!$A$2),'Annual Sales FINAL 06262023'!$AS$3:$AS$4500,,TRUE),)</f>
        <v>41174.125999999997</v>
      </c>
      <c r="V132" s="139" cm="1">
        <f t="array" ref="V132">IFERROR(_xlfn.XLOOKUP(1,('Annual Sales FINAL 06262023'!$A$3:$A$4500=$A132)*('Annual Sales FINAL 06262023'!$F$3:$F$4500='Input_Data &amp; TOC'!$A$2),'Annual Sales FINAL 06262023'!$AT$3:$AT$4500,,TRUE),)</f>
        <v>2849.666666666667</v>
      </c>
      <c r="W132" s="142">
        <f t="shared" ref="W132:W195" si="14">IFERROR(T132/U132,)</f>
        <v>0.31868333333333343</v>
      </c>
      <c r="X132" s="139" t="str" cm="1">
        <f t="array" ref="X132">IFERROR(_xlfn.XLOOKUP(1,('Annual Sales FINAL 06262023'!$A$3:$A$4500=$A132)*('Annual Sales FINAL 06262023'!$F$3:$F$4500='Input_Data &amp; TOC'!$A$2),'Annual Sales FINAL 06262023'!$S$3:$S$4500,,TRUE),)</f>
        <v>PCE</v>
      </c>
      <c r="Y132" s="139" cm="1">
        <f t="array" ref="Y132">IFERROR(_xlfn.XLOOKUP(1,('Annual Sales FINAL 06262023'!$A$3:$A$4500=$A132)*('Annual Sales FINAL 06262023'!$F$3:$F$4500='Input_Data &amp; TOC'!$A$2),'Annual Sales FINAL 06262023'!$AU$3:$AU$4500,,TRUE),)</f>
        <v>12</v>
      </c>
      <c r="Z132" t="str">
        <f>VLOOKUP($A132,'LOOKUP SalesReport 2023-11-13'!$A$2:$P$216,16, FALSE)</f>
        <v>Lower Yukon-Kuskokwim</v>
      </c>
      <c r="AA132" t="str">
        <f t="shared" si="11"/>
        <v>Residential rate as reported to PCE</v>
      </c>
    </row>
    <row r="133" spans="1:27" x14ac:dyDescent="0.25">
      <c r="A133" t="s">
        <v>905</v>
      </c>
      <c r="B133">
        <f>VLOOKUP($A133,'LOOKUP SalesReport 2023-11-13'!$A$2:$O$216,4, FALSE)</f>
        <v>331890</v>
      </c>
      <c r="C133">
        <f>VLOOKUP(A133,'LOOKUP SalesReport 2023-11-13'!$A$2:$Q$216,9,FALSE)</f>
        <v>368</v>
      </c>
      <c r="D133" s="48" t="str" cm="1">
        <f t="array" ref="D133">IFERROR(_xlfn.XLOOKUP(1,('Annual Sales FINAL 06262023'!$A$3:$A$4500=Table2.5a!$A133)*('Annual Sales FINAL 06262023'!$F$3:$F$4500='Input_Data &amp; TOC'!$A$2),'Annual Sales FINAL 06262023'!$J$3:$J$4500,,TRUE),_xlfn.XLOOKUP(A133,'LOOKUP SalesReport 2023-11-13'!A:A,'LOOKUP SalesReport 2023-11-13'!H:H,,FALSE))</f>
        <v>Chitina Electric Inc</v>
      </c>
      <c r="E133" s="48" t="str" cm="1">
        <f t="array" ref="E133">IFERROR(_xlfn.XLOOKUP(1,('Annual Sales FINAL 06262023'!$A$3:$A$4500=Table2.5a!$A133)*('Annual Sales FINAL 06262023'!$F$3:$F$4500='Input_Data &amp; TOC'!$A$2),'Annual Sales FINAL 06262023'!$B$3:$B$4500,,TRUE),_xlfn.XLOOKUP(A133,'LOOKUP SalesReport 2023-11-13'!A:A,'LOOKUP SalesReport 2023-11-13'!G:G,,FALSE))</f>
        <v>Chitina</v>
      </c>
      <c r="F133" s="48" t="str" cm="1">
        <f t="array" ref="F133">IFERROR(_xlfn.XLOOKUP(1,('Annual Sales FINAL 06262023'!$A$3:$A$4500=Table2.5a!$A133)*('Annual Sales FINAL 06262023'!$F$3:$F$4500='Input_Data &amp; TOC'!$A$2),'Annual Sales FINAL 06262023'!$E$3:$E$4500,,TRUE),_xlfn.XLOOKUP(A133,'LOOKUP SalesReport 2023-11-13'!A:A,'LOOKUP SalesReport 2023-11-13'!K:K,,FALSE))</f>
        <v>Chitina_grid</v>
      </c>
      <c r="G133" s="98" t="str">
        <f>VLOOKUP($F133,'LOOKUP INTERTIES 2023-11-08'!$B$2:$G$206,6,FALSE)</f>
        <v>Copper River/Chugach</v>
      </c>
      <c r="H133" s="140" cm="1">
        <f t="array" ref="H133">IFERROR(_xlfn.XLOOKUP(1,('Annual Sales FINAL 06262023'!$A$3:$A$4500=$A133)*('Annual Sales FINAL 06262023'!$F$3:$F$4500='Input_Data &amp; TOC'!$A$2),'Annual Sales FINAL 06262023'!$V$3:$V$4500,,TRUE),)</f>
        <v>68.312300000000008</v>
      </c>
      <c r="I133" s="151" cm="1">
        <f t="array" ref="I133">IFERROR(_xlfn.XLOOKUP(1,('Annual Sales FINAL 06262023'!$A$3:$A$4500=$A133)*('Annual Sales FINAL 06262023'!$F$3:$F$4500='Input_Data &amp; TOC'!$A$2),'Annual Sales FINAL 06262023'!$W$3:$W$4500,,TRUE),)</f>
        <v>97.588999999999999</v>
      </c>
      <c r="J133" s="154" cm="1">
        <f t="array" ref="J133">IFERROR(_xlfn.XLOOKUP(1,('Annual Sales FINAL 06262023'!$A$3:$A$4500=$A133)*('Annual Sales FINAL 06262023'!$F$3:$F$4500='Input_Data &amp; TOC'!$A$2),'Annual Sales FINAL 06262023'!$X$3:$X$4500,,TRUE),)</f>
        <v>43.666666666666664</v>
      </c>
      <c r="K133" s="46">
        <f t="shared" si="12"/>
        <v>0.70000000000000007</v>
      </c>
      <c r="L133" s="139" cm="1">
        <f t="array" ref="L133">IFERROR(_xlfn.XLOOKUP(1,('Annual Sales FINAL 06262023'!$A$3:$A$4500=$A133)*('Annual Sales FINAL 06262023'!$F$3:$F$4500='Input_Data &amp; TOC'!$A$2),'Annual Sales FINAL 06262023'!$Y$3:$Y$4500,,TRUE),)</f>
        <v>160.4701</v>
      </c>
      <c r="M133" s="139" cm="1">
        <f t="array" ref="M133">IFERROR(_xlfn.XLOOKUP(1,('Annual Sales FINAL 06262023'!$A$3:$A$4500=$A133)*('Annual Sales FINAL 06262023'!$F$3:$F$4500='Input_Data &amp; TOC'!$A$2),'Annual Sales FINAL 06262023'!$Z$3:$Z$4500,,TRUE),)</f>
        <v>229.24299999999999</v>
      </c>
      <c r="N133" s="139" cm="1">
        <f t="array" ref="N133">IFERROR(_xlfn.XLOOKUP(1,('Annual Sales FINAL 06262023'!$A$3:$A$4500=$A133)*('Annual Sales FINAL 06262023'!$F$3:$F$4500='Input_Data &amp; TOC'!$A$2),'Annual Sales FINAL 06262023'!$AA$3:$AA$4500,,TRUE),)</f>
        <v>2</v>
      </c>
      <c r="O133" s="140">
        <f t="shared" si="13"/>
        <v>0.70000000000000007</v>
      </c>
      <c r="P133" s="127" cm="1">
        <f t="array" ref="P133">IFERROR(_xlfn.XLOOKUP(1,('Annual Sales FINAL 06262023'!$A$3:$A$4500=$A133)*('Annual Sales FINAL 06262023'!$F$3:$F$4500='Input_Data &amp; TOC'!$A$2),'Annual Sales FINAL 06262023'!$AO$3:$AO$4500,,TRUE),)</f>
        <v>25.455500000000004</v>
      </c>
      <c r="Q133" s="127" cm="1">
        <f t="array" ref="Q133">IFERROR(_xlfn.XLOOKUP(1,('Annual Sales FINAL 06262023'!$A$3:$A$4500=$A133)*('Annual Sales FINAL 06262023'!$F$3:$F$4500='Input_Data &amp; TOC'!$A$2),'Annual Sales FINAL 06262023'!$AP$3:$AP$4500,,TRUE),)</f>
        <v>36.365000000000002</v>
      </c>
      <c r="R133" s="127" cm="1">
        <f t="array" ref="R133">IFERROR(_xlfn.XLOOKUP(1,('Annual Sales FINAL 06262023'!$A$3:$A$4500=$A133)*('Annual Sales FINAL 06262023'!$F$3:$F$4500='Input_Data &amp; TOC'!$A$2),'Annual Sales FINAL 06262023'!$AQ$3:$AQ$4500,,TRUE),)</f>
        <v>33.666666666666664</v>
      </c>
      <c r="S133" s="142">
        <f t="shared" si="10"/>
        <v>0.70000000000000007</v>
      </c>
      <c r="T133" s="139" cm="1">
        <f t="array" ref="T133">IFERROR(_xlfn.XLOOKUP(1,('Annual Sales FINAL 06262023'!$A$3:$A$4500=$A133)*('Annual Sales FINAL 06262023'!$F$3:$F$4500='Input_Data &amp; TOC'!$A$2),'Annual Sales FINAL 06262023'!$AR$3:$AR$4500,,TRUE),)</f>
        <v>254.23790000000002</v>
      </c>
      <c r="U133" s="139" cm="1">
        <f t="array" ref="U133">IFERROR(_xlfn.XLOOKUP(1,('Annual Sales FINAL 06262023'!$A$3:$A$4500=$A133)*('Annual Sales FINAL 06262023'!$F$3:$F$4500='Input_Data &amp; TOC'!$A$2),'Annual Sales FINAL 06262023'!$AS$3:$AS$4500,,TRUE),)</f>
        <v>363.197</v>
      </c>
      <c r="V133" s="139" cm="1">
        <f t="array" ref="V133">IFERROR(_xlfn.XLOOKUP(1,('Annual Sales FINAL 06262023'!$A$3:$A$4500=$A133)*('Annual Sales FINAL 06262023'!$F$3:$F$4500='Input_Data &amp; TOC'!$A$2),'Annual Sales FINAL 06262023'!$AT$3:$AT$4500,,TRUE),)</f>
        <v>79.333333333333329</v>
      </c>
      <c r="W133" s="142">
        <f t="shared" si="14"/>
        <v>0.70000000000000007</v>
      </c>
      <c r="X133" s="139" t="str" cm="1">
        <f t="array" ref="X133">IFERROR(_xlfn.XLOOKUP(1,('Annual Sales FINAL 06262023'!$A$3:$A$4500=$A133)*('Annual Sales FINAL 06262023'!$F$3:$F$4500='Input_Data &amp; TOC'!$A$2),'Annual Sales FINAL 06262023'!$S$3:$S$4500,,TRUE),)</f>
        <v>PCE</v>
      </c>
      <c r="Y133" s="139" cm="1">
        <f t="array" ref="Y133">IFERROR(_xlfn.XLOOKUP(1,('Annual Sales FINAL 06262023'!$A$3:$A$4500=$A133)*('Annual Sales FINAL 06262023'!$F$3:$F$4500='Input_Data &amp; TOC'!$A$2),'Annual Sales FINAL 06262023'!$AU$3:$AU$4500,,TRUE),)</f>
        <v>12</v>
      </c>
      <c r="Z133" t="str">
        <f>VLOOKUP($A133,'LOOKUP SalesReport 2023-11-13'!$A$2:$P$216,16, FALSE)</f>
        <v>Copper River/Chugach</v>
      </c>
      <c r="AA133" t="str">
        <f t="shared" si="11"/>
        <v>Residential rate as reported to PCE</v>
      </c>
    </row>
    <row r="134" spans="1:27" x14ac:dyDescent="0.25">
      <c r="A134" t="s">
        <v>558</v>
      </c>
      <c r="B134">
        <f>VLOOKUP($A134,'LOOKUP SalesReport 2023-11-13'!$A$2:$O$216,4, FALSE)</f>
        <v>331920</v>
      </c>
      <c r="C134">
        <f>VLOOKUP(A134,'LOOKUP SalesReport 2023-11-13'!$A$2:$Q$216,9,FALSE)</f>
        <v>160</v>
      </c>
      <c r="D134" s="48" t="str" cm="1">
        <f t="array" ref="D134">IFERROR(_xlfn.XLOOKUP(1,('Annual Sales FINAL 06262023'!$A$3:$A$4500=Table2.5a!$A134)*('Annual Sales FINAL 06262023'!$F$3:$F$4500='Input_Data &amp; TOC'!$A$2),'Annual Sales FINAL 06262023'!$J$3:$J$4500,,TRUE),_xlfn.XLOOKUP(A134,'LOOKUP SalesReport 2023-11-13'!A:A,'LOOKUP SalesReport 2023-11-13'!H:H,,FALSE))</f>
        <v>Cordova Electric Cooperative</v>
      </c>
      <c r="E134" s="48" t="str" cm="1">
        <f t="array" ref="E134">IFERROR(_xlfn.XLOOKUP(1,('Annual Sales FINAL 06262023'!$A$3:$A$4500=Table2.5a!$A134)*('Annual Sales FINAL 06262023'!$F$3:$F$4500='Input_Data &amp; TOC'!$A$2),'Annual Sales FINAL 06262023'!$B$3:$B$4500,,TRUE),_xlfn.XLOOKUP(A134,'LOOKUP SalesReport 2023-11-13'!A:A,'LOOKUP SalesReport 2023-11-13'!G:G,,FALSE))</f>
        <v>Cordova, Eyak</v>
      </c>
      <c r="F134" s="48" t="str" cm="1">
        <f t="array" ref="F134">IFERROR(_xlfn.XLOOKUP(1,('Annual Sales FINAL 06262023'!$A$3:$A$4500=Table2.5a!$A134)*('Annual Sales FINAL 06262023'!$F$3:$F$4500='Input_Data &amp; TOC'!$A$2),'Annual Sales FINAL 06262023'!$E$3:$E$4500,,TRUE),_xlfn.XLOOKUP(A134,'LOOKUP SalesReport 2023-11-13'!A:A,'LOOKUP SalesReport 2023-11-13'!K:K,,FALSE))</f>
        <v>Cordova_grid</v>
      </c>
      <c r="G134" s="98" t="str">
        <f>VLOOKUP($F134,'LOOKUP INTERTIES 2023-11-08'!$B$2:$G$206,6,FALSE)</f>
        <v>Copper River/Chugach</v>
      </c>
      <c r="H134" s="140" cm="1">
        <f t="array" ref="H134">IFERROR(_xlfn.XLOOKUP(1,('Annual Sales FINAL 06262023'!$A$3:$A$4500=$A134)*('Annual Sales FINAL 06262023'!$F$3:$F$4500='Input_Data &amp; TOC'!$A$2),'Annual Sales FINAL 06262023'!$V$3:$V$4500,,TRUE),)</f>
        <v>1850.3361570666668</v>
      </c>
      <c r="I134" s="151" cm="1">
        <f t="array" ref="I134">IFERROR(_xlfn.XLOOKUP(1,('Annual Sales FINAL 06262023'!$A$3:$A$4500=$A134)*('Annual Sales FINAL 06262023'!$F$3:$F$4500='Input_Data &amp; TOC'!$A$2),'Annual Sales FINAL 06262023'!$W$3:$W$4500,,TRUE),)</f>
        <v>4994.2719999999999</v>
      </c>
      <c r="J134" s="154" cm="1">
        <f t="array" ref="J134">IFERROR(_xlfn.XLOOKUP(1,('Annual Sales FINAL 06262023'!$A$3:$A$4500=$A134)*('Annual Sales FINAL 06262023'!$F$3:$F$4500='Input_Data &amp; TOC'!$A$2),'Annual Sales FINAL 06262023'!$X$3:$X$4500,,TRUE),)</f>
        <v>971.5</v>
      </c>
      <c r="K134" s="46">
        <f t="shared" si="12"/>
        <v>0.37049166666666672</v>
      </c>
      <c r="L134" s="139" cm="1">
        <f t="array" ref="L134">IFERROR(_xlfn.XLOOKUP(1,('Annual Sales FINAL 06262023'!$A$3:$A$4500=$A134)*('Annual Sales FINAL 06262023'!$F$3:$F$4500='Input_Data &amp; TOC'!$A$2),'Annual Sales FINAL 06262023'!$Y$3:$Y$4500,,TRUE),)</f>
        <v>6120.3615399500004</v>
      </c>
      <c r="M134" s="139" cm="1">
        <f t="array" ref="M134">IFERROR(_xlfn.XLOOKUP(1,('Annual Sales FINAL 06262023'!$A$3:$A$4500=$A134)*('Annual Sales FINAL 06262023'!$F$3:$F$4500='Input_Data &amp; TOC'!$A$2),'Annual Sales FINAL 06262023'!$Z$3:$Z$4500,,TRUE),)</f>
        <v>16519.565999999999</v>
      </c>
      <c r="N134" s="139" cm="1">
        <f t="array" ref="N134">IFERROR(_xlfn.XLOOKUP(1,('Annual Sales FINAL 06262023'!$A$3:$A$4500=$A134)*('Annual Sales FINAL 06262023'!$F$3:$F$4500='Input_Data &amp; TOC'!$A$2),'Annual Sales FINAL 06262023'!$AA$3:$AA$4500,,TRUE),)</f>
        <v>48.166666666666664</v>
      </c>
      <c r="O134" s="140">
        <f t="shared" si="13"/>
        <v>0.37049166666666672</v>
      </c>
      <c r="P134" s="127" cm="1">
        <f t="array" ref="P134">IFERROR(_xlfn.XLOOKUP(1,('Annual Sales FINAL 06262023'!$A$3:$A$4500=$A134)*('Annual Sales FINAL 06262023'!$F$3:$F$4500='Input_Data &amp; TOC'!$A$2),'Annual Sales FINAL 06262023'!$AO$3:$AO$4500,,TRUE),)</f>
        <v>1217.3800429166668</v>
      </c>
      <c r="Q134" s="127" cm="1">
        <f t="array" ref="Q134">IFERROR(_xlfn.XLOOKUP(1,('Annual Sales FINAL 06262023'!$A$3:$A$4500=$A134)*('Annual Sales FINAL 06262023'!$F$3:$F$4500='Input_Data &amp; TOC'!$A$2),'Annual Sales FINAL 06262023'!$AP$3:$AP$4500,,TRUE),)</f>
        <v>3285.85</v>
      </c>
      <c r="R134" s="127" cm="1">
        <f t="array" ref="R134">IFERROR(_xlfn.XLOOKUP(1,('Annual Sales FINAL 06262023'!$A$3:$A$4500=$A134)*('Annual Sales FINAL 06262023'!$F$3:$F$4500='Input_Data &amp; TOC'!$A$2),'Annual Sales FINAL 06262023'!$AQ$3:$AQ$4500,,TRUE),)</f>
        <v>662.33333333333337</v>
      </c>
      <c r="S134" s="142">
        <f t="shared" si="10"/>
        <v>0.37049166666666672</v>
      </c>
      <c r="T134" s="139" cm="1">
        <f t="array" ref="T134">IFERROR(_xlfn.XLOOKUP(1,('Annual Sales FINAL 06262023'!$A$3:$A$4500=$A134)*('Annual Sales FINAL 06262023'!$F$3:$F$4500='Input_Data &amp; TOC'!$A$2),'Annual Sales FINAL 06262023'!$AR$3:$AR$4500,,TRUE),)</f>
        <v>9188.0777399333347</v>
      </c>
      <c r="U134" s="139" cm="1">
        <f t="array" ref="U134">IFERROR(_xlfn.XLOOKUP(1,('Annual Sales FINAL 06262023'!$A$3:$A$4500=$A134)*('Annual Sales FINAL 06262023'!$F$3:$F$4500='Input_Data &amp; TOC'!$A$2),'Annual Sales FINAL 06262023'!$AS$3:$AS$4500,,TRUE),)</f>
        <v>24799.687999999998</v>
      </c>
      <c r="V134" s="139" cm="1">
        <f t="array" ref="V134">IFERROR(_xlfn.XLOOKUP(1,('Annual Sales FINAL 06262023'!$A$3:$A$4500=$A134)*('Annual Sales FINAL 06262023'!$F$3:$F$4500='Input_Data &amp; TOC'!$A$2),'Annual Sales FINAL 06262023'!$AT$3:$AT$4500,,TRUE),)</f>
        <v>1682</v>
      </c>
      <c r="W134" s="142">
        <f t="shared" si="14"/>
        <v>0.37049166666666672</v>
      </c>
      <c r="X134" s="139" t="str" cm="1">
        <f t="array" ref="X134">IFERROR(_xlfn.XLOOKUP(1,('Annual Sales FINAL 06262023'!$A$3:$A$4500=$A134)*('Annual Sales FINAL 06262023'!$F$3:$F$4500='Input_Data &amp; TOC'!$A$2),'Annual Sales FINAL 06262023'!$S$3:$S$4500,,TRUE),)</f>
        <v>PCE</v>
      </c>
      <c r="Y134" s="139" cm="1">
        <f t="array" ref="Y134">IFERROR(_xlfn.XLOOKUP(1,('Annual Sales FINAL 06262023'!$A$3:$A$4500=$A134)*('Annual Sales FINAL 06262023'!$F$3:$F$4500='Input_Data &amp; TOC'!$A$2),'Annual Sales FINAL 06262023'!$AU$3:$AU$4500,,TRUE),)</f>
        <v>12</v>
      </c>
      <c r="Z134" t="str">
        <f>VLOOKUP($A134,'LOOKUP SalesReport 2023-11-13'!$A$2:$P$216,16, FALSE)</f>
        <v>Copper River/Chugach</v>
      </c>
      <c r="AA134" t="str">
        <f t="shared" si="11"/>
        <v>Residential rate as reported to PCE</v>
      </c>
    </row>
    <row r="135" spans="1:27" x14ac:dyDescent="0.25">
      <c r="A135" t="s">
        <v>786</v>
      </c>
      <c r="B135">
        <f>VLOOKUP($A135,'LOOKUP SalesReport 2023-11-13'!$A$2:$O$216,4, FALSE)</f>
        <v>331990</v>
      </c>
      <c r="C135">
        <f>VLOOKUP(A135,'LOOKUP SalesReport 2023-11-13'!$A$2:$Q$216,9,FALSE)</f>
        <v>274</v>
      </c>
      <c r="D135" s="48" t="str" cm="1">
        <f t="array" ref="D135">IFERROR(_xlfn.XLOOKUP(1,('Annual Sales FINAL 06262023'!$A$3:$A$4500=Table2.5a!$A135)*('Annual Sales FINAL 06262023'!$F$3:$F$4500='Input_Data &amp; TOC'!$A$2),'Annual Sales FINAL 06262023'!$J$3:$J$4500,,TRUE),_xlfn.XLOOKUP(A135,'LOOKUP SalesReport 2023-11-13'!A:A,'LOOKUP SalesReport 2023-11-13'!H:H,,FALSE))</f>
        <v>Galena, City of</v>
      </c>
      <c r="E135" s="48" t="str" cm="1">
        <f t="array" ref="E135">IFERROR(_xlfn.XLOOKUP(1,('Annual Sales FINAL 06262023'!$A$3:$A$4500=Table2.5a!$A135)*('Annual Sales FINAL 06262023'!$F$3:$F$4500='Input_Data &amp; TOC'!$A$2),'Annual Sales FINAL 06262023'!$B$3:$B$4500,,TRUE),_xlfn.XLOOKUP(A135,'LOOKUP SalesReport 2023-11-13'!A:A,'LOOKUP SalesReport 2023-11-13'!G:G,,FALSE))</f>
        <v>Galena</v>
      </c>
      <c r="F135" s="48" t="str" cm="1">
        <f t="array" ref="F135">IFERROR(_xlfn.XLOOKUP(1,('Annual Sales FINAL 06262023'!$A$3:$A$4500=Table2.5a!$A135)*('Annual Sales FINAL 06262023'!$F$3:$F$4500='Input_Data &amp; TOC'!$A$2),'Annual Sales FINAL 06262023'!$E$3:$E$4500,,TRUE),_xlfn.XLOOKUP(A135,'LOOKUP SalesReport 2023-11-13'!A:A,'LOOKUP SalesReport 2023-11-13'!K:K,,FALSE))</f>
        <v>Galena_grid</v>
      </c>
      <c r="G135" s="98" t="str">
        <f>VLOOKUP($F135,'LOOKUP INTERTIES 2023-11-08'!$B$2:$G$206,6,FALSE)</f>
        <v>Yukon-Koyukuk/Upper Tanana</v>
      </c>
      <c r="H135" s="140" cm="1">
        <f t="array" ref="H135">IFERROR(_xlfn.XLOOKUP(1,('Annual Sales FINAL 06262023'!$A$3:$A$4500=$A135)*('Annual Sales FINAL 06262023'!$F$3:$F$4500='Input_Data &amp; TOC'!$A$2),'Annual Sales FINAL 06262023'!$V$3:$V$4500,,TRUE),)</f>
        <v>504.2011</v>
      </c>
      <c r="I135" s="151" cm="1">
        <f t="array" ref="I135">IFERROR(_xlfn.XLOOKUP(1,('Annual Sales FINAL 06262023'!$A$3:$A$4500=$A135)*('Annual Sales FINAL 06262023'!$F$3:$F$4500='Input_Data &amp; TOC'!$A$2),'Annual Sales FINAL 06262023'!$W$3:$W$4500,,TRUE),)</f>
        <v>845.97500000000002</v>
      </c>
      <c r="J135" s="154" cm="1">
        <f t="array" ref="J135">IFERROR(_xlfn.XLOOKUP(1,('Annual Sales FINAL 06262023'!$A$3:$A$4500=$A135)*('Annual Sales FINAL 06262023'!$F$3:$F$4500='Input_Data &amp; TOC'!$A$2),'Annual Sales FINAL 06262023'!$X$3:$X$4500,,TRUE),)</f>
        <v>188.41666666666666</v>
      </c>
      <c r="K135" s="46">
        <f t="shared" si="12"/>
        <v>0.59599999999999997</v>
      </c>
      <c r="L135" s="139" cm="1">
        <f t="array" ref="L135">IFERROR(_xlfn.XLOOKUP(1,('Annual Sales FINAL 06262023'!$A$3:$A$4500=$A135)*('Annual Sales FINAL 06262023'!$F$3:$F$4500='Input_Data &amp; TOC'!$A$2),'Annual Sales FINAL 06262023'!$Y$3:$Y$4500,,TRUE),)</f>
        <v>1737.078356</v>
      </c>
      <c r="M135" s="139" cm="1">
        <f t="array" ref="M135">IFERROR(_xlfn.XLOOKUP(1,('Annual Sales FINAL 06262023'!$A$3:$A$4500=$A135)*('Annual Sales FINAL 06262023'!$F$3:$F$4500='Input_Data &amp; TOC'!$A$2),'Annual Sales FINAL 06262023'!$Z$3:$Z$4500,,TRUE),)</f>
        <v>2914.5610000000001</v>
      </c>
      <c r="N135" s="139" cm="1">
        <f t="array" ref="N135">IFERROR(_xlfn.XLOOKUP(1,('Annual Sales FINAL 06262023'!$A$3:$A$4500=$A135)*('Annual Sales FINAL 06262023'!$F$3:$F$4500='Input_Data &amp; TOC'!$A$2),'Annual Sales FINAL 06262023'!$AA$3:$AA$4500,,TRUE),)</f>
        <v>12.833333333333334</v>
      </c>
      <c r="O135" s="140">
        <f t="shared" si="13"/>
        <v>0.59599999999999997</v>
      </c>
      <c r="P135" s="127" cm="1">
        <f t="array" ref="P135">IFERROR(_xlfn.XLOOKUP(1,('Annual Sales FINAL 06262023'!$A$3:$A$4500=$A135)*('Annual Sales FINAL 06262023'!$F$3:$F$4500='Input_Data &amp; TOC'!$A$2),'Annual Sales FINAL 06262023'!$AO$3:$AO$4500,,TRUE),)</f>
        <v>518.70535599999994</v>
      </c>
      <c r="Q135" s="127" cm="1">
        <f t="array" ref="Q135">IFERROR(_xlfn.XLOOKUP(1,('Annual Sales FINAL 06262023'!$A$3:$A$4500=$A135)*('Annual Sales FINAL 06262023'!$F$3:$F$4500='Input_Data &amp; TOC'!$A$2),'Annual Sales FINAL 06262023'!$AP$3:$AP$4500,,TRUE),)</f>
        <v>870.31099999999992</v>
      </c>
      <c r="R135" s="127" cm="1">
        <f t="array" ref="R135">IFERROR(_xlfn.XLOOKUP(1,('Annual Sales FINAL 06262023'!$A$3:$A$4500=$A135)*('Annual Sales FINAL 06262023'!$F$3:$F$4500='Input_Data &amp; TOC'!$A$2),'Annual Sales FINAL 06262023'!$AQ$3:$AQ$4500,,TRUE),)</f>
        <v>159.66666666666666</v>
      </c>
      <c r="S135" s="142">
        <f t="shared" si="10"/>
        <v>0.59599999999999997</v>
      </c>
      <c r="T135" s="139" cm="1">
        <f t="array" ref="T135">IFERROR(_xlfn.XLOOKUP(1,('Annual Sales FINAL 06262023'!$A$3:$A$4500=$A135)*('Annual Sales FINAL 06262023'!$F$3:$F$4500='Input_Data &amp; TOC'!$A$2),'Annual Sales FINAL 06262023'!$AR$3:$AR$4500,,TRUE),)</f>
        <v>2759.9848120000001</v>
      </c>
      <c r="U135" s="139" cm="1">
        <f t="array" ref="U135">IFERROR(_xlfn.XLOOKUP(1,('Annual Sales FINAL 06262023'!$A$3:$A$4500=$A135)*('Annual Sales FINAL 06262023'!$F$3:$F$4500='Input_Data &amp; TOC'!$A$2),'Annual Sales FINAL 06262023'!$AS$3:$AS$4500,,TRUE),)</f>
        <v>4630.8470000000007</v>
      </c>
      <c r="V135" s="139" cm="1">
        <f t="array" ref="V135">IFERROR(_xlfn.XLOOKUP(1,('Annual Sales FINAL 06262023'!$A$3:$A$4500=$A135)*('Annual Sales FINAL 06262023'!$F$3:$F$4500='Input_Data &amp; TOC'!$A$2),'Annual Sales FINAL 06262023'!$AT$3:$AT$4500,,TRUE),)</f>
        <v>360.91666666666663</v>
      </c>
      <c r="W135" s="142">
        <f t="shared" si="14"/>
        <v>0.59599999999999997</v>
      </c>
      <c r="X135" s="139" t="str" cm="1">
        <f t="array" ref="X135">IFERROR(_xlfn.XLOOKUP(1,('Annual Sales FINAL 06262023'!$A$3:$A$4500=$A135)*('Annual Sales FINAL 06262023'!$F$3:$F$4500='Input_Data &amp; TOC'!$A$2),'Annual Sales FINAL 06262023'!$S$3:$S$4500,,TRUE),)</f>
        <v>PCE</v>
      </c>
      <c r="Y135" s="139" cm="1">
        <f t="array" ref="Y135">IFERROR(_xlfn.XLOOKUP(1,('Annual Sales FINAL 06262023'!$A$3:$A$4500=$A135)*('Annual Sales FINAL 06262023'!$F$3:$F$4500='Input_Data &amp; TOC'!$A$2),'Annual Sales FINAL 06262023'!$AU$3:$AU$4500,,TRUE),)</f>
        <v>12</v>
      </c>
      <c r="Z135" t="str">
        <f>VLOOKUP($A135,'LOOKUP SalesReport 2023-11-13'!$A$2:$P$216,16, FALSE)</f>
        <v>Yukon-Koyukuk/Upper Tanana</v>
      </c>
      <c r="AA135" t="str">
        <f t="shared" si="11"/>
        <v>Residential rate as reported to PCE</v>
      </c>
    </row>
    <row r="136" spans="1:27" x14ac:dyDescent="0.25">
      <c r="A136" t="s">
        <v>942</v>
      </c>
      <c r="B136">
        <f>VLOOKUP($A136,'LOOKUP SalesReport 2023-11-13'!$A$2:$O$216,4, FALSE)</f>
        <v>332420</v>
      </c>
      <c r="C136">
        <f>VLOOKUP(A136,'LOOKUP SalesReport 2023-11-13'!$A$2:$Q$216,9,FALSE)</f>
        <v>408</v>
      </c>
      <c r="D136" s="48" t="str" cm="1">
        <f t="array" ref="D136">IFERROR(_xlfn.XLOOKUP(1,('Annual Sales FINAL 06262023'!$A$3:$A$4500=Table2.5a!$A136)*('Annual Sales FINAL 06262023'!$F$3:$F$4500='Input_Data &amp; TOC'!$A$2),'Annual Sales FINAL 06262023'!$J$3:$J$4500,,TRUE),_xlfn.XLOOKUP(A136,'LOOKUP SalesReport 2023-11-13'!A:A,'LOOKUP SalesReport 2023-11-13'!H:H,,FALSE))</f>
        <v>Nunam Iqua Electric Company</v>
      </c>
      <c r="E136" s="48" t="str" cm="1">
        <f t="array" ref="E136">IFERROR(_xlfn.XLOOKUP(1,('Annual Sales FINAL 06262023'!$A$3:$A$4500=Table2.5a!$A136)*('Annual Sales FINAL 06262023'!$F$3:$F$4500='Input_Data &amp; TOC'!$A$2),'Annual Sales FINAL 06262023'!$B$3:$B$4500,,TRUE),_xlfn.XLOOKUP(A136,'LOOKUP SalesReport 2023-11-13'!A:A,'LOOKUP SalesReport 2023-11-13'!G:G,,FALSE))</f>
        <v>Nunam Iqua</v>
      </c>
      <c r="F136" s="48" t="str" cm="1">
        <f t="array" ref="F136">IFERROR(_xlfn.XLOOKUP(1,('Annual Sales FINAL 06262023'!$A$3:$A$4500=Table2.5a!$A136)*('Annual Sales FINAL 06262023'!$F$3:$F$4500='Input_Data &amp; TOC'!$A$2),'Annual Sales FINAL 06262023'!$E$3:$E$4500,,TRUE),_xlfn.XLOOKUP(A136,'LOOKUP SalesReport 2023-11-13'!A:A,'LOOKUP SalesReport 2023-11-13'!K:K,,FALSE))</f>
        <v>Nunam Iqua_grid</v>
      </c>
      <c r="G136" s="98" t="str">
        <f>VLOOKUP($F136,'LOOKUP INTERTIES 2023-11-08'!$B$2:$G$206,6,FALSE)</f>
        <v>Lower Yukon-Kuskokwim</v>
      </c>
      <c r="H136" s="140" cm="1">
        <f t="array" ref="H136">IFERROR(_xlfn.XLOOKUP(1,('Annual Sales FINAL 06262023'!$A$3:$A$4500=$A136)*('Annual Sales FINAL 06262023'!$F$3:$F$4500='Input_Data &amp; TOC'!$A$2),'Annual Sales FINAL 06262023'!$V$3:$V$4500,,TRUE),)</f>
        <v>105.02885680000001</v>
      </c>
      <c r="I136" s="151" cm="1">
        <f t="array" ref="I136">IFERROR(_xlfn.XLOOKUP(1,('Annual Sales FINAL 06262023'!$A$3:$A$4500=$A136)*('Annual Sales FINAL 06262023'!$F$3:$F$4500='Input_Data &amp; TOC'!$A$2),'Annual Sales FINAL 06262023'!$W$3:$W$4500,,TRUE),)</f>
        <v>251.536</v>
      </c>
      <c r="J136" s="154" cm="1">
        <f t="array" ref="J136">IFERROR(_xlfn.XLOOKUP(1,('Annual Sales FINAL 06262023'!$A$3:$A$4500=$A136)*('Annual Sales FINAL 06262023'!$F$3:$F$4500='Input_Data &amp; TOC'!$A$2),'Annual Sales FINAL 06262023'!$X$3:$X$4500,,TRUE),)</f>
        <v>47</v>
      </c>
      <c r="K136" s="46">
        <f t="shared" si="12"/>
        <v>0.41755000000000003</v>
      </c>
      <c r="L136" s="139" cm="1">
        <f t="array" ref="L136">IFERROR(_xlfn.XLOOKUP(1,('Annual Sales FINAL 06262023'!$A$3:$A$4500=$A136)*('Annual Sales FINAL 06262023'!$F$3:$F$4500='Input_Data &amp; TOC'!$A$2),'Annual Sales FINAL 06262023'!$Y$3:$Y$4500,,TRUE),)</f>
        <v>144.17959744999999</v>
      </c>
      <c r="M136" s="139" cm="1">
        <f t="array" ref="M136">IFERROR(_xlfn.XLOOKUP(1,('Annual Sales FINAL 06262023'!$A$3:$A$4500=$A136)*('Annual Sales FINAL 06262023'!$F$3:$F$4500='Input_Data &amp; TOC'!$A$2),'Annual Sales FINAL 06262023'!$Z$3:$Z$4500,,TRUE),)</f>
        <v>345.29899999999998</v>
      </c>
      <c r="N136" s="139" cm="1">
        <f t="array" ref="N136">IFERROR(_xlfn.XLOOKUP(1,('Annual Sales FINAL 06262023'!$A$3:$A$4500=$A136)*('Annual Sales FINAL 06262023'!$F$3:$F$4500='Input_Data &amp; TOC'!$A$2),'Annual Sales FINAL 06262023'!$AA$3:$AA$4500,,TRUE),)</f>
        <v>4.333333333333333</v>
      </c>
      <c r="O136" s="140">
        <f t="shared" si="13"/>
        <v>0.41754999999999998</v>
      </c>
      <c r="P136" s="127" cm="1">
        <f t="array" ref="P136">IFERROR(_xlfn.XLOOKUP(1,('Annual Sales FINAL 06262023'!$A$3:$A$4500=$A136)*('Annual Sales FINAL 06262023'!$F$3:$F$4500='Input_Data &amp; TOC'!$A$2),'Annual Sales FINAL 06262023'!$AO$3:$AO$4500,,TRUE),)</f>
        <v>83.56511660000001</v>
      </c>
      <c r="Q136" s="127" cm="1">
        <f t="array" ref="Q136">IFERROR(_xlfn.XLOOKUP(1,('Annual Sales FINAL 06262023'!$A$3:$A$4500=$A136)*('Annual Sales FINAL 06262023'!$F$3:$F$4500='Input_Data &amp; TOC'!$A$2),'Annual Sales FINAL 06262023'!$AP$3:$AP$4500,,TRUE),)</f>
        <v>200.13200000000001</v>
      </c>
      <c r="R136" s="127" cm="1">
        <f t="array" ref="R136">IFERROR(_xlfn.XLOOKUP(1,('Annual Sales FINAL 06262023'!$A$3:$A$4500=$A136)*('Annual Sales FINAL 06262023'!$F$3:$F$4500='Input_Data &amp; TOC'!$A$2),'Annual Sales FINAL 06262023'!$AQ$3:$AQ$4500,,TRUE),)</f>
        <v>10</v>
      </c>
      <c r="S136" s="142">
        <f t="shared" si="10"/>
        <v>0.41755000000000003</v>
      </c>
      <c r="T136" s="139" cm="1">
        <f t="array" ref="T136">IFERROR(_xlfn.XLOOKUP(1,('Annual Sales FINAL 06262023'!$A$3:$A$4500=$A136)*('Annual Sales FINAL 06262023'!$F$3:$F$4500='Input_Data &amp; TOC'!$A$2),'Annual Sales FINAL 06262023'!$AR$3:$AR$4500,,TRUE),)</f>
        <v>332.77357085000006</v>
      </c>
      <c r="U136" s="139" cm="1">
        <f t="array" ref="U136">IFERROR(_xlfn.XLOOKUP(1,('Annual Sales FINAL 06262023'!$A$3:$A$4500=$A136)*('Annual Sales FINAL 06262023'!$F$3:$F$4500='Input_Data &amp; TOC'!$A$2),'Annual Sales FINAL 06262023'!$AS$3:$AS$4500,,TRUE),)</f>
        <v>796.9670000000001</v>
      </c>
      <c r="V136" s="139" cm="1">
        <f t="array" ref="V136">IFERROR(_xlfn.XLOOKUP(1,('Annual Sales FINAL 06262023'!$A$3:$A$4500=$A136)*('Annual Sales FINAL 06262023'!$F$3:$F$4500='Input_Data &amp; TOC'!$A$2),'Annual Sales FINAL 06262023'!$AT$3:$AT$4500,,TRUE),)</f>
        <v>61.333333333333329</v>
      </c>
      <c r="W136" s="142">
        <f t="shared" si="14"/>
        <v>0.41755000000000003</v>
      </c>
      <c r="X136" s="139" t="str" cm="1">
        <f t="array" ref="X136">IFERROR(_xlfn.XLOOKUP(1,('Annual Sales FINAL 06262023'!$A$3:$A$4500=$A136)*('Annual Sales FINAL 06262023'!$F$3:$F$4500='Input_Data &amp; TOC'!$A$2),'Annual Sales FINAL 06262023'!$S$3:$S$4500,,TRUE),)</f>
        <v>PCE</v>
      </c>
      <c r="Y136" s="139" cm="1">
        <f t="array" ref="Y136">IFERROR(_xlfn.XLOOKUP(1,('Annual Sales FINAL 06262023'!$A$3:$A$4500=$A136)*('Annual Sales FINAL 06262023'!$F$3:$F$4500='Input_Data &amp; TOC'!$A$2),'Annual Sales FINAL 06262023'!$AU$3:$AU$4500,,TRUE),)</f>
        <v>12</v>
      </c>
      <c r="Z136" t="str">
        <f>VLOOKUP($A136,'LOOKUP SalesReport 2023-11-13'!$A$2:$P$216,16, FALSE)</f>
        <v>Lower Yukon-Kuskokwim</v>
      </c>
      <c r="AA136" t="str">
        <f t="shared" si="11"/>
        <v>Residential rate as reported to PCE</v>
      </c>
    </row>
    <row r="137" spans="1:27" x14ac:dyDescent="0.25">
      <c r="A137" t="s">
        <v>1027</v>
      </c>
      <c r="B137">
        <f>VLOOKUP($A137,'LOOKUP SalesReport 2023-11-13'!$A$2:$O$216,4, FALSE)</f>
        <v>332450</v>
      </c>
      <c r="C137">
        <f>VLOOKUP(A137,'LOOKUP SalesReport 2023-11-13'!$A$2:$Q$216,9,FALSE)</f>
        <v>662</v>
      </c>
      <c r="D137" s="48" t="str" cm="1">
        <f t="array" ref="D137">IFERROR(_xlfn.XLOOKUP(1,('Annual Sales FINAL 06262023'!$A$3:$A$4500=Table2.5a!$A137)*('Annual Sales FINAL 06262023'!$F$3:$F$4500='Input_Data &amp; TOC'!$A$2),'Annual Sales FINAL 06262023'!$J$3:$J$4500,,TRUE),_xlfn.XLOOKUP(A137,'LOOKUP SalesReport 2023-11-13'!A:A,'LOOKUP SalesReport 2023-11-13'!H:H,,FALSE))</f>
        <v>Pedro Bay Village Council</v>
      </c>
      <c r="E137" s="48" t="str" cm="1">
        <f t="array" ref="E137">IFERROR(_xlfn.XLOOKUP(1,('Annual Sales FINAL 06262023'!$A$3:$A$4500=Table2.5a!$A137)*('Annual Sales FINAL 06262023'!$F$3:$F$4500='Input_Data &amp; TOC'!$A$2),'Annual Sales FINAL 06262023'!$B$3:$B$4500,,TRUE),_xlfn.XLOOKUP(A137,'LOOKUP SalesReport 2023-11-13'!A:A,'LOOKUP SalesReport 2023-11-13'!G:G,,FALSE))</f>
        <v>Pedro Bay</v>
      </c>
      <c r="F137" s="48" t="str" cm="1">
        <f t="array" ref="F137">IFERROR(_xlfn.XLOOKUP(1,('Annual Sales FINAL 06262023'!$A$3:$A$4500=Table2.5a!$A137)*('Annual Sales FINAL 06262023'!$F$3:$F$4500='Input_Data &amp; TOC'!$A$2),'Annual Sales FINAL 06262023'!$E$3:$E$4500,,TRUE),_xlfn.XLOOKUP(A137,'LOOKUP SalesReport 2023-11-13'!A:A,'LOOKUP SalesReport 2023-11-13'!K:K,,FALSE))</f>
        <v>Pedro Bay_grid</v>
      </c>
      <c r="G137" s="98" t="str">
        <f>VLOOKUP($F137,'LOOKUP INTERTIES 2023-11-08'!$B$2:$G$206,6,FALSE)</f>
        <v>Bristol Bay</v>
      </c>
      <c r="H137" s="140" cm="1">
        <f t="array" ref="H137">IFERROR(_xlfn.XLOOKUP(1,('Annual Sales FINAL 06262023'!$A$3:$A$4500=$A137)*('Annual Sales FINAL 06262023'!$F$3:$F$4500='Input_Data &amp; TOC'!$A$2),'Annual Sales FINAL 06262023'!$V$3:$V$4500,,TRUE),)</f>
        <v>47.355000000000011</v>
      </c>
      <c r="I137" s="151" cm="1">
        <f t="array" ref="I137">IFERROR(_xlfn.XLOOKUP(1,('Annual Sales FINAL 06262023'!$A$3:$A$4500=$A137)*('Annual Sales FINAL 06262023'!$F$3:$F$4500='Input_Data &amp; TOC'!$A$2),'Annual Sales FINAL 06262023'!$W$3:$W$4500,,TRUE),)</f>
        <v>57.75</v>
      </c>
      <c r="J137" s="154" cm="1">
        <f t="array" ref="J137">IFERROR(_xlfn.XLOOKUP(1,('Annual Sales FINAL 06262023'!$A$3:$A$4500=$A137)*('Annual Sales FINAL 06262023'!$F$3:$F$4500='Input_Data &amp; TOC'!$A$2),'Annual Sales FINAL 06262023'!$X$3:$X$4500,,TRUE),)</f>
        <v>18.333333333333332</v>
      </c>
      <c r="K137" s="46">
        <f t="shared" si="12"/>
        <v>0.82000000000000017</v>
      </c>
      <c r="L137" s="139" cm="1">
        <f t="array" ref="L137">IFERROR(_xlfn.XLOOKUP(1,('Annual Sales FINAL 06262023'!$A$3:$A$4500=$A137)*('Annual Sales FINAL 06262023'!$F$3:$F$4500='Input_Data &amp; TOC'!$A$2),'Annual Sales FINAL 06262023'!$Y$3:$Y$4500,,TRUE),)</f>
        <v>74.963580000000007</v>
      </c>
      <c r="M137" s="139" cm="1">
        <f t="array" ref="M137">IFERROR(_xlfn.XLOOKUP(1,('Annual Sales FINAL 06262023'!$A$3:$A$4500=$A137)*('Annual Sales FINAL 06262023'!$F$3:$F$4500='Input_Data &amp; TOC'!$A$2),'Annual Sales FINAL 06262023'!$Z$3:$Z$4500,,TRUE),)</f>
        <v>91.418999999999997</v>
      </c>
      <c r="N137" s="139" cm="1">
        <f t="array" ref="N137">IFERROR(_xlfn.XLOOKUP(1,('Annual Sales FINAL 06262023'!$A$3:$A$4500=$A137)*('Annual Sales FINAL 06262023'!$F$3:$F$4500='Input_Data &amp; TOC'!$A$2),'Annual Sales FINAL 06262023'!$AA$3:$AA$4500,,TRUE),)</f>
        <v>4</v>
      </c>
      <c r="O137" s="140">
        <f t="shared" si="13"/>
        <v>0.82000000000000006</v>
      </c>
      <c r="P137" s="127" cm="1">
        <f t="array" ref="P137">IFERROR(_xlfn.XLOOKUP(1,('Annual Sales FINAL 06262023'!$A$3:$A$4500=$A137)*('Annual Sales FINAL 06262023'!$F$3:$F$4500='Input_Data &amp; TOC'!$A$2),'Annual Sales FINAL 06262023'!$AO$3:$AO$4500,,TRUE),)</f>
        <v>23.729160000000004</v>
      </c>
      <c r="Q137" s="127" cm="1">
        <f t="array" ref="Q137">IFERROR(_xlfn.XLOOKUP(1,('Annual Sales FINAL 06262023'!$A$3:$A$4500=$A137)*('Annual Sales FINAL 06262023'!$F$3:$F$4500='Input_Data &amp; TOC'!$A$2),'Annual Sales FINAL 06262023'!$AP$3:$AP$4500,,TRUE),)</f>
        <v>28.937999999999999</v>
      </c>
      <c r="R137" s="127" cm="1">
        <f t="array" ref="R137">IFERROR(_xlfn.XLOOKUP(1,('Annual Sales FINAL 06262023'!$A$3:$A$4500=$A137)*('Annual Sales FINAL 06262023'!$F$3:$F$4500='Input_Data &amp; TOC'!$A$2),'Annual Sales FINAL 06262023'!$AQ$3:$AQ$4500,,TRUE),)</f>
        <v>12.583333333333334</v>
      </c>
      <c r="S137" s="142">
        <f t="shared" si="10"/>
        <v>0.82000000000000017</v>
      </c>
      <c r="T137" s="139" cm="1">
        <f t="array" ref="T137">IFERROR(_xlfn.XLOOKUP(1,('Annual Sales FINAL 06262023'!$A$3:$A$4500=$A137)*('Annual Sales FINAL 06262023'!$F$3:$F$4500='Input_Data &amp; TOC'!$A$2),'Annual Sales FINAL 06262023'!$AR$3:$AR$4500,,TRUE),)</f>
        <v>146.04774000000003</v>
      </c>
      <c r="U137" s="139" cm="1">
        <f t="array" ref="U137">IFERROR(_xlfn.XLOOKUP(1,('Annual Sales FINAL 06262023'!$A$3:$A$4500=$A137)*('Annual Sales FINAL 06262023'!$F$3:$F$4500='Input_Data &amp; TOC'!$A$2),'Annual Sales FINAL 06262023'!$AS$3:$AS$4500,,TRUE),)</f>
        <v>178.107</v>
      </c>
      <c r="V137" s="139" cm="1">
        <f t="array" ref="V137">IFERROR(_xlfn.XLOOKUP(1,('Annual Sales FINAL 06262023'!$A$3:$A$4500=$A137)*('Annual Sales FINAL 06262023'!$F$3:$F$4500='Input_Data &amp; TOC'!$A$2),'Annual Sales FINAL 06262023'!$AT$3:$AT$4500,,TRUE),)</f>
        <v>34.916666666666671</v>
      </c>
      <c r="W137" s="142">
        <f t="shared" si="14"/>
        <v>0.82000000000000017</v>
      </c>
      <c r="X137" s="139" t="str" cm="1">
        <f t="array" ref="X137">IFERROR(_xlfn.XLOOKUP(1,('Annual Sales FINAL 06262023'!$A$3:$A$4500=$A137)*('Annual Sales FINAL 06262023'!$F$3:$F$4500='Input_Data &amp; TOC'!$A$2),'Annual Sales FINAL 06262023'!$S$3:$S$4500,,TRUE),)</f>
        <v>PCE</v>
      </c>
      <c r="Y137" s="139" cm="1">
        <f t="array" ref="Y137">IFERROR(_xlfn.XLOOKUP(1,('Annual Sales FINAL 06262023'!$A$3:$A$4500=$A137)*('Annual Sales FINAL 06262023'!$F$3:$F$4500='Input_Data &amp; TOC'!$A$2),'Annual Sales FINAL 06262023'!$AU$3:$AU$4500,,TRUE),)</f>
        <v>12</v>
      </c>
      <c r="Z137" t="str">
        <f>VLOOKUP($A137,'LOOKUP SalesReport 2023-11-13'!$A$2:$P$216,16, FALSE)</f>
        <v>Bristol Bay</v>
      </c>
      <c r="AA137" t="str">
        <f t="shared" si="11"/>
        <v>Residential rate as reported to PCE</v>
      </c>
    </row>
    <row r="138" spans="1:27" x14ac:dyDescent="0.25">
      <c r="A138" t="s">
        <v>1097</v>
      </c>
      <c r="B138">
        <f>VLOOKUP($A138,'LOOKUP SalesReport 2023-11-13'!$A$2:$O$216,4, FALSE)</f>
        <v>331810</v>
      </c>
      <c r="C138">
        <f>VLOOKUP(A138,'LOOKUP SalesReport 2023-11-13'!$A$2:$Q$216,9,FALSE)</f>
        <v>767</v>
      </c>
      <c r="D138" s="48" t="str" cm="1">
        <f t="array" ref="D138">IFERROR(_xlfn.XLOOKUP(1,('Annual Sales FINAL 06262023'!$A$3:$A$4500=Table2.5a!$A138)*('Annual Sales FINAL 06262023'!$F$3:$F$4500='Input_Data &amp; TOC'!$A$2),'Annual Sales FINAL 06262023'!$J$3:$J$4500,,TRUE),_xlfn.XLOOKUP(A138,'LOOKUP SalesReport 2023-11-13'!A:A,'LOOKUP SalesReport 2023-11-13'!H:H,,FALSE))</f>
        <v>Birch Creek Electric Company</v>
      </c>
      <c r="E138" s="48" t="str" cm="1">
        <f t="array" ref="E138">IFERROR(_xlfn.XLOOKUP(1,('Annual Sales FINAL 06262023'!$A$3:$A$4500=Table2.5a!$A138)*('Annual Sales FINAL 06262023'!$F$3:$F$4500='Input_Data &amp; TOC'!$A$2),'Annual Sales FINAL 06262023'!$B$3:$B$4500,,TRUE),_xlfn.XLOOKUP(A138,'LOOKUP SalesReport 2023-11-13'!A:A,'LOOKUP SalesReport 2023-11-13'!G:G,,FALSE))</f>
        <v>Birch Creek</v>
      </c>
      <c r="F138" s="48" t="str" cm="1">
        <f t="array" ref="F138">IFERROR(_xlfn.XLOOKUP(1,('Annual Sales FINAL 06262023'!$A$3:$A$4500=Table2.5a!$A138)*('Annual Sales FINAL 06262023'!$F$3:$F$4500='Input_Data &amp; TOC'!$A$2),'Annual Sales FINAL 06262023'!$E$3:$E$4500,,TRUE),_xlfn.XLOOKUP(A138,'LOOKUP SalesReport 2023-11-13'!A:A,'LOOKUP SalesReport 2023-11-13'!K:K,,FALSE))</f>
        <v>Birch Creek_grid</v>
      </c>
      <c r="G138" s="98" t="str">
        <f>VLOOKUP($F138,'LOOKUP INTERTIES 2023-11-08'!$B$2:$G$206,6,FALSE)</f>
        <v>Yukon-Koyukuk/Upper Tanana</v>
      </c>
      <c r="H138" s="140" cm="1">
        <f t="array" ref="H138">IFERROR(_xlfn.XLOOKUP(1,('Annual Sales FINAL 06262023'!$A$3:$A$4500=$A138)*('Annual Sales FINAL 06262023'!$F$3:$F$4500='Input_Data &amp; TOC'!$A$2),'Annual Sales FINAL 06262023'!$V$3:$V$4500,,TRUE),)</f>
        <v>37.634900000000002</v>
      </c>
      <c r="I138" s="151" cm="1">
        <f t="array" ref="I138">IFERROR(_xlfn.XLOOKUP(1,('Annual Sales FINAL 06262023'!$A$3:$A$4500=$A138)*('Annual Sales FINAL 06262023'!$F$3:$F$4500='Input_Data &amp; TOC'!$A$2),'Annual Sales FINAL 06262023'!$W$3:$W$4500,,TRUE),)</f>
        <v>32.725999999999999</v>
      </c>
      <c r="J138" s="154" cm="1">
        <f t="array" ref="J138">IFERROR(_xlfn.XLOOKUP(1,('Annual Sales FINAL 06262023'!$A$3:$A$4500=$A138)*('Annual Sales FINAL 06262023'!$F$3:$F$4500='Input_Data &amp; TOC'!$A$2),'Annual Sales FINAL 06262023'!$X$3:$X$4500,,TRUE),)</f>
        <v>17.75</v>
      </c>
      <c r="K138" s="46">
        <f t="shared" si="12"/>
        <v>1.1500000000000001</v>
      </c>
      <c r="L138" s="139" cm="1">
        <f t="array" ref="L138">IFERROR(_xlfn.XLOOKUP(1,('Annual Sales FINAL 06262023'!$A$3:$A$4500=$A138)*('Annual Sales FINAL 06262023'!$F$3:$F$4500='Input_Data &amp; TOC'!$A$2),'Annual Sales FINAL 06262023'!$Y$3:$Y$4500,,TRUE),)</f>
        <v>28.888000000000005</v>
      </c>
      <c r="M138" s="139" cm="1">
        <f t="array" ref="M138">IFERROR(_xlfn.XLOOKUP(1,('Annual Sales FINAL 06262023'!$A$3:$A$4500=$A138)*('Annual Sales FINAL 06262023'!$F$3:$F$4500='Input_Data &amp; TOC'!$A$2),'Annual Sales FINAL 06262023'!$Z$3:$Z$4500,,TRUE),)</f>
        <v>25.12</v>
      </c>
      <c r="N138" s="139" cm="1">
        <f t="array" ref="N138">IFERROR(_xlfn.XLOOKUP(1,('Annual Sales FINAL 06262023'!$A$3:$A$4500=$A138)*('Annual Sales FINAL 06262023'!$F$3:$F$4500='Input_Data &amp; TOC'!$A$2),'Annual Sales FINAL 06262023'!$AA$3:$AA$4500,,TRUE),)</f>
        <v>1.8333333333333333</v>
      </c>
      <c r="O138" s="140">
        <f t="shared" si="13"/>
        <v>1.1500000000000001</v>
      </c>
      <c r="P138" s="127" cm="1">
        <f t="array" ref="P138">IFERROR(_xlfn.XLOOKUP(1,('Annual Sales FINAL 06262023'!$A$3:$A$4500=$A138)*('Annual Sales FINAL 06262023'!$F$3:$F$4500='Input_Data &amp; TOC'!$A$2),'Annual Sales FINAL 06262023'!$AO$3:$AO$4500,,TRUE),)</f>
        <v>21.886800000000001</v>
      </c>
      <c r="Q138" s="127" cm="1">
        <f t="array" ref="Q138">IFERROR(_xlfn.XLOOKUP(1,('Annual Sales FINAL 06262023'!$A$3:$A$4500=$A138)*('Annual Sales FINAL 06262023'!$F$3:$F$4500='Input_Data &amp; TOC'!$A$2),'Annual Sales FINAL 06262023'!$AP$3:$AP$4500,,TRUE),)</f>
        <v>19.032</v>
      </c>
      <c r="R138" s="127" cm="1">
        <f t="array" ref="R138">IFERROR(_xlfn.XLOOKUP(1,('Annual Sales FINAL 06262023'!$A$3:$A$4500=$A138)*('Annual Sales FINAL 06262023'!$F$3:$F$4500='Input_Data &amp; TOC'!$A$2),'Annual Sales FINAL 06262023'!$AQ$3:$AQ$4500,,TRUE),)</f>
        <v>5</v>
      </c>
      <c r="S138" s="142">
        <f t="shared" si="10"/>
        <v>1.1500000000000001</v>
      </c>
      <c r="T138" s="139" cm="1">
        <f t="array" ref="T138">IFERROR(_xlfn.XLOOKUP(1,('Annual Sales FINAL 06262023'!$A$3:$A$4500=$A138)*('Annual Sales FINAL 06262023'!$F$3:$F$4500='Input_Data &amp; TOC'!$A$2),'Annual Sales FINAL 06262023'!$AR$3:$AR$4500,,TRUE),)</f>
        <v>88.409700000000015</v>
      </c>
      <c r="U138" s="139" cm="1">
        <f t="array" ref="U138">IFERROR(_xlfn.XLOOKUP(1,('Annual Sales FINAL 06262023'!$A$3:$A$4500=$A138)*('Annual Sales FINAL 06262023'!$F$3:$F$4500='Input_Data &amp; TOC'!$A$2),'Annual Sales FINAL 06262023'!$AS$3:$AS$4500,,TRUE),)</f>
        <v>76.878</v>
      </c>
      <c r="V138" s="139" cm="1">
        <f t="array" ref="V138">IFERROR(_xlfn.XLOOKUP(1,('Annual Sales FINAL 06262023'!$A$3:$A$4500=$A138)*('Annual Sales FINAL 06262023'!$F$3:$F$4500='Input_Data &amp; TOC'!$A$2),'Annual Sales FINAL 06262023'!$AT$3:$AT$4500,,TRUE),)</f>
        <v>24.583333333333332</v>
      </c>
      <c r="W138" s="142">
        <f t="shared" si="14"/>
        <v>1.1500000000000001</v>
      </c>
      <c r="X138" s="139" t="str" cm="1">
        <f t="array" ref="X138">IFERROR(_xlfn.XLOOKUP(1,('Annual Sales FINAL 06262023'!$A$3:$A$4500=$A138)*('Annual Sales FINAL 06262023'!$F$3:$F$4500='Input_Data &amp; TOC'!$A$2),'Annual Sales FINAL 06262023'!$S$3:$S$4500,,TRUE),)</f>
        <v>PCE</v>
      </c>
      <c r="Y138" s="139" cm="1">
        <f t="array" ref="Y138">IFERROR(_xlfn.XLOOKUP(1,('Annual Sales FINAL 06262023'!$A$3:$A$4500=$A138)*('Annual Sales FINAL 06262023'!$F$3:$F$4500='Input_Data &amp; TOC'!$A$2),'Annual Sales FINAL 06262023'!$AU$3:$AU$4500,,TRUE),)</f>
        <v>12</v>
      </c>
      <c r="Z138" t="str">
        <f>VLOOKUP($A138,'LOOKUP SalesReport 2023-11-13'!$A$2:$P$216,16, FALSE)</f>
        <v>Yukon-Koyukuk/Upper Tanana</v>
      </c>
      <c r="AA138" t="str">
        <f t="shared" si="11"/>
        <v>Residential rate as reported to PCE</v>
      </c>
    </row>
    <row r="139" spans="1:27" x14ac:dyDescent="0.25">
      <c r="A139" t="s">
        <v>821</v>
      </c>
      <c r="B139">
        <f>VLOOKUP($A139,'LOOKUP SalesReport 2023-11-13'!$A$2:$O$216,4, FALSE)</f>
        <v>332290</v>
      </c>
      <c r="C139">
        <f>VLOOKUP(A139,'LOOKUP SalesReport 2023-11-13'!$A$2:$Q$216,9,FALSE)</f>
        <v>319</v>
      </c>
      <c r="D139" s="48" t="str" cm="1">
        <f t="array" ref="D139">IFERROR(_xlfn.XLOOKUP(1,('Annual Sales FINAL 06262023'!$A$3:$A$4500=Table2.5a!$A139)*('Annual Sales FINAL 06262023'!$F$3:$F$4500='Input_Data &amp; TOC'!$A$2),'Annual Sales FINAL 06262023'!$J$3:$J$4500,,TRUE),_xlfn.XLOOKUP(A139,'LOOKUP SalesReport 2023-11-13'!A:A,'LOOKUP SalesReport 2023-11-13'!H:H,,FALSE))</f>
        <v>Napakiak Ircinraq</v>
      </c>
      <c r="E139" s="48" t="str" cm="1">
        <f t="array" ref="E139">IFERROR(_xlfn.XLOOKUP(1,('Annual Sales FINAL 06262023'!$A$3:$A$4500=Table2.5a!$A139)*('Annual Sales FINAL 06262023'!$F$3:$F$4500='Input_Data &amp; TOC'!$A$2),'Annual Sales FINAL 06262023'!$B$3:$B$4500,,TRUE),_xlfn.XLOOKUP(A139,'LOOKUP SalesReport 2023-11-13'!A:A,'LOOKUP SalesReport 2023-11-13'!G:G,,FALSE))</f>
        <v>Napakiak</v>
      </c>
      <c r="F139" s="48" t="str" cm="1">
        <f t="array" ref="F139">IFERROR(_xlfn.XLOOKUP(1,('Annual Sales FINAL 06262023'!$A$3:$A$4500=Table2.5a!$A139)*('Annual Sales FINAL 06262023'!$F$3:$F$4500='Input_Data &amp; TOC'!$A$2),'Annual Sales FINAL 06262023'!$E$3:$E$4500,,TRUE),_xlfn.XLOOKUP(A139,'LOOKUP SalesReport 2023-11-13'!A:A,'LOOKUP SalesReport 2023-11-13'!K:K,,FALSE))</f>
        <v>Bethel_grid</v>
      </c>
      <c r="G139" s="98" t="str">
        <f>VLOOKUP($F139,'LOOKUP INTERTIES 2023-11-08'!$B$2:$G$206,6,FALSE)</f>
        <v>Lower Yukon-Kuskokwim</v>
      </c>
      <c r="H139" s="140" cm="1">
        <f t="array" ref="H139">IFERROR(_xlfn.XLOOKUP(1,('Annual Sales FINAL 06262023'!$A$3:$A$4500=$A139)*('Annual Sales FINAL 06262023'!$F$3:$F$4500='Input_Data &amp; TOC'!$A$2),'Annual Sales FINAL 06262023'!$V$3:$V$4500,,TRUE),)</f>
        <v>298.69917219999996</v>
      </c>
      <c r="I139" s="151" cm="1">
        <f t="array" ref="I139">IFERROR(_xlfn.XLOOKUP(1,('Annual Sales FINAL 06262023'!$A$3:$A$4500=$A139)*('Annual Sales FINAL 06262023'!$F$3:$F$4500='Input_Data &amp; TOC'!$A$2),'Annual Sales FINAL 06262023'!$W$3:$W$4500,,TRUE),)</f>
        <v>386.72399999999999</v>
      </c>
      <c r="J139" s="154" cm="1">
        <f t="array" ref="J139">IFERROR(_xlfn.XLOOKUP(1,('Annual Sales FINAL 06262023'!$A$3:$A$4500=$A139)*('Annual Sales FINAL 06262023'!$F$3:$F$4500='Input_Data &amp; TOC'!$A$2),'Annual Sales FINAL 06262023'!$X$3:$X$4500,,TRUE),)</f>
        <v>104.33333333333333</v>
      </c>
      <c r="K139" s="46">
        <f t="shared" si="12"/>
        <v>0.77238333333333331</v>
      </c>
      <c r="L139" s="139" cm="1">
        <f t="array" ref="L139">IFERROR(_xlfn.XLOOKUP(1,('Annual Sales FINAL 06262023'!$A$3:$A$4500=$A139)*('Annual Sales FINAL 06262023'!$F$3:$F$4500='Input_Data &amp; TOC'!$A$2),'Annual Sales FINAL 06262023'!$Y$3:$Y$4500,,TRUE),)</f>
        <v>172.48941838333332</v>
      </c>
      <c r="M139" s="139" cm="1">
        <f t="array" ref="M139">IFERROR(_xlfn.XLOOKUP(1,('Annual Sales FINAL 06262023'!$A$3:$A$4500=$A139)*('Annual Sales FINAL 06262023'!$F$3:$F$4500='Input_Data &amp; TOC'!$A$2),'Annual Sales FINAL 06262023'!$Z$3:$Z$4500,,TRUE),)</f>
        <v>223.321</v>
      </c>
      <c r="N139" s="139" cm="1">
        <f t="array" ref="N139">IFERROR(_xlfn.XLOOKUP(1,('Annual Sales FINAL 06262023'!$A$3:$A$4500=$A139)*('Annual Sales FINAL 06262023'!$F$3:$F$4500='Input_Data &amp; TOC'!$A$2),'Annual Sales FINAL 06262023'!$AA$3:$AA$4500,,TRUE),)</f>
        <v>4</v>
      </c>
      <c r="O139" s="140">
        <f t="shared" si="13"/>
        <v>0.77238333333333331</v>
      </c>
      <c r="P139" s="127" cm="1">
        <f t="array" ref="P139">IFERROR(_xlfn.XLOOKUP(1,('Annual Sales FINAL 06262023'!$A$3:$A$4500=$A139)*('Annual Sales FINAL 06262023'!$F$3:$F$4500='Input_Data &amp; TOC'!$A$2),'Annual Sales FINAL 06262023'!$AO$3:$AO$4500,,TRUE),)</f>
        <v>45.274793849999995</v>
      </c>
      <c r="Q139" s="127" cm="1">
        <f t="array" ref="Q139">IFERROR(_xlfn.XLOOKUP(1,('Annual Sales FINAL 06262023'!$A$3:$A$4500=$A139)*('Annual Sales FINAL 06262023'!$F$3:$F$4500='Input_Data &amp; TOC'!$A$2),'Annual Sales FINAL 06262023'!$AP$3:$AP$4500,,TRUE),)</f>
        <v>58.616999999999997</v>
      </c>
      <c r="R139" s="127" cm="1">
        <f t="array" ref="R139">IFERROR(_xlfn.XLOOKUP(1,('Annual Sales FINAL 06262023'!$A$3:$A$4500=$A139)*('Annual Sales FINAL 06262023'!$F$3:$F$4500='Input_Data &amp; TOC'!$A$2),'Annual Sales FINAL 06262023'!$AQ$3:$AQ$4500,,TRUE),)</f>
        <v>13.166666666666666</v>
      </c>
      <c r="S139" s="142">
        <f t="shared" si="10"/>
        <v>0.77238333333333331</v>
      </c>
      <c r="T139" s="139" cm="1">
        <f t="array" ref="T139">IFERROR(_xlfn.XLOOKUP(1,('Annual Sales FINAL 06262023'!$A$3:$A$4500=$A139)*('Annual Sales FINAL 06262023'!$F$3:$F$4500='Input_Data &amp; TOC'!$A$2),'Annual Sales FINAL 06262023'!$AR$3:$AR$4500,,TRUE),)</f>
        <v>516.46338443333332</v>
      </c>
      <c r="U139" s="139" cm="1">
        <f t="array" ref="U139">IFERROR(_xlfn.XLOOKUP(1,('Annual Sales FINAL 06262023'!$A$3:$A$4500=$A139)*('Annual Sales FINAL 06262023'!$F$3:$F$4500='Input_Data &amp; TOC'!$A$2),'Annual Sales FINAL 06262023'!$AS$3:$AS$4500,,TRUE),)</f>
        <v>668.66200000000003</v>
      </c>
      <c r="V139" s="139" cm="1">
        <f t="array" ref="V139">IFERROR(_xlfn.XLOOKUP(1,('Annual Sales FINAL 06262023'!$A$3:$A$4500=$A139)*('Annual Sales FINAL 06262023'!$F$3:$F$4500='Input_Data &amp; TOC'!$A$2),'Annual Sales FINAL 06262023'!$AT$3:$AT$4500,,TRUE),)</f>
        <v>121.5</v>
      </c>
      <c r="W139" s="142">
        <f t="shared" si="14"/>
        <v>0.77238333333333331</v>
      </c>
      <c r="X139" s="139" t="str" cm="1">
        <f t="array" ref="X139">IFERROR(_xlfn.XLOOKUP(1,('Annual Sales FINAL 06262023'!$A$3:$A$4500=$A139)*('Annual Sales FINAL 06262023'!$F$3:$F$4500='Input_Data &amp; TOC'!$A$2),'Annual Sales FINAL 06262023'!$S$3:$S$4500,,TRUE),)</f>
        <v>PCE</v>
      </c>
      <c r="Y139" s="139" cm="1">
        <f t="array" ref="Y139">IFERROR(_xlfn.XLOOKUP(1,('Annual Sales FINAL 06262023'!$A$3:$A$4500=$A139)*('Annual Sales FINAL 06262023'!$F$3:$F$4500='Input_Data &amp; TOC'!$A$2),'Annual Sales FINAL 06262023'!$AU$3:$AU$4500,,TRUE),)</f>
        <v>12</v>
      </c>
      <c r="Z139" t="str">
        <f>VLOOKUP($A139,'LOOKUP SalesReport 2023-11-13'!$A$2:$P$216,16, FALSE)</f>
        <v>Lower Yukon-Kuskokwim</v>
      </c>
      <c r="AA139" t="str">
        <f t="shared" si="11"/>
        <v>Residential rate as reported to PCE</v>
      </c>
    </row>
    <row r="140" spans="1:27" x14ac:dyDescent="0.25">
      <c r="A140" t="s">
        <v>950</v>
      </c>
      <c r="B140">
        <f>VLOOKUP($A140,'LOOKUP SalesReport 2023-11-13'!$A$2:$O$216,4, FALSE)</f>
        <v>332550</v>
      </c>
      <c r="C140">
        <f>VLOOKUP(A140,'LOOKUP SalesReport 2023-11-13'!$A$2:$Q$216,9,FALSE)</f>
        <v>410</v>
      </c>
      <c r="D140" s="48" t="str" cm="1">
        <f t="array" ref="D140">IFERROR(_xlfn.XLOOKUP(1,('Annual Sales FINAL 06262023'!$A$3:$A$4500=Table2.5a!$A140)*('Annual Sales FINAL 06262023'!$F$3:$F$4500='Input_Data &amp; TOC'!$A$2),'Annual Sales FINAL 06262023'!$J$3:$J$4500,,TRUE),_xlfn.XLOOKUP(A140,'LOOKUP SalesReport 2023-11-13'!A:A,'LOOKUP SalesReport 2023-11-13'!H:H,,FALSE))</f>
        <v>Saint George, City of</v>
      </c>
      <c r="E140" s="48" t="str" cm="1">
        <f t="array" ref="E140">IFERROR(_xlfn.XLOOKUP(1,('Annual Sales FINAL 06262023'!$A$3:$A$4500=Table2.5a!$A140)*('Annual Sales FINAL 06262023'!$F$3:$F$4500='Input_Data &amp; TOC'!$A$2),'Annual Sales FINAL 06262023'!$B$3:$B$4500,,TRUE),_xlfn.XLOOKUP(A140,'LOOKUP SalesReport 2023-11-13'!A:A,'LOOKUP SalesReport 2023-11-13'!G:G,,FALSE))</f>
        <v>Saint George</v>
      </c>
      <c r="F140" s="48" t="str" cm="1">
        <f t="array" ref="F140">IFERROR(_xlfn.XLOOKUP(1,('Annual Sales FINAL 06262023'!$A$3:$A$4500=Table2.5a!$A140)*('Annual Sales FINAL 06262023'!$F$3:$F$4500='Input_Data &amp; TOC'!$A$2),'Annual Sales FINAL 06262023'!$E$3:$E$4500,,TRUE),_xlfn.XLOOKUP(A140,'LOOKUP SalesReport 2023-11-13'!A:A,'LOOKUP SalesReport 2023-11-13'!K:K,,FALSE))</f>
        <v>Saint George_grid</v>
      </c>
      <c r="G140" s="98" t="str">
        <f>VLOOKUP($F140,'LOOKUP INTERTIES 2023-11-08'!$B$2:$G$206,6,FALSE)</f>
        <v>Aleutians</v>
      </c>
      <c r="H140" s="140" cm="1">
        <f t="array" ref="H140">IFERROR(_xlfn.XLOOKUP(1,('Annual Sales FINAL 06262023'!$A$3:$A$4500=$A140)*('Annual Sales FINAL 06262023'!$F$3:$F$4500='Input_Data &amp; TOC'!$A$2),'Annual Sales FINAL 06262023'!$V$3:$V$4500,,TRUE),)</f>
        <v>122.608</v>
      </c>
      <c r="I140" s="151" cm="1">
        <f t="array" ref="I140">IFERROR(_xlfn.XLOOKUP(1,('Annual Sales FINAL 06262023'!$A$3:$A$4500=$A140)*('Annual Sales FINAL 06262023'!$F$3:$F$4500='Input_Data &amp; TOC'!$A$2),'Annual Sales FINAL 06262023'!$W$3:$W$4500,,TRUE),)</f>
        <v>122.608</v>
      </c>
      <c r="J140" s="154" cm="1">
        <f t="array" ref="J140">IFERROR(_xlfn.XLOOKUP(1,('Annual Sales FINAL 06262023'!$A$3:$A$4500=$A140)*('Annual Sales FINAL 06262023'!$F$3:$F$4500='Input_Data &amp; TOC'!$A$2),'Annual Sales FINAL 06262023'!$X$3:$X$4500,,TRUE),)</f>
        <v>39.1</v>
      </c>
      <c r="K140" s="46">
        <f t="shared" si="12"/>
        <v>1</v>
      </c>
      <c r="L140" s="139" cm="1">
        <f t="array" ref="L140">IFERROR(_xlfn.XLOOKUP(1,('Annual Sales FINAL 06262023'!$A$3:$A$4500=$A140)*('Annual Sales FINAL 06262023'!$F$3:$F$4500='Input_Data &amp; TOC'!$A$2),'Annual Sales FINAL 06262023'!$Y$3:$Y$4500,,TRUE),)</f>
        <v>77.947999999999993</v>
      </c>
      <c r="M140" s="139" cm="1">
        <f t="array" ref="M140">IFERROR(_xlfn.XLOOKUP(1,('Annual Sales FINAL 06262023'!$A$3:$A$4500=$A140)*('Annual Sales FINAL 06262023'!$F$3:$F$4500='Input_Data &amp; TOC'!$A$2),'Annual Sales FINAL 06262023'!$Z$3:$Z$4500,,TRUE),)</f>
        <v>77.947999999999993</v>
      </c>
      <c r="N140" s="139" cm="1">
        <f t="array" ref="N140">IFERROR(_xlfn.XLOOKUP(1,('Annual Sales FINAL 06262023'!$A$3:$A$4500=$A140)*('Annual Sales FINAL 06262023'!$F$3:$F$4500='Input_Data &amp; TOC'!$A$2),'Annual Sales FINAL 06262023'!$AA$3:$AA$4500,,TRUE),)</f>
        <v>5.9</v>
      </c>
      <c r="O140" s="140">
        <f t="shared" si="13"/>
        <v>1</v>
      </c>
      <c r="P140" s="127" cm="1">
        <f t="array" ref="P140">IFERROR(_xlfn.XLOOKUP(1,('Annual Sales FINAL 06262023'!$A$3:$A$4500=$A140)*('Annual Sales FINAL 06262023'!$F$3:$F$4500='Input_Data &amp; TOC'!$A$2),'Annual Sales FINAL 06262023'!$AO$3:$AO$4500,,TRUE),)</f>
        <v>140.06899999999999</v>
      </c>
      <c r="Q140" s="127" cm="1">
        <f t="array" ref="Q140">IFERROR(_xlfn.XLOOKUP(1,('Annual Sales FINAL 06262023'!$A$3:$A$4500=$A140)*('Annual Sales FINAL 06262023'!$F$3:$F$4500='Input_Data &amp; TOC'!$A$2),'Annual Sales FINAL 06262023'!$AP$3:$AP$4500,,TRUE),)</f>
        <v>140.06899999999999</v>
      </c>
      <c r="R140" s="127" cm="1">
        <f t="array" ref="R140">IFERROR(_xlfn.XLOOKUP(1,('Annual Sales FINAL 06262023'!$A$3:$A$4500=$A140)*('Annual Sales FINAL 06262023'!$F$3:$F$4500='Input_Data &amp; TOC'!$A$2),'Annual Sales FINAL 06262023'!$AQ$3:$AQ$4500,,TRUE),)</f>
        <v>26.2</v>
      </c>
      <c r="S140" s="142">
        <f t="shared" si="10"/>
        <v>1</v>
      </c>
      <c r="T140" s="139" cm="1">
        <f t="array" ref="T140">IFERROR(_xlfn.XLOOKUP(1,('Annual Sales FINAL 06262023'!$A$3:$A$4500=$A140)*('Annual Sales FINAL 06262023'!$F$3:$F$4500='Input_Data &amp; TOC'!$A$2),'Annual Sales FINAL 06262023'!$AR$3:$AR$4500,,TRUE),)</f>
        <v>340.625</v>
      </c>
      <c r="U140" s="139" cm="1">
        <f t="array" ref="U140">IFERROR(_xlfn.XLOOKUP(1,('Annual Sales FINAL 06262023'!$A$3:$A$4500=$A140)*('Annual Sales FINAL 06262023'!$F$3:$F$4500='Input_Data &amp; TOC'!$A$2),'Annual Sales FINAL 06262023'!$AS$3:$AS$4500,,TRUE),)</f>
        <v>340.625</v>
      </c>
      <c r="V140" s="139" cm="1">
        <f t="array" ref="V140">IFERROR(_xlfn.XLOOKUP(1,('Annual Sales FINAL 06262023'!$A$3:$A$4500=$A140)*('Annual Sales FINAL 06262023'!$F$3:$F$4500='Input_Data &amp; TOC'!$A$2),'Annual Sales FINAL 06262023'!$AT$3:$AT$4500,,TRUE),)</f>
        <v>71.2</v>
      </c>
      <c r="W140" s="142">
        <f t="shared" si="14"/>
        <v>1</v>
      </c>
      <c r="X140" s="139" t="str" cm="1">
        <f t="array" ref="X140">IFERROR(_xlfn.XLOOKUP(1,('Annual Sales FINAL 06262023'!$A$3:$A$4500=$A140)*('Annual Sales FINAL 06262023'!$F$3:$F$4500='Input_Data &amp; TOC'!$A$2),'Annual Sales FINAL 06262023'!$S$3:$S$4500,,TRUE),)</f>
        <v>PCE</v>
      </c>
      <c r="Y140" s="139" cm="1">
        <f t="array" ref="Y140">IFERROR(_xlfn.XLOOKUP(1,('Annual Sales FINAL 06262023'!$A$3:$A$4500=$A140)*('Annual Sales FINAL 06262023'!$F$3:$F$4500='Input_Data &amp; TOC'!$A$2),'Annual Sales FINAL 06262023'!$AU$3:$AU$4500,,TRUE),)</f>
        <v>10</v>
      </c>
      <c r="Z140" t="str">
        <f>VLOOKUP($A140,'LOOKUP SalesReport 2023-11-13'!$A$2:$P$216,16, FALSE)</f>
        <v>Aleutians</v>
      </c>
      <c r="AA140" t="str">
        <f t="shared" si="11"/>
        <v>Residential rate as reported to PCE</v>
      </c>
    </row>
    <row r="141" spans="1:27" x14ac:dyDescent="0.25">
      <c r="A141" t="s">
        <v>843</v>
      </c>
      <c r="B141">
        <f>VLOOKUP($A141,'LOOKUP SalesReport 2023-11-13'!$A$2:$O$216,4, FALSE)</f>
        <v>332560</v>
      </c>
      <c r="C141">
        <f>VLOOKUP(A141,'LOOKUP SalesReport 2023-11-13'!$A$2:$Q$216,9,FALSE)</f>
        <v>339</v>
      </c>
      <c r="D141" s="48" t="str" cm="1">
        <f t="array" ref="D141">IFERROR(_xlfn.XLOOKUP(1,('Annual Sales FINAL 06262023'!$A$3:$A$4500=Table2.5a!$A141)*('Annual Sales FINAL 06262023'!$F$3:$F$4500='Input_Data &amp; TOC'!$A$2),'Annual Sales FINAL 06262023'!$J$3:$J$4500,,TRUE),_xlfn.XLOOKUP(A141,'LOOKUP SalesReport 2023-11-13'!A:A,'LOOKUP SalesReport 2023-11-13'!H:H,,FALSE))</f>
        <v>Saint Paul Municipal Electric</v>
      </c>
      <c r="E141" s="48" t="str" cm="1">
        <f t="array" ref="E141">IFERROR(_xlfn.XLOOKUP(1,('Annual Sales FINAL 06262023'!$A$3:$A$4500=Table2.5a!$A141)*('Annual Sales FINAL 06262023'!$F$3:$F$4500='Input_Data &amp; TOC'!$A$2),'Annual Sales FINAL 06262023'!$B$3:$B$4500,,TRUE),_xlfn.XLOOKUP(A141,'LOOKUP SalesReport 2023-11-13'!A:A,'LOOKUP SalesReport 2023-11-13'!G:G,,FALSE))</f>
        <v>Saint Paul</v>
      </c>
      <c r="F141" s="48" t="str" cm="1">
        <f t="array" ref="F141">IFERROR(_xlfn.XLOOKUP(1,('Annual Sales FINAL 06262023'!$A$3:$A$4500=Table2.5a!$A141)*('Annual Sales FINAL 06262023'!$F$3:$F$4500='Input_Data &amp; TOC'!$A$2),'Annual Sales FINAL 06262023'!$E$3:$E$4500,,TRUE),_xlfn.XLOOKUP(A141,'LOOKUP SalesReport 2023-11-13'!A:A,'LOOKUP SalesReport 2023-11-13'!K:K,,FALSE))</f>
        <v>Saint Paul_grid</v>
      </c>
      <c r="G141" s="98" t="str">
        <f>VLOOKUP($F141,'LOOKUP INTERTIES 2023-11-08'!$B$2:$G$206,6,FALSE)</f>
        <v>Aleutians</v>
      </c>
      <c r="H141" s="140" cm="1">
        <f t="array" ref="H141">IFERROR(_xlfn.XLOOKUP(1,('Annual Sales FINAL 06262023'!$A$3:$A$4500=$A141)*('Annual Sales FINAL 06262023'!$F$3:$F$4500='Input_Data &amp; TOC'!$A$2),'Annual Sales FINAL 06262023'!$V$3:$V$4500,,TRUE),)</f>
        <v>286.42723000000007</v>
      </c>
      <c r="I141" s="151" cm="1">
        <f t="array" ref="I141">IFERROR(_xlfn.XLOOKUP(1,('Annual Sales FINAL 06262023'!$A$3:$A$4500=$A141)*('Annual Sales FINAL 06262023'!$F$3:$F$4500='Input_Data &amp; TOC'!$A$2),'Annual Sales FINAL 06262023'!$W$3:$W$4500,,TRUE),)</f>
        <v>698.60299999999995</v>
      </c>
      <c r="J141" s="154" cm="1">
        <f t="array" ref="J141">IFERROR(_xlfn.XLOOKUP(1,('Annual Sales FINAL 06262023'!$A$3:$A$4500=$A141)*('Annual Sales FINAL 06262023'!$F$3:$F$4500='Input_Data &amp; TOC'!$A$2),'Annual Sales FINAL 06262023'!$X$3:$X$4500,,TRUE),)</f>
        <v>133.66666666666666</v>
      </c>
      <c r="K141" s="46">
        <f t="shared" si="12"/>
        <v>0.41000000000000014</v>
      </c>
      <c r="L141" s="139" cm="1">
        <f t="array" ref="L141">IFERROR(_xlfn.XLOOKUP(1,('Annual Sales FINAL 06262023'!$A$3:$A$4500=$A141)*('Annual Sales FINAL 06262023'!$F$3:$F$4500='Input_Data &amp; TOC'!$A$2),'Annual Sales FINAL 06262023'!$Y$3:$Y$4500,,TRUE),)</f>
        <v>456.26112000000012</v>
      </c>
      <c r="M141" s="139" cm="1">
        <f t="array" ref="M141">IFERROR(_xlfn.XLOOKUP(1,('Annual Sales FINAL 06262023'!$A$3:$A$4500=$A141)*('Annual Sales FINAL 06262023'!$F$3:$F$4500='Input_Data &amp; TOC'!$A$2),'Annual Sales FINAL 06262023'!$Z$3:$Z$4500,,TRUE),)</f>
        <v>1112.8320000000001</v>
      </c>
      <c r="N141" s="139" cm="1">
        <f t="array" ref="N141">IFERROR(_xlfn.XLOOKUP(1,('Annual Sales FINAL 06262023'!$A$3:$A$4500=$A141)*('Annual Sales FINAL 06262023'!$F$3:$F$4500='Input_Data &amp; TOC'!$A$2),'Annual Sales FINAL 06262023'!$AA$3:$AA$4500,,TRUE),)</f>
        <v>29.666666666666668</v>
      </c>
      <c r="O141" s="140">
        <f t="shared" si="13"/>
        <v>0.41000000000000009</v>
      </c>
      <c r="P141" s="127" cm="1">
        <f t="array" ref="P141">IFERROR(_xlfn.XLOOKUP(1,('Annual Sales FINAL 06262023'!$A$3:$A$4500=$A141)*('Annual Sales FINAL 06262023'!$F$3:$F$4500='Input_Data &amp; TOC'!$A$2),'Annual Sales FINAL 06262023'!$AO$3:$AO$4500,,TRUE),)</f>
        <v>437.80415000000011</v>
      </c>
      <c r="Q141" s="127" cm="1">
        <f t="array" ref="Q141">IFERROR(_xlfn.XLOOKUP(1,('Annual Sales FINAL 06262023'!$A$3:$A$4500=$A141)*('Annual Sales FINAL 06262023'!$F$3:$F$4500='Input_Data &amp; TOC'!$A$2),'Annual Sales FINAL 06262023'!$AP$3:$AP$4500,,TRUE),)</f>
        <v>1067.8150000000001</v>
      </c>
      <c r="R141" s="127" cm="1">
        <f t="array" ref="R141">IFERROR(_xlfn.XLOOKUP(1,('Annual Sales FINAL 06262023'!$A$3:$A$4500=$A141)*('Annual Sales FINAL 06262023'!$F$3:$F$4500='Input_Data &amp; TOC'!$A$2),'Annual Sales FINAL 06262023'!$AQ$3:$AQ$4500,,TRUE),)</f>
        <v>74.916666666666671</v>
      </c>
      <c r="S141" s="142">
        <f t="shared" si="10"/>
        <v>0.41000000000000009</v>
      </c>
      <c r="T141" s="139" cm="1">
        <f t="array" ref="T141">IFERROR(_xlfn.XLOOKUP(1,('Annual Sales FINAL 06262023'!$A$3:$A$4500=$A141)*('Annual Sales FINAL 06262023'!$F$3:$F$4500='Input_Data &amp; TOC'!$A$2),'Annual Sales FINAL 06262023'!$AR$3:$AR$4500,,TRUE),)</f>
        <v>1180.4925000000003</v>
      </c>
      <c r="U141" s="139" cm="1">
        <f t="array" ref="U141">IFERROR(_xlfn.XLOOKUP(1,('Annual Sales FINAL 06262023'!$A$3:$A$4500=$A141)*('Annual Sales FINAL 06262023'!$F$3:$F$4500='Input_Data &amp; TOC'!$A$2),'Annual Sales FINAL 06262023'!$AS$3:$AS$4500,,TRUE),)</f>
        <v>2879.25</v>
      </c>
      <c r="V141" s="139" cm="1">
        <f t="array" ref="V141">IFERROR(_xlfn.XLOOKUP(1,('Annual Sales FINAL 06262023'!$A$3:$A$4500=$A141)*('Annual Sales FINAL 06262023'!$F$3:$F$4500='Input_Data &amp; TOC'!$A$2),'Annual Sales FINAL 06262023'!$AT$3:$AT$4500,,TRUE),)</f>
        <v>238.25</v>
      </c>
      <c r="W141" s="142">
        <f t="shared" si="14"/>
        <v>0.41000000000000009</v>
      </c>
      <c r="X141" s="139" t="str" cm="1">
        <f t="array" ref="X141">IFERROR(_xlfn.XLOOKUP(1,('Annual Sales FINAL 06262023'!$A$3:$A$4500=$A141)*('Annual Sales FINAL 06262023'!$F$3:$F$4500='Input_Data &amp; TOC'!$A$2),'Annual Sales FINAL 06262023'!$S$3:$S$4500,,TRUE),)</f>
        <v>PCE</v>
      </c>
      <c r="Y141" s="139" cm="1">
        <f t="array" ref="Y141">IFERROR(_xlfn.XLOOKUP(1,('Annual Sales FINAL 06262023'!$A$3:$A$4500=$A141)*('Annual Sales FINAL 06262023'!$F$3:$F$4500='Input_Data &amp; TOC'!$A$2),'Annual Sales FINAL 06262023'!$AU$3:$AU$4500,,TRUE),)</f>
        <v>12</v>
      </c>
      <c r="Z141" t="str">
        <f>VLOOKUP($A141,'LOOKUP SalesReport 2023-11-13'!$A$2:$P$216,16, FALSE)</f>
        <v>Aleutians</v>
      </c>
      <c r="AA141" t="str">
        <f t="shared" si="11"/>
        <v>Residential rate as reported to PCE</v>
      </c>
    </row>
    <row r="142" spans="1:27" ht="30" x14ac:dyDescent="0.25">
      <c r="A142" t="s">
        <v>411</v>
      </c>
      <c r="B142">
        <f>VLOOKUP($A142,'LOOKUP SalesReport 2023-11-13'!$A$2:$O$216,4, FALSE)</f>
        <v>331160</v>
      </c>
      <c r="C142">
        <f>VLOOKUP(A142,'LOOKUP SalesReport 2023-11-13'!$A$2:$Q$216,9,FALSE)</f>
        <v>2</v>
      </c>
      <c r="D142" s="48" t="str" cm="1">
        <f t="array" ref="D142">IFERROR(_xlfn.XLOOKUP(1,('Annual Sales FINAL 06262023'!$A$3:$A$4500=Table2.5a!$A142)*('Annual Sales FINAL 06262023'!$F$3:$F$4500='Input_Data &amp; TOC'!$A$2),'Annual Sales FINAL 06262023'!$J$3:$J$4500,,TRUE),_xlfn.XLOOKUP(A142,'LOOKUP SalesReport 2023-11-13'!A:A,'LOOKUP SalesReport 2023-11-13'!H:H,,FALSE))</f>
        <v>Alaska Power &amp; Telephone Company</v>
      </c>
      <c r="E142" s="48" t="str" cm="1">
        <f t="array" ref="E142">IFERROR(_xlfn.XLOOKUP(1,('Annual Sales FINAL 06262023'!$A$3:$A$4500=Table2.5a!$A142)*('Annual Sales FINAL 06262023'!$F$3:$F$4500='Input_Data &amp; TOC'!$A$2),'Annual Sales FINAL 06262023'!$B$3:$B$4500,,TRUE),_xlfn.XLOOKUP(A142,'LOOKUP SalesReport 2023-11-13'!A:A,'LOOKUP SalesReport 2023-11-13'!G:G,,FALSE))</f>
        <v>Mentasta Lake</v>
      </c>
      <c r="F142" s="48" t="str" cm="1">
        <f t="array" ref="F142">IFERROR(_xlfn.XLOOKUP(1,('Annual Sales FINAL 06262023'!$A$3:$A$4500=Table2.5a!$A142)*('Annual Sales FINAL 06262023'!$F$3:$F$4500='Input_Data &amp; TOC'!$A$2),'Annual Sales FINAL 06262023'!$E$3:$E$4500,,TRUE),_xlfn.XLOOKUP(A142,'LOOKUP SalesReport 2023-11-13'!A:A,'LOOKUP SalesReport 2023-11-13'!K:K,,FALSE))</f>
        <v>Slana_grid</v>
      </c>
      <c r="G142" s="98" t="str">
        <f>VLOOKUP($F142,'LOOKUP INTERTIES 2023-11-08'!$B$2:$G$206,6,FALSE)</f>
        <v>Copper River/Chugach</v>
      </c>
      <c r="H142" s="140" cm="1">
        <f t="array" ref="H142">IFERROR(_xlfn.XLOOKUP(1,('Annual Sales FINAL 06262023'!$A$3:$A$4500=$A142)*('Annual Sales FINAL 06262023'!$F$3:$F$4500='Input_Data &amp; TOC'!$A$2),'Annual Sales FINAL 06262023'!$V$3:$V$4500,,TRUE),)</f>
        <v>102.57035336666667</v>
      </c>
      <c r="I142" s="151" cm="1">
        <f t="array" ref="I142">IFERROR(_xlfn.XLOOKUP(1,('Annual Sales FINAL 06262023'!$A$3:$A$4500=$A142)*('Annual Sales FINAL 06262023'!$F$3:$F$4500='Input_Data &amp; TOC'!$A$2),'Annual Sales FINAL 06262023'!$W$3:$W$4500,,TRUE),)</f>
        <v>160.714</v>
      </c>
      <c r="J142" s="154" cm="1">
        <f t="array" ref="J142">IFERROR(_xlfn.XLOOKUP(1,('Annual Sales FINAL 06262023'!$A$3:$A$4500=$A142)*('Annual Sales FINAL 06262023'!$F$3:$F$4500='Input_Data &amp; TOC'!$A$2),'Annual Sales FINAL 06262023'!$X$3:$X$4500,,TRUE),)</f>
        <v>50</v>
      </c>
      <c r="K142" s="46">
        <f t="shared" si="12"/>
        <v>0.63821666666666665</v>
      </c>
      <c r="L142" s="139" cm="1">
        <f t="array" ref="L142">IFERROR(_xlfn.XLOOKUP(1,('Annual Sales FINAL 06262023'!$A$3:$A$4500=$A142)*('Annual Sales FINAL 06262023'!$F$3:$F$4500='Input_Data &amp; TOC'!$A$2),'Annual Sales FINAL 06262023'!$Y$3:$Y$4500,,TRUE),)</f>
        <v>131.06353645000002</v>
      </c>
      <c r="M142" s="139" cm="1">
        <f t="array" ref="M142">IFERROR(_xlfn.XLOOKUP(1,('Annual Sales FINAL 06262023'!$A$3:$A$4500=$A142)*('Annual Sales FINAL 06262023'!$F$3:$F$4500='Input_Data &amp; TOC'!$A$2),'Annual Sales FINAL 06262023'!$Z$3:$Z$4500,,TRUE),)</f>
        <v>205.35900000000001</v>
      </c>
      <c r="N142" s="139" cm="1">
        <f t="array" ref="N142">IFERROR(_xlfn.XLOOKUP(1,('Annual Sales FINAL 06262023'!$A$3:$A$4500=$A142)*('Annual Sales FINAL 06262023'!$F$3:$F$4500='Input_Data &amp; TOC'!$A$2),'Annual Sales FINAL 06262023'!$AA$3:$AA$4500,,TRUE),)</f>
        <v>4</v>
      </c>
      <c r="O142" s="140">
        <f t="shared" si="13"/>
        <v>0.63821666666666677</v>
      </c>
      <c r="P142" s="127" cm="1">
        <f t="array" ref="P142">IFERROR(_xlfn.XLOOKUP(1,('Annual Sales FINAL 06262023'!$A$3:$A$4500=$A142)*('Annual Sales FINAL 06262023'!$F$3:$F$4500='Input_Data &amp; TOC'!$A$2),'Annual Sales FINAL 06262023'!$AO$3:$AO$4500,,TRUE),)</f>
        <v>65.109587899999994</v>
      </c>
      <c r="Q142" s="127" cm="1">
        <f t="array" ref="Q142">IFERROR(_xlfn.XLOOKUP(1,('Annual Sales FINAL 06262023'!$A$3:$A$4500=$A142)*('Annual Sales FINAL 06262023'!$F$3:$F$4500='Input_Data &amp; TOC'!$A$2),'Annual Sales FINAL 06262023'!$AP$3:$AP$4500,,TRUE),)</f>
        <v>102.018</v>
      </c>
      <c r="R142" s="127" cm="1">
        <f t="array" ref="R142">IFERROR(_xlfn.XLOOKUP(1,('Annual Sales FINAL 06262023'!$A$3:$A$4500=$A142)*('Annual Sales FINAL 06262023'!$F$3:$F$4500='Input_Data &amp; TOC'!$A$2),'Annual Sales FINAL 06262023'!$AQ$3:$AQ$4500,,TRUE),)</f>
        <v>21.75</v>
      </c>
      <c r="S142" s="142">
        <f t="shared" si="10"/>
        <v>0.63821666666666665</v>
      </c>
      <c r="T142" s="139" cm="1">
        <f t="array" ref="T142">IFERROR(_xlfn.XLOOKUP(1,('Annual Sales FINAL 06262023'!$A$3:$A$4500=$A142)*('Annual Sales FINAL 06262023'!$F$3:$F$4500='Input_Data &amp; TOC'!$A$2),'Annual Sales FINAL 06262023'!$AR$3:$AR$4500,,TRUE),)</f>
        <v>298.74347771666669</v>
      </c>
      <c r="U142" s="139" cm="1">
        <f t="array" ref="U142">IFERROR(_xlfn.XLOOKUP(1,('Annual Sales FINAL 06262023'!$A$3:$A$4500=$A142)*('Annual Sales FINAL 06262023'!$F$3:$F$4500='Input_Data &amp; TOC'!$A$2),'Annual Sales FINAL 06262023'!$AS$3:$AS$4500,,TRUE),)</f>
        <v>468.09100000000001</v>
      </c>
      <c r="V142" s="139" cm="1">
        <f t="array" ref="V142">IFERROR(_xlfn.XLOOKUP(1,('Annual Sales FINAL 06262023'!$A$3:$A$4500=$A142)*('Annual Sales FINAL 06262023'!$F$3:$F$4500='Input_Data &amp; TOC'!$A$2),'Annual Sales FINAL 06262023'!$AT$3:$AT$4500,,TRUE),)</f>
        <v>75.75</v>
      </c>
      <c r="W142" s="142">
        <f t="shared" si="14"/>
        <v>0.63821666666666665</v>
      </c>
      <c r="X142" s="139" t="str" cm="1">
        <f t="array" ref="X142">IFERROR(_xlfn.XLOOKUP(1,('Annual Sales FINAL 06262023'!$A$3:$A$4500=$A142)*('Annual Sales FINAL 06262023'!$F$3:$F$4500='Input_Data &amp; TOC'!$A$2),'Annual Sales FINAL 06262023'!$S$3:$S$4500,,TRUE),)</f>
        <v>PCE</v>
      </c>
      <c r="Y142" s="139" cm="1">
        <f t="array" ref="Y142">IFERROR(_xlfn.XLOOKUP(1,('Annual Sales FINAL 06262023'!$A$3:$A$4500=$A142)*('Annual Sales FINAL 06262023'!$F$3:$F$4500='Input_Data &amp; TOC'!$A$2),'Annual Sales FINAL 06262023'!$AU$3:$AU$4500,,TRUE),)</f>
        <v>12</v>
      </c>
      <c r="Z142" t="str">
        <f>VLOOKUP($A142,'LOOKUP SalesReport 2023-11-13'!$A$2:$P$216,16, FALSE)</f>
        <v>Copper River/Chugach</v>
      </c>
      <c r="AA142" t="str">
        <f t="shared" si="11"/>
        <v>Residential rate as reported to PCE</v>
      </c>
    </row>
    <row r="143" spans="1:27" ht="30" x14ac:dyDescent="0.25">
      <c r="A143" t="s">
        <v>414</v>
      </c>
      <c r="B143">
        <f>VLOOKUP($A143,'LOOKUP SalesReport 2023-11-13'!$A$2:$O$216,4, FALSE)</f>
        <v>331170</v>
      </c>
      <c r="C143">
        <f>VLOOKUP(A143,'LOOKUP SalesReport 2023-11-13'!$A$2:$Q$216,9,FALSE)</f>
        <v>2</v>
      </c>
      <c r="D143" s="48" t="str" cm="1">
        <f t="array" ref="D143">IFERROR(_xlfn.XLOOKUP(1,('Annual Sales FINAL 06262023'!$A$3:$A$4500=Table2.5a!$A143)*('Annual Sales FINAL 06262023'!$F$3:$F$4500='Input_Data &amp; TOC'!$A$2),'Annual Sales FINAL 06262023'!$J$3:$J$4500,,TRUE),_xlfn.XLOOKUP(A143,'LOOKUP SalesReport 2023-11-13'!A:A,'LOOKUP SalesReport 2023-11-13'!H:H,,FALSE))</f>
        <v>Alaska Power &amp; Telephone Company</v>
      </c>
      <c r="E143" s="48" t="str" cm="1">
        <f t="array" ref="E143">IFERROR(_xlfn.XLOOKUP(1,('Annual Sales FINAL 06262023'!$A$3:$A$4500=Table2.5a!$A143)*('Annual Sales FINAL 06262023'!$F$3:$F$4500='Input_Data &amp; TOC'!$A$2),'Annual Sales FINAL 06262023'!$B$3:$B$4500,,TRUE),_xlfn.XLOOKUP(A143,'LOOKUP SalesReport 2023-11-13'!A:A,'LOOKUP SalesReport 2023-11-13'!G:G,,FALSE))</f>
        <v>Naukati Bay</v>
      </c>
      <c r="F143" s="48" t="str" cm="1">
        <f t="array" ref="F143">IFERROR(_xlfn.XLOOKUP(1,('Annual Sales FINAL 06262023'!$A$3:$A$4500=Table2.5a!$A143)*('Annual Sales FINAL 06262023'!$F$3:$F$4500='Input_Data &amp; TOC'!$A$2),'Annual Sales FINAL 06262023'!$E$3:$E$4500,,TRUE),_xlfn.XLOOKUP(A143,'LOOKUP SalesReport 2023-11-13'!A:A,'LOOKUP SalesReport 2023-11-13'!K:K,,FALSE))</f>
        <v>Prince of Wales Is._grid</v>
      </c>
      <c r="G143" s="98" t="str">
        <f>VLOOKUP($F143,'LOOKUP INTERTIES 2023-11-08'!$B$2:$G$206,6,FALSE)</f>
        <v>Southeast</v>
      </c>
      <c r="H143" s="140" cm="1">
        <f t="array" ref="H143">IFERROR(_xlfn.XLOOKUP(1,('Annual Sales FINAL 06262023'!$A$3:$A$4500=$A143)*('Annual Sales FINAL 06262023'!$F$3:$F$4500='Input_Data &amp; TOC'!$A$2),'Annual Sales FINAL 06262023'!$V$3:$V$4500,,TRUE),)</f>
        <v>134.54864482499997</v>
      </c>
      <c r="I143" s="151" cm="1">
        <f t="array" ref="I143">IFERROR(_xlfn.XLOOKUP(1,('Annual Sales FINAL 06262023'!$A$3:$A$4500=$A143)*('Annual Sales FINAL 06262023'!$F$3:$F$4500='Input_Data &amp; TOC'!$A$2),'Annual Sales FINAL 06262023'!$W$3:$W$4500,,TRUE),)</f>
        <v>457.947</v>
      </c>
      <c r="J143" s="154" cm="1">
        <f t="array" ref="J143">IFERROR(_xlfn.XLOOKUP(1,('Annual Sales FINAL 06262023'!$A$3:$A$4500=$A143)*('Annual Sales FINAL 06262023'!$F$3:$F$4500='Input_Data &amp; TOC'!$A$2),'Annual Sales FINAL 06262023'!$X$3:$X$4500,,TRUE),)</f>
        <v>88.583333333333329</v>
      </c>
      <c r="K143" s="46">
        <f t="shared" si="12"/>
        <v>0.29380833333333328</v>
      </c>
      <c r="L143" s="139" cm="1">
        <f t="array" ref="L143">IFERROR(_xlfn.XLOOKUP(1,('Annual Sales FINAL 06262023'!$A$3:$A$4500=$A143)*('Annual Sales FINAL 06262023'!$F$3:$F$4500='Input_Data &amp; TOC'!$A$2),'Annual Sales FINAL 06262023'!$Y$3:$Y$4500,,TRUE),)</f>
        <v>43.849424708333331</v>
      </c>
      <c r="M143" s="139" cm="1">
        <f t="array" ref="M143">IFERROR(_xlfn.XLOOKUP(1,('Annual Sales FINAL 06262023'!$A$3:$A$4500=$A143)*('Annual Sales FINAL 06262023'!$F$3:$F$4500='Input_Data &amp; TOC'!$A$2),'Annual Sales FINAL 06262023'!$Z$3:$Z$4500,,TRUE),)</f>
        <v>149.245</v>
      </c>
      <c r="N143" s="139" cm="1">
        <f t="array" ref="N143">IFERROR(_xlfn.XLOOKUP(1,('Annual Sales FINAL 06262023'!$A$3:$A$4500=$A143)*('Annual Sales FINAL 06262023'!$F$3:$F$4500='Input_Data &amp; TOC'!$A$2),'Annual Sales FINAL 06262023'!$AA$3:$AA$4500,,TRUE),)</f>
        <v>0</v>
      </c>
      <c r="O143" s="140">
        <f t="shared" si="13"/>
        <v>0.29380833333333328</v>
      </c>
      <c r="P143" s="127" cm="1">
        <f t="array" ref="P143">IFERROR(_xlfn.XLOOKUP(1,('Annual Sales FINAL 06262023'!$A$3:$A$4500=$A143)*('Annual Sales FINAL 06262023'!$F$3:$F$4500='Input_Data &amp; TOC'!$A$2),'Annual Sales FINAL 06262023'!$AO$3:$AO$4500,,TRUE),)</f>
        <v>13.571006916666663</v>
      </c>
      <c r="Q143" s="127" cm="1">
        <f t="array" ref="Q143">IFERROR(_xlfn.XLOOKUP(1,('Annual Sales FINAL 06262023'!$A$3:$A$4500=$A143)*('Annual Sales FINAL 06262023'!$F$3:$F$4500='Input_Data &amp; TOC'!$A$2),'Annual Sales FINAL 06262023'!$AP$3:$AP$4500,,TRUE),)</f>
        <v>46.19</v>
      </c>
      <c r="R143" s="127" cm="1">
        <f t="array" ref="R143">IFERROR(_xlfn.XLOOKUP(1,('Annual Sales FINAL 06262023'!$A$3:$A$4500=$A143)*('Annual Sales FINAL 06262023'!$F$3:$F$4500='Input_Data &amp; TOC'!$A$2),'Annual Sales FINAL 06262023'!$AQ$3:$AQ$4500,,TRUE),)</f>
        <v>18.083333333333336</v>
      </c>
      <c r="S143" s="142">
        <f t="shared" si="10"/>
        <v>0.29380833333333328</v>
      </c>
      <c r="T143" s="139" cm="1">
        <f t="array" ref="T143">IFERROR(_xlfn.XLOOKUP(1,('Annual Sales FINAL 06262023'!$A$3:$A$4500=$A143)*('Annual Sales FINAL 06262023'!$F$3:$F$4500='Input_Data &amp; TOC'!$A$2),'Annual Sales FINAL 06262023'!$AR$3:$AR$4500,,TRUE),)</f>
        <v>191.96907644999999</v>
      </c>
      <c r="U143" s="139" cm="1">
        <f t="array" ref="U143">IFERROR(_xlfn.XLOOKUP(1,('Annual Sales FINAL 06262023'!$A$3:$A$4500=$A143)*('Annual Sales FINAL 06262023'!$F$3:$F$4500='Input_Data &amp; TOC'!$A$2),'Annual Sales FINAL 06262023'!$AS$3:$AS$4500,,TRUE),)</f>
        <v>653.38200000000006</v>
      </c>
      <c r="V143" s="139" cm="1">
        <f t="array" ref="V143">IFERROR(_xlfn.XLOOKUP(1,('Annual Sales FINAL 06262023'!$A$3:$A$4500=$A143)*('Annual Sales FINAL 06262023'!$F$3:$F$4500='Input_Data &amp; TOC'!$A$2),'Annual Sales FINAL 06262023'!$AT$3:$AT$4500,,TRUE),)</f>
        <v>106.66666666666666</v>
      </c>
      <c r="W143" s="142">
        <f t="shared" si="14"/>
        <v>0.29380833333333328</v>
      </c>
      <c r="X143" s="139" t="str" cm="1">
        <f t="array" ref="X143">IFERROR(_xlfn.XLOOKUP(1,('Annual Sales FINAL 06262023'!$A$3:$A$4500=$A143)*('Annual Sales FINAL 06262023'!$F$3:$F$4500='Input_Data &amp; TOC'!$A$2),'Annual Sales FINAL 06262023'!$S$3:$S$4500,,TRUE),)</f>
        <v>PCE</v>
      </c>
      <c r="Y143" s="139" cm="1">
        <f t="array" ref="Y143">IFERROR(_xlfn.XLOOKUP(1,('Annual Sales FINAL 06262023'!$A$3:$A$4500=$A143)*('Annual Sales FINAL 06262023'!$F$3:$F$4500='Input_Data &amp; TOC'!$A$2),'Annual Sales FINAL 06262023'!$AU$3:$AU$4500,,TRUE),)</f>
        <v>12</v>
      </c>
      <c r="Z143" t="str">
        <f>VLOOKUP($A143,'LOOKUP SalesReport 2023-11-13'!$A$2:$P$216,16, FALSE)</f>
        <v>Southeast</v>
      </c>
      <c r="AA143" t="str">
        <f t="shared" si="11"/>
        <v>Residential rate as reported to PCE</v>
      </c>
    </row>
    <row r="144" spans="1:27" ht="45" x14ac:dyDescent="0.25">
      <c r="A144" t="s">
        <v>417</v>
      </c>
      <c r="B144">
        <f>VLOOKUP($A144,'LOOKUP SalesReport 2023-11-13'!$A$2:$O$216,4, FALSE)</f>
        <v>331180</v>
      </c>
      <c r="C144">
        <f>VLOOKUP(A144,'LOOKUP SalesReport 2023-11-13'!$A$2:$Q$216,9,FALSE)</f>
        <v>2</v>
      </c>
      <c r="D144" s="48" t="str" cm="1">
        <f t="array" ref="D144">IFERROR(_xlfn.XLOOKUP(1,('Annual Sales FINAL 06262023'!$A$3:$A$4500=Table2.5a!$A144)*('Annual Sales FINAL 06262023'!$F$3:$F$4500='Input_Data &amp; TOC'!$A$2),'Annual Sales FINAL 06262023'!$J$3:$J$4500,,TRUE),_xlfn.XLOOKUP(A144,'LOOKUP SalesReport 2023-11-13'!A:A,'LOOKUP SalesReport 2023-11-13'!H:H,,FALSE))</f>
        <v>Alaska Power &amp; Telephone Company</v>
      </c>
      <c r="E144" s="48" t="str" cm="1">
        <f t="array" ref="E144">IFERROR(_xlfn.XLOOKUP(1,('Annual Sales FINAL 06262023'!$A$3:$A$4500=Table2.5a!$A144)*('Annual Sales FINAL 06262023'!$F$3:$F$4500='Input_Data &amp; TOC'!$A$2),'Annual Sales FINAL 06262023'!$B$3:$B$4500,,TRUE),_xlfn.XLOOKUP(A144,'LOOKUP SalesReport 2023-11-13'!A:A,'LOOKUP SalesReport 2023-11-13'!G:G,,FALSE))</f>
        <v>Northway, Northway Village, Northway Junction</v>
      </c>
      <c r="F144" s="48" t="str" cm="1">
        <f t="array" ref="F144">IFERROR(_xlfn.XLOOKUP(1,('Annual Sales FINAL 06262023'!$A$3:$A$4500=Table2.5a!$A144)*('Annual Sales FINAL 06262023'!$F$3:$F$4500='Input_Data &amp; TOC'!$A$2),'Annual Sales FINAL 06262023'!$E$3:$E$4500,,TRUE),_xlfn.XLOOKUP(A144,'LOOKUP SalesReport 2023-11-13'!A:A,'LOOKUP SalesReport 2023-11-13'!K:K,,FALSE))</f>
        <v>Northway_grid</v>
      </c>
      <c r="G144" s="98" t="str">
        <f>VLOOKUP($F144,'LOOKUP INTERTIES 2023-11-08'!$B$2:$G$206,6,FALSE)</f>
        <v>Yukon-Koyukuk/Upper Tanana</v>
      </c>
      <c r="H144" s="140" cm="1">
        <f t="array" ref="H144">IFERROR(_xlfn.XLOOKUP(1,('Annual Sales FINAL 06262023'!$A$3:$A$4500=$A144)*('Annual Sales FINAL 06262023'!$F$3:$F$4500='Input_Data &amp; TOC'!$A$2),'Annual Sales FINAL 06262023'!$V$3:$V$4500,,TRUE),)</f>
        <v>240.73499444166669</v>
      </c>
      <c r="I144" s="151" cm="1">
        <f t="array" ref="I144">IFERROR(_xlfn.XLOOKUP(1,('Annual Sales FINAL 06262023'!$A$3:$A$4500=$A144)*('Annual Sales FINAL 06262023'!$F$3:$F$4500='Input_Data &amp; TOC'!$A$2),'Annual Sales FINAL 06262023'!$W$3:$W$4500,,TRUE),)</f>
        <v>353.29899999999998</v>
      </c>
      <c r="J144" s="154" cm="1">
        <f t="array" ref="J144">IFERROR(_xlfn.XLOOKUP(1,('Annual Sales FINAL 06262023'!$A$3:$A$4500=$A144)*('Annual Sales FINAL 06262023'!$F$3:$F$4500='Input_Data &amp; TOC'!$A$2),'Annual Sales FINAL 06262023'!$X$3:$X$4500,,TRUE),)</f>
        <v>89.75</v>
      </c>
      <c r="K144" s="46">
        <f t="shared" si="12"/>
        <v>0.68139166666666673</v>
      </c>
      <c r="L144" s="139" cm="1">
        <f t="array" ref="L144">IFERROR(_xlfn.XLOOKUP(1,('Annual Sales FINAL 06262023'!$A$3:$A$4500=$A144)*('Annual Sales FINAL 06262023'!$F$3:$F$4500='Input_Data &amp; TOC'!$A$2),'Annual Sales FINAL 06262023'!$Y$3:$Y$4500,,TRUE),)</f>
        <v>208.12699623333336</v>
      </c>
      <c r="M144" s="139" cm="1">
        <f t="array" ref="M144">IFERROR(_xlfn.XLOOKUP(1,('Annual Sales FINAL 06262023'!$A$3:$A$4500=$A144)*('Annual Sales FINAL 06262023'!$F$3:$F$4500='Input_Data &amp; TOC'!$A$2),'Annual Sales FINAL 06262023'!$Z$3:$Z$4500,,TRUE),)</f>
        <v>305.44400000000002</v>
      </c>
      <c r="N144" s="139" cm="1">
        <f t="array" ref="N144">IFERROR(_xlfn.XLOOKUP(1,('Annual Sales FINAL 06262023'!$A$3:$A$4500=$A144)*('Annual Sales FINAL 06262023'!$F$3:$F$4500='Input_Data &amp; TOC'!$A$2),'Annual Sales FINAL 06262023'!$AA$3:$AA$4500,,TRUE),)</f>
        <v>6</v>
      </c>
      <c r="O144" s="140">
        <f t="shared" si="13"/>
        <v>0.68139166666666673</v>
      </c>
      <c r="P144" s="127" cm="1">
        <f t="array" ref="P144">IFERROR(_xlfn.XLOOKUP(1,('Annual Sales FINAL 06262023'!$A$3:$A$4500=$A144)*('Annual Sales FINAL 06262023'!$F$3:$F$4500='Input_Data &amp; TOC'!$A$2),'Annual Sales FINAL 06262023'!$AO$3:$AO$4500,,TRUE),)</f>
        <v>236.28005572500001</v>
      </c>
      <c r="Q144" s="127" cm="1">
        <f t="array" ref="Q144">IFERROR(_xlfn.XLOOKUP(1,('Annual Sales FINAL 06262023'!$A$3:$A$4500=$A144)*('Annual Sales FINAL 06262023'!$F$3:$F$4500='Input_Data &amp; TOC'!$A$2),'Annual Sales FINAL 06262023'!$AP$3:$AP$4500,,TRUE),)</f>
        <v>346.76099999999997</v>
      </c>
      <c r="R144" s="127" cm="1">
        <f t="array" ref="R144">IFERROR(_xlfn.XLOOKUP(1,('Annual Sales FINAL 06262023'!$A$3:$A$4500=$A144)*('Annual Sales FINAL 06262023'!$F$3:$F$4500='Input_Data &amp; TOC'!$A$2),'Annual Sales FINAL 06262023'!$AQ$3:$AQ$4500,,TRUE),)</f>
        <v>36.666666666666671</v>
      </c>
      <c r="S144" s="142">
        <f t="shared" si="10"/>
        <v>0.68139166666666673</v>
      </c>
      <c r="T144" s="139" cm="1">
        <f t="array" ref="T144">IFERROR(_xlfn.XLOOKUP(1,('Annual Sales FINAL 06262023'!$A$3:$A$4500=$A144)*('Annual Sales FINAL 06262023'!$F$3:$F$4500='Input_Data &amp; TOC'!$A$2),'Annual Sales FINAL 06262023'!$AR$3:$AR$4500,,TRUE),)</f>
        <v>685.14204640000003</v>
      </c>
      <c r="U144" s="139" cm="1">
        <f t="array" ref="U144">IFERROR(_xlfn.XLOOKUP(1,('Annual Sales FINAL 06262023'!$A$3:$A$4500=$A144)*('Annual Sales FINAL 06262023'!$F$3:$F$4500='Input_Data &amp; TOC'!$A$2),'Annual Sales FINAL 06262023'!$AS$3:$AS$4500,,TRUE),)</f>
        <v>1005.5039999999999</v>
      </c>
      <c r="V144" s="139" cm="1">
        <f t="array" ref="V144">IFERROR(_xlfn.XLOOKUP(1,('Annual Sales FINAL 06262023'!$A$3:$A$4500=$A144)*('Annual Sales FINAL 06262023'!$F$3:$F$4500='Input_Data &amp; TOC'!$A$2),'Annual Sales FINAL 06262023'!$AT$3:$AT$4500,,TRUE),)</f>
        <v>132.41666666666669</v>
      </c>
      <c r="W144" s="142">
        <f t="shared" si="14"/>
        <v>0.68139166666666673</v>
      </c>
      <c r="X144" s="139" t="str" cm="1">
        <f t="array" ref="X144">IFERROR(_xlfn.XLOOKUP(1,('Annual Sales FINAL 06262023'!$A$3:$A$4500=$A144)*('Annual Sales FINAL 06262023'!$F$3:$F$4500='Input_Data &amp; TOC'!$A$2),'Annual Sales FINAL 06262023'!$S$3:$S$4500,,TRUE),)</f>
        <v>PCE</v>
      </c>
      <c r="Y144" s="139" cm="1">
        <f t="array" ref="Y144">IFERROR(_xlfn.XLOOKUP(1,('Annual Sales FINAL 06262023'!$A$3:$A$4500=$A144)*('Annual Sales FINAL 06262023'!$F$3:$F$4500='Input_Data &amp; TOC'!$A$2),'Annual Sales FINAL 06262023'!$AU$3:$AU$4500,,TRUE),)</f>
        <v>12</v>
      </c>
      <c r="Z144" t="str">
        <f>VLOOKUP($A144,'LOOKUP SalesReport 2023-11-13'!$A$2:$P$216,16, FALSE)</f>
        <v>Yukon-Koyukuk/Upper Tanana</v>
      </c>
      <c r="AA144" t="str">
        <f t="shared" si="11"/>
        <v>Residential rate as reported to PCE</v>
      </c>
    </row>
    <row r="145" spans="1:27" x14ac:dyDescent="0.25">
      <c r="A145" t="s">
        <v>1007</v>
      </c>
      <c r="B145">
        <f>VLOOKUP($A145,'LOOKUP SalesReport 2023-11-13'!$A$2:$O$216,4, FALSE)</f>
        <v>331030</v>
      </c>
      <c r="C145">
        <f>VLOOKUP(A145,'LOOKUP SalesReport 2023-11-13'!$A$2:$Q$216,9,FALSE)</f>
        <v>635</v>
      </c>
      <c r="D145" s="48" t="str" cm="1">
        <f t="array" ref="D145">IFERROR(_xlfn.XLOOKUP(1,('Annual Sales FINAL 06262023'!$A$3:$A$4500=Table2.5a!$A145)*('Annual Sales FINAL 06262023'!$F$3:$F$4500='Input_Data &amp; TOC'!$A$2),'Annual Sales FINAL 06262023'!$J$3:$J$4500,,TRUE),_xlfn.XLOOKUP(A145,'LOOKUP SalesReport 2023-11-13'!A:A,'LOOKUP SalesReport 2023-11-13'!H:H,,FALSE))</f>
        <v>Akiak City Council</v>
      </c>
      <c r="E145" s="48" t="str" cm="1">
        <f t="array" ref="E145">IFERROR(_xlfn.XLOOKUP(1,('Annual Sales FINAL 06262023'!$A$3:$A$4500=Table2.5a!$A145)*('Annual Sales FINAL 06262023'!$F$3:$F$4500='Input_Data &amp; TOC'!$A$2),'Annual Sales FINAL 06262023'!$B$3:$B$4500,,TRUE),_xlfn.XLOOKUP(A145,'LOOKUP SalesReport 2023-11-13'!A:A,'LOOKUP SalesReport 2023-11-13'!G:G,,FALSE))</f>
        <v>Akiak</v>
      </c>
      <c r="F145" s="48" t="str" cm="1">
        <f t="array" ref="F145">IFERROR(_xlfn.XLOOKUP(1,('Annual Sales FINAL 06262023'!$A$3:$A$4500=Table2.5a!$A145)*('Annual Sales FINAL 06262023'!$F$3:$F$4500='Input_Data &amp; TOC'!$A$2),'Annual Sales FINAL 06262023'!$E$3:$E$4500,,TRUE),_xlfn.XLOOKUP(A145,'LOOKUP SalesReport 2023-11-13'!A:A,'LOOKUP SalesReport 2023-11-13'!K:K,,FALSE))</f>
        <v>Akiak_grid</v>
      </c>
      <c r="G145" s="98" t="str">
        <f>VLOOKUP($F145,'LOOKUP INTERTIES 2023-11-08'!$B$2:$G$206,6,FALSE)</f>
        <v>Lower Yukon-Kuskokwim</v>
      </c>
      <c r="H145" s="140" cm="1">
        <f t="array" ref="H145">IFERROR(_xlfn.XLOOKUP(1,('Annual Sales FINAL 06262023'!$A$3:$A$4500=$A145)*('Annual Sales FINAL 06262023'!$F$3:$F$4500='Input_Data &amp; TOC'!$A$2),'Annual Sales FINAL 06262023'!$V$3:$V$4500,,TRUE),)</f>
        <v>39.601600000000005</v>
      </c>
      <c r="I145" s="151" cm="1">
        <f t="array" ref="I145">IFERROR(_xlfn.XLOOKUP(1,('Annual Sales FINAL 06262023'!$A$3:$A$4500=$A145)*('Annual Sales FINAL 06262023'!$F$3:$F$4500='Input_Data &amp; TOC'!$A$2),'Annual Sales FINAL 06262023'!$W$3:$W$4500,,TRUE),)</f>
        <v>74.72</v>
      </c>
      <c r="J145" s="154" cm="1">
        <f t="array" ref="J145">IFERROR(_xlfn.XLOOKUP(1,('Annual Sales FINAL 06262023'!$A$3:$A$4500=$A145)*('Annual Sales FINAL 06262023'!$F$3:$F$4500='Input_Data &amp; TOC'!$A$2),'Annual Sales FINAL 06262023'!$X$3:$X$4500,,TRUE),)</f>
        <v>104.5</v>
      </c>
      <c r="K145" s="46">
        <f t="shared" si="12"/>
        <v>0.53</v>
      </c>
      <c r="L145" s="139" cm="1">
        <f t="array" ref="L145">IFERROR(_xlfn.XLOOKUP(1,('Annual Sales FINAL 06262023'!$A$3:$A$4500=$A145)*('Annual Sales FINAL 06262023'!$F$3:$F$4500='Input_Data &amp; TOC'!$A$2),'Annual Sales FINAL 06262023'!$Y$3:$Y$4500,,TRUE),)</f>
        <v>58.141529999999996</v>
      </c>
      <c r="M145" s="139" cm="1">
        <f t="array" ref="M145">IFERROR(_xlfn.XLOOKUP(1,('Annual Sales FINAL 06262023'!$A$3:$A$4500=$A145)*('Annual Sales FINAL 06262023'!$F$3:$F$4500='Input_Data &amp; TOC'!$A$2),'Annual Sales FINAL 06262023'!$Z$3:$Z$4500,,TRUE),)</f>
        <v>109.70099999999999</v>
      </c>
      <c r="N145" s="139" cm="1">
        <f t="array" ref="N145">IFERROR(_xlfn.XLOOKUP(1,('Annual Sales FINAL 06262023'!$A$3:$A$4500=$A145)*('Annual Sales FINAL 06262023'!$F$3:$F$4500='Input_Data &amp; TOC'!$A$2),'Annual Sales FINAL 06262023'!$AA$3:$AA$4500,,TRUE),)</f>
        <v>2</v>
      </c>
      <c r="O145" s="140">
        <f t="shared" si="13"/>
        <v>0.53</v>
      </c>
      <c r="P145" s="127" cm="1">
        <f t="array" ref="P145">IFERROR(_xlfn.XLOOKUP(1,('Annual Sales FINAL 06262023'!$A$3:$A$4500=$A145)*('Annual Sales FINAL 06262023'!$F$3:$F$4500='Input_Data &amp; TOC'!$A$2),'Annual Sales FINAL 06262023'!$AO$3:$AO$4500,,TRUE),)</f>
        <v>6.186160000000001</v>
      </c>
      <c r="Q145" s="127" cm="1">
        <f t="array" ref="Q145">IFERROR(_xlfn.XLOOKUP(1,('Annual Sales FINAL 06262023'!$A$3:$A$4500=$A145)*('Annual Sales FINAL 06262023'!$F$3:$F$4500='Input_Data &amp; TOC'!$A$2),'Annual Sales FINAL 06262023'!$AP$3:$AP$4500,,TRUE),)</f>
        <v>11.672000000000001</v>
      </c>
      <c r="R145" s="127" cm="1">
        <f t="array" ref="R145">IFERROR(_xlfn.XLOOKUP(1,('Annual Sales FINAL 06262023'!$A$3:$A$4500=$A145)*('Annual Sales FINAL 06262023'!$F$3:$F$4500='Input_Data &amp; TOC'!$A$2),'Annual Sales FINAL 06262023'!$AQ$3:$AQ$4500,,TRUE),)</f>
        <v>26</v>
      </c>
      <c r="S145" s="142">
        <f t="shared" si="10"/>
        <v>0.53</v>
      </c>
      <c r="T145" s="139" cm="1">
        <f t="array" ref="T145">IFERROR(_xlfn.XLOOKUP(1,('Annual Sales FINAL 06262023'!$A$3:$A$4500=$A145)*('Annual Sales FINAL 06262023'!$F$3:$F$4500='Input_Data &amp; TOC'!$A$2),'Annual Sales FINAL 06262023'!$AR$3:$AR$4500,,TRUE),)</f>
        <v>103.92928999999999</v>
      </c>
      <c r="U145" s="139" cm="1">
        <f t="array" ref="U145">IFERROR(_xlfn.XLOOKUP(1,('Annual Sales FINAL 06262023'!$A$3:$A$4500=$A145)*('Annual Sales FINAL 06262023'!$F$3:$F$4500='Input_Data &amp; TOC'!$A$2),'Annual Sales FINAL 06262023'!$AS$3:$AS$4500,,TRUE),)</f>
        <v>196.09299999999999</v>
      </c>
      <c r="V145" s="139" cm="1">
        <f t="array" ref="V145">IFERROR(_xlfn.XLOOKUP(1,('Annual Sales FINAL 06262023'!$A$3:$A$4500=$A145)*('Annual Sales FINAL 06262023'!$F$3:$F$4500='Input_Data &amp; TOC'!$A$2),'Annual Sales FINAL 06262023'!$AT$3:$AT$4500,,TRUE),)</f>
        <v>132.5</v>
      </c>
      <c r="W145" s="142">
        <f t="shared" si="14"/>
        <v>0.53</v>
      </c>
      <c r="X145" s="139" t="str" cm="1">
        <f t="array" ref="X145">IFERROR(_xlfn.XLOOKUP(1,('Annual Sales FINAL 06262023'!$A$3:$A$4500=$A145)*('Annual Sales FINAL 06262023'!$F$3:$F$4500='Input_Data &amp; TOC'!$A$2),'Annual Sales FINAL 06262023'!$S$3:$S$4500,,TRUE),)</f>
        <v>PCE</v>
      </c>
      <c r="Y145" s="139" cm="1">
        <f t="array" ref="Y145">IFERROR(_xlfn.XLOOKUP(1,('Annual Sales FINAL 06262023'!$A$3:$A$4500=$A145)*('Annual Sales FINAL 06262023'!$F$3:$F$4500='Input_Data &amp; TOC'!$A$2),'Annual Sales FINAL 06262023'!$AU$3:$AU$4500,,TRUE),)</f>
        <v>2</v>
      </c>
      <c r="Z145" t="str">
        <f>VLOOKUP($A145,'LOOKUP SalesReport 2023-11-13'!$A$2:$P$216,16, FALSE)</f>
        <v>Lower Yukon-Kuskokwim</v>
      </c>
      <c r="AA145" t="str">
        <f t="shared" si="11"/>
        <v>Residential rate as reported to PCE</v>
      </c>
    </row>
    <row r="146" spans="1:27" ht="30" x14ac:dyDescent="0.25">
      <c r="A146" t="s">
        <v>398</v>
      </c>
      <c r="B146">
        <f>VLOOKUP($A146,'LOOKUP SalesReport 2023-11-13'!$A$2:$O$216,4, FALSE)</f>
        <v>331190</v>
      </c>
      <c r="C146">
        <f>VLOOKUP(A146,'LOOKUP SalesReport 2023-11-13'!$A$2:$Q$216,9,FALSE)</f>
        <v>2</v>
      </c>
      <c r="D146" s="48" t="str" cm="1">
        <f t="array" ref="D146">IFERROR(_xlfn.XLOOKUP(1,('Annual Sales FINAL 06262023'!$A$3:$A$4500=Table2.5a!$A146)*('Annual Sales FINAL 06262023'!$F$3:$F$4500='Input_Data &amp; TOC'!$A$2),'Annual Sales FINAL 06262023'!$J$3:$J$4500,,TRUE),_xlfn.XLOOKUP(A146,'LOOKUP SalesReport 2023-11-13'!A:A,'LOOKUP SalesReport 2023-11-13'!H:H,,FALSE))</f>
        <v>Alaska Power &amp; Telephone Company</v>
      </c>
      <c r="E146" s="48" t="str" cm="1">
        <f t="array" ref="E146">IFERROR(_xlfn.XLOOKUP(1,('Annual Sales FINAL 06262023'!$A$3:$A$4500=Table2.5a!$A146)*('Annual Sales FINAL 06262023'!$F$3:$F$4500='Input_Data &amp; TOC'!$A$2),'Annual Sales FINAL 06262023'!$B$3:$B$4500,,TRUE),_xlfn.XLOOKUP(A146,'LOOKUP SalesReport 2023-11-13'!A:A,'LOOKUP SalesReport 2023-11-13'!G:G,,FALSE))</f>
        <v>Skagway</v>
      </c>
      <c r="F146" s="48" t="str" cm="1">
        <f t="array" ref="F146">IFERROR(_xlfn.XLOOKUP(1,('Annual Sales FINAL 06262023'!$A$3:$A$4500=Table2.5a!$A146)*('Annual Sales FINAL 06262023'!$F$3:$F$4500='Input_Data &amp; TOC'!$A$2),'Annual Sales FINAL 06262023'!$E$3:$E$4500,,TRUE),_xlfn.XLOOKUP(A146,'LOOKUP SalesReport 2023-11-13'!A:A,'LOOKUP SalesReport 2023-11-13'!K:K,,FALSE))</f>
        <v>UpperLynnCanal_grid</v>
      </c>
      <c r="G146" s="98" t="str">
        <f>VLOOKUP($F146,'LOOKUP INTERTIES 2023-11-08'!$B$2:$G$206,6,FALSE)</f>
        <v>Southeast</v>
      </c>
      <c r="H146" s="140" cm="1">
        <f t="array" ref="H146">IFERROR(_xlfn.XLOOKUP(1,('Annual Sales FINAL 06262023'!$A$3:$A$4500=$A146)*('Annual Sales FINAL 06262023'!$F$3:$F$4500='Input_Data &amp; TOC'!$A$2),'Annual Sales FINAL 06262023'!$V$3:$V$4500,,TRUE),)</f>
        <v>899.84861209166661</v>
      </c>
      <c r="I146" s="151" cm="1">
        <f t="array" ref="I146">IFERROR(_xlfn.XLOOKUP(1,('Annual Sales FINAL 06262023'!$A$3:$A$4500=$A146)*('Annual Sales FINAL 06262023'!$F$3:$F$4500='Input_Data &amp; TOC'!$A$2),'Annual Sales FINAL 06262023'!$W$3:$W$4500,,TRUE),)</f>
        <v>3057.5030000000002</v>
      </c>
      <c r="J146" s="154" cm="1">
        <f t="array" ref="J146">IFERROR(_xlfn.XLOOKUP(1,('Annual Sales FINAL 06262023'!$A$3:$A$4500=$A146)*('Annual Sales FINAL 06262023'!$F$3:$F$4500='Input_Data &amp; TOC'!$A$2),'Annual Sales FINAL 06262023'!$X$3:$X$4500,,TRUE),)</f>
        <v>607.08333333333337</v>
      </c>
      <c r="K146" s="46">
        <f t="shared" si="12"/>
        <v>0.29430833333333328</v>
      </c>
      <c r="L146" s="139" cm="1">
        <f t="array" ref="L146">IFERROR(_xlfn.XLOOKUP(1,('Annual Sales FINAL 06262023'!$A$3:$A$4500=$A146)*('Annual Sales FINAL 06262023'!$F$3:$F$4500='Input_Data &amp; TOC'!$A$2),'Annual Sales FINAL 06262023'!$Y$3:$Y$4500,,TRUE),)</f>
        <v>1423.5158442166664</v>
      </c>
      <c r="M146" s="139" cm="1">
        <f t="array" ref="M146">IFERROR(_xlfn.XLOOKUP(1,('Annual Sales FINAL 06262023'!$A$3:$A$4500=$A146)*('Annual Sales FINAL 06262023'!$F$3:$F$4500='Input_Data &amp; TOC'!$A$2),'Annual Sales FINAL 06262023'!$Z$3:$Z$4500,,TRUE),)</f>
        <v>4836.8180000000002</v>
      </c>
      <c r="N146" s="139" cm="1">
        <f t="array" ref="N146">IFERROR(_xlfn.XLOOKUP(1,('Annual Sales FINAL 06262023'!$A$3:$A$4500=$A146)*('Annual Sales FINAL 06262023'!$F$3:$F$4500='Input_Data &amp; TOC'!$A$2),'Annual Sales FINAL 06262023'!$AA$3:$AA$4500,,TRUE),)</f>
        <v>37.583333333333336</v>
      </c>
      <c r="O146" s="140">
        <f t="shared" si="13"/>
        <v>0.29430833333333328</v>
      </c>
      <c r="P146" s="127" cm="1">
        <f t="array" ref="P146">IFERROR(_xlfn.XLOOKUP(1,('Annual Sales FINAL 06262023'!$A$3:$A$4500=$A146)*('Annual Sales FINAL 06262023'!$F$3:$F$4500='Input_Data &amp; TOC'!$A$2),'Annual Sales FINAL 06262023'!$AO$3:$AO$4500,,TRUE),)</f>
        <v>591.17979794166649</v>
      </c>
      <c r="Q146" s="127" cm="1">
        <f t="array" ref="Q146">IFERROR(_xlfn.XLOOKUP(1,('Annual Sales FINAL 06262023'!$A$3:$A$4500=$A146)*('Annual Sales FINAL 06262023'!$F$3:$F$4500='Input_Data &amp; TOC'!$A$2),'Annual Sales FINAL 06262023'!$AP$3:$AP$4500,,TRUE),)</f>
        <v>2008.7089999999998</v>
      </c>
      <c r="R146" s="127" cm="1">
        <f t="array" ref="R146">IFERROR(_xlfn.XLOOKUP(1,('Annual Sales FINAL 06262023'!$A$3:$A$4500=$A146)*('Annual Sales FINAL 06262023'!$F$3:$F$4500='Input_Data &amp; TOC'!$A$2),'Annual Sales FINAL 06262023'!$AQ$3:$AQ$4500,,TRUE),)</f>
        <v>602.66666666666663</v>
      </c>
      <c r="S146" s="142">
        <f t="shared" si="10"/>
        <v>0.29430833333333328</v>
      </c>
      <c r="T146" s="139" cm="1">
        <f t="array" ref="T146">IFERROR(_xlfn.XLOOKUP(1,('Annual Sales FINAL 06262023'!$A$3:$A$4500=$A146)*('Annual Sales FINAL 06262023'!$F$3:$F$4500='Input_Data &amp; TOC'!$A$2),'Annual Sales FINAL 06262023'!$AR$3:$AR$4500,,TRUE),)</f>
        <v>2914.5442542499995</v>
      </c>
      <c r="U146" s="139" cm="1">
        <f t="array" ref="U146">IFERROR(_xlfn.XLOOKUP(1,('Annual Sales FINAL 06262023'!$A$3:$A$4500=$A146)*('Annual Sales FINAL 06262023'!$F$3:$F$4500='Input_Data &amp; TOC'!$A$2),'Annual Sales FINAL 06262023'!$AS$3:$AS$4500,,TRUE),)</f>
        <v>9903.0300000000007</v>
      </c>
      <c r="V146" s="139" cm="1">
        <f t="array" ref="V146">IFERROR(_xlfn.XLOOKUP(1,('Annual Sales FINAL 06262023'!$A$3:$A$4500=$A146)*('Annual Sales FINAL 06262023'!$F$3:$F$4500='Input_Data &amp; TOC'!$A$2),'Annual Sales FINAL 06262023'!$AT$3:$AT$4500,,TRUE),)</f>
        <v>1247.3333333333335</v>
      </c>
      <c r="W146" s="142">
        <f t="shared" si="14"/>
        <v>0.29430833333333328</v>
      </c>
      <c r="X146" s="139" t="str" cm="1">
        <f t="array" ref="X146">IFERROR(_xlfn.XLOOKUP(1,('Annual Sales FINAL 06262023'!$A$3:$A$4500=$A146)*('Annual Sales FINAL 06262023'!$F$3:$F$4500='Input_Data &amp; TOC'!$A$2),'Annual Sales FINAL 06262023'!$S$3:$S$4500,,TRUE),)</f>
        <v>PCE</v>
      </c>
      <c r="Y146" s="139" cm="1">
        <f t="array" ref="Y146">IFERROR(_xlfn.XLOOKUP(1,('Annual Sales FINAL 06262023'!$A$3:$A$4500=$A146)*('Annual Sales FINAL 06262023'!$F$3:$F$4500='Input_Data &amp; TOC'!$A$2),'Annual Sales FINAL 06262023'!$AU$3:$AU$4500,,TRUE),)</f>
        <v>12</v>
      </c>
      <c r="Z146" t="str">
        <f>VLOOKUP($A146,'LOOKUP SalesReport 2023-11-13'!$A$2:$P$216,16, FALSE)</f>
        <v>Southeast</v>
      </c>
      <c r="AA146" t="str">
        <f t="shared" si="11"/>
        <v>Residential rate as reported to PCE</v>
      </c>
    </row>
    <row r="147" spans="1:27" ht="30" x14ac:dyDescent="0.25">
      <c r="A147" t="s">
        <v>432</v>
      </c>
      <c r="B147">
        <f>VLOOKUP($A147,'LOOKUP SalesReport 2023-11-13'!$A$2:$O$216,4, FALSE)</f>
        <v>331195</v>
      </c>
      <c r="C147">
        <f>VLOOKUP(A147,'LOOKUP SalesReport 2023-11-13'!$A$2:$Q$216,9,FALSE)</f>
        <v>2</v>
      </c>
      <c r="D147" s="48" t="str" cm="1">
        <f t="array" ref="D147">IFERROR(_xlfn.XLOOKUP(1,('Annual Sales FINAL 06262023'!$A$3:$A$4500=Table2.5a!$A147)*('Annual Sales FINAL 06262023'!$F$3:$F$4500='Input_Data &amp; TOC'!$A$2),'Annual Sales FINAL 06262023'!$J$3:$J$4500,,TRUE),_xlfn.XLOOKUP(A147,'LOOKUP SalesReport 2023-11-13'!A:A,'LOOKUP SalesReport 2023-11-13'!H:H,,FALSE))</f>
        <v>Alaska Power &amp; Telephone Company</v>
      </c>
      <c r="E147" s="48" t="str" cm="1">
        <f t="array" ref="E147">IFERROR(_xlfn.XLOOKUP(1,('Annual Sales FINAL 06262023'!$A$3:$A$4500=Table2.5a!$A147)*('Annual Sales FINAL 06262023'!$F$3:$F$4500='Input_Data &amp; TOC'!$A$2),'Annual Sales FINAL 06262023'!$B$3:$B$4500,,TRUE),_xlfn.XLOOKUP(A147,'LOOKUP SalesReport 2023-11-13'!A:A,'LOOKUP SalesReport 2023-11-13'!G:G,,FALSE))</f>
        <v>Slana</v>
      </c>
      <c r="F147" s="48" t="str" cm="1">
        <f t="array" ref="F147">IFERROR(_xlfn.XLOOKUP(1,('Annual Sales FINAL 06262023'!$A$3:$A$4500=Table2.5a!$A147)*('Annual Sales FINAL 06262023'!$F$3:$F$4500='Input_Data &amp; TOC'!$A$2),'Annual Sales FINAL 06262023'!$E$3:$E$4500,,TRUE),_xlfn.XLOOKUP(A147,'LOOKUP SalesReport 2023-11-13'!A:A,'LOOKUP SalesReport 2023-11-13'!K:K,,FALSE))</f>
        <v>Slana_grid</v>
      </c>
      <c r="G147" s="98" t="str">
        <f>VLOOKUP($F147,'LOOKUP INTERTIES 2023-11-08'!$B$2:$G$206,6,FALSE)</f>
        <v>Copper River/Chugach</v>
      </c>
      <c r="H147" s="140" cm="1">
        <f t="array" ref="H147">IFERROR(_xlfn.XLOOKUP(1,('Annual Sales FINAL 06262023'!$A$3:$A$4500=$A147)*('Annual Sales FINAL 06262023'!$F$3:$F$4500='Input_Data &amp; TOC'!$A$2),'Annual Sales FINAL 06262023'!$V$3:$V$4500,,TRUE),)</f>
        <v>172.04153910000002</v>
      </c>
      <c r="I147" s="151" cm="1">
        <f t="array" ref="I147">IFERROR(_xlfn.XLOOKUP(1,('Annual Sales FINAL 06262023'!$A$3:$A$4500=$A147)*('Annual Sales FINAL 06262023'!$F$3:$F$4500='Input_Data &amp; TOC'!$A$2),'Annual Sales FINAL 06262023'!$W$3:$W$4500,,TRUE),)</f>
        <v>269.55900000000003</v>
      </c>
      <c r="J147" s="154" cm="1">
        <f t="array" ref="J147">IFERROR(_xlfn.XLOOKUP(1,('Annual Sales FINAL 06262023'!$A$3:$A$4500=$A147)*('Annual Sales FINAL 06262023'!$F$3:$F$4500='Input_Data &amp; TOC'!$A$2),'Annual Sales FINAL 06262023'!$X$3:$X$4500,,TRUE),)</f>
        <v>75.25</v>
      </c>
      <c r="K147" s="46">
        <f t="shared" si="12"/>
        <v>0.63823333333333332</v>
      </c>
      <c r="L147" s="139" cm="1">
        <f t="array" ref="L147">IFERROR(_xlfn.XLOOKUP(1,('Annual Sales FINAL 06262023'!$A$3:$A$4500=$A147)*('Annual Sales FINAL 06262023'!$F$3:$F$4500='Input_Data &amp; TOC'!$A$2),'Annual Sales FINAL 06262023'!$Y$3:$Y$4500,,TRUE),)</f>
        <v>44.664206899999996</v>
      </c>
      <c r="M147" s="139" cm="1">
        <f t="array" ref="M147">IFERROR(_xlfn.XLOOKUP(1,('Annual Sales FINAL 06262023'!$A$3:$A$4500=$A147)*('Annual Sales FINAL 06262023'!$F$3:$F$4500='Input_Data &amp; TOC'!$A$2),'Annual Sales FINAL 06262023'!$Z$3:$Z$4500,,TRUE),)</f>
        <v>69.980999999999995</v>
      </c>
      <c r="N147" s="139" cm="1">
        <f t="array" ref="N147">IFERROR(_xlfn.XLOOKUP(1,('Annual Sales FINAL 06262023'!$A$3:$A$4500=$A147)*('Annual Sales FINAL 06262023'!$F$3:$F$4500='Input_Data &amp; TOC'!$A$2),'Annual Sales FINAL 06262023'!$AA$3:$AA$4500,,TRUE),)</f>
        <v>1</v>
      </c>
      <c r="O147" s="140">
        <f t="shared" si="13"/>
        <v>0.63823333333333332</v>
      </c>
      <c r="P147" s="127" cm="1">
        <f t="array" ref="P147">IFERROR(_xlfn.XLOOKUP(1,('Annual Sales FINAL 06262023'!$A$3:$A$4500=$A147)*('Annual Sales FINAL 06262023'!$F$3:$F$4500='Input_Data &amp; TOC'!$A$2),'Annual Sales FINAL 06262023'!$AO$3:$AO$4500,,TRUE),)</f>
        <v>68.940688199999997</v>
      </c>
      <c r="Q147" s="127" cm="1">
        <f t="array" ref="Q147">IFERROR(_xlfn.XLOOKUP(1,('Annual Sales FINAL 06262023'!$A$3:$A$4500=$A147)*('Annual Sales FINAL 06262023'!$F$3:$F$4500='Input_Data &amp; TOC'!$A$2),'Annual Sales FINAL 06262023'!$AP$3:$AP$4500,,TRUE),)</f>
        <v>108.018</v>
      </c>
      <c r="R147" s="127" cm="1">
        <f t="array" ref="R147">IFERROR(_xlfn.XLOOKUP(1,('Annual Sales FINAL 06262023'!$A$3:$A$4500=$A147)*('Annual Sales FINAL 06262023'!$F$3:$F$4500='Input_Data &amp; TOC'!$A$2),'Annual Sales FINAL 06262023'!$AQ$3:$AQ$4500,,TRUE),)</f>
        <v>17.083333333333336</v>
      </c>
      <c r="S147" s="142">
        <f t="shared" si="10"/>
        <v>0.63823333333333332</v>
      </c>
      <c r="T147" s="139" cm="1">
        <f t="array" ref="T147">IFERROR(_xlfn.XLOOKUP(1,('Annual Sales FINAL 06262023'!$A$3:$A$4500=$A147)*('Annual Sales FINAL 06262023'!$F$3:$F$4500='Input_Data &amp; TOC'!$A$2),'Annual Sales FINAL 06262023'!$AR$3:$AR$4500,,TRUE),)</f>
        <v>285.64643419999999</v>
      </c>
      <c r="U147" s="139" cm="1">
        <f t="array" ref="U147">IFERROR(_xlfn.XLOOKUP(1,('Annual Sales FINAL 06262023'!$A$3:$A$4500=$A147)*('Annual Sales FINAL 06262023'!$F$3:$F$4500='Input_Data &amp; TOC'!$A$2),'Annual Sales FINAL 06262023'!$AS$3:$AS$4500,,TRUE),)</f>
        <v>447.55799999999999</v>
      </c>
      <c r="V147" s="139" cm="1">
        <f t="array" ref="V147">IFERROR(_xlfn.XLOOKUP(1,('Annual Sales FINAL 06262023'!$A$3:$A$4500=$A147)*('Annual Sales FINAL 06262023'!$F$3:$F$4500='Input_Data &amp; TOC'!$A$2),'Annual Sales FINAL 06262023'!$AT$3:$AT$4500,,TRUE),)</f>
        <v>93.333333333333343</v>
      </c>
      <c r="W147" s="142">
        <f t="shared" si="14"/>
        <v>0.63823333333333332</v>
      </c>
      <c r="X147" s="139" t="str" cm="1">
        <f t="array" ref="X147">IFERROR(_xlfn.XLOOKUP(1,('Annual Sales FINAL 06262023'!$A$3:$A$4500=$A147)*('Annual Sales FINAL 06262023'!$F$3:$F$4500='Input_Data &amp; TOC'!$A$2),'Annual Sales FINAL 06262023'!$S$3:$S$4500,,TRUE),)</f>
        <v>PCE</v>
      </c>
      <c r="Y147" s="139" cm="1">
        <f t="array" ref="Y147">IFERROR(_xlfn.XLOOKUP(1,('Annual Sales FINAL 06262023'!$A$3:$A$4500=$A147)*('Annual Sales FINAL 06262023'!$F$3:$F$4500='Input_Data &amp; TOC'!$A$2),'Annual Sales FINAL 06262023'!$AU$3:$AU$4500,,TRUE),)</f>
        <v>12</v>
      </c>
      <c r="Z147" t="str">
        <f>VLOOKUP($A147,'LOOKUP SalesReport 2023-11-13'!$A$2:$P$216,16, FALSE)</f>
        <v>Copper River/Chugach</v>
      </c>
      <c r="AA147" t="str">
        <f t="shared" si="11"/>
        <v>Residential rate as reported to PCE</v>
      </c>
    </row>
    <row r="148" spans="1:27" ht="30" x14ac:dyDescent="0.25">
      <c r="A148" t="s">
        <v>379</v>
      </c>
      <c r="B148">
        <f>VLOOKUP($A148,'LOOKUP SalesReport 2023-11-13'!$A$2:$O$216,4, FALSE)</f>
        <v>331050</v>
      </c>
      <c r="C148">
        <f>VLOOKUP(A148,'LOOKUP SalesReport 2023-11-13'!$A$2:$Q$216,9,FALSE)</f>
        <v>2</v>
      </c>
      <c r="D148" s="48" t="str" cm="1">
        <f t="array" ref="D148">IFERROR(_xlfn.XLOOKUP(1,('Annual Sales FINAL 06262023'!$A$3:$A$4500=Table2.5a!$A148)*('Annual Sales FINAL 06262023'!$F$3:$F$4500='Input_Data &amp; TOC'!$A$2),'Annual Sales FINAL 06262023'!$J$3:$J$4500,,TRUE),_xlfn.XLOOKUP(A148,'LOOKUP SalesReport 2023-11-13'!A:A,'LOOKUP SalesReport 2023-11-13'!H:H,,FALSE))</f>
        <v>Alaska Power &amp; Telephone Company</v>
      </c>
      <c r="E148" s="48" t="str" cm="1">
        <f t="array" ref="E148">IFERROR(_xlfn.XLOOKUP(1,('Annual Sales FINAL 06262023'!$A$3:$A$4500=Table2.5a!$A148)*('Annual Sales FINAL 06262023'!$F$3:$F$4500='Input_Data &amp; TOC'!$A$2),'Annual Sales FINAL 06262023'!$B$3:$B$4500,,TRUE),_xlfn.XLOOKUP(A148,'LOOKUP SalesReport 2023-11-13'!A:A,'LOOKUP SalesReport 2023-11-13'!G:G,,FALSE))</f>
        <v>Allakaket, Alatna</v>
      </c>
      <c r="F148" s="48" t="str" cm="1">
        <f t="array" ref="F148">IFERROR(_xlfn.XLOOKUP(1,('Annual Sales FINAL 06262023'!$A$3:$A$4500=Table2.5a!$A148)*('Annual Sales FINAL 06262023'!$F$3:$F$4500='Input_Data &amp; TOC'!$A$2),'Annual Sales FINAL 06262023'!$E$3:$E$4500,,TRUE),_xlfn.XLOOKUP(A148,'LOOKUP SalesReport 2023-11-13'!A:A,'LOOKUP SalesReport 2023-11-13'!K:K,,FALSE))</f>
        <v>Allakaket_grid</v>
      </c>
      <c r="G148" s="98" t="str">
        <f>VLOOKUP($F148,'LOOKUP INTERTIES 2023-11-08'!$B$2:$G$206,6,FALSE)</f>
        <v>Yukon-Koyukuk/Upper Tanana</v>
      </c>
      <c r="H148" s="140" cm="1">
        <f t="array" ref="H148">IFERROR(_xlfn.XLOOKUP(1,('Annual Sales FINAL 06262023'!$A$3:$A$4500=$A148)*('Annual Sales FINAL 06262023'!$F$3:$F$4500='Input_Data &amp; TOC'!$A$2),'Annual Sales FINAL 06262023'!$V$3:$V$4500,,TRUE),)</f>
        <v>191.05914216666665</v>
      </c>
      <c r="I148" s="151" cm="1">
        <f t="array" ref="I148">IFERROR(_xlfn.XLOOKUP(1,('Annual Sales FINAL 06262023'!$A$3:$A$4500=$A148)*('Annual Sales FINAL 06262023'!$F$3:$F$4500='Input_Data &amp; TOC'!$A$2),'Annual Sales FINAL 06262023'!$W$3:$W$4500,,TRUE),)</f>
        <v>216.69200000000001</v>
      </c>
      <c r="J148" s="154" cm="1">
        <f t="array" ref="J148">IFERROR(_xlfn.XLOOKUP(1,('Annual Sales FINAL 06262023'!$A$3:$A$4500=$A148)*('Annual Sales FINAL 06262023'!$F$3:$F$4500='Input_Data &amp; TOC'!$A$2),'Annual Sales FINAL 06262023'!$X$3:$X$4500,,TRUE),)</f>
        <v>67.75</v>
      </c>
      <c r="K148" s="46">
        <f t="shared" si="12"/>
        <v>0.88170833333333321</v>
      </c>
      <c r="L148" s="139" cm="1">
        <f t="array" ref="L148">IFERROR(_xlfn.XLOOKUP(1,('Annual Sales FINAL 06262023'!$A$3:$A$4500=$A148)*('Annual Sales FINAL 06262023'!$F$3:$F$4500='Input_Data &amp; TOC'!$A$2),'Annual Sales FINAL 06262023'!$Y$3:$Y$4500,,TRUE),)</f>
        <v>35.300956541666658</v>
      </c>
      <c r="M148" s="139" cm="1">
        <f t="array" ref="M148">IFERROR(_xlfn.XLOOKUP(1,('Annual Sales FINAL 06262023'!$A$3:$A$4500=$A148)*('Annual Sales FINAL 06262023'!$F$3:$F$4500='Input_Data &amp; TOC'!$A$2),'Annual Sales FINAL 06262023'!$Z$3:$Z$4500,,TRUE),)</f>
        <v>40.036999999999999</v>
      </c>
      <c r="N148" s="139" cm="1">
        <f t="array" ref="N148">IFERROR(_xlfn.XLOOKUP(1,('Annual Sales FINAL 06262023'!$A$3:$A$4500=$A148)*('Annual Sales FINAL 06262023'!$F$3:$F$4500='Input_Data &amp; TOC'!$A$2),'Annual Sales FINAL 06262023'!$AA$3:$AA$4500,,TRUE),)</f>
        <v>18</v>
      </c>
      <c r="O148" s="140">
        <f t="shared" si="13"/>
        <v>0.88170833333333309</v>
      </c>
      <c r="P148" s="127" cm="1">
        <f t="array" ref="P148">IFERROR(_xlfn.XLOOKUP(1,('Annual Sales FINAL 06262023'!$A$3:$A$4500=$A148)*('Annual Sales FINAL 06262023'!$F$3:$F$4500='Input_Data &amp; TOC'!$A$2),'Annual Sales FINAL 06262023'!$AO$3:$AO$4500,,TRUE),)</f>
        <v>300.56290862499998</v>
      </c>
      <c r="Q148" s="127" cm="1">
        <f t="array" ref="Q148">IFERROR(_xlfn.XLOOKUP(1,('Annual Sales FINAL 06262023'!$A$3:$A$4500=$A148)*('Annual Sales FINAL 06262023'!$F$3:$F$4500='Input_Data &amp; TOC'!$A$2),'Annual Sales FINAL 06262023'!$AP$3:$AP$4500,,TRUE),)</f>
        <v>340.887</v>
      </c>
      <c r="R148" s="127" cm="1">
        <f t="array" ref="R148">IFERROR(_xlfn.XLOOKUP(1,('Annual Sales FINAL 06262023'!$A$3:$A$4500=$A148)*('Annual Sales FINAL 06262023'!$F$3:$F$4500='Input_Data &amp; TOC'!$A$2),'Annual Sales FINAL 06262023'!$AQ$3:$AQ$4500,,TRUE),)</f>
        <v>15.583333333333334</v>
      </c>
      <c r="S148" s="142">
        <f t="shared" si="10"/>
        <v>0.88170833333333332</v>
      </c>
      <c r="T148" s="139" cm="1">
        <f t="array" ref="T148">IFERROR(_xlfn.XLOOKUP(1,('Annual Sales FINAL 06262023'!$A$3:$A$4500=$A148)*('Annual Sales FINAL 06262023'!$F$3:$F$4500='Input_Data &amp; TOC'!$A$2),'Annual Sales FINAL 06262023'!$AR$3:$AR$4500,,TRUE),)</f>
        <v>526.9230073333332</v>
      </c>
      <c r="U148" s="139" cm="1">
        <f t="array" ref="U148">IFERROR(_xlfn.XLOOKUP(1,('Annual Sales FINAL 06262023'!$A$3:$A$4500=$A148)*('Annual Sales FINAL 06262023'!$F$3:$F$4500='Input_Data &amp; TOC'!$A$2),'Annual Sales FINAL 06262023'!$AS$3:$AS$4500,,TRUE),)</f>
        <v>597.61599999999999</v>
      </c>
      <c r="V148" s="139" cm="1">
        <f t="array" ref="V148">IFERROR(_xlfn.XLOOKUP(1,('Annual Sales FINAL 06262023'!$A$3:$A$4500=$A148)*('Annual Sales FINAL 06262023'!$F$3:$F$4500='Input_Data &amp; TOC'!$A$2),'Annual Sales FINAL 06262023'!$AT$3:$AT$4500,,TRUE),)</f>
        <v>101.33333333333334</v>
      </c>
      <c r="W148" s="142">
        <f t="shared" si="14"/>
        <v>0.88170833333333309</v>
      </c>
      <c r="X148" s="139" t="str" cm="1">
        <f t="array" ref="X148">IFERROR(_xlfn.XLOOKUP(1,('Annual Sales FINAL 06262023'!$A$3:$A$4500=$A148)*('Annual Sales FINAL 06262023'!$F$3:$F$4500='Input_Data &amp; TOC'!$A$2),'Annual Sales FINAL 06262023'!$S$3:$S$4500,,TRUE),)</f>
        <v>PCE</v>
      </c>
      <c r="Y148" s="139" cm="1">
        <f t="array" ref="Y148">IFERROR(_xlfn.XLOOKUP(1,('Annual Sales FINAL 06262023'!$A$3:$A$4500=$A148)*('Annual Sales FINAL 06262023'!$F$3:$F$4500='Input_Data &amp; TOC'!$A$2),'Annual Sales FINAL 06262023'!$AU$3:$AU$4500,,TRUE),)</f>
        <v>12</v>
      </c>
      <c r="Z148" t="str">
        <f>VLOOKUP($A148,'LOOKUP SalesReport 2023-11-13'!$A$2:$P$216,16, FALSE)</f>
        <v>Yukon-Koyukuk/Upper Tanana</v>
      </c>
      <c r="AA148" t="str">
        <f t="shared" si="11"/>
        <v>Residential rate as reported to PCE</v>
      </c>
    </row>
    <row r="149" spans="1:27" ht="30" x14ac:dyDescent="0.25">
      <c r="A149" t="s">
        <v>435</v>
      </c>
      <c r="B149">
        <f>VLOOKUP($A149,'LOOKUP SalesReport 2023-11-13'!$A$2:$O$216,4, FALSE)</f>
        <v>331200</v>
      </c>
      <c r="C149">
        <f>VLOOKUP(A149,'LOOKUP SalesReport 2023-11-13'!$A$2:$Q$216,9,FALSE)</f>
        <v>2</v>
      </c>
      <c r="D149" s="48" t="str" cm="1">
        <f t="array" ref="D149">IFERROR(_xlfn.XLOOKUP(1,('Annual Sales FINAL 06262023'!$A$3:$A$4500=Table2.5a!$A149)*('Annual Sales FINAL 06262023'!$F$3:$F$4500='Input_Data &amp; TOC'!$A$2),'Annual Sales FINAL 06262023'!$J$3:$J$4500,,TRUE),_xlfn.XLOOKUP(A149,'LOOKUP SalesReport 2023-11-13'!A:A,'LOOKUP SalesReport 2023-11-13'!H:H,,FALSE))</f>
        <v>Alaska Power &amp; Telephone Company</v>
      </c>
      <c r="E149" s="48" t="str" cm="1">
        <f t="array" ref="E149">IFERROR(_xlfn.XLOOKUP(1,('Annual Sales FINAL 06262023'!$A$3:$A$4500=Table2.5a!$A149)*('Annual Sales FINAL 06262023'!$F$3:$F$4500='Input_Data &amp; TOC'!$A$2),'Annual Sales FINAL 06262023'!$B$3:$B$4500,,TRUE),_xlfn.XLOOKUP(A149,'LOOKUP SalesReport 2023-11-13'!A:A,'LOOKUP SalesReport 2023-11-13'!G:G,,FALSE))</f>
        <v>Tetlin</v>
      </c>
      <c r="F149" s="48" t="str" cm="1">
        <f t="array" ref="F149">IFERROR(_xlfn.XLOOKUP(1,('Annual Sales FINAL 06262023'!$A$3:$A$4500=Table2.5a!$A149)*('Annual Sales FINAL 06262023'!$F$3:$F$4500='Input_Data &amp; TOC'!$A$2),'Annual Sales FINAL 06262023'!$E$3:$E$4500,,TRUE),_xlfn.XLOOKUP(A149,'LOOKUP SalesReport 2023-11-13'!A:A,'LOOKUP SalesReport 2023-11-13'!K:K,,FALSE))</f>
        <v>Tok_grid</v>
      </c>
      <c r="G149" s="98" t="str">
        <f>VLOOKUP($F149,'LOOKUP INTERTIES 2023-11-08'!$B$2:$G$206,6,FALSE)</f>
        <v>Yukon-Koyukuk/Upper Tanana</v>
      </c>
      <c r="H149" s="140" cm="1">
        <f t="array" ref="H149">IFERROR(_xlfn.XLOOKUP(1,('Annual Sales FINAL 06262023'!$A$3:$A$4500=$A149)*('Annual Sales FINAL 06262023'!$F$3:$F$4500='Input_Data &amp; TOC'!$A$2),'Annual Sales FINAL 06262023'!$V$3:$V$4500,,TRUE),)</f>
        <v>79.271322900000015</v>
      </c>
      <c r="I149" s="151" cm="1">
        <f t="array" ref="I149">IFERROR(_xlfn.XLOOKUP(1,('Annual Sales FINAL 06262023'!$A$3:$A$4500=$A149)*('Annual Sales FINAL 06262023'!$F$3:$F$4500='Input_Data &amp; TOC'!$A$2),'Annual Sales FINAL 06262023'!$W$3:$W$4500,,TRUE),)</f>
        <v>178.268</v>
      </c>
      <c r="J149" s="154" cm="1">
        <f t="array" ref="J149">IFERROR(_xlfn.XLOOKUP(1,('Annual Sales FINAL 06262023'!$A$3:$A$4500=$A149)*('Annual Sales FINAL 06262023'!$F$3:$F$4500='Input_Data &amp; TOC'!$A$2),'Annual Sales FINAL 06262023'!$X$3:$X$4500,,TRUE),)</f>
        <v>47.916666666666664</v>
      </c>
      <c r="K149" s="46">
        <f t="shared" si="12"/>
        <v>0.4446750000000001</v>
      </c>
      <c r="L149" s="139" cm="1">
        <f t="array" ref="L149">IFERROR(_xlfn.XLOOKUP(1,('Annual Sales FINAL 06262023'!$A$3:$A$4500=$A149)*('Annual Sales FINAL 06262023'!$F$3:$F$4500='Input_Data &amp; TOC'!$A$2),'Annual Sales FINAL 06262023'!$Y$3:$Y$4500,,TRUE),)</f>
        <v>32.049505950000004</v>
      </c>
      <c r="M149" s="139" cm="1">
        <f t="array" ref="M149">IFERROR(_xlfn.XLOOKUP(1,('Annual Sales FINAL 06262023'!$A$3:$A$4500=$A149)*('Annual Sales FINAL 06262023'!$F$3:$F$4500='Input_Data &amp; TOC'!$A$2),'Annual Sales FINAL 06262023'!$Z$3:$Z$4500,,TRUE),)</f>
        <v>72.073999999999998</v>
      </c>
      <c r="N149" s="139" cm="1">
        <f t="array" ref="N149">IFERROR(_xlfn.XLOOKUP(1,('Annual Sales FINAL 06262023'!$A$3:$A$4500=$A149)*('Annual Sales FINAL 06262023'!$F$3:$F$4500='Input_Data &amp; TOC'!$A$2),'Annual Sales FINAL 06262023'!$AA$3:$AA$4500,,TRUE),)</f>
        <v>5</v>
      </c>
      <c r="O149" s="140">
        <f t="shared" si="13"/>
        <v>0.44467500000000004</v>
      </c>
      <c r="P149" s="127" cm="1">
        <f t="array" ref="P149">IFERROR(_xlfn.XLOOKUP(1,('Annual Sales FINAL 06262023'!$A$3:$A$4500=$A149)*('Annual Sales FINAL 06262023'!$F$3:$F$4500='Input_Data &amp; TOC'!$A$2),'Annual Sales FINAL 06262023'!$AO$3:$AO$4500,,TRUE),)</f>
        <v>68.066846925000007</v>
      </c>
      <c r="Q149" s="127" cm="1">
        <f t="array" ref="Q149">IFERROR(_xlfn.XLOOKUP(1,('Annual Sales FINAL 06262023'!$A$3:$A$4500=$A149)*('Annual Sales FINAL 06262023'!$F$3:$F$4500='Input_Data &amp; TOC'!$A$2),'Annual Sales FINAL 06262023'!$AP$3:$AP$4500,,TRUE),)</f>
        <v>153.071</v>
      </c>
      <c r="R149" s="127" cm="1">
        <f t="array" ref="R149">IFERROR(_xlfn.XLOOKUP(1,('Annual Sales FINAL 06262023'!$A$3:$A$4500=$A149)*('Annual Sales FINAL 06262023'!$F$3:$F$4500='Input_Data &amp; TOC'!$A$2),'Annual Sales FINAL 06262023'!$AQ$3:$AQ$4500,,TRUE),)</f>
        <v>9.5</v>
      </c>
      <c r="S149" s="142">
        <f t="shared" si="10"/>
        <v>0.44467500000000004</v>
      </c>
      <c r="T149" s="139" cm="1">
        <f t="array" ref="T149">IFERROR(_xlfn.XLOOKUP(1,('Annual Sales FINAL 06262023'!$A$3:$A$4500=$A149)*('Annual Sales FINAL 06262023'!$F$3:$F$4500='Input_Data &amp; TOC'!$A$2),'Annual Sales FINAL 06262023'!$AR$3:$AR$4500,,TRUE),)</f>
        <v>179.38767577500005</v>
      </c>
      <c r="U149" s="139" cm="1">
        <f t="array" ref="U149">IFERROR(_xlfn.XLOOKUP(1,('Annual Sales FINAL 06262023'!$A$3:$A$4500=$A149)*('Annual Sales FINAL 06262023'!$F$3:$F$4500='Input_Data &amp; TOC'!$A$2),'Annual Sales FINAL 06262023'!$AS$3:$AS$4500,,TRUE),)</f>
        <v>403.41300000000001</v>
      </c>
      <c r="V149" s="139" cm="1">
        <f t="array" ref="V149">IFERROR(_xlfn.XLOOKUP(1,('Annual Sales FINAL 06262023'!$A$3:$A$4500=$A149)*('Annual Sales FINAL 06262023'!$F$3:$F$4500='Input_Data &amp; TOC'!$A$2),'Annual Sales FINAL 06262023'!$AT$3:$AT$4500,,TRUE),)</f>
        <v>62.416666666666664</v>
      </c>
      <c r="W149" s="142">
        <f t="shared" si="14"/>
        <v>0.4446750000000001</v>
      </c>
      <c r="X149" s="139" t="str" cm="1">
        <f t="array" ref="X149">IFERROR(_xlfn.XLOOKUP(1,('Annual Sales FINAL 06262023'!$A$3:$A$4500=$A149)*('Annual Sales FINAL 06262023'!$F$3:$F$4500='Input_Data &amp; TOC'!$A$2),'Annual Sales FINAL 06262023'!$S$3:$S$4500,,TRUE),)</f>
        <v>PCE</v>
      </c>
      <c r="Y149" s="139" cm="1">
        <f t="array" ref="Y149">IFERROR(_xlfn.XLOOKUP(1,('Annual Sales FINAL 06262023'!$A$3:$A$4500=$A149)*('Annual Sales FINAL 06262023'!$F$3:$F$4500='Input_Data &amp; TOC'!$A$2),'Annual Sales FINAL 06262023'!$AU$3:$AU$4500,,TRUE),)</f>
        <v>12</v>
      </c>
      <c r="Z149" t="str">
        <f>VLOOKUP($A149,'LOOKUP SalesReport 2023-11-13'!$A$2:$P$216,16, FALSE)</f>
        <v>Yukon-Koyukuk/Upper Tanana</v>
      </c>
      <c r="AA149" t="str">
        <f t="shared" si="11"/>
        <v>Residential rate as reported to PCE</v>
      </c>
    </row>
    <row r="150" spans="1:27" ht="30" x14ac:dyDescent="0.25">
      <c r="A150" t="s">
        <v>423</v>
      </c>
      <c r="B150">
        <f>VLOOKUP($A150,'LOOKUP SalesReport 2023-11-13'!$A$2:$O$216,4, FALSE)</f>
        <v>331210</v>
      </c>
      <c r="C150">
        <f>VLOOKUP(A150,'LOOKUP SalesReport 2023-11-13'!$A$2:$Q$216,9,FALSE)</f>
        <v>0</v>
      </c>
      <c r="D150" s="48" t="str" cm="1">
        <f t="array" ref="D150">IFERROR(_xlfn.XLOOKUP(1,('Annual Sales FINAL 06262023'!$A$3:$A$4500=Table2.5a!$A150)*('Annual Sales FINAL 06262023'!$F$3:$F$4500='Input_Data &amp; TOC'!$A$2),'Annual Sales FINAL 06262023'!$J$3:$J$4500,,TRUE),_xlfn.XLOOKUP(A150,'LOOKUP SalesReport 2023-11-13'!A:A,'LOOKUP SalesReport 2023-11-13'!H:H,,FALSE))</f>
        <v>Alaska Power &amp; Telephone Company</v>
      </c>
      <c r="E150" s="48" t="str" cm="1">
        <f t="array" ref="E150">IFERROR(_xlfn.XLOOKUP(1,('Annual Sales FINAL 06262023'!$A$3:$A$4500=Table2.5a!$A150)*('Annual Sales FINAL 06262023'!$F$3:$F$4500='Input_Data &amp; TOC'!$A$2),'Annual Sales FINAL 06262023'!$B$3:$B$4500,,TRUE),_xlfn.XLOOKUP(A150,'LOOKUP SalesReport 2023-11-13'!A:A,'LOOKUP SalesReport 2023-11-13'!G:G,,FALSE))</f>
        <v>Thorne Bay, Kasaan</v>
      </c>
      <c r="F150" s="48" t="str" cm="1">
        <f t="array" ref="F150">IFERROR(_xlfn.XLOOKUP(1,('Annual Sales FINAL 06262023'!$A$3:$A$4500=Table2.5a!$A150)*('Annual Sales FINAL 06262023'!$F$3:$F$4500='Input_Data &amp; TOC'!$A$2),'Annual Sales FINAL 06262023'!$E$3:$E$4500,,TRUE),_xlfn.XLOOKUP(A150,'LOOKUP SalesReport 2023-11-13'!A:A,'LOOKUP SalesReport 2023-11-13'!K:K,,FALSE))</f>
        <v>Prince of Wales Is._grid</v>
      </c>
      <c r="G150" s="98" t="str">
        <f>VLOOKUP($F150,'LOOKUP INTERTIES 2023-11-08'!$B$2:$G$206,6,FALSE)</f>
        <v>Southeast</v>
      </c>
      <c r="H150" s="140" cm="1">
        <f t="array" ref="H150">IFERROR(_xlfn.XLOOKUP(1,('Annual Sales FINAL 06262023'!$A$3:$A$4500=$A150)*('Annual Sales FINAL 06262023'!$F$3:$F$4500='Input_Data &amp; TOC'!$A$2),'Annual Sales FINAL 06262023'!$V$3:$V$4500,,TRUE),)</f>
        <v>471.79037026666663</v>
      </c>
      <c r="I150" s="151" cm="1">
        <f t="array" ref="I150">IFERROR(_xlfn.XLOOKUP(1,('Annual Sales FINAL 06262023'!$A$3:$A$4500=$A150)*('Annual Sales FINAL 06262023'!$F$3:$F$4500='Input_Data &amp; TOC'!$A$2),'Annual Sales FINAL 06262023'!$W$3:$W$4500,,TRUE),)</f>
        <v>1605.7760000000001</v>
      </c>
      <c r="J150" s="154" cm="1">
        <f t="array" ref="J150">IFERROR(_xlfn.XLOOKUP(1,('Annual Sales FINAL 06262023'!$A$3:$A$4500=$A150)*('Annual Sales FINAL 06262023'!$F$3:$F$4500='Input_Data &amp; TOC'!$A$2),'Annual Sales FINAL 06262023'!$X$3:$X$4500,,TRUE),)</f>
        <v>324.25</v>
      </c>
      <c r="K150" s="46">
        <f t="shared" si="12"/>
        <v>0.29380833333333328</v>
      </c>
      <c r="L150" s="139" cm="1">
        <f t="array" ref="L150">IFERROR(_xlfn.XLOOKUP(1,('Annual Sales FINAL 06262023'!$A$3:$A$4500=$A150)*('Annual Sales FINAL 06262023'!$F$3:$F$4500='Input_Data &amp; TOC'!$A$2),'Annual Sales FINAL 06262023'!$Y$3:$Y$4500,,TRUE),)</f>
        <v>258.2369584166666</v>
      </c>
      <c r="M150" s="139" cm="1">
        <f t="array" ref="M150">IFERROR(_xlfn.XLOOKUP(1,('Annual Sales FINAL 06262023'!$A$3:$A$4500=$A150)*('Annual Sales FINAL 06262023'!$F$3:$F$4500='Input_Data &amp; TOC'!$A$2),'Annual Sales FINAL 06262023'!$Z$3:$Z$4500,,TRUE),)</f>
        <v>878.93</v>
      </c>
      <c r="N150" s="139" cm="1">
        <f t="array" ref="N150">IFERROR(_xlfn.XLOOKUP(1,('Annual Sales FINAL 06262023'!$A$3:$A$4500=$A150)*('Annual Sales FINAL 06262023'!$F$3:$F$4500='Input_Data &amp; TOC'!$A$2),'Annual Sales FINAL 06262023'!$AA$3:$AA$4500,,TRUE),)</f>
        <v>30.083333333333332</v>
      </c>
      <c r="O150" s="140">
        <f t="shared" si="13"/>
        <v>0.29380833333333328</v>
      </c>
      <c r="P150" s="127" cm="1">
        <f t="array" ref="P150">IFERROR(_xlfn.XLOOKUP(1,('Annual Sales FINAL 06262023'!$A$3:$A$4500=$A150)*('Annual Sales FINAL 06262023'!$F$3:$F$4500='Input_Data &amp; TOC'!$A$2),'Annual Sales FINAL 06262023'!$AO$3:$AO$4500,,TRUE),)</f>
        <v>251.97854710833329</v>
      </c>
      <c r="Q150" s="127" cm="1">
        <f t="array" ref="Q150">IFERROR(_xlfn.XLOOKUP(1,('Annual Sales FINAL 06262023'!$A$3:$A$4500=$A150)*('Annual Sales FINAL 06262023'!$F$3:$F$4500='Input_Data &amp; TOC'!$A$2),'Annual Sales FINAL 06262023'!$AP$3:$AP$4500,,TRUE),)</f>
        <v>857.62900000000002</v>
      </c>
      <c r="R150" s="127" cm="1">
        <f t="array" ref="R150">IFERROR(_xlfn.XLOOKUP(1,('Annual Sales FINAL 06262023'!$A$3:$A$4500=$A150)*('Annual Sales FINAL 06262023'!$F$3:$F$4500='Input_Data &amp; TOC'!$A$2),'Annual Sales FINAL 06262023'!$AQ$3:$AQ$4500,,TRUE),)</f>
        <v>150.66666666666666</v>
      </c>
      <c r="S150" s="142">
        <f t="shared" si="10"/>
        <v>0.29380833333333328</v>
      </c>
      <c r="T150" s="139" cm="1">
        <f t="array" ref="T150">IFERROR(_xlfn.XLOOKUP(1,('Annual Sales FINAL 06262023'!$A$3:$A$4500=$A150)*('Annual Sales FINAL 06262023'!$F$3:$F$4500='Input_Data &amp; TOC'!$A$2),'Annual Sales FINAL 06262023'!$AR$3:$AR$4500,,TRUE),)</f>
        <v>982.00587579166654</v>
      </c>
      <c r="U150" s="139" cm="1">
        <f t="array" ref="U150">IFERROR(_xlfn.XLOOKUP(1,('Annual Sales FINAL 06262023'!$A$3:$A$4500=$A150)*('Annual Sales FINAL 06262023'!$F$3:$F$4500='Input_Data &amp; TOC'!$A$2),'Annual Sales FINAL 06262023'!$AS$3:$AS$4500,,TRUE),)</f>
        <v>3342.335</v>
      </c>
      <c r="V150" s="139" cm="1">
        <f t="array" ref="V150">IFERROR(_xlfn.XLOOKUP(1,('Annual Sales FINAL 06262023'!$A$3:$A$4500=$A150)*('Annual Sales FINAL 06262023'!$F$3:$F$4500='Input_Data &amp; TOC'!$A$2),'Annual Sales FINAL 06262023'!$AT$3:$AT$4500,,TRUE),)</f>
        <v>505</v>
      </c>
      <c r="W150" s="142">
        <f t="shared" si="14"/>
        <v>0.29380833333333328</v>
      </c>
      <c r="X150" s="139" t="str" cm="1">
        <f t="array" ref="X150">IFERROR(_xlfn.XLOOKUP(1,('Annual Sales FINAL 06262023'!$A$3:$A$4500=$A150)*('Annual Sales FINAL 06262023'!$F$3:$F$4500='Input_Data &amp; TOC'!$A$2),'Annual Sales FINAL 06262023'!$S$3:$S$4500,,TRUE),)</f>
        <v>PCE</v>
      </c>
      <c r="Y150" s="139" cm="1">
        <f t="array" ref="Y150">IFERROR(_xlfn.XLOOKUP(1,('Annual Sales FINAL 06262023'!$A$3:$A$4500=$A150)*('Annual Sales FINAL 06262023'!$F$3:$F$4500='Input_Data &amp; TOC'!$A$2),'Annual Sales FINAL 06262023'!$AU$3:$AU$4500,,TRUE),)</f>
        <v>12</v>
      </c>
      <c r="Z150" t="str">
        <f>VLOOKUP($A150,'LOOKUP SalesReport 2023-11-13'!$A$2:$P$216,16, FALSE)</f>
        <v>Southeast</v>
      </c>
      <c r="AA150" t="str">
        <f t="shared" si="11"/>
        <v>Residential rate as reported to PCE</v>
      </c>
    </row>
    <row r="151" spans="1:27" ht="30" x14ac:dyDescent="0.25">
      <c r="A151" t="s">
        <v>440</v>
      </c>
      <c r="B151">
        <f>VLOOKUP($A151,'LOOKUP SalesReport 2023-11-13'!$A$2:$O$216,4, FALSE)</f>
        <v>331220</v>
      </c>
      <c r="C151">
        <f>VLOOKUP(A151,'LOOKUP SalesReport 2023-11-13'!$A$2:$Q$216,9,FALSE)</f>
        <v>2</v>
      </c>
      <c r="D151" s="48" t="str" cm="1">
        <f t="array" ref="D151">IFERROR(_xlfn.XLOOKUP(1,('Annual Sales FINAL 06262023'!$A$3:$A$4500=Table2.5a!$A151)*('Annual Sales FINAL 06262023'!$F$3:$F$4500='Input_Data &amp; TOC'!$A$2),'Annual Sales FINAL 06262023'!$J$3:$J$4500,,TRUE),_xlfn.XLOOKUP(A151,'LOOKUP SalesReport 2023-11-13'!A:A,'LOOKUP SalesReport 2023-11-13'!H:H,,FALSE))</f>
        <v>Alaska Power &amp; Telephone Company</v>
      </c>
      <c r="E151" s="48" t="str" cm="1">
        <f t="array" ref="E151">IFERROR(_xlfn.XLOOKUP(1,('Annual Sales FINAL 06262023'!$A$3:$A$4500=Table2.5a!$A151)*('Annual Sales FINAL 06262023'!$F$3:$F$4500='Input_Data &amp; TOC'!$A$2),'Annual Sales FINAL 06262023'!$B$3:$B$4500,,TRUE),_xlfn.XLOOKUP(A151,'LOOKUP SalesReport 2023-11-13'!A:A,'LOOKUP SalesReport 2023-11-13'!G:G,,FALSE))</f>
        <v>Tok, Tanacross</v>
      </c>
      <c r="F151" s="48" t="str" cm="1">
        <f t="array" ref="F151">IFERROR(_xlfn.XLOOKUP(1,('Annual Sales FINAL 06262023'!$A$3:$A$4500=Table2.5a!$A151)*('Annual Sales FINAL 06262023'!$F$3:$F$4500='Input_Data &amp; TOC'!$A$2),'Annual Sales FINAL 06262023'!$E$3:$E$4500,,TRUE),_xlfn.XLOOKUP(A151,'LOOKUP SalesReport 2023-11-13'!A:A,'LOOKUP SalesReport 2023-11-13'!K:K,,FALSE))</f>
        <v>Tok_grid</v>
      </c>
      <c r="G151" s="98" t="str">
        <f>VLOOKUP($F151,'LOOKUP INTERTIES 2023-11-08'!$B$2:$G$206,6,FALSE)</f>
        <v>Yukon-Koyukuk/Upper Tanana</v>
      </c>
      <c r="H151" s="140" cm="1">
        <f t="array" ref="H151">IFERROR(_xlfn.XLOOKUP(1,('Annual Sales FINAL 06262023'!$A$3:$A$4500=$A151)*('Annual Sales FINAL 06262023'!$F$3:$F$4500='Input_Data &amp; TOC'!$A$2),'Annual Sales FINAL 06262023'!$V$3:$V$4500,,TRUE),)</f>
        <v>1855.311994966667</v>
      </c>
      <c r="I151" s="151" cm="1">
        <f t="array" ref="I151">IFERROR(_xlfn.XLOOKUP(1,('Annual Sales FINAL 06262023'!$A$3:$A$4500=$A151)*('Annual Sales FINAL 06262023'!$F$3:$F$4500='Input_Data &amp; TOC'!$A$2),'Annual Sales FINAL 06262023'!$W$3:$W$4500,,TRUE),)</f>
        <v>4172.4440000000004</v>
      </c>
      <c r="J151" s="154" cm="1">
        <f t="array" ref="J151">IFERROR(_xlfn.XLOOKUP(1,('Annual Sales FINAL 06262023'!$A$3:$A$4500=$A151)*('Annual Sales FINAL 06262023'!$F$3:$F$4500='Input_Data &amp; TOC'!$A$2),'Annual Sales FINAL 06262023'!$X$3:$X$4500,,TRUE),)</f>
        <v>781.41666666666663</v>
      </c>
      <c r="K151" s="46">
        <f t="shared" si="12"/>
        <v>0.44465833333333338</v>
      </c>
      <c r="L151" s="139" cm="1">
        <f t="array" ref="L151">IFERROR(_xlfn.XLOOKUP(1,('Annual Sales FINAL 06262023'!$A$3:$A$4500=$A151)*('Annual Sales FINAL 06262023'!$F$3:$F$4500='Input_Data &amp; TOC'!$A$2),'Annual Sales FINAL 06262023'!$Y$3:$Y$4500,,TRUE),)</f>
        <v>1309.9189841666669</v>
      </c>
      <c r="M151" s="139" cm="1">
        <f t="array" ref="M151">IFERROR(_xlfn.XLOOKUP(1,('Annual Sales FINAL 06262023'!$A$3:$A$4500=$A151)*('Annual Sales FINAL 06262023'!$F$3:$F$4500='Input_Data &amp; TOC'!$A$2),'Annual Sales FINAL 06262023'!$Z$3:$Z$4500,,TRUE),)</f>
        <v>2945.9</v>
      </c>
      <c r="N151" s="139" cm="1">
        <f t="array" ref="N151">IFERROR(_xlfn.XLOOKUP(1,('Annual Sales FINAL 06262023'!$A$3:$A$4500=$A151)*('Annual Sales FINAL 06262023'!$F$3:$F$4500='Input_Data &amp; TOC'!$A$2),'Annual Sales FINAL 06262023'!$AA$3:$AA$4500,,TRUE),)</f>
        <v>33</v>
      </c>
      <c r="O151" s="140">
        <f t="shared" si="13"/>
        <v>0.44465833333333338</v>
      </c>
      <c r="P151" s="127" cm="1">
        <f t="array" ref="P151">IFERROR(_xlfn.XLOOKUP(1,('Annual Sales FINAL 06262023'!$A$3:$A$4500=$A151)*('Annual Sales FINAL 06262023'!$F$3:$F$4500='Input_Data &amp; TOC'!$A$2),'Annual Sales FINAL 06262023'!$AO$3:$AO$4500,,TRUE),)</f>
        <v>625.1331450583333</v>
      </c>
      <c r="Q151" s="127" cm="1">
        <f t="array" ref="Q151">IFERROR(_xlfn.XLOOKUP(1,('Annual Sales FINAL 06262023'!$A$3:$A$4500=$A151)*('Annual Sales FINAL 06262023'!$F$3:$F$4500='Input_Data &amp; TOC'!$A$2),'Annual Sales FINAL 06262023'!$AP$3:$AP$4500,,TRUE),)</f>
        <v>1405.8729999999998</v>
      </c>
      <c r="R151" s="127" cm="1">
        <f t="array" ref="R151">IFERROR(_xlfn.XLOOKUP(1,('Annual Sales FINAL 06262023'!$A$3:$A$4500=$A151)*('Annual Sales FINAL 06262023'!$F$3:$F$4500='Input_Data &amp; TOC'!$A$2),'Annual Sales FINAL 06262023'!$AQ$3:$AQ$4500,,TRUE),)</f>
        <v>180.25</v>
      </c>
      <c r="S151" s="142">
        <f t="shared" si="10"/>
        <v>0.44465833333333338</v>
      </c>
      <c r="T151" s="139" cm="1">
        <f t="array" ref="T151">IFERROR(_xlfn.XLOOKUP(1,('Annual Sales FINAL 06262023'!$A$3:$A$4500=$A151)*('Annual Sales FINAL 06262023'!$F$3:$F$4500='Input_Data &amp; TOC'!$A$2),'Annual Sales FINAL 06262023'!$AR$3:$AR$4500,,TRUE),)</f>
        <v>3790.3641241916671</v>
      </c>
      <c r="U151" s="139" cm="1">
        <f t="array" ref="U151">IFERROR(_xlfn.XLOOKUP(1,('Annual Sales FINAL 06262023'!$A$3:$A$4500=$A151)*('Annual Sales FINAL 06262023'!$F$3:$F$4500='Input_Data &amp; TOC'!$A$2),'Annual Sales FINAL 06262023'!$AS$3:$AS$4500,,TRUE),)</f>
        <v>8524.2170000000006</v>
      </c>
      <c r="V151" s="139" cm="1">
        <f t="array" ref="V151">IFERROR(_xlfn.XLOOKUP(1,('Annual Sales FINAL 06262023'!$A$3:$A$4500=$A151)*('Annual Sales FINAL 06262023'!$F$3:$F$4500='Input_Data &amp; TOC'!$A$2),'Annual Sales FINAL 06262023'!$AT$3:$AT$4500,,TRUE),)</f>
        <v>994.66666666666663</v>
      </c>
      <c r="W151" s="142">
        <f t="shared" si="14"/>
        <v>0.44465833333333338</v>
      </c>
      <c r="X151" s="139" t="str" cm="1">
        <f t="array" ref="X151">IFERROR(_xlfn.XLOOKUP(1,('Annual Sales FINAL 06262023'!$A$3:$A$4500=$A151)*('Annual Sales FINAL 06262023'!$F$3:$F$4500='Input_Data &amp; TOC'!$A$2),'Annual Sales FINAL 06262023'!$S$3:$S$4500,,TRUE),)</f>
        <v>PCE</v>
      </c>
      <c r="Y151" s="139" cm="1">
        <f t="array" ref="Y151">IFERROR(_xlfn.XLOOKUP(1,('Annual Sales FINAL 06262023'!$A$3:$A$4500=$A151)*('Annual Sales FINAL 06262023'!$F$3:$F$4500='Input_Data &amp; TOC'!$A$2),'Annual Sales FINAL 06262023'!$AU$3:$AU$4500,,TRUE),)</f>
        <v>12</v>
      </c>
      <c r="Z151" t="str">
        <f>VLOOKUP($A151,'LOOKUP SalesReport 2023-11-13'!$A$2:$P$216,16, FALSE)</f>
        <v>Yukon-Koyukuk/Upper Tanana</v>
      </c>
      <c r="AA151" t="str">
        <f t="shared" si="11"/>
        <v>Residential rate as reported to PCE</v>
      </c>
    </row>
    <row r="152" spans="1:27" ht="30" x14ac:dyDescent="0.25">
      <c r="A152" t="s">
        <v>444</v>
      </c>
      <c r="B152">
        <f>VLOOKUP($A152,'LOOKUP SalesReport 2023-11-13'!$A$2:$O$216,4, FALSE)</f>
        <v>331230</v>
      </c>
      <c r="C152">
        <f>VLOOKUP(A152,'LOOKUP SalesReport 2023-11-13'!$A$2:$Q$216,9,FALSE)</f>
        <v>2</v>
      </c>
      <c r="D152" s="48" t="str" cm="1">
        <f t="array" ref="D152">IFERROR(_xlfn.XLOOKUP(1,('Annual Sales FINAL 06262023'!$A$3:$A$4500=Table2.5a!$A152)*('Annual Sales FINAL 06262023'!$F$3:$F$4500='Input_Data &amp; TOC'!$A$2),'Annual Sales FINAL 06262023'!$J$3:$J$4500,,TRUE),_xlfn.XLOOKUP(A152,'LOOKUP SalesReport 2023-11-13'!A:A,'LOOKUP SalesReport 2023-11-13'!H:H,,FALSE))</f>
        <v>Alaska Power &amp; Telephone Company</v>
      </c>
      <c r="E152" s="48" t="str" cm="1">
        <f t="array" ref="E152">IFERROR(_xlfn.XLOOKUP(1,('Annual Sales FINAL 06262023'!$A$3:$A$4500=Table2.5a!$A152)*('Annual Sales FINAL 06262023'!$F$3:$F$4500='Input_Data &amp; TOC'!$A$2),'Annual Sales FINAL 06262023'!$B$3:$B$4500,,TRUE),_xlfn.XLOOKUP(A152,'LOOKUP SalesReport 2023-11-13'!A:A,'LOOKUP SalesReport 2023-11-13'!G:G,,FALSE))</f>
        <v>Whale Pass</v>
      </c>
      <c r="F152" s="48" t="str" cm="1">
        <f t="array" ref="F152">IFERROR(_xlfn.XLOOKUP(1,('Annual Sales FINAL 06262023'!$A$3:$A$4500=Table2.5a!$A152)*('Annual Sales FINAL 06262023'!$F$3:$F$4500='Input_Data &amp; TOC'!$A$2),'Annual Sales FINAL 06262023'!$E$3:$E$4500,,TRUE),_xlfn.XLOOKUP(A152,'LOOKUP SalesReport 2023-11-13'!A:A,'LOOKUP SalesReport 2023-11-13'!K:K,,FALSE))</f>
        <v>Whale_Pass_grid</v>
      </c>
      <c r="G152" s="98" t="str">
        <f>VLOOKUP($F152,'LOOKUP INTERTIES 2023-11-08'!$B$2:$G$206,6,FALSE)</f>
        <v>Southeast</v>
      </c>
      <c r="H152" s="140" cm="1">
        <f t="array" ref="H152">IFERROR(_xlfn.XLOOKUP(1,('Annual Sales FINAL 06262023'!$A$3:$A$4500=$A152)*('Annual Sales FINAL 06262023'!$F$3:$F$4500='Input_Data &amp; TOC'!$A$2),'Annual Sales FINAL 06262023'!$V$3:$V$4500,,TRUE),)</f>
        <v>91.24047139999999</v>
      </c>
      <c r="I152" s="151" cm="1">
        <f t="array" ref="I152">IFERROR(_xlfn.XLOOKUP(1,('Annual Sales FINAL 06262023'!$A$3:$A$4500=$A152)*('Annual Sales FINAL 06262023'!$F$3:$F$4500='Input_Data &amp; TOC'!$A$2),'Annual Sales FINAL 06262023'!$W$3:$W$4500,,TRUE),)</f>
        <v>310.553</v>
      </c>
      <c r="J152" s="154" cm="1">
        <f t="array" ref="J152">IFERROR(_xlfn.XLOOKUP(1,('Annual Sales FINAL 06262023'!$A$3:$A$4500=$A152)*('Annual Sales FINAL 06262023'!$F$3:$F$4500='Input_Data &amp; TOC'!$A$2),'Annual Sales FINAL 06262023'!$X$3:$X$4500,,TRUE),)</f>
        <v>84.916666666666671</v>
      </c>
      <c r="K152" s="46">
        <f t="shared" si="12"/>
        <v>0.29379999999999995</v>
      </c>
      <c r="L152" s="139" cm="1">
        <f t="array" ref="L152">IFERROR(_xlfn.XLOOKUP(1,('Annual Sales FINAL 06262023'!$A$3:$A$4500=$A152)*('Annual Sales FINAL 06262023'!$F$3:$F$4500='Input_Data &amp; TOC'!$A$2),'Annual Sales FINAL 06262023'!$Y$3:$Y$4500,,TRUE),)</f>
        <v>28.203624799999993</v>
      </c>
      <c r="M152" s="139" cm="1">
        <f t="array" ref="M152">IFERROR(_xlfn.XLOOKUP(1,('Annual Sales FINAL 06262023'!$A$3:$A$4500=$A152)*('Annual Sales FINAL 06262023'!$F$3:$F$4500='Input_Data &amp; TOC'!$A$2),'Annual Sales FINAL 06262023'!$Z$3:$Z$4500,,TRUE),)</f>
        <v>95.995999999999995</v>
      </c>
      <c r="N152" s="139" cm="1">
        <f t="array" ref="N152">IFERROR(_xlfn.XLOOKUP(1,('Annual Sales FINAL 06262023'!$A$3:$A$4500=$A152)*('Annual Sales FINAL 06262023'!$F$3:$F$4500='Input_Data &amp; TOC'!$A$2),'Annual Sales FINAL 06262023'!$AA$3:$AA$4500,,TRUE),)</f>
        <v>2.0833333333333335</v>
      </c>
      <c r="O152" s="140">
        <f t="shared" si="13"/>
        <v>0.29379999999999995</v>
      </c>
      <c r="P152" s="127" cm="1">
        <f t="array" ref="P152">IFERROR(_xlfn.XLOOKUP(1,('Annual Sales FINAL 06262023'!$A$3:$A$4500=$A152)*('Annual Sales FINAL 06262023'!$F$3:$F$4500='Input_Data &amp; TOC'!$A$2),'Annual Sales FINAL 06262023'!$AO$3:$AO$4500,,TRUE),)</f>
        <v>8.3715371999999988</v>
      </c>
      <c r="Q152" s="127" cm="1">
        <f t="array" ref="Q152">IFERROR(_xlfn.XLOOKUP(1,('Annual Sales FINAL 06262023'!$A$3:$A$4500=$A152)*('Annual Sales FINAL 06262023'!$F$3:$F$4500='Input_Data &amp; TOC'!$A$2),'Annual Sales FINAL 06262023'!$AP$3:$AP$4500,,TRUE),)</f>
        <v>28.494</v>
      </c>
      <c r="R152" s="127" cm="1">
        <f t="array" ref="R152">IFERROR(_xlfn.XLOOKUP(1,('Annual Sales FINAL 06262023'!$A$3:$A$4500=$A152)*('Annual Sales FINAL 06262023'!$F$3:$F$4500='Input_Data &amp; TOC'!$A$2),'Annual Sales FINAL 06262023'!$AQ$3:$AQ$4500,,TRUE),)</f>
        <v>18.666666666666668</v>
      </c>
      <c r="S152" s="142">
        <f t="shared" si="10"/>
        <v>0.29379999999999995</v>
      </c>
      <c r="T152" s="139" cm="1">
        <f t="array" ref="T152">IFERROR(_xlfn.XLOOKUP(1,('Annual Sales FINAL 06262023'!$A$3:$A$4500=$A152)*('Annual Sales FINAL 06262023'!$F$3:$F$4500='Input_Data &amp; TOC'!$A$2),'Annual Sales FINAL 06262023'!$AR$3:$AR$4500,,TRUE),)</f>
        <v>127.81563339999998</v>
      </c>
      <c r="U152" s="139" cm="1">
        <f t="array" ref="U152">IFERROR(_xlfn.XLOOKUP(1,('Annual Sales FINAL 06262023'!$A$3:$A$4500=$A152)*('Annual Sales FINAL 06262023'!$F$3:$F$4500='Input_Data &amp; TOC'!$A$2),'Annual Sales FINAL 06262023'!$AS$3:$AS$4500,,TRUE),)</f>
        <v>435.04300000000001</v>
      </c>
      <c r="V152" s="139" cm="1">
        <f t="array" ref="V152">IFERROR(_xlfn.XLOOKUP(1,('Annual Sales FINAL 06262023'!$A$3:$A$4500=$A152)*('Annual Sales FINAL 06262023'!$F$3:$F$4500='Input_Data &amp; TOC'!$A$2),'Annual Sales FINAL 06262023'!$AT$3:$AT$4500,,TRUE),)</f>
        <v>105.66666666666667</v>
      </c>
      <c r="W152" s="142">
        <f t="shared" si="14"/>
        <v>0.29379999999999995</v>
      </c>
      <c r="X152" s="139" t="str" cm="1">
        <f t="array" ref="X152">IFERROR(_xlfn.XLOOKUP(1,('Annual Sales FINAL 06262023'!$A$3:$A$4500=$A152)*('Annual Sales FINAL 06262023'!$F$3:$F$4500='Input_Data &amp; TOC'!$A$2),'Annual Sales FINAL 06262023'!$S$3:$S$4500,,TRUE),)</f>
        <v>PCE</v>
      </c>
      <c r="Y152" s="139" cm="1">
        <f t="array" ref="Y152">IFERROR(_xlfn.XLOOKUP(1,('Annual Sales FINAL 06262023'!$A$3:$A$4500=$A152)*('Annual Sales FINAL 06262023'!$F$3:$F$4500='Input_Data &amp; TOC'!$A$2),'Annual Sales FINAL 06262023'!$AU$3:$AU$4500,,TRUE),)</f>
        <v>12</v>
      </c>
      <c r="Z152" t="str">
        <f>VLOOKUP($A152,'LOOKUP SalesReport 2023-11-13'!$A$2:$P$216,16, FALSE)</f>
        <v>Southeast</v>
      </c>
      <c r="AA152" t="str">
        <f t="shared" si="11"/>
        <v>Residential rate as reported to PCE</v>
      </c>
    </row>
    <row r="153" spans="1:27" ht="30" x14ac:dyDescent="0.25">
      <c r="A153" t="s">
        <v>383</v>
      </c>
      <c r="B153">
        <f>VLOOKUP($A153,'LOOKUP SalesReport 2023-11-13'!$A$2:$O$216,4, FALSE)</f>
        <v>331060</v>
      </c>
      <c r="C153">
        <f>VLOOKUP(A153,'LOOKUP SalesReport 2023-11-13'!$A$2:$Q$216,9,FALSE)</f>
        <v>2</v>
      </c>
      <c r="D153" s="48" t="str" cm="1">
        <f t="array" ref="D153">IFERROR(_xlfn.XLOOKUP(1,('Annual Sales FINAL 06262023'!$A$3:$A$4500=Table2.5a!$A153)*('Annual Sales FINAL 06262023'!$F$3:$F$4500='Input_Data &amp; TOC'!$A$2),'Annual Sales FINAL 06262023'!$J$3:$J$4500,,TRUE),_xlfn.XLOOKUP(A153,'LOOKUP SalesReport 2023-11-13'!A:A,'LOOKUP SalesReport 2023-11-13'!H:H,,FALSE))</f>
        <v>Alaska Power &amp; Telephone Company</v>
      </c>
      <c r="E153" s="48" t="str" cm="1">
        <f t="array" ref="E153">IFERROR(_xlfn.XLOOKUP(1,('Annual Sales FINAL 06262023'!$A$3:$A$4500=Table2.5a!$A153)*('Annual Sales FINAL 06262023'!$F$3:$F$4500='Input_Data &amp; TOC'!$A$2),'Annual Sales FINAL 06262023'!$B$3:$B$4500,,TRUE),_xlfn.XLOOKUP(A153,'LOOKUP SalesReport 2023-11-13'!A:A,'LOOKUP SalesReport 2023-11-13'!G:G,,FALSE))</f>
        <v>Bettles, Evansville</v>
      </c>
      <c r="F153" s="48" t="str" cm="1">
        <f t="array" ref="F153">IFERROR(_xlfn.XLOOKUP(1,('Annual Sales FINAL 06262023'!$A$3:$A$4500=Table2.5a!$A153)*('Annual Sales FINAL 06262023'!$F$3:$F$4500='Input_Data &amp; TOC'!$A$2),'Annual Sales FINAL 06262023'!$E$3:$E$4500,,TRUE),_xlfn.XLOOKUP(A153,'LOOKUP SalesReport 2023-11-13'!A:A,'LOOKUP SalesReport 2023-11-13'!K:K,,FALSE))</f>
        <v>Bettles_grid</v>
      </c>
      <c r="G153" s="98" t="str">
        <f>VLOOKUP($F153,'LOOKUP INTERTIES 2023-11-08'!$B$2:$G$206,6,FALSE)</f>
        <v>Yukon-Koyukuk/Upper Tanana</v>
      </c>
      <c r="H153" s="140" cm="1">
        <f t="array" ref="H153">IFERROR(_xlfn.XLOOKUP(1,('Annual Sales FINAL 06262023'!$A$3:$A$4500=$A153)*('Annual Sales FINAL 06262023'!$F$3:$F$4500='Input_Data &amp; TOC'!$A$2),'Annual Sales FINAL 06262023'!$V$3:$V$4500,,TRUE),)</f>
        <v>76.001634741666663</v>
      </c>
      <c r="I153" s="151" cm="1">
        <f t="array" ref="I153">IFERROR(_xlfn.XLOOKUP(1,('Annual Sales FINAL 06262023'!$A$3:$A$4500=$A153)*('Annual Sales FINAL 06262023'!$F$3:$F$4500='Input_Data &amp; TOC'!$A$2),'Annual Sales FINAL 06262023'!$W$3:$W$4500,,TRUE),)</f>
        <v>102.131</v>
      </c>
      <c r="J153" s="154" cm="1">
        <f t="array" ref="J153">IFERROR(_xlfn.XLOOKUP(1,('Annual Sales FINAL 06262023'!$A$3:$A$4500=$A153)*('Annual Sales FINAL 06262023'!$F$3:$F$4500='Input_Data &amp; TOC'!$A$2),'Annual Sales FINAL 06262023'!$X$3:$X$4500,,TRUE),)</f>
        <v>32.333333333333336</v>
      </c>
      <c r="K153" s="46">
        <f t="shared" si="12"/>
        <v>0.74415833333333326</v>
      </c>
      <c r="L153" s="139" cm="1">
        <f t="array" ref="L153">IFERROR(_xlfn.XLOOKUP(1,('Annual Sales FINAL 06262023'!$A$3:$A$4500=$A153)*('Annual Sales FINAL 06262023'!$F$3:$F$4500='Input_Data &amp; TOC'!$A$2),'Annual Sales FINAL 06262023'!$Y$3:$Y$4500,,TRUE),)</f>
        <v>66.329064724999995</v>
      </c>
      <c r="M153" s="139" cm="1">
        <f t="array" ref="M153">IFERROR(_xlfn.XLOOKUP(1,('Annual Sales FINAL 06262023'!$A$3:$A$4500=$A153)*('Annual Sales FINAL 06262023'!$F$3:$F$4500='Input_Data &amp; TOC'!$A$2),'Annual Sales FINAL 06262023'!$Z$3:$Z$4500,,TRUE),)</f>
        <v>89.132999999999996</v>
      </c>
      <c r="N153" s="139" cm="1">
        <f t="array" ref="N153">IFERROR(_xlfn.XLOOKUP(1,('Annual Sales FINAL 06262023'!$A$3:$A$4500=$A153)*('Annual Sales FINAL 06262023'!$F$3:$F$4500='Input_Data &amp; TOC'!$A$2),'Annual Sales FINAL 06262023'!$AA$3:$AA$4500,,TRUE),)</f>
        <v>7</v>
      </c>
      <c r="O153" s="140">
        <f t="shared" si="13"/>
        <v>0.74415833333333337</v>
      </c>
      <c r="P153" s="127" cm="1">
        <f t="array" ref="P153">IFERROR(_xlfn.XLOOKUP(1,('Annual Sales FINAL 06262023'!$A$3:$A$4500=$A153)*('Annual Sales FINAL 06262023'!$F$3:$F$4500='Input_Data &amp; TOC'!$A$2),'Annual Sales FINAL 06262023'!$AO$3:$AO$4500,,TRUE),)</f>
        <v>210.09003650833336</v>
      </c>
      <c r="Q153" s="127" cm="1">
        <f t="array" ref="Q153">IFERROR(_xlfn.XLOOKUP(1,('Annual Sales FINAL 06262023'!$A$3:$A$4500=$A153)*('Annual Sales FINAL 06262023'!$F$3:$F$4500='Input_Data &amp; TOC'!$A$2),'Annual Sales FINAL 06262023'!$AP$3:$AP$4500,,TRUE),)</f>
        <v>282.31900000000002</v>
      </c>
      <c r="R153" s="127" cm="1">
        <f t="array" ref="R153">IFERROR(_xlfn.XLOOKUP(1,('Annual Sales FINAL 06262023'!$A$3:$A$4500=$A153)*('Annual Sales FINAL 06262023'!$F$3:$F$4500='Input_Data &amp; TOC'!$A$2),'Annual Sales FINAL 06262023'!$AQ$3:$AQ$4500,,TRUE),)</f>
        <v>29.083333333333336</v>
      </c>
      <c r="S153" s="142">
        <f t="shared" si="10"/>
        <v>0.74415833333333337</v>
      </c>
      <c r="T153" s="139" cm="1">
        <f t="array" ref="T153">IFERROR(_xlfn.XLOOKUP(1,('Annual Sales FINAL 06262023'!$A$3:$A$4500=$A153)*('Annual Sales FINAL 06262023'!$F$3:$F$4500='Input_Data &amp; TOC'!$A$2),'Annual Sales FINAL 06262023'!$AR$3:$AR$4500,,TRUE),)</f>
        <v>352.42073597500001</v>
      </c>
      <c r="U153" s="139" cm="1">
        <f t="array" ref="U153">IFERROR(_xlfn.XLOOKUP(1,('Annual Sales FINAL 06262023'!$A$3:$A$4500=$A153)*('Annual Sales FINAL 06262023'!$F$3:$F$4500='Input_Data &amp; TOC'!$A$2),'Annual Sales FINAL 06262023'!$AS$3:$AS$4500,,TRUE),)</f>
        <v>473.58299999999997</v>
      </c>
      <c r="V153" s="139" cm="1">
        <f t="array" ref="V153">IFERROR(_xlfn.XLOOKUP(1,('Annual Sales FINAL 06262023'!$A$3:$A$4500=$A153)*('Annual Sales FINAL 06262023'!$F$3:$F$4500='Input_Data &amp; TOC'!$A$2),'Annual Sales FINAL 06262023'!$AT$3:$AT$4500,,TRUE),)</f>
        <v>68.416666666666671</v>
      </c>
      <c r="W153" s="142">
        <f t="shared" si="14"/>
        <v>0.74415833333333337</v>
      </c>
      <c r="X153" s="139" t="str" cm="1">
        <f t="array" ref="X153">IFERROR(_xlfn.XLOOKUP(1,('Annual Sales FINAL 06262023'!$A$3:$A$4500=$A153)*('Annual Sales FINAL 06262023'!$F$3:$F$4500='Input_Data &amp; TOC'!$A$2),'Annual Sales FINAL 06262023'!$S$3:$S$4500,,TRUE),)</f>
        <v>PCE</v>
      </c>
      <c r="Y153" s="139" cm="1">
        <f t="array" ref="Y153">IFERROR(_xlfn.XLOOKUP(1,('Annual Sales FINAL 06262023'!$A$3:$A$4500=$A153)*('Annual Sales FINAL 06262023'!$F$3:$F$4500='Input_Data &amp; TOC'!$A$2),'Annual Sales FINAL 06262023'!$AU$3:$AU$4500,,TRUE),)</f>
        <v>12</v>
      </c>
      <c r="Z153" t="str">
        <f>VLOOKUP($A153,'LOOKUP SalesReport 2023-11-13'!$A$2:$P$216,16, FALSE)</f>
        <v>Yukon-Koyukuk/Upper Tanana</v>
      </c>
      <c r="AA153" t="str">
        <f t="shared" si="11"/>
        <v>Residential rate as reported to PCE</v>
      </c>
    </row>
    <row r="154" spans="1:27" ht="30" x14ac:dyDescent="0.25">
      <c r="A154" t="s">
        <v>386</v>
      </c>
      <c r="B154">
        <f>VLOOKUP($A154,'LOOKUP SalesReport 2023-11-13'!$A$2:$O$216,4, FALSE)</f>
        <v>331070</v>
      </c>
      <c r="C154">
        <f>VLOOKUP(A154,'LOOKUP SalesReport 2023-11-13'!$A$2:$Q$216,9,FALSE)</f>
        <v>2</v>
      </c>
      <c r="D154" s="48" t="str" cm="1">
        <f t="array" ref="D154">IFERROR(_xlfn.XLOOKUP(1,('Annual Sales FINAL 06262023'!$A$3:$A$4500=Table2.5a!$A154)*('Annual Sales FINAL 06262023'!$F$3:$F$4500='Input_Data &amp; TOC'!$A$2),'Annual Sales FINAL 06262023'!$J$3:$J$4500,,TRUE),_xlfn.XLOOKUP(A154,'LOOKUP SalesReport 2023-11-13'!A:A,'LOOKUP SalesReport 2023-11-13'!H:H,,FALSE))</f>
        <v>Alaska Power &amp; Telephone Company</v>
      </c>
      <c r="E154" s="48" t="str" cm="1">
        <f t="array" ref="E154">IFERROR(_xlfn.XLOOKUP(1,('Annual Sales FINAL 06262023'!$A$3:$A$4500=Table2.5a!$A154)*('Annual Sales FINAL 06262023'!$F$3:$F$4500='Input_Data &amp; TOC'!$A$2),'Annual Sales FINAL 06262023'!$B$3:$B$4500,,TRUE),_xlfn.XLOOKUP(A154,'LOOKUP SalesReport 2023-11-13'!A:A,'LOOKUP SalesReport 2023-11-13'!G:G,,FALSE))</f>
        <v>Chistochina</v>
      </c>
      <c r="F154" s="48" t="str" cm="1">
        <f t="array" ref="F154">IFERROR(_xlfn.XLOOKUP(1,('Annual Sales FINAL 06262023'!$A$3:$A$4500=Table2.5a!$A154)*('Annual Sales FINAL 06262023'!$F$3:$F$4500='Input_Data &amp; TOC'!$A$2),'Annual Sales FINAL 06262023'!$E$3:$E$4500,,TRUE),_xlfn.XLOOKUP(A154,'LOOKUP SalesReport 2023-11-13'!A:A,'LOOKUP SalesReport 2023-11-13'!K:K,,FALSE))</f>
        <v>Slana_grid</v>
      </c>
      <c r="G154" s="98" t="str">
        <f>VLOOKUP($F154,'LOOKUP INTERTIES 2023-11-08'!$B$2:$G$206,6,FALSE)</f>
        <v>Copper River/Chugach</v>
      </c>
      <c r="H154" s="140" cm="1">
        <f t="array" ref="H154">IFERROR(_xlfn.XLOOKUP(1,('Annual Sales FINAL 06262023'!$A$3:$A$4500=$A154)*('Annual Sales FINAL 06262023'!$F$3:$F$4500='Input_Data &amp; TOC'!$A$2),'Annual Sales FINAL 06262023'!$V$3:$V$4500,,TRUE),)</f>
        <v>113.01855784999999</v>
      </c>
      <c r="I154" s="151" cm="1">
        <f t="array" ref="I154">IFERROR(_xlfn.XLOOKUP(1,('Annual Sales FINAL 06262023'!$A$3:$A$4500=$A154)*('Annual Sales FINAL 06262023'!$F$3:$F$4500='Input_Data &amp; TOC'!$A$2),'Annual Sales FINAL 06262023'!$W$3:$W$4500,,TRUE),)</f>
        <v>177.078</v>
      </c>
      <c r="J154" s="154" cm="1">
        <f t="array" ref="J154">IFERROR(_xlfn.XLOOKUP(1,('Annual Sales FINAL 06262023'!$A$3:$A$4500=$A154)*('Annual Sales FINAL 06262023'!$F$3:$F$4500='Input_Data &amp; TOC'!$A$2),'Annual Sales FINAL 06262023'!$X$3:$X$4500,,TRUE),)</f>
        <v>50.083333333333336</v>
      </c>
      <c r="K154" s="46">
        <f t="shared" si="12"/>
        <v>0.6382416666666666</v>
      </c>
      <c r="L154" s="139" cm="1">
        <f t="array" ref="L154">IFERROR(_xlfn.XLOOKUP(1,('Annual Sales FINAL 06262023'!$A$3:$A$4500=$A154)*('Annual Sales FINAL 06262023'!$F$3:$F$4500='Input_Data &amp; TOC'!$A$2),'Annual Sales FINAL 06262023'!$Y$3:$Y$4500,,TRUE),)</f>
        <v>88.367749958333334</v>
      </c>
      <c r="M154" s="139" cm="1">
        <f t="array" ref="M154">IFERROR(_xlfn.XLOOKUP(1,('Annual Sales FINAL 06262023'!$A$3:$A$4500=$A154)*('Annual Sales FINAL 06262023'!$F$3:$F$4500='Input_Data &amp; TOC'!$A$2),'Annual Sales FINAL 06262023'!$Z$3:$Z$4500,,TRUE),)</f>
        <v>138.45500000000001</v>
      </c>
      <c r="N154" s="139" cm="1">
        <f t="array" ref="N154">IFERROR(_xlfn.XLOOKUP(1,('Annual Sales FINAL 06262023'!$A$3:$A$4500=$A154)*('Annual Sales FINAL 06262023'!$F$3:$F$4500='Input_Data &amp; TOC'!$A$2),'Annual Sales FINAL 06262023'!$AA$3:$AA$4500,,TRUE),)</f>
        <v>2</v>
      </c>
      <c r="O154" s="140">
        <f t="shared" si="13"/>
        <v>0.6382416666666666</v>
      </c>
      <c r="P154" s="127" cm="1">
        <f t="array" ref="P154">IFERROR(_xlfn.XLOOKUP(1,('Annual Sales FINAL 06262023'!$A$3:$A$4500=$A154)*('Annual Sales FINAL 06262023'!$F$3:$F$4500='Input_Data &amp; TOC'!$A$2),'Annual Sales FINAL 06262023'!$AO$3:$AO$4500,,TRUE),)</f>
        <v>27.167394783333332</v>
      </c>
      <c r="Q154" s="127" cm="1">
        <f t="array" ref="Q154">IFERROR(_xlfn.XLOOKUP(1,('Annual Sales FINAL 06262023'!$A$3:$A$4500=$A154)*('Annual Sales FINAL 06262023'!$F$3:$F$4500='Input_Data &amp; TOC'!$A$2),'Annual Sales FINAL 06262023'!$AP$3:$AP$4500,,TRUE),)</f>
        <v>42.566000000000003</v>
      </c>
      <c r="R154" s="127" cm="1">
        <f t="array" ref="R154">IFERROR(_xlfn.XLOOKUP(1,('Annual Sales FINAL 06262023'!$A$3:$A$4500=$A154)*('Annual Sales FINAL 06262023'!$F$3:$F$4500='Input_Data &amp; TOC'!$A$2),'Annual Sales FINAL 06262023'!$AQ$3:$AQ$4500,,TRUE),)</f>
        <v>19.833333333333332</v>
      </c>
      <c r="S154" s="142">
        <f t="shared" si="10"/>
        <v>0.6382416666666666</v>
      </c>
      <c r="T154" s="139" cm="1">
        <f t="array" ref="T154">IFERROR(_xlfn.XLOOKUP(1,('Annual Sales FINAL 06262023'!$A$3:$A$4500=$A154)*('Annual Sales FINAL 06262023'!$F$3:$F$4500='Input_Data &amp; TOC'!$A$2),'Annual Sales FINAL 06262023'!$AR$3:$AR$4500,,TRUE),)</f>
        <v>228.55370259166668</v>
      </c>
      <c r="U154" s="139" cm="1">
        <f t="array" ref="U154">IFERROR(_xlfn.XLOOKUP(1,('Annual Sales FINAL 06262023'!$A$3:$A$4500=$A154)*('Annual Sales FINAL 06262023'!$F$3:$F$4500='Input_Data &amp; TOC'!$A$2),'Annual Sales FINAL 06262023'!$AS$3:$AS$4500,,TRUE),)</f>
        <v>358.09900000000005</v>
      </c>
      <c r="V154" s="139" cm="1">
        <f t="array" ref="V154">IFERROR(_xlfn.XLOOKUP(1,('Annual Sales FINAL 06262023'!$A$3:$A$4500=$A154)*('Annual Sales FINAL 06262023'!$F$3:$F$4500='Input_Data &amp; TOC'!$A$2),'Annual Sales FINAL 06262023'!$AT$3:$AT$4500,,TRUE),)</f>
        <v>71.916666666666671</v>
      </c>
      <c r="W154" s="142">
        <f t="shared" si="14"/>
        <v>0.6382416666666666</v>
      </c>
      <c r="X154" s="139" t="str" cm="1">
        <f t="array" ref="X154">IFERROR(_xlfn.XLOOKUP(1,('Annual Sales FINAL 06262023'!$A$3:$A$4500=$A154)*('Annual Sales FINAL 06262023'!$F$3:$F$4500='Input_Data &amp; TOC'!$A$2),'Annual Sales FINAL 06262023'!$S$3:$S$4500,,TRUE),)</f>
        <v>PCE</v>
      </c>
      <c r="Y154" s="139" cm="1">
        <f t="array" ref="Y154">IFERROR(_xlfn.XLOOKUP(1,('Annual Sales FINAL 06262023'!$A$3:$A$4500=$A154)*('Annual Sales FINAL 06262023'!$F$3:$F$4500='Input_Data &amp; TOC'!$A$2),'Annual Sales FINAL 06262023'!$AU$3:$AU$4500,,TRUE),)</f>
        <v>12</v>
      </c>
      <c r="Z154" t="str">
        <f>VLOOKUP($A154,'LOOKUP SalesReport 2023-11-13'!$A$2:$P$216,16, FALSE)</f>
        <v>Copper River/Chugach</v>
      </c>
      <c r="AA154" t="str">
        <f t="shared" si="11"/>
        <v>Residential rate as reported to PCE</v>
      </c>
    </row>
    <row r="155" spans="1:27" ht="30" x14ac:dyDescent="0.25">
      <c r="A155" t="s">
        <v>389</v>
      </c>
      <c r="B155">
        <f>VLOOKUP($A155,'LOOKUP SalesReport 2023-11-13'!$A$2:$O$216,4, FALSE)</f>
        <v>331080</v>
      </c>
      <c r="C155">
        <f>VLOOKUP(A155,'LOOKUP SalesReport 2023-11-13'!$A$2:$Q$216,9,FALSE)</f>
        <v>2</v>
      </c>
      <c r="D155" s="48" t="str" cm="1">
        <f t="array" ref="D155">IFERROR(_xlfn.XLOOKUP(1,('Annual Sales FINAL 06262023'!$A$3:$A$4500=Table2.5a!$A155)*('Annual Sales FINAL 06262023'!$F$3:$F$4500='Input_Data &amp; TOC'!$A$2),'Annual Sales FINAL 06262023'!$J$3:$J$4500,,TRUE),_xlfn.XLOOKUP(A155,'LOOKUP SalesReport 2023-11-13'!A:A,'LOOKUP SalesReport 2023-11-13'!H:H,,FALSE))</f>
        <v>Alaska Power &amp; Telephone Company</v>
      </c>
      <c r="E155" s="48" t="str" cm="1">
        <f t="array" ref="E155">IFERROR(_xlfn.XLOOKUP(1,('Annual Sales FINAL 06262023'!$A$3:$A$4500=Table2.5a!$A155)*('Annual Sales FINAL 06262023'!$F$3:$F$4500='Input_Data &amp; TOC'!$A$2),'Annual Sales FINAL 06262023'!$B$3:$B$4500,,TRUE),_xlfn.XLOOKUP(A155,'LOOKUP SalesReport 2023-11-13'!A:A,'LOOKUP SalesReport 2023-11-13'!G:G,,FALSE))</f>
        <v>Coffman Cove</v>
      </c>
      <c r="F155" s="48" t="str" cm="1">
        <f t="array" ref="F155">IFERROR(_xlfn.XLOOKUP(1,('Annual Sales FINAL 06262023'!$A$3:$A$4500=Table2.5a!$A155)*('Annual Sales FINAL 06262023'!$F$3:$F$4500='Input_Data &amp; TOC'!$A$2),'Annual Sales FINAL 06262023'!$E$3:$E$4500,,TRUE),_xlfn.XLOOKUP(A155,'LOOKUP SalesReport 2023-11-13'!A:A,'LOOKUP SalesReport 2023-11-13'!K:K,,FALSE))</f>
        <v>Prince of Wales Is._grid</v>
      </c>
      <c r="G155" s="98" t="str">
        <f>VLOOKUP($F155,'LOOKUP INTERTIES 2023-11-08'!$B$2:$G$206,6,FALSE)</f>
        <v>Southeast</v>
      </c>
      <c r="H155" s="140" cm="1">
        <f t="array" ref="H155">IFERROR(_xlfn.XLOOKUP(1,('Annual Sales FINAL 06262023'!$A$3:$A$4500=$A155)*('Annual Sales FINAL 06262023'!$F$3:$F$4500='Input_Data &amp; TOC'!$A$2),'Annual Sales FINAL 06262023'!$V$3:$V$4500,,TRUE),)</f>
        <v>246.98796459999997</v>
      </c>
      <c r="I155" s="151" cm="1">
        <f t="array" ref="I155">IFERROR(_xlfn.XLOOKUP(1,('Annual Sales FINAL 06262023'!$A$3:$A$4500=$A155)*('Annual Sales FINAL 06262023'!$F$3:$F$4500='Input_Data &amp; TOC'!$A$2),'Annual Sales FINAL 06262023'!$W$3:$W$4500,,TRUE),)</f>
        <v>840.66700000000003</v>
      </c>
      <c r="J155" s="154" cm="1">
        <f t="array" ref="J155">IFERROR(_xlfn.XLOOKUP(1,('Annual Sales FINAL 06262023'!$A$3:$A$4500=$A155)*('Annual Sales FINAL 06262023'!$F$3:$F$4500='Input_Data &amp; TOC'!$A$2),'Annual Sales FINAL 06262023'!$X$3:$X$4500,,TRUE),)</f>
        <v>184.91666666666666</v>
      </c>
      <c r="K155" s="46">
        <f t="shared" si="12"/>
        <v>0.29379999999999995</v>
      </c>
      <c r="L155" s="139" cm="1">
        <f t="array" ref="L155">IFERROR(_xlfn.XLOOKUP(1,('Annual Sales FINAL 06262023'!$A$3:$A$4500=$A155)*('Annual Sales FINAL 06262023'!$F$3:$F$4500='Input_Data &amp; TOC'!$A$2),'Annual Sales FINAL 06262023'!$Y$3:$Y$4500,,TRUE),)</f>
        <v>64.901007599999986</v>
      </c>
      <c r="M155" s="139" cm="1">
        <f t="array" ref="M155">IFERROR(_xlfn.XLOOKUP(1,('Annual Sales FINAL 06262023'!$A$3:$A$4500=$A155)*('Annual Sales FINAL 06262023'!$F$3:$F$4500='Input_Data &amp; TOC'!$A$2),'Annual Sales FINAL 06262023'!$Z$3:$Z$4500,,TRUE),)</f>
        <v>220.90199999999999</v>
      </c>
      <c r="N155" s="139" cm="1">
        <f t="array" ref="N155">IFERROR(_xlfn.XLOOKUP(1,('Annual Sales FINAL 06262023'!$A$3:$A$4500=$A155)*('Annual Sales FINAL 06262023'!$F$3:$F$4500='Input_Data &amp; TOC'!$A$2),'Annual Sales FINAL 06262023'!$AA$3:$AA$4500,,TRUE),)</f>
        <v>14</v>
      </c>
      <c r="O155" s="140">
        <f t="shared" si="13"/>
        <v>0.29379999999999995</v>
      </c>
      <c r="P155" s="127" cm="1">
        <f t="array" ref="P155">IFERROR(_xlfn.XLOOKUP(1,('Annual Sales FINAL 06262023'!$A$3:$A$4500=$A155)*('Annual Sales FINAL 06262023'!$F$3:$F$4500='Input_Data &amp; TOC'!$A$2),'Annual Sales FINAL 06262023'!$AO$3:$AO$4500,,TRUE),)</f>
        <v>52.353397199999996</v>
      </c>
      <c r="Q155" s="127" cm="1">
        <f t="array" ref="Q155">IFERROR(_xlfn.XLOOKUP(1,('Annual Sales FINAL 06262023'!$A$3:$A$4500=$A155)*('Annual Sales FINAL 06262023'!$F$3:$F$4500='Input_Data &amp; TOC'!$A$2),'Annual Sales FINAL 06262023'!$AP$3:$AP$4500,,TRUE),)</f>
        <v>178.19400000000002</v>
      </c>
      <c r="R155" s="127" cm="1">
        <f t="array" ref="R155">IFERROR(_xlfn.XLOOKUP(1,('Annual Sales FINAL 06262023'!$A$3:$A$4500=$A155)*('Annual Sales FINAL 06262023'!$F$3:$F$4500='Input_Data &amp; TOC'!$A$2),'Annual Sales FINAL 06262023'!$AQ$3:$AQ$4500,,TRUE),)</f>
        <v>54</v>
      </c>
      <c r="S155" s="142">
        <f t="shared" si="10"/>
        <v>0.29379999999999995</v>
      </c>
      <c r="T155" s="139" cm="1">
        <f t="array" ref="T155">IFERROR(_xlfn.XLOOKUP(1,('Annual Sales FINAL 06262023'!$A$3:$A$4500=$A155)*('Annual Sales FINAL 06262023'!$F$3:$F$4500='Input_Data &amp; TOC'!$A$2),'Annual Sales FINAL 06262023'!$AR$3:$AR$4500,,TRUE),)</f>
        <v>364.24236939999992</v>
      </c>
      <c r="U155" s="139" cm="1">
        <f t="array" ref="U155">IFERROR(_xlfn.XLOOKUP(1,('Annual Sales FINAL 06262023'!$A$3:$A$4500=$A155)*('Annual Sales FINAL 06262023'!$F$3:$F$4500='Input_Data &amp; TOC'!$A$2),'Annual Sales FINAL 06262023'!$AS$3:$AS$4500,,TRUE),)</f>
        <v>1239.7629999999999</v>
      </c>
      <c r="V155" s="139" cm="1">
        <f t="array" ref="V155">IFERROR(_xlfn.XLOOKUP(1,('Annual Sales FINAL 06262023'!$A$3:$A$4500=$A155)*('Annual Sales FINAL 06262023'!$F$3:$F$4500='Input_Data &amp; TOC'!$A$2),'Annual Sales FINAL 06262023'!$AT$3:$AT$4500,,TRUE),)</f>
        <v>252.91666666666666</v>
      </c>
      <c r="W155" s="142">
        <f t="shared" si="14"/>
        <v>0.29379999999999995</v>
      </c>
      <c r="X155" s="139" t="str" cm="1">
        <f t="array" ref="X155">IFERROR(_xlfn.XLOOKUP(1,('Annual Sales FINAL 06262023'!$A$3:$A$4500=$A155)*('Annual Sales FINAL 06262023'!$F$3:$F$4500='Input_Data &amp; TOC'!$A$2),'Annual Sales FINAL 06262023'!$S$3:$S$4500,,TRUE),)</f>
        <v>PCE</v>
      </c>
      <c r="Y155" s="139" cm="1">
        <f t="array" ref="Y155">IFERROR(_xlfn.XLOOKUP(1,('Annual Sales FINAL 06262023'!$A$3:$A$4500=$A155)*('Annual Sales FINAL 06262023'!$F$3:$F$4500='Input_Data &amp; TOC'!$A$2),'Annual Sales FINAL 06262023'!$AU$3:$AU$4500,,TRUE),)</f>
        <v>12</v>
      </c>
      <c r="Z155" t="str">
        <f>VLOOKUP($A155,'LOOKUP SalesReport 2023-11-13'!$A$2:$P$216,16, FALSE)</f>
        <v>Southeast</v>
      </c>
      <c r="AA155" t="str">
        <f t="shared" si="11"/>
        <v>Residential rate as reported to PCE</v>
      </c>
    </row>
    <row r="156" spans="1:27" ht="30" x14ac:dyDescent="0.25">
      <c r="A156" t="s">
        <v>428</v>
      </c>
      <c r="B156">
        <f>VLOOKUP($A156,'LOOKUP SalesReport 2023-11-13'!$A$2:$O$216,4, FALSE)</f>
        <v>331090</v>
      </c>
      <c r="C156">
        <f>VLOOKUP(A156,'LOOKUP SalesReport 2023-11-13'!$A$2:$Q$216,9,FALSE)</f>
        <v>2</v>
      </c>
      <c r="D156" s="48" t="str" cm="1">
        <f t="array" ref="D156">IFERROR(_xlfn.XLOOKUP(1,('Annual Sales FINAL 06262023'!$A$3:$A$4500=Table2.5a!$A156)*('Annual Sales FINAL 06262023'!$F$3:$F$4500='Input_Data &amp; TOC'!$A$2),'Annual Sales FINAL 06262023'!$J$3:$J$4500,,TRUE),_xlfn.XLOOKUP(A156,'LOOKUP SalesReport 2023-11-13'!A:A,'LOOKUP SalesReport 2023-11-13'!H:H,,FALSE))</f>
        <v>Alaska Power &amp; Telephone Company</v>
      </c>
      <c r="E156" s="48" t="str" cm="1">
        <f t="array" ref="E156">IFERROR(_xlfn.XLOOKUP(1,('Annual Sales FINAL 06262023'!$A$3:$A$4500=Table2.5a!$A156)*('Annual Sales FINAL 06262023'!$F$3:$F$4500='Input_Data &amp; TOC'!$A$2),'Annual Sales FINAL 06262023'!$B$3:$B$4500,,TRUE),_xlfn.XLOOKUP(A156,'LOOKUP SalesReport 2023-11-13'!A:A,'LOOKUP SalesReport 2023-11-13'!G:G,,FALSE))</f>
        <v>Craig</v>
      </c>
      <c r="F156" s="48" t="str" cm="1">
        <f t="array" ref="F156">IFERROR(_xlfn.XLOOKUP(1,('Annual Sales FINAL 06262023'!$A$3:$A$4500=Table2.5a!$A156)*('Annual Sales FINAL 06262023'!$F$3:$F$4500='Input_Data &amp; TOC'!$A$2),'Annual Sales FINAL 06262023'!$E$3:$E$4500,,TRUE),_xlfn.XLOOKUP(A156,'LOOKUP SalesReport 2023-11-13'!A:A,'LOOKUP SalesReport 2023-11-13'!K:K,,FALSE))</f>
        <v>Prince of Wales Is._grid</v>
      </c>
      <c r="G156" s="98" t="str">
        <f>VLOOKUP($F156,'LOOKUP INTERTIES 2023-11-08'!$B$2:$G$206,6,FALSE)</f>
        <v>Southeast</v>
      </c>
      <c r="H156" s="140" cm="1">
        <f t="array" ref="H156">IFERROR(_xlfn.XLOOKUP(1,('Annual Sales FINAL 06262023'!$A$3:$A$4500=$A156)*('Annual Sales FINAL 06262023'!$F$3:$F$4500='Input_Data &amp; TOC'!$A$2),'Annual Sales FINAL 06262023'!$V$3:$V$4500,,TRUE),)</f>
        <v>1052.1207163999995</v>
      </c>
      <c r="I156" s="151" cm="1">
        <f t="array" ref="I156">IFERROR(_xlfn.XLOOKUP(1,('Annual Sales FINAL 06262023'!$A$3:$A$4500=$A156)*('Annual Sales FINAL 06262023'!$F$3:$F$4500='Input_Data &amp; TOC'!$A$2),'Annual Sales FINAL 06262023'!$W$3:$W$4500,,TRUE),)</f>
        <v>3581.078</v>
      </c>
      <c r="J156" s="154" cm="1">
        <f t="array" ref="J156">IFERROR(_xlfn.XLOOKUP(1,('Annual Sales FINAL 06262023'!$A$3:$A$4500=$A156)*('Annual Sales FINAL 06262023'!$F$3:$F$4500='Input_Data &amp; TOC'!$A$2),'Annual Sales FINAL 06262023'!$X$3:$X$4500,,TRUE),)</f>
        <v>657</v>
      </c>
      <c r="K156" s="46">
        <f t="shared" si="12"/>
        <v>0.29379999999999989</v>
      </c>
      <c r="L156" s="139" cm="1">
        <f t="array" ref="L156">IFERROR(_xlfn.XLOOKUP(1,('Annual Sales FINAL 06262023'!$A$3:$A$4500=$A156)*('Annual Sales FINAL 06262023'!$F$3:$F$4500='Input_Data &amp; TOC'!$A$2),'Annual Sales FINAL 06262023'!$Y$3:$Y$4500,,TRUE),)</f>
        <v>1429.4797867999994</v>
      </c>
      <c r="M156" s="139" cm="1">
        <f t="array" ref="M156">IFERROR(_xlfn.XLOOKUP(1,('Annual Sales FINAL 06262023'!$A$3:$A$4500=$A156)*('Annual Sales FINAL 06262023'!$F$3:$F$4500='Input_Data &amp; TOC'!$A$2),'Annual Sales FINAL 06262023'!$Z$3:$Z$4500,,TRUE),)</f>
        <v>4865.4859999999999</v>
      </c>
      <c r="N156" s="139" cm="1">
        <f t="array" ref="N156">IFERROR(_xlfn.XLOOKUP(1,('Annual Sales FINAL 06262023'!$A$3:$A$4500=$A156)*('Annual Sales FINAL 06262023'!$F$3:$F$4500='Input_Data &amp; TOC'!$A$2),'Annual Sales FINAL 06262023'!$AA$3:$AA$4500,,TRUE),)</f>
        <v>43.416666666666664</v>
      </c>
      <c r="O156" s="140">
        <f t="shared" si="13"/>
        <v>0.29379999999999989</v>
      </c>
      <c r="P156" s="127" cm="1">
        <f t="array" ref="P156">IFERROR(_xlfn.XLOOKUP(1,('Annual Sales FINAL 06262023'!$A$3:$A$4500=$A156)*('Annual Sales FINAL 06262023'!$F$3:$F$4500='Input_Data &amp; TOC'!$A$2),'Annual Sales FINAL 06262023'!$AO$3:$AO$4500,,TRUE),)</f>
        <v>547.02504479999982</v>
      </c>
      <c r="Q156" s="127" cm="1">
        <f t="array" ref="Q156">IFERROR(_xlfn.XLOOKUP(1,('Annual Sales FINAL 06262023'!$A$3:$A$4500=$A156)*('Annual Sales FINAL 06262023'!$F$3:$F$4500='Input_Data &amp; TOC'!$A$2),'Annual Sales FINAL 06262023'!$AP$3:$AP$4500,,TRUE),)</f>
        <v>1861.896</v>
      </c>
      <c r="R156" s="127" cm="1">
        <f t="array" ref="R156">IFERROR(_xlfn.XLOOKUP(1,('Annual Sales FINAL 06262023'!$A$3:$A$4500=$A156)*('Annual Sales FINAL 06262023'!$F$3:$F$4500='Input_Data &amp; TOC'!$A$2),'Annual Sales FINAL 06262023'!$AQ$3:$AQ$4500,,TRUE),)</f>
        <v>344.83333333333337</v>
      </c>
      <c r="S156" s="142">
        <f t="shared" si="10"/>
        <v>0.29379999999999989</v>
      </c>
      <c r="T156" s="139" cm="1">
        <f t="array" ref="T156">IFERROR(_xlfn.XLOOKUP(1,('Annual Sales FINAL 06262023'!$A$3:$A$4500=$A156)*('Annual Sales FINAL 06262023'!$F$3:$F$4500='Input_Data &amp; TOC'!$A$2),'Annual Sales FINAL 06262023'!$AR$3:$AR$4500,,TRUE),)</f>
        <v>3028.6255479999986</v>
      </c>
      <c r="U156" s="139" cm="1">
        <f t="array" ref="U156">IFERROR(_xlfn.XLOOKUP(1,('Annual Sales FINAL 06262023'!$A$3:$A$4500=$A156)*('Annual Sales FINAL 06262023'!$F$3:$F$4500='Input_Data &amp; TOC'!$A$2),'Annual Sales FINAL 06262023'!$AS$3:$AS$4500,,TRUE),)</f>
        <v>10308.459999999999</v>
      </c>
      <c r="V156" s="139" cm="1">
        <f t="array" ref="V156">IFERROR(_xlfn.XLOOKUP(1,('Annual Sales FINAL 06262023'!$A$3:$A$4500=$A156)*('Annual Sales FINAL 06262023'!$F$3:$F$4500='Input_Data &amp; TOC'!$A$2),'Annual Sales FINAL 06262023'!$AT$3:$AT$4500,,TRUE),)</f>
        <v>1045.25</v>
      </c>
      <c r="W156" s="142">
        <f t="shared" si="14"/>
        <v>0.29379999999999989</v>
      </c>
      <c r="X156" s="139" t="str" cm="1">
        <f t="array" ref="X156">IFERROR(_xlfn.XLOOKUP(1,('Annual Sales FINAL 06262023'!$A$3:$A$4500=$A156)*('Annual Sales FINAL 06262023'!$F$3:$F$4500='Input_Data &amp; TOC'!$A$2),'Annual Sales FINAL 06262023'!$S$3:$S$4500,,TRUE),)</f>
        <v>PCE</v>
      </c>
      <c r="Y156" s="139" cm="1">
        <f t="array" ref="Y156">IFERROR(_xlfn.XLOOKUP(1,('Annual Sales FINAL 06262023'!$A$3:$A$4500=$A156)*('Annual Sales FINAL 06262023'!$F$3:$F$4500='Input_Data &amp; TOC'!$A$2),'Annual Sales FINAL 06262023'!$AU$3:$AU$4500,,TRUE),)</f>
        <v>12</v>
      </c>
      <c r="Z156" t="str">
        <f>VLOOKUP($A156,'LOOKUP SalesReport 2023-11-13'!$A$2:$P$216,16, FALSE)</f>
        <v>Southeast</v>
      </c>
      <c r="AA156" t="str">
        <f t="shared" si="11"/>
        <v>Residential rate as reported to PCE</v>
      </c>
    </row>
    <row r="157" spans="1:27" ht="30" x14ac:dyDescent="0.25">
      <c r="A157" t="s">
        <v>442</v>
      </c>
      <c r="B157">
        <f>VLOOKUP($A157,'LOOKUP SalesReport 2023-11-13'!$A$2:$O$216,4, FALSE)</f>
        <v>331100</v>
      </c>
      <c r="C157">
        <f>VLOOKUP(A157,'LOOKUP SalesReport 2023-11-13'!$A$2:$Q$216,9,FALSE)</f>
        <v>2</v>
      </c>
      <c r="D157" s="48" t="str" cm="1">
        <f t="array" ref="D157">IFERROR(_xlfn.XLOOKUP(1,('Annual Sales FINAL 06262023'!$A$3:$A$4500=Table2.5a!$A157)*('Annual Sales FINAL 06262023'!$F$3:$F$4500='Input_Data &amp; TOC'!$A$2),'Annual Sales FINAL 06262023'!$J$3:$J$4500,,TRUE),_xlfn.XLOOKUP(A157,'LOOKUP SalesReport 2023-11-13'!A:A,'LOOKUP SalesReport 2023-11-13'!H:H,,FALSE))</f>
        <v>Alaska Power &amp; Telephone Company</v>
      </c>
      <c r="E157" s="48" t="str" cm="1">
        <f t="array" ref="E157">IFERROR(_xlfn.XLOOKUP(1,('Annual Sales FINAL 06262023'!$A$3:$A$4500=Table2.5a!$A157)*('Annual Sales FINAL 06262023'!$F$3:$F$4500='Input_Data &amp; TOC'!$A$2),'Annual Sales FINAL 06262023'!$B$3:$B$4500,,TRUE),_xlfn.XLOOKUP(A157,'LOOKUP SalesReport 2023-11-13'!A:A,'LOOKUP SalesReport 2023-11-13'!G:G,,FALSE))</f>
        <v>Dot Lake, Dot Lake Village</v>
      </c>
      <c r="F157" s="48" t="str" cm="1">
        <f t="array" ref="F157">IFERROR(_xlfn.XLOOKUP(1,('Annual Sales FINAL 06262023'!$A$3:$A$4500=Table2.5a!$A157)*('Annual Sales FINAL 06262023'!$F$3:$F$4500='Input_Data &amp; TOC'!$A$2),'Annual Sales FINAL 06262023'!$E$3:$E$4500,,TRUE),_xlfn.XLOOKUP(A157,'LOOKUP SalesReport 2023-11-13'!A:A,'LOOKUP SalesReport 2023-11-13'!K:K,,FALSE))</f>
        <v>Tok_grid</v>
      </c>
      <c r="G157" s="98" t="str">
        <f>VLOOKUP($F157,'LOOKUP INTERTIES 2023-11-08'!$B$2:$G$206,6,FALSE)</f>
        <v>Yukon-Koyukuk/Upper Tanana</v>
      </c>
      <c r="H157" s="140" cm="1">
        <f t="array" ref="H157">IFERROR(_xlfn.XLOOKUP(1,('Annual Sales FINAL 06262023'!$A$3:$A$4500=$A157)*('Annual Sales FINAL 06262023'!$F$3:$F$4500='Input_Data &amp; TOC'!$A$2),'Annual Sales FINAL 06262023'!$V$3:$V$4500,,TRUE),)</f>
        <v>43.98147022500001</v>
      </c>
      <c r="I157" s="151" cm="1">
        <f t="array" ref="I157">IFERROR(_xlfn.XLOOKUP(1,('Annual Sales FINAL 06262023'!$A$3:$A$4500=$A157)*('Annual Sales FINAL 06262023'!$F$3:$F$4500='Input_Data &amp; TOC'!$A$2),'Annual Sales FINAL 06262023'!$W$3:$W$4500,,TRUE),)</f>
        <v>98.906999999999996</v>
      </c>
      <c r="J157" s="154" cm="1">
        <f t="array" ref="J157">IFERROR(_xlfn.XLOOKUP(1,('Annual Sales FINAL 06262023'!$A$3:$A$4500=$A157)*('Annual Sales FINAL 06262023'!$F$3:$F$4500='Input_Data &amp; TOC'!$A$2),'Annual Sales FINAL 06262023'!$X$3:$X$4500,,TRUE),)</f>
        <v>25.083333333333332</v>
      </c>
      <c r="K157" s="46">
        <f t="shared" si="12"/>
        <v>0.4446750000000001</v>
      </c>
      <c r="L157" s="139" cm="1">
        <f t="array" ref="L157">IFERROR(_xlfn.XLOOKUP(1,('Annual Sales FINAL 06262023'!$A$3:$A$4500=$A157)*('Annual Sales FINAL 06262023'!$F$3:$F$4500='Input_Data &amp; TOC'!$A$2),'Annual Sales FINAL 06262023'!$Y$3:$Y$4500,,TRUE),)</f>
        <v>77.175569625000023</v>
      </c>
      <c r="M157" s="139" cm="1">
        <f t="array" ref="M157">IFERROR(_xlfn.XLOOKUP(1,('Annual Sales FINAL 06262023'!$A$3:$A$4500=$A157)*('Annual Sales FINAL 06262023'!$F$3:$F$4500='Input_Data &amp; TOC'!$A$2),'Annual Sales FINAL 06262023'!$Z$3:$Z$4500,,TRUE),)</f>
        <v>173.55500000000001</v>
      </c>
      <c r="N157" s="139" cm="1">
        <f t="array" ref="N157">IFERROR(_xlfn.XLOOKUP(1,('Annual Sales FINAL 06262023'!$A$3:$A$4500=$A157)*('Annual Sales FINAL 06262023'!$F$3:$F$4500='Input_Data &amp; TOC'!$A$2),'Annual Sales FINAL 06262023'!$AA$3:$AA$4500,,TRUE),)</f>
        <v>6</v>
      </c>
      <c r="O157" s="140">
        <f t="shared" si="13"/>
        <v>0.4446750000000001</v>
      </c>
      <c r="P157" s="127" cm="1">
        <f t="array" ref="P157">IFERROR(_xlfn.XLOOKUP(1,('Annual Sales FINAL 06262023'!$A$3:$A$4500=$A157)*('Annual Sales FINAL 06262023'!$F$3:$F$4500='Input_Data &amp; TOC'!$A$2),'Annual Sales FINAL 06262023'!$AO$3:$AO$4500,,TRUE),)</f>
        <v>67.031198850000024</v>
      </c>
      <c r="Q157" s="127" cm="1">
        <f t="array" ref="Q157">IFERROR(_xlfn.XLOOKUP(1,('Annual Sales FINAL 06262023'!$A$3:$A$4500=$A157)*('Annual Sales FINAL 06262023'!$F$3:$F$4500='Input_Data &amp; TOC'!$A$2),'Annual Sales FINAL 06262023'!$AP$3:$AP$4500,,TRUE),)</f>
        <v>150.74200000000002</v>
      </c>
      <c r="R157" s="127" cm="1">
        <f t="array" ref="R157">IFERROR(_xlfn.XLOOKUP(1,('Annual Sales FINAL 06262023'!$A$3:$A$4500=$A157)*('Annual Sales FINAL 06262023'!$F$3:$F$4500='Input_Data &amp; TOC'!$A$2),'Annual Sales FINAL 06262023'!$AQ$3:$AQ$4500,,TRUE),)</f>
        <v>14.083333333333334</v>
      </c>
      <c r="S157" s="142">
        <f t="shared" si="10"/>
        <v>0.4446750000000001</v>
      </c>
      <c r="T157" s="139" cm="1">
        <f t="array" ref="T157">IFERROR(_xlfn.XLOOKUP(1,('Annual Sales FINAL 06262023'!$A$3:$A$4500=$A157)*('Annual Sales FINAL 06262023'!$F$3:$F$4500='Input_Data &amp; TOC'!$A$2),'Annual Sales FINAL 06262023'!$AR$3:$AR$4500,,TRUE),)</f>
        <v>188.18823870000006</v>
      </c>
      <c r="U157" s="139" cm="1">
        <f t="array" ref="U157">IFERROR(_xlfn.XLOOKUP(1,('Annual Sales FINAL 06262023'!$A$3:$A$4500=$A157)*('Annual Sales FINAL 06262023'!$F$3:$F$4500='Input_Data &amp; TOC'!$A$2),'Annual Sales FINAL 06262023'!$AS$3:$AS$4500,,TRUE),)</f>
        <v>423.20400000000001</v>
      </c>
      <c r="V157" s="139" cm="1">
        <f t="array" ref="V157">IFERROR(_xlfn.XLOOKUP(1,('Annual Sales FINAL 06262023'!$A$3:$A$4500=$A157)*('Annual Sales FINAL 06262023'!$F$3:$F$4500='Input_Data &amp; TOC'!$A$2),'Annual Sales FINAL 06262023'!$AT$3:$AT$4500,,TRUE),)</f>
        <v>45.166666666666671</v>
      </c>
      <c r="W157" s="142">
        <f t="shared" si="14"/>
        <v>0.4446750000000001</v>
      </c>
      <c r="X157" s="139" t="str" cm="1">
        <f t="array" ref="X157">IFERROR(_xlfn.XLOOKUP(1,('Annual Sales FINAL 06262023'!$A$3:$A$4500=$A157)*('Annual Sales FINAL 06262023'!$F$3:$F$4500='Input_Data &amp; TOC'!$A$2),'Annual Sales FINAL 06262023'!$S$3:$S$4500,,TRUE),)</f>
        <v>PCE</v>
      </c>
      <c r="Y157" s="139" cm="1">
        <f t="array" ref="Y157">IFERROR(_xlfn.XLOOKUP(1,('Annual Sales FINAL 06262023'!$A$3:$A$4500=$A157)*('Annual Sales FINAL 06262023'!$F$3:$F$4500='Input_Data &amp; TOC'!$A$2),'Annual Sales FINAL 06262023'!$AU$3:$AU$4500,,TRUE),)</f>
        <v>12</v>
      </c>
      <c r="Z157" t="str">
        <f>VLOOKUP($A157,'LOOKUP SalesReport 2023-11-13'!$A$2:$P$216,16, FALSE)</f>
        <v>Yukon-Koyukuk/Upper Tanana</v>
      </c>
      <c r="AA157" t="str">
        <f t="shared" si="11"/>
        <v>Residential rate as reported to PCE</v>
      </c>
    </row>
    <row r="158" spans="1:27" ht="30" x14ac:dyDescent="0.25">
      <c r="A158" t="s">
        <v>392</v>
      </c>
      <c r="B158">
        <f>VLOOKUP($A158,'LOOKUP SalesReport 2023-11-13'!$A$2:$O$216,4, FALSE)</f>
        <v>331110</v>
      </c>
      <c r="C158">
        <f>VLOOKUP(A158,'LOOKUP SalesReport 2023-11-13'!$A$2:$Q$216,9,FALSE)</f>
        <v>2</v>
      </c>
      <c r="D158" s="48" t="str" cm="1">
        <f t="array" ref="D158">IFERROR(_xlfn.XLOOKUP(1,('Annual Sales FINAL 06262023'!$A$3:$A$4500=Table2.5a!$A158)*('Annual Sales FINAL 06262023'!$F$3:$F$4500='Input_Data &amp; TOC'!$A$2),'Annual Sales FINAL 06262023'!$J$3:$J$4500,,TRUE),_xlfn.XLOOKUP(A158,'LOOKUP SalesReport 2023-11-13'!A:A,'LOOKUP SalesReport 2023-11-13'!H:H,,FALSE))</f>
        <v>Alaska Power &amp; Telephone Company</v>
      </c>
      <c r="E158" s="48" t="str" cm="1">
        <f t="array" ref="E158">IFERROR(_xlfn.XLOOKUP(1,('Annual Sales FINAL 06262023'!$A$3:$A$4500=Table2.5a!$A158)*('Annual Sales FINAL 06262023'!$F$3:$F$4500='Input_Data &amp; TOC'!$A$2),'Annual Sales FINAL 06262023'!$B$3:$B$4500,,TRUE),_xlfn.XLOOKUP(A158,'LOOKUP SalesReport 2023-11-13'!A:A,'LOOKUP SalesReport 2023-11-13'!G:G,,FALSE))</f>
        <v>Eagle, Eagle Village</v>
      </c>
      <c r="F158" s="48" t="str" cm="1">
        <f t="array" ref="F158">IFERROR(_xlfn.XLOOKUP(1,('Annual Sales FINAL 06262023'!$A$3:$A$4500=Table2.5a!$A158)*('Annual Sales FINAL 06262023'!$F$3:$F$4500='Input_Data &amp; TOC'!$A$2),'Annual Sales FINAL 06262023'!$E$3:$E$4500,,TRUE),_xlfn.XLOOKUP(A158,'LOOKUP SalesReport 2023-11-13'!A:A,'LOOKUP SalesReport 2023-11-13'!K:K,,FALSE))</f>
        <v>Eagle_grid</v>
      </c>
      <c r="G158" s="98" t="str">
        <f>VLOOKUP($F158,'LOOKUP INTERTIES 2023-11-08'!$B$2:$G$206,6,FALSE)</f>
        <v>Yukon-Koyukuk/Upper Tanana</v>
      </c>
      <c r="H158" s="140" cm="1">
        <f t="array" ref="H158">IFERROR(_xlfn.XLOOKUP(1,('Annual Sales FINAL 06262023'!$A$3:$A$4500=$A158)*('Annual Sales FINAL 06262023'!$F$3:$F$4500='Input_Data &amp; TOC'!$A$2),'Annual Sales FINAL 06262023'!$V$3:$V$4500,,TRUE),)</f>
        <v>213.85058124999998</v>
      </c>
      <c r="I158" s="151" cm="1">
        <f t="array" ref="I158">IFERROR(_xlfn.XLOOKUP(1,('Annual Sales FINAL 06262023'!$A$3:$A$4500=$A158)*('Annual Sales FINAL 06262023'!$F$3:$F$4500='Input_Data &amp; TOC'!$A$2),'Annual Sales FINAL 06262023'!$W$3:$W$4500,,TRUE),)</f>
        <v>311.92500000000001</v>
      </c>
      <c r="J158" s="154" cm="1">
        <f t="array" ref="J158">IFERROR(_xlfn.XLOOKUP(1,('Annual Sales FINAL 06262023'!$A$3:$A$4500=$A158)*('Annual Sales FINAL 06262023'!$F$3:$F$4500='Input_Data &amp; TOC'!$A$2),'Annual Sales FINAL 06262023'!$X$3:$X$4500,,TRUE),)</f>
        <v>138.91666666666666</v>
      </c>
      <c r="K158" s="46">
        <f t="shared" si="12"/>
        <v>0.68558333333333321</v>
      </c>
      <c r="L158" s="139" cm="1">
        <f t="array" ref="L158">IFERROR(_xlfn.XLOOKUP(1,('Annual Sales FINAL 06262023'!$A$3:$A$4500=$A158)*('Annual Sales FINAL 06262023'!$F$3:$F$4500='Input_Data &amp; TOC'!$A$2),'Annual Sales FINAL 06262023'!$Y$3:$Y$4500,,TRUE),)</f>
        <v>92.544837416666653</v>
      </c>
      <c r="M158" s="139" cm="1">
        <f t="array" ref="M158">IFERROR(_xlfn.XLOOKUP(1,('Annual Sales FINAL 06262023'!$A$3:$A$4500=$A158)*('Annual Sales FINAL 06262023'!$F$3:$F$4500='Input_Data &amp; TOC'!$A$2),'Annual Sales FINAL 06262023'!$Z$3:$Z$4500,,TRUE),)</f>
        <v>134.98699999999999</v>
      </c>
      <c r="N158" s="139" cm="1">
        <f t="array" ref="N158">IFERROR(_xlfn.XLOOKUP(1,('Annual Sales FINAL 06262023'!$A$3:$A$4500=$A158)*('Annual Sales FINAL 06262023'!$F$3:$F$4500='Input_Data &amp; TOC'!$A$2),'Annual Sales FINAL 06262023'!$AA$3:$AA$4500,,TRUE),)</f>
        <v>11.916666666666666</v>
      </c>
      <c r="O158" s="140">
        <f t="shared" si="13"/>
        <v>0.68558333333333321</v>
      </c>
      <c r="P158" s="127" cm="1">
        <f t="array" ref="P158">IFERROR(_xlfn.XLOOKUP(1,('Annual Sales FINAL 06262023'!$A$3:$A$4500=$A158)*('Annual Sales FINAL 06262023'!$F$3:$F$4500='Input_Data &amp; TOC'!$A$2),'Annual Sales FINAL 06262023'!$AO$3:$AO$4500,,TRUE),)</f>
        <v>188.00340399999996</v>
      </c>
      <c r="Q158" s="127" cm="1">
        <f t="array" ref="Q158">IFERROR(_xlfn.XLOOKUP(1,('Annual Sales FINAL 06262023'!$A$3:$A$4500=$A158)*('Annual Sales FINAL 06262023'!$F$3:$F$4500='Input_Data &amp; TOC'!$A$2),'Annual Sales FINAL 06262023'!$AP$3:$AP$4500,,TRUE),)</f>
        <v>274.22399999999999</v>
      </c>
      <c r="R158" s="127" cm="1">
        <f t="array" ref="R158">IFERROR(_xlfn.XLOOKUP(1,('Annual Sales FINAL 06262023'!$A$3:$A$4500=$A158)*('Annual Sales FINAL 06262023'!$F$3:$F$4500='Input_Data &amp; TOC'!$A$2),'Annual Sales FINAL 06262023'!$AQ$3:$AQ$4500,,TRUE),)</f>
        <v>34.083333333333329</v>
      </c>
      <c r="S158" s="142">
        <f t="shared" si="10"/>
        <v>0.68558333333333321</v>
      </c>
      <c r="T158" s="139" cm="1">
        <f t="array" ref="T158">IFERROR(_xlfn.XLOOKUP(1,('Annual Sales FINAL 06262023'!$A$3:$A$4500=$A158)*('Annual Sales FINAL 06262023'!$F$3:$F$4500='Input_Data &amp; TOC'!$A$2),'Annual Sales FINAL 06262023'!$AR$3:$AR$4500,,TRUE),)</f>
        <v>494.39882266666655</v>
      </c>
      <c r="U158" s="139" cm="1">
        <f t="array" ref="U158">IFERROR(_xlfn.XLOOKUP(1,('Annual Sales FINAL 06262023'!$A$3:$A$4500=$A158)*('Annual Sales FINAL 06262023'!$F$3:$F$4500='Input_Data &amp; TOC'!$A$2),'Annual Sales FINAL 06262023'!$AS$3:$AS$4500,,TRUE),)</f>
        <v>721.13599999999997</v>
      </c>
      <c r="V158" s="139" cm="1">
        <f t="array" ref="V158">IFERROR(_xlfn.XLOOKUP(1,('Annual Sales FINAL 06262023'!$A$3:$A$4500=$A158)*('Annual Sales FINAL 06262023'!$F$3:$F$4500='Input_Data &amp; TOC'!$A$2),'Annual Sales FINAL 06262023'!$AT$3:$AT$4500,,TRUE),)</f>
        <v>184.91666666666666</v>
      </c>
      <c r="W158" s="142">
        <f t="shared" si="14"/>
        <v>0.68558333333333321</v>
      </c>
      <c r="X158" s="139" t="str" cm="1">
        <f t="array" ref="X158">IFERROR(_xlfn.XLOOKUP(1,('Annual Sales FINAL 06262023'!$A$3:$A$4500=$A158)*('Annual Sales FINAL 06262023'!$F$3:$F$4500='Input_Data &amp; TOC'!$A$2),'Annual Sales FINAL 06262023'!$S$3:$S$4500,,TRUE),)</f>
        <v>PCE</v>
      </c>
      <c r="Y158" s="139" cm="1">
        <f t="array" ref="Y158">IFERROR(_xlfn.XLOOKUP(1,('Annual Sales FINAL 06262023'!$A$3:$A$4500=$A158)*('Annual Sales FINAL 06262023'!$F$3:$F$4500='Input_Data &amp; TOC'!$A$2),'Annual Sales FINAL 06262023'!$AU$3:$AU$4500,,TRUE),)</f>
        <v>12</v>
      </c>
      <c r="Z158" t="str">
        <f>VLOOKUP($A158,'LOOKUP SalesReport 2023-11-13'!$A$2:$P$216,16, FALSE)</f>
        <v>Yukon-Koyukuk/Upper Tanana</v>
      </c>
      <c r="AA158" t="str">
        <f t="shared" si="11"/>
        <v>Residential rate as reported to PCE</v>
      </c>
    </row>
    <row r="159" spans="1:27" ht="30" x14ac:dyDescent="0.25">
      <c r="A159" t="s">
        <v>395</v>
      </c>
      <c r="B159">
        <f>VLOOKUP($A159,'LOOKUP SalesReport 2023-11-13'!$A$2:$O$216,4, FALSE)</f>
        <v>332010</v>
      </c>
      <c r="C159">
        <f>VLOOKUP(A159,'LOOKUP SalesReport 2023-11-13'!$A$2:$Q$216,9,FALSE)</f>
        <v>417</v>
      </c>
      <c r="D159" s="48" t="str" cm="1">
        <f t="array" ref="D159">IFERROR(_xlfn.XLOOKUP(1,('Annual Sales FINAL 06262023'!$A$3:$A$4500=Table2.5a!$A159)*('Annual Sales FINAL 06262023'!$F$3:$F$4500='Input_Data &amp; TOC'!$A$2),'Annual Sales FINAL 06262023'!$J$3:$J$4500,,TRUE),_xlfn.XLOOKUP(A159,'LOOKUP SalesReport 2023-11-13'!A:A,'LOOKUP SalesReport 2023-11-13'!H:H,,FALSE))</f>
        <v>Alaska Power &amp; Telephone Company</v>
      </c>
      <c r="E159" s="48" t="str" cm="1">
        <f t="array" ref="E159">IFERROR(_xlfn.XLOOKUP(1,('Annual Sales FINAL 06262023'!$A$3:$A$4500=Table2.5a!$A159)*('Annual Sales FINAL 06262023'!$F$3:$F$4500='Input_Data &amp; TOC'!$A$2),'Annual Sales FINAL 06262023'!$B$3:$B$4500,,TRUE),_xlfn.XLOOKUP(A159,'LOOKUP SalesReport 2023-11-13'!A:A,'LOOKUP SalesReport 2023-11-13'!G:G,,FALSE))</f>
        <v>Gustavus</v>
      </c>
      <c r="F159" s="48" t="str" cm="1">
        <f t="array" ref="F159">IFERROR(_xlfn.XLOOKUP(1,('Annual Sales FINAL 06262023'!$A$3:$A$4500=Table2.5a!$A159)*('Annual Sales FINAL 06262023'!$F$3:$F$4500='Input_Data &amp; TOC'!$A$2),'Annual Sales FINAL 06262023'!$E$3:$E$4500,,TRUE),_xlfn.XLOOKUP(A159,'LOOKUP SalesReport 2023-11-13'!A:A,'LOOKUP SalesReport 2023-11-13'!K:K,,FALSE))</f>
        <v>Gustavus_grid</v>
      </c>
      <c r="G159" s="98" t="str">
        <f>VLOOKUP($F159,'LOOKUP INTERTIES 2023-11-08'!$B$2:$G$206,6,FALSE)</f>
        <v>Southeast</v>
      </c>
      <c r="H159" s="140" cm="1">
        <f t="array" ref="H159">IFERROR(_xlfn.XLOOKUP(1,('Annual Sales FINAL 06262023'!$A$3:$A$4500=$A159)*('Annual Sales FINAL 06262023'!$F$3:$F$4500='Input_Data &amp; TOC'!$A$2),'Annual Sales FINAL 06262023'!$V$3:$V$4500,,TRUE),)</f>
        <v>684.46674107500007</v>
      </c>
      <c r="I159" s="151" cm="1">
        <f t="array" ref="I159">IFERROR(_xlfn.XLOOKUP(1,('Annual Sales FINAL 06262023'!$A$3:$A$4500=$A159)*('Annual Sales FINAL 06262023'!$F$3:$F$4500='Input_Data &amp; TOC'!$A$2),'Annual Sales FINAL 06262023'!$W$3:$W$4500,,TRUE),)</f>
        <v>1391.1690000000001</v>
      </c>
      <c r="J159" s="154" cm="1">
        <f t="array" ref="J159">IFERROR(_xlfn.XLOOKUP(1,('Annual Sales FINAL 06262023'!$A$3:$A$4500=$A159)*('Annual Sales FINAL 06262023'!$F$3:$F$4500='Input_Data &amp; TOC'!$A$2),'Annual Sales FINAL 06262023'!$X$3:$X$4500,,TRUE),)</f>
        <v>485.41666666666669</v>
      </c>
      <c r="K159" s="46">
        <f t="shared" si="12"/>
        <v>0.49200833333333333</v>
      </c>
      <c r="L159" s="139" cm="1">
        <f t="array" ref="L159">IFERROR(_xlfn.XLOOKUP(1,('Annual Sales FINAL 06262023'!$A$3:$A$4500=$A159)*('Annual Sales FINAL 06262023'!$F$3:$F$4500='Input_Data &amp; TOC'!$A$2),'Annual Sales FINAL 06262023'!$Y$3:$Y$4500,,TRUE),)</f>
        <v>280.98399113333335</v>
      </c>
      <c r="M159" s="139" cm="1">
        <f t="array" ref="M159">IFERROR(_xlfn.XLOOKUP(1,('Annual Sales FINAL 06262023'!$A$3:$A$4500=$A159)*('Annual Sales FINAL 06262023'!$F$3:$F$4500='Input_Data &amp; TOC'!$A$2),'Annual Sales FINAL 06262023'!$Z$3:$Z$4500,,TRUE),)</f>
        <v>571.096</v>
      </c>
      <c r="N159" s="139" cm="1">
        <f t="array" ref="N159">IFERROR(_xlfn.XLOOKUP(1,('Annual Sales FINAL 06262023'!$A$3:$A$4500=$A159)*('Annual Sales FINAL 06262023'!$F$3:$F$4500='Input_Data &amp; TOC'!$A$2),'Annual Sales FINAL 06262023'!$AA$3:$AA$4500,,TRUE),)</f>
        <v>5</v>
      </c>
      <c r="O159" s="140">
        <f t="shared" si="13"/>
        <v>0.49200833333333338</v>
      </c>
      <c r="P159" s="127" cm="1">
        <f t="array" ref="P159">IFERROR(_xlfn.XLOOKUP(1,('Annual Sales FINAL 06262023'!$A$3:$A$4500=$A159)*('Annual Sales FINAL 06262023'!$F$3:$F$4500='Input_Data &amp; TOC'!$A$2),'Annual Sales FINAL 06262023'!$AO$3:$AO$4500,,TRUE),)</f>
        <v>115.27017237500002</v>
      </c>
      <c r="Q159" s="127" cm="1">
        <f t="array" ref="Q159">IFERROR(_xlfn.XLOOKUP(1,('Annual Sales FINAL 06262023'!$A$3:$A$4500=$A159)*('Annual Sales FINAL 06262023'!$F$3:$F$4500='Input_Data &amp; TOC'!$A$2),'Annual Sales FINAL 06262023'!$AP$3:$AP$4500,,TRUE),)</f>
        <v>234.28500000000003</v>
      </c>
      <c r="R159" s="127" cm="1">
        <f t="array" ref="R159">IFERROR(_xlfn.XLOOKUP(1,('Annual Sales FINAL 06262023'!$A$3:$A$4500=$A159)*('Annual Sales FINAL 06262023'!$F$3:$F$4500='Input_Data &amp; TOC'!$A$2),'Annual Sales FINAL 06262023'!$AQ$3:$AQ$4500,,TRUE),)</f>
        <v>117.16666666666667</v>
      </c>
      <c r="S159" s="142">
        <f t="shared" si="10"/>
        <v>0.49200833333333333</v>
      </c>
      <c r="T159" s="139" cm="1">
        <f t="array" ref="T159">IFERROR(_xlfn.XLOOKUP(1,('Annual Sales FINAL 06262023'!$A$3:$A$4500=$A159)*('Annual Sales FINAL 06262023'!$F$3:$F$4500='Input_Data &amp; TOC'!$A$2),'Annual Sales FINAL 06262023'!$AR$3:$AR$4500,,TRUE),)</f>
        <v>1080.7209045833333</v>
      </c>
      <c r="U159" s="139" cm="1">
        <f t="array" ref="U159">IFERROR(_xlfn.XLOOKUP(1,('Annual Sales FINAL 06262023'!$A$3:$A$4500=$A159)*('Annual Sales FINAL 06262023'!$F$3:$F$4500='Input_Data &amp; TOC'!$A$2),'Annual Sales FINAL 06262023'!$AS$3:$AS$4500,,TRUE),)</f>
        <v>2196.5500000000002</v>
      </c>
      <c r="V159" s="139" cm="1">
        <f t="array" ref="V159">IFERROR(_xlfn.XLOOKUP(1,('Annual Sales FINAL 06262023'!$A$3:$A$4500=$A159)*('Annual Sales FINAL 06262023'!$F$3:$F$4500='Input_Data &amp; TOC'!$A$2),'Annual Sales FINAL 06262023'!$AT$3:$AT$4500,,TRUE),)</f>
        <v>607.58333333333337</v>
      </c>
      <c r="W159" s="142">
        <f t="shared" si="14"/>
        <v>0.49200833333333327</v>
      </c>
      <c r="X159" s="139" t="str" cm="1">
        <f t="array" ref="X159">IFERROR(_xlfn.XLOOKUP(1,('Annual Sales FINAL 06262023'!$A$3:$A$4500=$A159)*('Annual Sales FINAL 06262023'!$F$3:$F$4500='Input_Data &amp; TOC'!$A$2),'Annual Sales FINAL 06262023'!$S$3:$S$4500,,TRUE),)</f>
        <v>PCE</v>
      </c>
      <c r="Y159" s="139" cm="1">
        <f t="array" ref="Y159">IFERROR(_xlfn.XLOOKUP(1,('Annual Sales FINAL 06262023'!$A$3:$A$4500=$A159)*('Annual Sales FINAL 06262023'!$F$3:$F$4500='Input_Data &amp; TOC'!$A$2),'Annual Sales FINAL 06262023'!$AU$3:$AU$4500,,TRUE),)</f>
        <v>12</v>
      </c>
      <c r="Z159" t="str">
        <f>VLOOKUP($A159,'LOOKUP SalesReport 2023-11-13'!$A$2:$P$216,16, FALSE)</f>
        <v>Southeast</v>
      </c>
      <c r="AA159" t="str">
        <f t="shared" si="11"/>
        <v>Residential rate as reported to PCE</v>
      </c>
    </row>
    <row r="160" spans="1:27" ht="30" x14ac:dyDescent="0.25">
      <c r="A160" t="s">
        <v>401</v>
      </c>
      <c r="B160">
        <f>VLOOKUP($A160,'LOOKUP SalesReport 2023-11-13'!$A$2:$O$216,4, FALSE)</f>
        <v>331120</v>
      </c>
      <c r="C160">
        <f>VLOOKUP(A160,'LOOKUP SalesReport 2023-11-13'!$A$2:$Q$216,9,FALSE)</f>
        <v>2</v>
      </c>
      <c r="D160" s="48" t="str" cm="1">
        <f t="array" ref="D160">IFERROR(_xlfn.XLOOKUP(1,('Annual Sales FINAL 06262023'!$A$3:$A$4500=Table2.5a!$A160)*('Annual Sales FINAL 06262023'!$F$3:$F$4500='Input_Data &amp; TOC'!$A$2),'Annual Sales FINAL 06262023'!$J$3:$J$4500,,TRUE),_xlfn.XLOOKUP(A160,'LOOKUP SalesReport 2023-11-13'!A:A,'LOOKUP SalesReport 2023-11-13'!H:H,,FALSE))</f>
        <v>Alaska Power &amp; Telephone Company</v>
      </c>
      <c r="E160" s="48" t="str" cm="1">
        <f t="array" ref="E160">IFERROR(_xlfn.XLOOKUP(1,('Annual Sales FINAL 06262023'!$A$3:$A$4500=Table2.5a!$A160)*('Annual Sales FINAL 06262023'!$F$3:$F$4500='Input_Data &amp; TOC'!$A$2),'Annual Sales FINAL 06262023'!$B$3:$B$4500,,TRUE),_xlfn.XLOOKUP(A160,'LOOKUP SalesReport 2023-11-13'!A:A,'LOOKUP SalesReport 2023-11-13'!G:G,,FALSE))</f>
        <v>Haines, Covenant Life</v>
      </c>
      <c r="F160" s="48" t="str" cm="1">
        <f t="array" ref="F160">IFERROR(_xlfn.XLOOKUP(1,('Annual Sales FINAL 06262023'!$A$3:$A$4500=Table2.5a!$A160)*('Annual Sales FINAL 06262023'!$F$3:$F$4500='Input_Data &amp; TOC'!$A$2),'Annual Sales FINAL 06262023'!$E$3:$E$4500,,TRUE),_xlfn.XLOOKUP(A160,'LOOKUP SalesReport 2023-11-13'!A:A,'LOOKUP SalesReport 2023-11-13'!K:K,,FALSE))</f>
        <v>UpperLynnCanal_grid</v>
      </c>
      <c r="G160" s="98" t="str">
        <f>VLOOKUP($F160,'LOOKUP INTERTIES 2023-11-08'!$B$2:$G$206,6,FALSE)</f>
        <v>Southeast</v>
      </c>
      <c r="H160" s="140" cm="1">
        <f t="array" ref="H160">IFERROR(_xlfn.XLOOKUP(1,('Annual Sales FINAL 06262023'!$A$3:$A$4500=$A160)*('Annual Sales FINAL 06262023'!$F$3:$F$4500='Input_Data &amp; TOC'!$A$2),'Annual Sales FINAL 06262023'!$V$3:$V$4500,,TRUE),)</f>
        <v>1691.7108578999996</v>
      </c>
      <c r="I160" s="151" cm="1">
        <f t="array" ref="I160">IFERROR(_xlfn.XLOOKUP(1,('Annual Sales FINAL 06262023'!$A$3:$A$4500=$A160)*('Annual Sales FINAL 06262023'!$F$3:$F$4500='Input_Data &amp; TOC'!$A$2),'Annual Sales FINAL 06262023'!$W$3:$W$4500,,TRUE),)</f>
        <v>5748.2529999999997</v>
      </c>
      <c r="J160" s="154" cm="1">
        <f t="array" ref="J160">IFERROR(_xlfn.XLOOKUP(1,('Annual Sales FINAL 06262023'!$A$3:$A$4500=$A160)*('Annual Sales FINAL 06262023'!$F$3:$F$4500='Input_Data &amp; TOC'!$A$2),'Annual Sales FINAL 06262023'!$X$3:$X$4500,,TRUE),)</f>
        <v>1136.5833333333333</v>
      </c>
      <c r="K160" s="46">
        <f t="shared" si="12"/>
        <v>0.29429999999999995</v>
      </c>
      <c r="L160" s="139" cm="1">
        <f t="array" ref="L160">IFERROR(_xlfn.XLOOKUP(1,('Annual Sales FINAL 06262023'!$A$3:$A$4500=$A160)*('Annual Sales FINAL 06262023'!$F$3:$F$4500='Input_Data &amp; TOC'!$A$2),'Annual Sales FINAL 06262023'!$Y$3:$Y$4500,,TRUE),)</f>
        <v>1913.0182775999997</v>
      </c>
      <c r="M160" s="139" cm="1">
        <f t="array" ref="M160">IFERROR(_xlfn.XLOOKUP(1,('Annual Sales FINAL 06262023'!$A$3:$A$4500=$A160)*('Annual Sales FINAL 06262023'!$F$3:$F$4500='Input_Data &amp; TOC'!$A$2),'Annual Sales FINAL 06262023'!$Z$3:$Z$4500,,TRUE),)</f>
        <v>6500.232</v>
      </c>
      <c r="N160" s="139" cm="1">
        <f t="array" ref="N160">IFERROR(_xlfn.XLOOKUP(1,('Annual Sales FINAL 06262023'!$A$3:$A$4500=$A160)*('Annual Sales FINAL 06262023'!$F$3:$F$4500='Input_Data &amp; TOC'!$A$2),'Annual Sales FINAL 06262023'!$AA$3:$AA$4500,,TRUE),)</f>
        <v>39</v>
      </c>
      <c r="O160" s="140">
        <f t="shared" si="13"/>
        <v>0.29429999999999995</v>
      </c>
      <c r="P160" s="127" cm="1">
        <f t="array" ref="P160">IFERROR(_xlfn.XLOOKUP(1,('Annual Sales FINAL 06262023'!$A$3:$A$4500=$A160)*('Annual Sales FINAL 06262023'!$F$3:$F$4500='Input_Data &amp; TOC'!$A$2),'Annual Sales FINAL 06262023'!$AO$3:$AO$4500,,TRUE),)</f>
        <v>643.51637999999991</v>
      </c>
      <c r="Q160" s="127" cm="1">
        <f t="array" ref="Q160">IFERROR(_xlfn.XLOOKUP(1,('Annual Sales FINAL 06262023'!$A$3:$A$4500=$A160)*('Annual Sales FINAL 06262023'!$F$3:$F$4500='Input_Data &amp; TOC'!$A$2),'Annual Sales FINAL 06262023'!$AP$3:$AP$4500,,TRUE),)</f>
        <v>2186.6</v>
      </c>
      <c r="R160" s="127" cm="1">
        <f t="array" ref="R160">IFERROR(_xlfn.XLOOKUP(1,('Annual Sales FINAL 06262023'!$A$3:$A$4500=$A160)*('Annual Sales FINAL 06262023'!$F$3:$F$4500='Input_Data &amp; TOC'!$A$2),'Annual Sales FINAL 06262023'!$AQ$3:$AQ$4500,,TRUE),)</f>
        <v>385.41666666666669</v>
      </c>
      <c r="S160" s="142">
        <f t="shared" si="10"/>
        <v>0.29429999999999995</v>
      </c>
      <c r="T160" s="139" cm="1">
        <f t="array" ref="T160">IFERROR(_xlfn.XLOOKUP(1,('Annual Sales FINAL 06262023'!$A$3:$A$4500=$A160)*('Annual Sales FINAL 06262023'!$F$3:$F$4500='Input_Data &amp; TOC'!$A$2),'Annual Sales FINAL 06262023'!$AR$3:$AR$4500,,TRUE),)</f>
        <v>4248.2455154999989</v>
      </c>
      <c r="U160" s="139" cm="1">
        <f t="array" ref="U160">IFERROR(_xlfn.XLOOKUP(1,('Annual Sales FINAL 06262023'!$A$3:$A$4500=$A160)*('Annual Sales FINAL 06262023'!$F$3:$F$4500='Input_Data &amp; TOC'!$A$2),'Annual Sales FINAL 06262023'!$AS$3:$AS$4500,,TRUE),)</f>
        <v>14435.084999999999</v>
      </c>
      <c r="V160" s="139" cm="1">
        <f t="array" ref="V160">IFERROR(_xlfn.XLOOKUP(1,('Annual Sales FINAL 06262023'!$A$3:$A$4500=$A160)*('Annual Sales FINAL 06262023'!$F$3:$F$4500='Input_Data &amp; TOC'!$A$2),'Annual Sales FINAL 06262023'!$AT$3:$AT$4500,,TRUE),)</f>
        <v>1561</v>
      </c>
      <c r="W160" s="142">
        <f t="shared" si="14"/>
        <v>0.29429999999999995</v>
      </c>
      <c r="X160" s="139" t="str" cm="1">
        <f t="array" ref="X160">IFERROR(_xlfn.XLOOKUP(1,('Annual Sales FINAL 06262023'!$A$3:$A$4500=$A160)*('Annual Sales FINAL 06262023'!$F$3:$F$4500='Input_Data &amp; TOC'!$A$2),'Annual Sales FINAL 06262023'!$S$3:$S$4500,,TRUE),)</f>
        <v>PCE</v>
      </c>
      <c r="Y160" s="139" cm="1">
        <f t="array" ref="Y160">IFERROR(_xlfn.XLOOKUP(1,('Annual Sales FINAL 06262023'!$A$3:$A$4500=$A160)*('Annual Sales FINAL 06262023'!$F$3:$F$4500='Input_Data &amp; TOC'!$A$2),'Annual Sales FINAL 06262023'!$AU$3:$AU$4500,,TRUE),)</f>
        <v>12</v>
      </c>
      <c r="Z160" t="str">
        <f>VLOOKUP($A160,'LOOKUP SalesReport 2023-11-13'!$A$2:$P$216,16, FALSE)</f>
        <v>Southeast</v>
      </c>
      <c r="AA160" t="str">
        <f t="shared" si="11"/>
        <v>Residential rate as reported to PCE</v>
      </c>
    </row>
    <row r="161" spans="1:27" ht="30" x14ac:dyDescent="0.25">
      <c r="A161" t="s">
        <v>402</v>
      </c>
      <c r="B161">
        <f>VLOOKUP($A161,'LOOKUP SalesReport 2023-11-13'!$A$2:$O$216,4, FALSE)</f>
        <v>331130</v>
      </c>
      <c r="C161">
        <f>VLOOKUP(A161,'LOOKUP SalesReport 2023-11-13'!$A$2:$Q$216,9,FALSE)</f>
        <v>2</v>
      </c>
      <c r="D161" s="48" t="str" cm="1">
        <f t="array" ref="D161">IFERROR(_xlfn.XLOOKUP(1,('Annual Sales FINAL 06262023'!$A$3:$A$4500=Table2.5a!$A161)*('Annual Sales FINAL 06262023'!$F$3:$F$4500='Input_Data &amp; TOC'!$A$2),'Annual Sales FINAL 06262023'!$J$3:$J$4500,,TRUE),_xlfn.XLOOKUP(A161,'LOOKUP SalesReport 2023-11-13'!A:A,'LOOKUP SalesReport 2023-11-13'!H:H,,FALSE))</f>
        <v>Alaska Power &amp; Telephone Company</v>
      </c>
      <c r="E161" s="48" t="str" cm="1">
        <f t="array" ref="E161">IFERROR(_xlfn.XLOOKUP(1,('Annual Sales FINAL 06262023'!$A$3:$A$4500=Table2.5a!$A161)*('Annual Sales FINAL 06262023'!$F$3:$F$4500='Input_Data &amp; TOC'!$A$2),'Annual Sales FINAL 06262023'!$B$3:$B$4500,,TRUE),_xlfn.XLOOKUP(A161,'LOOKUP SalesReport 2023-11-13'!A:A,'LOOKUP SalesReport 2023-11-13'!G:G,,FALSE))</f>
        <v>Healy Lake</v>
      </c>
      <c r="F161" s="48" t="str" cm="1">
        <f t="array" ref="F161">IFERROR(_xlfn.XLOOKUP(1,('Annual Sales FINAL 06262023'!$A$3:$A$4500=Table2.5a!$A161)*('Annual Sales FINAL 06262023'!$F$3:$F$4500='Input_Data &amp; TOC'!$A$2),'Annual Sales FINAL 06262023'!$E$3:$E$4500,,TRUE),_xlfn.XLOOKUP(A161,'LOOKUP SalesReport 2023-11-13'!A:A,'LOOKUP SalesReport 2023-11-13'!K:K,,FALSE))</f>
        <v>Healy Lake_grid</v>
      </c>
      <c r="G161" s="98" t="str">
        <f>VLOOKUP($F161,'LOOKUP INTERTIES 2023-11-08'!$B$2:$G$206,6,FALSE)</f>
        <v>Yukon-Koyukuk/Upper Tanana</v>
      </c>
      <c r="H161" s="140" cm="1">
        <f t="array" ref="H161">IFERROR(_xlfn.XLOOKUP(1,('Annual Sales FINAL 06262023'!$A$3:$A$4500=$A161)*('Annual Sales FINAL 06262023'!$F$3:$F$4500='Input_Data &amp; TOC'!$A$2),'Annual Sales FINAL 06262023'!$V$3:$V$4500,,TRUE),)</f>
        <v>19.413435399999997</v>
      </c>
      <c r="I161" s="151" cm="1">
        <f t="array" ref="I161">IFERROR(_xlfn.XLOOKUP(1,('Annual Sales FINAL 06262023'!$A$3:$A$4500=$A161)*('Annual Sales FINAL 06262023'!$F$3:$F$4500='Input_Data &amp; TOC'!$A$2),'Annual Sales FINAL 06262023'!$W$3:$W$4500,,TRUE),)</f>
        <v>24.780999999999999</v>
      </c>
      <c r="J161" s="154" cm="1">
        <f t="array" ref="J161">IFERROR(_xlfn.XLOOKUP(1,('Annual Sales FINAL 06262023'!$A$3:$A$4500=$A161)*('Annual Sales FINAL 06262023'!$F$3:$F$4500='Input_Data &amp; TOC'!$A$2),'Annual Sales FINAL 06262023'!$X$3:$X$4500,,TRUE),)</f>
        <v>9.25</v>
      </c>
      <c r="K161" s="46">
        <f t="shared" si="12"/>
        <v>0.78339999999999999</v>
      </c>
      <c r="L161" s="139" cm="1">
        <f t="array" ref="L161">IFERROR(_xlfn.XLOOKUP(1,('Annual Sales FINAL 06262023'!$A$3:$A$4500=$A161)*('Annual Sales FINAL 06262023'!$F$3:$F$4500='Input_Data &amp; TOC'!$A$2),'Annual Sales FINAL 06262023'!$Y$3:$Y$4500,,TRUE),)</f>
        <v>13.499548799999999</v>
      </c>
      <c r="M161" s="139" cm="1">
        <f t="array" ref="M161">IFERROR(_xlfn.XLOOKUP(1,('Annual Sales FINAL 06262023'!$A$3:$A$4500=$A161)*('Annual Sales FINAL 06262023'!$F$3:$F$4500='Input_Data &amp; TOC'!$A$2),'Annual Sales FINAL 06262023'!$Z$3:$Z$4500,,TRUE),)</f>
        <v>17.231999999999999</v>
      </c>
      <c r="N161" s="139" cm="1">
        <f t="array" ref="N161">IFERROR(_xlfn.XLOOKUP(1,('Annual Sales FINAL 06262023'!$A$3:$A$4500=$A161)*('Annual Sales FINAL 06262023'!$F$3:$F$4500='Input_Data &amp; TOC'!$A$2),'Annual Sales FINAL 06262023'!$AA$3:$AA$4500,,TRUE),)</f>
        <v>3</v>
      </c>
      <c r="O161" s="140">
        <f t="shared" si="13"/>
        <v>0.78339999999999999</v>
      </c>
      <c r="P161" s="127" cm="1">
        <f t="array" ref="P161">IFERROR(_xlfn.XLOOKUP(1,('Annual Sales FINAL 06262023'!$A$3:$A$4500=$A161)*('Annual Sales FINAL 06262023'!$F$3:$F$4500='Input_Data &amp; TOC'!$A$2),'Annual Sales FINAL 06262023'!$AO$3:$AO$4500,,TRUE),)</f>
        <v>42.165721599999998</v>
      </c>
      <c r="Q161" s="127" cm="1">
        <f t="array" ref="Q161">IFERROR(_xlfn.XLOOKUP(1,('Annual Sales FINAL 06262023'!$A$3:$A$4500=$A161)*('Annual Sales FINAL 06262023'!$F$3:$F$4500='Input_Data &amp; TOC'!$A$2),'Annual Sales FINAL 06262023'!$AP$3:$AP$4500,,TRUE),)</f>
        <v>53.823999999999998</v>
      </c>
      <c r="R161" s="127" cm="1">
        <f t="array" ref="R161">IFERROR(_xlfn.XLOOKUP(1,('Annual Sales FINAL 06262023'!$A$3:$A$4500=$A161)*('Annual Sales FINAL 06262023'!$F$3:$F$4500='Input_Data &amp; TOC'!$A$2),'Annual Sales FINAL 06262023'!$AQ$3:$AQ$4500,,TRUE),)</f>
        <v>4</v>
      </c>
      <c r="S161" s="142">
        <f t="shared" si="10"/>
        <v>0.78339999999999999</v>
      </c>
      <c r="T161" s="139" cm="1">
        <f t="array" ref="T161">IFERROR(_xlfn.XLOOKUP(1,('Annual Sales FINAL 06262023'!$A$3:$A$4500=$A161)*('Annual Sales FINAL 06262023'!$F$3:$F$4500='Input_Data &amp; TOC'!$A$2),'Annual Sales FINAL 06262023'!$AR$3:$AR$4500,,TRUE),)</f>
        <v>75.078705799999994</v>
      </c>
      <c r="U161" s="139" cm="1">
        <f t="array" ref="U161">IFERROR(_xlfn.XLOOKUP(1,('Annual Sales FINAL 06262023'!$A$3:$A$4500=$A161)*('Annual Sales FINAL 06262023'!$F$3:$F$4500='Input_Data &amp; TOC'!$A$2),'Annual Sales FINAL 06262023'!$AS$3:$AS$4500,,TRUE),)</f>
        <v>95.836999999999989</v>
      </c>
      <c r="V161" s="139" cm="1">
        <f t="array" ref="V161">IFERROR(_xlfn.XLOOKUP(1,('Annual Sales FINAL 06262023'!$A$3:$A$4500=$A161)*('Annual Sales FINAL 06262023'!$F$3:$F$4500='Input_Data &amp; TOC'!$A$2),'Annual Sales FINAL 06262023'!$AT$3:$AT$4500,,TRUE),)</f>
        <v>16.25</v>
      </c>
      <c r="W161" s="142">
        <f t="shared" si="14"/>
        <v>0.78339999999999999</v>
      </c>
      <c r="X161" s="139" t="str" cm="1">
        <f t="array" ref="X161">IFERROR(_xlfn.XLOOKUP(1,('Annual Sales FINAL 06262023'!$A$3:$A$4500=$A161)*('Annual Sales FINAL 06262023'!$F$3:$F$4500='Input_Data &amp; TOC'!$A$2),'Annual Sales FINAL 06262023'!$S$3:$S$4500,,TRUE),)</f>
        <v>PCE</v>
      </c>
      <c r="Y161" s="139" cm="1">
        <f t="array" ref="Y161">IFERROR(_xlfn.XLOOKUP(1,('Annual Sales FINAL 06262023'!$A$3:$A$4500=$A161)*('Annual Sales FINAL 06262023'!$F$3:$F$4500='Input_Data &amp; TOC'!$A$2),'Annual Sales FINAL 06262023'!$AU$3:$AU$4500,,TRUE),)</f>
        <v>12</v>
      </c>
      <c r="Z161" t="str">
        <f>VLOOKUP($A161,'LOOKUP SalesReport 2023-11-13'!$A$2:$P$216,16, FALSE)</f>
        <v>Yukon-Koyukuk/Upper Tanana</v>
      </c>
      <c r="AA161" t="str">
        <f t="shared" si="11"/>
        <v>Residential rate as reported to PCE</v>
      </c>
    </row>
    <row r="162" spans="1:27" ht="30" x14ac:dyDescent="0.25">
      <c r="A162" t="s">
        <v>405</v>
      </c>
      <c r="B162">
        <f>VLOOKUP($A162,'LOOKUP SalesReport 2023-11-13'!$A$2:$O$216,4, FALSE)</f>
        <v>331140</v>
      </c>
      <c r="C162">
        <f>VLOOKUP(A162,'LOOKUP SalesReport 2023-11-13'!$A$2:$Q$216,9,FALSE)</f>
        <v>2</v>
      </c>
      <c r="D162" s="48" t="str" cm="1">
        <f t="array" ref="D162">IFERROR(_xlfn.XLOOKUP(1,('Annual Sales FINAL 06262023'!$A$3:$A$4500=Table2.5a!$A162)*('Annual Sales FINAL 06262023'!$F$3:$F$4500='Input_Data &amp; TOC'!$A$2),'Annual Sales FINAL 06262023'!$J$3:$J$4500,,TRUE),_xlfn.XLOOKUP(A162,'LOOKUP SalesReport 2023-11-13'!A:A,'LOOKUP SalesReport 2023-11-13'!H:H,,FALSE))</f>
        <v>Alaska Power &amp; Telephone Company</v>
      </c>
      <c r="E162" s="48" t="str" cm="1">
        <f t="array" ref="E162">IFERROR(_xlfn.XLOOKUP(1,('Annual Sales FINAL 06262023'!$A$3:$A$4500=Table2.5a!$A162)*('Annual Sales FINAL 06262023'!$F$3:$F$4500='Input_Data &amp; TOC'!$A$2),'Annual Sales FINAL 06262023'!$B$3:$B$4500,,TRUE),_xlfn.XLOOKUP(A162,'LOOKUP SalesReport 2023-11-13'!A:A,'LOOKUP SalesReport 2023-11-13'!G:G,,FALSE))</f>
        <v>Hollis</v>
      </c>
      <c r="F162" s="48" t="str" cm="1">
        <f t="array" ref="F162">IFERROR(_xlfn.XLOOKUP(1,('Annual Sales FINAL 06262023'!$A$3:$A$4500=Table2.5a!$A162)*('Annual Sales FINAL 06262023'!$F$3:$F$4500='Input_Data &amp; TOC'!$A$2),'Annual Sales FINAL 06262023'!$E$3:$E$4500,,TRUE),_xlfn.XLOOKUP(A162,'LOOKUP SalesReport 2023-11-13'!A:A,'LOOKUP SalesReport 2023-11-13'!K:K,,FALSE))</f>
        <v>Prince of Wales Is._grid</v>
      </c>
      <c r="G162" s="98" t="str">
        <f>VLOOKUP($F162,'LOOKUP INTERTIES 2023-11-08'!$B$2:$G$206,6,FALSE)</f>
        <v>Southeast</v>
      </c>
      <c r="H162" s="140" cm="1">
        <f t="array" ref="H162">IFERROR(_xlfn.XLOOKUP(1,('Annual Sales FINAL 06262023'!$A$3:$A$4500=$A162)*('Annual Sales FINAL 06262023'!$F$3:$F$4500='Input_Data &amp; TOC'!$A$2),'Annual Sales FINAL 06262023'!$V$3:$V$4500,,TRUE),)</f>
        <v>217.00389691666663</v>
      </c>
      <c r="I162" s="151" cm="1">
        <f t="array" ref="I162">IFERROR(_xlfn.XLOOKUP(1,('Annual Sales FINAL 06262023'!$A$3:$A$4500=$A162)*('Annual Sales FINAL 06262023'!$F$3:$F$4500='Input_Data &amp; TOC'!$A$2),'Annual Sales FINAL 06262023'!$W$3:$W$4500,,TRUE),)</f>
        <v>738.59</v>
      </c>
      <c r="J162" s="154" cm="1">
        <f t="array" ref="J162">IFERROR(_xlfn.XLOOKUP(1,('Annual Sales FINAL 06262023'!$A$3:$A$4500=$A162)*('Annual Sales FINAL 06262023'!$F$3:$F$4500='Input_Data &amp; TOC'!$A$2),'Annual Sales FINAL 06262023'!$X$3:$X$4500,,TRUE),)</f>
        <v>130.66666666666666</v>
      </c>
      <c r="K162" s="46">
        <f t="shared" si="12"/>
        <v>0.29380833333333328</v>
      </c>
      <c r="L162" s="139" cm="1">
        <f t="array" ref="L162">IFERROR(_xlfn.XLOOKUP(1,('Annual Sales FINAL 06262023'!$A$3:$A$4500=$A162)*('Annual Sales FINAL 06262023'!$F$3:$F$4500='Input_Data &amp; TOC'!$A$2),'Annual Sales FINAL 06262023'!$Y$3:$Y$4500,,TRUE),)</f>
        <v>882.96955040833325</v>
      </c>
      <c r="M162" s="139" cm="1">
        <f t="array" ref="M162">IFERROR(_xlfn.XLOOKUP(1,('Annual Sales FINAL 06262023'!$A$3:$A$4500=$A162)*('Annual Sales FINAL 06262023'!$F$3:$F$4500='Input_Data &amp; TOC'!$A$2),'Annual Sales FINAL 06262023'!$Z$3:$Z$4500,,TRUE),)</f>
        <v>3005.2570000000001</v>
      </c>
      <c r="N162" s="139" cm="1">
        <f t="array" ref="N162">IFERROR(_xlfn.XLOOKUP(1,('Annual Sales FINAL 06262023'!$A$3:$A$4500=$A162)*('Annual Sales FINAL 06262023'!$F$3:$F$4500='Input_Data &amp; TOC'!$A$2),'Annual Sales FINAL 06262023'!$AA$3:$AA$4500,,TRUE),)</f>
        <v>1</v>
      </c>
      <c r="O162" s="140">
        <f t="shared" si="13"/>
        <v>0.29380833333333328</v>
      </c>
      <c r="P162" s="127" cm="1">
        <f t="array" ref="P162">IFERROR(_xlfn.XLOOKUP(1,('Annual Sales FINAL 06262023'!$A$3:$A$4500=$A162)*('Annual Sales FINAL 06262023'!$F$3:$F$4500='Input_Data &amp; TOC'!$A$2),'Annual Sales FINAL 06262023'!$AO$3:$AO$4500,,TRUE),)</f>
        <v>12.359928966666663</v>
      </c>
      <c r="Q162" s="127" cm="1">
        <f t="array" ref="Q162">IFERROR(_xlfn.XLOOKUP(1,('Annual Sales FINAL 06262023'!$A$3:$A$4500=$A162)*('Annual Sales FINAL 06262023'!$F$3:$F$4500='Input_Data &amp; TOC'!$A$2),'Annual Sales FINAL 06262023'!$AP$3:$AP$4500,,TRUE),)</f>
        <v>42.067999999999998</v>
      </c>
      <c r="R162" s="127" cm="1">
        <f t="array" ref="R162">IFERROR(_xlfn.XLOOKUP(1,('Annual Sales FINAL 06262023'!$A$3:$A$4500=$A162)*('Annual Sales FINAL 06262023'!$F$3:$F$4500='Input_Data &amp; TOC'!$A$2),'Annual Sales FINAL 06262023'!$AQ$3:$AQ$4500,,TRUE),)</f>
        <v>34.166666666666671</v>
      </c>
      <c r="S162" s="142">
        <f t="shared" si="10"/>
        <v>0.29380833333333328</v>
      </c>
      <c r="T162" s="139" cm="1">
        <f t="array" ref="T162">IFERROR(_xlfn.XLOOKUP(1,('Annual Sales FINAL 06262023'!$A$3:$A$4500=$A162)*('Annual Sales FINAL 06262023'!$F$3:$F$4500='Input_Data &amp; TOC'!$A$2),'Annual Sales FINAL 06262023'!$AR$3:$AR$4500,,TRUE),)</f>
        <v>1112.3333762916666</v>
      </c>
      <c r="U162" s="139" cm="1">
        <f t="array" ref="U162">IFERROR(_xlfn.XLOOKUP(1,('Annual Sales FINAL 06262023'!$A$3:$A$4500=$A162)*('Annual Sales FINAL 06262023'!$F$3:$F$4500='Input_Data &amp; TOC'!$A$2),'Annual Sales FINAL 06262023'!$AS$3:$AS$4500,,TRUE),)</f>
        <v>3785.9150000000004</v>
      </c>
      <c r="V162" s="139" cm="1">
        <f t="array" ref="V162">IFERROR(_xlfn.XLOOKUP(1,('Annual Sales FINAL 06262023'!$A$3:$A$4500=$A162)*('Annual Sales FINAL 06262023'!$F$3:$F$4500='Input_Data &amp; TOC'!$A$2),'Annual Sales FINAL 06262023'!$AT$3:$AT$4500,,TRUE),)</f>
        <v>165.83333333333331</v>
      </c>
      <c r="W162" s="142">
        <f t="shared" si="14"/>
        <v>0.29380833333333328</v>
      </c>
      <c r="X162" s="139" t="str" cm="1">
        <f t="array" ref="X162">IFERROR(_xlfn.XLOOKUP(1,('Annual Sales FINAL 06262023'!$A$3:$A$4500=$A162)*('Annual Sales FINAL 06262023'!$F$3:$F$4500='Input_Data &amp; TOC'!$A$2),'Annual Sales FINAL 06262023'!$S$3:$S$4500,,TRUE),)</f>
        <v>PCE</v>
      </c>
      <c r="Y162" s="139" cm="1">
        <f t="array" ref="Y162">IFERROR(_xlfn.XLOOKUP(1,('Annual Sales FINAL 06262023'!$A$3:$A$4500=$A162)*('Annual Sales FINAL 06262023'!$F$3:$F$4500='Input_Data &amp; TOC'!$A$2),'Annual Sales FINAL 06262023'!$AU$3:$AU$4500,,TRUE),)</f>
        <v>12</v>
      </c>
      <c r="Z162" t="str">
        <f>VLOOKUP($A162,'LOOKUP SalesReport 2023-11-13'!$A$2:$P$216,16, FALSE)</f>
        <v>Southeast</v>
      </c>
      <c r="AA162" t="str">
        <f t="shared" si="11"/>
        <v>Residential rate as reported to PCE</v>
      </c>
    </row>
    <row r="163" spans="1:27" ht="30" x14ac:dyDescent="0.25">
      <c r="A163" t="s">
        <v>408</v>
      </c>
      <c r="B163">
        <f>VLOOKUP($A163,'LOOKUP SalesReport 2023-11-13'!$A$2:$O$216,4, FALSE)</f>
        <v>331150</v>
      </c>
      <c r="C163">
        <f>VLOOKUP(A163,'LOOKUP SalesReport 2023-11-13'!$A$2:$Q$216,9,FALSE)</f>
        <v>2</v>
      </c>
      <c r="D163" s="48" t="str" cm="1">
        <f t="array" ref="D163">IFERROR(_xlfn.XLOOKUP(1,('Annual Sales FINAL 06262023'!$A$3:$A$4500=Table2.5a!$A163)*('Annual Sales FINAL 06262023'!$F$3:$F$4500='Input_Data &amp; TOC'!$A$2),'Annual Sales FINAL 06262023'!$J$3:$J$4500,,TRUE),_xlfn.XLOOKUP(A163,'LOOKUP SalesReport 2023-11-13'!A:A,'LOOKUP SalesReport 2023-11-13'!H:H,,FALSE))</f>
        <v>Alaska Power &amp; Telephone Company</v>
      </c>
      <c r="E163" s="48" t="str" cm="1">
        <f t="array" ref="E163">IFERROR(_xlfn.XLOOKUP(1,('Annual Sales FINAL 06262023'!$A$3:$A$4500=Table2.5a!$A163)*('Annual Sales FINAL 06262023'!$F$3:$F$4500='Input_Data &amp; TOC'!$A$2),'Annual Sales FINAL 06262023'!$B$3:$B$4500,,TRUE),_xlfn.XLOOKUP(A163,'LOOKUP SalesReport 2023-11-13'!A:A,'LOOKUP SalesReport 2023-11-13'!G:G,,FALSE))</f>
        <v>Hydaburg</v>
      </c>
      <c r="F163" s="48" t="str" cm="1">
        <f t="array" ref="F163">IFERROR(_xlfn.XLOOKUP(1,('Annual Sales FINAL 06262023'!$A$3:$A$4500=Table2.5a!$A163)*('Annual Sales FINAL 06262023'!$F$3:$F$4500='Input_Data &amp; TOC'!$A$2),'Annual Sales FINAL 06262023'!$E$3:$E$4500,,TRUE),_xlfn.XLOOKUP(A163,'LOOKUP SalesReport 2023-11-13'!A:A,'LOOKUP SalesReport 2023-11-13'!K:K,,FALSE))</f>
        <v>Prince of Wales Is._grid</v>
      </c>
      <c r="G163" s="98" t="str">
        <f>VLOOKUP($F163,'LOOKUP INTERTIES 2023-11-08'!$B$2:$G$206,6,FALSE)</f>
        <v>Southeast</v>
      </c>
      <c r="H163" s="140" cm="1">
        <f t="array" ref="H163">IFERROR(_xlfn.XLOOKUP(1,('Annual Sales FINAL 06262023'!$A$3:$A$4500=$A163)*('Annual Sales FINAL 06262023'!$F$3:$F$4500='Input_Data &amp; TOC'!$A$2),'Annual Sales FINAL 06262023'!$V$3:$V$4500,,TRUE),)</f>
        <v>194.59725479999997</v>
      </c>
      <c r="I163" s="151" cm="1">
        <f t="array" ref="I163">IFERROR(_xlfn.XLOOKUP(1,('Annual Sales FINAL 06262023'!$A$3:$A$4500=$A163)*('Annual Sales FINAL 06262023'!$F$3:$F$4500='Input_Data &amp; TOC'!$A$2),'Annual Sales FINAL 06262023'!$W$3:$W$4500,,TRUE),)</f>
        <v>662.346</v>
      </c>
      <c r="J163" s="154" cm="1">
        <f t="array" ref="J163">IFERROR(_xlfn.XLOOKUP(1,('Annual Sales FINAL 06262023'!$A$3:$A$4500=$A163)*('Annual Sales FINAL 06262023'!$F$3:$F$4500='Input_Data &amp; TOC'!$A$2),'Annual Sales FINAL 06262023'!$X$3:$X$4500,,TRUE),)</f>
        <v>115.66666666666667</v>
      </c>
      <c r="K163" s="46">
        <f t="shared" si="12"/>
        <v>0.29379999999999995</v>
      </c>
      <c r="L163" s="139" cm="1">
        <f t="array" ref="L163">IFERROR(_xlfn.XLOOKUP(1,('Annual Sales FINAL 06262023'!$A$3:$A$4500=$A163)*('Annual Sales FINAL 06262023'!$F$3:$F$4500='Input_Data &amp; TOC'!$A$2),'Annual Sales FINAL 06262023'!$Y$3:$Y$4500,,TRUE),)</f>
        <v>148.78854639999997</v>
      </c>
      <c r="M163" s="139" cm="1">
        <f t="array" ref="M163">IFERROR(_xlfn.XLOOKUP(1,('Annual Sales FINAL 06262023'!$A$3:$A$4500=$A163)*('Annual Sales FINAL 06262023'!$F$3:$F$4500='Input_Data &amp; TOC'!$A$2),'Annual Sales FINAL 06262023'!$Z$3:$Z$4500,,TRUE),)</f>
        <v>506.428</v>
      </c>
      <c r="N163" s="139" cm="1">
        <f t="array" ref="N163">IFERROR(_xlfn.XLOOKUP(1,('Annual Sales FINAL 06262023'!$A$3:$A$4500=$A163)*('Annual Sales FINAL 06262023'!$F$3:$F$4500='Input_Data &amp; TOC'!$A$2),'Annual Sales FINAL 06262023'!$AA$3:$AA$4500,,TRUE),)</f>
        <v>9.5</v>
      </c>
      <c r="O163" s="140">
        <f t="shared" si="13"/>
        <v>0.29379999999999995</v>
      </c>
      <c r="P163" s="127" cm="1">
        <f t="array" ref="P163">IFERROR(_xlfn.XLOOKUP(1,('Annual Sales FINAL 06262023'!$A$3:$A$4500=$A163)*('Annual Sales FINAL 06262023'!$F$3:$F$4500='Input_Data &amp; TOC'!$A$2),'Annual Sales FINAL 06262023'!$AO$3:$AO$4500,,TRUE),)</f>
        <v>140.61708699999997</v>
      </c>
      <c r="Q163" s="127" cm="1">
        <f t="array" ref="Q163">IFERROR(_xlfn.XLOOKUP(1,('Annual Sales FINAL 06262023'!$A$3:$A$4500=$A163)*('Annual Sales FINAL 06262023'!$F$3:$F$4500='Input_Data &amp; TOC'!$A$2),'Annual Sales FINAL 06262023'!$AP$3:$AP$4500,,TRUE),)</f>
        <v>478.61500000000001</v>
      </c>
      <c r="R163" s="127" cm="1">
        <f t="array" ref="R163">IFERROR(_xlfn.XLOOKUP(1,('Annual Sales FINAL 06262023'!$A$3:$A$4500=$A163)*('Annual Sales FINAL 06262023'!$F$3:$F$4500='Input_Data &amp; TOC'!$A$2),'Annual Sales FINAL 06262023'!$AQ$3:$AQ$4500,,TRUE),)</f>
        <v>60.666666666666664</v>
      </c>
      <c r="S163" s="142">
        <f t="shared" si="10"/>
        <v>0.29379999999999995</v>
      </c>
      <c r="T163" s="139" cm="1">
        <f t="array" ref="T163">IFERROR(_xlfn.XLOOKUP(1,('Annual Sales FINAL 06262023'!$A$3:$A$4500=$A163)*('Annual Sales FINAL 06262023'!$F$3:$F$4500='Input_Data &amp; TOC'!$A$2),'Annual Sales FINAL 06262023'!$AR$3:$AR$4500,,TRUE),)</f>
        <v>484.00288819999997</v>
      </c>
      <c r="U163" s="139" cm="1">
        <f t="array" ref="U163">IFERROR(_xlfn.XLOOKUP(1,('Annual Sales FINAL 06262023'!$A$3:$A$4500=$A163)*('Annual Sales FINAL 06262023'!$F$3:$F$4500='Input_Data &amp; TOC'!$A$2),'Annual Sales FINAL 06262023'!$AS$3:$AS$4500,,TRUE),)</f>
        <v>1647.3890000000001</v>
      </c>
      <c r="V163" s="139" cm="1">
        <f t="array" ref="V163">IFERROR(_xlfn.XLOOKUP(1,('Annual Sales FINAL 06262023'!$A$3:$A$4500=$A163)*('Annual Sales FINAL 06262023'!$F$3:$F$4500='Input_Data &amp; TOC'!$A$2),'Annual Sales FINAL 06262023'!$AT$3:$AT$4500,,TRUE),)</f>
        <v>185.83333333333331</v>
      </c>
      <c r="W163" s="142">
        <f t="shared" si="14"/>
        <v>0.29379999999999995</v>
      </c>
      <c r="X163" s="139" t="str" cm="1">
        <f t="array" ref="X163">IFERROR(_xlfn.XLOOKUP(1,('Annual Sales FINAL 06262023'!$A$3:$A$4500=$A163)*('Annual Sales FINAL 06262023'!$F$3:$F$4500='Input_Data &amp; TOC'!$A$2),'Annual Sales FINAL 06262023'!$S$3:$S$4500,,TRUE),)</f>
        <v>PCE</v>
      </c>
      <c r="Y163" s="139" cm="1">
        <f t="array" ref="Y163">IFERROR(_xlfn.XLOOKUP(1,('Annual Sales FINAL 06262023'!$A$3:$A$4500=$A163)*('Annual Sales FINAL 06262023'!$F$3:$F$4500='Input_Data &amp; TOC'!$A$2),'Annual Sales FINAL 06262023'!$AU$3:$AU$4500,,TRUE),)</f>
        <v>12</v>
      </c>
      <c r="Z163" t="str">
        <f>VLOOKUP($A163,'LOOKUP SalesReport 2023-11-13'!$A$2:$P$216,16, FALSE)</f>
        <v>Southeast</v>
      </c>
      <c r="AA163" t="str">
        <f t="shared" si="11"/>
        <v>Residential rate as reported to PCE</v>
      </c>
    </row>
    <row r="164" spans="1:27" ht="30" x14ac:dyDescent="0.25">
      <c r="A164" t="s">
        <v>429</v>
      </c>
      <c r="B164">
        <f>VLOOKUP($A164,'LOOKUP SalesReport 2023-11-13'!$A$2:$O$216,4, FALSE)</f>
        <v>331155</v>
      </c>
      <c r="C164">
        <f>VLOOKUP(A164,'LOOKUP SalesReport 2023-11-13'!$A$2:$Q$216,9,FALSE)</f>
        <v>2</v>
      </c>
      <c r="D164" s="48" t="str" cm="1">
        <f t="array" ref="D164">IFERROR(_xlfn.XLOOKUP(1,('Annual Sales FINAL 06262023'!$A$3:$A$4500=Table2.5a!$A164)*('Annual Sales FINAL 06262023'!$F$3:$F$4500='Input_Data &amp; TOC'!$A$2),'Annual Sales FINAL 06262023'!$J$3:$J$4500,,TRUE),_xlfn.XLOOKUP(A164,'LOOKUP SalesReport 2023-11-13'!A:A,'LOOKUP SalesReport 2023-11-13'!H:H,,FALSE))</f>
        <v>Alaska Power &amp; Telephone Company</v>
      </c>
      <c r="E164" s="48" t="str" cm="1">
        <f t="array" ref="E164">IFERROR(_xlfn.XLOOKUP(1,('Annual Sales FINAL 06262023'!$A$3:$A$4500=Table2.5a!$A164)*('Annual Sales FINAL 06262023'!$F$3:$F$4500='Input_Data &amp; TOC'!$A$2),'Annual Sales FINAL 06262023'!$B$3:$B$4500,,TRUE),_xlfn.XLOOKUP(A164,'LOOKUP SalesReport 2023-11-13'!A:A,'LOOKUP SalesReport 2023-11-13'!G:G,,FALSE))</f>
        <v>Klawock</v>
      </c>
      <c r="F164" s="48" t="str" cm="1">
        <f t="array" ref="F164">IFERROR(_xlfn.XLOOKUP(1,('Annual Sales FINAL 06262023'!$A$3:$A$4500=Table2.5a!$A164)*('Annual Sales FINAL 06262023'!$F$3:$F$4500='Input_Data &amp; TOC'!$A$2),'Annual Sales FINAL 06262023'!$E$3:$E$4500,,TRUE),_xlfn.XLOOKUP(A164,'LOOKUP SalesReport 2023-11-13'!A:A,'LOOKUP SalesReport 2023-11-13'!K:K,,FALSE))</f>
        <v>Prince of Wales Is._grid</v>
      </c>
      <c r="G164" s="98" t="str">
        <f>VLOOKUP($F164,'LOOKUP INTERTIES 2023-11-08'!$B$2:$G$206,6,FALSE)</f>
        <v>Southeast</v>
      </c>
      <c r="H164" s="140" cm="1">
        <f t="array" ref="H164">IFERROR(_xlfn.XLOOKUP(1,('Annual Sales FINAL 06262023'!$A$3:$A$4500=$A164)*('Annual Sales FINAL 06262023'!$F$3:$F$4500='Input_Data &amp; TOC'!$A$2),'Annual Sales FINAL 06262023'!$V$3:$V$4500,,TRUE),)</f>
        <v>684.08068819999983</v>
      </c>
      <c r="I164" s="151" cm="1">
        <f t="array" ref="I164">IFERROR(_xlfn.XLOOKUP(1,('Annual Sales FINAL 06262023'!$A$3:$A$4500=$A164)*('Annual Sales FINAL 06262023'!$F$3:$F$4500='Input_Data &amp; TOC'!$A$2),'Annual Sales FINAL 06262023'!$W$3:$W$4500,,TRUE),)</f>
        <v>2328.3890000000001</v>
      </c>
      <c r="J164" s="154" cm="1">
        <f t="array" ref="J164">IFERROR(_xlfn.XLOOKUP(1,('Annual Sales FINAL 06262023'!$A$3:$A$4500=$A164)*('Annual Sales FINAL 06262023'!$F$3:$F$4500='Input_Data &amp; TOC'!$A$2),'Annual Sales FINAL 06262023'!$X$3:$X$4500,,TRUE),)</f>
        <v>392.75</v>
      </c>
      <c r="K164" s="46">
        <f t="shared" si="12"/>
        <v>0.29379999999999989</v>
      </c>
      <c r="L164" s="139" cm="1">
        <f t="array" ref="L164">IFERROR(_xlfn.XLOOKUP(1,('Annual Sales FINAL 06262023'!$A$3:$A$4500=$A164)*('Annual Sales FINAL 06262023'!$F$3:$F$4500='Input_Data &amp; TOC'!$A$2),'Annual Sales FINAL 06262023'!$Y$3:$Y$4500,,TRUE),)</f>
        <v>1485.9287559999993</v>
      </c>
      <c r="M164" s="139" cm="1">
        <f t="array" ref="M164">IFERROR(_xlfn.XLOOKUP(1,('Annual Sales FINAL 06262023'!$A$3:$A$4500=$A164)*('Annual Sales FINAL 06262023'!$F$3:$F$4500='Input_Data &amp; TOC'!$A$2),'Annual Sales FINAL 06262023'!$Z$3:$Z$4500,,TRUE),)</f>
        <v>5057.62</v>
      </c>
      <c r="N164" s="139" cm="1">
        <f t="array" ref="N164">IFERROR(_xlfn.XLOOKUP(1,('Annual Sales FINAL 06262023'!$A$3:$A$4500=$A164)*('Annual Sales FINAL 06262023'!$F$3:$F$4500='Input_Data &amp; TOC'!$A$2),'Annual Sales FINAL 06262023'!$AA$3:$AA$4500,,TRUE),)</f>
        <v>21.166666666666668</v>
      </c>
      <c r="O164" s="140">
        <f t="shared" si="13"/>
        <v>0.29379999999999989</v>
      </c>
      <c r="P164" s="127" cm="1">
        <f t="array" ref="P164">IFERROR(_xlfn.XLOOKUP(1,('Annual Sales FINAL 06262023'!$A$3:$A$4500=$A164)*('Annual Sales FINAL 06262023'!$F$3:$F$4500='Input_Data &amp; TOC'!$A$2),'Annual Sales FINAL 06262023'!$AO$3:$AO$4500,,TRUE),)</f>
        <v>265.62399239999991</v>
      </c>
      <c r="Q164" s="127" cm="1">
        <f t="array" ref="Q164">IFERROR(_xlfn.XLOOKUP(1,('Annual Sales FINAL 06262023'!$A$3:$A$4500=$A164)*('Annual Sales FINAL 06262023'!$F$3:$F$4500='Input_Data &amp; TOC'!$A$2),'Annual Sales FINAL 06262023'!$AP$3:$AP$4500,,TRUE),)</f>
        <v>904.09799999999996</v>
      </c>
      <c r="R164" s="127" cm="1">
        <f t="array" ref="R164">IFERROR(_xlfn.XLOOKUP(1,('Annual Sales FINAL 06262023'!$A$3:$A$4500=$A164)*('Annual Sales FINAL 06262023'!$F$3:$F$4500='Input_Data &amp; TOC'!$A$2),'Annual Sales FINAL 06262023'!$AQ$3:$AQ$4500,,TRUE),)</f>
        <v>149.91666666666666</v>
      </c>
      <c r="S164" s="142">
        <f t="shared" si="10"/>
        <v>0.29379999999999989</v>
      </c>
      <c r="T164" s="139" cm="1">
        <f t="array" ref="T164">IFERROR(_xlfn.XLOOKUP(1,('Annual Sales FINAL 06262023'!$A$3:$A$4500=$A164)*('Annual Sales FINAL 06262023'!$F$3:$F$4500='Input_Data &amp; TOC'!$A$2),'Annual Sales FINAL 06262023'!$AR$3:$AR$4500,,TRUE),)</f>
        <v>2435.6334365999992</v>
      </c>
      <c r="U164" s="139" cm="1">
        <f t="array" ref="U164">IFERROR(_xlfn.XLOOKUP(1,('Annual Sales FINAL 06262023'!$A$3:$A$4500=$A164)*('Annual Sales FINAL 06262023'!$F$3:$F$4500='Input_Data &amp; TOC'!$A$2),'Annual Sales FINAL 06262023'!$AS$3:$AS$4500,,TRUE),)</f>
        <v>8290.107</v>
      </c>
      <c r="V164" s="139" cm="1">
        <f t="array" ref="V164">IFERROR(_xlfn.XLOOKUP(1,('Annual Sales FINAL 06262023'!$A$3:$A$4500=$A164)*('Annual Sales FINAL 06262023'!$F$3:$F$4500='Input_Data &amp; TOC'!$A$2),'Annual Sales FINAL 06262023'!$AT$3:$AT$4500,,TRUE),)</f>
        <v>563.83333333333326</v>
      </c>
      <c r="W164" s="142">
        <f t="shared" si="14"/>
        <v>0.29379999999999989</v>
      </c>
      <c r="X164" s="139" t="str" cm="1">
        <f t="array" ref="X164">IFERROR(_xlfn.XLOOKUP(1,('Annual Sales FINAL 06262023'!$A$3:$A$4500=$A164)*('Annual Sales FINAL 06262023'!$F$3:$F$4500='Input_Data &amp; TOC'!$A$2),'Annual Sales FINAL 06262023'!$S$3:$S$4500,,TRUE),)</f>
        <v>PCE</v>
      </c>
      <c r="Y164" s="139" cm="1">
        <f t="array" ref="Y164">IFERROR(_xlfn.XLOOKUP(1,('Annual Sales FINAL 06262023'!$A$3:$A$4500=$A164)*('Annual Sales FINAL 06262023'!$F$3:$F$4500='Input_Data &amp; TOC'!$A$2),'Annual Sales FINAL 06262023'!$AU$3:$AU$4500,,TRUE),)</f>
        <v>12</v>
      </c>
      <c r="Z164" t="str">
        <f>VLOOKUP($A164,'LOOKUP SalesReport 2023-11-13'!$A$2:$P$216,16, FALSE)</f>
        <v>Southeast</v>
      </c>
      <c r="AA164" t="str">
        <f t="shared" si="11"/>
        <v>Residential rate as reported to PCE</v>
      </c>
    </row>
    <row r="165" spans="1:27" x14ac:dyDescent="0.25">
      <c r="A165" t="s">
        <v>1019</v>
      </c>
      <c r="B165">
        <f>VLOOKUP($A165,'LOOKUP SalesReport 2023-11-13'!$A$2:$O$216,4, FALSE)</f>
        <v>332100</v>
      </c>
      <c r="C165">
        <f>VLOOKUP(A165,'LOOKUP SalesReport 2023-11-13'!$A$2:$Q$216,9,FALSE)</f>
        <v>660</v>
      </c>
      <c r="D165" s="48" t="str" cm="1">
        <f t="array" ref="D165">IFERROR(_xlfn.XLOOKUP(1,('Annual Sales FINAL 06262023'!$A$3:$A$4500=Table2.5a!$A165)*('Annual Sales FINAL 06262023'!$F$3:$F$4500='Input_Data &amp; TOC'!$A$2),'Annual Sales FINAL 06262023'!$J$3:$J$4500,,TRUE),_xlfn.XLOOKUP(A165,'LOOKUP SalesReport 2023-11-13'!A:A,'LOOKUP SalesReport 2023-11-13'!H:H,,FALSE))</f>
        <v>Kokhanok Village Council</v>
      </c>
      <c r="E165" s="48" t="str" cm="1">
        <f t="array" ref="E165">IFERROR(_xlfn.XLOOKUP(1,('Annual Sales FINAL 06262023'!$A$3:$A$4500=Table2.5a!$A165)*('Annual Sales FINAL 06262023'!$F$3:$F$4500='Input_Data &amp; TOC'!$A$2),'Annual Sales FINAL 06262023'!$B$3:$B$4500,,TRUE),_xlfn.XLOOKUP(A165,'LOOKUP SalesReport 2023-11-13'!A:A,'LOOKUP SalesReport 2023-11-13'!G:G,,FALSE))</f>
        <v>Kokhanok</v>
      </c>
      <c r="F165" s="48" t="str" cm="1">
        <f t="array" ref="F165">IFERROR(_xlfn.XLOOKUP(1,('Annual Sales FINAL 06262023'!$A$3:$A$4500=Table2.5a!$A165)*('Annual Sales FINAL 06262023'!$F$3:$F$4500='Input_Data &amp; TOC'!$A$2),'Annual Sales FINAL 06262023'!$E$3:$E$4500,,TRUE),_xlfn.XLOOKUP(A165,'LOOKUP SalesReport 2023-11-13'!A:A,'LOOKUP SalesReport 2023-11-13'!K:K,,FALSE))</f>
        <v>Kokhanok_grid</v>
      </c>
      <c r="G165" s="98" t="str">
        <f>VLOOKUP($F165,'LOOKUP INTERTIES 2023-11-08'!$B$2:$G$206,6,FALSE)</f>
        <v>Bristol Bay</v>
      </c>
      <c r="H165" s="140" cm="1">
        <f t="array" ref="H165">IFERROR(_xlfn.XLOOKUP(1,('Annual Sales FINAL 06262023'!$A$3:$A$4500=$A165)*('Annual Sales FINAL 06262023'!$F$3:$F$4500='Input_Data &amp; TOC'!$A$2),'Annual Sales FINAL 06262023'!$V$3:$V$4500,,TRUE),)</f>
        <v>192.17520000000005</v>
      </c>
      <c r="I165" s="151" cm="1">
        <f t="array" ref="I165">IFERROR(_xlfn.XLOOKUP(1,('Annual Sales FINAL 06262023'!$A$3:$A$4500=$A165)*('Annual Sales FINAL 06262023'!$F$3:$F$4500='Input_Data &amp; TOC'!$A$2),'Annual Sales FINAL 06262023'!$W$3:$W$4500,,TRUE),)</f>
        <v>213.52799999999999</v>
      </c>
      <c r="J165" s="154" cm="1">
        <f t="array" ref="J165">IFERROR(_xlfn.XLOOKUP(1,('Annual Sales FINAL 06262023'!$A$3:$A$4500=$A165)*('Annual Sales FINAL 06262023'!$F$3:$F$4500='Input_Data &amp; TOC'!$A$2),'Annual Sales FINAL 06262023'!$X$3:$X$4500,,TRUE),)</f>
        <v>54.583333333333336</v>
      </c>
      <c r="K165" s="46">
        <f t="shared" si="12"/>
        <v>0.90000000000000024</v>
      </c>
      <c r="L165" s="139" cm="1">
        <f t="array" ref="L165">IFERROR(_xlfn.XLOOKUP(1,('Annual Sales FINAL 06262023'!$A$3:$A$4500=$A165)*('Annual Sales FINAL 06262023'!$F$3:$F$4500='Input_Data &amp; TOC'!$A$2),'Annual Sales FINAL 06262023'!$Y$3:$Y$4500,,TRUE),)</f>
        <v>53.532000000000011</v>
      </c>
      <c r="M165" s="139" cm="1">
        <f t="array" ref="M165">IFERROR(_xlfn.XLOOKUP(1,('Annual Sales FINAL 06262023'!$A$3:$A$4500=$A165)*('Annual Sales FINAL 06262023'!$F$3:$F$4500='Input_Data &amp; TOC'!$A$2),'Annual Sales FINAL 06262023'!$Z$3:$Z$4500,,TRUE),)</f>
        <v>59.48</v>
      </c>
      <c r="N165" s="139" cm="1">
        <f t="array" ref="N165">IFERROR(_xlfn.XLOOKUP(1,('Annual Sales FINAL 06262023'!$A$3:$A$4500=$A165)*('Annual Sales FINAL 06262023'!$F$3:$F$4500='Input_Data &amp; TOC'!$A$2),'Annual Sales FINAL 06262023'!$AA$3:$AA$4500,,TRUE),)</f>
        <v>9</v>
      </c>
      <c r="O165" s="140">
        <f t="shared" si="13"/>
        <v>0.90000000000000024</v>
      </c>
      <c r="P165" s="127" cm="1">
        <f t="array" ref="P165">IFERROR(_xlfn.XLOOKUP(1,('Annual Sales FINAL 06262023'!$A$3:$A$4500=$A165)*('Annual Sales FINAL 06262023'!$F$3:$F$4500='Input_Data &amp; TOC'!$A$2),'Annual Sales FINAL 06262023'!$AO$3:$AO$4500,,TRUE),)</f>
        <v>129.30390000000003</v>
      </c>
      <c r="Q165" s="127" cm="1">
        <f t="array" ref="Q165">IFERROR(_xlfn.XLOOKUP(1,('Annual Sales FINAL 06262023'!$A$3:$A$4500=$A165)*('Annual Sales FINAL 06262023'!$F$3:$F$4500='Input_Data &amp; TOC'!$A$2),'Annual Sales FINAL 06262023'!$AP$3:$AP$4500,,TRUE),)</f>
        <v>143.67099999999999</v>
      </c>
      <c r="R165" s="127" cm="1">
        <f t="array" ref="R165">IFERROR(_xlfn.XLOOKUP(1,('Annual Sales FINAL 06262023'!$A$3:$A$4500=$A165)*('Annual Sales FINAL 06262023'!$F$3:$F$4500='Input_Data &amp; TOC'!$A$2),'Annual Sales FINAL 06262023'!$AQ$3:$AQ$4500,,TRUE),)</f>
        <v>12.666666666666668</v>
      </c>
      <c r="S165" s="142">
        <f t="shared" si="10"/>
        <v>0.90000000000000024</v>
      </c>
      <c r="T165" s="139" cm="1">
        <f t="array" ref="T165">IFERROR(_xlfn.XLOOKUP(1,('Annual Sales FINAL 06262023'!$A$3:$A$4500=$A165)*('Annual Sales FINAL 06262023'!$F$3:$F$4500='Input_Data &amp; TOC'!$A$2),'Annual Sales FINAL 06262023'!$AR$3:$AR$4500,,TRUE),)</f>
        <v>375.01110000000006</v>
      </c>
      <c r="U165" s="139" cm="1">
        <f t="array" ref="U165">IFERROR(_xlfn.XLOOKUP(1,('Annual Sales FINAL 06262023'!$A$3:$A$4500=$A165)*('Annual Sales FINAL 06262023'!$F$3:$F$4500='Input_Data &amp; TOC'!$A$2),'Annual Sales FINAL 06262023'!$AS$3:$AS$4500,,TRUE),)</f>
        <v>416.67899999999997</v>
      </c>
      <c r="V165" s="139" cm="1">
        <f t="array" ref="V165">IFERROR(_xlfn.XLOOKUP(1,('Annual Sales FINAL 06262023'!$A$3:$A$4500=$A165)*('Annual Sales FINAL 06262023'!$F$3:$F$4500='Input_Data &amp; TOC'!$A$2),'Annual Sales FINAL 06262023'!$AT$3:$AT$4500,,TRUE),)</f>
        <v>76.25</v>
      </c>
      <c r="W165" s="142">
        <f t="shared" si="14"/>
        <v>0.90000000000000024</v>
      </c>
      <c r="X165" s="139" t="str" cm="1">
        <f t="array" ref="X165">IFERROR(_xlfn.XLOOKUP(1,('Annual Sales FINAL 06262023'!$A$3:$A$4500=$A165)*('Annual Sales FINAL 06262023'!$F$3:$F$4500='Input_Data &amp; TOC'!$A$2),'Annual Sales FINAL 06262023'!$S$3:$S$4500,,TRUE),)</f>
        <v>PCE</v>
      </c>
      <c r="Y165" s="139" cm="1">
        <f t="array" ref="Y165">IFERROR(_xlfn.XLOOKUP(1,('Annual Sales FINAL 06262023'!$A$3:$A$4500=$A165)*('Annual Sales FINAL 06262023'!$F$3:$F$4500='Input_Data &amp; TOC'!$A$2),'Annual Sales FINAL 06262023'!$AU$3:$AU$4500,,TRUE),)</f>
        <v>12</v>
      </c>
      <c r="Z165" t="str">
        <f>VLOOKUP($A165,'LOOKUP SalesReport 2023-11-13'!$A$2:$P$216,16, FALSE)</f>
        <v>Bristol Bay</v>
      </c>
      <c r="AA165" t="str">
        <f t="shared" si="11"/>
        <v>Residential rate as reported to PCE</v>
      </c>
    </row>
    <row r="166" spans="1:27" x14ac:dyDescent="0.25">
      <c r="A166" t="s">
        <v>517</v>
      </c>
      <c r="B166">
        <f>VLOOKUP($A166,'LOOKUP SalesReport 2023-11-13'!$A$2:$O$216,4, FALSE)</f>
        <v>331980</v>
      </c>
      <c r="C166">
        <f>VLOOKUP(A166,'LOOKUP SalesReport 2023-11-13'!$A$2:$Q$216,9,FALSE)</f>
        <v>88</v>
      </c>
      <c r="D166" s="48" t="str" cm="1">
        <f t="array" ref="D166">IFERROR(_xlfn.XLOOKUP(1,('Annual Sales FINAL 06262023'!$A$3:$A$4500=Table2.5a!$A166)*('Annual Sales FINAL 06262023'!$F$3:$F$4500='Input_Data &amp; TOC'!$A$2),'Annual Sales FINAL 06262023'!$J$3:$J$4500,,TRUE),_xlfn.XLOOKUP(A166,'LOOKUP SalesReport 2023-11-13'!A:A,'LOOKUP SalesReport 2023-11-13'!H:H,,FALSE))</f>
        <v>G &amp; K Inc</v>
      </c>
      <c r="E166" s="48" t="str" cm="1">
        <f t="array" ref="E166">IFERROR(_xlfn.XLOOKUP(1,('Annual Sales FINAL 06262023'!$A$3:$A$4500=Table2.5a!$A166)*('Annual Sales FINAL 06262023'!$F$3:$F$4500='Input_Data &amp; TOC'!$A$2),'Annual Sales FINAL 06262023'!$B$3:$B$4500,,TRUE),_xlfn.XLOOKUP(A166,'LOOKUP SalesReport 2023-11-13'!A:A,'LOOKUP SalesReport 2023-11-13'!G:G,,FALSE))</f>
        <v>Cold Bay</v>
      </c>
      <c r="F166" s="48" t="str" cm="1">
        <f t="array" ref="F166">IFERROR(_xlfn.XLOOKUP(1,('Annual Sales FINAL 06262023'!$A$3:$A$4500=Table2.5a!$A166)*('Annual Sales FINAL 06262023'!$F$3:$F$4500='Input_Data &amp; TOC'!$A$2),'Annual Sales FINAL 06262023'!$E$3:$E$4500,,TRUE),_xlfn.XLOOKUP(A166,'LOOKUP SalesReport 2023-11-13'!A:A,'LOOKUP SalesReport 2023-11-13'!K:K,,FALSE))</f>
        <v>Cold Bay_grid</v>
      </c>
      <c r="G166" s="98" t="str">
        <f>VLOOKUP($F166,'LOOKUP INTERTIES 2023-11-08'!$B$2:$G$206,6,FALSE)</f>
        <v>Aleutians</v>
      </c>
      <c r="H166" s="140" cm="1">
        <f t="array" ref="H166">IFERROR(_xlfn.XLOOKUP(1,('Annual Sales FINAL 06262023'!$A$3:$A$4500=$A166)*('Annual Sales FINAL 06262023'!$F$3:$F$4500='Input_Data &amp; TOC'!$A$2),'Annual Sales FINAL 06262023'!$V$3:$V$4500,,TRUE),)</f>
        <v>124.67818957499998</v>
      </c>
      <c r="I166" s="151" cm="1">
        <f t="array" ref="I166">IFERROR(_xlfn.XLOOKUP(1,('Annual Sales FINAL 06262023'!$A$3:$A$4500=$A166)*('Annual Sales FINAL 06262023'!$F$3:$F$4500='Input_Data &amp; TOC'!$A$2),'Annual Sales FINAL 06262023'!$W$3:$W$4500,,TRUE),)</f>
        <v>174.089</v>
      </c>
      <c r="J166" s="154" cm="1">
        <f t="array" ref="J166">IFERROR(_xlfn.XLOOKUP(1,('Annual Sales FINAL 06262023'!$A$3:$A$4500=$A166)*('Annual Sales FINAL 06262023'!$F$3:$F$4500='Input_Data &amp; TOC'!$A$2),'Annual Sales FINAL 06262023'!$X$3:$X$4500,,TRUE),)</f>
        <v>40.166666666666664</v>
      </c>
      <c r="K166" s="46">
        <f t="shared" si="12"/>
        <v>0.7161749999999999</v>
      </c>
      <c r="L166" s="139" cm="1">
        <f t="array" ref="L166">IFERROR(_xlfn.XLOOKUP(1,('Annual Sales FINAL 06262023'!$A$3:$A$4500=$A166)*('Annual Sales FINAL 06262023'!$F$3:$F$4500='Input_Data &amp; TOC'!$A$2),'Annual Sales FINAL 06262023'!$Y$3:$Y$4500,,TRUE),)</f>
        <v>837.77936647499985</v>
      </c>
      <c r="M166" s="139" cm="1">
        <f t="array" ref="M166">IFERROR(_xlfn.XLOOKUP(1,('Annual Sales FINAL 06262023'!$A$3:$A$4500=$A166)*('Annual Sales FINAL 06262023'!$F$3:$F$4500='Input_Data &amp; TOC'!$A$2),'Annual Sales FINAL 06262023'!$Z$3:$Z$4500,,TRUE),)</f>
        <v>1169.797</v>
      </c>
      <c r="N166" s="139" cm="1">
        <f t="array" ref="N166">IFERROR(_xlfn.XLOOKUP(1,('Annual Sales FINAL 06262023'!$A$3:$A$4500=$A166)*('Annual Sales FINAL 06262023'!$F$3:$F$4500='Input_Data &amp; TOC'!$A$2),'Annual Sales FINAL 06262023'!$AA$3:$AA$4500,,TRUE),)</f>
        <v>4</v>
      </c>
      <c r="O166" s="140">
        <f t="shared" si="13"/>
        <v>0.7161749999999999</v>
      </c>
      <c r="P166" s="127" cm="1">
        <f t="array" ref="P166">IFERROR(_xlfn.XLOOKUP(1,('Annual Sales FINAL 06262023'!$A$3:$A$4500=$A166)*('Annual Sales FINAL 06262023'!$F$3:$F$4500='Input_Data &amp; TOC'!$A$2),'Annual Sales FINAL 06262023'!$AO$3:$AO$4500,,TRUE),)</f>
        <v>495.88816409999993</v>
      </c>
      <c r="Q166" s="127" cm="1">
        <f t="array" ref="Q166">IFERROR(_xlfn.XLOOKUP(1,('Annual Sales FINAL 06262023'!$A$3:$A$4500=$A166)*('Annual Sales FINAL 06262023'!$F$3:$F$4500='Input_Data &amp; TOC'!$A$2),'Annual Sales FINAL 06262023'!$AP$3:$AP$4500,,TRUE),)</f>
        <v>692.41200000000003</v>
      </c>
      <c r="R166" s="127" cm="1">
        <f t="array" ref="R166">IFERROR(_xlfn.XLOOKUP(1,('Annual Sales FINAL 06262023'!$A$3:$A$4500=$A166)*('Annual Sales FINAL 06262023'!$F$3:$F$4500='Input_Data &amp; TOC'!$A$2),'Annual Sales FINAL 06262023'!$AQ$3:$AQ$4500,,TRUE),)</f>
        <v>79.75</v>
      </c>
      <c r="S166" s="142">
        <f t="shared" si="10"/>
        <v>0.7161749999999999</v>
      </c>
      <c r="T166" s="139" cm="1">
        <f t="array" ref="T166">IFERROR(_xlfn.XLOOKUP(1,('Annual Sales FINAL 06262023'!$A$3:$A$4500=$A166)*('Annual Sales FINAL 06262023'!$F$3:$F$4500='Input_Data &amp; TOC'!$A$2),'Annual Sales FINAL 06262023'!$AR$3:$AR$4500,,TRUE),)</f>
        <v>1458.3457201499998</v>
      </c>
      <c r="U166" s="139" cm="1">
        <f t="array" ref="U166">IFERROR(_xlfn.XLOOKUP(1,('Annual Sales FINAL 06262023'!$A$3:$A$4500=$A166)*('Annual Sales FINAL 06262023'!$F$3:$F$4500='Input_Data &amp; TOC'!$A$2),'Annual Sales FINAL 06262023'!$AS$3:$AS$4500,,TRUE),)</f>
        <v>2036.298</v>
      </c>
      <c r="V166" s="139" cm="1">
        <f t="array" ref="V166">IFERROR(_xlfn.XLOOKUP(1,('Annual Sales FINAL 06262023'!$A$3:$A$4500=$A166)*('Annual Sales FINAL 06262023'!$F$3:$F$4500='Input_Data &amp; TOC'!$A$2),'Annual Sales FINAL 06262023'!$AT$3:$AT$4500,,TRUE),)</f>
        <v>123.91666666666666</v>
      </c>
      <c r="W166" s="142">
        <f t="shared" si="14"/>
        <v>0.7161749999999999</v>
      </c>
      <c r="X166" s="139" t="str" cm="1">
        <f t="array" ref="X166">IFERROR(_xlfn.XLOOKUP(1,('Annual Sales FINAL 06262023'!$A$3:$A$4500=$A166)*('Annual Sales FINAL 06262023'!$F$3:$F$4500='Input_Data &amp; TOC'!$A$2),'Annual Sales FINAL 06262023'!$S$3:$S$4500,,TRUE),)</f>
        <v>PCE</v>
      </c>
      <c r="Y166" s="139" cm="1">
        <f t="array" ref="Y166">IFERROR(_xlfn.XLOOKUP(1,('Annual Sales FINAL 06262023'!$A$3:$A$4500=$A166)*('Annual Sales FINAL 06262023'!$F$3:$F$4500='Input_Data &amp; TOC'!$A$2),'Annual Sales FINAL 06262023'!$AU$3:$AU$4500,,TRUE),)</f>
        <v>12</v>
      </c>
      <c r="Z166" t="str">
        <f>VLOOKUP($A166,'LOOKUP SalesReport 2023-11-13'!$A$2:$P$216,16, FALSE)</f>
        <v>Aleutians</v>
      </c>
      <c r="AA166" t="str">
        <f t="shared" si="11"/>
        <v>Residential rate as reported to PCE</v>
      </c>
    </row>
    <row r="167" spans="1:27" ht="30" x14ac:dyDescent="0.25">
      <c r="A167" t="s">
        <v>901</v>
      </c>
      <c r="B167">
        <f>VLOOKUP($A167,'LOOKUP SalesReport 2023-11-13'!$A$2:$O$216,4, FALSE)</f>
        <v>332310</v>
      </c>
      <c r="C167">
        <f>VLOOKUP(A167,'LOOKUP SalesReport 2023-11-13'!$A$2:$Q$216,9,FALSE)</f>
        <v>365</v>
      </c>
      <c r="D167" s="48" t="str" cm="1">
        <f t="array" ref="D167">IFERROR(_xlfn.XLOOKUP(1,('Annual Sales FINAL 06262023'!$A$3:$A$4500=Table2.5a!$A167)*('Annual Sales FINAL 06262023'!$F$3:$F$4500='Input_Data &amp; TOC'!$A$2),'Annual Sales FINAL 06262023'!$J$3:$J$4500,,TRUE),_xlfn.XLOOKUP(A167,'LOOKUP SalesReport 2023-11-13'!A:A,'LOOKUP SalesReport 2023-11-13'!H:H,,FALSE))</f>
        <v>Naterkaq Light Plant (City of Chefornak)</v>
      </c>
      <c r="E167" s="48" t="str" cm="1">
        <f t="array" ref="E167">IFERROR(_xlfn.XLOOKUP(1,('Annual Sales FINAL 06262023'!$A$3:$A$4500=Table2.5a!$A167)*('Annual Sales FINAL 06262023'!$F$3:$F$4500='Input_Data &amp; TOC'!$A$2),'Annual Sales FINAL 06262023'!$B$3:$B$4500,,TRUE),_xlfn.XLOOKUP(A167,'LOOKUP SalesReport 2023-11-13'!A:A,'LOOKUP SalesReport 2023-11-13'!G:G,,FALSE))</f>
        <v>Chefornak</v>
      </c>
      <c r="F167" s="48" t="str" cm="1">
        <f t="array" ref="F167">IFERROR(_xlfn.XLOOKUP(1,('Annual Sales FINAL 06262023'!$A$3:$A$4500=Table2.5a!$A167)*('Annual Sales FINAL 06262023'!$F$3:$F$4500='Input_Data &amp; TOC'!$A$2),'Annual Sales FINAL 06262023'!$E$3:$E$4500,,TRUE),_xlfn.XLOOKUP(A167,'LOOKUP SalesReport 2023-11-13'!A:A,'LOOKUP SalesReport 2023-11-13'!K:K,,FALSE))</f>
        <v>Chefornak_grid</v>
      </c>
      <c r="G167" s="98" t="str">
        <f>VLOOKUP($F167,'LOOKUP INTERTIES 2023-11-08'!$B$2:$G$206,6,FALSE)</f>
        <v>Lower Yukon-Kuskokwim</v>
      </c>
      <c r="H167" s="140" cm="1">
        <f t="array" ref="H167">IFERROR(_xlfn.XLOOKUP(1,('Annual Sales FINAL 06262023'!$A$3:$A$4500=$A167)*('Annual Sales FINAL 06262023'!$F$3:$F$4500='Input_Data &amp; TOC'!$A$2),'Annual Sales FINAL 06262023'!$V$3:$V$4500,,TRUE),)</f>
        <v>327.74829999999992</v>
      </c>
      <c r="I167" s="151" cm="1">
        <f t="array" ref="I167">IFERROR(_xlfn.XLOOKUP(1,('Annual Sales FINAL 06262023'!$A$3:$A$4500=$A167)*('Annual Sales FINAL 06262023'!$F$3:$F$4500='Input_Data &amp; TOC'!$A$2),'Annual Sales FINAL 06262023'!$W$3:$W$4500,,TRUE),)</f>
        <v>595.90599999999995</v>
      </c>
      <c r="J167" s="154" cm="1">
        <f t="array" ref="J167">IFERROR(_xlfn.XLOOKUP(1,('Annual Sales FINAL 06262023'!$A$3:$A$4500=$A167)*('Annual Sales FINAL 06262023'!$F$3:$F$4500='Input_Data &amp; TOC'!$A$2),'Annual Sales FINAL 06262023'!$X$3:$X$4500,,TRUE),)</f>
        <v>98.75</v>
      </c>
      <c r="K167" s="46">
        <f t="shared" si="12"/>
        <v>0.54999999999999993</v>
      </c>
      <c r="L167" s="139" cm="1">
        <f t="array" ref="L167">IFERROR(_xlfn.XLOOKUP(1,('Annual Sales FINAL 06262023'!$A$3:$A$4500=$A167)*('Annual Sales FINAL 06262023'!$F$3:$F$4500='Input_Data &amp; TOC'!$A$2),'Annual Sales FINAL 06262023'!$Y$3:$Y$4500,,TRUE),)</f>
        <v>122.21769999999998</v>
      </c>
      <c r="M167" s="139" cm="1">
        <f t="array" ref="M167">IFERROR(_xlfn.XLOOKUP(1,('Annual Sales FINAL 06262023'!$A$3:$A$4500=$A167)*('Annual Sales FINAL 06262023'!$F$3:$F$4500='Input_Data &amp; TOC'!$A$2),'Annual Sales FINAL 06262023'!$Z$3:$Z$4500,,TRUE),)</f>
        <v>222.214</v>
      </c>
      <c r="N167" s="139" cm="1">
        <f t="array" ref="N167">IFERROR(_xlfn.XLOOKUP(1,('Annual Sales FINAL 06262023'!$A$3:$A$4500=$A167)*('Annual Sales FINAL 06262023'!$F$3:$F$4500='Input_Data &amp; TOC'!$A$2),'Annual Sales FINAL 06262023'!$AA$3:$AA$4500,,TRUE),)</f>
        <v>15.166666666666666</v>
      </c>
      <c r="O167" s="140">
        <f t="shared" si="13"/>
        <v>0.54999999999999993</v>
      </c>
      <c r="P167" s="127" cm="1">
        <f t="array" ref="P167">IFERROR(_xlfn.XLOOKUP(1,('Annual Sales FINAL 06262023'!$A$3:$A$4500=$A167)*('Annual Sales FINAL 06262023'!$F$3:$F$4500='Input_Data &amp; TOC'!$A$2),'Annual Sales FINAL 06262023'!$AO$3:$AO$4500,,TRUE),)</f>
        <v>205.53829999999999</v>
      </c>
      <c r="Q167" s="127" cm="1">
        <f t="array" ref="Q167">IFERROR(_xlfn.XLOOKUP(1,('Annual Sales FINAL 06262023'!$A$3:$A$4500=$A167)*('Annual Sales FINAL 06262023'!$F$3:$F$4500='Input_Data &amp; TOC'!$A$2),'Annual Sales FINAL 06262023'!$AP$3:$AP$4500,,TRUE),)</f>
        <v>373.70600000000002</v>
      </c>
      <c r="R167" s="127" cm="1">
        <f t="array" ref="R167">IFERROR(_xlfn.XLOOKUP(1,('Annual Sales FINAL 06262023'!$A$3:$A$4500=$A167)*('Annual Sales FINAL 06262023'!$F$3:$F$4500='Input_Data &amp; TOC'!$A$2),'Annual Sales FINAL 06262023'!$AQ$3:$AQ$4500,,TRUE),)</f>
        <v>26.25</v>
      </c>
      <c r="S167" s="142">
        <f t="shared" si="10"/>
        <v>0.54999999999999993</v>
      </c>
      <c r="T167" s="139" cm="1">
        <f t="array" ref="T167">IFERROR(_xlfn.XLOOKUP(1,('Annual Sales FINAL 06262023'!$A$3:$A$4500=$A167)*('Annual Sales FINAL 06262023'!$F$3:$F$4500='Input_Data &amp; TOC'!$A$2),'Annual Sales FINAL 06262023'!$AR$3:$AR$4500,,TRUE),)</f>
        <v>655.50429999999994</v>
      </c>
      <c r="U167" s="139" cm="1">
        <f t="array" ref="U167">IFERROR(_xlfn.XLOOKUP(1,('Annual Sales FINAL 06262023'!$A$3:$A$4500=$A167)*('Annual Sales FINAL 06262023'!$F$3:$F$4500='Input_Data &amp; TOC'!$A$2),'Annual Sales FINAL 06262023'!$AS$3:$AS$4500,,TRUE),)</f>
        <v>1191.826</v>
      </c>
      <c r="V167" s="139" cm="1">
        <f t="array" ref="V167">IFERROR(_xlfn.XLOOKUP(1,('Annual Sales FINAL 06262023'!$A$3:$A$4500=$A167)*('Annual Sales FINAL 06262023'!$F$3:$F$4500='Input_Data &amp; TOC'!$A$2),'Annual Sales FINAL 06262023'!$AT$3:$AT$4500,,TRUE),)</f>
        <v>140.16666666666666</v>
      </c>
      <c r="W167" s="142">
        <f t="shared" si="14"/>
        <v>0.54999999999999993</v>
      </c>
      <c r="X167" s="139" t="str" cm="1">
        <f t="array" ref="X167">IFERROR(_xlfn.XLOOKUP(1,('Annual Sales FINAL 06262023'!$A$3:$A$4500=$A167)*('Annual Sales FINAL 06262023'!$F$3:$F$4500='Input_Data &amp; TOC'!$A$2),'Annual Sales FINAL 06262023'!$S$3:$S$4500,,TRUE),)</f>
        <v>PCE</v>
      </c>
      <c r="Y167" s="139" cm="1">
        <f t="array" ref="Y167">IFERROR(_xlfn.XLOOKUP(1,('Annual Sales FINAL 06262023'!$A$3:$A$4500=$A167)*('Annual Sales FINAL 06262023'!$F$3:$F$4500='Input_Data &amp; TOC'!$A$2),'Annual Sales FINAL 06262023'!$AU$3:$AU$4500,,TRUE),)</f>
        <v>12</v>
      </c>
      <c r="Z167" t="str">
        <f>VLOOKUP($A167,'LOOKUP SalesReport 2023-11-13'!$A$2:$P$216,16, FALSE)</f>
        <v>Lower Yukon-Kuskokwim</v>
      </c>
      <c r="AA167" t="str">
        <f t="shared" si="11"/>
        <v>Residential rate as reported to PCE</v>
      </c>
    </row>
    <row r="168" spans="1:27" ht="30" x14ac:dyDescent="0.25">
      <c r="A168" t="s">
        <v>795</v>
      </c>
      <c r="B168">
        <f>VLOOKUP($A168,'LOOKUP SalesReport 2023-11-13'!$A$2:$O$216,4, FALSE)</f>
        <v>332150</v>
      </c>
      <c r="C168">
        <f>VLOOKUP(A168,'LOOKUP SalesReport 2023-11-13'!$A$2:$Q$216,9,FALSE)</f>
        <v>281</v>
      </c>
      <c r="D168" s="48" t="str" cm="1">
        <f t="array" ref="D168">IFERROR(_xlfn.XLOOKUP(1,('Annual Sales FINAL 06262023'!$A$3:$A$4500=Table2.5a!$A168)*('Annual Sales FINAL 06262023'!$F$3:$F$4500='Input_Data &amp; TOC'!$A$2),'Annual Sales FINAL 06262023'!$J$3:$J$4500,,TRUE),_xlfn.XLOOKUP(A168,'LOOKUP SalesReport 2023-11-13'!A:A,'LOOKUP SalesReport 2023-11-13'!H:H,,FALSE))</f>
        <v>Kwethluk Incorporated d/b/a Kuiggluum Kallugvia</v>
      </c>
      <c r="E168" s="48" t="str" cm="1">
        <f t="array" ref="E168">IFERROR(_xlfn.XLOOKUP(1,('Annual Sales FINAL 06262023'!$A$3:$A$4500=Table2.5a!$A168)*('Annual Sales FINAL 06262023'!$F$3:$F$4500='Input_Data &amp; TOC'!$A$2),'Annual Sales FINAL 06262023'!$B$3:$B$4500,,TRUE),_xlfn.XLOOKUP(A168,'LOOKUP SalesReport 2023-11-13'!A:A,'LOOKUP SalesReport 2023-11-13'!G:G,,FALSE))</f>
        <v>Kwethluk</v>
      </c>
      <c r="F168" s="48" t="str" cm="1">
        <f t="array" ref="F168">IFERROR(_xlfn.XLOOKUP(1,('Annual Sales FINAL 06262023'!$A$3:$A$4500=Table2.5a!$A168)*('Annual Sales FINAL 06262023'!$F$3:$F$4500='Input_Data &amp; TOC'!$A$2),'Annual Sales FINAL 06262023'!$E$3:$E$4500,,TRUE),_xlfn.XLOOKUP(A168,'LOOKUP SalesReport 2023-11-13'!A:A,'LOOKUP SalesReport 2023-11-13'!K:K,,FALSE))</f>
        <v>Kwethluk_grid</v>
      </c>
      <c r="G168" s="98" t="str">
        <f>VLOOKUP($F168,'LOOKUP INTERTIES 2023-11-08'!$B$2:$G$206,6,FALSE)</f>
        <v>Lower Yukon-Kuskokwim</v>
      </c>
      <c r="H168" s="140" cm="1">
        <f t="array" ref="H168">IFERROR(_xlfn.XLOOKUP(1,('Annual Sales FINAL 06262023'!$A$3:$A$4500=$A168)*('Annual Sales FINAL 06262023'!$F$3:$F$4500='Input_Data &amp; TOC'!$A$2),'Annual Sales FINAL 06262023'!$V$3:$V$4500,,TRUE),)</f>
        <v>513.18279999999993</v>
      </c>
      <c r="I168" s="151" cm="1">
        <f t="array" ref="I168">IFERROR(_xlfn.XLOOKUP(1,('Annual Sales FINAL 06262023'!$A$3:$A$4500=$A168)*('Annual Sales FINAL 06262023'!$F$3:$F$4500='Input_Data &amp; TOC'!$A$2),'Annual Sales FINAL 06262023'!$W$3:$W$4500,,TRUE),)</f>
        <v>986.89</v>
      </c>
      <c r="J168" s="154" cm="1">
        <f t="array" ref="J168">IFERROR(_xlfn.XLOOKUP(1,('Annual Sales FINAL 06262023'!$A$3:$A$4500=$A168)*('Annual Sales FINAL 06262023'!$F$3:$F$4500='Input_Data &amp; TOC'!$A$2),'Annual Sales FINAL 06262023'!$X$3:$X$4500,,TRUE),)</f>
        <v>188.33333333333334</v>
      </c>
      <c r="K168" s="46">
        <f t="shared" si="12"/>
        <v>0.51999999999999991</v>
      </c>
      <c r="L168" s="139" cm="1">
        <f t="array" ref="L168">IFERROR(_xlfn.XLOOKUP(1,('Annual Sales FINAL 06262023'!$A$3:$A$4500=$A168)*('Annual Sales FINAL 06262023'!$F$3:$F$4500='Input_Data &amp; TOC'!$A$2),'Annual Sales FINAL 06262023'!$Y$3:$Y$4500,,TRUE),)</f>
        <v>201.07775999999996</v>
      </c>
      <c r="M168" s="139" cm="1">
        <f t="array" ref="M168">IFERROR(_xlfn.XLOOKUP(1,('Annual Sales FINAL 06262023'!$A$3:$A$4500=$A168)*('Annual Sales FINAL 06262023'!$F$3:$F$4500='Input_Data &amp; TOC'!$A$2),'Annual Sales FINAL 06262023'!$Z$3:$Z$4500,,TRUE),)</f>
        <v>386.68799999999999</v>
      </c>
      <c r="N168" s="139" cm="1">
        <f t="array" ref="N168">IFERROR(_xlfn.XLOOKUP(1,('Annual Sales FINAL 06262023'!$A$3:$A$4500=$A168)*('Annual Sales FINAL 06262023'!$F$3:$F$4500='Input_Data &amp; TOC'!$A$2),'Annual Sales FINAL 06262023'!$AA$3:$AA$4500,,TRUE),)</f>
        <v>1</v>
      </c>
      <c r="O168" s="140">
        <f t="shared" si="13"/>
        <v>0.51999999999999991</v>
      </c>
      <c r="P168" s="127" cm="1">
        <f t="array" ref="P168">IFERROR(_xlfn.XLOOKUP(1,('Annual Sales FINAL 06262023'!$A$3:$A$4500=$A168)*('Annual Sales FINAL 06262023'!$F$3:$F$4500='Input_Data &amp; TOC'!$A$2),'Annual Sales FINAL 06262023'!$AO$3:$AO$4500,,TRUE),)</f>
        <v>17.654</v>
      </c>
      <c r="Q168" s="127" cm="1">
        <f t="array" ref="Q168">IFERROR(_xlfn.XLOOKUP(1,('Annual Sales FINAL 06262023'!$A$3:$A$4500=$A168)*('Annual Sales FINAL 06262023'!$F$3:$F$4500='Input_Data &amp; TOC'!$A$2),'Annual Sales FINAL 06262023'!$AP$3:$AP$4500,,TRUE),)</f>
        <v>33.950000000000003</v>
      </c>
      <c r="R168" s="127" cm="1">
        <f t="array" ref="R168">IFERROR(_xlfn.XLOOKUP(1,('Annual Sales FINAL 06262023'!$A$3:$A$4500=$A168)*('Annual Sales FINAL 06262023'!$F$3:$F$4500='Input_Data &amp; TOC'!$A$2),'Annual Sales FINAL 06262023'!$AQ$3:$AQ$4500,,TRUE),)</f>
        <v>21.333333333333332</v>
      </c>
      <c r="S168" s="142">
        <f t="shared" si="10"/>
        <v>0.51999999999999991</v>
      </c>
      <c r="T168" s="139" cm="1">
        <f t="array" ref="T168">IFERROR(_xlfn.XLOOKUP(1,('Annual Sales FINAL 06262023'!$A$3:$A$4500=$A168)*('Annual Sales FINAL 06262023'!$F$3:$F$4500='Input_Data &amp; TOC'!$A$2),'Annual Sales FINAL 06262023'!$AR$3:$AR$4500,,TRUE),)</f>
        <v>731.91455999999982</v>
      </c>
      <c r="U168" s="139" cm="1">
        <f t="array" ref="U168">IFERROR(_xlfn.XLOOKUP(1,('Annual Sales FINAL 06262023'!$A$3:$A$4500=$A168)*('Annual Sales FINAL 06262023'!$F$3:$F$4500='Input_Data &amp; TOC'!$A$2),'Annual Sales FINAL 06262023'!$AS$3:$AS$4500,,TRUE),)</f>
        <v>1407.528</v>
      </c>
      <c r="V168" s="139" cm="1">
        <f t="array" ref="V168">IFERROR(_xlfn.XLOOKUP(1,('Annual Sales FINAL 06262023'!$A$3:$A$4500=$A168)*('Annual Sales FINAL 06262023'!$F$3:$F$4500='Input_Data &amp; TOC'!$A$2),'Annual Sales FINAL 06262023'!$AT$3:$AT$4500,,TRUE),)</f>
        <v>210.66666666666669</v>
      </c>
      <c r="W168" s="142">
        <f t="shared" si="14"/>
        <v>0.51999999999999991</v>
      </c>
      <c r="X168" s="139" t="str" cm="1">
        <f t="array" ref="X168">IFERROR(_xlfn.XLOOKUP(1,('Annual Sales FINAL 06262023'!$A$3:$A$4500=$A168)*('Annual Sales FINAL 06262023'!$F$3:$F$4500='Input_Data &amp; TOC'!$A$2),'Annual Sales FINAL 06262023'!$S$3:$S$4500,,TRUE),)</f>
        <v>PCE</v>
      </c>
      <c r="Y168" s="139" cm="1">
        <f t="array" ref="Y168">IFERROR(_xlfn.XLOOKUP(1,('Annual Sales FINAL 06262023'!$A$3:$A$4500=$A168)*('Annual Sales FINAL 06262023'!$F$3:$F$4500='Input_Data &amp; TOC'!$A$2),'Annual Sales FINAL 06262023'!$AU$3:$AU$4500,,TRUE),)</f>
        <v>12</v>
      </c>
      <c r="Z168" t="str">
        <f>VLOOKUP($A168,'LOOKUP SalesReport 2023-11-13'!$A$2:$P$216,16, FALSE)</f>
        <v>Lower Yukon-Kuskokwim</v>
      </c>
      <c r="AA168" t="str">
        <f t="shared" si="11"/>
        <v>Residential rate as reported to PCE</v>
      </c>
    </row>
    <row r="169" spans="1:27" x14ac:dyDescent="0.25">
      <c r="A169" t="s">
        <v>893</v>
      </c>
      <c r="B169">
        <f>VLOOKUP($A169,'LOOKUP SalesReport 2023-11-13'!$A$2:$O$216,4, FALSE)</f>
        <v>332630</v>
      </c>
      <c r="C169">
        <f>VLOOKUP(A169,'LOOKUP SalesReport 2023-11-13'!$A$2:$Q$216,9,FALSE)</f>
        <v>363</v>
      </c>
      <c r="D169" s="48" t="str" cm="1">
        <f t="array" ref="D169">IFERROR(_xlfn.XLOOKUP(1,('Annual Sales FINAL 06262023'!$A$3:$A$4500=Table2.5a!$A169)*('Annual Sales FINAL 06262023'!$F$3:$F$4500='Input_Data &amp; TOC'!$A$2),'Annual Sales FINAL 06262023'!$J$3:$J$4500,,TRUE),_xlfn.XLOOKUP(A169,'LOOKUP SalesReport 2023-11-13'!A:A,'LOOKUP SalesReport 2023-11-13'!H:H,,FALSE))</f>
        <v>Tenakee Springs, City of</v>
      </c>
      <c r="E169" s="48" t="str" cm="1">
        <f t="array" ref="E169">IFERROR(_xlfn.XLOOKUP(1,('Annual Sales FINAL 06262023'!$A$3:$A$4500=Table2.5a!$A169)*('Annual Sales FINAL 06262023'!$F$3:$F$4500='Input_Data &amp; TOC'!$A$2),'Annual Sales FINAL 06262023'!$B$3:$B$4500,,TRUE),_xlfn.XLOOKUP(A169,'LOOKUP SalesReport 2023-11-13'!A:A,'LOOKUP SalesReport 2023-11-13'!G:G,,FALSE))</f>
        <v>Tenakee Springs</v>
      </c>
      <c r="F169" s="48" t="str" cm="1">
        <f t="array" ref="F169">IFERROR(_xlfn.XLOOKUP(1,('Annual Sales FINAL 06262023'!$A$3:$A$4500=Table2.5a!$A169)*('Annual Sales FINAL 06262023'!$F$3:$F$4500='Input_Data &amp; TOC'!$A$2),'Annual Sales FINAL 06262023'!$E$3:$E$4500,,TRUE),_xlfn.XLOOKUP(A169,'LOOKUP SalesReport 2023-11-13'!A:A,'LOOKUP SalesReport 2023-11-13'!K:K,,FALSE))</f>
        <v>Tenakee Springs_grid</v>
      </c>
      <c r="G169" s="98" t="str">
        <f>VLOOKUP($F169,'LOOKUP INTERTIES 2023-11-08'!$B$2:$G$206,6,FALSE)</f>
        <v>Southeast</v>
      </c>
      <c r="H169" s="140" cm="1">
        <f t="array" ref="H169">IFERROR(_xlfn.XLOOKUP(1,('Annual Sales FINAL 06262023'!$A$3:$A$4500=$A169)*('Annual Sales FINAL 06262023'!$F$3:$F$4500='Input_Data &amp; TOC'!$A$2),'Annual Sales FINAL 06262023'!$V$3:$V$4500,,TRUE),)</f>
        <v>156.98615999999998</v>
      </c>
      <c r="I169" s="151" cm="1">
        <f t="array" ref="I169">IFERROR(_xlfn.XLOOKUP(1,('Annual Sales FINAL 06262023'!$A$3:$A$4500=$A169)*('Annual Sales FINAL 06262023'!$F$3:$F$4500='Input_Data &amp; TOC'!$A$2),'Annual Sales FINAL 06262023'!$W$3:$W$4500,,TRUE),)</f>
        <v>266.83199999999999</v>
      </c>
      <c r="J169" s="154" cm="1">
        <f t="array" ref="J169">IFERROR(_xlfn.XLOOKUP(1,('Annual Sales FINAL 06262023'!$A$3:$A$4500=$A169)*('Annual Sales FINAL 06262023'!$F$3:$F$4500='Input_Data &amp; TOC'!$A$2),'Annual Sales FINAL 06262023'!$X$3:$X$4500,,TRUE),)</f>
        <v>125.08333333333333</v>
      </c>
      <c r="K169" s="46">
        <f t="shared" si="12"/>
        <v>0.58833333333333326</v>
      </c>
      <c r="L169" s="139" cm="1">
        <f t="array" ref="L169">IFERROR(_xlfn.XLOOKUP(1,('Annual Sales FINAL 06262023'!$A$3:$A$4500=$A169)*('Annual Sales FINAL 06262023'!$F$3:$F$4500='Input_Data &amp; TOC'!$A$2),'Annual Sales FINAL 06262023'!$Y$3:$Y$4500,,TRUE),)</f>
        <v>39.998429999999999</v>
      </c>
      <c r="M169" s="139" cm="1">
        <f t="array" ref="M169">IFERROR(_xlfn.XLOOKUP(1,('Annual Sales FINAL 06262023'!$A$3:$A$4500=$A169)*('Annual Sales FINAL 06262023'!$F$3:$F$4500='Input_Data &amp; TOC'!$A$2),'Annual Sales FINAL 06262023'!$Z$3:$Z$4500,,TRUE),)</f>
        <v>67.986000000000004</v>
      </c>
      <c r="N169" s="139" cm="1">
        <f t="array" ref="N169">IFERROR(_xlfn.XLOOKUP(1,('Annual Sales FINAL 06262023'!$A$3:$A$4500=$A169)*('Annual Sales FINAL 06262023'!$F$3:$F$4500='Input_Data &amp; TOC'!$A$2),'Annual Sales FINAL 06262023'!$AA$3:$AA$4500,,TRUE),)</f>
        <v>14.666666666666666</v>
      </c>
      <c r="O169" s="140">
        <f t="shared" si="13"/>
        <v>0.58833333333333326</v>
      </c>
      <c r="P169" s="127" cm="1">
        <f t="array" ref="P169">IFERROR(_xlfn.XLOOKUP(1,('Annual Sales FINAL 06262023'!$A$3:$A$4500=$A169)*('Annual Sales FINAL 06262023'!$F$3:$F$4500='Input_Data &amp; TOC'!$A$2),'Annual Sales FINAL 06262023'!$AO$3:$AO$4500,,TRUE),)</f>
        <v>15.509643333333333</v>
      </c>
      <c r="Q169" s="127" cm="1">
        <f t="array" ref="Q169">IFERROR(_xlfn.XLOOKUP(1,('Annual Sales FINAL 06262023'!$A$3:$A$4500=$A169)*('Annual Sales FINAL 06262023'!$F$3:$F$4500='Input_Data &amp; TOC'!$A$2),'Annual Sales FINAL 06262023'!$AP$3:$AP$4500,,TRUE),)</f>
        <v>26.362000000000002</v>
      </c>
      <c r="R169" s="127" cm="1">
        <f t="array" ref="R169">IFERROR(_xlfn.XLOOKUP(1,('Annual Sales FINAL 06262023'!$A$3:$A$4500=$A169)*('Annual Sales FINAL 06262023'!$F$3:$F$4500='Input_Data &amp; TOC'!$A$2),'Annual Sales FINAL 06262023'!$AQ$3:$AQ$4500,,TRUE),)</f>
        <v>28.916666666666668</v>
      </c>
      <c r="S169" s="142">
        <f t="shared" si="10"/>
        <v>0.58833333333333326</v>
      </c>
      <c r="T169" s="139" cm="1">
        <f t="array" ref="T169">IFERROR(_xlfn.XLOOKUP(1,('Annual Sales FINAL 06262023'!$A$3:$A$4500=$A169)*('Annual Sales FINAL 06262023'!$F$3:$F$4500='Input_Data &amp; TOC'!$A$2),'Annual Sales FINAL 06262023'!$AR$3:$AR$4500,,TRUE),)</f>
        <v>212.49423333333331</v>
      </c>
      <c r="U169" s="139" cm="1">
        <f t="array" ref="U169">IFERROR(_xlfn.XLOOKUP(1,('Annual Sales FINAL 06262023'!$A$3:$A$4500=$A169)*('Annual Sales FINAL 06262023'!$F$3:$F$4500='Input_Data &amp; TOC'!$A$2),'Annual Sales FINAL 06262023'!$AS$3:$AS$4500,,TRUE),)</f>
        <v>361.18</v>
      </c>
      <c r="V169" s="139" cm="1">
        <f t="array" ref="V169">IFERROR(_xlfn.XLOOKUP(1,('Annual Sales FINAL 06262023'!$A$3:$A$4500=$A169)*('Annual Sales FINAL 06262023'!$F$3:$F$4500='Input_Data &amp; TOC'!$A$2),'Annual Sales FINAL 06262023'!$AT$3:$AT$4500,,TRUE),)</f>
        <v>168.66666666666666</v>
      </c>
      <c r="W169" s="142">
        <f t="shared" si="14"/>
        <v>0.58833333333333326</v>
      </c>
      <c r="X169" s="139" t="str" cm="1">
        <f t="array" ref="X169">IFERROR(_xlfn.XLOOKUP(1,('Annual Sales FINAL 06262023'!$A$3:$A$4500=$A169)*('Annual Sales FINAL 06262023'!$F$3:$F$4500='Input_Data &amp; TOC'!$A$2),'Annual Sales FINAL 06262023'!$S$3:$S$4500,,TRUE),)</f>
        <v>PCE</v>
      </c>
      <c r="Y169" s="139" cm="1">
        <f t="array" ref="Y169">IFERROR(_xlfn.XLOOKUP(1,('Annual Sales FINAL 06262023'!$A$3:$A$4500=$A169)*('Annual Sales FINAL 06262023'!$F$3:$F$4500='Input_Data &amp; TOC'!$A$2),'Annual Sales FINAL 06262023'!$AU$3:$AU$4500,,TRUE),)</f>
        <v>12</v>
      </c>
      <c r="Z169" t="str">
        <f>VLOOKUP($A169,'LOOKUP SalesReport 2023-11-13'!$A$2:$P$216,16, FALSE)</f>
        <v>Southeast</v>
      </c>
      <c r="AA169" t="str">
        <f t="shared" si="11"/>
        <v>Residential rate as reported to PCE</v>
      </c>
    </row>
    <row r="170" spans="1:27" x14ac:dyDescent="0.25">
      <c r="A170" t="s">
        <v>1031</v>
      </c>
      <c r="B170">
        <f>VLOOKUP($A170,'LOOKUP SalesReport 2023-11-13'!$A$2:$O$216,4, FALSE)</f>
        <v>332880</v>
      </c>
      <c r="C170">
        <f>VLOOKUP(A170,'LOOKUP SalesReport 2023-11-13'!$A$2:$Q$216,9,FALSE)</f>
        <v>663</v>
      </c>
      <c r="D170" s="48" t="str" cm="1">
        <f t="array" ref="D170">IFERROR(_xlfn.XLOOKUP(1,('Annual Sales FINAL 06262023'!$A$3:$A$4500=Table2.5a!$A170)*('Annual Sales FINAL 06262023'!$F$3:$F$4500='Input_Data &amp; TOC'!$A$2),'Annual Sales FINAL 06262023'!$J$3:$J$4500,,TRUE),_xlfn.XLOOKUP(A170,'LOOKUP SalesReport 2023-11-13'!A:A,'LOOKUP SalesReport 2023-11-13'!H:H,,FALSE))</f>
        <v>Venetie Village Electric</v>
      </c>
      <c r="E170" s="48" t="str" cm="1">
        <f t="array" ref="E170">IFERROR(_xlfn.XLOOKUP(1,('Annual Sales FINAL 06262023'!$A$3:$A$4500=Table2.5a!$A170)*('Annual Sales FINAL 06262023'!$F$3:$F$4500='Input_Data &amp; TOC'!$A$2),'Annual Sales FINAL 06262023'!$B$3:$B$4500,,TRUE),_xlfn.XLOOKUP(A170,'LOOKUP SalesReport 2023-11-13'!A:A,'LOOKUP SalesReport 2023-11-13'!G:G,,FALSE))</f>
        <v>Venetie</v>
      </c>
      <c r="F170" s="48" t="str" cm="1">
        <f t="array" ref="F170">IFERROR(_xlfn.XLOOKUP(1,('Annual Sales FINAL 06262023'!$A$3:$A$4500=Table2.5a!$A170)*('Annual Sales FINAL 06262023'!$F$3:$F$4500='Input_Data &amp; TOC'!$A$2),'Annual Sales FINAL 06262023'!$E$3:$E$4500,,TRUE),_xlfn.XLOOKUP(A170,'LOOKUP SalesReport 2023-11-13'!A:A,'LOOKUP SalesReport 2023-11-13'!K:K,,FALSE))</f>
        <v>Venetie_grid</v>
      </c>
      <c r="G170" s="98" t="str">
        <f>VLOOKUP($F170,'LOOKUP INTERTIES 2023-11-08'!$B$2:$G$206,6,FALSE)</f>
        <v>Yukon-Koyukuk/Upper Tanana</v>
      </c>
      <c r="H170" s="140" cm="1">
        <f t="array" ref="H170">IFERROR(_xlfn.XLOOKUP(1,('Annual Sales FINAL 06262023'!$A$3:$A$4500=$A170)*('Annual Sales FINAL 06262023'!$F$3:$F$4500='Input_Data &amp; TOC'!$A$2),'Annual Sales FINAL 06262023'!$V$3:$V$4500,,TRUE),)</f>
        <v>117.3681</v>
      </c>
      <c r="I170" s="151" cm="1">
        <f t="array" ref="I170">IFERROR(_xlfn.XLOOKUP(1,('Annual Sales FINAL 06262023'!$A$3:$A$4500=$A170)*('Annual Sales FINAL 06262023'!$F$3:$F$4500='Input_Data &amp; TOC'!$A$2),'Annual Sales FINAL 06262023'!$W$3:$W$4500,,TRUE),)</f>
        <v>130.40899999999999</v>
      </c>
      <c r="J170" s="154" cm="1">
        <f t="array" ref="J170">IFERROR(_xlfn.XLOOKUP(1,('Annual Sales FINAL 06262023'!$A$3:$A$4500=$A170)*('Annual Sales FINAL 06262023'!$F$3:$F$4500='Input_Data &amp; TOC'!$A$2),'Annual Sales FINAL 06262023'!$X$3:$X$4500,,TRUE),)</f>
        <v>80</v>
      </c>
      <c r="K170" s="46">
        <f t="shared" si="12"/>
        <v>0.9</v>
      </c>
      <c r="L170" s="139" cm="1">
        <f t="array" ref="L170">IFERROR(_xlfn.XLOOKUP(1,('Annual Sales FINAL 06262023'!$A$3:$A$4500=$A170)*('Annual Sales FINAL 06262023'!$F$3:$F$4500='Input_Data &amp; TOC'!$A$2),'Annual Sales FINAL 06262023'!$Y$3:$Y$4500,,TRUE),)</f>
        <v>49.651200000000003</v>
      </c>
      <c r="M170" s="139" cm="1">
        <f t="array" ref="M170">IFERROR(_xlfn.XLOOKUP(1,('Annual Sales FINAL 06262023'!$A$3:$A$4500=$A170)*('Annual Sales FINAL 06262023'!$F$3:$F$4500='Input_Data &amp; TOC'!$A$2),'Annual Sales FINAL 06262023'!$Z$3:$Z$4500,,TRUE),)</f>
        <v>55.167999999999999</v>
      </c>
      <c r="N170" s="139" cm="1">
        <f t="array" ref="N170">IFERROR(_xlfn.XLOOKUP(1,('Annual Sales FINAL 06262023'!$A$3:$A$4500=$A170)*('Annual Sales FINAL 06262023'!$F$3:$F$4500='Input_Data &amp; TOC'!$A$2),'Annual Sales FINAL 06262023'!$AA$3:$AA$4500,,TRUE),)</f>
        <v>9</v>
      </c>
      <c r="O170" s="140">
        <f t="shared" si="13"/>
        <v>0.9</v>
      </c>
      <c r="P170" s="127" cm="1">
        <f t="array" ref="P170">IFERROR(_xlfn.XLOOKUP(1,('Annual Sales FINAL 06262023'!$A$3:$A$4500=$A170)*('Annual Sales FINAL 06262023'!$F$3:$F$4500='Input_Data &amp; TOC'!$A$2),'Annual Sales FINAL 06262023'!$AO$3:$AO$4500,,TRUE),)</f>
        <v>89.891099999999994</v>
      </c>
      <c r="Q170" s="127" cm="1">
        <f t="array" ref="Q170">IFERROR(_xlfn.XLOOKUP(1,('Annual Sales FINAL 06262023'!$A$3:$A$4500=$A170)*('Annual Sales FINAL 06262023'!$F$3:$F$4500='Input_Data &amp; TOC'!$A$2),'Annual Sales FINAL 06262023'!$AP$3:$AP$4500,,TRUE),)</f>
        <v>99.878999999999991</v>
      </c>
      <c r="R170" s="127" cm="1">
        <f t="array" ref="R170">IFERROR(_xlfn.XLOOKUP(1,('Annual Sales FINAL 06262023'!$A$3:$A$4500=$A170)*('Annual Sales FINAL 06262023'!$F$3:$F$4500='Input_Data &amp; TOC'!$A$2),'Annual Sales FINAL 06262023'!$AQ$3:$AQ$4500,,TRUE),)</f>
        <v>12</v>
      </c>
      <c r="S170" s="142">
        <f t="shared" si="10"/>
        <v>0.9</v>
      </c>
      <c r="T170" s="139" cm="1">
        <f t="array" ref="T170">IFERROR(_xlfn.XLOOKUP(1,('Annual Sales FINAL 06262023'!$A$3:$A$4500=$A170)*('Annual Sales FINAL 06262023'!$F$3:$F$4500='Input_Data &amp; TOC'!$A$2),'Annual Sales FINAL 06262023'!$AR$3:$AR$4500,,TRUE),)</f>
        <v>256.91040000000004</v>
      </c>
      <c r="U170" s="139" cm="1">
        <f t="array" ref="U170">IFERROR(_xlfn.XLOOKUP(1,('Annual Sales FINAL 06262023'!$A$3:$A$4500=$A170)*('Annual Sales FINAL 06262023'!$F$3:$F$4500='Input_Data &amp; TOC'!$A$2),'Annual Sales FINAL 06262023'!$AS$3:$AS$4500,,TRUE),)</f>
        <v>285.45600000000002</v>
      </c>
      <c r="V170" s="139" cm="1">
        <f t="array" ref="V170">IFERROR(_xlfn.XLOOKUP(1,('Annual Sales FINAL 06262023'!$A$3:$A$4500=$A170)*('Annual Sales FINAL 06262023'!$F$3:$F$4500='Input_Data &amp; TOC'!$A$2),'Annual Sales FINAL 06262023'!$AT$3:$AT$4500,,TRUE),)</f>
        <v>101</v>
      </c>
      <c r="W170" s="142">
        <f t="shared" si="14"/>
        <v>0.90000000000000013</v>
      </c>
      <c r="X170" s="139" t="str" cm="1">
        <f t="array" ref="X170">IFERROR(_xlfn.XLOOKUP(1,('Annual Sales FINAL 06262023'!$A$3:$A$4500=$A170)*('Annual Sales FINAL 06262023'!$F$3:$F$4500='Input_Data &amp; TOC'!$A$2),'Annual Sales FINAL 06262023'!$S$3:$S$4500,,TRUE),)</f>
        <v>PCE</v>
      </c>
      <c r="Y170" s="139" cm="1">
        <f t="array" ref="Y170">IFERROR(_xlfn.XLOOKUP(1,('Annual Sales FINAL 06262023'!$A$3:$A$4500=$A170)*('Annual Sales FINAL 06262023'!$F$3:$F$4500='Input_Data &amp; TOC'!$A$2),'Annual Sales FINAL 06262023'!$AU$3:$AU$4500,,TRUE),)</f>
        <v>6</v>
      </c>
      <c r="Z170" t="str">
        <f>VLOOKUP($A170,'LOOKUP SalesReport 2023-11-13'!$A$2:$P$216,16, FALSE)</f>
        <v>Yukon-Koyukuk/Upper Tanana</v>
      </c>
      <c r="AA170" t="str">
        <f t="shared" si="11"/>
        <v>Residential rate as reported to PCE</v>
      </c>
    </row>
    <row r="171" spans="1:27" x14ac:dyDescent="0.25">
      <c r="A171" t="s">
        <v>971</v>
      </c>
      <c r="B171">
        <f>VLOOKUP($A171,'LOOKUP SalesReport 2023-11-13'!$A$2:$O$216,4, FALSE)</f>
        <v>331820</v>
      </c>
      <c r="C171">
        <f>VLOOKUP(A171,'LOOKUP SalesReport 2023-11-13'!$A$2:$Q$216,9,FALSE)</f>
        <v>432</v>
      </c>
      <c r="D171" s="48" t="str" cm="1">
        <f t="array" ref="D171">IFERROR(_xlfn.XLOOKUP(1,('Annual Sales FINAL 06262023'!$A$3:$A$4500=Table2.5a!$A171)*('Annual Sales FINAL 06262023'!$F$3:$F$4500='Input_Data &amp; TOC'!$A$2),'Annual Sales FINAL 06262023'!$J$3:$J$4500,,TRUE),_xlfn.XLOOKUP(A171,'LOOKUP SalesReport 2023-11-13'!A:A,'LOOKUP SalesReport 2023-11-13'!H:H,,FALSE))</f>
        <v>Buckland, City of</v>
      </c>
      <c r="E171" s="48" t="str" cm="1">
        <f t="array" ref="E171">IFERROR(_xlfn.XLOOKUP(1,('Annual Sales FINAL 06262023'!$A$3:$A$4500=Table2.5a!$A171)*('Annual Sales FINAL 06262023'!$F$3:$F$4500='Input_Data &amp; TOC'!$A$2),'Annual Sales FINAL 06262023'!$B$3:$B$4500,,TRUE),_xlfn.XLOOKUP(A171,'LOOKUP SalesReport 2023-11-13'!A:A,'LOOKUP SalesReport 2023-11-13'!G:G,,FALSE))</f>
        <v>Buckland</v>
      </c>
      <c r="F171" s="48" t="str" cm="1">
        <f t="array" ref="F171">IFERROR(_xlfn.XLOOKUP(1,('Annual Sales FINAL 06262023'!$A$3:$A$4500=Table2.5a!$A171)*('Annual Sales FINAL 06262023'!$F$3:$F$4500='Input_Data &amp; TOC'!$A$2),'Annual Sales FINAL 06262023'!$E$3:$E$4500,,TRUE),_xlfn.XLOOKUP(A171,'LOOKUP SalesReport 2023-11-13'!A:A,'LOOKUP SalesReport 2023-11-13'!K:K,,FALSE))</f>
        <v>Buckland_grid</v>
      </c>
      <c r="G171" s="98" t="str">
        <f>VLOOKUP($F171,'LOOKUP INTERTIES 2023-11-08'!$B$2:$G$206,6,FALSE)</f>
        <v>Northwest Arctic</v>
      </c>
      <c r="H171" s="140" cm="1">
        <f t="array" ref="H171">IFERROR(_xlfn.XLOOKUP(1,('Annual Sales FINAL 06262023'!$A$3:$A$4500=$A171)*('Annual Sales FINAL 06262023'!$F$3:$F$4500='Input_Data &amp; TOC'!$A$2),'Annual Sales FINAL 06262023'!$V$3:$V$4500,,TRUE),)</f>
        <v>385.47851324999999</v>
      </c>
      <c r="I171" s="151" cm="1">
        <f t="array" ref="I171">IFERROR(_xlfn.XLOOKUP(1,('Annual Sales FINAL 06262023'!$A$3:$A$4500=$A171)*('Annual Sales FINAL 06262023'!$F$3:$F$4500='Input_Data &amp; TOC'!$A$2),'Annual Sales FINAL 06262023'!$W$3:$W$4500,,TRUE),)</f>
        <v>799.66499999999996</v>
      </c>
      <c r="J171" s="154" cm="1">
        <f t="array" ref="J171">IFERROR(_xlfn.XLOOKUP(1,('Annual Sales FINAL 06262023'!$A$3:$A$4500=$A171)*('Annual Sales FINAL 06262023'!$F$3:$F$4500='Input_Data &amp; TOC'!$A$2),'Annual Sales FINAL 06262023'!$X$3:$X$4500,,TRUE),)</f>
        <v>106</v>
      </c>
      <c r="K171" s="46">
        <f t="shared" si="12"/>
        <v>0.48205000000000003</v>
      </c>
      <c r="L171" s="139" cm="1">
        <f t="array" ref="L171">IFERROR(_xlfn.XLOOKUP(1,('Annual Sales FINAL 06262023'!$A$3:$A$4500=$A171)*('Annual Sales FINAL 06262023'!$F$3:$F$4500='Input_Data &amp; TOC'!$A$2),'Annual Sales FINAL 06262023'!$Y$3:$Y$4500,,TRUE),)</f>
        <v>343.48472750000002</v>
      </c>
      <c r="M171" s="139" cm="1">
        <f t="array" ref="M171">IFERROR(_xlfn.XLOOKUP(1,('Annual Sales FINAL 06262023'!$A$3:$A$4500=$A171)*('Annual Sales FINAL 06262023'!$F$3:$F$4500='Input_Data &amp; TOC'!$A$2),'Annual Sales FINAL 06262023'!$Z$3:$Z$4500,,TRUE),)</f>
        <v>712.55</v>
      </c>
      <c r="N171" s="139" cm="1">
        <f t="array" ref="N171">IFERROR(_xlfn.XLOOKUP(1,('Annual Sales FINAL 06262023'!$A$3:$A$4500=$A171)*('Annual Sales FINAL 06262023'!$F$3:$F$4500='Input_Data &amp; TOC'!$A$2),'Annual Sales FINAL 06262023'!$AA$3:$AA$4500,,TRUE),)</f>
        <v>12</v>
      </c>
      <c r="O171" s="140">
        <f t="shared" si="13"/>
        <v>0.48205000000000003</v>
      </c>
      <c r="P171" s="127" cm="1">
        <f t="array" ref="P171">IFERROR(_xlfn.XLOOKUP(1,('Annual Sales FINAL 06262023'!$A$3:$A$4500=$A171)*('Annual Sales FINAL 06262023'!$F$3:$F$4500='Input_Data &amp; TOC'!$A$2),'Annual Sales FINAL 06262023'!$AO$3:$AO$4500,,TRUE),)</f>
        <v>118.20781895</v>
      </c>
      <c r="Q171" s="127" cm="1">
        <f t="array" ref="Q171">IFERROR(_xlfn.XLOOKUP(1,('Annual Sales FINAL 06262023'!$A$3:$A$4500=$A171)*('Annual Sales FINAL 06262023'!$F$3:$F$4500='Input_Data &amp; TOC'!$A$2),'Annual Sales FINAL 06262023'!$AP$3:$AP$4500,,TRUE),)</f>
        <v>245.21899999999999</v>
      </c>
      <c r="R171" s="127" cm="1">
        <f t="array" ref="R171">IFERROR(_xlfn.XLOOKUP(1,('Annual Sales FINAL 06262023'!$A$3:$A$4500=$A171)*('Annual Sales FINAL 06262023'!$F$3:$F$4500='Input_Data &amp; TOC'!$A$2),'Annual Sales FINAL 06262023'!$AQ$3:$AQ$4500,,TRUE),)</f>
        <v>25.25</v>
      </c>
      <c r="S171" s="142">
        <f t="shared" si="10"/>
        <v>0.48205000000000003</v>
      </c>
      <c r="T171" s="139" cm="1">
        <f t="array" ref="T171">IFERROR(_xlfn.XLOOKUP(1,('Annual Sales FINAL 06262023'!$A$3:$A$4500=$A171)*('Annual Sales FINAL 06262023'!$F$3:$F$4500='Input_Data &amp; TOC'!$A$2),'Annual Sales FINAL 06262023'!$AR$3:$AR$4500,,TRUE),)</f>
        <v>847.1710597</v>
      </c>
      <c r="U171" s="139" cm="1">
        <f t="array" ref="U171">IFERROR(_xlfn.XLOOKUP(1,('Annual Sales FINAL 06262023'!$A$3:$A$4500=$A171)*('Annual Sales FINAL 06262023'!$F$3:$F$4500='Input_Data &amp; TOC'!$A$2),'Annual Sales FINAL 06262023'!$AS$3:$AS$4500,,TRUE),)</f>
        <v>1757.434</v>
      </c>
      <c r="V171" s="139" cm="1">
        <f t="array" ref="V171">IFERROR(_xlfn.XLOOKUP(1,('Annual Sales FINAL 06262023'!$A$3:$A$4500=$A171)*('Annual Sales FINAL 06262023'!$F$3:$F$4500='Input_Data &amp; TOC'!$A$2),'Annual Sales FINAL 06262023'!$AT$3:$AT$4500,,TRUE),)</f>
        <v>143.25</v>
      </c>
      <c r="W171" s="142">
        <f t="shared" si="14"/>
        <v>0.48205000000000003</v>
      </c>
      <c r="X171" s="139" t="str" cm="1">
        <f t="array" ref="X171">IFERROR(_xlfn.XLOOKUP(1,('Annual Sales FINAL 06262023'!$A$3:$A$4500=$A171)*('Annual Sales FINAL 06262023'!$F$3:$F$4500='Input_Data &amp; TOC'!$A$2),'Annual Sales FINAL 06262023'!$S$3:$S$4500,,TRUE),)</f>
        <v>PCE</v>
      </c>
      <c r="Y171" s="139" cm="1">
        <f t="array" ref="Y171">IFERROR(_xlfn.XLOOKUP(1,('Annual Sales FINAL 06262023'!$A$3:$A$4500=$A171)*('Annual Sales FINAL 06262023'!$F$3:$F$4500='Input_Data &amp; TOC'!$A$2),'Annual Sales FINAL 06262023'!$AU$3:$AU$4500,,TRUE),)</f>
        <v>12</v>
      </c>
      <c r="Z171" t="str">
        <f>VLOOKUP($A171,'LOOKUP SalesReport 2023-11-13'!$A$2:$P$216,16, FALSE)</f>
        <v>Northwest Arctic</v>
      </c>
      <c r="AA171" t="str">
        <f t="shared" si="11"/>
        <v>Residential rate as reported to PCE</v>
      </c>
    </row>
    <row r="172" spans="1:27" x14ac:dyDescent="0.25">
      <c r="A172" t="s">
        <v>742</v>
      </c>
      <c r="B172">
        <f>VLOOKUP($A172,'LOOKUP SalesReport 2023-11-13'!$A$2:$O$216,4, FALSE)</f>
        <v>332650</v>
      </c>
      <c r="C172">
        <f>VLOOKUP(A172,'LOOKUP SalesReport 2023-11-13'!$A$2:$Q$216,9,FALSE)</f>
        <v>240</v>
      </c>
      <c r="D172" s="48" t="str" cm="1">
        <f t="array" ref="D172">IFERROR(_xlfn.XLOOKUP(1,('Annual Sales FINAL 06262023'!$A$3:$A$4500=Table2.5a!$A172)*('Annual Sales FINAL 06262023'!$F$3:$F$4500='Input_Data &amp; TOC'!$A$2),'Annual Sales FINAL 06262023'!$J$3:$J$4500,,TRUE),_xlfn.XLOOKUP(A172,'LOOKUP SalesReport 2023-11-13'!A:A,'LOOKUP SalesReport 2023-11-13'!H:H,,FALSE))</f>
        <v>Inside Passage Electric</v>
      </c>
      <c r="E172" s="48" t="str" cm="1">
        <f t="array" ref="E172">IFERROR(_xlfn.XLOOKUP(1,('Annual Sales FINAL 06262023'!$A$3:$A$4500=Table2.5a!$A172)*('Annual Sales FINAL 06262023'!$F$3:$F$4500='Input_Data &amp; TOC'!$A$2),'Annual Sales FINAL 06262023'!$B$3:$B$4500,,TRUE),_xlfn.XLOOKUP(A172,'LOOKUP SalesReport 2023-11-13'!A:A,'LOOKUP SalesReport 2023-11-13'!G:G,,FALSE))</f>
        <v>Angoon</v>
      </c>
      <c r="F172" s="48" t="str" cm="1">
        <f t="array" ref="F172">IFERROR(_xlfn.XLOOKUP(1,('Annual Sales FINAL 06262023'!$A$3:$A$4500=Table2.5a!$A172)*('Annual Sales FINAL 06262023'!$F$3:$F$4500='Input_Data &amp; TOC'!$A$2),'Annual Sales FINAL 06262023'!$E$3:$E$4500,,TRUE),_xlfn.XLOOKUP(A172,'LOOKUP SalesReport 2023-11-13'!A:A,'LOOKUP SalesReport 2023-11-13'!K:K,,FALSE))</f>
        <v>Angoon_grid</v>
      </c>
      <c r="G172" s="98" t="str">
        <f>VLOOKUP($F172,'LOOKUP INTERTIES 2023-11-08'!$B$2:$G$206,6,FALSE)</f>
        <v>Southeast</v>
      </c>
      <c r="H172" s="140" cm="1">
        <f t="array" ref="H172">IFERROR(_xlfn.XLOOKUP(1,('Annual Sales FINAL 06262023'!$A$3:$A$4500=$A172)*('Annual Sales FINAL 06262023'!$F$3:$F$4500='Input_Data &amp; TOC'!$A$2),'Annual Sales FINAL 06262023'!$V$3:$V$4500,,TRUE),)</f>
        <v>503.000641325</v>
      </c>
      <c r="I172" s="151" cm="1">
        <f t="array" ref="I172">IFERROR(_xlfn.XLOOKUP(1,('Annual Sales FINAL 06262023'!$A$3:$A$4500=$A172)*('Annual Sales FINAL 06262023'!$F$3:$F$4500='Input_Data &amp; TOC'!$A$2),'Annual Sales FINAL 06262023'!$W$3:$W$4500,,TRUE),)</f>
        <v>804.29700000000003</v>
      </c>
      <c r="J172" s="154" cm="1">
        <f t="array" ref="J172">IFERROR(_xlfn.XLOOKUP(1,('Annual Sales FINAL 06262023'!$A$3:$A$4500=$A172)*('Annual Sales FINAL 06262023'!$F$3:$F$4500='Input_Data &amp; TOC'!$A$2),'Annual Sales FINAL 06262023'!$X$3:$X$4500,,TRUE),)</f>
        <v>196.58333333333334</v>
      </c>
      <c r="K172" s="46">
        <f t="shared" si="12"/>
        <v>0.62539166666666668</v>
      </c>
      <c r="L172" s="139" cm="1">
        <f t="array" ref="L172">IFERROR(_xlfn.XLOOKUP(1,('Annual Sales FINAL 06262023'!$A$3:$A$4500=$A172)*('Annual Sales FINAL 06262023'!$F$3:$F$4500='Input_Data &amp; TOC'!$A$2),'Annual Sales FINAL 06262023'!$Y$3:$Y$4500,,TRUE),)</f>
        <v>362.70090021666664</v>
      </c>
      <c r="M172" s="139" cm="1">
        <f t="array" ref="M172">IFERROR(_xlfn.XLOOKUP(1,('Annual Sales FINAL 06262023'!$A$3:$A$4500=$A172)*('Annual Sales FINAL 06262023'!$F$3:$F$4500='Input_Data &amp; TOC'!$A$2),'Annual Sales FINAL 06262023'!$Z$3:$Z$4500,,TRUE),)</f>
        <v>579.95799999999997</v>
      </c>
      <c r="N172" s="139" cm="1">
        <f t="array" ref="N172">IFERROR(_xlfn.XLOOKUP(1,('Annual Sales FINAL 06262023'!$A$3:$A$4500=$A172)*('Annual Sales FINAL 06262023'!$F$3:$F$4500='Input_Data &amp; TOC'!$A$2),'Annual Sales FINAL 06262023'!$AA$3:$AA$4500,,TRUE),)</f>
        <v>7.916666666666667</v>
      </c>
      <c r="O172" s="140">
        <f t="shared" si="13"/>
        <v>0.62539166666666668</v>
      </c>
      <c r="P172" s="127" cm="1">
        <f t="array" ref="P172">IFERROR(_xlfn.XLOOKUP(1,('Annual Sales FINAL 06262023'!$A$3:$A$4500=$A172)*('Annual Sales FINAL 06262023'!$F$3:$F$4500='Input_Data &amp; TOC'!$A$2),'Annual Sales FINAL 06262023'!$AO$3:$AO$4500,,TRUE),)</f>
        <v>146.49862330833335</v>
      </c>
      <c r="Q172" s="127" cm="1">
        <f t="array" ref="Q172">IFERROR(_xlfn.XLOOKUP(1,('Annual Sales FINAL 06262023'!$A$3:$A$4500=$A172)*('Annual Sales FINAL 06262023'!$F$3:$F$4500='Input_Data &amp; TOC'!$A$2),'Annual Sales FINAL 06262023'!$AP$3:$AP$4500,,TRUE),)</f>
        <v>234.251</v>
      </c>
      <c r="R172" s="127" cm="1">
        <f t="array" ref="R172">IFERROR(_xlfn.XLOOKUP(1,('Annual Sales FINAL 06262023'!$A$3:$A$4500=$A172)*('Annual Sales FINAL 06262023'!$F$3:$F$4500='Input_Data &amp; TOC'!$A$2),'Annual Sales FINAL 06262023'!$AQ$3:$AQ$4500,,TRUE),)</f>
        <v>34.166666666666671</v>
      </c>
      <c r="S172" s="142">
        <f t="shared" si="10"/>
        <v>0.62539166666666668</v>
      </c>
      <c r="T172" s="139" cm="1">
        <f t="array" ref="T172">IFERROR(_xlfn.XLOOKUP(1,('Annual Sales FINAL 06262023'!$A$3:$A$4500=$A172)*('Annual Sales FINAL 06262023'!$F$3:$F$4500='Input_Data &amp; TOC'!$A$2),'Annual Sales FINAL 06262023'!$AR$3:$AR$4500,,TRUE),)</f>
        <v>1012.20016485</v>
      </c>
      <c r="U172" s="139" cm="1">
        <f t="array" ref="U172">IFERROR(_xlfn.XLOOKUP(1,('Annual Sales FINAL 06262023'!$A$3:$A$4500=$A172)*('Annual Sales FINAL 06262023'!$F$3:$F$4500='Input_Data &amp; TOC'!$A$2),'Annual Sales FINAL 06262023'!$AS$3:$AS$4500,,TRUE),)</f>
        <v>1618.5059999999999</v>
      </c>
      <c r="V172" s="139" cm="1">
        <f t="array" ref="V172">IFERROR(_xlfn.XLOOKUP(1,('Annual Sales FINAL 06262023'!$A$3:$A$4500=$A172)*('Annual Sales FINAL 06262023'!$F$3:$F$4500='Input_Data &amp; TOC'!$A$2),'Annual Sales FINAL 06262023'!$AT$3:$AT$4500,,TRUE),)</f>
        <v>238.66666666666669</v>
      </c>
      <c r="W172" s="142">
        <f t="shared" si="14"/>
        <v>0.62539166666666668</v>
      </c>
      <c r="X172" s="139" t="str" cm="1">
        <f t="array" ref="X172">IFERROR(_xlfn.XLOOKUP(1,('Annual Sales FINAL 06262023'!$A$3:$A$4500=$A172)*('Annual Sales FINAL 06262023'!$F$3:$F$4500='Input_Data &amp; TOC'!$A$2),'Annual Sales FINAL 06262023'!$S$3:$S$4500,,TRUE),)</f>
        <v>PCE</v>
      </c>
      <c r="Y172" s="139" cm="1">
        <f t="array" ref="Y172">IFERROR(_xlfn.XLOOKUP(1,('Annual Sales FINAL 06262023'!$A$3:$A$4500=$A172)*('Annual Sales FINAL 06262023'!$F$3:$F$4500='Input_Data &amp; TOC'!$A$2),'Annual Sales FINAL 06262023'!$AU$3:$AU$4500,,TRUE),)</f>
        <v>12</v>
      </c>
      <c r="Z172" t="str">
        <f>VLOOKUP($A172,'LOOKUP SalesReport 2023-11-13'!$A$2:$P$216,16, FALSE)</f>
        <v>Southeast</v>
      </c>
      <c r="AA172" t="str">
        <f t="shared" si="11"/>
        <v>Residential rate as reported to PCE</v>
      </c>
    </row>
    <row r="173" spans="1:27" x14ac:dyDescent="0.25">
      <c r="A173" t="s">
        <v>746</v>
      </c>
      <c r="B173">
        <f>VLOOKUP($A173,'LOOKUP SalesReport 2023-11-13'!$A$2:$O$216,4, FALSE)</f>
        <v>332660</v>
      </c>
      <c r="C173">
        <f>VLOOKUP(A173,'LOOKUP SalesReport 2023-11-13'!$A$2:$Q$216,9,FALSE)</f>
        <v>240</v>
      </c>
      <c r="D173" s="48" t="str" cm="1">
        <f t="array" ref="D173">IFERROR(_xlfn.XLOOKUP(1,('Annual Sales FINAL 06262023'!$A$3:$A$4500=Table2.5a!$A173)*('Annual Sales FINAL 06262023'!$F$3:$F$4500='Input_Data &amp; TOC'!$A$2),'Annual Sales FINAL 06262023'!$J$3:$J$4500,,TRUE),_xlfn.XLOOKUP(A173,'LOOKUP SalesReport 2023-11-13'!A:A,'LOOKUP SalesReport 2023-11-13'!H:H,,FALSE))</f>
        <v>Inside Passage Electric</v>
      </c>
      <c r="E173" s="48" t="str" cm="1">
        <f t="array" ref="E173">IFERROR(_xlfn.XLOOKUP(1,('Annual Sales FINAL 06262023'!$A$3:$A$4500=Table2.5a!$A173)*('Annual Sales FINAL 06262023'!$F$3:$F$4500='Input_Data &amp; TOC'!$A$2),'Annual Sales FINAL 06262023'!$B$3:$B$4500,,TRUE),_xlfn.XLOOKUP(A173,'LOOKUP SalesReport 2023-11-13'!A:A,'LOOKUP SalesReport 2023-11-13'!G:G,,FALSE))</f>
        <v>Chilkat Valley</v>
      </c>
      <c r="F173" s="48" t="str" cm="1">
        <f t="array" ref="F173">IFERROR(_xlfn.XLOOKUP(1,('Annual Sales FINAL 06262023'!$A$3:$A$4500=Table2.5a!$A173)*('Annual Sales FINAL 06262023'!$F$3:$F$4500='Input_Data &amp; TOC'!$A$2),'Annual Sales FINAL 06262023'!$E$3:$E$4500,,TRUE),_xlfn.XLOOKUP(A173,'LOOKUP SalesReport 2023-11-13'!A:A,'LOOKUP SalesReport 2023-11-13'!K:K,,FALSE))</f>
        <v>UpperLynnCanal_grid</v>
      </c>
      <c r="G173" s="98" t="str">
        <f>VLOOKUP($F173,'LOOKUP INTERTIES 2023-11-08'!$B$2:$G$206,6,FALSE)</f>
        <v>Southeast</v>
      </c>
      <c r="H173" s="140" cm="1">
        <f t="array" ref="H173">IFERROR(_xlfn.XLOOKUP(1,('Annual Sales FINAL 06262023'!$A$3:$A$4500=$A173)*('Annual Sales FINAL 06262023'!$F$3:$F$4500='Input_Data &amp; TOC'!$A$2),'Annual Sales FINAL 06262023'!$V$3:$V$4500,,TRUE),)</f>
        <v>462.82610605000002</v>
      </c>
      <c r="I173" s="151" cm="1">
        <f t="array" ref="I173">IFERROR(_xlfn.XLOOKUP(1,('Annual Sales FINAL 06262023'!$A$3:$A$4500=$A173)*('Annual Sales FINAL 06262023'!$F$3:$F$4500='Input_Data &amp; TOC'!$A$2),'Annual Sales FINAL 06262023'!$W$3:$W$4500,,TRUE),)</f>
        <v>740.05799999999999</v>
      </c>
      <c r="J173" s="154" cm="1">
        <f t="array" ref="J173">IFERROR(_xlfn.XLOOKUP(1,('Annual Sales FINAL 06262023'!$A$3:$A$4500=$A173)*('Annual Sales FINAL 06262023'!$F$3:$F$4500='Input_Data &amp; TOC'!$A$2),'Annual Sales FINAL 06262023'!$X$3:$X$4500,,TRUE),)</f>
        <v>216.25</v>
      </c>
      <c r="K173" s="46">
        <f t="shared" si="12"/>
        <v>0.62539166666666668</v>
      </c>
      <c r="L173" s="139" cm="1">
        <f t="array" ref="L173">IFERROR(_xlfn.XLOOKUP(1,('Annual Sales FINAL 06262023'!$A$3:$A$4500=$A173)*('Annual Sales FINAL 06262023'!$F$3:$F$4500='Input_Data &amp; TOC'!$A$2),'Annual Sales FINAL 06262023'!$Y$3:$Y$4500,,TRUE),)</f>
        <v>213.87331834166667</v>
      </c>
      <c r="M173" s="139" cm="1">
        <f t="array" ref="M173">IFERROR(_xlfn.XLOOKUP(1,('Annual Sales FINAL 06262023'!$A$3:$A$4500=$A173)*('Annual Sales FINAL 06262023'!$F$3:$F$4500='Input_Data &amp; TOC'!$A$2),'Annual Sales FINAL 06262023'!$Z$3:$Z$4500,,TRUE),)</f>
        <v>341.983</v>
      </c>
      <c r="N173" s="139" cm="1">
        <f t="array" ref="N173">IFERROR(_xlfn.XLOOKUP(1,('Annual Sales FINAL 06262023'!$A$3:$A$4500=$A173)*('Annual Sales FINAL 06262023'!$F$3:$F$4500='Input_Data &amp; TOC'!$A$2),'Annual Sales FINAL 06262023'!$AA$3:$AA$4500,,TRUE),)</f>
        <v>1.4166666666666667</v>
      </c>
      <c r="O173" s="140">
        <f t="shared" si="13"/>
        <v>0.62539166666666668</v>
      </c>
      <c r="P173" s="127" cm="1">
        <f t="array" ref="P173">IFERROR(_xlfn.XLOOKUP(1,('Annual Sales FINAL 06262023'!$A$3:$A$4500=$A173)*('Annual Sales FINAL 06262023'!$F$3:$F$4500='Input_Data &amp; TOC'!$A$2),'Annual Sales FINAL 06262023'!$AO$3:$AO$4500,,TRUE),)</f>
        <v>84.78935138333334</v>
      </c>
      <c r="Q173" s="127" cm="1">
        <f t="array" ref="Q173">IFERROR(_xlfn.XLOOKUP(1,('Annual Sales FINAL 06262023'!$A$3:$A$4500=$A173)*('Annual Sales FINAL 06262023'!$F$3:$F$4500='Input_Data &amp; TOC'!$A$2),'Annual Sales FINAL 06262023'!$AP$3:$AP$4500,,TRUE),)</f>
        <v>135.578</v>
      </c>
      <c r="R173" s="127" cm="1">
        <f t="array" ref="R173">IFERROR(_xlfn.XLOOKUP(1,('Annual Sales FINAL 06262023'!$A$3:$A$4500=$A173)*('Annual Sales FINAL 06262023'!$F$3:$F$4500='Input_Data &amp; TOC'!$A$2),'Annual Sales FINAL 06262023'!$AQ$3:$AQ$4500,,TRUE),)</f>
        <v>41.083333333333329</v>
      </c>
      <c r="S173" s="142">
        <f t="shared" si="10"/>
        <v>0.62539166666666668</v>
      </c>
      <c r="T173" s="139" cm="1">
        <f t="array" ref="T173">IFERROR(_xlfn.XLOOKUP(1,('Annual Sales FINAL 06262023'!$A$3:$A$4500=$A173)*('Annual Sales FINAL 06262023'!$F$3:$F$4500='Input_Data &amp; TOC'!$A$2),'Annual Sales FINAL 06262023'!$AR$3:$AR$4500,,TRUE),)</f>
        <v>761.48877577500014</v>
      </c>
      <c r="U173" s="139" cm="1">
        <f t="array" ref="U173">IFERROR(_xlfn.XLOOKUP(1,('Annual Sales FINAL 06262023'!$A$3:$A$4500=$A173)*('Annual Sales FINAL 06262023'!$F$3:$F$4500='Input_Data &amp; TOC'!$A$2),'Annual Sales FINAL 06262023'!$AS$3:$AS$4500,,TRUE),)</f>
        <v>1217.6190000000001</v>
      </c>
      <c r="V173" s="139" cm="1">
        <f t="array" ref="V173">IFERROR(_xlfn.XLOOKUP(1,('Annual Sales FINAL 06262023'!$A$3:$A$4500=$A173)*('Annual Sales FINAL 06262023'!$F$3:$F$4500='Input_Data &amp; TOC'!$A$2),'Annual Sales FINAL 06262023'!$AT$3:$AT$4500,,TRUE),)</f>
        <v>258.75</v>
      </c>
      <c r="W173" s="142">
        <f t="shared" si="14"/>
        <v>0.62539166666666668</v>
      </c>
      <c r="X173" s="139" t="str" cm="1">
        <f t="array" ref="X173">IFERROR(_xlfn.XLOOKUP(1,('Annual Sales FINAL 06262023'!$A$3:$A$4500=$A173)*('Annual Sales FINAL 06262023'!$F$3:$F$4500='Input_Data &amp; TOC'!$A$2),'Annual Sales FINAL 06262023'!$S$3:$S$4500,,TRUE),)</f>
        <v>PCE</v>
      </c>
      <c r="Y173" s="139" cm="1">
        <f t="array" ref="Y173">IFERROR(_xlfn.XLOOKUP(1,('Annual Sales FINAL 06262023'!$A$3:$A$4500=$A173)*('Annual Sales FINAL 06262023'!$F$3:$F$4500='Input_Data &amp; TOC'!$A$2),'Annual Sales FINAL 06262023'!$AU$3:$AU$4500,,TRUE),)</f>
        <v>12</v>
      </c>
      <c r="Z173" t="str">
        <f>VLOOKUP($A173,'LOOKUP SalesReport 2023-11-13'!$A$2:$P$216,16, FALSE)</f>
        <v>Southeast</v>
      </c>
      <c r="AA173" t="str">
        <f t="shared" si="11"/>
        <v>Residential rate as reported to PCE</v>
      </c>
    </row>
    <row r="174" spans="1:27" x14ac:dyDescent="0.25">
      <c r="A174" t="s">
        <v>748</v>
      </c>
      <c r="B174">
        <f>VLOOKUP($A174,'LOOKUP SalesReport 2023-11-13'!$A$2:$O$216,4, FALSE)</f>
        <v>332670</v>
      </c>
      <c r="C174">
        <f>VLOOKUP(A174,'LOOKUP SalesReport 2023-11-13'!$A$2:$Q$216,9,FALSE)</f>
        <v>240</v>
      </c>
      <c r="D174" s="48" t="str" cm="1">
        <f t="array" ref="D174">IFERROR(_xlfn.XLOOKUP(1,('Annual Sales FINAL 06262023'!$A$3:$A$4500=Table2.5a!$A174)*('Annual Sales FINAL 06262023'!$F$3:$F$4500='Input_Data &amp; TOC'!$A$2),'Annual Sales FINAL 06262023'!$J$3:$J$4500,,TRUE),_xlfn.XLOOKUP(A174,'LOOKUP SalesReport 2023-11-13'!A:A,'LOOKUP SalesReport 2023-11-13'!H:H,,FALSE))</f>
        <v>Inside Passage Electric</v>
      </c>
      <c r="E174" s="48" t="str" cm="1">
        <f t="array" ref="E174">IFERROR(_xlfn.XLOOKUP(1,('Annual Sales FINAL 06262023'!$A$3:$A$4500=Table2.5a!$A174)*('Annual Sales FINAL 06262023'!$F$3:$F$4500='Input_Data &amp; TOC'!$A$2),'Annual Sales FINAL 06262023'!$B$3:$B$4500,,TRUE),_xlfn.XLOOKUP(A174,'LOOKUP SalesReport 2023-11-13'!A:A,'LOOKUP SalesReport 2023-11-13'!G:G,,FALSE))</f>
        <v>Hoonah</v>
      </c>
      <c r="F174" s="48" t="str" cm="1">
        <f t="array" ref="F174">IFERROR(_xlfn.XLOOKUP(1,('Annual Sales FINAL 06262023'!$A$3:$A$4500=Table2.5a!$A174)*('Annual Sales FINAL 06262023'!$F$3:$F$4500='Input_Data &amp; TOC'!$A$2),'Annual Sales FINAL 06262023'!$E$3:$E$4500,,TRUE),_xlfn.XLOOKUP(A174,'LOOKUP SalesReport 2023-11-13'!A:A,'LOOKUP SalesReport 2023-11-13'!K:K,,FALSE))</f>
        <v>Hoonah_grid</v>
      </c>
      <c r="G174" s="98" t="str">
        <f>VLOOKUP($F174,'LOOKUP INTERTIES 2023-11-08'!$B$2:$G$206,6,FALSE)</f>
        <v>Southeast</v>
      </c>
      <c r="H174" s="140" cm="1">
        <f t="array" ref="H174">IFERROR(_xlfn.XLOOKUP(1,('Annual Sales FINAL 06262023'!$A$3:$A$4500=$A174)*('Annual Sales FINAL 06262023'!$F$3:$F$4500='Input_Data &amp; TOC'!$A$2),'Annual Sales FINAL 06262023'!$V$3:$V$4500,,TRUE),)</f>
        <v>1201.7057222916667</v>
      </c>
      <c r="I174" s="151" cm="1">
        <f t="array" ref="I174">IFERROR(_xlfn.XLOOKUP(1,('Annual Sales FINAL 06262023'!$A$3:$A$4500=$A174)*('Annual Sales FINAL 06262023'!$F$3:$F$4500='Input_Data &amp; TOC'!$A$2),'Annual Sales FINAL 06262023'!$W$3:$W$4500,,TRUE),)</f>
        <v>1921.5250000000001</v>
      </c>
      <c r="J174" s="154" cm="1">
        <f t="array" ref="J174">IFERROR(_xlfn.XLOOKUP(1,('Annual Sales FINAL 06262023'!$A$3:$A$4500=$A174)*('Annual Sales FINAL 06262023'!$F$3:$F$4500='Input_Data &amp; TOC'!$A$2),'Annual Sales FINAL 06262023'!$X$3:$X$4500,,TRUE),)</f>
        <v>408.75</v>
      </c>
      <c r="K174" s="46">
        <f t="shared" si="12"/>
        <v>0.62539166666666668</v>
      </c>
      <c r="L174" s="139" cm="1">
        <f t="array" ref="L174">IFERROR(_xlfn.XLOOKUP(1,('Annual Sales FINAL 06262023'!$A$3:$A$4500=$A174)*('Annual Sales FINAL 06262023'!$F$3:$F$4500='Input_Data &amp; TOC'!$A$2),'Annual Sales FINAL 06262023'!$Y$3:$Y$4500,,TRUE),)</f>
        <v>1119.8444546916667</v>
      </c>
      <c r="M174" s="139" cm="1">
        <f t="array" ref="M174">IFERROR(_xlfn.XLOOKUP(1,('Annual Sales FINAL 06262023'!$A$3:$A$4500=$A174)*('Annual Sales FINAL 06262023'!$F$3:$F$4500='Input_Data &amp; TOC'!$A$2),'Annual Sales FINAL 06262023'!$Z$3:$Z$4500,,TRUE),)</f>
        <v>1790.6289999999999</v>
      </c>
      <c r="N174" s="139" cm="1">
        <f t="array" ref="N174">IFERROR(_xlfn.XLOOKUP(1,('Annual Sales FINAL 06262023'!$A$3:$A$4500=$A174)*('Annual Sales FINAL 06262023'!$F$3:$F$4500='Input_Data &amp; TOC'!$A$2),'Annual Sales FINAL 06262023'!$AA$3:$AA$4500,,TRUE),)</f>
        <v>27</v>
      </c>
      <c r="O174" s="140">
        <f t="shared" si="13"/>
        <v>0.62539166666666668</v>
      </c>
      <c r="P174" s="127" cm="1">
        <f t="array" ref="P174">IFERROR(_xlfn.XLOOKUP(1,('Annual Sales FINAL 06262023'!$A$3:$A$4500=$A174)*('Annual Sales FINAL 06262023'!$F$3:$F$4500='Input_Data &amp; TOC'!$A$2),'Annual Sales FINAL 06262023'!$AO$3:$AO$4500,,TRUE),)</f>
        <v>555.50852565833327</v>
      </c>
      <c r="Q174" s="127" cm="1">
        <f t="array" ref="Q174">IFERROR(_xlfn.XLOOKUP(1,('Annual Sales FINAL 06262023'!$A$3:$A$4500=$A174)*('Annual Sales FINAL 06262023'!$F$3:$F$4500='Input_Data &amp; TOC'!$A$2),'Annual Sales FINAL 06262023'!$AP$3:$AP$4500,,TRUE),)</f>
        <v>888.25699999999995</v>
      </c>
      <c r="R174" s="127" cm="1">
        <f t="array" ref="R174">IFERROR(_xlfn.XLOOKUP(1,('Annual Sales FINAL 06262023'!$A$3:$A$4500=$A174)*('Annual Sales FINAL 06262023'!$F$3:$F$4500='Input_Data &amp; TOC'!$A$2),'Annual Sales FINAL 06262023'!$AQ$3:$AQ$4500,,TRUE),)</f>
        <v>76.583333333333343</v>
      </c>
      <c r="S174" s="142">
        <f t="shared" si="10"/>
        <v>0.62539166666666668</v>
      </c>
      <c r="T174" s="139" cm="1">
        <f t="array" ref="T174">IFERROR(_xlfn.XLOOKUP(1,('Annual Sales FINAL 06262023'!$A$3:$A$4500=$A174)*('Annual Sales FINAL 06262023'!$F$3:$F$4500='Input_Data &amp; TOC'!$A$2),'Annual Sales FINAL 06262023'!$AR$3:$AR$4500,,TRUE),)</f>
        <v>2877.058702641667</v>
      </c>
      <c r="U174" s="139" cm="1">
        <f t="array" ref="U174">IFERROR(_xlfn.XLOOKUP(1,('Annual Sales FINAL 06262023'!$A$3:$A$4500=$A174)*('Annual Sales FINAL 06262023'!$F$3:$F$4500='Input_Data &amp; TOC'!$A$2),'Annual Sales FINAL 06262023'!$AS$3:$AS$4500,,TRUE),)</f>
        <v>4600.4110000000001</v>
      </c>
      <c r="V174" s="139" cm="1">
        <f t="array" ref="V174">IFERROR(_xlfn.XLOOKUP(1,('Annual Sales FINAL 06262023'!$A$3:$A$4500=$A174)*('Annual Sales FINAL 06262023'!$F$3:$F$4500='Input_Data &amp; TOC'!$A$2),'Annual Sales FINAL 06262023'!$AT$3:$AT$4500,,TRUE),)</f>
        <v>512.33333333333337</v>
      </c>
      <c r="W174" s="142">
        <f t="shared" si="14"/>
        <v>0.62539166666666668</v>
      </c>
      <c r="X174" s="139" t="str" cm="1">
        <f t="array" ref="X174">IFERROR(_xlfn.XLOOKUP(1,('Annual Sales FINAL 06262023'!$A$3:$A$4500=$A174)*('Annual Sales FINAL 06262023'!$F$3:$F$4500='Input_Data &amp; TOC'!$A$2),'Annual Sales FINAL 06262023'!$S$3:$S$4500,,TRUE),)</f>
        <v>PCE</v>
      </c>
      <c r="Y174" s="139" cm="1">
        <f t="array" ref="Y174">IFERROR(_xlfn.XLOOKUP(1,('Annual Sales FINAL 06262023'!$A$3:$A$4500=$A174)*('Annual Sales FINAL 06262023'!$F$3:$F$4500='Input_Data &amp; TOC'!$A$2),'Annual Sales FINAL 06262023'!$AU$3:$AU$4500,,TRUE),)</f>
        <v>12</v>
      </c>
      <c r="Z174" t="str">
        <f>VLOOKUP($A174,'LOOKUP SalesReport 2023-11-13'!$A$2:$P$216,16, FALSE)</f>
        <v>Southeast</v>
      </c>
      <c r="AA174" t="str">
        <f t="shared" si="11"/>
        <v>Residential rate as reported to PCE</v>
      </c>
    </row>
    <row r="175" spans="1:27" x14ac:dyDescent="0.25">
      <c r="A175" t="s">
        <v>751</v>
      </c>
      <c r="B175">
        <f>VLOOKUP($A175,'LOOKUP SalesReport 2023-11-13'!$A$2:$O$216,4, FALSE)</f>
        <v>332680</v>
      </c>
      <c r="C175">
        <f>VLOOKUP(A175,'LOOKUP SalesReport 2023-11-13'!$A$2:$Q$216,9,FALSE)</f>
        <v>240</v>
      </c>
      <c r="D175" s="48" t="str" cm="1">
        <f t="array" ref="D175">IFERROR(_xlfn.XLOOKUP(1,('Annual Sales FINAL 06262023'!$A$3:$A$4500=Table2.5a!$A175)*('Annual Sales FINAL 06262023'!$F$3:$F$4500='Input_Data &amp; TOC'!$A$2),'Annual Sales FINAL 06262023'!$J$3:$J$4500,,TRUE),_xlfn.XLOOKUP(A175,'LOOKUP SalesReport 2023-11-13'!A:A,'LOOKUP SalesReport 2023-11-13'!H:H,,FALSE))</f>
        <v>Inside Passage Electric</v>
      </c>
      <c r="E175" s="48" t="str" cm="1">
        <f t="array" ref="E175">IFERROR(_xlfn.XLOOKUP(1,('Annual Sales FINAL 06262023'!$A$3:$A$4500=Table2.5a!$A175)*('Annual Sales FINAL 06262023'!$F$3:$F$4500='Input_Data &amp; TOC'!$A$2),'Annual Sales FINAL 06262023'!$B$3:$B$4500,,TRUE),_xlfn.XLOOKUP(A175,'LOOKUP SalesReport 2023-11-13'!A:A,'LOOKUP SalesReport 2023-11-13'!G:G,,FALSE))</f>
        <v>Kake</v>
      </c>
      <c r="F175" s="48" t="str" cm="1">
        <f t="array" ref="F175">IFERROR(_xlfn.XLOOKUP(1,('Annual Sales FINAL 06262023'!$A$3:$A$4500=Table2.5a!$A175)*('Annual Sales FINAL 06262023'!$F$3:$F$4500='Input_Data &amp; TOC'!$A$2),'Annual Sales FINAL 06262023'!$E$3:$E$4500,,TRUE),_xlfn.XLOOKUP(A175,'LOOKUP SalesReport 2023-11-13'!A:A,'LOOKUP SalesReport 2023-11-13'!K:K,,FALSE))</f>
        <v>Kake_grid</v>
      </c>
      <c r="G175" s="98" t="str">
        <f>VLOOKUP($F175,'LOOKUP INTERTIES 2023-11-08'!$B$2:$G$206,6,FALSE)</f>
        <v>Southeast</v>
      </c>
      <c r="H175" s="140" cm="1">
        <f t="array" ref="H175">IFERROR(_xlfn.XLOOKUP(1,('Annual Sales FINAL 06262023'!$A$3:$A$4500=$A175)*('Annual Sales FINAL 06262023'!$F$3:$F$4500='Input_Data &amp; TOC'!$A$2),'Annual Sales FINAL 06262023'!$V$3:$V$4500,,TRUE),)</f>
        <v>592.78562134166668</v>
      </c>
      <c r="I175" s="151" cm="1">
        <f t="array" ref="I175">IFERROR(_xlfn.XLOOKUP(1,('Annual Sales FINAL 06262023'!$A$3:$A$4500=$A175)*('Annual Sales FINAL 06262023'!$F$3:$F$4500='Input_Data &amp; TOC'!$A$2),'Annual Sales FINAL 06262023'!$W$3:$W$4500,,TRUE),)</f>
        <v>947.86300000000006</v>
      </c>
      <c r="J175" s="154" cm="1">
        <f t="array" ref="J175">IFERROR(_xlfn.XLOOKUP(1,('Annual Sales FINAL 06262023'!$A$3:$A$4500=$A175)*('Annual Sales FINAL 06262023'!$F$3:$F$4500='Input_Data &amp; TOC'!$A$2),'Annual Sales FINAL 06262023'!$X$3:$X$4500,,TRUE),)</f>
        <v>235.25</v>
      </c>
      <c r="K175" s="46">
        <f t="shared" si="12"/>
        <v>0.62539166666666668</v>
      </c>
      <c r="L175" s="139" cm="1">
        <f t="array" ref="L175">IFERROR(_xlfn.XLOOKUP(1,('Annual Sales FINAL 06262023'!$A$3:$A$4500=$A175)*('Annual Sales FINAL 06262023'!$F$3:$F$4500='Input_Data &amp; TOC'!$A$2),'Annual Sales FINAL 06262023'!$Y$3:$Y$4500,,TRUE),)</f>
        <v>504.94435862500001</v>
      </c>
      <c r="M175" s="139" cm="1">
        <f t="array" ref="M175">IFERROR(_xlfn.XLOOKUP(1,('Annual Sales FINAL 06262023'!$A$3:$A$4500=$A175)*('Annual Sales FINAL 06262023'!$F$3:$F$4500='Input_Data &amp; TOC'!$A$2),'Annual Sales FINAL 06262023'!$Z$3:$Z$4500,,TRUE),)</f>
        <v>807.40499999999997</v>
      </c>
      <c r="N175" s="139" cm="1">
        <f t="array" ref="N175">IFERROR(_xlfn.XLOOKUP(1,('Annual Sales FINAL 06262023'!$A$3:$A$4500=$A175)*('Annual Sales FINAL 06262023'!$F$3:$F$4500='Input_Data &amp; TOC'!$A$2),'Annual Sales FINAL 06262023'!$AA$3:$AA$4500,,TRUE),)</f>
        <v>14.166666666666666</v>
      </c>
      <c r="O175" s="140">
        <f t="shared" si="13"/>
        <v>0.62539166666666668</v>
      </c>
      <c r="P175" s="127" cm="1">
        <f t="array" ref="P175">IFERROR(_xlfn.XLOOKUP(1,('Annual Sales FINAL 06262023'!$A$3:$A$4500=$A175)*('Annual Sales FINAL 06262023'!$F$3:$F$4500='Input_Data &amp; TOC'!$A$2),'Annual Sales FINAL 06262023'!$AO$3:$AO$4500,,TRUE),)</f>
        <v>158.92077798333335</v>
      </c>
      <c r="Q175" s="127" cm="1">
        <f t="array" ref="Q175">IFERROR(_xlfn.XLOOKUP(1,('Annual Sales FINAL 06262023'!$A$3:$A$4500=$A175)*('Annual Sales FINAL 06262023'!$F$3:$F$4500='Input_Data &amp; TOC'!$A$2),'Annual Sales FINAL 06262023'!$AP$3:$AP$4500,,TRUE),)</f>
        <v>254.114</v>
      </c>
      <c r="R175" s="127" cm="1">
        <f t="array" ref="R175">IFERROR(_xlfn.XLOOKUP(1,('Annual Sales FINAL 06262023'!$A$3:$A$4500=$A175)*('Annual Sales FINAL 06262023'!$F$3:$F$4500='Input_Data &amp; TOC'!$A$2),'Annual Sales FINAL 06262023'!$AQ$3:$AQ$4500,,TRUE),)</f>
        <v>57.833333333333336</v>
      </c>
      <c r="S175" s="142">
        <f t="shared" si="10"/>
        <v>0.62539166666666668</v>
      </c>
      <c r="T175" s="139" cm="1">
        <f t="array" ref="T175">IFERROR(_xlfn.XLOOKUP(1,('Annual Sales FINAL 06262023'!$A$3:$A$4500=$A175)*('Annual Sales FINAL 06262023'!$F$3:$F$4500='Input_Data &amp; TOC'!$A$2),'Annual Sales FINAL 06262023'!$AR$3:$AR$4500,,TRUE),)</f>
        <v>1256.6507579500001</v>
      </c>
      <c r="U175" s="139" cm="1">
        <f t="array" ref="U175">IFERROR(_xlfn.XLOOKUP(1,('Annual Sales FINAL 06262023'!$A$3:$A$4500=$A175)*('Annual Sales FINAL 06262023'!$F$3:$F$4500='Input_Data &amp; TOC'!$A$2),'Annual Sales FINAL 06262023'!$AS$3:$AS$4500,,TRUE),)</f>
        <v>2009.3820000000001</v>
      </c>
      <c r="V175" s="139" cm="1">
        <f t="array" ref="V175">IFERROR(_xlfn.XLOOKUP(1,('Annual Sales FINAL 06262023'!$A$3:$A$4500=$A175)*('Annual Sales FINAL 06262023'!$F$3:$F$4500='Input_Data &amp; TOC'!$A$2),'Annual Sales FINAL 06262023'!$AT$3:$AT$4500,,TRUE),)</f>
        <v>307.25</v>
      </c>
      <c r="W175" s="142">
        <f t="shared" si="14"/>
        <v>0.62539166666666668</v>
      </c>
      <c r="X175" s="139" t="str" cm="1">
        <f t="array" ref="X175">IFERROR(_xlfn.XLOOKUP(1,('Annual Sales FINAL 06262023'!$A$3:$A$4500=$A175)*('Annual Sales FINAL 06262023'!$F$3:$F$4500='Input_Data &amp; TOC'!$A$2),'Annual Sales FINAL 06262023'!$S$3:$S$4500,,TRUE),)</f>
        <v>PCE</v>
      </c>
      <c r="Y175" s="139" cm="1">
        <f t="array" ref="Y175">IFERROR(_xlfn.XLOOKUP(1,('Annual Sales FINAL 06262023'!$A$3:$A$4500=$A175)*('Annual Sales FINAL 06262023'!$F$3:$F$4500='Input_Data &amp; TOC'!$A$2),'Annual Sales FINAL 06262023'!$AU$3:$AU$4500,,TRUE),)</f>
        <v>12</v>
      </c>
      <c r="Z175" t="str">
        <f>VLOOKUP($A175,'LOOKUP SalesReport 2023-11-13'!$A$2:$P$216,16, FALSE)</f>
        <v>Southeast</v>
      </c>
      <c r="AA175" t="str">
        <f t="shared" si="11"/>
        <v>Residential rate as reported to PCE</v>
      </c>
    </row>
    <row r="176" spans="1:27" x14ac:dyDescent="0.25">
      <c r="A176" t="s">
        <v>747</v>
      </c>
      <c r="B176">
        <f>VLOOKUP($A176,'LOOKUP SalesReport 2023-11-13'!$A$2:$O$216,4, FALSE)</f>
        <v>332700</v>
      </c>
      <c r="C176">
        <f>VLOOKUP(A176,'LOOKUP SalesReport 2023-11-13'!$A$2:$Q$216,9,FALSE)</f>
        <v>240</v>
      </c>
      <c r="D176" s="48" t="str" cm="1">
        <f t="array" ref="D176">IFERROR(_xlfn.XLOOKUP(1,('Annual Sales FINAL 06262023'!$A$3:$A$4500=Table2.5a!$A176)*('Annual Sales FINAL 06262023'!$F$3:$F$4500='Input_Data &amp; TOC'!$A$2),'Annual Sales FINAL 06262023'!$J$3:$J$4500,,TRUE),_xlfn.XLOOKUP(A176,'LOOKUP SalesReport 2023-11-13'!A:A,'LOOKUP SalesReport 2023-11-13'!H:H,,FALSE))</f>
        <v>Inside Passage Electric</v>
      </c>
      <c r="E176" s="48" t="str" cm="1">
        <f t="array" ref="E176">IFERROR(_xlfn.XLOOKUP(1,('Annual Sales FINAL 06262023'!$A$3:$A$4500=Table2.5a!$A176)*('Annual Sales FINAL 06262023'!$F$3:$F$4500='Input_Data &amp; TOC'!$A$2),'Annual Sales FINAL 06262023'!$B$3:$B$4500,,TRUE),_xlfn.XLOOKUP(A176,'LOOKUP SalesReport 2023-11-13'!A:A,'LOOKUP SalesReport 2023-11-13'!G:G,,FALSE))</f>
        <v>Klukwan</v>
      </c>
      <c r="F176" s="48" t="str" cm="1">
        <f t="array" ref="F176">IFERROR(_xlfn.XLOOKUP(1,('Annual Sales FINAL 06262023'!$A$3:$A$4500=Table2.5a!$A176)*('Annual Sales FINAL 06262023'!$F$3:$F$4500='Input_Data &amp; TOC'!$A$2),'Annual Sales FINAL 06262023'!$E$3:$E$4500,,TRUE),_xlfn.XLOOKUP(A176,'LOOKUP SalesReport 2023-11-13'!A:A,'LOOKUP SalesReport 2023-11-13'!K:K,,FALSE))</f>
        <v>UpperLynnCanal_grid</v>
      </c>
      <c r="G176" s="98" t="str">
        <f>VLOOKUP($F176,'LOOKUP INTERTIES 2023-11-08'!$B$2:$G$206,6,FALSE)</f>
        <v>Southeast</v>
      </c>
      <c r="H176" s="140" cm="1">
        <f t="array" ref="H176">IFERROR(_xlfn.XLOOKUP(1,('Annual Sales FINAL 06262023'!$A$3:$A$4500=$A176)*('Annual Sales FINAL 06262023'!$F$3:$F$4500='Input_Data &amp; TOC'!$A$2),'Annual Sales FINAL 06262023'!$V$3:$V$4500,,TRUE),)</f>
        <v>131.18215599999999</v>
      </c>
      <c r="I176" s="151" cm="1">
        <f t="array" ref="I176">IFERROR(_xlfn.XLOOKUP(1,('Annual Sales FINAL 06262023'!$A$3:$A$4500=$A176)*('Annual Sales FINAL 06262023'!$F$3:$F$4500='Input_Data &amp; TOC'!$A$2),'Annual Sales FINAL 06262023'!$W$3:$W$4500,,TRUE),)</f>
        <v>209.76</v>
      </c>
      <c r="J176" s="154" cm="1">
        <f t="array" ref="J176">IFERROR(_xlfn.XLOOKUP(1,('Annual Sales FINAL 06262023'!$A$3:$A$4500=$A176)*('Annual Sales FINAL 06262023'!$F$3:$F$4500='Input_Data &amp; TOC'!$A$2),'Annual Sales FINAL 06262023'!$X$3:$X$4500,,TRUE),)</f>
        <v>50.25</v>
      </c>
      <c r="K176" s="46">
        <f t="shared" si="12"/>
        <v>0.62539166666666668</v>
      </c>
      <c r="L176" s="139" cm="1">
        <f t="array" ref="L176">IFERROR(_xlfn.XLOOKUP(1,('Annual Sales FINAL 06262023'!$A$3:$A$4500=$A176)*('Annual Sales FINAL 06262023'!$F$3:$F$4500='Input_Data &amp; TOC'!$A$2),'Annual Sales FINAL 06262023'!$Y$3:$Y$4500,,TRUE),)</f>
        <v>55.175179791666665</v>
      </c>
      <c r="M176" s="139" cm="1">
        <f t="array" ref="M176">IFERROR(_xlfn.XLOOKUP(1,('Annual Sales FINAL 06262023'!$A$3:$A$4500=$A176)*('Annual Sales FINAL 06262023'!$F$3:$F$4500='Input_Data &amp; TOC'!$A$2),'Annual Sales FINAL 06262023'!$Z$3:$Z$4500,,TRUE),)</f>
        <v>88.224999999999994</v>
      </c>
      <c r="N176" s="139" cm="1">
        <f t="array" ref="N176">IFERROR(_xlfn.XLOOKUP(1,('Annual Sales FINAL 06262023'!$A$3:$A$4500=$A176)*('Annual Sales FINAL 06262023'!$F$3:$F$4500='Input_Data &amp; TOC'!$A$2),'Annual Sales FINAL 06262023'!$AA$3:$AA$4500,,TRUE),)</f>
        <v>8.75</v>
      </c>
      <c r="O176" s="140">
        <f t="shared" si="13"/>
        <v>0.62539166666666668</v>
      </c>
      <c r="P176" s="127" cm="1">
        <f t="array" ref="P176">IFERROR(_xlfn.XLOOKUP(1,('Annual Sales FINAL 06262023'!$A$3:$A$4500=$A176)*('Annual Sales FINAL 06262023'!$F$3:$F$4500='Input_Data &amp; TOC'!$A$2),'Annual Sales FINAL 06262023'!$AO$3:$AO$4500,,TRUE),)</f>
        <v>84.30279666666668</v>
      </c>
      <c r="Q176" s="127" cm="1">
        <f t="array" ref="Q176">IFERROR(_xlfn.XLOOKUP(1,('Annual Sales FINAL 06262023'!$A$3:$A$4500=$A176)*('Annual Sales FINAL 06262023'!$F$3:$F$4500='Input_Data &amp; TOC'!$A$2),'Annual Sales FINAL 06262023'!$AP$3:$AP$4500,,TRUE),)</f>
        <v>134.80000000000001</v>
      </c>
      <c r="R176" s="127" cm="1">
        <f t="array" ref="R176">IFERROR(_xlfn.XLOOKUP(1,('Annual Sales FINAL 06262023'!$A$3:$A$4500=$A176)*('Annual Sales FINAL 06262023'!$F$3:$F$4500='Input_Data &amp; TOC'!$A$2),'Annual Sales FINAL 06262023'!$AQ$3:$AQ$4500,,TRUE),)</f>
        <v>8</v>
      </c>
      <c r="S176" s="142">
        <f t="shared" si="10"/>
        <v>0.62539166666666668</v>
      </c>
      <c r="T176" s="139" cm="1">
        <f t="array" ref="T176">IFERROR(_xlfn.XLOOKUP(1,('Annual Sales FINAL 06262023'!$A$3:$A$4500=$A176)*('Annual Sales FINAL 06262023'!$F$3:$F$4500='Input_Data &amp; TOC'!$A$2),'Annual Sales FINAL 06262023'!$AR$3:$AR$4500,,TRUE),)</f>
        <v>270.66013245833329</v>
      </c>
      <c r="U176" s="139" cm="1">
        <f t="array" ref="U176">IFERROR(_xlfn.XLOOKUP(1,('Annual Sales FINAL 06262023'!$A$3:$A$4500=$A176)*('Annual Sales FINAL 06262023'!$F$3:$F$4500='Input_Data &amp; TOC'!$A$2),'Annual Sales FINAL 06262023'!$AS$3:$AS$4500,,TRUE),)</f>
        <v>432.78499999999997</v>
      </c>
      <c r="V176" s="139" cm="1">
        <f t="array" ref="V176">IFERROR(_xlfn.XLOOKUP(1,('Annual Sales FINAL 06262023'!$A$3:$A$4500=$A176)*('Annual Sales FINAL 06262023'!$F$3:$F$4500='Input_Data &amp; TOC'!$A$2),'Annual Sales FINAL 06262023'!$AT$3:$AT$4500,,TRUE),)</f>
        <v>67</v>
      </c>
      <c r="W176" s="142">
        <f t="shared" si="14"/>
        <v>0.62539166666666657</v>
      </c>
      <c r="X176" s="139" t="str" cm="1">
        <f t="array" ref="X176">IFERROR(_xlfn.XLOOKUP(1,('Annual Sales FINAL 06262023'!$A$3:$A$4500=$A176)*('Annual Sales FINAL 06262023'!$F$3:$F$4500='Input_Data &amp; TOC'!$A$2),'Annual Sales FINAL 06262023'!$S$3:$S$4500,,TRUE),)</f>
        <v>PCE</v>
      </c>
      <c r="Y176" s="139" cm="1">
        <f t="array" ref="Y176">IFERROR(_xlfn.XLOOKUP(1,('Annual Sales FINAL 06262023'!$A$3:$A$4500=$A176)*('Annual Sales FINAL 06262023'!$F$3:$F$4500='Input_Data &amp; TOC'!$A$2),'Annual Sales FINAL 06262023'!$AU$3:$AU$4500,,TRUE),)</f>
        <v>12</v>
      </c>
      <c r="Z176" t="str">
        <f>VLOOKUP($A176,'LOOKUP SalesReport 2023-11-13'!$A$2:$P$216,16, FALSE)</f>
        <v>Southeast</v>
      </c>
      <c r="AA176" t="str">
        <f t="shared" si="11"/>
        <v>Residential rate as reported to PCE</v>
      </c>
    </row>
    <row r="177" spans="1:27" ht="30" x14ac:dyDescent="0.25">
      <c r="A177" t="s">
        <v>504</v>
      </c>
      <c r="B177">
        <f>VLOOKUP($A177,'LOOKUP SalesReport 2023-11-13'!$A$2:$O$216,4, FALSE)</f>
        <v>331685</v>
      </c>
      <c r="C177">
        <f>VLOOKUP(A177,'LOOKUP SalesReport 2023-11-13'!$A$2:$Q$216,9,FALSE)</f>
        <v>61</v>
      </c>
      <c r="D177" s="48" t="str" cm="1">
        <f t="array" ref="D177">IFERROR(_xlfn.XLOOKUP(1,('Annual Sales FINAL 06262023'!$A$3:$A$4500=Table2.5a!$A177)*('Annual Sales FINAL 06262023'!$F$3:$F$4500='Input_Data &amp; TOC'!$A$2),'Annual Sales FINAL 06262023'!$J$3:$J$4500,,TRUE),_xlfn.XLOOKUP(A177,'LOOKUP SalesReport 2023-11-13'!A:A,'LOOKUP SalesReport 2023-11-13'!H:H,,FALSE))</f>
        <v>Alaska Village Electric Cooperative</v>
      </c>
      <c r="E177" s="48" t="str" cm="1">
        <f t="array" ref="E177">IFERROR(_xlfn.XLOOKUP(1,('Annual Sales FINAL 06262023'!$A$3:$A$4500=Table2.5a!$A177)*('Annual Sales FINAL 06262023'!$F$3:$F$4500='Input_Data &amp; TOC'!$A$2),'Annual Sales FINAL 06262023'!$B$3:$B$4500,,TRUE),_xlfn.XLOOKUP(A177,'LOOKUP SalesReport 2023-11-13'!A:A,'LOOKUP SalesReport 2023-11-13'!G:G,,FALSE))</f>
        <v>Teller</v>
      </c>
      <c r="F177" s="48" t="str" cm="1">
        <f t="array" ref="F177">IFERROR(_xlfn.XLOOKUP(1,('Annual Sales FINAL 06262023'!$A$3:$A$4500=Table2.5a!$A177)*('Annual Sales FINAL 06262023'!$F$3:$F$4500='Input_Data &amp; TOC'!$A$2),'Annual Sales FINAL 06262023'!$E$3:$E$4500,,TRUE),_xlfn.XLOOKUP(A177,'LOOKUP SalesReport 2023-11-13'!A:A,'LOOKUP SalesReport 2023-11-13'!K:K,,FALSE))</f>
        <v>Teller_grid</v>
      </c>
      <c r="G177" s="98" t="str">
        <f>VLOOKUP($F177,'LOOKUP INTERTIES 2023-11-08'!$B$2:$G$206,6,FALSE)</f>
        <v>Bering Straits</v>
      </c>
      <c r="H177" s="140" cm="1">
        <f t="array" ref="H177">IFERROR(_xlfn.XLOOKUP(1,('Annual Sales FINAL 06262023'!$A$3:$A$4500=$A177)*('Annual Sales FINAL 06262023'!$F$3:$F$4500='Input_Data &amp; TOC'!$A$2),'Annual Sales FINAL 06262023'!$V$3:$V$4500,,TRUE),)</f>
        <v>161.26962533333332</v>
      </c>
      <c r="I177" s="151" cm="1">
        <f t="array" ref="I177">IFERROR(_xlfn.XLOOKUP(1,('Annual Sales FINAL 06262023'!$A$3:$A$4500=$A177)*('Annual Sales FINAL 06262023'!$F$3:$F$4500='Input_Data &amp; TOC'!$A$2),'Annual Sales FINAL 06262023'!$W$3:$W$4500,,TRUE),)</f>
        <v>303.37599999999998</v>
      </c>
      <c r="J177" s="154" cm="1">
        <f t="array" ref="J177">IFERROR(_xlfn.XLOOKUP(1,('Annual Sales FINAL 06262023'!$A$3:$A$4500=$A177)*('Annual Sales FINAL 06262023'!$F$3:$F$4500='Input_Data &amp; TOC'!$A$2),'Annual Sales FINAL 06262023'!$X$3:$X$4500,,TRUE),)</f>
        <v>72.833333333333329</v>
      </c>
      <c r="K177" s="46">
        <f t="shared" si="12"/>
        <v>0.5315833333333333</v>
      </c>
      <c r="L177" s="139" cm="1">
        <f t="array" ref="L177">IFERROR(_xlfn.XLOOKUP(1,('Annual Sales FINAL 06262023'!$A$3:$A$4500=$A177)*('Annual Sales FINAL 06262023'!$F$3:$F$4500='Input_Data &amp; TOC'!$A$2),'Annual Sales FINAL 06262023'!$Y$3:$Y$4500,,TRUE),)</f>
        <v>23.904239333333333</v>
      </c>
      <c r="M177" s="139" cm="1">
        <f t="array" ref="M177">IFERROR(_xlfn.XLOOKUP(1,('Annual Sales FINAL 06262023'!$A$3:$A$4500=$A177)*('Annual Sales FINAL 06262023'!$F$3:$F$4500='Input_Data &amp; TOC'!$A$2),'Annual Sales FINAL 06262023'!$Z$3:$Z$4500,,TRUE),)</f>
        <v>44.968000000000004</v>
      </c>
      <c r="N177" s="139" cm="1">
        <f t="array" ref="N177">IFERROR(_xlfn.XLOOKUP(1,('Annual Sales FINAL 06262023'!$A$3:$A$4500=$A177)*('Annual Sales FINAL 06262023'!$F$3:$F$4500='Input_Data &amp; TOC'!$A$2),'Annual Sales FINAL 06262023'!$AA$3:$AA$4500,,TRUE),)</f>
        <v>7</v>
      </c>
      <c r="O177" s="140">
        <f t="shared" si="13"/>
        <v>0.5315833333333333</v>
      </c>
      <c r="P177" s="127" cm="1">
        <f t="array" ref="P177">IFERROR(_xlfn.XLOOKUP(1,('Annual Sales FINAL 06262023'!$A$3:$A$4500=$A177)*('Annual Sales FINAL 06262023'!$F$3:$F$4500='Input_Data &amp; TOC'!$A$2),'Annual Sales FINAL 06262023'!$AO$3:$AO$4500,,TRUE),)</f>
        <v>238.80583874999999</v>
      </c>
      <c r="Q177" s="127" cm="1">
        <f t="array" ref="Q177">IFERROR(_xlfn.XLOOKUP(1,('Annual Sales FINAL 06262023'!$A$3:$A$4500=$A177)*('Annual Sales FINAL 06262023'!$F$3:$F$4500='Input_Data &amp; TOC'!$A$2),'Annual Sales FINAL 06262023'!$AP$3:$AP$4500,,TRUE),)</f>
        <v>449.23500000000001</v>
      </c>
      <c r="R177" s="127" cm="1">
        <f t="array" ref="R177">IFERROR(_xlfn.XLOOKUP(1,('Annual Sales FINAL 06262023'!$A$3:$A$4500=$A177)*('Annual Sales FINAL 06262023'!$F$3:$F$4500='Input_Data &amp; TOC'!$A$2),'Annual Sales FINAL 06262023'!$AQ$3:$AQ$4500,,TRUE),)</f>
        <v>34.25</v>
      </c>
      <c r="S177" s="142">
        <f t="shared" si="10"/>
        <v>0.5315833333333333</v>
      </c>
      <c r="T177" s="139" cm="1">
        <f t="array" ref="T177">IFERROR(_xlfn.XLOOKUP(1,('Annual Sales FINAL 06262023'!$A$3:$A$4500=$A177)*('Annual Sales FINAL 06262023'!$F$3:$F$4500='Input_Data &amp; TOC'!$A$2),'Annual Sales FINAL 06262023'!$AR$3:$AR$4500,,TRUE),)</f>
        <v>423.97970341666661</v>
      </c>
      <c r="U177" s="139" cm="1">
        <f t="array" ref="U177">IFERROR(_xlfn.XLOOKUP(1,('Annual Sales FINAL 06262023'!$A$3:$A$4500=$A177)*('Annual Sales FINAL 06262023'!$F$3:$F$4500='Input_Data &amp; TOC'!$A$2),'Annual Sales FINAL 06262023'!$AS$3:$AS$4500,,TRUE),)</f>
        <v>797.57899999999995</v>
      </c>
      <c r="V177" s="139" cm="1">
        <f t="array" ref="V177">IFERROR(_xlfn.XLOOKUP(1,('Annual Sales FINAL 06262023'!$A$3:$A$4500=$A177)*('Annual Sales FINAL 06262023'!$F$3:$F$4500='Input_Data &amp; TOC'!$A$2),'Annual Sales FINAL 06262023'!$AT$3:$AT$4500,,TRUE),)</f>
        <v>114.08333333333333</v>
      </c>
      <c r="W177" s="142">
        <f t="shared" si="14"/>
        <v>0.5315833333333333</v>
      </c>
      <c r="X177" s="139" t="str" cm="1">
        <f t="array" ref="X177">IFERROR(_xlfn.XLOOKUP(1,('Annual Sales FINAL 06262023'!$A$3:$A$4500=$A177)*('Annual Sales FINAL 06262023'!$F$3:$F$4500='Input_Data &amp; TOC'!$A$2),'Annual Sales FINAL 06262023'!$S$3:$S$4500,,TRUE),)</f>
        <v>PCE</v>
      </c>
      <c r="Y177" s="139" cm="1">
        <f t="array" ref="Y177">IFERROR(_xlfn.XLOOKUP(1,('Annual Sales FINAL 06262023'!$A$3:$A$4500=$A177)*('Annual Sales FINAL 06262023'!$F$3:$F$4500='Input_Data &amp; TOC'!$A$2),'Annual Sales FINAL 06262023'!$AU$3:$AU$4500,,TRUE),)</f>
        <v>12</v>
      </c>
      <c r="Z177" t="str">
        <f>VLOOKUP($A177,'LOOKUP SalesReport 2023-11-13'!$A$2:$P$216,16, FALSE)</f>
        <v>Bering Straits</v>
      </c>
      <c r="AA177" t="str">
        <f t="shared" si="11"/>
        <v>Residential rate as reported to PCE</v>
      </c>
    </row>
    <row r="178" spans="1:27" ht="30" x14ac:dyDescent="0.25">
      <c r="A178" t="s">
        <v>464</v>
      </c>
      <c r="B178">
        <f>VLOOKUP($A178,'LOOKUP SalesReport 2023-11-13'!$A$2:$O$216,4, FALSE)</f>
        <v>0</v>
      </c>
      <c r="C178">
        <f>VLOOKUP(A178,'LOOKUP SalesReport 2023-11-13'!$A$2:$Q$216,9,FALSE)</f>
        <v>16</v>
      </c>
      <c r="D178" s="48" t="str" cm="1">
        <f t="array" ref="D178">IFERROR(_xlfn.XLOOKUP(1,('Annual Sales FINAL 06262023'!$A$3:$A$4500=Table2.5a!$A178)*('Annual Sales FINAL 06262023'!$F$3:$F$4500='Input_Data &amp; TOC'!$A$2),'Annual Sales FINAL 06262023'!$J$3:$J$4500,,TRUE),_xlfn.XLOOKUP(A178,'LOOKUP SalesReport 2023-11-13'!A:A,'LOOKUP SalesReport 2023-11-13'!H:H,,FALSE))</f>
        <v>Kodiak Electric Assn Inc</v>
      </c>
      <c r="E178" s="48" t="str" cm="1">
        <f t="array" ref="E178">IFERROR(_xlfn.XLOOKUP(1,('Annual Sales FINAL 06262023'!$A$3:$A$4500=Table2.5a!$A178)*('Annual Sales FINAL 06262023'!$F$3:$F$4500='Input_Data &amp; TOC'!$A$2),'Annual Sales FINAL 06262023'!$B$3:$B$4500,,TRUE),_xlfn.XLOOKUP(A178,'LOOKUP SalesReport 2023-11-13'!A:A,'LOOKUP SalesReport 2023-11-13'!G:G,,FALSE))</f>
        <v>Kodiak Electric Assn Inc</v>
      </c>
      <c r="F178" s="48" t="str" cm="1">
        <f t="array" ref="F178">IFERROR(_xlfn.XLOOKUP(1,('Annual Sales FINAL 06262023'!$A$3:$A$4500=Table2.5a!$A178)*('Annual Sales FINAL 06262023'!$F$3:$F$4500='Input_Data &amp; TOC'!$A$2),'Annual Sales FINAL 06262023'!$E$3:$E$4500,,TRUE),_xlfn.XLOOKUP(A178,'LOOKUP SalesReport 2023-11-13'!A:A,'LOOKUP SalesReport 2023-11-13'!K:K,,FALSE))</f>
        <v>Kodiak_grid</v>
      </c>
      <c r="G178" s="98" t="str">
        <f>VLOOKUP($F178,'LOOKUP INTERTIES 2023-11-08'!$B$2:$G$206,6,FALSE)</f>
        <v>Kodiak</v>
      </c>
      <c r="H178" s="140" cm="1">
        <f t="array" ref="H178">IFERROR(_xlfn.XLOOKUP(1,('Annual Sales FINAL 06262023'!$A$3:$A$4500=$A178)*('Annual Sales FINAL 06262023'!$F$3:$F$4500='Input_Data &amp; TOC'!$A$2),'Annual Sales FINAL 06262023'!$V$3:$V$4500,,TRUE),)</f>
        <v>6772</v>
      </c>
      <c r="I178" s="151" cm="1">
        <f t="array" ref="I178">IFERROR(_xlfn.XLOOKUP(1,('Annual Sales FINAL 06262023'!$A$3:$A$4500=$A178)*('Annual Sales FINAL 06262023'!$F$3:$F$4500='Input_Data &amp; TOC'!$A$2),'Annual Sales FINAL 06262023'!$W$3:$W$4500,,TRUE),)</f>
        <v>38678</v>
      </c>
      <c r="J178" s="154" cm="1">
        <f t="array" ref="J178">IFERROR(_xlfn.XLOOKUP(1,('Annual Sales FINAL 06262023'!$A$3:$A$4500=$A178)*('Annual Sales FINAL 06262023'!$F$3:$F$4500='Input_Data &amp; TOC'!$A$2),'Annual Sales FINAL 06262023'!$X$3:$X$4500,,TRUE),)</f>
        <v>4948</v>
      </c>
      <c r="K178" s="46">
        <f t="shared" si="12"/>
        <v>0.17508661254459901</v>
      </c>
      <c r="L178" s="139" cm="1">
        <f t="array" ref="L178">IFERROR(_xlfn.XLOOKUP(1,('Annual Sales FINAL 06262023'!$A$3:$A$4500=$A178)*('Annual Sales FINAL 06262023'!$F$3:$F$4500='Input_Data &amp; TOC'!$A$2),'Annual Sales FINAL 06262023'!$Y$3:$Y$4500,,TRUE),)</f>
        <v>3695</v>
      </c>
      <c r="M178" s="139" cm="1">
        <f t="array" ref="M178">IFERROR(_xlfn.XLOOKUP(1,('Annual Sales FINAL 06262023'!$A$3:$A$4500=$A178)*('Annual Sales FINAL 06262023'!$F$3:$F$4500='Input_Data &amp; TOC'!$A$2),'Annual Sales FINAL 06262023'!$Z$3:$Z$4500,,TRUE),)</f>
        <v>21485</v>
      </c>
      <c r="N178" s="139" cm="1">
        <f t="array" ref="N178">IFERROR(_xlfn.XLOOKUP(1,('Annual Sales FINAL 06262023'!$A$3:$A$4500=$A178)*('Annual Sales FINAL 06262023'!$F$3:$F$4500='Input_Data &amp; TOC'!$A$2),'Annual Sales FINAL 06262023'!$AA$3:$AA$4500,,TRUE),)</f>
        <v>1096</v>
      </c>
      <c r="O178" s="140">
        <f t="shared" si="13"/>
        <v>0.17198045147777519</v>
      </c>
      <c r="P178" s="127" cm="1">
        <f t="array" ref="P178">IFERROR(_xlfn.XLOOKUP(1,('Annual Sales FINAL 06262023'!$A$3:$A$4500=$A178)*('Annual Sales FINAL 06262023'!$F$3:$F$4500='Input_Data &amp; TOC'!$A$2),'Annual Sales FINAL 06262023'!$AO$3:$AO$4500,,TRUE),)</f>
        <v>13326</v>
      </c>
      <c r="Q178" s="127" cm="1">
        <f t="array" ref="Q178">IFERROR(_xlfn.XLOOKUP(1,('Annual Sales FINAL 06262023'!$A$3:$A$4500=$A178)*('Annual Sales FINAL 06262023'!$F$3:$F$4500='Input_Data &amp; TOC'!$A$2),'Annual Sales FINAL 06262023'!$AP$3:$AP$4500,,TRUE),)</f>
        <v>86351</v>
      </c>
      <c r="R178" s="127" cm="1">
        <f t="array" ref="R178">IFERROR(_xlfn.XLOOKUP(1,('Annual Sales FINAL 06262023'!$A$3:$A$4500=$A178)*('Annual Sales FINAL 06262023'!$F$3:$F$4500='Input_Data &amp; TOC'!$A$2),'Annual Sales FINAL 06262023'!$AQ$3:$AQ$4500,,TRUE),)</f>
        <v>118</v>
      </c>
      <c r="S178" s="142">
        <f t="shared" si="10"/>
        <v>0.15432363261571957</v>
      </c>
      <c r="T178" s="139" cm="1">
        <f t="array" ref="T178">IFERROR(_xlfn.XLOOKUP(1,('Annual Sales FINAL 06262023'!$A$3:$A$4500=$A178)*('Annual Sales FINAL 06262023'!$F$3:$F$4500='Input_Data &amp; TOC'!$A$2),'Annual Sales FINAL 06262023'!$AR$3:$AR$4500,,TRUE),)</f>
        <v>23793</v>
      </c>
      <c r="U178" s="139" cm="1">
        <f t="array" ref="U178">IFERROR(_xlfn.XLOOKUP(1,('Annual Sales FINAL 06262023'!$A$3:$A$4500=$A178)*('Annual Sales FINAL 06262023'!$F$3:$F$4500='Input_Data &amp; TOC'!$A$2),'Annual Sales FINAL 06262023'!$AS$3:$AS$4500,,TRUE),)</f>
        <v>146514</v>
      </c>
      <c r="V178" s="139" cm="1">
        <f t="array" ref="V178">IFERROR(_xlfn.XLOOKUP(1,('Annual Sales FINAL 06262023'!$A$3:$A$4500=$A178)*('Annual Sales FINAL 06262023'!$F$3:$F$4500='Input_Data &amp; TOC'!$A$2),'Annual Sales FINAL 06262023'!$AT$3:$AT$4500,,TRUE),)</f>
        <v>6162</v>
      </c>
      <c r="W178" s="142">
        <f t="shared" si="14"/>
        <v>0.16239403742987019</v>
      </c>
      <c r="X178" s="139" t="str" cm="1">
        <f t="array" ref="X178">IFERROR(_xlfn.XLOOKUP(1,('Annual Sales FINAL 06262023'!$A$3:$A$4500=$A178)*('Annual Sales FINAL 06262023'!$F$3:$F$4500='Input_Data &amp; TOC'!$A$2),'Annual Sales FINAL 06262023'!$S$3:$S$4500,,TRUE),)</f>
        <v>EIA861</v>
      </c>
      <c r="Y178" s="139" cm="1">
        <f t="array" ref="Y178">IFERROR(_xlfn.XLOOKUP(1,('Annual Sales FINAL 06262023'!$A$3:$A$4500=$A178)*('Annual Sales FINAL 06262023'!$F$3:$F$4500='Input_Data &amp; TOC'!$A$2),'Annual Sales FINAL 06262023'!$AU$3:$AU$4500,,TRUE),)</f>
        <v>0</v>
      </c>
      <c r="Z178" t="str">
        <f>VLOOKUP($A178,'LOOKUP SalesReport 2023-11-13'!$A$2:$P$216,16, FALSE)</f>
        <v>Kodiak</v>
      </c>
      <c r="AA178" t="str">
        <f t="shared" si="11"/>
        <v>Residential rate as reported to PCE</v>
      </c>
    </row>
    <row r="179" spans="1:27" x14ac:dyDescent="0.25">
      <c r="A179" t="s">
        <v>1051</v>
      </c>
      <c r="B179">
        <f>VLOOKUP($A179,'LOOKUP SalesReport 2023-11-13'!$A$2:$O$216,4, FALSE)</f>
        <v>331005</v>
      </c>
      <c r="C179">
        <f>VLOOKUP(A179,'LOOKUP SalesReport 2023-11-13'!$A$2:$Q$216,9,FALSE)</f>
        <v>684</v>
      </c>
      <c r="D179" s="48" t="str" cm="1">
        <f t="array" ref="D179">IFERROR(_xlfn.XLOOKUP(1,('Annual Sales FINAL 06262023'!$A$3:$A$4500=Table2.5a!$A179)*('Annual Sales FINAL 06262023'!$F$3:$F$4500='Input_Data &amp; TOC'!$A$2),'Annual Sales FINAL 06262023'!$J$3:$J$4500,,TRUE),_xlfn.XLOOKUP(A179,'LOOKUP SalesReport 2023-11-13'!A:A,'LOOKUP SalesReport 2023-11-13'!H:H,,FALSE))</f>
        <v>TDX Adak Generating LLC</v>
      </c>
      <c r="E179" s="48" t="str" cm="1">
        <f t="array" ref="E179">IFERROR(_xlfn.XLOOKUP(1,('Annual Sales FINAL 06262023'!$A$3:$A$4500=Table2.5a!$A179)*('Annual Sales FINAL 06262023'!$F$3:$F$4500='Input_Data &amp; TOC'!$A$2),'Annual Sales FINAL 06262023'!$B$3:$B$4500,,TRUE),_xlfn.XLOOKUP(A179,'LOOKUP SalesReport 2023-11-13'!A:A,'LOOKUP SalesReport 2023-11-13'!G:G,,FALSE))</f>
        <v>Adak</v>
      </c>
      <c r="F179" s="48" t="str" cm="1">
        <f t="array" ref="F179">IFERROR(_xlfn.XLOOKUP(1,('Annual Sales FINAL 06262023'!$A$3:$A$4500=Table2.5a!$A179)*('Annual Sales FINAL 06262023'!$F$3:$F$4500='Input_Data &amp; TOC'!$A$2),'Annual Sales FINAL 06262023'!$E$3:$E$4500,,TRUE),_xlfn.XLOOKUP(A179,'LOOKUP SalesReport 2023-11-13'!A:A,'LOOKUP SalesReport 2023-11-13'!K:K,,FALSE))</f>
        <v>Adak_grid</v>
      </c>
      <c r="G179" s="98" t="str">
        <f>VLOOKUP($F179,'LOOKUP INTERTIES 2023-11-08'!$B$2:$G$206,6,FALSE)</f>
        <v>Aleutians</v>
      </c>
      <c r="H179" s="140" cm="1">
        <f t="array" ref="H179">IFERROR(_xlfn.XLOOKUP(1,('Annual Sales FINAL 06262023'!$A$3:$A$4500=$A179)*('Annual Sales FINAL 06262023'!$F$3:$F$4500='Input_Data &amp; TOC'!$A$2),'Annual Sales FINAL 06262023'!$V$3:$V$4500,,TRUE),)</f>
        <v>209.75494710909092</v>
      </c>
      <c r="I179" s="151" cm="1">
        <f t="array" ref="I179">IFERROR(_xlfn.XLOOKUP(1,('Annual Sales FINAL 06262023'!$A$3:$A$4500=$A179)*('Annual Sales FINAL 06262023'!$F$3:$F$4500='Input_Data &amp; TOC'!$A$2),'Annual Sales FINAL 06262023'!$W$3:$W$4500,,TRUE),)</f>
        <v>165.30099999999999</v>
      </c>
      <c r="J179" s="154" cm="1">
        <f t="array" ref="J179">IFERROR(_xlfn.XLOOKUP(1,('Annual Sales FINAL 06262023'!$A$3:$A$4500=$A179)*('Annual Sales FINAL 06262023'!$F$3:$F$4500='Input_Data &amp; TOC'!$A$2),'Annual Sales FINAL 06262023'!$X$3:$X$4500,,TRUE),)</f>
        <v>78.272727272727266</v>
      </c>
      <c r="K179" s="46">
        <f t="shared" si="12"/>
        <v>1.2689272727272729</v>
      </c>
      <c r="L179" s="139" cm="1">
        <f t="array" ref="L179">IFERROR(_xlfn.XLOOKUP(1,('Annual Sales FINAL 06262023'!$A$3:$A$4500=$A179)*('Annual Sales FINAL 06262023'!$F$3:$F$4500='Input_Data &amp; TOC'!$A$2),'Annual Sales FINAL 06262023'!$Y$3:$Y$4500,,TRUE),)</f>
        <v>559.55378374545467</v>
      </c>
      <c r="M179" s="139" cm="1">
        <f t="array" ref="M179">IFERROR(_xlfn.XLOOKUP(1,('Annual Sales FINAL 06262023'!$A$3:$A$4500=$A179)*('Annual Sales FINAL 06262023'!$F$3:$F$4500='Input_Data &amp; TOC'!$A$2),'Annual Sales FINAL 06262023'!$Z$3:$Z$4500,,TRUE),)</f>
        <v>440.96600000000001</v>
      </c>
      <c r="N179" s="139" cm="1">
        <f t="array" ref="N179">IFERROR(_xlfn.XLOOKUP(1,('Annual Sales FINAL 06262023'!$A$3:$A$4500=$A179)*('Annual Sales FINAL 06262023'!$F$3:$F$4500='Input_Data &amp; TOC'!$A$2),'Annual Sales FINAL 06262023'!$AA$3:$AA$4500,,TRUE),)</f>
        <v>10.272727272727273</v>
      </c>
      <c r="O179" s="140">
        <f t="shared" si="13"/>
        <v>1.2689272727272729</v>
      </c>
      <c r="P179" s="127" cm="1">
        <f t="array" ref="P179">IFERROR(_xlfn.XLOOKUP(1,('Annual Sales FINAL 06262023'!$A$3:$A$4500=$A179)*('Annual Sales FINAL 06262023'!$F$3:$F$4500='Input_Data &amp; TOC'!$A$2),'Annual Sales FINAL 06262023'!$AO$3:$AO$4500,,TRUE),)</f>
        <v>677.08436560000007</v>
      </c>
      <c r="Q179" s="127" cm="1">
        <f t="array" ref="Q179">IFERROR(_xlfn.XLOOKUP(1,('Annual Sales FINAL 06262023'!$A$3:$A$4500=$A179)*('Annual Sales FINAL 06262023'!$F$3:$F$4500='Input_Data &amp; TOC'!$A$2),'Annual Sales FINAL 06262023'!$AP$3:$AP$4500,,TRUE),)</f>
        <v>533.58799999999997</v>
      </c>
      <c r="R179" s="127" cm="1">
        <f t="array" ref="R179">IFERROR(_xlfn.XLOOKUP(1,('Annual Sales FINAL 06262023'!$A$3:$A$4500=$A179)*('Annual Sales FINAL 06262023'!$F$3:$F$4500='Input_Data &amp; TOC'!$A$2),'Annual Sales FINAL 06262023'!$AQ$3:$AQ$4500,,TRUE),)</f>
        <v>92</v>
      </c>
      <c r="S179" s="142">
        <f t="shared" si="10"/>
        <v>1.2689272727272729</v>
      </c>
      <c r="T179" s="139" cm="1">
        <f t="array" ref="T179">IFERROR(_xlfn.XLOOKUP(1,('Annual Sales FINAL 06262023'!$A$3:$A$4500=$A179)*('Annual Sales FINAL 06262023'!$F$3:$F$4500='Input_Data &amp; TOC'!$A$2),'Annual Sales FINAL 06262023'!$AR$3:$AR$4500,,TRUE),)</f>
        <v>1446.3930964545457</v>
      </c>
      <c r="U179" s="139" cm="1">
        <f t="array" ref="U179">IFERROR(_xlfn.XLOOKUP(1,('Annual Sales FINAL 06262023'!$A$3:$A$4500=$A179)*('Annual Sales FINAL 06262023'!$F$3:$F$4500='Input_Data &amp; TOC'!$A$2),'Annual Sales FINAL 06262023'!$AS$3:$AS$4500,,TRUE),)</f>
        <v>1139.855</v>
      </c>
      <c r="V179" s="139" cm="1">
        <f t="array" ref="V179">IFERROR(_xlfn.XLOOKUP(1,('Annual Sales FINAL 06262023'!$A$3:$A$4500=$A179)*('Annual Sales FINAL 06262023'!$F$3:$F$4500='Input_Data &amp; TOC'!$A$2),'Annual Sales FINAL 06262023'!$AT$3:$AT$4500,,TRUE),)</f>
        <v>180.54545454545456</v>
      </c>
      <c r="W179" s="142">
        <f t="shared" si="14"/>
        <v>1.2689272727272729</v>
      </c>
      <c r="X179" s="139" t="str" cm="1">
        <f t="array" ref="X179">IFERROR(_xlfn.XLOOKUP(1,('Annual Sales FINAL 06262023'!$A$3:$A$4500=$A179)*('Annual Sales FINAL 06262023'!$F$3:$F$4500='Input_Data &amp; TOC'!$A$2),'Annual Sales FINAL 06262023'!$S$3:$S$4500,,TRUE),)</f>
        <v>PCE</v>
      </c>
      <c r="Y179" s="139" cm="1">
        <f t="array" ref="Y179">IFERROR(_xlfn.XLOOKUP(1,('Annual Sales FINAL 06262023'!$A$3:$A$4500=$A179)*('Annual Sales FINAL 06262023'!$F$3:$F$4500='Input_Data &amp; TOC'!$A$2),'Annual Sales FINAL 06262023'!$AU$3:$AU$4500,,TRUE),)</f>
        <v>11</v>
      </c>
      <c r="Z179" t="str">
        <f>VLOOKUP($A179,'LOOKUP SalesReport 2023-11-13'!$A$2:$P$216,16, FALSE)</f>
        <v>Aleutians</v>
      </c>
      <c r="AA179" t="str">
        <f t="shared" si="11"/>
        <v>Residential rate as reported to PCE</v>
      </c>
    </row>
    <row r="180" spans="1:27" x14ac:dyDescent="0.25">
      <c r="A180" t="s">
        <v>954</v>
      </c>
      <c r="B180">
        <f>VLOOKUP($A180,'LOOKUP SalesReport 2023-11-13'!$A$2:$O$216,4, FALSE)</f>
        <v>331020</v>
      </c>
      <c r="C180">
        <f>VLOOKUP(A180,'LOOKUP SalesReport 2023-11-13'!$A$2:$Q$216,9,FALSE)</f>
        <v>412</v>
      </c>
      <c r="D180" s="48" t="str" cm="1">
        <f t="array" ref="D180">IFERROR(_xlfn.XLOOKUP(1,('Annual Sales FINAL 06262023'!$A$3:$A$4500=Table2.5a!$A180)*('Annual Sales FINAL 06262023'!$F$3:$F$4500='Input_Data &amp; TOC'!$A$2),'Annual Sales FINAL 06262023'!$J$3:$J$4500,,TRUE),_xlfn.XLOOKUP(A180,'LOOKUP SalesReport 2023-11-13'!A:A,'LOOKUP SalesReport 2023-11-13'!H:H,,FALSE))</f>
        <v>Akiachak Native Community</v>
      </c>
      <c r="E180" s="48" t="str" cm="1">
        <f t="array" ref="E180">IFERROR(_xlfn.XLOOKUP(1,('Annual Sales FINAL 06262023'!$A$3:$A$4500=Table2.5a!$A180)*('Annual Sales FINAL 06262023'!$F$3:$F$4500='Input_Data &amp; TOC'!$A$2),'Annual Sales FINAL 06262023'!$B$3:$B$4500,,TRUE),_xlfn.XLOOKUP(A180,'LOOKUP SalesReport 2023-11-13'!A:A,'LOOKUP SalesReport 2023-11-13'!G:G,,FALSE))</f>
        <v>Akiachak</v>
      </c>
      <c r="F180" s="48" t="str" cm="1">
        <f t="array" ref="F180">IFERROR(_xlfn.XLOOKUP(1,('Annual Sales FINAL 06262023'!$A$3:$A$4500=Table2.5a!$A180)*('Annual Sales FINAL 06262023'!$F$3:$F$4500='Input_Data &amp; TOC'!$A$2),'Annual Sales FINAL 06262023'!$E$3:$E$4500,,TRUE),_xlfn.XLOOKUP(A180,'LOOKUP SalesReport 2023-11-13'!A:A,'LOOKUP SalesReport 2023-11-13'!K:K,,FALSE))</f>
        <v>Akiachak_grid</v>
      </c>
      <c r="G180" s="98" t="str">
        <f>VLOOKUP($F180,'LOOKUP INTERTIES 2023-11-08'!$B$2:$G$206,6,FALSE)</f>
        <v>Lower Yukon-Kuskokwim</v>
      </c>
      <c r="H180" s="140" cm="1">
        <f t="array" ref="H180">IFERROR(_xlfn.XLOOKUP(1,('Annual Sales FINAL 06262023'!$A$3:$A$4500=$A180)*('Annual Sales FINAL 06262023'!$F$3:$F$4500='Input_Data &amp; TOC'!$A$2),'Annual Sales FINAL 06262023'!$V$3:$V$4500,,TRUE),)</f>
        <v>472.15148999999991</v>
      </c>
      <c r="I180" s="151" cm="1">
        <f t="array" ref="I180">IFERROR(_xlfn.XLOOKUP(1,('Annual Sales FINAL 06262023'!$A$3:$A$4500=$A180)*('Annual Sales FINAL 06262023'!$F$3:$F$4500='Input_Data &amp; TOC'!$A$2),'Annual Sales FINAL 06262023'!$W$3:$W$4500,,TRUE),)</f>
        <v>767.726</v>
      </c>
      <c r="J180" s="154" cm="1">
        <f t="array" ref="J180">IFERROR(_xlfn.XLOOKUP(1,('Annual Sales FINAL 06262023'!$A$3:$A$4500=$A180)*('Annual Sales FINAL 06262023'!$F$3:$F$4500='Input_Data &amp; TOC'!$A$2),'Annual Sales FINAL 06262023'!$X$3:$X$4500,,TRUE),)</f>
        <v>185.66666666666666</v>
      </c>
      <c r="K180" s="46">
        <f t="shared" si="12"/>
        <v>0.61499999999999988</v>
      </c>
      <c r="L180" s="139" cm="1">
        <f t="array" ref="L180">IFERROR(_xlfn.XLOOKUP(1,('Annual Sales FINAL 06262023'!$A$3:$A$4500=$A180)*('Annual Sales FINAL 06262023'!$F$3:$F$4500='Input_Data &amp; TOC'!$A$2),'Annual Sales FINAL 06262023'!$Y$3:$Y$4500,,TRUE),)</f>
        <v>266.90999999999997</v>
      </c>
      <c r="M180" s="139" cm="1">
        <f t="array" ref="M180">IFERROR(_xlfn.XLOOKUP(1,('Annual Sales FINAL 06262023'!$A$3:$A$4500=$A180)*('Annual Sales FINAL 06262023'!$F$3:$F$4500='Input_Data &amp; TOC'!$A$2),'Annual Sales FINAL 06262023'!$Z$3:$Z$4500,,TRUE),)</f>
        <v>434</v>
      </c>
      <c r="N180" s="139" cm="1">
        <f t="array" ref="N180">IFERROR(_xlfn.XLOOKUP(1,('Annual Sales FINAL 06262023'!$A$3:$A$4500=$A180)*('Annual Sales FINAL 06262023'!$F$3:$F$4500='Input_Data &amp; TOC'!$A$2),'Annual Sales FINAL 06262023'!$AA$3:$AA$4500,,TRUE),)</f>
        <v>10.416666666666666</v>
      </c>
      <c r="O180" s="140">
        <f t="shared" si="13"/>
        <v>0.61499999999999988</v>
      </c>
      <c r="P180" s="127" cm="1">
        <f t="array" ref="P180">IFERROR(_xlfn.XLOOKUP(1,('Annual Sales FINAL 06262023'!$A$3:$A$4500=$A180)*('Annual Sales FINAL 06262023'!$F$3:$F$4500='Input_Data &amp; TOC'!$A$2),'Annual Sales FINAL 06262023'!$AO$3:$AO$4500,,TRUE),)</f>
        <v>356.53640999999993</v>
      </c>
      <c r="Q180" s="127" cm="1">
        <f t="array" ref="Q180">IFERROR(_xlfn.XLOOKUP(1,('Annual Sales FINAL 06262023'!$A$3:$A$4500=$A180)*('Annual Sales FINAL 06262023'!$F$3:$F$4500='Input_Data &amp; TOC'!$A$2),'Annual Sales FINAL 06262023'!$AP$3:$AP$4500,,TRUE),)</f>
        <v>579.73400000000004</v>
      </c>
      <c r="R180" s="127" cm="1">
        <f t="array" ref="R180">IFERROR(_xlfn.XLOOKUP(1,('Annual Sales FINAL 06262023'!$A$3:$A$4500=$A180)*('Annual Sales FINAL 06262023'!$F$3:$F$4500='Input_Data &amp; TOC'!$A$2),'Annual Sales FINAL 06262023'!$AQ$3:$AQ$4500,,TRUE),)</f>
        <v>44</v>
      </c>
      <c r="S180" s="142">
        <f t="shared" si="10"/>
        <v>0.61499999999999988</v>
      </c>
      <c r="T180" s="139" cm="1">
        <f t="array" ref="T180">IFERROR(_xlfn.XLOOKUP(1,('Annual Sales FINAL 06262023'!$A$3:$A$4500=$A180)*('Annual Sales FINAL 06262023'!$F$3:$F$4500='Input_Data &amp; TOC'!$A$2),'Annual Sales FINAL 06262023'!$AR$3:$AR$4500,,TRUE),)</f>
        <v>1095.5978999999998</v>
      </c>
      <c r="U180" s="139" cm="1">
        <f t="array" ref="U180">IFERROR(_xlfn.XLOOKUP(1,('Annual Sales FINAL 06262023'!$A$3:$A$4500=$A180)*('Annual Sales FINAL 06262023'!$F$3:$F$4500='Input_Data &amp; TOC'!$A$2),'Annual Sales FINAL 06262023'!$AS$3:$AS$4500,,TRUE),)</f>
        <v>1781.46</v>
      </c>
      <c r="V180" s="139" cm="1">
        <f t="array" ref="V180">IFERROR(_xlfn.XLOOKUP(1,('Annual Sales FINAL 06262023'!$A$3:$A$4500=$A180)*('Annual Sales FINAL 06262023'!$F$3:$F$4500='Input_Data &amp; TOC'!$A$2),'Annual Sales FINAL 06262023'!$AT$3:$AT$4500,,TRUE),)</f>
        <v>240.08333333333331</v>
      </c>
      <c r="W180" s="142">
        <f t="shared" si="14"/>
        <v>0.61499999999999988</v>
      </c>
      <c r="X180" s="139" t="str" cm="1">
        <f t="array" ref="X180">IFERROR(_xlfn.XLOOKUP(1,('Annual Sales FINAL 06262023'!$A$3:$A$4500=$A180)*('Annual Sales FINAL 06262023'!$F$3:$F$4500='Input_Data &amp; TOC'!$A$2),'Annual Sales FINAL 06262023'!$S$3:$S$4500,,TRUE),)</f>
        <v>PCE</v>
      </c>
      <c r="Y180" s="139" cm="1">
        <f t="array" ref="Y180">IFERROR(_xlfn.XLOOKUP(1,('Annual Sales FINAL 06262023'!$A$3:$A$4500=$A180)*('Annual Sales FINAL 06262023'!$F$3:$F$4500='Input_Data &amp; TOC'!$A$2),'Annual Sales FINAL 06262023'!$AU$3:$AU$4500,,TRUE),)</f>
        <v>12</v>
      </c>
      <c r="Z180" t="str">
        <f>VLOOKUP($A180,'LOOKUP SalesReport 2023-11-13'!$A$2:$P$216,16, FALSE)</f>
        <v>Lower Yukon-Kuskokwim</v>
      </c>
      <c r="AA180" t="str">
        <f t="shared" si="11"/>
        <v>Residential rate as reported to PCE</v>
      </c>
    </row>
    <row r="181" spans="1:27" x14ac:dyDescent="0.25">
      <c r="A181" t="s">
        <v>1055</v>
      </c>
      <c r="B181">
        <f>VLOOKUP($A181,'LOOKUP SalesReport 2023-11-13'!$A$2:$O$216,4, FALSE)</f>
        <v>331850</v>
      </c>
      <c r="C181">
        <f>VLOOKUP(A181,'LOOKUP SalesReport 2023-11-13'!$A$2:$Q$216,9,FALSE)</f>
        <v>686</v>
      </c>
      <c r="D181" s="48" t="str" cm="1">
        <f t="array" ref="D181">IFERROR(_xlfn.XLOOKUP(1,('Annual Sales FINAL 06262023'!$A$3:$A$4500=Table2.5a!$A181)*('Annual Sales FINAL 06262023'!$F$3:$F$4500='Input_Data &amp; TOC'!$A$2),'Annual Sales FINAL 06262023'!$J$3:$J$4500,,TRUE),_xlfn.XLOOKUP(A181,'LOOKUP SalesReport 2023-11-13'!A:A,'LOOKUP SalesReport 2023-11-13'!H:H,,FALSE))</f>
        <v>Chenega Ira Council</v>
      </c>
      <c r="E181" s="48" t="str" cm="1">
        <f t="array" ref="E181">IFERROR(_xlfn.XLOOKUP(1,('Annual Sales FINAL 06262023'!$A$3:$A$4500=Table2.5a!$A181)*('Annual Sales FINAL 06262023'!$F$3:$F$4500='Input_Data &amp; TOC'!$A$2),'Annual Sales FINAL 06262023'!$B$3:$B$4500,,TRUE),_xlfn.XLOOKUP(A181,'LOOKUP SalesReport 2023-11-13'!A:A,'LOOKUP SalesReport 2023-11-13'!G:G,,FALSE))</f>
        <v>Chenega Bay</v>
      </c>
      <c r="F181" s="48" t="str" cm="1">
        <f t="array" ref="F181">IFERROR(_xlfn.XLOOKUP(1,('Annual Sales FINAL 06262023'!$A$3:$A$4500=Table2.5a!$A181)*('Annual Sales FINAL 06262023'!$F$3:$F$4500='Input_Data &amp; TOC'!$A$2),'Annual Sales FINAL 06262023'!$E$3:$E$4500,,TRUE),_xlfn.XLOOKUP(A181,'LOOKUP SalesReport 2023-11-13'!A:A,'LOOKUP SalesReport 2023-11-13'!K:K,,FALSE))</f>
        <v>Chenega_grid</v>
      </c>
      <c r="G181" s="98" t="str">
        <f>VLOOKUP($F181,'LOOKUP INTERTIES 2023-11-08'!$B$2:$G$206,6,FALSE)</f>
        <v>Copper River/Chugach</v>
      </c>
      <c r="H181" s="140" cm="1">
        <f t="array" ref="H181">IFERROR(_xlfn.XLOOKUP(1,('Annual Sales FINAL 06262023'!$A$3:$A$4500=$A181)*('Annual Sales FINAL 06262023'!$F$3:$F$4500='Input_Data &amp; TOC'!$A$2),'Annual Sales FINAL 06262023'!$V$3:$V$4500,,TRUE),)</f>
        <v>69.657103333333339</v>
      </c>
      <c r="I181" s="151" cm="1">
        <f t="array" ref="I181">IFERROR(_xlfn.XLOOKUP(1,('Annual Sales FINAL 06262023'!$A$3:$A$4500=$A181)*('Annual Sales FINAL 06262023'!$F$3:$F$4500='Input_Data &amp; TOC'!$A$2),'Annual Sales FINAL 06262023'!$W$3:$W$4500,,TRUE),)</f>
        <v>79.305999999999997</v>
      </c>
      <c r="J181" s="154" cm="1">
        <f t="array" ref="J181">IFERROR(_xlfn.XLOOKUP(1,('Annual Sales FINAL 06262023'!$A$3:$A$4500=$A181)*('Annual Sales FINAL 06262023'!$F$3:$F$4500='Input_Data &amp; TOC'!$A$2),'Annual Sales FINAL 06262023'!$X$3:$X$4500,,TRUE),)</f>
        <v>26</v>
      </c>
      <c r="K181" s="46">
        <f t="shared" si="12"/>
        <v>0.87833333333333341</v>
      </c>
      <c r="L181" s="139" cm="1">
        <f t="array" ref="L181">IFERROR(_xlfn.XLOOKUP(1,('Annual Sales FINAL 06262023'!$A$3:$A$4500=$A181)*('Annual Sales FINAL 06262023'!$F$3:$F$4500='Input_Data &amp; TOC'!$A$2),'Annual Sales FINAL 06262023'!$Y$3:$Y$4500,,TRUE),)</f>
        <v>71.68341833333335</v>
      </c>
      <c r="M181" s="139" cm="1">
        <f t="array" ref="M181">IFERROR(_xlfn.XLOOKUP(1,('Annual Sales FINAL 06262023'!$A$3:$A$4500=$A181)*('Annual Sales FINAL 06262023'!$F$3:$F$4500='Input_Data &amp; TOC'!$A$2),'Annual Sales FINAL 06262023'!$Z$3:$Z$4500,,TRUE),)</f>
        <v>81.613</v>
      </c>
      <c r="N181" s="139" cm="1">
        <f t="array" ref="N181">IFERROR(_xlfn.XLOOKUP(1,('Annual Sales FINAL 06262023'!$A$3:$A$4500=$A181)*('Annual Sales FINAL 06262023'!$F$3:$F$4500='Input_Data &amp; TOC'!$A$2),'Annual Sales FINAL 06262023'!$AA$3:$AA$4500,,TRUE),)</f>
        <v>8.9166666666666661</v>
      </c>
      <c r="O181" s="140">
        <f t="shared" si="13"/>
        <v>0.87833333333333352</v>
      </c>
      <c r="P181" s="127" cm="1">
        <f t="array" ref="P181">IFERROR(_xlfn.XLOOKUP(1,('Annual Sales FINAL 06262023'!$A$3:$A$4500=$A181)*('Annual Sales FINAL 06262023'!$F$3:$F$4500='Input_Data &amp; TOC'!$A$2),'Annual Sales FINAL 06262023'!$AO$3:$AO$4500,,TRUE),)</f>
        <v>56.744725000000017</v>
      </c>
      <c r="Q181" s="127" cm="1">
        <f t="array" ref="Q181">IFERROR(_xlfn.XLOOKUP(1,('Annual Sales FINAL 06262023'!$A$3:$A$4500=$A181)*('Annual Sales FINAL 06262023'!$F$3:$F$4500='Input_Data &amp; TOC'!$A$2),'Annual Sales FINAL 06262023'!$AP$3:$AP$4500,,TRUE),)</f>
        <v>64.605000000000004</v>
      </c>
      <c r="R181" s="127" cm="1">
        <f t="array" ref="R181">IFERROR(_xlfn.XLOOKUP(1,('Annual Sales FINAL 06262023'!$A$3:$A$4500=$A181)*('Annual Sales FINAL 06262023'!$F$3:$F$4500='Input_Data &amp; TOC'!$A$2),'Annual Sales FINAL 06262023'!$AQ$3:$AQ$4500,,TRUE),)</f>
        <v>18.083333333333336</v>
      </c>
      <c r="S181" s="142">
        <f t="shared" si="10"/>
        <v>0.87833333333333352</v>
      </c>
      <c r="T181" s="139" cm="1">
        <f t="array" ref="T181">IFERROR(_xlfn.XLOOKUP(1,('Annual Sales FINAL 06262023'!$A$3:$A$4500=$A181)*('Annual Sales FINAL 06262023'!$F$3:$F$4500='Input_Data &amp; TOC'!$A$2),'Annual Sales FINAL 06262023'!$AR$3:$AR$4500,,TRUE),)</f>
        <v>198.08524666666671</v>
      </c>
      <c r="U181" s="139" cm="1">
        <f t="array" ref="U181">IFERROR(_xlfn.XLOOKUP(1,('Annual Sales FINAL 06262023'!$A$3:$A$4500=$A181)*('Annual Sales FINAL 06262023'!$F$3:$F$4500='Input_Data &amp; TOC'!$A$2),'Annual Sales FINAL 06262023'!$AS$3:$AS$4500,,TRUE),)</f>
        <v>225.524</v>
      </c>
      <c r="V181" s="139" cm="1">
        <f t="array" ref="V181">IFERROR(_xlfn.XLOOKUP(1,('Annual Sales FINAL 06262023'!$A$3:$A$4500=$A181)*('Annual Sales FINAL 06262023'!$F$3:$F$4500='Input_Data &amp; TOC'!$A$2),'Annual Sales FINAL 06262023'!$AT$3:$AT$4500,,TRUE),)</f>
        <v>53</v>
      </c>
      <c r="W181" s="142">
        <f t="shared" si="14"/>
        <v>0.87833333333333352</v>
      </c>
      <c r="X181" s="139" t="str" cm="1">
        <f t="array" ref="X181">IFERROR(_xlfn.XLOOKUP(1,('Annual Sales FINAL 06262023'!$A$3:$A$4500=$A181)*('Annual Sales FINAL 06262023'!$F$3:$F$4500='Input_Data &amp; TOC'!$A$2),'Annual Sales FINAL 06262023'!$S$3:$S$4500,,TRUE),)</f>
        <v>PCE</v>
      </c>
      <c r="Y181" s="139" cm="1">
        <f t="array" ref="Y181">IFERROR(_xlfn.XLOOKUP(1,('Annual Sales FINAL 06262023'!$A$3:$A$4500=$A181)*('Annual Sales FINAL 06262023'!$F$3:$F$4500='Input_Data &amp; TOC'!$A$2),'Annual Sales FINAL 06262023'!$AU$3:$AU$4500,,TRUE),)</f>
        <v>12</v>
      </c>
      <c r="Z181" t="str">
        <f>VLOOKUP($A181,'LOOKUP SalesReport 2023-11-13'!$A$2:$P$216,16, FALSE)</f>
        <v>Copper River/Chugach</v>
      </c>
      <c r="AA181" t="str">
        <f t="shared" si="11"/>
        <v>Residential rate as reported to PCE</v>
      </c>
    </row>
    <row r="182" spans="1:27" ht="30" x14ac:dyDescent="0.25">
      <c r="A182" t="s">
        <v>509</v>
      </c>
      <c r="B182">
        <f>VLOOKUP($A182,'LOOKUP SalesReport 2023-11-13'!$A$2:$O$216,4, FALSE)</f>
        <v>332020</v>
      </c>
      <c r="C182">
        <f>VLOOKUP(A182,'LOOKUP SalesReport 2023-11-13'!$A$2:$Q$216,9,FALSE)</f>
        <v>63</v>
      </c>
      <c r="D182" s="48" t="str" cm="1">
        <f t="array" ref="D182">IFERROR(_xlfn.XLOOKUP(1,('Annual Sales FINAL 06262023'!$A$3:$A$4500=Table2.5a!$A182)*('Annual Sales FINAL 06262023'!$F$3:$F$4500='Input_Data &amp; TOC'!$A$2),'Annual Sales FINAL 06262023'!$J$3:$J$4500,,TRUE),_xlfn.XLOOKUP(A182,'LOOKUP SalesReport 2023-11-13'!A:A,'LOOKUP SalesReport 2023-11-13'!H:H,,FALSE))</f>
        <v>Gwitchyaa Zhee Utilities Company</v>
      </c>
      <c r="E182" s="48" t="str" cm="1">
        <f t="array" ref="E182">IFERROR(_xlfn.XLOOKUP(1,('Annual Sales FINAL 06262023'!$A$3:$A$4500=Table2.5a!$A182)*('Annual Sales FINAL 06262023'!$F$3:$F$4500='Input_Data &amp; TOC'!$A$2),'Annual Sales FINAL 06262023'!$B$3:$B$4500,,TRUE),_xlfn.XLOOKUP(A182,'LOOKUP SalesReport 2023-11-13'!A:A,'LOOKUP SalesReport 2023-11-13'!G:G,,FALSE))</f>
        <v>Fort Yukon</v>
      </c>
      <c r="F182" s="48" t="str" cm="1">
        <f t="array" ref="F182">IFERROR(_xlfn.XLOOKUP(1,('Annual Sales FINAL 06262023'!$A$3:$A$4500=Table2.5a!$A182)*('Annual Sales FINAL 06262023'!$F$3:$F$4500='Input_Data &amp; TOC'!$A$2),'Annual Sales FINAL 06262023'!$E$3:$E$4500,,TRUE),_xlfn.XLOOKUP(A182,'LOOKUP SalesReport 2023-11-13'!A:A,'LOOKUP SalesReport 2023-11-13'!K:K,,FALSE))</f>
        <v>Fort Yukon_grid</v>
      </c>
      <c r="G182" s="98" t="str">
        <f>VLOOKUP($F182,'LOOKUP INTERTIES 2023-11-08'!$B$2:$G$206,6,FALSE)</f>
        <v>Yukon-Koyukuk/Upper Tanana</v>
      </c>
      <c r="H182" s="140" cm="1">
        <f t="array" ref="H182">IFERROR(_xlfn.XLOOKUP(1,('Annual Sales FINAL 06262023'!$A$3:$A$4500=$A182)*('Annual Sales FINAL 06262023'!$F$3:$F$4500='Input_Data &amp; TOC'!$A$2),'Annual Sales FINAL 06262023'!$V$3:$V$4500,,TRUE),)</f>
        <v>631.38499680000007</v>
      </c>
      <c r="I182" s="151" cm="1">
        <f t="array" ref="I182">IFERROR(_xlfn.XLOOKUP(1,('Annual Sales FINAL 06262023'!$A$3:$A$4500=$A182)*('Annual Sales FINAL 06262023'!$F$3:$F$4500='Input_Data &amp; TOC'!$A$2),'Annual Sales FINAL 06262023'!$W$3:$W$4500,,TRUE),)</f>
        <v>986.976</v>
      </c>
      <c r="J182" s="154" cm="1">
        <f t="array" ref="J182">IFERROR(_xlfn.XLOOKUP(1,('Annual Sales FINAL 06262023'!$A$3:$A$4500=$A182)*('Annual Sales FINAL 06262023'!$F$3:$F$4500='Input_Data &amp; TOC'!$A$2),'Annual Sales FINAL 06262023'!$X$3:$X$4500,,TRUE),)</f>
        <v>269.33333333333331</v>
      </c>
      <c r="K182" s="46">
        <f t="shared" si="12"/>
        <v>0.63971666666666671</v>
      </c>
      <c r="L182" s="139" cm="1">
        <f t="array" ref="L182">IFERROR(_xlfn.XLOOKUP(1,('Annual Sales FINAL 06262023'!$A$3:$A$4500=$A182)*('Annual Sales FINAL 06262023'!$F$3:$F$4500='Input_Data &amp; TOC'!$A$2),'Annual Sales FINAL 06262023'!$Y$3:$Y$4500,,TRUE),)</f>
        <v>520.32122743333332</v>
      </c>
      <c r="M182" s="139" cm="1">
        <f t="array" ref="M182">IFERROR(_xlfn.XLOOKUP(1,('Annual Sales FINAL 06262023'!$A$3:$A$4500=$A182)*('Annual Sales FINAL 06262023'!$F$3:$F$4500='Input_Data &amp; TOC'!$A$2),'Annual Sales FINAL 06262023'!$Z$3:$Z$4500,,TRUE),)</f>
        <v>813.36199999999997</v>
      </c>
      <c r="N182" s="139" cm="1">
        <f t="array" ref="N182">IFERROR(_xlfn.XLOOKUP(1,('Annual Sales FINAL 06262023'!$A$3:$A$4500=$A182)*('Annual Sales FINAL 06262023'!$F$3:$F$4500='Input_Data &amp; TOC'!$A$2),'Annual Sales FINAL 06262023'!$AA$3:$AA$4500,,TRUE),)</f>
        <v>17</v>
      </c>
      <c r="O182" s="140">
        <f t="shared" si="13"/>
        <v>0.63971666666666671</v>
      </c>
      <c r="P182" s="127" cm="1">
        <f t="array" ref="P182">IFERROR(_xlfn.XLOOKUP(1,('Annual Sales FINAL 06262023'!$A$3:$A$4500=$A182)*('Annual Sales FINAL 06262023'!$F$3:$F$4500='Input_Data &amp; TOC'!$A$2),'Annual Sales FINAL 06262023'!$AO$3:$AO$4500,,TRUE),)</f>
        <v>477.13075668333335</v>
      </c>
      <c r="Q182" s="127" cm="1">
        <f t="array" ref="Q182">IFERROR(_xlfn.XLOOKUP(1,('Annual Sales FINAL 06262023'!$A$3:$A$4500=$A182)*('Annual Sales FINAL 06262023'!$F$3:$F$4500='Input_Data &amp; TOC'!$A$2),'Annual Sales FINAL 06262023'!$AP$3:$AP$4500,,TRUE),)</f>
        <v>745.84699999999998</v>
      </c>
      <c r="R182" s="127" cm="1">
        <f t="array" ref="R182">IFERROR(_xlfn.XLOOKUP(1,('Annual Sales FINAL 06262023'!$A$3:$A$4500=$A182)*('Annual Sales FINAL 06262023'!$F$3:$F$4500='Input_Data &amp; TOC'!$A$2),'Annual Sales FINAL 06262023'!$AQ$3:$AQ$4500,,TRUE),)</f>
        <v>81.166666666666657</v>
      </c>
      <c r="S182" s="142">
        <f t="shared" si="10"/>
        <v>0.63971666666666671</v>
      </c>
      <c r="T182" s="139" cm="1">
        <f t="array" ref="T182">IFERROR(_xlfn.XLOOKUP(1,('Annual Sales FINAL 06262023'!$A$3:$A$4500=$A182)*('Annual Sales FINAL 06262023'!$F$3:$F$4500='Input_Data &amp; TOC'!$A$2),'Annual Sales FINAL 06262023'!$AR$3:$AR$4500,,TRUE),)</f>
        <v>1628.8369809166668</v>
      </c>
      <c r="U182" s="139" cm="1">
        <f t="array" ref="U182">IFERROR(_xlfn.XLOOKUP(1,('Annual Sales FINAL 06262023'!$A$3:$A$4500=$A182)*('Annual Sales FINAL 06262023'!$F$3:$F$4500='Input_Data &amp; TOC'!$A$2),'Annual Sales FINAL 06262023'!$AS$3:$AS$4500,,TRUE),)</f>
        <v>2546.1849999999999</v>
      </c>
      <c r="V182" s="139" cm="1">
        <f t="array" ref="V182">IFERROR(_xlfn.XLOOKUP(1,('Annual Sales FINAL 06262023'!$A$3:$A$4500=$A182)*('Annual Sales FINAL 06262023'!$F$3:$F$4500='Input_Data &amp; TOC'!$A$2),'Annual Sales FINAL 06262023'!$AT$3:$AT$4500,,TRUE),)</f>
        <v>367.5</v>
      </c>
      <c r="W182" s="142">
        <f t="shared" si="14"/>
        <v>0.63971666666666671</v>
      </c>
      <c r="X182" s="139" t="str" cm="1">
        <f t="array" ref="X182">IFERROR(_xlfn.XLOOKUP(1,('Annual Sales FINAL 06262023'!$A$3:$A$4500=$A182)*('Annual Sales FINAL 06262023'!$F$3:$F$4500='Input_Data &amp; TOC'!$A$2),'Annual Sales FINAL 06262023'!$S$3:$S$4500,,TRUE),)</f>
        <v>PCE</v>
      </c>
      <c r="Y182" s="139" cm="1">
        <f t="array" ref="Y182">IFERROR(_xlfn.XLOOKUP(1,('Annual Sales FINAL 06262023'!$A$3:$A$4500=$A182)*('Annual Sales FINAL 06262023'!$F$3:$F$4500='Input_Data &amp; TOC'!$A$2),'Annual Sales FINAL 06262023'!$AU$3:$AU$4500,,TRUE),)</f>
        <v>12</v>
      </c>
      <c r="Z182" t="str">
        <f>VLOOKUP($A182,'LOOKUP SalesReport 2023-11-13'!$A$2:$P$216,16, FALSE)</f>
        <v>Yukon-Koyukuk/Upper Tanana</v>
      </c>
      <c r="AA182" t="str">
        <f t="shared" si="11"/>
        <v>Residential rate as reported to PCE</v>
      </c>
    </row>
    <row r="183" spans="1:27" ht="30" x14ac:dyDescent="0.25">
      <c r="A183" t="s">
        <v>581</v>
      </c>
      <c r="B183">
        <f>VLOOKUP($A183,'LOOKUP SalesReport 2023-11-13'!$A$2:$O$216,4, FALSE)</f>
        <v>331950</v>
      </c>
      <c r="C183">
        <f>VLOOKUP(A183,'LOOKUP SalesReport 2023-11-13'!$A$2:$Q$216,9,FALSE)</f>
        <v>688</v>
      </c>
      <c r="D183" s="48" t="str" cm="1">
        <f t="array" ref="D183">IFERROR(_xlfn.XLOOKUP(1,('Annual Sales FINAL 06262023'!$A$3:$A$4500=Table2.5a!$A183)*('Annual Sales FINAL 06262023'!$F$3:$F$4500='Input_Data &amp; TOC'!$A$2),'Annual Sales FINAL 06262023'!$J$3:$J$4500,,TRUE),_xlfn.XLOOKUP(A183,'LOOKUP SalesReport 2023-11-13'!A:A,'LOOKUP SalesReport 2023-11-13'!H:H,,FALSE))</f>
        <v>Alaska Village Electric Cooperative</v>
      </c>
      <c r="E183" s="48" t="str" cm="1">
        <f t="array" ref="E183">IFERROR(_xlfn.XLOOKUP(1,('Annual Sales FINAL 06262023'!$A$3:$A$4500=Table2.5a!$A183)*('Annual Sales FINAL 06262023'!$F$3:$F$4500='Input_Data &amp; TOC'!$A$2),'Annual Sales FINAL 06262023'!$B$3:$B$4500,,TRUE),_xlfn.XLOOKUP(A183,'LOOKUP SalesReport 2023-11-13'!A:A,'LOOKUP SalesReport 2023-11-13'!G:G,,FALSE))</f>
        <v>Ekwok</v>
      </c>
      <c r="F183" s="48" t="str" cm="1">
        <f t="array" ref="F183">IFERROR(_xlfn.XLOOKUP(1,('Annual Sales FINAL 06262023'!$A$3:$A$4500=Table2.5a!$A183)*('Annual Sales FINAL 06262023'!$F$3:$F$4500='Input_Data &amp; TOC'!$A$2),'Annual Sales FINAL 06262023'!$E$3:$E$4500,,TRUE),_xlfn.XLOOKUP(A183,'LOOKUP SalesReport 2023-11-13'!A:A,'LOOKUP SalesReport 2023-11-13'!K:K,,FALSE))</f>
        <v>New_Stuyahok_grid</v>
      </c>
      <c r="G183" s="98" t="str">
        <f>VLOOKUP($F183,'LOOKUP INTERTIES 2023-11-08'!$B$2:$G$206,6,FALSE)</f>
        <v>Bristol Bay</v>
      </c>
      <c r="H183" s="140" cm="1">
        <f t="array" ref="H183">IFERROR(_xlfn.XLOOKUP(1,('Annual Sales FINAL 06262023'!$A$3:$A$4500=$A183)*('Annual Sales FINAL 06262023'!$F$3:$F$4500='Input_Data &amp; TOC'!$A$2),'Annual Sales FINAL 06262023'!$V$3:$V$4500,,TRUE),)</f>
        <v>126.81221541666666</v>
      </c>
      <c r="I183" s="151" cm="1">
        <f t="array" ref="I183">IFERROR(_xlfn.XLOOKUP(1,('Annual Sales FINAL 06262023'!$A$3:$A$4500=$A183)*('Annual Sales FINAL 06262023'!$F$3:$F$4500='Input_Data &amp; TOC'!$A$2),'Annual Sales FINAL 06262023'!$W$3:$W$4500,,TRUE),)</f>
        <v>233.05</v>
      </c>
      <c r="J183" s="154" cm="1">
        <f t="array" ref="J183">IFERROR(_xlfn.XLOOKUP(1,('Annual Sales FINAL 06262023'!$A$3:$A$4500=$A183)*('Annual Sales FINAL 06262023'!$F$3:$F$4500='Input_Data &amp; TOC'!$A$2),'Annual Sales FINAL 06262023'!$X$3:$X$4500,,TRUE),)</f>
        <v>51.166666666666664</v>
      </c>
      <c r="K183" s="46">
        <f t="shared" si="12"/>
        <v>0.54414166666666663</v>
      </c>
      <c r="L183" s="139" cm="1">
        <f t="array" ref="L183">IFERROR(_xlfn.XLOOKUP(1,('Annual Sales FINAL 06262023'!$A$3:$A$4500=$A183)*('Annual Sales FINAL 06262023'!$F$3:$F$4500='Input_Data &amp; TOC'!$A$2),'Annual Sales FINAL 06262023'!$Y$3:$Y$4500,,TRUE),)</f>
        <v>0</v>
      </c>
      <c r="M183" s="139" cm="1">
        <f t="array" ref="M183">IFERROR(_xlfn.XLOOKUP(1,('Annual Sales FINAL 06262023'!$A$3:$A$4500=$A183)*('Annual Sales FINAL 06262023'!$F$3:$F$4500='Input_Data &amp; TOC'!$A$2),'Annual Sales FINAL 06262023'!$Z$3:$Z$4500,,TRUE),)</f>
        <v>0</v>
      </c>
      <c r="N183" s="139" cm="1">
        <f t="array" ref="N183">IFERROR(_xlfn.XLOOKUP(1,('Annual Sales FINAL 06262023'!$A$3:$A$4500=$A183)*('Annual Sales FINAL 06262023'!$F$3:$F$4500='Input_Data &amp; TOC'!$A$2),'Annual Sales FINAL 06262023'!$AA$3:$AA$4500,,TRUE),)</f>
        <v>9.4166666666666661</v>
      </c>
      <c r="O183" s="140">
        <f t="shared" si="13"/>
        <v>0</v>
      </c>
      <c r="P183" s="127" cm="1">
        <f t="array" ref="P183">IFERROR(_xlfn.XLOOKUP(1,('Annual Sales FINAL 06262023'!$A$3:$A$4500=$A183)*('Annual Sales FINAL 06262023'!$F$3:$F$4500='Input_Data &amp; TOC'!$A$2),'Annual Sales FINAL 06262023'!$AO$3:$AO$4500,,TRUE),)</f>
        <v>119.49677484999999</v>
      </c>
      <c r="Q183" s="127" cm="1">
        <f t="array" ref="Q183">IFERROR(_xlfn.XLOOKUP(1,('Annual Sales FINAL 06262023'!$A$3:$A$4500=$A183)*('Annual Sales FINAL 06262023'!$F$3:$F$4500='Input_Data &amp; TOC'!$A$2),'Annual Sales FINAL 06262023'!$AP$3:$AP$4500,,TRUE),)</f>
        <v>219.60599999999999</v>
      </c>
      <c r="R183" s="127" cm="1">
        <f t="array" ref="R183">IFERROR(_xlfn.XLOOKUP(1,('Annual Sales FINAL 06262023'!$A$3:$A$4500=$A183)*('Annual Sales FINAL 06262023'!$F$3:$F$4500='Input_Data &amp; TOC'!$A$2),'Annual Sales FINAL 06262023'!$AQ$3:$AQ$4500,,TRUE),)</f>
        <v>20.916666666666668</v>
      </c>
      <c r="S183" s="142">
        <f t="shared" si="10"/>
        <v>0.54414166666666663</v>
      </c>
      <c r="T183" s="139" cm="1">
        <f t="array" ref="T183">IFERROR(_xlfn.XLOOKUP(1,('Annual Sales FINAL 06262023'!$A$3:$A$4500=$A183)*('Annual Sales FINAL 06262023'!$F$3:$F$4500='Input_Data &amp; TOC'!$A$2),'Annual Sales FINAL 06262023'!$AR$3:$AR$4500,,TRUE),)</f>
        <v>246.30899026666665</v>
      </c>
      <c r="U183" s="139" cm="1">
        <f t="array" ref="U183">IFERROR(_xlfn.XLOOKUP(1,('Annual Sales FINAL 06262023'!$A$3:$A$4500=$A183)*('Annual Sales FINAL 06262023'!$F$3:$F$4500='Input_Data &amp; TOC'!$A$2),'Annual Sales FINAL 06262023'!$AS$3:$AS$4500,,TRUE),)</f>
        <v>452.65600000000001</v>
      </c>
      <c r="V183" s="139" cm="1">
        <f t="array" ref="V183">IFERROR(_xlfn.XLOOKUP(1,('Annual Sales FINAL 06262023'!$A$3:$A$4500=$A183)*('Annual Sales FINAL 06262023'!$F$3:$F$4500='Input_Data &amp; TOC'!$A$2),'Annual Sales FINAL 06262023'!$AT$3:$AT$4500,,TRUE),)</f>
        <v>81.5</v>
      </c>
      <c r="W183" s="142">
        <f t="shared" si="14"/>
        <v>0.54414166666666663</v>
      </c>
      <c r="X183" s="139" t="str" cm="1">
        <f t="array" ref="X183">IFERROR(_xlfn.XLOOKUP(1,('Annual Sales FINAL 06262023'!$A$3:$A$4500=$A183)*('Annual Sales FINAL 06262023'!$F$3:$F$4500='Input_Data &amp; TOC'!$A$2),'Annual Sales FINAL 06262023'!$S$3:$S$4500,,TRUE),)</f>
        <v>PCE</v>
      </c>
      <c r="Y183" s="139" cm="1">
        <f t="array" ref="Y183">IFERROR(_xlfn.XLOOKUP(1,('Annual Sales FINAL 06262023'!$A$3:$A$4500=$A183)*('Annual Sales FINAL 06262023'!$F$3:$F$4500='Input_Data &amp; TOC'!$A$2),'Annual Sales FINAL 06262023'!$AU$3:$AU$4500,,TRUE),)</f>
        <v>12</v>
      </c>
      <c r="Z183" t="str">
        <f>VLOOKUP($A183,'LOOKUP SalesReport 2023-11-13'!$A$2:$P$216,16, FALSE)</f>
        <v>Bristol Bay</v>
      </c>
      <c r="AA183" t="str">
        <f t="shared" si="11"/>
        <v>Residential rate as reported to PCE</v>
      </c>
    </row>
    <row r="184" spans="1:27" x14ac:dyDescent="0.25">
      <c r="A184" t="s">
        <v>554</v>
      </c>
      <c r="B184">
        <f>VLOOKUP($A184,'LOOKUP SalesReport 2023-11-13'!$A$2:$O$216,4, FALSE)</f>
        <v>332340</v>
      </c>
      <c r="C184">
        <f>VLOOKUP(A184,'LOOKUP SalesReport 2023-11-13'!$A$2:$Q$216,9,FALSE)</f>
        <v>150</v>
      </c>
      <c r="D184" s="48" t="str" cm="1">
        <f t="array" ref="D184">IFERROR(_xlfn.XLOOKUP(1,('Annual Sales FINAL 06262023'!$A$3:$A$4500=Table2.5a!$A184)*('Annual Sales FINAL 06262023'!$F$3:$F$4500='Input_Data &amp; TOC'!$A$2),'Annual Sales FINAL 06262023'!$J$3:$J$4500,,TRUE),_xlfn.XLOOKUP(A184,'LOOKUP SalesReport 2023-11-13'!A:A,'LOOKUP SalesReport 2023-11-13'!H:H,,FALSE))</f>
        <v>Nome Joint Utility Systems</v>
      </c>
      <c r="E184" s="48" t="str" cm="1">
        <f t="array" ref="E184">IFERROR(_xlfn.XLOOKUP(1,('Annual Sales FINAL 06262023'!$A$3:$A$4500=Table2.5a!$A184)*('Annual Sales FINAL 06262023'!$F$3:$F$4500='Input_Data &amp; TOC'!$A$2),'Annual Sales FINAL 06262023'!$B$3:$B$4500,,TRUE),_xlfn.XLOOKUP(A184,'LOOKUP SalesReport 2023-11-13'!A:A,'LOOKUP SalesReport 2023-11-13'!G:G,,FALSE))</f>
        <v>Nome</v>
      </c>
      <c r="F184" s="48" t="str" cm="1">
        <f t="array" ref="F184">IFERROR(_xlfn.XLOOKUP(1,('Annual Sales FINAL 06262023'!$A$3:$A$4500=Table2.5a!$A184)*('Annual Sales FINAL 06262023'!$F$3:$F$4500='Input_Data &amp; TOC'!$A$2),'Annual Sales FINAL 06262023'!$E$3:$E$4500,,TRUE),_xlfn.XLOOKUP(A184,'LOOKUP SalesReport 2023-11-13'!A:A,'LOOKUP SalesReport 2023-11-13'!K:K,,FALSE))</f>
        <v>Nome_grid</v>
      </c>
      <c r="G184" s="98" t="str">
        <f>VLOOKUP($F184,'LOOKUP INTERTIES 2023-11-08'!$B$2:$G$206,6,FALSE)</f>
        <v>Bering Straits</v>
      </c>
      <c r="H184" s="140" cm="1">
        <f t="array" ref="H184">IFERROR(_xlfn.XLOOKUP(1,('Annual Sales FINAL 06262023'!$A$3:$A$4500=$A184)*('Annual Sales FINAL 06262023'!$F$3:$F$4500='Input_Data &amp; TOC'!$A$2),'Annual Sales FINAL 06262023'!$V$3:$V$4500,,TRUE),)</f>
        <v>3147.3284433833328</v>
      </c>
      <c r="I184" s="151" cm="1">
        <f t="array" ref="I184">IFERROR(_xlfn.XLOOKUP(1,('Annual Sales FINAL 06262023'!$A$3:$A$4500=$A184)*('Annual Sales FINAL 06262023'!$F$3:$F$4500='Input_Data &amp; TOC'!$A$2),'Annual Sales FINAL 06262023'!$W$3:$W$4500,,TRUE),)</f>
        <v>8779.5669999999991</v>
      </c>
      <c r="J184" s="154" cm="1">
        <f t="array" ref="J184">IFERROR(_xlfn.XLOOKUP(1,('Annual Sales FINAL 06262023'!$A$3:$A$4500=$A184)*('Annual Sales FINAL 06262023'!$F$3:$F$4500='Input_Data &amp; TOC'!$A$2),'Annual Sales FINAL 06262023'!$X$3:$X$4500,,TRUE),)</f>
        <v>1754.4166666666667</v>
      </c>
      <c r="K184" s="46">
        <f t="shared" si="12"/>
        <v>0.35848333333333332</v>
      </c>
      <c r="L184" s="139" cm="1">
        <f t="array" ref="L184">IFERROR(_xlfn.XLOOKUP(1,('Annual Sales FINAL 06262023'!$A$3:$A$4500=$A184)*('Annual Sales FINAL 06262023'!$F$3:$F$4500='Input_Data &amp; TOC'!$A$2),'Annual Sales FINAL 06262023'!$Y$3:$Y$4500,,TRUE),)</f>
        <v>3455.9313302666669</v>
      </c>
      <c r="M184" s="139" cm="1">
        <f t="array" ref="M184">IFERROR(_xlfn.XLOOKUP(1,('Annual Sales FINAL 06262023'!$A$3:$A$4500=$A184)*('Annual Sales FINAL 06262023'!$F$3:$F$4500='Input_Data &amp; TOC'!$A$2),'Annual Sales FINAL 06262023'!$Z$3:$Z$4500,,TRUE),)</f>
        <v>9640.4240000000009</v>
      </c>
      <c r="N184" s="139" cm="1">
        <f t="array" ref="N184">IFERROR(_xlfn.XLOOKUP(1,('Annual Sales FINAL 06262023'!$A$3:$A$4500=$A184)*('Annual Sales FINAL 06262023'!$F$3:$F$4500='Input_Data &amp; TOC'!$A$2),'Annual Sales FINAL 06262023'!$AA$3:$AA$4500,,TRUE),)</f>
        <v>72.916666666666671</v>
      </c>
      <c r="O184" s="140">
        <f t="shared" si="13"/>
        <v>0.35848333333333332</v>
      </c>
      <c r="P184" s="127" cm="1">
        <f t="array" ref="P184">IFERROR(_xlfn.XLOOKUP(1,('Annual Sales FINAL 06262023'!$A$3:$A$4500=$A184)*('Annual Sales FINAL 06262023'!$F$3:$F$4500='Input_Data &amp; TOC'!$A$2),'Annual Sales FINAL 06262023'!$AO$3:$AO$4500,,TRUE),)</f>
        <v>4004.1606089000002</v>
      </c>
      <c r="Q184" s="127" cm="1">
        <f t="array" ref="Q184">IFERROR(_xlfn.XLOOKUP(1,('Annual Sales FINAL 06262023'!$A$3:$A$4500=$A184)*('Annual Sales FINAL 06262023'!$F$3:$F$4500='Input_Data &amp; TOC'!$A$2),'Annual Sales FINAL 06262023'!$AP$3:$AP$4500,,TRUE),)</f>
        <v>11169.726000000001</v>
      </c>
      <c r="R184" s="127" cm="1">
        <f t="array" ref="R184">IFERROR(_xlfn.XLOOKUP(1,('Annual Sales FINAL 06262023'!$A$3:$A$4500=$A184)*('Annual Sales FINAL 06262023'!$F$3:$F$4500='Input_Data &amp; TOC'!$A$2),'Annual Sales FINAL 06262023'!$AQ$3:$AQ$4500,,TRUE),)</f>
        <v>384.08333333333331</v>
      </c>
      <c r="S184" s="142">
        <f t="shared" si="10"/>
        <v>0.35848333333333332</v>
      </c>
      <c r="T184" s="139" cm="1">
        <f t="array" ref="T184">IFERROR(_xlfn.XLOOKUP(1,('Annual Sales FINAL 06262023'!$A$3:$A$4500=$A184)*('Annual Sales FINAL 06262023'!$F$3:$F$4500='Input_Data &amp; TOC'!$A$2),'Annual Sales FINAL 06262023'!$AR$3:$AR$4500,,TRUE),)</f>
        <v>10607.420382549999</v>
      </c>
      <c r="U184" s="139" cm="1">
        <f t="array" ref="U184">IFERROR(_xlfn.XLOOKUP(1,('Annual Sales FINAL 06262023'!$A$3:$A$4500=$A184)*('Annual Sales FINAL 06262023'!$F$3:$F$4500='Input_Data &amp; TOC'!$A$2),'Annual Sales FINAL 06262023'!$AS$3:$AS$4500,,TRUE),)</f>
        <v>29589.717000000001</v>
      </c>
      <c r="V184" s="139" cm="1">
        <f t="array" ref="V184">IFERROR(_xlfn.XLOOKUP(1,('Annual Sales FINAL 06262023'!$A$3:$A$4500=$A184)*('Annual Sales FINAL 06262023'!$F$3:$F$4500='Input_Data &amp; TOC'!$A$2),'Annual Sales FINAL 06262023'!$AT$3:$AT$4500,,TRUE),)</f>
        <v>2211.416666666667</v>
      </c>
      <c r="W184" s="142">
        <f t="shared" si="14"/>
        <v>0.35848333333333327</v>
      </c>
      <c r="X184" s="139" t="str" cm="1">
        <f t="array" ref="X184">IFERROR(_xlfn.XLOOKUP(1,('Annual Sales FINAL 06262023'!$A$3:$A$4500=$A184)*('Annual Sales FINAL 06262023'!$F$3:$F$4500='Input_Data &amp; TOC'!$A$2),'Annual Sales FINAL 06262023'!$S$3:$S$4500,,TRUE),)</f>
        <v>PCE</v>
      </c>
      <c r="Y184" s="139" cm="1">
        <f t="array" ref="Y184">IFERROR(_xlfn.XLOOKUP(1,('Annual Sales FINAL 06262023'!$A$3:$A$4500=$A184)*('Annual Sales FINAL 06262023'!$F$3:$F$4500='Input_Data &amp; TOC'!$A$2),'Annual Sales FINAL 06262023'!$AU$3:$AU$4500,,TRUE),)</f>
        <v>12</v>
      </c>
      <c r="Z184" t="str">
        <f>VLOOKUP($A184,'LOOKUP SalesReport 2023-11-13'!$A$2:$P$216,16, FALSE)</f>
        <v>Bering Straits</v>
      </c>
      <c r="AA184" t="str">
        <f t="shared" si="11"/>
        <v>Residential rate as reported to PCE</v>
      </c>
    </row>
    <row r="185" spans="1:27" x14ac:dyDescent="0.25">
      <c r="A185" t="s">
        <v>1065</v>
      </c>
      <c r="B185">
        <f>VLOOKUP($A185,'LOOKUP SalesReport 2023-11-13'!$A$2:$O$216,4, FALSE)</f>
        <v>331960</v>
      </c>
      <c r="C185">
        <f>VLOOKUP(A185,'LOOKUP SalesReport 2023-11-13'!$A$2:$Q$216,9,FALSE)</f>
        <v>701</v>
      </c>
      <c r="D185" s="48" t="str" cm="1">
        <f t="array" ref="D185">IFERROR(_xlfn.XLOOKUP(1,('Annual Sales FINAL 06262023'!$A$3:$A$4500=Table2.5a!$A185)*('Annual Sales FINAL 06262023'!$F$3:$F$4500='Input_Data &amp; TOC'!$A$2),'Annual Sales FINAL 06262023'!$J$3:$J$4500,,TRUE),_xlfn.XLOOKUP(A185,'LOOKUP SalesReport 2023-11-13'!A:A,'LOOKUP SalesReport 2023-11-13'!H:H,,FALSE))</f>
        <v>Elfin Cove Utility Commission</v>
      </c>
      <c r="E185" s="48" t="str" cm="1">
        <f t="array" ref="E185">IFERROR(_xlfn.XLOOKUP(1,('Annual Sales FINAL 06262023'!$A$3:$A$4500=Table2.5a!$A185)*('Annual Sales FINAL 06262023'!$F$3:$F$4500='Input_Data &amp; TOC'!$A$2),'Annual Sales FINAL 06262023'!$B$3:$B$4500,,TRUE),_xlfn.XLOOKUP(A185,'LOOKUP SalesReport 2023-11-13'!A:A,'LOOKUP SalesReport 2023-11-13'!G:G,,FALSE))</f>
        <v>Elfin Cove</v>
      </c>
      <c r="F185" s="48" t="str" cm="1">
        <f t="array" ref="F185">IFERROR(_xlfn.XLOOKUP(1,('Annual Sales FINAL 06262023'!$A$3:$A$4500=Table2.5a!$A185)*('Annual Sales FINAL 06262023'!$F$3:$F$4500='Input_Data &amp; TOC'!$A$2),'Annual Sales FINAL 06262023'!$E$3:$E$4500,,TRUE),_xlfn.XLOOKUP(A185,'LOOKUP SalesReport 2023-11-13'!A:A,'LOOKUP SalesReport 2023-11-13'!K:K,,FALSE))</f>
        <v>Elfin Cove_grid</v>
      </c>
      <c r="G185" s="98" t="str">
        <f>VLOOKUP($F185,'LOOKUP INTERTIES 2023-11-08'!$B$2:$G$206,6,FALSE)</f>
        <v>Southeast</v>
      </c>
      <c r="H185" s="140" cm="1">
        <f t="array" ref="H185">IFERROR(_xlfn.XLOOKUP(1,('Annual Sales FINAL 06262023'!$A$3:$A$4500=$A185)*('Annual Sales FINAL 06262023'!$F$3:$F$4500='Input_Data &amp; TOC'!$A$2),'Annual Sales FINAL 06262023'!$V$3:$V$4500,,TRUE),)</f>
        <v>55.003079999999997</v>
      </c>
      <c r="I185" s="151" cm="1">
        <f t="array" ref="I185">IFERROR(_xlfn.XLOOKUP(1,('Annual Sales FINAL 06262023'!$A$3:$A$4500=$A185)*('Annual Sales FINAL 06262023'!$F$3:$F$4500='Input_Data &amp; TOC'!$A$2),'Annual Sales FINAL 06262023'!$W$3:$W$4500,,TRUE),)</f>
        <v>83.337999999999994</v>
      </c>
      <c r="J185" s="154" cm="1">
        <f t="array" ref="J185">IFERROR(_xlfn.XLOOKUP(1,('Annual Sales FINAL 06262023'!$A$3:$A$4500=$A185)*('Annual Sales FINAL 06262023'!$F$3:$F$4500='Input_Data &amp; TOC'!$A$2),'Annual Sales FINAL 06262023'!$X$3:$X$4500,,TRUE),)</f>
        <v>44.416666666666664</v>
      </c>
      <c r="K185" s="46">
        <f t="shared" si="12"/>
        <v>0.66</v>
      </c>
      <c r="L185" s="139" cm="1">
        <f t="array" ref="L185">IFERROR(_xlfn.XLOOKUP(1,('Annual Sales FINAL 06262023'!$A$3:$A$4500=$A185)*('Annual Sales FINAL 06262023'!$F$3:$F$4500='Input_Data &amp; TOC'!$A$2),'Annual Sales FINAL 06262023'!$Y$3:$Y$4500,,TRUE),)</f>
        <v>137.76774</v>
      </c>
      <c r="M185" s="139" cm="1">
        <f t="array" ref="M185">IFERROR(_xlfn.XLOOKUP(1,('Annual Sales FINAL 06262023'!$A$3:$A$4500=$A185)*('Annual Sales FINAL 06262023'!$F$3:$F$4500='Input_Data &amp; TOC'!$A$2),'Annual Sales FINAL 06262023'!$Z$3:$Z$4500,,TRUE),)</f>
        <v>208.739</v>
      </c>
      <c r="N185" s="139" cm="1">
        <f t="array" ref="N185">IFERROR(_xlfn.XLOOKUP(1,('Annual Sales FINAL 06262023'!$A$3:$A$4500=$A185)*('Annual Sales FINAL 06262023'!$F$3:$F$4500='Input_Data &amp; TOC'!$A$2),'Annual Sales FINAL 06262023'!$AA$3:$AA$4500,,TRUE),)</f>
        <v>6.75</v>
      </c>
      <c r="O185" s="140">
        <f t="shared" si="13"/>
        <v>0.66</v>
      </c>
      <c r="P185" s="127" cm="1">
        <f t="array" ref="P185">IFERROR(_xlfn.XLOOKUP(1,('Annual Sales FINAL 06262023'!$A$3:$A$4500=$A185)*('Annual Sales FINAL 06262023'!$F$3:$F$4500='Input_Data &amp; TOC'!$A$2),'Annual Sales FINAL 06262023'!$AO$3:$AO$4500,,TRUE),)</f>
        <v>5.7862200000000001</v>
      </c>
      <c r="Q185" s="127" cm="1">
        <f t="array" ref="Q185">IFERROR(_xlfn.XLOOKUP(1,('Annual Sales FINAL 06262023'!$A$3:$A$4500=$A185)*('Annual Sales FINAL 06262023'!$F$3:$F$4500='Input_Data &amp; TOC'!$A$2),'Annual Sales FINAL 06262023'!$AP$3:$AP$4500,,TRUE),)</f>
        <v>8.7669999999999995</v>
      </c>
      <c r="R185" s="127" cm="1">
        <f t="array" ref="R185">IFERROR(_xlfn.XLOOKUP(1,('Annual Sales FINAL 06262023'!$A$3:$A$4500=$A185)*('Annual Sales FINAL 06262023'!$F$3:$F$4500='Input_Data &amp; TOC'!$A$2),'Annual Sales FINAL 06262023'!$AQ$3:$AQ$4500,,TRUE),)</f>
        <v>27.666666666666668</v>
      </c>
      <c r="S185" s="142">
        <f t="shared" si="10"/>
        <v>0.66</v>
      </c>
      <c r="T185" s="139" cm="1">
        <f t="array" ref="T185">IFERROR(_xlfn.XLOOKUP(1,('Annual Sales FINAL 06262023'!$A$3:$A$4500=$A185)*('Annual Sales FINAL 06262023'!$F$3:$F$4500='Input_Data &amp; TOC'!$A$2),'Annual Sales FINAL 06262023'!$AR$3:$AR$4500,,TRUE),)</f>
        <v>198.55704</v>
      </c>
      <c r="U185" s="139" cm="1">
        <f t="array" ref="U185">IFERROR(_xlfn.XLOOKUP(1,('Annual Sales FINAL 06262023'!$A$3:$A$4500=$A185)*('Annual Sales FINAL 06262023'!$F$3:$F$4500='Input_Data &amp; TOC'!$A$2),'Annual Sales FINAL 06262023'!$AS$3:$AS$4500,,TRUE),)</f>
        <v>300.84399999999999</v>
      </c>
      <c r="V185" s="139" cm="1">
        <f t="array" ref="V185">IFERROR(_xlfn.XLOOKUP(1,('Annual Sales FINAL 06262023'!$A$3:$A$4500=$A185)*('Annual Sales FINAL 06262023'!$F$3:$F$4500='Input_Data &amp; TOC'!$A$2),'Annual Sales FINAL 06262023'!$AT$3:$AT$4500,,TRUE),)</f>
        <v>78.833333333333343</v>
      </c>
      <c r="W185" s="142">
        <f t="shared" si="14"/>
        <v>0.66</v>
      </c>
      <c r="X185" s="139" t="str" cm="1">
        <f t="array" ref="X185">IFERROR(_xlfn.XLOOKUP(1,('Annual Sales FINAL 06262023'!$A$3:$A$4500=$A185)*('Annual Sales FINAL 06262023'!$F$3:$F$4500='Input_Data &amp; TOC'!$A$2),'Annual Sales FINAL 06262023'!$S$3:$S$4500,,TRUE),)</f>
        <v>PCE</v>
      </c>
      <c r="Y185" s="139" cm="1">
        <f t="array" ref="Y185">IFERROR(_xlfn.XLOOKUP(1,('Annual Sales FINAL 06262023'!$A$3:$A$4500=$A185)*('Annual Sales FINAL 06262023'!$F$3:$F$4500='Input_Data &amp; TOC'!$A$2),'Annual Sales FINAL 06262023'!$AU$3:$AU$4500,,TRUE),)</f>
        <v>12</v>
      </c>
      <c r="Z185" t="str">
        <f>VLOOKUP($A185,'LOOKUP SalesReport 2023-11-13'!$A$2:$P$216,16, FALSE)</f>
        <v>Southeast</v>
      </c>
      <c r="AA185" t="str">
        <f t="shared" si="11"/>
        <v>Residential rate as reported to PCE</v>
      </c>
    </row>
    <row r="186" spans="1:27" x14ac:dyDescent="0.25">
      <c r="A186" t="s">
        <v>1069</v>
      </c>
      <c r="B186">
        <f>VLOOKUP($A186,'LOOKUP SalesReport 2023-11-13'!$A$2:$O$216,4, FALSE)</f>
        <v>332570</v>
      </c>
      <c r="C186">
        <f>VLOOKUP(A186,'LOOKUP SalesReport 2023-11-13'!$A$2:$Q$216,9,FALSE)</f>
        <v>709</v>
      </c>
      <c r="D186" s="48" t="str" cm="1">
        <f t="array" ref="D186">IFERROR(_xlfn.XLOOKUP(1,('Annual Sales FINAL 06262023'!$A$3:$A$4500=Table2.5a!$A186)*('Annual Sales FINAL 06262023'!$F$3:$F$4500='Input_Data &amp; TOC'!$A$2),'Annual Sales FINAL 06262023'!$J$3:$J$4500,,TRUE),_xlfn.XLOOKUP(A186,'LOOKUP SalesReport 2023-11-13'!A:A,'LOOKUP SalesReport 2023-11-13'!H:H,,FALSE))</f>
        <v>Stevens Village Ira Council</v>
      </c>
      <c r="E186" s="48" t="str" cm="1">
        <f t="array" ref="E186">IFERROR(_xlfn.XLOOKUP(1,('Annual Sales FINAL 06262023'!$A$3:$A$4500=Table2.5a!$A186)*('Annual Sales FINAL 06262023'!$F$3:$F$4500='Input_Data &amp; TOC'!$A$2),'Annual Sales FINAL 06262023'!$B$3:$B$4500,,TRUE),_xlfn.XLOOKUP(A186,'LOOKUP SalesReport 2023-11-13'!A:A,'LOOKUP SalesReport 2023-11-13'!G:G,,FALSE))</f>
        <v>Stevens Village</v>
      </c>
      <c r="F186" s="48" t="str" cm="1">
        <f t="array" ref="F186">IFERROR(_xlfn.XLOOKUP(1,('Annual Sales FINAL 06262023'!$A$3:$A$4500=Table2.5a!$A186)*('Annual Sales FINAL 06262023'!$F$3:$F$4500='Input_Data &amp; TOC'!$A$2),'Annual Sales FINAL 06262023'!$E$3:$E$4500,,TRUE),_xlfn.XLOOKUP(A186,'LOOKUP SalesReport 2023-11-13'!A:A,'LOOKUP SalesReport 2023-11-13'!K:K,,FALSE))</f>
        <v>Stevens Village_grid</v>
      </c>
      <c r="G186" s="98" t="str">
        <f>VLOOKUP($F186,'LOOKUP INTERTIES 2023-11-08'!$B$2:$G$206,6,FALSE)</f>
        <v>Yukon-Koyukuk/Upper Tanana</v>
      </c>
      <c r="H186" s="140" cm="1">
        <f t="array" ref="H186">IFERROR(_xlfn.XLOOKUP(1,('Annual Sales FINAL 06262023'!$A$3:$A$4500=$A186)*('Annual Sales FINAL 06262023'!$F$3:$F$4500='Input_Data &amp; TOC'!$A$2),'Annual Sales FINAL 06262023'!$V$3:$V$4500,,TRUE),)</f>
        <v>0</v>
      </c>
      <c r="I186" s="151" cm="1">
        <f t="array" ref="I186">IFERROR(_xlfn.XLOOKUP(1,('Annual Sales FINAL 06262023'!$A$3:$A$4500=$A186)*('Annual Sales FINAL 06262023'!$F$3:$F$4500='Input_Data &amp; TOC'!$A$2),'Annual Sales FINAL 06262023'!$W$3:$W$4500,,TRUE),)</f>
        <v>0</v>
      </c>
      <c r="J186" s="154" cm="1">
        <f t="array" ref="J186">IFERROR(_xlfn.XLOOKUP(1,('Annual Sales FINAL 06262023'!$A$3:$A$4500=$A186)*('Annual Sales FINAL 06262023'!$F$3:$F$4500='Input_Data &amp; TOC'!$A$2),'Annual Sales FINAL 06262023'!$X$3:$X$4500,,TRUE),)</f>
        <v>0</v>
      </c>
      <c r="K186" s="46">
        <f t="shared" si="12"/>
        <v>0</v>
      </c>
      <c r="L186" s="139" cm="1">
        <f t="array" ref="L186">IFERROR(_xlfn.XLOOKUP(1,('Annual Sales FINAL 06262023'!$A$3:$A$4500=$A186)*('Annual Sales FINAL 06262023'!$F$3:$F$4500='Input_Data &amp; TOC'!$A$2),'Annual Sales FINAL 06262023'!$Y$3:$Y$4500,,TRUE),)</f>
        <v>0</v>
      </c>
      <c r="M186" s="139" cm="1">
        <f t="array" ref="M186">IFERROR(_xlfn.XLOOKUP(1,('Annual Sales FINAL 06262023'!$A$3:$A$4500=$A186)*('Annual Sales FINAL 06262023'!$F$3:$F$4500='Input_Data &amp; TOC'!$A$2),'Annual Sales FINAL 06262023'!$Z$3:$Z$4500,,TRUE),)</f>
        <v>0</v>
      </c>
      <c r="N186" s="139" cm="1">
        <f t="array" ref="N186">IFERROR(_xlfn.XLOOKUP(1,('Annual Sales FINAL 06262023'!$A$3:$A$4500=$A186)*('Annual Sales FINAL 06262023'!$F$3:$F$4500='Input_Data &amp; TOC'!$A$2),'Annual Sales FINAL 06262023'!$AA$3:$AA$4500,,TRUE),)</f>
        <v>0</v>
      </c>
      <c r="O186" s="140">
        <f t="shared" si="13"/>
        <v>0</v>
      </c>
      <c r="P186" s="127" cm="1">
        <f t="array" ref="P186">IFERROR(_xlfn.XLOOKUP(1,('Annual Sales FINAL 06262023'!$A$3:$A$4500=$A186)*('Annual Sales FINAL 06262023'!$F$3:$F$4500='Input_Data &amp; TOC'!$A$2),'Annual Sales FINAL 06262023'!$AO$3:$AO$4500,,TRUE),)</f>
        <v>0</v>
      </c>
      <c r="Q186" s="127" cm="1">
        <f t="array" ref="Q186">IFERROR(_xlfn.XLOOKUP(1,('Annual Sales FINAL 06262023'!$A$3:$A$4500=$A186)*('Annual Sales FINAL 06262023'!$F$3:$F$4500='Input_Data &amp; TOC'!$A$2),'Annual Sales FINAL 06262023'!$AP$3:$AP$4500,,TRUE),)</f>
        <v>0</v>
      </c>
      <c r="R186" s="127" cm="1">
        <f t="array" ref="R186">IFERROR(_xlfn.XLOOKUP(1,('Annual Sales FINAL 06262023'!$A$3:$A$4500=$A186)*('Annual Sales FINAL 06262023'!$F$3:$F$4500='Input_Data &amp; TOC'!$A$2),'Annual Sales FINAL 06262023'!$AQ$3:$AQ$4500,,TRUE),)</f>
        <v>0</v>
      </c>
      <c r="S186" s="142" t="str">
        <f t="shared" si="10"/>
        <v/>
      </c>
      <c r="T186" s="139" cm="1">
        <f t="array" ref="T186">IFERROR(_xlfn.XLOOKUP(1,('Annual Sales FINAL 06262023'!$A$3:$A$4500=$A186)*('Annual Sales FINAL 06262023'!$F$3:$F$4500='Input_Data &amp; TOC'!$A$2),'Annual Sales FINAL 06262023'!$AR$3:$AR$4500,,TRUE),)</f>
        <v>0</v>
      </c>
      <c r="U186" s="139" cm="1">
        <f t="array" ref="U186">IFERROR(_xlfn.XLOOKUP(1,('Annual Sales FINAL 06262023'!$A$3:$A$4500=$A186)*('Annual Sales FINAL 06262023'!$F$3:$F$4500='Input_Data &amp; TOC'!$A$2),'Annual Sales FINAL 06262023'!$AS$3:$AS$4500,,TRUE),)</f>
        <v>0</v>
      </c>
      <c r="V186" s="139" cm="1">
        <f t="array" ref="V186">IFERROR(_xlfn.XLOOKUP(1,('Annual Sales FINAL 06262023'!$A$3:$A$4500=$A186)*('Annual Sales FINAL 06262023'!$F$3:$F$4500='Input_Data &amp; TOC'!$A$2),'Annual Sales FINAL 06262023'!$AT$3:$AT$4500,,TRUE),)</f>
        <v>0</v>
      </c>
      <c r="W186" s="142">
        <f t="shared" si="14"/>
        <v>0</v>
      </c>
      <c r="X186" s="139" cm="1">
        <f t="array" ref="X186">IFERROR(_xlfn.XLOOKUP(1,('Annual Sales FINAL 06262023'!$A$3:$A$4500=$A186)*('Annual Sales FINAL 06262023'!$F$3:$F$4500='Input_Data &amp; TOC'!$A$2),'Annual Sales FINAL 06262023'!$S$3:$S$4500,,TRUE),)</f>
        <v>0</v>
      </c>
      <c r="Y186" s="139" cm="1">
        <f t="array" ref="Y186">IFERROR(_xlfn.XLOOKUP(1,('Annual Sales FINAL 06262023'!$A$3:$A$4500=$A186)*('Annual Sales FINAL 06262023'!$F$3:$F$4500='Input_Data &amp; TOC'!$A$2),'Annual Sales FINAL 06262023'!$AU$3:$AU$4500,,TRUE),)</f>
        <v>0</v>
      </c>
      <c r="Z186" t="str">
        <f>VLOOKUP($A186,'LOOKUP SalesReport 2023-11-13'!$A$2:$P$216,16, FALSE)</f>
        <v>Yukon-Koyukuk/Upper Tanana</v>
      </c>
      <c r="AA186" t="str">
        <f t="shared" si="11"/>
        <v>Residential rate as reported to PCE</v>
      </c>
    </row>
    <row r="187" spans="1:27" x14ac:dyDescent="0.25">
      <c r="A187" t="s">
        <v>929</v>
      </c>
      <c r="B187">
        <f>VLOOKUP($A187,'LOOKUP SalesReport 2023-11-13'!$A$2:$O$216,4, FALSE)</f>
        <v>332580</v>
      </c>
      <c r="C187">
        <f>VLOOKUP(A187,'LOOKUP SalesReport 2023-11-13'!$A$2:$Q$216,9,FALSE)</f>
        <v>394</v>
      </c>
      <c r="D187" s="48" t="str" cm="1">
        <f t="array" ref="D187">IFERROR(_xlfn.XLOOKUP(1,('Annual Sales FINAL 06262023'!$A$3:$A$4500=Table2.5a!$A187)*('Annual Sales FINAL 06262023'!$F$3:$F$4500='Input_Data &amp; TOC'!$A$2),'Annual Sales FINAL 06262023'!$J$3:$J$4500,,TRUE),_xlfn.XLOOKUP(A187,'LOOKUP SalesReport 2023-11-13'!A:A,'LOOKUP SalesReport 2023-11-13'!H:H,,FALSE))</f>
        <v>Takotna Community Assoc Inc</v>
      </c>
      <c r="E187" s="48" t="str" cm="1">
        <f t="array" ref="E187">IFERROR(_xlfn.XLOOKUP(1,('Annual Sales FINAL 06262023'!$A$3:$A$4500=Table2.5a!$A187)*('Annual Sales FINAL 06262023'!$F$3:$F$4500='Input_Data &amp; TOC'!$A$2),'Annual Sales FINAL 06262023'!$B$3:$B$4500,,TRUE),_xlfn.XLOOKUP(A187,'LOOKUP SalesReport 2023-11-13'!A:A,'LOOKUP SalesReport 2023-11-13'!G:G,,FALSE))</f>
        <v>Takotna</v>
      </c>
      <c r="F187" s="48" t="str" cm="1">
        <f t="array" ref="F187">IFERROR(_xlfn.XLOOKUP(1,('Annual Sales FINAL 06262023'!$A$3:$A$4500=Table2.5a!$A187)*('Annual Sales FINAL 06262023'!$F$3:$F$4500='Input_Data &amp; TOC'!$A$2),'Annual Sales FINAL 06262023'!$E$3:$E$4500,,TRUE),_xlfn.XLOOKUP(A187,'LOOKUP SalesReport 2023-11-13'!A:A,'LOOKUP SalesReport 2023-11-13'!K:K,,FALSE))</f>
        <v>Takotna_grid</v>
      </c>
      <c r="G187" s="98" t="str">
        <f>VLOOKUP($F187,'LOOKUP INTERTIES 2023-11-08'!$B$2:$G$206,6,FALSE)</f>
        <v>Yukon-Koyukuk/Upper Tanana</v>
      </c>
      <c r="H187" s="140" cm="1">
        <f t="array" ref="H187">IFERROR(_xlfn.XLOOKUP(1,('Annual Sales FINAL 06262023'!$A$3:$A$4500=$A187)*('Annual Sales FINAL 06262023'!$F$3:$F$4500='Input_Data &amp; TOC'!$A$2),'Annual Sales FINAL 06262023'!$V$3:$V$4500,,TRUE),)</f>
        <v>23.532040000000006</v>
      </c>
      <c r="I187" s="151" cm="1">
        <f t="array" ref="I187">IFERROR(_xlfn.XLOOKUP(1,('Annual Sales FINAL 06262023'!$A$3:$A$4500=$A187)*('Annual Sales FINAL 06262023'!$F$3:$F$4500='Input_Data &amp; TOC'!$A$2),'Annual Sales FINAL 06262023'!$W$3:$W$4500,,TRUE),)</f>
        <v>22.02</v>
      </c>
      <c r="J187" s="154" cm="1">
        <f t="array" ref="J187">IFERROR(_xlfn.XLOOKUP(1,('Annual Sales FINAL 06262023'!$A$3:$A$4500=$A187)*('Annual Sales FINAL 06262023'!$F$3:$F$4500='Input_Data &amp; TOC'!$A$2),'Annual Sales FINAL 06262023'!$X$3:$X$4500,,TRUE),)</f>
        <v>34</v>
      </c>
      <c r="K187" s="46">
        <f t="shared" si="12"/>
        <v>1.0686666666666669</v>
      </c>
      <c r="L187" s="139" cm="1">
        <f t="array" ref="L187">IFERROR(_xlfn.XLOOKUP(1,('Annual Sales FINAL 06262023'!$A$3:$A$4500=$A187)*('Annual Sales FINAL 06262023'!$F$3:$F$4500='Input_Data &amp; TOC'!$A$2),'Annual Sales FINAL 06262023'!$Y$3:$Y$4500,,TRUE),)</f>
        <v>18.622585333333337</v>
      </c>
      <c r="M187" s="139" cm="1">
        <f t="array" ref="M187">IFERROR(_xlfn.XLOOKUP(1,('Annual Sales FINAL 06262023'!$A$3:$A$4500=$A187)*('Annual Sales FINAL 06262023'!$F$3:$F$4500='Input_Data &amp; TOC'!$A$2),'Annual Sales FINAL 06262023'!$Z$3:$Z$4500,,TRUE),)</f>
        <v>17.425999999999998</v>
      </c>
      <c r="N187" s="139" cm="1">
        <f t="array" ref="N187">IFERROR(_xlfn.XLOOKUP(1,('Annual Sales FINAL 06262023'!$A$3:$A$4500=$A187)*('Annual Sales FINAL 06262023'!$F$3:$F$4500='Input_Data &amp; TOC'!$A$2),'Annual Sales FINAL 06262023'!$AA$3:$AA$4500,,TRUE),)</f>
        <v>5</v>
      </c>
      <c r="O187" s="140">
        <f t="shared" si="13"/>
        <v>1.0686666666666669</v>
      </c>
      <c r="P187" s="127" cm="1">
        <f t="array" ref="P187">IFERROR(_xlfn.XLOOKUP(1,('Annual Sales FINAL 06262023'!$A$3:$A$4500=$A187)*('Annual Sales FINAL 06262023'!$F$3:$F$4500='Input_Data &amp; TOC'!$A$2),'Annual Sales FINAL 06262023'!$AO$3:$AO$4500,,TRUE),)</f>
        <v>15.171860666666669</v>
      </c>
      <c r="Q187" s="127" cm="1">
        <f t="array" ref="Q187">IFERROR(_xlfn.XLOOKUP(1,('Annual Sales FINAL 06262023'!$A$3:$A$4500=$A187)*('Annual Sales FINAL 06262023'!$F$3:$F$4500='Input_Data &amp; TOC'!$A$2),'Annual Sales FINAL 06262023'!$AP$3:$AP$4500,,TRUE),)</f>
        <v>14.196999999999999</v>
      </c>
      <c r="R187" s="127" cm="1">
        <f t="array" ref="R187">IFERROR(_xlfn.XLOOKUP(1,('Annual Sales FINAL 06262023'!$A$3:$A$4500=$A187)*('Annual Sales FINAL 06262023'!$F$3:$F$4500='Input_Data &amp; TOC'!$A$2),'Annual Sales FINAL 06262023'!$AQ$3:$AQ$4500,,TRUE),)</f>
        <v>13.333333333333334</v>
      </c>
      <c r="S187" s="142">
        <f t="shared" si="10"/>
        <v>1.0686666666666669</v>
      </c>
      <c r="T187" s="139" cm="1">
        <f t="array" ref="T187">IFERROR(_xlfn.XLOOKUP(1,('Annual Sales FINAL 06262023'!$A$3:$A$4500=$A187)*('Annual Sales FINAL 06262023'!$F$3:$F$4500='Input_Data &amp; TOC'!$A$2),'Annual Sales FINAL 06262023'!$AR$3:$AR$4500,,TRUE),)</f>
        <v>57.32648600000001</v>
      </c>
      <c r="U187" s="139" cm="1">
        <f t="array" ref="U187">IFERROR(_xlfn.XLOOKUP(1,('Annual Sales FINAL 06262023'!$A$3:$A$4500=$A187)*('Annual Sales FINAL 06262023'!$F$3:$F$4500='Input_Data &amp; TOC'!$A$2),'Annual Sales FINAL 06262023'!$AS$3:$AS$4500,,TRUE),)</f>
        <v>53.643000000000001</v>
      </c>
      <c r="V187" s="139" cm="1">
        <f t="array" ref="V187">IFERROR(_xlfn.XLOOKUP(1,('Annual Sales FINAL 06262023'!$A$3:$A$4500=$A187)*('Annual Sales FINAL 06262023'!$F$3:$F$4500='Input_Data &amp; TOC'!$A$2),'Annual Sales FINAL 06262023'!$AT$3:$AT$4500,,TRUE),)</f>
        <v>52.333333333333336</v>
      </c>
      <c r="W187" s="142">
        <f t="shared" si="14"/>
        <v>1.0686666666666669</v>
      </c>
      <c r="X187" s="139" t="str" cm="1">
        <f t="array" ref="X187">IFERROR(_xlfn.XLOOKUP(1,('Annual Sales FINAL 06262023'!$A$3:$A$4500=$A187)*('Annual Sales FINAL 06262023'!$F$3:$F$4500='Input_Data &amp; TOC'!$A$2),'Annual Sales FINAL 06262023'!$S$3:$S$4500,,TRUE),)</f>
        <v>PCE</v>
      </c>
      <c r="Y187" s="139" cm="1">
        <f t="array" ref="Y187">IFERROR(_xlfn.XLOOKUP(1,('Annual Sales FINAL 06262023'!$A$3:$A$4500=$A187)*('Annual Sales FINAL 06262023'!$F$3:$F$4500='Input_Data &amp; TOC'!$A$2),'Annual Sales FINAL 06262023'!$AU$3:$AU$4500,,TRUE),)</f>
        <v>3</v>
      </c>
      <c r="Z187" t="str">
        <f>VLOOKUP($A187,'LOOKUP SalesReport 2023-11-13'!$A$2:$P$216,16, FALSE)</f>
        <v>Yukon-Koyukuk/Upper Tanana</v>
      </c>
      <c r="AA187" t="str">
        <f t="shared" si="11"/>
        <v>Residential rate as reported to PCE</v>
      </c>
    </row>
    <row r="188" spans="1:27" x14ac:dyDescent="0.25">
      <c r="A188" t="s">
        <v>1035</v>
      </c>
      <c r="B188">
        <f>VLOOKUP($A188,'LOOKUP SalesReport 2023-11-13'!$A$2:$O$216,4, FALSE)</f>
        <v>332710</v>
      </c>
      <c r="C188">
        <f>VLOOKUP(A188,'LOOKUP SalesReport 2023-11-13'!$A$2:$Q$216,9,FALSE)</f>
        <v>664</v>
      </c>
      <c r="D188" s="48" t="str" cm="1">
        <f t="array" ref="D188">IFERROR(_xlfn.XLOOKUP(1,('Annual Sales FINAL 06262023'!$A$3:$A$4500=Table2.5a!$A188)*('Annual Sales FINAL 06262023'!$F$3:$F$4500='Input_Data &amp; TOC'!$A$2),'Annual Sales FINAL 06262023'!$J$3:$J$4500,,TRUE),_xlfn.XLOOKUP(A188,'LOOKUP SalesReport 2023-11-13'!A:A,'LOOKUP SalesReport 2023-11-13'!H:H,,FALSE))</f>
        <v>Tuluksak Traditional</v>
      </c>
      <c r="E188" s="48" t="str" cm="1">
        <f t="array" ref="E188">IFERROR(_xlfn.XLOOKUP(1,('Annual Sales FINAL 06262023'!$A$3:$A$4500=Table2.5a!$A188)*('Annual Sales FINAL 06262023'!$F$3:$F$4500='Input_Data &amp; TOC'!$A$2),'Annual Sales FINAL 06262023'!$B$3:$B$4500,,TRUE),_xlfn.XLOOKUP(A188,'LOOKUP SalesReport 2023-11-13'!A:A,'LOOKUP SalesReport 2023-11-13'!G:G,,FALSE))</f>
        <v>Tuluksak</v>
      </c>
      <c r="F188" s="48" t="str" cm="1">
        <f t="array" ref="F188">IFERROR(_xlfn.XLOOKUP(1,('Annual Sales FINAL 06262023'!$A$3:$A$4500=Table2.5a!$A188)*('Annual Sales FINAL 06262023'!$F$3:$F$4500='Input_Data &amp; TOC'!$A$2),'Annual Sales FINAL 06262023'!$E$3:$E$4500,,TRUE),_xlfn.XLOOKUP(A188,'LOOKUP SalesReport 2023-11-13'!A:A,'LOOKUP SalesReport 2023-11-13'!K:K,,FALSE))</f>
        <v>Tuluksak_grid</v>
      </c>
      <c r="G188" s="98" t="str">
        <f>VLOOKUP($F188,'LOOKUP INTERTIES 2023-11-08'!$B$2:$G$206,6,FALSE)</f>
        <v>Lower Yukon-Kuskokwim</v>
      </c>
      <c r="H188" s="140" cm="1">
        <f t="array" ref="H188">IFERROR(_xlfn.XLOOKUP(1,('Annual Sales FINAL 06262023'!$A$3:$A$4500=$A188)*('Annual Sales FINAL 06262023'!$F$3:$F$4500='Input_Data &amp; TOC'!$A$2),'Annual Sales FINAL 06262023'!$V$3:$V$4500,,TRUE),)</f>
        <v>0</v>
      </c>
      <c r="I188" s="151" cm="1">
        <f t="array" ref="I188">IFERROR(_xlfn.XLOOKUP(1,('Annual Sales FINAL 06262023'!$A$3:$A$4500=$A188)*('Annual Sales FINAL 06262023'!$F$3:$F$4500='Input_Data &amp; TOC'!$A$2),'Annual Sales FINAL 06262023'!$W$3:$W$4500,,TRUE),)</f>
        <v>0</v>
      </c>
      <c r="J188" s="154" cm="1">
        <f t="array" ref="J188">IFERROR(_xlfn.XLOOKUP(1,('Annual Sales FINAL 06262023'!$A$3:$A$4500=$A188)*('Annual Sales FINAL 06262023'!$F$3:$F$4500='Input_Data &amp; TOC'!$A$2),'Annual Sales FINAL 06262023'!$X$3:$X$4500,,TRUE),)</f>
        <v>0</v>
      </c>
      <c r="K188" s="46">
        <f t="shared" si="12"/>
        <v>0</v>
      </c>
      <c r="L188" s="139" cm="1">
        <f t="array" ref="L188">IFERROR(_xlfn.XLOOKUP(1,('Annual Sales FINAL 06262023'!$A$3:$A$4500=$A188)*('Annual Sales FINAL 06262023'!$F$3:$F$4500='Input_Data &amp; TOC'!$A$2),'Annual Sales FINAL 06262023'!$Y$3:$Y$4500,,TRUE),)</f>
        <v>0</v>
      </c>
      <c r="M188" s="139" cm="1">
        <f t="array" ref="M188">IFERROR(_xlfn.XLOOKUP(1,('Annual Sales FINAL 06262023'!$A$3:$A$4500=$A188)*('Annual Sales FINAL 06262023'!$F$3:$F$4500='Input_Data &amp; TOC'!$A$2),'Annual Sales FINAL 06262023'!$Z$3:$Z$4500,,TRUE),)</f>
        <v>0</v>
      </c>
      <c r="N188" s="139" cm="1">
        <f t="array" ref="N188">IFERROR(_xlfn.XLOOKUP(1,('Annual Sales FINAL 06262023'!$A$3:$A$4500=$A188)*('Annual Sales FINAL 06262023'!$F$3:$F$4500='Input_Data &amp; TOC'!$A$2),'Annual Sales FINAL 06262023'!$AA$3:$AA$4500,,TRUE),)</f>
        <v>0</v>
      </c>
      <c r="O188" s="140">
        <f t="shared" si="13"/>
        <v>0</v>
      </c>
      <c r="P188" s="127" cm="1">
        <f t="array" ref="P188">IFERROR(_xlfn.XLOOKUP(1,('Annual Sales FINAL 06262023'!$A$3:$A$4500=$A188)*('Annual Sales FINAL 06262023'!$F$3:$F$4500='Input_Data &amp; TOC'!$A$2),'Annual Sales FINAL 06262023'!$AO$3:$AO$4500,,TRUE),)</f>
        <v>0</v>
      </c>
      <c r="Q188" s="127" cm="1">
        <f t="array" ref="Q188">IFERROR(_xlfn.XLOOKUP(1,('Annual Sales FINAL 06262023'!$A$3:$A$4500=$A188)*('Annual Sales FINAL 06262023'!$F$3:$F$4500='Input_Data &amp; TOC'!$A$2),'Annual Sales FINAL 06262023'!$AP$3:$AP$4500,,TRUE),)</f>
        <v>0</v>
      </c>
      <c r="R188" s="127" cm="1">
        <f t="array" ref="R188">IFERROR(_xlfn.XLOOKUP(1,('Annual Sales FINAL 06262023'!$A$3:$A$4500=$A188)*('Annual Sales FINAL 06262023'!$F$3:$F$4500='Input_Data &amp; TOC'!$A$2),'Annual Sales FINAL 06262023'!$AQ$3:$AQ$4500,,TRUE),)</f>
        <v>0</v>
      </c>
      <c r="S188" s="142" t="str">
        <f t="shared" si="10"/>
        <v/>
      </c>
      <c r="T188" s="139" cm="1">
        <f t="array" ref="T188">IFERROR(_xlfn.XLOOKUP(1,('Annual Sales FINAL 06262023'!$A$3:$A$4500=$A188)*('Annual Sales FINAL 06262023'!$F$3:$F$4500='Input_Data &amp; TOC'!$A$2),'Annual Sales FINAL 06262023'!$AR$3:$AR$4500,,TRUE),)</f>
        <v>0</v>
      </c>
      <c r="U188" s="139" cm="1">
        <f t="array" ref="U188">IFERROR(_xlfn.XLOOKUP(1,('Annual Sales FINAL 06262023'!$A$3:$A$4500=$A188)*('Annual Sales FINAL 06262023'!$F$3:$F$4500='Input_Data &amp; TOC'!$A$2),'Annual Sales FINAL 06262023'!$AS$3:$AS$4500,,TRUE),)</f>
        <v>0</v>
      </c>
      <c r="V188" s="139" cm="1">
        <f t="array" ref="V188">IFERROR(_xlfn.XLOOKUP(1,('Annual Sales FINAL 06262023'!$A$3:$A$4500=$A188)*('Annual Sales FINAL 06262023'!$F$3:$F$4500='Input_Data &amp; TOC'!$A$2),'Annual Sales FINAL 06262023'!$AT$3:$AT$4500,,TRUE),)</f>
        <v>0</v>
      </c>
      <c r="W188" s="142">
        <f t="shared" si="14"/>
        <v>0</v>
      </c>
      <c r="X188" s="139" cm="1">
        <f t="array" ref="X188">IFERROR(_xlfn.XLOOKUP(1,('Annual Sales FINAL 06262023'!$A$3:$A$4500=$A188)*('Annual Sales FINAL 06262023'!$F$3:$F$4500='Input_Data &amp; TOC'!$A$2),'Annual Sales FINAL 06262023'!$S$3:$S$4500,,TRUE),)</f>
        <v>0</v>
      </c>
      <c r="Y188" s="139" cm="1">
        <f t="array" ref="Y188">IFERROR(_xlfn.XLOOKUP(1,('Annual Sales FINAL 06262023'!$A$3:$A$4500=$A188)*('Annual Sales FINAL 06262023'!$F$3:$F$4500='Input_Data &amp; TOC'!$A$2),'Annual Sales FINAL 06262023'!$AU$3:$AU$4500,,TRUE),)</f>
        <v>0</v>
      </c>
      <c r="Z188" t="str">
        <f>VLOOKUP($A188,'LOOKUP SalesReport 2023-11-13'!$A$2:$P$216,16, FALSE)</f>
        <v>Lower Yukon-Kuskokwim</v>
      </c>
      <c r="AA188" t="str">
        <f t="shared" si="11"/>
        <v>Residential rate as reported to PCE</v>
      </c>
    </row>
    <row r="189" spans="1:27" x14ac:dyDescent="0.25">
      <c r="A189" t="s">
        <v>1059</v>
      </c>
      <c r="B189">
        <f>VLOOKUP($A189,'LOOKUP SalesReport 2023-11-13'!$A$2:$O$216,4, FALSE)</f>
        <v>332140</v>
      </c>
      <c r="C189">
        <f>VLOOKUP(A189,'LOOKUP SalesReport 2023-11-13'!$A$2:$Q$216,9,FALSE)</f>
        <v>687</v>
      </c>
      <c r="D189" s="48" t="str" cm="1">
        <f t="array" ref="D189">IFERROR(_xlfn.XLOOKUP(1,('Annual Sales FINAL 06262023'!$A$3:$A$4500=Table2.5a!$A189)*('Annual Sales FINAL 06262023'!$F$3:$F$4500='Input_Data &amp; TOC'!$A$2),'Annual Sales FINAL 06262023'!$J$3:$J$4500,,TRUE),_xlfn.XLOOKUP(A189,'LOOKUP SalesReport 2023-11-13'!A:A,'LOOKUP SalesReport 2023-11-13'!H:H,,FALSE))</f>
        <v>Koyukuk, City of</v>
      </c>
      <c r="E189" s="48" t="str" cm="1">
        <f t="array" ref="E189">IFERROR(_xlfn.XLOOKUP(1,('Annual Sales FINAL 06262023'!$A$3:$A$4500=Table2.5a!$A189)*('Annual Sales FINAL 06262023'!$F$3:$F$4500='Input_Data &amp; TOC'!$A$2),'Annual Sales FINAL 06262023'!$B$3:$B$4500,,TRUE),_xlfn.XLOOKUP(A189,'LOOKUP SalesReport 2023-11-13'!A:A,'LOOKUP SalesReport 2023-11-13'!G:G,,FALSE))</f>
        <v>Koyukuk</v>
      </c>
      <c r="F189" s="48" t="str" cm="1">
        <f t="array" ref="F189">IFERROR(_xlfn.XLOOKUP(1,('Annual Sales FINAL 06262023'!$A$3:$A$4500=Table2.5a!$A189)*('Annual Sales FINAL 06262023'!$F$3:$F$4500='Input_Data &amp; TOC'!$A$2),'Annual Sales FINAL 06262023'!$E$3:$E$4500,,TRUE),_xlfn.XLOOKUP(A189,'LOOKUP SalesReport 2023-11-13'!A:A,'LOOKUP SalesReport 2023-11-13'!K:K,,FALSE))</f>
        <v>Koyukuk_grid</v>
      </c>
      <c r="G189" s="98" t="str">
        <f>VLOOKUP($F189,'LOOKUP INTERTIES 2023-11-08'!$B$2:$G$206,6,FALSE)</f>
        <v>Yukon-Koyukuk/Upper Tanana</v>
      </c>
      <c r="H189" s="140" cm="1">
        <f t="array" ref="H189">IFERROR(_xlfn.XLOOKUP(1,('Annual Sales FINAL 06262023'!$A$3:$A$4500=$A189)*('Annual Sales FINAL 06262023'!$F$3:$F$4500='Input_Data &amp; TOC'!$A$2),'Annual Sales FINAL 06262023'!$V$3:$V$4500,,TRUE),)</f>
        <v>56.744450000000001</v>
      </c>
      <c r="I189" s="151" cm="1">
        <f t="array" ref="I189">IFERROR(_xlfn.XLOOKUP(1,('Annual Sales FINAL 06262023'!$A$3:$A$4500=$A189)*('Annual Sales FINAL 06262023'!$F$3:$F$4500='Input_Data &amp; TOC'!$A$2),'Annual Sales FINAL 06262023'!$W$3:$W$4500,,TRUE),)</f>
        <v>59.731000000000002</v>
      </c>
      <c r="J189" s="154" cm="1">
        <f t="array" ref="J189">IFERROR(_xlfn.XLOOKUP(1,('Annual Sales FINAL 06262023'!$A$3:$A$4500=$A189)*('Annual Sales FINAL 06262023'!$F$3:$F$4500='Input_Data &amp; TOC'!$A$2),'Annual Sales FINAL 06262023'!$X$3:$X$4500,,TRUE),)</f>
        <v>57.75</v>
      </c>
      <c r="K189" s="46">
        <f t="shared" si="12"/>
        <v>0.95</v>
      </c>
      <c r="L189" s="139" cm="1">
        <f t="array" ref="L189">IFERROR(_xlfn.XLOOKUP(1,('Annual Sales FINAL 06262023'!$A$3:$A$4500=$A189)*('Annual Sales FINAL 06262023'!$F$3:$F$4500='Input_Data &amp; TOC'!$A$2),'Annual Sales FINAL 06262023'!$Y$3:$Y$4500,,TRUE),)</f>
        <v>36.251999999999995</v>
      </c>
      <c r="M189" s="139" cm="1">
        <f t="array" ref="M189">IFERROR(_xlfn.XLOOKUP(1,('Annual Sales FINAL 06262023'!$A$3:$A$4500=$A189)*('Annual Sales FINAL 06262023'!$F$3:$F$4500='Input_Data &amp; TOC'!$A$2),'Annual Sales FINAL 06262023'!$Z$3:$Z$4500,,TRUE),)</f>
        <v>38.159999999999997</v>
      </c>
      <c r="N189" s="139" cm="1">
        <f t="array" ref="N189">IFERROR(_xlfn.XLOOKUP(1,('Annual Sales FINAL 06262023'!$A$3:$A$4500=$A189)*('Annual Sales FINAL 06262023'!$F$3:$F$4500='Input_Data &amp; TOC'!$A$2),'Annual Sales FINAL 06262023'!$AA$3:$AA$4500,,TRUE),)</f>
        <v>5</v>
      </c>
      <c r="O189" s="140">
        <f t="shared" si="13"/>
        <v>0.95</v>
      </c>
      <c r="P189" s="127" cm="1">
        <f t="array" ref="P189">IFERROR(_xlfn.XLOOKUP(1,('Annual Sales FINAL 06262023'!$A$3:$A$4500=$A189)*('Annual Sales FINAL 06262023'!$F$3:$F$4500='Input_Data &amp; TOC'!$A$2),'Annual Sales FINAL 06262023'!$AO$3:$AO$4500,,TRUE),)</f>
        <v>27.642150000000001</v>
      </c>
      <c r="Q189" s="127" cm="1">
        <f t="array" ref="Q189">IFERROR(_xlfn.XLOOKUP(1,('Annual Sales FINAL 06262023'!$A$3:$A$4500=$A189)*('Annual Sales FINAL 06262023'!$F$3:$F$4500='Input_Data &amp; TOC'!$A$2),'Annual Sales FINAL 06262023'!$AP$3:$AP$4500,,TRUE),)</f>
        <v>29.097000000000001</v>
      </c>
      <c r="R189" s="127" cm="1">
        <f t="array" ref="R189">IFERROR(_xlfn.XLOOKUP(1,('Annual Sales FINAL 06262023'!$A$3:$A$4500=$A189)*('Annual Sales FINAL 06262023'!$F$3:$F$4500='Input_Data &amp; TOC'!$A$2),'Annual Sales FINAL 06262023'!$AQ$3:$AQ$4500,,TRUE),)</f>
        <v>8.5</v>
      </c>
      <c r="S189" s="142">
        <f t="shared" si="10"/>
        <v>0.95</v>
      </c>
      <c r="T189" s="139" cm="1">
        <f t="array" ref="T189">IFERROR(_xlfn.XLOOKUP(1,('Annual Sales FINAL 06262023'!$A$3:$A$4500=$A189)*('Annual Sales FINAL 06262023'!$F$3:$F$4500='Input_Data &amp; TOC'!$A$2),'Annual Sales FINAL 06262023'!$AR$3:$AR$4500,,TRUE),)</f>
        <v>120.6386</v>
      </c>
      <c r="U189" s="139" cm="1">
        <f t="array" ref="U189">IFERROR(_xlfn.XLOOKUP(1,('Annual Sales FINAL 06262023'!$A$3:$A$4500=$A189)*('Annual Sales FINAL 06262023'!$F$3:$F$4500='Input_Data &amp; TOC'!$A$2),'Annual Sales FINAL 06262023'!$AS$3:$AS$4500,,TRUE),)</f>
        <v>126.988</v>
      </c>
      <c r="V189" s="139" cm="1">
        <f t="array" ref="V189">IFERROR(_xlfn.XLOOKUP(1,('Annual Sales FINAL 06262023'!$A$3:$A$4500=$A189)*('Annual Sales FINAL 06262023'!$F$3:$F$4500='Input_Data &amp; TOC'!$A$2),'Annual Sales FINAL 06262023'!$AT$3:$AT$4500,,TRUE),)</f>
        <v>71.25</v>
      </c>
      <c r="W189" s="142">
        <f t="shared" si="14"/>
        <v>0.95</v>
      </c>
      <c r="X189" s="139" t="str" cm="1">
        <f t="array" ref="X189">IFERROR(_xlfn.XLOOKUP(1,('Annual Sales FINAL 06262023'!$A$3:$A$4500=$A189)*('Annual Sales FINAL 06262023'!$F$3:$F$4500='Input_Data &amp; TOC'!$A$2),'Annual Sales FINAL 06262023'!$S$3:$S$4500,,TRUE),)</f>
        <v>PCE</v>
      </c>
      <c r="Y189" s="139" cm="1">
        <f t="array" ref="Y189">IFERROR(_xlfn.XLOOKUP(1,('Annual Sales FINAL 06262023'!$A$3:$A$4500=$A189)*('Annual Sales FINAL 06262023'!$F$3:$F$4500='Input_Data &amp; TOC'!$A$2),'Annual Sales FINAL 06262023'!$AU$3:$AU$4500,,TRUE),)</f>
        <v>4</v>
      </c>
      <c r="Z189" t="str">
        <f>VLOOKUP($A189,'LOOKUP SalesReport 2023-11-13'!$A$2:$P$216,16, FALSE)</f>
        <v>Yukon-Koyukuk/Upper Tanana</v>
      </c>
      <c r="AA189" t="str">
        <f t="shared" si="11"/>
        <v>Residential rate as reported to PCE</v>
      </c>
    </row>
    <row r="190" spans="1:27" x14ac:dyDescent="0.25">
      <c r="A190" t="s">
        <v>1047</v>
      </c>
      <c r="B190">
        <f>VLOOKUP($A190,'LOOKUP SalesReport 2023-11-13'!$A$2:$O$216,4, FALSE)</f>
        <v>331740</v>
      </c>
      <c r="C190">
        <f>VLOOKUP(A190,'LOOKUP SalesReport 2023-11-13'!$A$2:$Q$216,9,FALSE)</f>
        <v>683</v>
      </c>
      <c r="D190" s="48" t="str" cm="1">
        <f t="array" ref="D190">IFERROR(_xlfn.XLOOKUP(1,('Annual Sales FINAL 06262023'!$A$3:$A$4500=Table2.5a!$A190)*('Annual Sales FINAL 06262023'!$F$3:$F$4500='Input_Data &amp; TOC'!$A$2),'Annual Sales FINAL 06262023'!$J$3:$J$4500,,TRUE),_xlfn.XLOOKUP(A190,'LOOKUP SalesReport 2023-11-13'!A:A,'LOOKUP SalesReport 2023-11-13'!H:H,,FALSE))</f>
        <v>Alutiiq Power Company</v>
      </c>
      <c r="E190" s="48" t="str" cm="1">
        <f t="array" ref="E190">IFERROR(_xlfn.XLOOKUP(1,('Annual Sales FINAL 06262023'!$A$3:$A$4500=Table2.5a!$A190)*('Annual Sales FINAL 06262023'!$F$3:$F$4500='Input_Data &amp; TOC'!$A$2),'Annual Sales FINAL 06262023'!$B$3:$B$4500,,TRUE),_xlfn.XLOOKUP(A190,'LOOKUP SalesReport 2023-11-13'!A:A,'LOOKUP SalesReport 2023-11-13'!G:G,,FALSE))</f>
        <v>Karluk</v>
      </c>
      <c r="F190" s="48" t="str" cm="1">
        <f t="array" ref="F190">IFERROR(_xlfn.XLOOKUP(1,('Annual Sales FINAL 06262023'!$A$3:$A$4500=Table2.5a!$A190)*('Annual Sales FINAL 06262023'!$F$3:$F$4500='Input_Data &amp; TOC'!$A$2),'Annual Sales FINAL 06262023'!$E$3:$E$4500,,TRUE),_xlfn.XLOOKUP(A190,'LOOKUP SalesReport 2023-11-13'!A:A,'LOOKUP SalesReport 2023-11-13'!K:K,,FALSE))</f>
        <v>Karluk_grid</v>
      </c>
      <c r="G190" s="98" t="str">
        <f>VLOOKUP($F190,'LOOKUP INTERTIES 2023-11-08'!$B$2:$G$206,6,FALSE)</f>
        <v>Kodiak</v>
      </c>
      <c r="H190" s="140" cm="1">
        <f t="array" ref="H190">IFERROR(_xlfn.XLOOKUP(1,('Annual Sales FINAL 06262023'!$A$3:$A$4500=$A190)*('Annual Sales FINAL 06262023'!$F$3:$F$4500='Input_Data &amp; TOC'!$A$2),'Annual Sales FINAL 06262023'!$V$3:$V$4500,,TRUE),)</f>
        <v>45.113599999999998</v>
      </c>
      <c r="I190" s="151" cm="1">
        <f t="array" ref="I190">IFERROR(_xlfn.XLOOKUP(1,('Annual Sales FINAL 06262023'!$A$3:$A$4500=$A190)*('Annual Sales FINAL 06262023'!$F$3:$F$4500='Input_Data &amp; TOC'!$A$2),'Annual Sales FINAL 06262023'!$W$3:$W$4500,,TRUE),)</f>
        <v>64.447999999999993</v>
      </c>
      <c r="J190" s="154" cm="1">
        <f t="array" ref="J190">IFERROR(_xlfn.XLOOKUP(1,('Annual Sales FINAL 06262023'!$A$3:$A$4500=$A190)*('Annual Sales FINAL 06262023'!$F$3:$F$4500='Input_Data &amp; TOC'!$A$2),'Annual Sales FINAL 06262023'!$X$3:$X$4500,,TRUE),)</f>
        <v>13</v>
      </c>
      <c r="K190" s="46">
        <f t="shared" si="12"/>
        <v>0.70000000000000007</v>
      </c>
      <c r="L190" s="139" cm="1">
        <f t="array" ref="L190">IFERROR(_xlfn.XLOOKUP(1,('Annual Sales FINAL 06262023'!$A$3:$A$4500=$A190)*('Annual Sales FINAL 06262023'!$F$3:$F$4500='Input_Data &amp; TOC'!$A$2),'Annual Sales FINAL 06262023'!$Y$3:$Y$4500,,TRUE),)</f>
        <v>56.942200000000007</v>
      </c>
      <c r="M190" s="139" cm="1">
        <f t="array" ref="M190">IFERROR(_xlfn.XLOOKUP(1,('Annual Sales FINAL 06262023'!$A$3:$A$4500=$A190)*('Annual Sales FINAL 06262023'!$F$3:$F$4500='Input_Data &amp; TOC'!$A$2),'Annual Sales FINAL 06262023'!$Z$3:$Z$4500,,TRUE),)</f>
        <v>81.346000000000004</v>
      </c>
      <c r="N190" s="139" cm="1">
        <f t="array" ref="N190">IFERROR(_xlfn.XLOOKUP(1,('Annual Sales FINAL 06262023'!$A$3:$A$4500=$A190)*('Annual Sales FINAL 06262023'!$F$3:$F$4500='Input_Data &amp; TOC'!$A$2),'Annual Sales FINAL 06262023'!$AA$3:$AA$4500,,TRUE),)</f>
        <v>4</v>
      </c>
      <c r="O190" s="140">
        <f t="shared" si="13"/>
        <v>0.70000000000000007</v>
      </c>
      <c r="P190" s="127" cm="1">
        <f t="array" ref="P190">IFERROR(_xlfn.XLOOKUP(1,('Annual Sales FINAL 06262023'!$A$3:$A$4500=$A190)*('Annual Sales FINAL 06262023'!$F$3:$F$4500='Input_Data &amp; TOC'!$A$2),'Annual Sales FINAL 06262023'!$AO$3:$AO$4500,,TRUE),)</f>
        <v>23.989000000000004</v>
      </c>
      <c r="Q190" s="127" cm="1">
        <f t="array" ref="Q190">IFERROR(_xlfn.XLOOKUP(1,('Annual Sales FINAL 06262023'!$A$3:$A$4500=$A190)*('Annual Sales FINAL 06262023'!$F$3:$F$4500='Input_Data &amp; TOC'!$A$2),'Annual Sales FINAL 06262023'!$AP$3:$AP$4500,,TRUE),)</f>
        <v>34.270000000000003</v>
      </c>
      <c r="R190" s="127" cm="1">
        <f t="array" ref="R190">IFERROR(_xlfn.XLOOKUP(1,('Annual Sales FINAL 06262023'!$A$3:$A$4500=$A190)*('Annual Sales FINAL 06262023'!$F$3:$F$4500='Input_Data &amp; TOC'!$A$2),'Annual Sales FINAL 06262023'!$AQ$3:$AQ$4500,,TRUE),)</f>
        <v>10.333333333333334</v>
      </c>
      <c r="S190" s="142">
        <f t="shared" si="10"/>
        <v>0.70000000000000007</v>
      </c>
      <c r="T190" s="139" cm="1">
        <f t="array" ref="T190">IFERROR(_xlfn.XLOOKUP(1,('Annual Sales FINAL 06262023'!$A$3:$A$4500=$A190)*('Annual Sales FINAL 06262023'!$F$3:$F$4500='Input_Data &amp; TOC'!$A$2),'Annual Sales FINAL 06262023'!$AR$3:$AR$4500,,TRUE),)</f>
        <v>126.04480000000002</v>
      </c>
      <c r="U190" s="139" cm="1">
        <f t="array" ref="U190">IFERROR(_xlfn.XLOOKUP(1,('Annual Sales FINAL 06262023'!$A$3:$A$4500=$A190)*('Annual Sales FINAL 06262023'!$F$3:$F$4500='Input_Data &amp; TOC'!$A$2),'Annual Sales FINAL 06262023'!$AS$3:$AS$4500,,TRUE),)</f>
        <v>180.06400000000002</v>
      </c>
      <c r="V190" s="139" cm="1">
        <f t="array" ref="V190">IFERROR(_xlfn.XLOOKUP(1,('Annual Sales FINAL 06262023'!$A$3:$A$4500=$A190)*('Annual Sales FINAL 06262023'!$F$3:$F$4500='Input_Data &amp; TOC'!$A$2),'Annual Sales FINAL 06262023'!$AT$3:$AT$4500,,TRUE),)</f>
        <v>27.333333333333336</v>
      </c>
      <c r="W190" s="142">
        <f t="shared" si="14"/>
        <v>0.70000000000000007</v>
      </c>
      <c r="X190" s="139" t="str" cm="1">
        <f t="array" ref="X190">IFERROR(_xlfn.XLOOKUP(1,('Annual Sales FINAL 06262023'!$A$3:$A$4500=$A190)*('Annual Sales FINAL 06262023'!$F$3:$F$4500='Input_Data &amp; TOC'!$A$2),'Annual Sales FINAL 06262023'!$S$3:$S$4500,,TRUE),)</f>
        <v>PCE</v>
      </c>
      <c r="Y190" s="139" cm="1">
        <f t="array" ref="Y190">IFERROR(_xlfn.XLOOKUP(1,('Annual Sales FINAL 06262023'!$A$3:$A$4500=$A190)*('Annual Sales FINAL 06262023'!$F$3:$F$4500='Input_Data &amp; TOC'!$A$2),'Annual Sales FINAL 06262023'!$AU$3:$AU$4500,,TRUE),)</f>
        <v>12</v>
      </c>
      <c r="Z190" t="str">
        <f>VLOOKUP($A190,'LOOKUP SalesReport 2023-11-13'!$A$2:$P$216,16, FALSE)</f>
        <v>Kodiak</v>
      </c>
      <c r="AA190" t="str">
        <f t="shared" si="11"/>
        <v>Residential rate as reported to PCE</v>
      </c>
    </row>
    <row r="191" spans="1:27" x14ac:dyDescent="0.25">
      <c r="A191" t="s">
        <v>979</v>
      </c>
      <c r="B191">
        <f>VLOOKUP($A191,'LOOKUP SalesReport 2023-11-13'!$A$2:$O$216,4, FALSE)</f>
        <v>331970</v>
      </c>
      <c r="C191">
        <f>VLOOKUP(A191,'LOOKUP SalesReport 2023-11-13'!$A$2:$Q$216,9,FALSE)</f>
        <v>442</v>
      </c>
      <c r="D191" s="48" t="str" cm="1">
        <f t="array" ref="D191">IFERROR(_xlfn.XLOOKUP(1,('Annual Sales FINAL 06262023'!$A$3:$A$4500=Table2.5a!$A191)*('Annual Sales FINAL 06262023'!$F$3:$F$4500='Input_Data &amp; TOC'!$A$2),'Annual Sales FINAL 06262023'!$J$3:$J$4500,,TRUE),_xlfn.XLOOKUP(A191,'LOOKUP SalesReport 2023-11-13'!A:A,'LOOKUP SalesReport 2023-11-13'!H:H,,FALSE))</f>
        <v>False Pass, City of</v>
      </c>
      <c r="E191" s="48" t="str" cm="1">
        <f t="array" ref="E191">IFERROR(_xlfn.XLOOKUP(1,('Annual Sales FINAL 06262023'!$A$3:$A$4500=Table2.5a!$A191)*('Annual Sales FINAL 06262023'!$F$3:$F$4500='Input_Data &amp; TOC'!$A$2),'Annual Sales FINAL 06262023'!$B$3:$B$4500,,TRUE),_xlfn.XLOOKUP(A191,'LOOKUP SalesReport 2023-11-13'!A:A,'LOOKUP SalesReport 2023-11-13'!G:G,,FALSE))</f>
        <v>False Pass</v>
      </c>
      <c r="F191" s="48" t="str" cm="1">
        <f t="array" ref="F191">IFERROR(_xlfn.XLOOKUP(1,('Annual Sales FINAL 06262023'!$A$3:$A$4500=Table2.5a!$A191)*('Annual Sales FINAL 06262023'!$F$3:$F$4500='Input_Data &amp; TOC'!$A$2),'Annual Sales FINAL 06262023'!$E$3:$E$4500,,TRUE),_xlfn.XLOOKUP(A191,'LOOKUP SalesReport 2023-11-13'!A:A,'LOOKUP SalesReport 2023-11-13'!K:K,,FALSE))</f>
        <v>False Pass_grid</v>
      </c>
      <c r="G191" s="98" t="str">
        <f>VLOOKUP($F191,'LOOKUP INTERTIES 2023-11-08'!$B$2:$G$206,6,FALSE)</f>
        <v>Aleutians</v>
      </c>
      <c r="H191" s="140" cm="1">
        <f t="array" ref="H191">IFERROR(_xlfn.XLOOKUP(1,('Annual Sales FINAL 06262023'!$A$3:$A$4500=$A191)*('Annual Sales FINAL 06262023'!$F$3:$F$4500='Input_Data &amp; TOC'!$A$2),'Annual Sales FINAL 06262023'!$V$3:$V$4500,,TRUE),)</f>
        <v>76.298439999999999</v>
      </c>
      <c r="I191" s="151" cm="1">
        <f t="array" ref="I191">IFERROR(_xlfn.XLOOKUP(1,('Annual Sales FINAL 06262023'!$A$3:$A$4500=$A191)*('Annual Sales FINAL 06262023'!$F$3:$F$4500='Input_Data &amp; TOC'!$A$2),'Annual Sales FINAL 06262023'!$W$3:$W$4500,,TRUE),)</f>
        <v>123.062</v>
      </c>
      <c r="J191" s="154" cm="1">
        <f t="array" ref="J191">IFERROR(_xlfn.XLOOKUP(1,('Annual Sales FINAL 06262023'!$A$3:$A$4500=$A191)*('Annual Sales FINAL 06262023'!$F$3:$F$4500='Input_Data &amp; TOC'!$A$2),'Annual Sales FINAL 06262023'!$X$3:$X$4500,,TRUE),)</f>
        <v>27.25</v>
      </c>
      <c r="K191" s="46">
        <f t="shared" si="12"/>
        <v>0.62</v>
      </c>
      <c r="L191" s="139" cm="1">
        <f t="array" ref="L191">IFERROR(_xlfn.XLOOKUP(1,('Annual Sales FINAL 06262023'!$A$3:$A$4500=$A191)*('Annual Sales FINAL 06262023'!$F$3:$F$4500='Input_Data &amp; TOC'!$A$2),'Annual Sales FINAL 06262023'!$Y$3:$Y$4500,,TRUE),)</f>
        <v>174.32850000000002</v>
      </c>
      <c r="M191" s="139" cm="1">
        <f t="array" ref="M191">IFERROR(_xlfn.XLOOKUP(1,('Annual Sales FINAL 06262023'!$A$3:$A$4500=$A191)*('Annual Sales FINAL 06262023'!$F$3:$F$4500='Input_Data &amp; TOC'!$A$2),'Annual Sales FINAL 06262023'!$Z$3:$Z$4500,,TRUE),)</f>
        <v>281.17500000000001</v>
      </c>
      <c r="N191" s="139" cm="1">
        <f t="array" ref="N191">IFERROR(_xlfn.XLOOKUP(1,('Annual Sales FINAL 06262023'!$A$3:$A$4500=$A191)*('Annual Sales FINAL 06262023'!$F$3:$F$4500='Input_Data &amp; TOC'!$A$2),'Annual Sales FINAL 06262023'!$AA$3:$AA$4500,,TRUE),)</f>
        <v>10.833333333333334</v>
      </c>
      <c r="O191" s="140">
        <f t="shared" si="13"/>
        <v>0.62</v>
      </c>
      <c r="P191" s="127" cm="1">
        <f t="array" ref="P191">IFERROR(_xlfn.XLOOKUP(1,('Annual Sales FINAL 06262023'!$A$3:$A$4500=$A191)*('Annual Sales FINAL 06262023'!$F$3:$F$4500='Input_Data &amp; TOC'!$A$2),'Annual Sales FINAL 06262023'!$AO$3:$AO$4500,,TRUE),)</f>
        <v>59.252780000000001</v>
      </c>
      <c r="Q191" s="127" cm="1">
        <f t="array" ref="Q191">IFERROR(_xlfn.XLOOKUP(1,('Annual Sales FINAL 06262023'!$A$3:$A$4500=$A191)*('Annual Sales FINAL 06262023'!$F$3:$F$4500='Input_Data &amp; TOC'!$A$2),'Annual Sales FINAL 06262023'!$AP$3:$AP$4500,,TRUE),)</f>
        <v>95.569000000000003</v>
      </c>
      <c r="R191" s="127" cm="1">
        <f t="array" ref="R191">IFERROR(_xlfn.XLOOKUP(1,('Annual Sales FINAL 06262023'!$A$3:$A$4500=$A191)*('Annual Sales FINAL 06262023'!$F$3:$F$4500='Input_Data &amp; TOC'!$A$2),'Annual Sales FINAL 06262023'!$AQ$3:$AQ$4500,,TRUE),)</f>
        <v>16.833333333333336</v>
      </c>
      <c r="S191" s="142">
        <f t="shared" si="10"/>
        <v>0.62</v>
      </c>
      <c r="T191" s="139" cm="1">
        <f t="array" ref="T191">IFERROR(_xlfn.XLOOKUP(1,('Annual Sales FINAL 06262023'!$A$3:$A$4500=$A191)*('Annual Sales FINAL 06262023'!$F$3:$F$4500='Input_Data &amp; TOC'!$A$2),'Annual Sales FINAL 06262023'!$AR$3:$AR$4500,,TRUE),)</f>
        <v>309.87972000000002</v>
      </c>
      <c r="U191" s="139" cm="1">
        <f t="array" ref="U191">IFERROR(_xlfn.XLOOKUP(1,('Annual Sales FINAL 06262023'!$A$3:$A$4500=$A191)*('Annual Sales FINAL 06262023'!$F$3:$F$4500='Input_Data &amp; TOC'!$A$2),'Annual Sales FINAL 06262023'!$AS$3:$AS$4500,,TRUE),)</f>
        <v>499.80600000000004</v>
      </c>
      <c r="V191" s="139" cm="1">
        <f t="array" ref="V191">IFERROR(_xlfn.XLOOKUP(1,('Annual Sales FINAL 06262023'!$A$3:$A$4500=$A191)*('Annual Sales FINAL 06262023'!$F$3:$F$4500='Input_Data &amp; TOC'!$A$2),'Annual Sales FINAL 06262023'!$AT$3:$AT$4500,,TRUE),)</f>
        <v>54.916666666666671</v>
      </c>
      <c r="W191" s="142">
        <f t="shared" si="14"/>
        <v>0.62</v>
      </c>
      <c r="X191" s="139" t="str" cm="1">
        <f t="array" ref="X191">IFERROR(_xlfn.XLOOKUP(1,('Annual Sales FINAL 06262023'!$A$3:$A$4500=$A191)*('Annual Sales FINAL 06262023'!$F$3:$F$4500='Input_Data &amp; TOC'!$A$2),'Annual Sales FINAL 06262023'!$S$3:$S$4500,,TRUE),)</f>
        <v>PCE</v>
      </c>
      <c r="Y191" s="139" cm="1">
        <f t="array" ref="Y191">IFERROR(_xlfn.XLOOKUP(1,('Annual Sales FINAL 06262023'!$A$3:$A$4500=$A191)*('Annual Sales FINAL 06262023'!$F$3:$F$4500='Input_Data &amp; TOC'!$A$2),'Annual Sales FINAL 06262023'!$AU$3:$AU$4500,,TRUE),)</f>
        <v>12</v>
      </c>
      <c r="Z191" t="str">
        <f>VLOOKUP($A191,'LOOKUP SalesReport 2023-11-13'!$A$2:$P$216,16, FALSE)</f>
        <v>Aleutians</v>
      </c>
      <c r="AA191" t="str">
        <f t="shared" si="11"/>
        <v>Residential rate as reported to PCE</v>
      </c>
    </row>
    <row r="192" spans="1:27" x14ac:dyDescent="0.25">
      <c r="A192" t="s">
        <v>991</v>
      </c>
      <c r="B192">
        <f>VLOOKUP($A192,'LOOKUP SalesReport 2023-11-13'!$A$2:$O$216,4, FALSE)</f>
        <v>331010</v>
      </c>
      <c r="C192">
        <f>VLOOKUP(A192,'LOOKUP SalesReport 2023-11-13'!$A$2:$Q$216,9,FALSE)</f>
        <v>449</v>
      </c>
      <c r="D192" s="48" t="str" cm="1">
        <f t="array" ref="D192">IFERROR(_xlfn.XLOOKUP(1,('Annual Sales FINAL 06262023'!$A$3:$A$4500=Table2.5a!$A192)*('Annual Sales FINAL 06262023'!$F$3:$F$4500='Input_Data &amp; TOC'!$A$2),'Annual Sales FINAL 06262023'!$J$3:$J$4500,,TRUE),_xlfn.XLOOKUP(A192,'LOOKUP SalesReport 2023-11-13'!A:A,'LOOKUP SalesReport 2023-11-13'!H:H,,FALSE))</f>
        <v>Akhiok, City of</v>
      </c>
      <c r="E192" s="48" t="str" cm="1">
        <f t="array" ref="E192">IFERROR(_xlfn.XLOOKUP(1,('Annual Sales FINAL 06262023'!$A$3:$A$4500=Table2.5a!$A192)*('Annual Sales FINAL 06262023'!$F$3:$F$4500='Input_Data &amp; TOC'!$A$2),'Annual Sales FINAL 06262023'!$B$3:$B$4500,,TRUE),_xlfn.XLOOKUP(A192,'LOOKUP SalesReport 2023-11-13'!A:A,'LOOKUP SalesReport 2023-11-13'!G:G,,FALSE))</f>
        <v>Akhiok</v>
      </c>
      <c r="F192" s="48" t="str" cm="1">
        <f t="array" ref="F192">IFERROR(_xlfn.XLOOKUP(1,('Annual Sales FINAL 06262023'!$A$3:$A$4500=Table2.5a!$A192)*('Annual Sales FINAL 06262023'!$F$3:$F$4500='Input_Data &amp; TOC'!$A$2),'Annual Sales FINAL 06262023'!$E$3:$E$4500,,TRUE),_xlfn.XLOOKUP(A192,'LOOKUP SalesReport 2023-11-13'!A:A,'LOOKUP SalesReport 2023-11-13'!K:K,,FALSE))</f>
        <v>Akhiok_grid</v>
      </c>
      <c r="G192" s="98" t="str">
        <f>VLOOKUP($F192,'LOOKUP INTERTIES 2023-11-08'!$B$2:$G$206,6,FALSE)</f>
        <v>Kodiak</v>
      </c>
      <c r="H192" s="140" cm="1">
        <f t="array" ref="H192">IFERROR(_xlfn.XLOOKUP(1,('Annual Sales FINAL 06262023'!$A$3:$A$4500=$A192)*('Annual Sales FINAL 06262023'!$F$3:$F$4500='Input_Data &amp; TOC'!$A$2),'Annual Sales FINAL 06262023'!$V$3:$V$4500,,TRUE),)</f>
        <v>74.376800000000003</v>
      </c>
      <c r="I192" s="151" cm="1">
        <f t="array" ref="I192">IFERROR(_xlfn.XLOOKUP(1,('Annual Sales FINAL 06262023'!$A$3:$A$4500=$A192)*('Annual Sales FINAL 06262023'!$F$3:$F$4500='Input_Data &amp; TOC'!$A$2),'Annual Sales FINAL 06262023'!$W$3:$W$4500,,TRUE),)</f>
        <v>92.971000000000004</v>
      </c>
      <c r="J192" s="154" cm="1">
        <f t="array" ref="J192">IFERROR(_xlfn.XLOOKUP(1,('Annual Sales FINAL 06262023'!$A$3:$A$4500=$A192)*('Annual Sales FINAL 06262023'!$F$3:$F$4500='Input_Data &amp; TOC'!$A$2),'Annual Sales FINAL 06262023'!$X$3:$X$4500,,TRUE),)</f>
        <v>27</v>
      </c>
      <c r="K192" s="46">
        <f t="shared" si="12"/>
        <v>0.8</v>
      </c>
      <c r="L192" s="139" cm="1">
        <f t="array" ref="L192">IFERROR(_xlfn.XLOOKUP(1,('Annual Sales FINAL 06262023'!$A$3:$A$4500=$A192)*('Annual Sales FINAL 06262023'!$F$3:$F$4500='Input_Data &amp; TOC'!$A$2),'Annual Sales FINAL 06262023'!$Y$3:$Y$4500,,TRUE),)</f>
        <v>109.89999999999999</v>
      </c>
      <c r="M192" s="139" cm="1">
        <f t="array" ref="M192">IFERROR(_xlfn.XLOOKUP(1,('Annual Sales FINAL 06262023'!$A$3:$A$4500=$A192)*('Annual Sales FINAL 06262023'!$F$3:$F$4500='Input_Data &amp; TOC'!$A$2),'Annual Sales FINAL 06262023'!$Z$3:$Z$4500,,TRUE),)</f>
        <v>137.375</v>
      </c>
      <c r="N192" s="139" cm="1">
        <f t="array" ref="N192">IFERROR(_xlfn.XLOOKUP(1,('Annual Sales FINAL 06262023'!$A$3:$A$4500=$A192)*('Annual Sales FINAL 06262023'!$F$3:$F$4500='Input_Data &amp; TOC'!$A$2),'Annual Sales FINAL 06262023'!$AA$3:$AA$4500,,TRUE),)</f>
        <v>6.5</v>
      </c>
      <c r="O192" s="140">
        <f t="shared" si="13"/>
        <v>0.79999999999999993</v>
      </c>
      <c r="P192" s="127" cm="1">
        <f t="array" ref="P192">IFERROR(_xlfn.XLOOKUP(1,('Annual Sales FINAL 06262023'!$A$3:$A$4500=$A192)*('Annual Sales FINAL 06262023'!$F$3:$F$4500='Input_Data &amp; TOC'!$A$2),'Annual Sales FINAL 06262023'!$AO$3:$AO$4500,,TRUE),)</f>
        <v>13.2128</v>
      </c>
      <c r="Q192" s="127" cm="1">
        <f t="array" ref="Q192">IFERROR(_xlfn.XLOOKUP(1,('Annual Sales FINAL 06262023'!$A$3:$A$4500=$A192)*('Annual Sales FINAL 06262023'!$F$3:$F$4500='Input_Data &amp; TOC'!$A$2),'Annual Sales FINAL 06262023'!$AP$3:$AP$4500,,TRUE),)</f>
        <v>16.516000000000002</v>
      </c>
      <c r="R192" s="127" cm="1">
        <f t="array" ref="R192">IFERROR(_xlfn.XLOOKUP(1,('Annual Sales FINAL 06262023'!$A$3:$A$4500=$A192)*('Annual Sales FINAL 06262023'!$F$3:$F$4500='Input_Data &amp; TOC'!$A$2),'Annual Sales FINAL 06262023'!$AQ$3:$AQ$4500,,TRUE),)</f>
        <v>9.3333333333333339</v>
      </c>
      <c r="S192" s="142">
        <f t="shared" si="10"/>
        <v>0.79999999999999993</v>
      </c>
      <c r="T192" s="139" cm="1">
        <f t="array" ref="T192">IFERROR(_xlfn.XLOOKUP(1,('Annual Sales FINAL 06262023'!$A$3:$A$4500=$A192)*('Annual Sales FINAL 06262023'!$F$3:$F$4500='Input_Data &amp; TOC'!$A$2),'Annual Sales FINAL 06262023'!$AR$3:$AR$4500,,TRUE),)</f>
        <v>197.48959999999997</v>
      </c>
      <c r="U192" s="139" cm="1">
        <f t="array" ref="U192">IFERROR(_xlfn.XLOOKUP(1,('Annual Sales FINAL 06262023'!$A$3:$A$4500=$A192)*('Annual Sales FINAL 06262023'!$F$3:$F$4500='Input_Data &amp; TOC'!$A$2),'Annual Sales FINAL 06262023'!$AS$3:$AS$4500,,TRUE),)</f>
        <v>246.86199999999999</v>
      </c>
      <c r="V192" s="139" cm="1">
        <f t="array" ref="V192">IFERROR(_xlfn.XLOOKUP(1,('Annual Sales FINAL 06262023'!$A$3:$A$4500=$A192)*('Annual Sales FINAL 06262023'!$F$3:$F$4500='Input_Data &amp; TOC'!$A$2),'Annual Sales FINAL 06262023'!$AT$3:$AT$4500,,TRUE),)</f>
        <v>42.833333333333336</v>
      </c>
      <c r="W192" s="142">
        <f t="shared" si="14"/>
        <v>0.79999999999999993</v>
      </c>
      <c r="X192" s="139" t="str" cm="1">
        <f t="array" ref="X192">IFERROR(_xlfn.XLOOKUP(1,('Annual Sales FINAL 06262023'!$A$3:$A$4500=$A192)*('Annual Sales FINAL 06262023'!$F$3:$F$4500='Input_Data &amp; TOC'!$A$2),'Annual Sales FINAL 06262023'!$S$3:$S$4500,,TRUE),)</f>
        <v>PCE</v>
      </c>
      <c r="Y192" s="139" cm="1">
        <f t="array" ref="Y192">IFERROR(_xlfn.XLOOKUP(1,('Annual Sales FINAL 06262023'!$A$3:$A$4500=$A192)*('Annual Sales FINAL 06262023'!$F$3:$F$4500='Input_Data &amp; TOC'!$A$2),'Annual Sales FINAL 06262023'!$AU$3:$AU$4500,,TRUE),)</f>
        <v>12</v>
      </c>
      <c r="Z192" t="str">
        <f>VLOOKUP($A192,'LOOKUP SalesReport 2023-11-13'!$A$2:$P$216,16, FALSE)</f>
        <v>Kodiak</v>
      </c>
      <c r="AA192" t="str">
        <f t="shared" si="11"/>
        <v>Residential rate as reported to PCE</v>
      </c>
    </row>
    <row r="193" spans="1:29" x14ac:dyDescent="0.25">
      <c r="A193" t="s">
        <v>1023</v>
      </c>
      <c r="B193">
        <f>VLOOKUP($A193,'LOOKUP SalesReport 2023-11-13'!$A$2:$O$216,4, FALSE)</f>
        <v>332110</v>
      </c>
      <c r="C193">
        <f>VLOOKUP(A193,'LOOKUP SalesReport 2023-11-13'!$A$2:$Q$216,9,FALSE)</f>
        <v>661</v>
      </c>
      <c r="D193" s="48" t="str" cm="1">
        <f t="array" ref="D193">IFERROR(_xlfn.XLOOKUP(1,('Annual Sales FINAL 06262023'!$A$3:$A$4500=Table2.5a!$A193)*('Annual Sales FINAL 06262023'!$F$3:$F$4500='Input_Data &amp; TOC'!$A$2),'Annual Sales FINAL 06262023'!$J$3:$J$4500,,TRUE),_xlfn.XLOOKUP(A193,'LOOKUP SalesReport 2023-11-13'!A:A,'LOOKUP SalesReport 2023-11-13'!H:H,,FALSE))</f>
        <v>New Koliganek Village Council</v>
      </c>
      <c r="E193" s="48" t="str" cm="1">
        <f t="array" ref="E193">IFERROR(_xlfn.XLOOKUP(1,('Annual Sales FINAL 06262023'!$A$3:$A$4500=Table2.5a!$A193)*('Annual Sales FINAL 06262023'!$F$3:$F$4500='Input_Data &amp; TOC'!$A$2),'Annual Sales FINAL 06262023'!$B$3:$B$4500,,TRUE),_xlfn.XLOOKUP(A193,'LOOKUP SalesReport 2023-11-13'!A:A,'LOOKUP SalesReport 2023-11-13'!G:G,,FALSE))</f>
        <v>Koliganek</v>
      </c>
      <c r="F193" s="48" t="str" cm="1">
        <f t="array" ref="F193">IFERROR(_xlfn.XLOOKUP(1,('Annual Sales FINAL 06262023'!$A$3:$A$4500=Table2.5a!$A193)*('Annual Sales FINAL 06262023'!$F$3:$F$4500='Input_Data &amp; TOC'!$A$2),'Annual Sales FINAL 06262023'!$E$3:$E$4500,,TRUE),_xlfn.XLOOKUP(A193,'LOOKUP SalesReport 2023-11-13'!A:A,'LOOKUP SalesReport 2023-11-13'!K:K,,FALSE))</f>
        <v>Koliganek_grid</v>
      </c>
      <c r="G193" s="98" t="str">
        <f>VLOOKUP($F193,'LOOKUP INTERTIES 2023-11-08'!$B$2:$G$206,6,FALSE)</f>
        <v>Bristol Bay</v>
      </c>
      <c r="H193" s="140" cm="1">
        <f t="array" ref="H193">IFERROR(_xlfn.XLOOKUP(1,('Annual Sales FINAL 06262023'!$A$3:$A$4500=$A193)*('Annual Sales FINAL 06262023'!$F$3:$F$4500='Input_Data &amp; TOC'!$A$2),'Annual Sales FINAL 06262023'!$V$3:$V$4500,,TRUE),)</f>
        <v>128.584</v>
      </c>
      <c r="I193" s="151" cm="1">
        <f t="array" ref="I193">IFERROR(_xlfn.XLOOKUP(1,('Annual Sales FINAL 06262023'!$A$3:$A$4500=$A193)*('Annual Sales FINAL 06262023'!$F$3:$F$4500='Input_Data &amp; TOC'!$A$2),'Annual Sales FINAL 06262023'!$W$3:$W$4500,,TRUE),)</f>
        <v>257.16800000000001</v>
      </c>
      <c r="J193" s="154" cm="1">
        <f t="array" ref="J193">IFERROR(_xlfn.XLOOKUP(1,('Annual Sales FINAL 06262023'!$A$3:$A$4500=$A193)*('Annual Sales FINAL 06262023'!$F$3:$F$4500='Input_Data &amp; TOC'!$A$2),'Annual Sales FINAL 06262023'!$X$3:$X$4500,,TRUE),)</f>
        <v>76.166666666666671</v>
      </c>
      <c r="K193" s="46">
        <f t="shared" si="12"/>
        <v>0.5</v>
      </c>
      <c r="L193" s="139" cm="1">
        <f t="array" ref="L193">IFERROR(_xlfn.XLOOKUP(1,('Annual Sales FINAL 06262023'!$A$3:$A$4500=$A193)*('Annual Sales FINAL 06262023'!$F$3:$F$4500='Input_Data &amp; TOC'!$A$2),'Annual Sales FINAL 06262023'!$Y$3:$Y$4500,,TRUE),)</f>
        <v>30.179500000000001</v>
      </c>
      <c r="M193" s="139" cm="1">
        <f t="array" ref="M193">IFERROR(_xlfn.XLOOKUP(1,('Annual Sales FINAL 06262023'!$A$3:$A$4500=$A193)*('Annual Sales FINAL 06262023'!$F$3:$F$4500='Input_Data &amp; TOC'!$A$2),'Annual Sales FINAL 06262023'!$Z$3:$Z$4500,,TRUE),)</f>
        <v>60.359000000000002</v>
      </c>
      <c r="N193" s="139" cm="1">
        <f t="array" ref="N193">IFERROR(_xlfn.XLOOKUP(1,('Annual Sales FINAL 06262023'!$A$3:$A$4500=$A193)*('Annual Sales FINAL 06262023'!$F$3:$F$4500='Input_Data &amp; TOC'!$A$2),'Annual Sales FINAL 06262023'!$AA$3:$AA$4500,,TRUE),)</f>
        <v>9.8333333333333339</v>
      </c>
      <c r="O193" s="140">
        <f t="shared" si="13"/>
        <v>0.5</v>
      </c>
      <c r="P193" s="127" cm="1">
        <f t="array" ref="P193">IFERROR(_xlfn.XLOOKUP(1,('Annual Sales FINAL 06262023'!$A$3:$A$4500=$A193)*('Annual Sales FINAL 06262023'!$F$3:$F$4500='Input_Data &amp; TOC'!$A$2),'Annual Sales FINAL 06262023'!$AO$3:$AO$4500,,TRUE),)</f>
        <v>146.9615</v>
      </c>
      <c r="Q193" s="127" cm="1">
        <f t="array" ref="Q193">IFERROR(_xlfn.XLOOKUP(1,('Annual Sales FINAL 06262023'!$A$3:$A$4500=$A193)*('Annual Sales FINAL 06262023'!$F$3:$F$4500='Input_Data &amp; TOC'!$A$2),'Annual Sales FINAL 06262023'!$AP$3:$AP$4500,,TRUE),)</f>
        <v>293.923</v>
      </c>
      <c r="R193" s="127" cm="1">
        <f t="array" ref="R193">IFERROR(_xlfn.XLOOKUP(1,('Annual Sales FINAL 06262023'!$A$3:$A$4500=$A193)*('Annual Sales FINAL 06262023'!$F$3:$F$4500='Input_Data &amp; TOC'!$A$2),'Annual Sales FINAL 06262023'!$AQ$3:$AQ$4500,,TRUE),)</f>
        <v>17</v>
      </c>
      <c r="S193" s="142">
        <f t="shared" si="10"/>
        <v>0.5</v>
      </c>
      <c r="T193" s="139" cm="1">
        <f t="array" ref="T193">IFERROR(_xlfn.XLOOKUP(1,('Annual Sales FINAL 06262023'!$A$3:$A$4500=$A193)*('Annual Sales FINAL 06262023'!$F$3:$F$4500='Input_Data &amp; TOC'!$A$2),'Annual Sales FINAL 06262023'!$AR$3:$AR$4500,,TRUE),)</f>
        <v>305.72500000000002</v>
      </c>
      <c r="U193" s="139" cm="1">
        <f t="array" ref="U193">IFERROR(_xlfn.XLOOKUP(1,('Annual Sales FINAL 06262023'!$A$3:$A$4500=$A193)*('Annual Sales FINAL 06262023'!$F$3:$F$4500='Input_Data &amp; TOC'!$A$2),'Annual Sales FINAL 06262023'!$AS$3:$AS$4500,,TRUE),)</f>
        <v>611.45000000000005</v>
      </c>
      <c r="V193" s="139" cm="1">
        <f t="array" ref="V193">IFERROR(_xlfn.XLOOKUP(1,('Annual Sales FINAL 06262023'!$A$3:$A$4500=$A193)*('Annual Sales FINAL 06262023'!$F$3:$F$4500='Input_Data &amp; TOC'!$A$2),'Annual Sales FINAL 06262023'!$AT$3:$AT$4500,,TRUE),)</f>
        <v>103</v>
      </c>
      <c r="W193" s="142">
        <f t="shared" si="14"/>
        <v>0.5</v>
      </c>
      <c r="X193" s="139" t="str" cm="1">
        <f t="array" ref="X193">IFERROR(_xlfn.XLOOKUP(1,('Annual Sales FINAL 06262023'!$A$3:$A$4500=$A193)*('Annual Sales FINAL 06262023'!$F$3:$F$4500='Input_Data &amp; TOC'!$A$2),'Annual Sales FINAL 06262023'!$S$3:$S$4500,,TRUE),)</f>
        <v>PCE</v>
      </c>
      <c r="Y193" s="139" cm="1">
        <f t="array" ref="Y193">IFERROR(_xlfn.XLOOKUP(1,('Annual Sales FINAL 06262023'!$A$3:$A$4500=$A193)*('Annual Sales FINAL 06262023'!$F$3:$F$4500='Input_Data &amp; TOC'!$A$2),'Annual Sales FINAL 06262023'!$AU$3:$AU$4500,,TRUE),)</f>
        <v>12</v>
      </c>
      <c r="Z193" t="str">
        <f>VLOOKUP($A193,'LOOKUP SalesReport 2023-11-13'!$A$2:$P$216,16, FALSE)</f>
        <v>Bristol Bay</v>
      </c>
      <c r="AA193" t="str">
        <f t="shared" si="11"/>
        <v>Residential rate as reported to PCE</v>
      </c>
      <c r="AB193" s="54"/>
      <c r="AC193" s="54"/>
    </row>
    <row r="194" spans="1:29" s="98" customFormat="1" ht="30" x14ac:dyDescent="0.25">
      <c r="A194" t="s">
        <v>475</v>
      </c>
      <c r="B194">
        <f>VLOOKUP($A194,'LOOKUP SalesReport 2023-11-13'!$A$2:$O$216,4, FALSE)</f>
        <v>332280</v>
      </c>
      <c r="C194">
        <f>VLOOKUP(A194,'LOOKUP SalesReport 2023-11-13'!$A$2:$Q$216,9,FALSE)</f>
        <v>22</v>
      </c>
      <c r="D194" s="48" t="str" cm="1">
        <f t="array" ref="D194">IFERROR(_xlfn.XLOOKUP(1,('Annual Sales FINAL 06262023'!$A$3:$A$4500=Table2.5a!$A194)*('Annual Sales FINAL 06262023'!$F$3:$F$4500='Input_Data &amp; TOC'!$A$2),'Annual Sales FINAL 06262023'!$J$3:$J$4500,,TRUE),_xlfn.XLOOKUP(A194,'LOOKUP SalesReport 2023-11-13'!A:A,'LOOKUP SalesReport 2023-11-13'!H:H,,FALSE))</f>
        <v>Naknek Electric Association</v>
      </c>
      <c r="E194" s="48" t="str" cm="1">
        <f t="array" ref="E194">IFERROR(_xlfn.XLOOKUP(1,('Annual Sales FINAL 06262023'!$A$3:$A$4500=Table2.5a!$A194)*('Annual Sales FINAL 06262023'!$F$3:$F$4500='Input_Data &amp; TOC'!$A$2),'Annual Sales FINAL 06262023'!$B$3:$B$4500,,TRUE),_xlfn.XLOOKUP(A194,'LOOKUP SalesReport 2023-11-13'!A:A,'LOOKUP SalesReport 2023-11-13'!G:G,,FALSE))</f>
        <v>Naknek, South Naknek, King Salmon</v>
      </c>
      <c r="F194" s="48" t="str" cm="1">
        <f t="array" ref="F194">IFERROR(_xlfn.XLOOKUP(1,('Annual Sales FINAL 06262023'!$A$3:$A$4500=Table2.5a!$A194)*('Annual Sales FINAL 06262023'!$F$3:$F$4500='Input_Data &amp; TOC'!$A$2),'Annual Sales FINAL 06262023'!$E$3:$E$4500,,TRUE),_xlfn.XLOOKUP(A194,'LOOKUP SalesReport 2023-11-13'!A:A,'LOOKUP SalesReport 2023-11-13'!K:K,,FALSE))</f>
        <v>Naknek_grid</v>
      </c>
      <c r="G194" s="98" t="str">
        <f>VLOOKUP($F194,'LOOKUP INTERTIES 2023-11-08'!$B$2:$G$206,6,FALSE)</f>
        <v>Bristol Bay</v>
      </c>
      <c r="H194" s="140" cm="1">
        <f t="array" ref="H194">IFERROR(_xlfn.XLOOKUP(1,('Annual Sales FINAL 06262023'!$A$3:$A$4500=$A194)*('Annual Sales FINAL 06262023'!$F$3:$F$4500='Input_Data &amp; TOC'!$A$2),'Annual Sales FINAL 06262023'!$V$3:$V$4500,,TRUE),)</f>
        <v>1537.126431575</v>
      </c>
      <c r="I194" s="151" cm="1">
        <f t="array" ref="I194">IFERROR(_xlfn.XLOOKUP(1,('Annual Sales FINAL 06262023'!$A$3:$A$4500=$A194)*('Annual Sales FINAL 06262023'!$F$3:$F$4500='Input_Data &amp; TOC'!$A$2),'Annual Sales FINAL 06262023'!$W$3:$W$4500,,TRUE),)</f>
        <v>3229.6529999999998</v>
      </c>
      <c r="J194" s="154" cm="1">
        <f t="array" ref="J194">IFERROR(_xlfn.XLOOKUP(1,('Annual Sales FINAL 06262023'!$A$3:$A$4500=$A194)*('Annual Sales FINAL 06262023'!$F$3:$F$4500='Input_Data &amp; TOC'!$A$2),'Annual Sales FINAL 06262023'!$X$3:$X$4500,,TRUE),)</f>
        <v>705.83333333333337</v>
      </c>
      <c r="K194" s="46">
        <f t="shared" si="12"/>
        <v>0.47594166666666671</v>
      </c>
      <c r="L194" s="139" cm="1">
        <f t="array" ref="L194">IFERROR(_xlfn.XLOOKUP(1,('Annual Sales FINAL 06262023'!$A$3:$A$4500=$A194)*('Annual Sales FINAL 06262023'!$F$3:$F$4500='Input_Data &amp; TOC'!$A$2),'Annual Sales FINAL 06262023'!$Y$3:$Y$4500,,TRUE),)</f>
        <v>6441.2588732916674</v>
      </c>
      <c r="M194" s="139" cm="1">
        <f t="array" ref="M194">IFERROR(_xlfn.XLOOKUP(1,('Annual Sales FINAL 06262023'!$A$3:$A$4500=$A194)*('Annual Sales FINAL 06262023'!$F$3:$F$4500='Input_Data &amp; TOC'!$A$2),'Annual Sales FINAL 06262023'!$Z$3:$Z$4500,,TRUE),)</f>
        <v>13533.715</v>
      </c>
      <c r="N194" s="139" cm="1">
        <f t="array" ref="N194">IFERROR(_xlfn.XLOOKUP(1,('Annual Sales FINAL 06262023'!$A$3:$A$4500=$A194)*('Annual Sales FINAL 06262023'!$F$3:$F$4500='Input_Data &amp; TOC'!$A$2),'Annual Sales FINAL 06262023'!$AA$3:$AA$4500,,TRUE),)</f>
        <v>35.333333333333336</v>
      </c>
      <c r="O194" s="140">
        <f t="shared" si="13"/>
        <v>0.47594166666666671</v>
      </c>
      <c r="P194" s="127" cm="1">
        <f t="array" ref="P194">IFERROR(_xlfn.XLOOKUP(1,('Annual Sales FINAL 06262023'!$A$3:$A$4500=$A194)*('Annual Sales FINAL 06262023'!$F$3:$F$4500='Input_Data &amp; TOC'!$A$2),'Annual Sales FINAL 06262023'!$AO$3:$AO$4500,,TRUE),)</f>
        <v>2291.6634084750003</v>
      </c>
      <c r="Q194" s="127" cm="1">
        <f t="array" ref="Q194">IFERROR(_xlfn.XLOOKUP(1,('Annual Sales FINAL 06262023'!$A$3:$A$4500=$A194)*('Annual Sales FINAL 06262023'!$F$3:$F$4500='Input_Data &amp; TOC'!$A$2),'Annual Sales FINAL 06262023'!$AP$3:$AP$4500,,TRUE),)</f>
        <v>4815.009</v>
      </c>
      <c r="R194" s="127" cm="1">
        <f t="array" ref="R194">IFERROR(_xlfn.XLOOKUP(1,('Annual Sales FINAL 06262023'!$A$3:$A$4500=$A194)*('Annual Sales FINAL 06262023'!$F$3:$F$4500='Input_Data &amp; TOC'!$A$2),'Annual Sales FINAL 06262023'!$AQ$3:$AQ$4500,,TRUE),)</f>
        <v>381.83333333333331</v>
      </c>
      <c r="S194" s="142">
        <f t="shared" si="10"/>
        <v>0.47594166666666671</v>
      </c>
      <c r="T194" s="139" cm="1">
        <f t="array" ref="T194">IFERROR(_xlfn.XLOOKUP(1,('Annual Sales FINAL 06262023'!$A$3:$A$4500=$A194)*('Annual Sales FINAL 06262023'!$F$3:$F$4500='Input_Data &amp; TOC'!$A$2),'Annual Sales FINAL 06262023'!$AR$3:$AR$4500,,TRUE),)</f>
        <v>10270.048713341668</v>
      </c>
      <c r="U194" s="139" cm="1">
        <f t="array" ref="U194">IFERROR(_xlfn.XLOOKUP(1,('Annual Sales FINAL 06262023'!$A$3:$A$4500=$A194)*('Annual Sales FINAL 06262023'!$F$3:$F$4500='Input_Data &amp; TOC'!$A$2),'Annual Sales FINAL 06262023'!$AS$3:$AS$4500,,TRUE),)</f>
        <v>21578.377</v>
      </c>
      <c r="V194" s="139" cm="1">
        <f t="array" ref="V194">IFERROR(_xlfn.XLOOKUP(1,('Annual Sales FINAL 06262023'!$A$3:$A$4500=$A194)*('Annual Sales FINAL 06262023'!$F$3:$F$4500='Input_Data &amp; TOC'!$A$2),'Annual Sales FINAL 06262023'!$AT$3:$AT$4500,,TRUE),)</f>
        <v>1123</v>
      </c>
      <c r="W194" s="142">
        <f t="shared" si="14"/>
        <v>0.47594166666666671</v>
      </c>
      <c r="X194" s="139" t="str" cm="1">
        <f t="array" ref="X194">IFERROR(_xlfn.XLOOKUP(1,('Annual Sales FINAL 06262023'!$A$3:$A$4500=$A194)*('Annual Sales FINAL 06262023'!$F$3:$F$4500='Input_Data &amp; TOC'!$A$2),'Annual Sales FINAL 06262023'!$S$3:$S$4500,,TRUE),)</f>
        <v>PCE</v>
      </c>
      <c r="Y194" s="139" cm="1">
        <f t="array" ref="Y194">IFERROR(_xlfn.XLOOKUP(1,('Annual Sales FINAL 06262023'!$A$3:$A$4500=$A194)*('Annual Sales FINAL 06262023'!$F$3:$F$4500='Input_Data &amp; TOC'!$A$2),'Annual Sales FINAL 06262023'!$AU$3:$AU$4500,,TRUE),)</f>
        <v>12</v>
      </c>
      <c r="Z194" t="str">
        <f>VLOOKUP($A194,'LOOKUP SalesReport 2023-11-13'!$A$2:$P$216,16, FALSE)</f>
        <v>Bristol Bay</v>
      </c>
      <c r="AA194" t="str">
        <f t="shared" si="11"/>
        <v>Residential rate as reported to PCE</v>
      </c>
    </row>
    <row r="195" spans="1:29" s="54" customFormat="1" x14ac:dyDescent="0.25">
      <c r="A195" t="s">
        <v>913</v>
      </c>
      <c r="B195">
        <f>VLOOKUP($A195,'LOOKUP SalesReport 2023-11-13'!$A$2:$O$216,4, FALSE)</f>
        <v>332000</v>
      </c>
      <c r="C195">
        <f>VLOOKUP(A195,'LOOKUP SalesReport 2023-11-13'!$A$2:$Q$216,9,FALSE)</f>
        <v>373</v>
      </c>
      <c r="D195" s="48" t="str" cm="1">
        <f t="array" ref="D195">IFERROR(_xlfn.XLOOKUP(1,('Annual Sales FINAL 06262023'!$A$3:$A$4500=Table2.5a!$A195)*('Annual Sales FINAL 06262023'!$F$3:$F$4500='Input_Data &amp; TOC'!$A$2),'Annual Sales FINAL 06262023'!$J$3:$J$4500,,TRUE),_xlfn.XLOOKUP(A195,'LOOKUP SalesReport 2023-11-13'!A:A,'LOOKUP SalesReport 2023-11-13'!H:H,,FALSE))</f>
        <v>Golovin Power Utilities</v>
      </c>
      <c r="E195" s="48" t="str" cm="1">
        <f t="array" ref="E195">IFERROR(_xlfn.XLOOKUP(1,('Annual Sales FINAL 06262023'!$A$3:$A$4500=Table2.5a!$A195)*('Annual Sales FINAL 06262023'!$F$3:$F$4500='Input_Data &amp; TOC'!$A$2),'Annual Sales FINAL 06262023'!$B$3:$B$4500,,TRUE),_xlfn.XLOOKUP(A195,'LOOKUP SalesReport 2023-11-13'!A:A,'LOOKUP SalesReport 2023-11-13'!G:G,,FALSE))</f>
        <v>Golovin</v>
      </c>
      <c r="F195" s="48" t="str" cm="1">
        <f t="array" ref="F195">IFERROR(_xlfn.XLOOKUP(1,('Annual Sales FINAL 06262023'!$A$3:$A$4500=Table2.5a!$A195)*('Annual Sales FINAL 06262023'!$F$3:$F$4500='Input_Data &amp; TOC'!$A$2),'Annual Sales FINAL 06262023'!$E$3:$E$4500,,TRUE),_xlfn.XLOOKUP(A195,'LOOKUP SalesReport 2023-11-13'!A:A,'LOOKUP SalesReport 2023-11-13'!K:K,,FALSE))</f>
        <v>Golovin_grid</v>
      </c>
      <c r="G195" s="98" t="str">
        <f>VLOOKUP($F195,'LOOKUP INTERTIES 2023-11-08'!$B$2:$G$206,6,FALSE)</f>
        <v>Bering Straits</v>
      </c>
      <c r="H195" s="140" cm="1">
        <f t="array" ref="H195">IFERROR(_xlfn.XLOOKUP(1,('Annual Sales FINAL 06262023'!$A$3:$A$4500=$A195)*('Annual Sales FINAL 06262023'!$F$3:$F$4500='Input_Data &amp; TOC'!$A$2),'Annual Sales FINAL 06262023'!$V$3:$V$4500,,TRUE),)</f>
        <v>91.016310000000004</v>
      </c>
      <c r="I195" s="151" cm="1">
        <f t="array" ref="I195">IFERROR(_xlfn.XLOOKUP(1,('Annual Sales FINAL 06262023'!$A$3:$A$4500=$A195)*('Annual Sales FINAL 06262023'!$F$3:$F$4500='Input_Data &amp; TOC'!$A$2),'Annual Sales FINAL 06262023'!$W$3:$W$4500,,TRUE),)</f>
        <v>275.80700000000002</v>
      </c>
      <c r="J195" s="154" cm="1">
        <f t="array" ref="J195">IFERROR(_xlfn.XLOOKUP(1,('Annual Sales FINAL 06262023'!$A$3:$A$4500=$A195)*('Annual Sales FINAL 06262023'!$F$3:$F$4500='Input_Data &amp; TOC'!$A$2),'Annual Sales FINAL 06262023'!$X$3:$X$4500,,TRUE),)</f>
        <v>48.833333333333336</v>
      </c>
      <c r="K195" s="46">
        <f t="shared" si="12"/>
        <v>0.33</v>
      </c>
      <c r="L195" s="139" cm="1">
        <f t="array" ref="L195">IFERROR(_xlfn.XLOOKUP(1,('Annual Sales FINAL 06262023'!$A$3:$A$4500=$A195)*('Annual Sales FINAL 06262023'!$F$3:$F$4500='Input_Data &amp; TOC'!$A$2),'Annual Sales FINAL 06262023'!$Y$3:$Y$4500,,TRUE),)</f>
        <v>134.22354000000001</v>
      </c>
      <c r="M195" s="139" cm="1">
        <f t="array" ref="M195">IFERROR(_xlfn.XLOOKUP(1,('Annual Sales FINAL 06262023'!$A$3:$A$4500=$A195)*('Annual Sales FINAL 06262023'!$F$3:$F$4500='Input_Data &amp; TOC'!$A$2),'Annual Sales FINAL 06262023'!$Z$3:$Z$4500,,TRUE),)</f>
        <v>406.738</v>
      </c>
      <c r="N195" s="139" cm="1">
        <f t="array" ref="N195">IFERROR(_xlfn.XLOOKUP(1,('Annual Sales FINAL 06262023'!$A$3:$A$4500=$A195)*('Annual Sales FINAL 06262023'!$F$3:$F$4500='Input_Data &amp; TOC'!$A$2),'Annual Sales FINAL 06262023'!$AA$3:$AA$4500,,TRUE),)</f>
        <v>9.6666666666666661</v>
      </c>
      <c r="O195" s="140">
        <f t="shared" si="13"/>
        <v>0.33</v>
      </c>
      <c r="P195" s="127" cm="1">
        <f t="array" ref="P195">IFERROR(_xlfn.XLOOKUP(1,('Annual Sales FINAL 06262023'!$A$3:$A$4500=$A195)*('Annual Sales FINAL 06262023'!$F$3:$F$4500='Input_Data &amp; TOC'!$A$2),'Annual Sales FINAL 06262023'!$AO$3:$AO$4500,,TRUE),)</f>
        <v>59.364690000000003</v>
      </c>
      <c r="Q195" s="127" cm="1">
        <f t="array" ref="Q195">IFERROR(_xlfn.XLOOKUP(1,('Annual Sales FINAL 06262023'!$A$3:$A$4500=$A195)*('Annual Sales FINAL 06262023'!$F$3:$F$4500='Input_Data &amp; TOC'!$A$2),'Annual Sales FINAL 06262023'!$AP$3:$AP$4500,,TRUE),)</f>
        <v>179.893</v>
      </c>
      <c r="R195" s="127" cm="1">
        <f t="array" ref="R195">IFERROR(_xlfn.XLOOKUP(1,('Annual Sales FINAL 06262023'!$A$3:$A$4500=$A195)*('Annual Sales FINAL 06262023'!$F$3:$F$4500='Input_Data &amp; TOC'!$A$2),'Annual Sales FINAL 06262023'!$AQ$3:$AQ$4500,,TRUE),)</f>
        <v>40.416666666666664</v>
      </c>
      <c r="S195" s="142">
        <f t="shared" ref="S195:S196" si="15">IFERROR(P195/Q195,"")</f>
        <v>0.33</v>
      </c>
      <c r="T195" s="139" cm="1">
        <f t="array" ref="T195">IFERROR(_xlfn.XLOOKUP(1,('Annual Sales FINAL 06262023'!$A$3:$A$4500=$A195)*('Annual Sales FINAL 06262023'!$F$3:$F$4500='Input_Data &amp; TOC'!$A$2),'Annual Sales FINAL 06262023'!$AR$3:$AR$4500,,TRUE),)</f>
        <v>284.60453999999999</v>
      </c>
      <c r="U195" s="139" cm="1">
        <f t="array" ref="U195">IFERROR(_xlfn.XLOOKUP(1,('Annual Sales FINAL 06262023'!$A$3:$A$4500=$A195)*('Annual Sales FINAL 06262023'!$F$3:$F$4500='Input_Data &amp; TOC'!$A$2),'Annual Sales FINAL 06262023'!$AS$3:$AS$4500,,TRUE),)</f>
        <v>862.43799999999999</v>
      </c>
      <c r="V195" s="139" cm="1">
        <f t="array" ref="V195">IFERROR(_xlfn.XLOOKUP(1,('Annual Sales FINAL 06262023'!$A$3:$A$4500=$A195)*('Annual Sales FINAL 06262023'!$F$3:$F$4500='Input_Data &amp; TOC'!$A$2),'Annual Sales FINAL 06262023'!$AT$3:$AT$4500,,TRUE),)</f>
        <v>98.916666666666657</v>
      </c>
      <c r="W195" s="142">
        <f t="shared" si="14"/>
        <v>0.33</v>
      </c>
      <c r="X195" s="139" t="str" cm="1">
        <f t="array" ref="X195">IFERROR(_xlfn.XLOOKUP(1,('Annual Sales FINAL 06262023'!$A$3:$A$4500=$A195)*('Annual Sales FINAL 06262023'!$F$3:$F$4500='Input_Data &amp; TOC'!$A$2),'Annual Sales FINAL 06262023'!$S$3:$S$4500,,TRUE),)</f>
        <v>PCE</v>
      </c>
      <c r="Y195" s="139" cm="1">
        <f t="array" ref="Y195">IFERROR(_xlfn.XLOOKUP(1,('Annual Sales FINAL 06262023'!$A$3:$A$4500=$A195)*('Annual Sales FINAL 06262023'!$F$3:$F$4500='Input_Data &amp; TOC'!$A$2),'Annual Sales FINAL 06262023'!$AU$3:$AU$4500,,TRUE),)</f>
        <v>12</v>
      </c>
      <c r="Z195" t="str">
        <f>VLOOKUP($A195,'LOOKUP SalesReport 2023-11-13'!$A$2:$P$216,16, FALSE)</f>
        <v>Bering Straits</v>
      </c>
      <c r="AA195" t="str">
        <f t="shared" ref="AA195:AA196" si="16">IF(W195="No", "Residential rate is calculated", "Residential rate as reported to PCE")</f>
        <v>Residential rate as reported to PCE</v>
      </c>
    </row>
    <row r="196" spans="1:29" s="54" customFormat="1" x14ac:dyDescent="0.25">
      <c r="A196" t="s">
        <v>496</v>
      </c>
      <c r="B196">
        <f>VLOOKUP($A196,'LOOKUP SalesReport 2023-11-13'!$A$2:$O$216,4, FALSE)</f>
        <v>332430</v>
      </c>
      <c r="C196">
        <f>VLOOKUP(A196,'LOOKUP SalesReport 2023-11-13'!$A$2:$Q$216,9,FALSE)</f>
        <v>45</v>
      </c>
      <c r="D196" s="48" t="str" cm="1">
        <f t="array" ref="D196">IFERROR(_xlfn.XLOOKUP(1,('Annual Sales FINAL 06262023'!$A$3:$A$4500=Table2.5a!$A196)*('Annual Sales FINAL 06262023'!$F$3:$F$4500='Input_Data &amp; TOC'!$A$2),'Annual Sales FINAL 06262023'!$J$3:$J$4500,,TRUE),_xlfn.XLOOKUP(A196,'LOOKUP SalesReport 2023-11-13'!A:A,'LOOKUP SalesReport 2023-11-13'!H:H,,FALSE))</f>
        <v>Nushagak Electric Cooperative</v>
      </c>
      <c r="E196" s="48" t="str" cm="1">
        <f t="array" ref="E196">IFERROR(_xlfn.XLOOKUP(1,('Annual Sales FINAL 06262023'!$A$3:$A$4500=Table2.5a!$A196)*('Annual Sales FINAL 06262023'!$F$3:$F$4500='Input_Data &amp; TOC'!$A$2),'Annual Sales FINAL 06262023'!$B$3:$B$4500,,TRUE),_xlfn.XLOOKUP(A196,'LOOKUP SalesReport 2023-11-13'!A:A,'LOOKUP SalesReport 2023-11-13'!G:G,,FALSE))</f>
        <v>Dillingham, Aleknagik</v>
      </c>
      <c r="F196" s="48" t="str" cm="1">
        <f t="array" ref="F196">IFERROR(_xlfn.XLOOKUP(1,('Annual Sales FINAL 06262023'!$A$3:$A$4500=Table2.5a!$A196)*('Annual Sales FINAL 06262023'!$F$3:$F$4500='Input_Data &amp; TOC'!$A$2),'Annual Sales FINAL 06262023'!$E$3:$E$4500,,TRUE),_xlfn.XLOOKUP(A196,'LOOKUP SalesReport 2023-11-13'!A:A,'LOOKUP SalesReport 2023-11-13'!K:K,,FALSE))</f>
        <v>Dillingham_grid</v>
      </c>
      <c r="G196" s="98" t="str">
        <f>VLOOKUP($F196,'LOOKUP INTERTIES 2023-11-08'!$B$2:$G$206,6,FALSE)</f>
        <v>Bristol Bay</v>
      </c>
      <c r="H196" s="140" cm="1">
        <f t="array" ref="H196">IFERROR(_xlfn.XLOOKUP(1,('Annual Sales FINAL 06262023'!$A$3:$A$4500=$A196)*('Annual Sales FINAL 06262023'!$F$3:$F$4500='Input_Data &amp; TOC'!$A$2),'Annual Sales FINAL 06262023'!$V$3:$V$4500,,TRUE),)</f>
        <v>2283.5585138500001</v>
      </c>
      <c r="I196" s="151" cm="1">
        <f t="array" ref="I196">IFERROR(_xlfn.XLOOKUP(1,('Annual Sales FINAL 06262023'!$A$3:$A$4500=$A196)*('Annual Sales FINAL 06262023'!$F$3:$F$4500='Input_Data &amp; TOC'!$A$2),'Annual Sales FINAL 06262023'!$W$3:$W$4500,,TRUE),)</f>
        <v>5193.7420000000002</v>
      </c>
      <c r="J196" s="154" cm="1">
        <f t="array" ref="J196">IFERROR(_xlfn.XLOOKUP(1,('Annual Sales FINAL 06262023'!$A$3:$A$4500=$A196)*('Annual Sales FINAL 06262023'!$F$3:$F$4500='Input_Data &amp; TOC'!$A$2),'Annual Sales FINAL 06262023'!$X$3:$X$4500,,TRUE),)</f>
        <v>985.58333333333337</v>
      </c>
      <c r="K196" s="46">
        <f t="shared" ref="K196" si="17">IFERROR(H196/I196,)</f>
        <v>0.43967499999999998</v>
      </c>
      <c r="L196" s="139" cm="1">
        <f t="array" ref="L196">IFERROR(_xlfn.XLOOKUP(1,('Annual Sales FINAL 06262023'!$A$3:$A$4500=$A196)*('Annual Sales FINAL 06262023'!$F$3:$F$4500='Input_Data &amp; TOC'!$A$2),'Annual Sales FINAL 06262023'!$Y$3:$Y$4500,,TRUE),)</f>
        <v>4715.6647438500004</v>
      </c>
      <c r="M196" s="139" cm="1">
        <f t="array" ref="M196">IFERROR(_xlfn.XLOOKUP(1,('Annual Sales FINAL 06262023'!$A$3:$A$4500=$A196)*('Annual Sales FINAL 06262023'!$F$3:$F$4500='Input_Data &amp; TOC'!$A$2),'Annual Sales FINAL 06262023'!$Z$3:$Z$4500,,TRUE),)</f>
        <v>10725.342000000001</v>
      </c>
      <c r="N196" s="139" cm="1">
        <f t="array" ref="N196">IFERROR(_xlfn.XLOOKUP(1,('Annual Sales FINAL 06262023'!$A$3:$A$4500=$A196)*('Annual Sales FINAL 06262023'!$F$3:$F$4500='Input_Data &amp; TOC'!$A$2),'Annual Sales FINAL 06262023'!$AA$3:$AA$4500,,TRUE),)</f>
        <v>51.833333333333336</v>
      </c>
      <c r="O196" s="140">
        <f t="shared" ref="O196" si="18">IFERROR(L196/M196,)</f>
        <v>0.43967500000000004</v>
      </c>
      <c r="P196" s="127" cm="1">
        <f t="array" ref="P196">IFERROR(_xlfn.XLOOKUP(1,('Annual Sales FINAL 06262023'!$A$3:$A$4500=$A196)*('Annual Sales FINAL 06262023'!$F$3:$F$4500='Input_Data &amp; TOC'!$A$2),'Annual Sales FINAL 06262023'!$AO$3:$AO$4500,,TRUE),)</f>
        <v>760.98289487499994</v>
      </c>
      <c r="Q196" s="127" cm="1">
        <f t="array" ref="Q196">IFERROR(_xlfn.XLOOKUP(1,('Annual Sales FINAL 06262023'!$A$3:$A$4500=$A196)*('Annual Sales FINAL 06262023'!$F$3:$F$4500='Input_Data &amp; TOC'!$A$2),'Annual Sales FINAL 06262023'!$AP$3:$AP$4500,,TRUE),)</f>
        <v>1730.7849999999999</v>
      </c>
      <c r="R196" s="127" cm="1">
        <f t="array" ref="R196">IFERROR(_xlfn.XLOOKUP(1,('Annual Sales FINAL 06262023'!$A$3:$A$4500=$A196)*('Annual Sales FINAL 06262023'!$F$3:$F$4500='Input_Data &amp; TOC'!$A$2),'Annual Sales FINAL 06262023'!$AQ$3:$AQ$4500,,TRUE),)</f>
        <v>443.08333333333337</v>
      </c>
      <c r="S196" s="142">
        <f t="shared" si="15"/>
        <v>0.43967499999999998</v>
      </c>
      <c r="T196" s="139" cm="1">
        <f t="array" ref="T196">IFERROR(_xlfn.XLOOKUP(1,('Annual Sales FINAL 06262023'!$A$3:$A$4500=$A196)*('Annual Sales FINAL 06262023'!$F$3:$F$4500='Input_Data &amp; TOC'!$A$2),'Annual Sales FINAL 06262023'!$AR$3:$AR$4500,,TRUE),)</f>
        <v>7760.2061525749996</v>
      </c>
      <c r="U196" s="139" cm="1">
        <f t="array" ref="U196">IFERROR(_xlfn.XLOOKUP(1,('Annual Sales FINAL 06262023'!$A$3:$A$4500=$A196)*('Annual Sales FINAL 06262023'!$F$3:$F$4500='Input_Data &amp; TOC'!$A$2),'Annual Sales FINAL 06262023'!$AS$3:$AS$4500,,TRUE),)</f>
        <v>17649.868999999999</v>
      </c>
      <c r="V196" s="139" cm="1">
        <f t="array" ref="V196">IFERROR(_xlfn.XLOOKUP(1,('Annual Sales FINAL 06262023'!$A$3:$A$4500=$A196)*('Annual Sales FINAL 06262023'!$F$3:$F$4500='Input_Data &amp; TOC'!$A$2),'Annual Sales FINAL 06262023'!$AT$3:$AT$4500,,TRUE),)</f>
        <v>1480.5</v>
      </c>
      <c r="W196" s="142">
        <f t="shared" ref="W196" si="19">IFERROR(T196/U196,)</f>
        <v>0.43967499999999998</v>
      </c>
      <c r="X196" s="139" t="str" cm="1">
        <f t="array" ref="X196">IFERROR(_xlfn.XLOOKUP(1,('Annual Sales FINAL 06262023'!$A$3:$A$4500=$A196)*('Annual Sales FINAL 06262023'!$F$3:$F$4500='Input_Data &amp; TOC'!$A$2),'Annual Sales FINAL 06262023'!$S$3:$S$4500,,TRUE),)</f>
        <v>PCE</v>
      </c>
      <c r="Y196" s="139" cm="1">
        <f t="array" ref="Y196">IFERROR(_xlfn.XLOOKUP(1,('Annual Sales FINAL 06262023'!$A$3:$A$4500=$A196)*('Annual Sales FINAL 06262023'!$F$3:$F$4500='Input_Data &amp; TOC'!$A$2),'Annual Sales FINAL 06262023'!$AU$3:$AU$4500,,TRUE),)</f>
        <v>12</v>
      </c>
      <c r="Z196" t="str">
        <f>VLOOKUP($A196,'LOOKUP SalesReport 2023-11-13'!$A$2:$P$216,16, FALSE)</f>
        <v>Bristol Bay</v>
      </c>
      <c r="AA196" t="str">
        <f t="shared" si="16"/>
        <v>Residential rate as reported to PCE</v>
      </c>
    </row>
  </sheetData>
  <autoFilter ref="A2:AA196" xr:uid="{A0988E4D-3573-4125-94AE-21EF4DEF1D9D}">
    <sortState xmlns:xlrd2="http://schemas.microsoft.com/office/spreadsheetml/2017/richdata2" ref="A3:AA196">
      <sortCondition ref="C2:C196"/>
    </sortState>
  </autoFilter>
  <sortState xmlns:xlrd2="http://schemas.microsoft.com/office/spreadsheetml/2017/richdata2" ref="A3:AA192">
    <sortCondition ref="A3:A192"/>
  </sortState>
  <conditionalFormatting sqref="F1:F1048576">
    <cfRule type="containsText" dxfId="69" priority="1" operator="containsText" text="Sitka">
      <formula>NOT(ISERROR(SEARCH("Sitka",F1)))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B375-E7F2-430A-BF3A-848F1C79A9F8}">
  <sheetPr>
    <tabColor theme="5" tint="-0.249977111117893"/>
  </sheetPr>
  <dimension ref="A1:T196"/>
  <sheetViews>
    <sheetView workbookViewId="0">
      <pane ySplit="2" topLeftCell="A3" activePane="bottomLeft" state="frozen"/>
      <selection activeCell="I1" sqref="I1:I1048576"/>
      <selection pane="bottomLeft" activeCell="B3" sqref="B3:F3"/>
    </sheetView>
  </sheetViews>
  <sheetFormatPr defaultRowHeight="15" x14ac:dyDescent="0.25"/>
  <cols>
    <col min="1" max="1" width="8.85546875" customWidth="1"/>
    <col min="2" max="2" width="8" customWidth="1"/>
    <col min="3" max="3" width="21.140625" customWidth="1"/>
    <col min="4" max="4" width="57.140625" bestFit="1" customWidth="1"/>
    <col min="5" max="5" width="18.28515625" bestFit="1" customWidth="1"/>
    <col min="6" max="6" width="23.140625" customWidth="1"/>
    <col min="7" max="7" width="17" customWidth="1"/>
    <col min="8" max="9" width="12.85546875" customWidth="1"/>
    <col min="10" max="13" width="12.85546875" style="26" customWidth="1"/>
    <col min="14" max="16" width="12.85546875" style="134" customWidth="1"/>
    <col min="17" max="18" width="12.85546875" customWidth="1"/>
    <col min="20" max="20" width="12.85546875" customWidth="1"/>
  </cols>
  <sheetData>
    <row r="1" spans="1:20" x14ac:dyDescent="0.25">
      <c r="A1" s="144" t="str">
        <f>CONCATENATE("Table 2.5b  Average Annual Energy Use and Rates by Customer Type by Operators/Utilities, (kWh/Customer, $/Customer, $/kWh), ",'Input_Data &amp; TOC'!A2)</f>
        <v>Table 2.5b  Average Annual Energy Use and Rates by Customer Type by Operators/Utilities, (kWh/Customer, $/Customer, $/kWh), 2021</v>
      </c>
      <c r="B1" s="1"/>
      <c r="H1" s="122"/>
      <c r="I1" s="122"/>
      <c r="J1" s="123"/>
      <c r="K1" s="122"/>
      <c r="L1" s="122"/>
      <c r="M1" s="123"/>
      <c r="N1" s="131"/>
      <c r="O1" s="131"/>
      <c r="P1" s="132"/>
    </row>
    <row r="2" spans="1:20" s="35" customFormat="1" ht="45" customHeight="1" x14ac:dyDescent="0.25">
      <c r="A2" s="35" t="s">
        <v>321</v>
      </c>
      <c r="B2" s="48" t="s">
        <v>1128</v>
      </c>
      <c r="C2" s="5" t="s">
        <v>1298</v>
      </c>
      <c r="D2" s="5" t="s">
        <v>0</v>
      </c>
      <c r="E2" s="5" t="s">
        <v>1</v>
      </c>
      <c r="F2" s="120" t="s">
        <v>1240</v>
      </c>
      <c r="G2" s="49" t="s">
        <v>1172</v>
      </c>
      <c r="H2" s="3" t="s">
        <v>310</v>
      </c>
      <c r="I2" s="3" t="s">
        <v>311</v>
      </c>
      <c r="J2" s="124" t="s">
        <v>5</v>
      </c>
      <c r="K2" s="125" t="s">
        <v>312</v>
      </c>
      <c r="L2" s="125" t="s">
        <v>313</v>
      </c>
      <c r="M2" s="124" t="s">
        <v>9</v>
      </c>
      <c r="N2" s="125" t="s">
        <v>314</v>
      </c>
      <c r="O2" s="125" t="s">
        <v>315</v>
      </c>
      <c r="P2" s="124" t="s">
        <v>13</v>
      </c>
      <c r="Q2" s="5" t="s">
        <v>320</v>
      </c>
      <c r="R2" s="5" t="s">
        <v>1243</v>
      </c>
      <c r="S2" s="5" t="s">
        <v>1236</v>
      </c>
      <c r="T2" s="5" t="s">
        <v>18</v>
      </c>
    </row>
    <row r="3" spans="1:20" s="98" customFormat="1" x14ac:dyDescent="0.25">
      <c r="A3" s="98" t="s">
        <v>801</v>
      </c>
      <c r="B3">
        <f>VLOOKUP($A3,'LOOKUP SalesReport 2023-11-13'!$A$2:$O$216,4, FALSE)</f>
        <v>332070</v>
      </c>
      <c r="C3">
        <f>VLOOKUP(A3,'LOOKUP SalesReport 2023-11-13'!$A$2:$Q$216,9,FALSE)</f>
        <v>289</v>
      </c>
      <c r="D3" s="48" t="str" cm="1">
        <f t="array" ref="D3">IFERROR(_xlfn.XLOOKUP(1,('Annual Sales FINAL 06262023'!$A$3:$A$4500=Table2.5b!$A3)*('Annual Sales FINAL 06262023'!$F$3:$F$4500='Input_Data &amp; TOC'!$A$2),'Annual Sales FINAL 06262023'!$J$3:$J$4500,,TRUE),_xlfn.XLOOKUP(A3,'LOOKUP SalesReport 2023-11-13'!A:A,'LOOKUP SalesReport 2023-11-13'!H:H,,FALSE))</f>
        <v>King Cove, City of</v>
      </c>
      <c r="E3" s="48" t="str" cm="1">
        <f t="array" ref="E3">IFERROR(_xlfn.XLOOKUP(1,('Annual Sales FINAL 06262023'!$A$3:$A$4500=Table2.5b!$A3)*('Annual Sales FINAL 06262023'!$F$3:$F$4500='Input_Data &amp; TOC'!$A$2),'Annual Sales FINAL 06262023'!$B$3:$B$4500,,TRUE),_xlfn.XLOOKUP(A3,'LOOKUP SalesReport 2023-11-13'!A:A,'LOOKUP SalesReport 2023-11-13'!G:G,,FALSE))</f>
        <v>King Cove</v>
      </c>
      <c r="F3" s="48" t="str" cm="1">
        <f t="array" ref="F3">IFERROR(_xlfn.XLOOKUP(1,('Annual Sales FINAL 06262023'!$A$3:$A$4500=Table2.5b!$A3)*('Annual Sales FINAL 06262023'!$F$3:$F$4500='Input_Data &amp; TOC'!$A$2),'Annual Sales FINAL 06262023'!$E$3:$E$4500,,TRUE),_xlfn.XLOOKUP(A3,'LOOKUP SalesReport 2023-11-13'!A:A,'LOOKUP SalesReport 2023-11-13'!K:K,,FALSE))</f>
        <v>King Cove_grid</v>
      </c>
      <c r="G3" s="98" t="str">
        <f>VLOOKUP($F3,'LOOKUP INTERTIES 2023-11-08'!$B$2:$G$206,6,FALSE)</f>
        <v>Aleutians</v>
      </c>
      <c r="H3" s="175">
        <f>IFERROR(VLOOKUP($A3,Table2.5a!$A$3:$AA$196,9, FALSE)/VLOOKUP($A3,Table2.5a!$A$3:$AA$196,10, FALSE)*1000,)</f>
        <v>0</v>
      </c>
      <c r="I3" s="175">
        <f>IFERROR(VLOOKUP($A3,Table2.5a!$A$3:$AA$196,8, FALSE)/VLOOKUP($A3,Table2.5a!$A$3:$AA$196,10, FALSE)*1000,)</f>
        <v>0</v>
      </c>
      <c r="J3" s="176">
        <f>IFERROR(VLOOKUP($A3,Table2.5a!$A$3:$AA$196,8, FALSE)/VLOOKUP($A3,Table2.5a!$A$3:$AA$196,9, FALSE),)</f>
        <v>0</v>
      </c>
      <c r="K3" s="175">
        <f>IFERROR(VLOOKUP($A3,Table2.5a!$A$3:$AA$196,13, FALSE)/VLOOKUP($A3,Table2.5a!$A$3:$AA$196,14, FALSE)*1000,)</f>
        <v>0</v>
      </c>
      <c r="L3" s="175">
        <f>IFERROR(VLOOKUP($A3,Table2.5a!$A$3:$AA$196,12, FALSE)/VLOOKUP($A3,Table2.5a!$A$3:$AA$196,14, FALSE)*1000,)</f>
        <v>0</v>
      </c>
      <c r="M3" s="176">
        <f>IFERROR(VLOOKUP($A3,Table2.5a!$A$3:$AA$196,12, FALSE)/VLOOKUP($A3,Table2.5a!$A$3:$AA$196,13, FALSE),)</f>
        <v>0</v>
      </c>
      <c r="N3" s="176">
        <f>IFERROR(VLOOKUP($A3,Table2.5a!$A$3:$AA$196,17, FALSE)/VLOOKUP($A3,Table2.5a!$A$3:$AA$196,18, FALSE)*1000,)</f>
        <v>0</v>
      </c>
      <c r="O3" s="176">
        <f>IFERROR(VLOOKUP($A3,Table2.5a!$A$3:$AA$196,16, FALSE)/VLOOKUP($A3,Table2.5a!$A$3:$AA$196,18, FALSE)*1000,)</f>
        <v>0</v>
      </c>
      <c r="P3" s="176">
        <f>IFERROR(VLOOKUP($A3,Table2.5a!$A$3:$AA$196,16, FALSE),)</f>
        <v>0</v>
      </c>
      <c r="Q3" s="176">
        <f>IFERROR(VLOOKUP($A3,Table2.5a!$A$3:$AA$196,24, FALSE),)</f>
        <v>0</v>
      </c>
      <c r="R3" s="176">
        <f>IFERROR(VLOOKUP($A3,Table2.5a!$A$3:$AA$196,25, FALSE),)</f>
        <v>0</v>
      </c>
      <c r="S3" s="98" t="str">
        <f>VLOOKUP($A3,'LOOKUP SalesReport 2023-11-13'!$A$2:$P$216,16,FALSE)</f>
        <v>Aleutians</v>
      </c>
      <c r="T3" s="170" t="e">
        <f>VLOOKUP($A3,[3]Table2.5a!$A$3:$AA$196,27, FALSE)</f>
        <v>#N/A</v>
      </c>
    </row>
    <row r="4" spans="1:20" s="98" customFormat="1" x14ac:dyDescent="0.25">
      <c r="A4" s="98" t="s">
        <v>1051</v>
      </c>
      <c r="B4">
        <f>VLOOKUP($A4,'LOOKUP SalesReport 2023-11-13'!$A$2:$O$216,4, FALSE)</f>
        <v>331005</v>
      </c>
      <c r="C4">
        <f>VLOOKUP(A4,'LOOKUP SalesReport 2023-11-13'!$A$2:$Q$216,9,FALSE)</f>
        <v>684</v>
      </c>
      <c r="D4" s="48" t="str" cm="1">
        <f t="array" ref="D4">IFERROR(_xlfn.XLOOKUP(1,('Annual Sales FINAL 06262023'!$A$3:$A$4500=Table2.5b!$A4)*('Annual Sales FINAL 06262023'!$F$3:$F$4500='Input_Data &amp; TOC'!$A$2),'Annual Sales FINAL 06262023'!$J$3:$J$4500,,TRUE),_xlfn.XLOOKUP(A4,'LOOKUP SalesReport 2023-11-13'!A:A,'LOOKUP SalesReport 2023-11-13'!H:H,,FALSE))</f>
        <v>TDX Adak Generating LLC</v>
      </c>
      <c r="E4" s="48" t="str" cm="1">
        <f t="array" ref="E4">IFERROR(_xlfn.XLOOKUP(1,('Annual Sales FINAL 06262023'!$A$3:$A$4500=Table2.5b!$A4)*('Annual Sales FINAL 06262023'!$F$3:$F$4500='Input_Data &amp; TOC'!$A$2),'Annual Sales FINAL 06262023'!$B$3:$B$4500,,TRUE),_xlfn.XLOOKUP(A4,'LOOKUP SalesReport 2023-11-13'!A:A,'LOOKUP SalesReport 2023-11-13'!G:G,,FALSE))</f>
        <v>Adak</v>
      </c>
      <c r="F4" s="48" t="str" cm="1">
        <f t="array" ref="F4">IFERROR(_xlfn.XLOOKUP(1,('Annual Sales FINAL 06262023'!$A$3:$A$4500=Table2.5b!$A4)*('Annual Sales FINAL 06262023'!$F$3:$F$4500='Input_Data &amp; TOC'!$A$2),'Annual Sales FINAL 06262023'!$E$3:$E$4500,,TRUE),_xlfn.XLOOKUP(A4,'LOOKUP SalesReport 2023-11-13'!A:A,'LOOKUP SalesReport 2023-11-13'!K:K,,FALSE))</f>
        <v>Adak_grid</v>
      </c>
      <c r="G4" s="98" t="str">
        <f>VLOOKUP($F4,'LOOKUP INTERTIES 2023-11-08'!$B$2:$G$206,6,FALSE)</f>
        <v>Aleutians</v>
      </c>
      <c r="H4" s="175">
        <f>IFERROR(VLOOKUP($A4,Table2.5a!$A$3:$AA$196,9, FALSE)/VLOOKUP($A4,Table2.5a!$A$3:$AA$196,10, FALSE)*1000,)</f>
        <v>2111.8594657375147</v>
      </c>
      <c r="I4" s="175">
        <f>IFERROR(VLOOKUP($A4,Table2.5a!$A$3:$AA$196,8, FALSE)/VLOOKUP($A4,Table2.5a!$A$3:$AA$196,10, FALSE)*1000,)</f>
        <v>2679.7960722415801</v>
      </c>
      <c r="J4" s="176">
        <f>IFERROR(VLOOKUP($A4,Table2.5a!$A$3:$AA$196,8, FALSE)/VLOOKUP($A4,Table2.5a!$A$3:$AA$196,9, FALSE),)</f>
        <v>1.2689272727272729</v>
      </c>
      <c r="K4" s="175">
        <f>IFERROR(VLOOKUP($A4,Table2.5a!$A$3:$AA$196,13, FALSE)/VLOOKUP($A4,Table2.5a!$A$3:$AA$196,14, FALSE)*1000,)</f>
        <v>42925.893805309737</v>
      </c>
      <c r="L4" s="175">
        <f>IFERROR(VLOOKUP($A4,Table2.5a!$A$3:$AA$196,12, FALSE)/VLOOKUP($A4,Table2.5a!$A$3:$AA$196,14, FALSE)*1000,)</f>
        <v>54469.837355752221</v>
      </c>
      <c r="M4" s="176">
        <f>IFERROR(VLOOKUP($A4,Table2.5a!$A$3:$AA$196,12, FALSE)/VLOOKUP($A4,Table2.5a!$A$3:$AA$196,13, FALSE),)</f>
        <v>1.2689272727272729</v>
      </c>
      <c r="N4" s="176">
        <f>IFERROR(VLOOKUP($A4,Table2.5a!$A$3:$AA$196,17, FALSE)/VLOOKUP($A4,Table2.5a!$A$3:$AA$196,18, FALSE)*1000,)</f>
        <v>5799.869565217391</v>
      </c>
      <c r="O4" s="176">
        <f>IFERROR(VLOOKUP($A4,Table2.5a!$A$3:$AA$196,16, FALSE)/VLOOKUP($A4,Table2.5a!$A$3:$AA$196,18, FALSE)*1000,)</f>
        <v>7359.6126695652174</v>
      </c>
      <c r="P4" s="176">
        <f>IFERROR(VLOOKUP($A4,Table2.5a!$A$3:$AA$196,16, FALSE),)</f>
        <v>677.08436560000007</v>
      </c>
      <c r="Q4" s="176" t="str">
        <f>IFERROR(VLOOKUP($A4,Table2.5a!$A$3:$AA$196,24, FALSE),)</f>
        <v>PCE</v>
      </c>
      <c r="R4" s="176">
        <f>IFERROR(VLOOKUP($A4,Table2.5a!$A$3:$AA$196,25, FALSE),)</f>
        <v>11</v>
      </c>
      <c r="S4" s="98" t="str">
        <f>VLOOKUP($A4,'LOOKUP SalesReport 2023-11-13'!$A$2:$P$216,16,FALSE)</f>
        <v>Aleutians</v>
      </c>
      <c r="T4" s="170" t="str">
        <f>VLOOKUP($A4,[3]Table2.5a!$A$3:$AA$196,27, FALSE)</f>
        <v>PCE revenue assumes all kWh are at residential rate</v>
      </c>
    </row>
    <row r="5" spans="1:20" s="98" customFormat="1" x14ac:dyDescent="0.25">
      <c r="A5" s="98" t="s">
        <v>754</v>
      </c>
      <c r="B5">
        <f>VLOOKUP($A5,'LOOKUP SalesReport 2023-11-13'!$A$2:$O$216,4, FALSE)</f>
        <v>332740</v>
      </c>
      <c r="C5">
        <f>VLOOKUP(A5,'LOOKUP SalesReport 2023-11-13'!$A$2:$Q$216,9,FALSE)</f>
        <v>242</v>
      </c>
      <c r="D5" s="48" t="str" cm="1">
        <f t="array" ref="D5">IFERROR(_xlfn.XLOOKUP(1,('Annual Sales FINAL 06262023'!$A$3:$A$4500=Table2.5b!$A5)*('Annual Sales FINAL 06262023'!$F$3:$F$4500='Input_Data &amp; TOC'!$A$2),'Annual Sales FINAL 06262023'!$J$3:$J$4500,,TRUE),_xlfn.XLOOKUP(A5,'LOOKUP SalesReport 2023-11-13'!A:A,'LOOKUP SalesReport 2023-11-13'!H:H,,FALSE))</f>
        <v>Umnak Power Company</v>
      </c>
      <c r="E5" s="48" t="str" cm="1">
        <f t="array" ref="E5">IFERROR(_xlfn.XLOOKUP(1,('Annual Sales FINAL 06262023'!$A$3:$A$4500=Table2.5b!$A5)*('Annual Sales FINAL 06262023'!$F$3:$F$4500='Input_Data &amp; TOC'!$A$2),'Annual Sales FINAL 06262023'!$B$3:$B$4500,,TRUE),_xlfn.XLOOKUP(A5,'LOOKUP SalesReport 2023-11-13'!A:A,'LOOKUP SalesReport 2023-11-13'!G:G,,FALSE))</f>
        <v>Nikolski</v>
      </c>
      <c r="F5" s="48" t="str" cm="1">
        <f t="array" ref="F5">IFERROR(_xlfn.XLOOKUP(1,('Annual Sales FINAL 06262023'!$A$3:$A$4500=Table2.5b!$A5)*('Annual Sales FINAL 06262023'!$F$3:$F$4500='Input_Data &amp; TOC'!$A$2),'Annual Sales FINAL 06262023'!$E$3:$E$4500,,TRUE),_xlfn.XLOOKUP(A5,'LOOKUP SalesReport 2023-11-13'!A:A,'LOOKUP SalesReport 2023-11-13'!K:K,,FALSE))</f>
        <v>Nikolski_grid</v>
      </c>
      <c r="G5" s="98" t="str">
        <f>VLOOKUP($F5,'LOOKUP INTERTIES 2023-11-08'!$B$2:$G$206,6,FALSE)</f>
        <v>Aleutians</v>
      </c>
      <c r="H5" s="175">
        <f>IFERROR(VLOOKUP($A5,Table2.5a!$A$3:$AA$196,9, FALSE)/VLOOKUP($A5,Table2.5a!$A$3:$AA$196,10, FALSE)*1000,)</f>
        <v>2362.3783783783783</v>
      </c>
      <c r="I5" s="175">
        <f>IFERROR(VLOOKUP($A5,Table2.5a!$A$3:$AA$196,8, FALSE)/VLOOKUP($A5,Table2.5a!$A$3:$AA$196,10, FALSE)*1000,)</f>
        <v>1771.7837837837837</v>
      </c>
      <c r="J5" s="176">
        <f>IFERROR(VLOOKUP($A5,Table2.5a!$A$3:$AA$196,8, FALSE)/VLOOKUP($A5,Table2.5a!$A$3:$AA$196,9, FALSE),)</f>
        <v>0.75</v>
      </c>
      <c r="K5" s="175">
        <f>IFERROR(VLOOKUP($A5,Table2.5a!$A$3:$AA$196,13, FALSE)/VLOOKUP($A5,Table2.5a!$A$3:$AA$196,14, FALSE)*1000,)</f>
        <v>10037.6</v>
      </c>
      <c r="L5" s="175">
        <f>IFERROR(VLOOKUP($A5,Table2.5a!$A$3:$AA$196,12, FALSE)/VLOOKUP($A5,Table2.5a!$A$3:$AA$196,14, FALSE)*1000,)</f>
        <v>7528.2000000000007</v>
      </c>
      <c r="M5" s="176">
        <f>IFERROR(VLOOKUP($A5,Table2.5a!$A$3:$AA$196,12, FALSE)/VLOOKUP($A5,Table2.5a!$A$3:$AA$196,13, FALSE),)</f>
        <v>0.75000000000000011</v>
      </c>
      <c r="N5" s="176">
        <f>IFERROR(VLOOKUP($A5,Table2.5a!$A$3:$AA$196,17, FALSE)/VLOOKUP($A5,Table2.5a!$A$3:$AA$196,18, FALSE)*1000,)</f>
        <v>3217.898305084746</v>
      </c>
      <c r="O5" s="176">
        <f>IFERROR(VLOOKUP($A5,Table2.5a!$A$3:$AA$196,16, FALSE)/VLOOKUP($A5,Table2.5a!$A$3:$AA$196,18, FALSE)*1000,)</f>
        <v>2413.4237288135591</v>
      </c>
      <c r="P5" s="176">
        <f>IFERROR(VLOOKUP($A5,Table2.5a!$A$3:$AA$196,16, FALSE),)</f>
        <v>17.798999999999999</v>
      </c>
      <c r="Q5" s="176" t="str">
        <f>IFERROR(VLOOKUP($A5,Table2.5a!$A$3:$AA$196,24, FALSE),)</f>
        <v>PCE</v>
      </c>
      <c r="R5" s="176">
        <f>IFERROR(VLOOKUP($A5,Table2.5a!$A$3:$AA$196,25, FALSE),)</f>
        <v>8</v>
      </c>
      <c r="S5" s="98" t="str">
        <f>VLOOKUP($A5,'LOOKUP SalesReport 2023-11-13'!$A$2:$P$216,16,FALSE)</f>
        <v>Aleutians</v>
      </c>
      <c r="T5" s="170" t="str">
        <f>VLOOKUP($A5,[3]Table2.5a!$A$3:$AA$196,27, FALSE)</f>
        <v>PCE revenue assumes all kWh are at residential rate</v>
      </c>
    </row>
    <row r="6" spans="1:20" s="98" customFormat="1" x14ac:dyDescent="0.25">
      <c r="A6" s="98" t="s">
        <v>950</v>
      </c>
      <c r="B6">
        <f>VLOOKUP($A6,'LOOKUP SalesReport 2023-11-13'!$A$2:$O$216,4, FALSE)</f>
        <v>332550</v>
      </c>
      <c r="C6">
        <f>VLOOKUP(A6,'LOOKUP SalesReport 2023-11-13'!$A$2:$Q$216,9,FALSE)</f>
        <v>410</v>
      </c>
      <c r="D6" s="48" t="str" cm="1">
        <f t="array" ref="D6">IFERROR(_xlfn.XLOOKUP(1,('Annual Sales FINAL 06262023'!$A$3:$A$4500=Table2.5b!$A6)*('Annual Sales FINAL 06262023'!$F$3:$F$4500='Input_Data &amp; TOC'!$A$2),'Annual Sales FINAL 06262023'!$J$3:$J$4500,,TRUE),_xlfn.XLOOKUP(A6,'LOOKUP SalesReport 2023-11-13'!A:A,'LOOKUP SalesReport 2023-11-13'!H:H,,FALSE))</f>
        <v>Saint George, City of</v>
      </c>
      <c r="E6" s="48" t="str" cm="1">
        <f t="array" ref="E6">IFERROR(_xlfn.XLOOKUP(1,('Annual Sales FINAL 06262023'!$A$3:$A$4500=Table2.5b!$A6)*('Annual Sales FINAL 06262023'!$F$3:$F$4500='Input_Data &amp; TOC'!$A$2),'Annual Sales FINAL 06262023'!$B$3:$B$4500,,TRUE),_xlfn.XLOOKUP(A6,'LOOKUP SalesReport 2023-11-13'!A:A,'LOOKUP SalesReport 2023-11-13'!G:G,,FALSE))</f>
        <v>Saint George</v>
      </c>
      <c r="F6" s="48" t="str" cm="1">
        <f t="array" ref="F6">IFERROR(_xlfn.XLOOKUP(1,('Annual Sales FINAL 06262023'!$A$3:$A$4500=Table2.5b!$A6)*('Annual Sales FINAL 06262023'!$F$3:$F$4500='Input_Data &amp; TOC'!$A$2),'Annual Sales FINAL 06262023'!$E$3:$E$4500,,TRUE),_xlfn.XLOOKUP(A6,'LOOKUP SalesReport 2023-11-13'!A:A,'LOOKUP SalesReport 2023-11-13'!K:K,,FALSE))</f>
        <v>Saint George_grid</v>
      </c>
      <c r="G6" s="98" t="str">
        <f>VLOOKUP($F6,'LOOKUP INTERTIES 2023-11-08'!$B$2:$G$206,6,FALSE)</f>
        <v>Aleutians</v>
      </c>
      <c r="H6" s="175">
        <f>IFERROR(VLOOKUP($A6,Table2.5a!$A$3:$AA$196,9, FALSE)/VLOOKUP($A6,Table2.5a!$A$3:$AA$196,10, FALSE)*1000,)</f>
        <v>3135.7544757033247</v>
      </c>
      <c r="I6" s="175">
        <f>IFERROR(VLOOKUP($A6,Table2.5a!$A$3:$AA$196,8, FALSE)/VLOOKUP($A6,Table2.5a!$A$3:$AA$196,10, FALSE)*1000,)</f>
        <v>3135.7544757033247</v>
      </c>
      <c r="J6" s="176">
        <f>IFERROR(VLOOKUP($A6,Table2.5a!$A$3:$AA$196,8, FALSE)/VLOOKUP($A6,Table2.5a!$A$3:$AA$196,9, FALSE),)</f>
        <v>1</v>
      </c>
      <c r="K6" s="175">
        <f>IFERROR(VLOOKUP($A6,Table2.5a!$A$3:$AA$196,13, FALSE)/VLOOKUP($A6,Table2.5a!$A$3:$AA$196,14, FALSE)*1000,)</f>
        <v>13211.525423728812</v>
      </c>
      <c r="L6" s="175">
        <f>IFERROR(VLOOKUP($A6,Table2.5a!$A$3:$AA$196,12, FALSE)/VLOOKUP($A6,Table2.5a!$A$3:$AA$196,14, FALSE)*1000,)</f>
        <v>13211.525423728812</v>
      </c>
      <c r="M6" s="176">
        <f>IFERROR(VLOOKUP($A6,Table2.5a!$A$3:$AA$196,12, FALSE)/VLOOKUP($A6,Table2.5a!$A$3:$AA$196,13, FALSE),)</f>
        <v>1</v>
      </c>
      <c r="N6" s="176">
        <f>IFERROR(VLOOKUP($A6,Table2.5a!$A$3:$AA$196,17, FALSE)/VLOOKUP($A6,Table2.5a!$A$3:$AA$196,18, FALSE)*1000,)</f>
        <v>5346.1450381679388</v>
      </c>
      <c r="O6" s="176">
        <f>IFERROR(VLOOKUP($A6,Table2.5a!$A$3:$AA$196,16, FALSE)/VLOOKUP($A6,Table2.5a!$A$3:$AA$196,18, FALSE)*1000,)</f>
        <v>5346.1450381679388</v>
      </c>
      <c r="P6" s="176">
        <f>IFERROR(VLOOKUP($A6,Table2.5a!$A$3:$AA$196,16, FALSE),)</f>
        <v>140.06899999999999</v>
      </c>
      <c r="Q6" s="176" t="str">
        <f>IFERROR(VLOOKUP($A6,Table2.5a!$A$3:$AA$196,24, FALSE),)</f>
        <v>PCE</v>
      </c>
      <c r="R6" s="176">
        <f>IFERROR(VLOOKUP($A6,Table2.5a!$A$3:$AA$196,25, FALSE),)</f>
        <v>10</v>
      </c>
      <c r="S6" s="98" t="str">
        <f>VLOOKUP($A6,'LOOKUP SalesReport 2023-11-13'!$A$2:$P$216,16,FALSE)</f>
        <v>Aleutians</v>
      </c>
      <c r="T6" s="170" t="str">
        <f>VLOOKUP($A6,[3]Table2.5a!$A$3:$AA$196,27, FALSE)</f>
        <v>PCE revenue assumes all kWh are at residential rate</v>
      </c>
    </row>
    <row r="7" spans="1:20" s="98" customFormat="1" x14ac:dyDescent="0.25">
      <c r="A7" s="98" t="s">
        <v>807</v>
      </c>
      <c r="B7">
        <f>VLOOKUP($A7,'LOOKUP SalesReport 2023-11-13'!$A$2:$O$216,4, FALSE)</f>
        <v>331750</v>
      </c>
      <c r="C7">
        <f>VLOOKUP(A7,'LOOKUP SalesReport 2023-11-13'!$A$2:$Q$216,9,FALSE)</f>
        <v>291</v>
      </c>
      <c r="D7" s="48" t="str" cm="1">
        <f t="array" ref="D7">IFERROR(_xlfn.XLOOKUP(1,('Annual Sales FINAL 06262023'!$A$3:$A$4500=Table2.5b!$A7)*('Annual Sales FINAL 06262023'!$F$3:$F$4500='Input_Data &amp; TOC'!$A$2),'Annual Sales FINAL 06262023'!$J$3:$J$4500,,TRUE),_xlfn.XLOOKUP(A7,'LOOKUP SalesReport 2023-11-13'!A:A,'LOOKUP SalesReport 2023-11-13'!H:H,,FALSE))</f>
        <v>Atka, City of</v>
      </c>
      <c r="E7" s="48" t="str" cm="1">
        <f t="array" ref="E7">IFERROR(_xlfn.XLOOKUP(1,('Annual Sales FINAL 06262023'!$A$3:$A$4500=Table2.5b!$A7)*('Annual Sales FINAL 06262023'!$F$3:$F$4500='Input_Data &amp; TOC'!$A$2),'Annual Sales FINAL 06262023'!$B$3:$B$4500,,TRUE),_xlfn.XLOOKUP(A7,'LOOKUP SalesReport 2023-11-13'!A:A,'LOOKUP SalesReport 2023-11-13'!G:G,,FALSE))</f>
        <v>Atka</v>
      </c>
      <c r="F7" s="48" t="str" cm="1">
        <f t="array" ref="F7">IFERROR(_xlfn.XLOOKUP(1,('Annual Sales FINAL 06262023'!$A$3:$A$4500=Table2.5b!$A7)*('Annual Sales FINAL 06262023'!$F$3:$F$4500='Input_Data &amp; TOC'!$A$2),'Annual Sales FINAL 06262023'!$E$3:$E$4500,,TRUE),_xlfn.XLOOKUP(A7,'LOOKUP SalesReport 2023-11-13'!A:A,'LOOKUP SalesReport 2023-11-13'!K:K,,FALSE))</f>
        <v>Atka_grid</v>
      </c>
      <c r="G7" s="98" t="str">
        <f>VLOOKUP($F7,'LOOKUP INTERTIES 2023-11-08'!$B$2:$G$206,6,FALSE)</f>
        <v>Aleutians</v>
      </c>
      <c r="H7" s="175">
        <f>IFERROR(VLOOKUP($A7,Table2.5a!$A$3:$AA$196,9, FALSE)/VLOOKUP($A7,Table2.5a!$A$3:$AA$196,10, FALSE)*1000,)</f>
        <v>3176.322580645161</v>
      </c>
      <c r="I7" s="175">
        <f>IFERROR(VLOOKUP($A7,Table2.5a!$A$3:$AA$196,8, FALSE)/VLOOKUP($A7,Table2.5a!$A$3:$AA$196,10, FALSE)*1000,)</f>
        <v>1985.2304885630494</v>
      </c>
      <c r="J7" s="176">
        <f>IFERROR(VLOOKUP($A7,Table2.5a!$A$3:$AA$196,8, FALSE)/VLOOKUP($A7,Table2.5a!$A$3:$AA$196,9, FALSE),)</f>
        <v>0.62500909090909085</v>
      </c>
      <c r="K7" s="175">
        <f>IFERROR(VLOOKUP($A7,Table2.5a!$A$3:$AA$196,13, FALSE)/VLOOKUP($A7,Table2.5a!$A$3:$AA$196,14, FALSE)*1000,)</f>
        <v>8530.2911392405058</v>
      </c>
      <c r="L7" s="175">
        <f>IFERROR(VLOOKUP($A7,Table2.5a!$A$3:$AA$196,12, FALSE)/VLOOKUP($A7,Table2.5a!$A$3:$AA$196,14, FALSE)*1000,)</f>
        <v>5331.5095101265815</v>
      </c>
      <c r="M7" s="176">
        <f>IFERROR(VLOOKUP($A7,Table2.5a!$A$3:$AA$196,12, FALSE)/VLOOKUP($A7,Table2.5a!$A$3:$AA$196,13, FALSE),)</f>
        <v>0.62500909090909085</v>
      </c>
      <c r="N7" s="176">
        <f>IFERROR(VLOOKUP($A7,Table2.5a!$A$3:$AA$196,17, FALSE)/VLOOKUP($A7,Table2.5a!$A$3:$AA$196,18, FALSE)*1000,)</f>
        <v>4056.7319587628867</v>
      </c>
      <c r="O7" s="176">
        <f>IFERROR(VLOOKUP($A7,Table2.5a!$A$3:$AA$196,16, FALSE)/VLOOKUP($A7,Table2.5a!$A$3:$AA$196,18, FALSE)*1000,)</f>
        <v>2535.4943536082469</v>
      </c>
      <c r="P7" s="176">
        <f>IFERROR(VLOOKUP($A7,Table2.5a!$A$3:$AA$196,16, FALSE),)</f>
        <v>44.716900418181815</v>
      </c>
      <c r="Q7" s="176" t="str">
        <f>IFERROR(VLOOKUP($A7,Table2.5a!$A$3:$AA$196,24, FALSE),)</f>
        <v>PCE</v>
      </c>
      <c r="R7" s="176">
        <f>IFERROR(VLOOKUP($A7,Table2.5a!$A$3:$AA$196,25, FALSE),)</f>
        <v>11</v>
      </c>
      <c r="S7" s="98" t="str">
        <f>VLOOKUP($A7,'LOOKUP SalesReport 2023-11-13'!$A$2:$P$216,16,FALSE)</f>
        <v>Aleutians</v>
      </c>
      <c r="T7" s="170" t="str">
        <f>VLOOKUP($A7,[3]Table2.5a!$A$3:$AA$196,27, FALSE)</f>
        <v>PCE revenue assumes all kWh are at residential rate</v>
      </c>
    </row>
    <row r="8" spans="1:20" s="98" customFormat="1" x14ac:dyDescent="0.25">
      <c r="A8" s="98" t="s">
        <v>847</v>
      </c>
      <c r="B8">
        <f>VLOOKUP($A8,'LOOKUP SalesReport 2023-11-13'!$A$2:$O$216,4, FALSE)</f>
        <v>332320</v>
      </c>
      <c r="C8">
        <f>VLOOKUP(A8,'LOOKUP SalesReport 2023-11-13'!$A$2:$Q$216,9,FALSE)</f>
        <v>340</v>
      </c>
      <c r="D8" s="48" t="str" cm="1">
        <f t="array" ref="D8">IFERROR(_xlfn.XLOOKUP(1,('Annual Sales FINAL 06262023'!$A$3:$A$4500=Table2.5b!$A8)*('Annual Sales FINAL 06262023'!$F$3:$F$4500='Input_Data &amp; TOC'!$A$2),'Annual Sales FINAL 06262023'!$J$3:$J$4500,,TRUE),_xlfn.XLOOKUP(A8,'LOOKUP SalesReport 2023-11-13'!A:A,'LOOKUP SalesReport 2023-11-13'!H:H,,FALSE))</f>
        <v>Nelson Lagoon Electrical Coop</v>
      </c>
      <c r="E8" s="48" t="str" cm="1">
        <f t="array" ref="E8">IFERROR(_xlfn.XLOOKUP(1,('Annual Sales FINAL 06262023'!$A$3:$A$4500=Table2.5b!$A8)*('Annual Sales FINAL 06262023'!$F$3:$F$4500='Input_Data &amp; TOC'!$A$2),'Annual Sales FINAL 06262023'!$B$3:$B$4500,,TRUE),_xlfn.XLOOKUP(A8,'LOOKUP SalesReport 2023-11-13'!A:A,'LOOKUP SalesReport 2023-11-13'!G:G,,FALSE))</f>
        <v>Nelson Lagoon</v>
      </c>
      <c r="F8" s="48" t="str" cm="1">
        <f t="array" ref="F8">IFERROR(_xlfn.XLOOKUP(1,('Annual Sales FINAL 06262023'!$A$3:$A$4500=Table2.5b!$A8)*('Annual Sales FINAL 06262023'!$F$3:$F$4500='Input_Data &amp; TOC'!$A$2),'Annual Sales FINAL 06262023'!$E$3:$E$4500,,TRUE),_xlfn.XLOOKUP(A8,'LOOKUP SalesReport 2023-11-13'!A:A,'LOOKUP SalesReport 2023-11-13'!K:K,,FALSE))</f>
        <v>Nelson Lagoon_grid</v>
      </c>
      <c r="G8" s="98" t="str">
        <f>VLOOKUP($F8,'LOOKUP INTERTIES 2023-11-08'!$B$2:$G$206,6,FALSE)</f>
        <v>Aleutians</v>
      </c>
      <c r="H8" s="175">
        <f>IFERROR(VLOOKUP($A8,Table2.5a!$A$3:$AA$196,9, FALSE)/VLOOKUP($A8,Table2.5a!$A$3:$AA$196,10, FALSE)*1000,)</f>
        <v>3992.5901639344265</v>
      </c>
      <c r="I8" s="175">
        <f>IFERROR(VLOOKUP($A8,Table2.5a!$A$3:$AA$196,8, FALSE)/VLOOKUP($A8,Table2.5a!$A$3:$AA$196,10, FALSE)*1000,)</f>
        <v>3353.7757377049184</v>
      </c>
      <c r="J8" s="176">
        <f>IFERROR(VLOOKUP($A8,Table2.5a!$A$3:$AA$196,8, FALSE)/VLOOKUP($A8,Table2.5a!$A$3:$AA$196,9, FALSE),)</f>
        <v>0.84</v>
      </c>
      <c r="K8" s="175">
        <f>IFERROR(VLOOKUP($A8,Table2.5a!$A$3:$AA$196,13, FALSE)/VLOOKUP($A8,Table2.5a!$A$3:$AA$196,14, FALSE)*1000,)</f>
        <v>11286.133333333333</v>
      </c>
      <c r="L8" s="175">
        <f>IFERROR(VLOOKUP($A8,Table2.5a!$A$3:$AA$196,12, FALSE)/VLOOKUP($A8,Table2.5a!$A$3:$AA$196,14, FALSE)*1000,)</f>
        <v>9480.3520000000008</v>
      </c>
      <c r="M8" s="176">
        <f>IFERROR(VLOOKUP($A8,Table2.5a!$A$3:$AA$196,12, FALSE)/VLOOKUP($A8,Table2.5a!$A$3:$AA$196,13, FALSE),)</f>
        <v>0.84</v>
      </c>
      <c r="N8" s="176">
        <f>IFERROR(VLOOKUP($A8,Table2.5a!$A$3:$AA$196,17, FALSE)/VLOOKUP($A8,Table2.5a!$A$3:$AA$196,18, FALSE)*1000,)</f>
        <v>1652.030769230769</v>
      </c>
      <c r="O8" s="176">
        <f>IFERROR(VLOOKUP($A8,Table2.5a!$A$3:$AA$196,16, FALSE)/VLOOKUP($A8,Table2.5a!$A$3:$AA$196,18, FALSE)*1000,)</f>
        <v>1387.7058461538459</v>
      </c>
      <c r="P8" s="176">
        <f>IFERROR(VLOOKUP($A8,Table2.5a!$A$3:$AA$196,16, FALSE),)</f>
        <v>30.066959999999995</v>
      </c>
      <c r="Q8" s="176" t="str">
        <f>IFERROR(VLOOKUP($A8,Table2.5a!$A$3:$AA$196,24, FALSE),)</f>
        <v>PCE</v>
      </c>
      <c r="R8" s="176">
        <f>IFERROR(VLOOKUP($A8,Table2.5a!$A$3:$AA$196,25, FALSE),)</f>
        <v>12</v>
      </c>
      <c r="S8" s="98" t="str">
        <f>VLOOKUP($A8,'LOOKUP SalesReport 2023-11-13'!$A$2:$P$216,16,FALSE)</f>
        <v>Aleutians</v>
      </c>
      <c r="T8" s="170" t="str">
        <f>VLOOKUP($A8,[3]Table2.5a!$A$3:$AA$196,27, FALSE)</f>
        <v>PCE revenue assumes all kWh are at residential rate</v>
      </c>
    </row>
    <row r="9" spans="1:20" s="98" customFormat="1" x14ac:dyDescent="0.25">
      <c r="A9" s="98" t="s">
        <v>813</v>
      </c>
      <c r="B9">
        <f>VLOOKUP($A9,'LOOKUP SalesReport 2023-11-13'!$A$2:$O$216,4, FALSE)</f>
        <v>331040</v>
      </c>
      <c r="C9">
        <f>VLOOKUP(A9,'LOOKUP SalesReport 2023-11-13'!$A$2:$Q$216,9,FALSE)</f>
        <v>293</v>
      </c>
      <c r="D9" s="48" t="str" cm="1">
        <f t="array" ref="D9">IFERROR(_xlfn.XLOOKUP(1,('Annual Sales FINAL 06262023'!$A$3:$A$4500=Table2.5b!$A9)*('Annual Sales FINAL 06262023'!$F$3:$F$4500='Input_Data &amp; TOC'!$A$2),'Annual Sales FINAL 06262023'!$J$3:$J$4500,,TRUE),_xlfn.XLOOKUP(A9,'LOOKUP SalesReport 2023-11-13'!A:A,'LOOKUP SalesReport 2023-11-13'!H:H,,FALSE))</f>
        <v>Akutan, City of</v>
      </c>
      <c r="E9" s="48" t="str" cm="1">
        <f t="array" ref="E9">IFERROR(_xlfn.XLOOKUP(1,('Annual Sales FINAL 06262023'!$A$3:$A$4500=Table2.5b!$A9)*('Annual Sales FINAL 06262023'!$F$3:$F$4500='Input_Data &amp; TOC'!$A$2),'Annual Sales FINAL 06262023'!$B$3:$B$4500,,TRUE),_xlfn.XLOOKUP(A9,'LOOKUP SalesReport 2023-11-13'!A:A,'LOOKUP SalesReport 2023-11-13'!G:G,,FALSE))</f>
        <v>Akutan</v>
      </c>
      <c r="F9" s="48" t="str" cm="1">
        <f t="array" ref="F9">IFERROR(_xlfn.XLOOKUP(1,('Annual Sales FINAL 06262023'!$A$3:$A$4500=Table2.5b!$A9)*('Annual Sales FINAL 06262023'!$F$3:$F$4500='Input_Data &amp; TOC'!$A$2),'Annual Sales FINAL 06262023'!$E$3:$E$4500,,TRUE),_xlfn.XLOOKUP(A9,'LOOKUP SalesReport 2023-11-13'!A:A,'LOOKUP SalesReport 2023-11-13'!K:K,,FALSE))</f>
        <v>Akutan_grid</v>
      </c>
      <c r="G9" s="98" t="str">
        <f>VLOOKUP($F9,'LOOKUP INTERTIES 2023-11-08'!$B$2:$G$206,6,FALSE)</f>
        <v>Aleutians</v>
      </c>
      <c r="H9" s="175">
        <f>IFERROR(VLOOKUP($A9,Table2.5a!$A$3:$AA$196,9, FALSE)/VLOOKUP($A9,Table2.5a!$A$3:$AA$196,10, FALSE)*1000,)</f>
        <v>4022.9600000000005</v>
      </c>
      <c r="I9" s="175">
        <f>IFERROR(VLOOKUP($A9,Table2.5a!$A$3:$AA$196,8, FALSE)/VLOOKUP($A9,Table2.5a!$A$3:$AA$196,10, FALSE)*1000,)</f>
        <v>3821.8119999999994</v>
      </c>
      <c r="J9" s="176">
        <f>IFERROR(VLOOKUP($A9,Table2.5a!$A$3:$AA$196,8, FALSE)/VLOOKUP($A9,Table2.5a!$A$3:$AA$196,9, FALSE),)</f>
        <v>0.94999999999999984</v>
      </c>
      <c r="K9" s="175">
        <f>IFERROR(VLOOKUP($A9,Table2.5a!$A$3:$AA$196,13, FALSE)/VLOOKUP($A9,Table2.5a!$A$3:$AA$196,14, FALSE)*1000,)</f>
        <v>19393.753846153846</v>
      </c>
      <c r="L9" s="175">
        <f>IFERROR(VLOOKUP($A9,Table2.5a!$A$3:$AA$196,12, FALSE)/VLOOKUP($A9,Table2.5a!$A$3:$AA$196,14, FALSE)*1000,)</f>
        <v>18424.066153846146</v>
      </c>
      <c r="M9" s="176">
        <f>IFERROR(VLOOKUP($A9,Table2.5a!$A$3:$AA$196,12, FALSE)/VLOOKUP($A9,Table2.5a!$A$3:$AA$196,13, FALSE),)</f>
        <v>0.94999999999999984</v>
      </c>
      <c r="N9" s="176">
        <f>IFERROR(VLOOKUP($A9,Table2.5a!$A$3:$AA$196,17, FALSE)/VLOOKUP($A9,Table2.5a!$A$3:$AA$196,18, FALSE)*1000,)</f>
        <v>4558.7537091988133</v>
      </c>
      <c r="O9" s="176">
        <f>IFERROR(VLOOKUP($A9,Table2.5a!$A$3:$AA$196,16, FALSE)/VLOOKUP($A9,Table2.5a!$A$3:$AA$196,18, FALSE)*1000,)</f>
        <v>4330.816023738872</v>
      </c>
      <c r="P9" s="176">
        <f>IFERROR(VLOOKUP($A9,Table2.5a!$A$3:$AA$196,16, FALSE),)</f>
        <v>121.62374999999999</v>
      </c>
      <c r="Q9" s="176" t="str">
        <f>IFERROR(VLOOKUP($A9,Table2.5a!$A$3:$AA$196,24, FALSE),)</f>
        <v>PCE</v>
      </c>
      <c r="R9" s="176">
        <f>IFERROR(VLOOKUP($A9,Table2.5a!$A$3:$AA$196,25, FALSE),)</f>
        <v>12</v>
      </c>
      <c r="S9" s="98" t="str">
        <f>VLOOKUP($A9,'LOOKUP SalesReport 2023-11-13'!$A$2:$P$216,16,FALSE)</f>
        <v>Aleutians</v>
      </c>
      <c r="T9" s="170" t="str">
        <f>VLOOKUP($A9,[3]Table2.5a!$A$3:$AA$196,27, FALSE)</f>
        <v>PCE revenue assumes all kWh are at residential rate</v>
      </c>
    </row>
    <row r="10" spans="1:20" s="98" customFormat="1" x14ac:dyDescent="0.25">
      <c r="A10" s="98" t="s">
        <v>517</v>
      </c>
      <c r="B10">
        <f>VLOOKUP($A10,'LOOKUP SalesReport 2023-11-13'!$A$2:$O$216,4, FALSE)</f>
        <v>331980</v>
      </c>
      <c r="C10">
        <f>VLOOKUP(A10,'LOOKUP SalesReport 2023-11-13'!$A$2:$Q$216,9,FALSE)</f>
        <v>88</v>
      </c>
      <c r="D10" s="48" t="str" cm="1">
        <f t="array" ref="D10">IFERROR(_xlfn.XLOOKUP(1,('Annual Sales FINAL 06262023'!$A$3:$A$4500=Table2.5b!$A10)*('Annual Sales FINAL 06262023'!$F$3:$F$4500='Input_Data &amp; TOC'!$A$2),'Annual Sales FINAL 06262023'!$J$3:$J$4500,,TRUE),_xlfn.XLOOKUP(A10,'LOOKUP SalesReport 2023-11-13'!A:A,'LOOKUP SalesReport 2023-11-13'!H:H,,FALSE))</f>
        <v>G &amp; K Inc</v>
      </c>
      <c r="E10" s="48" t="str" cm="1">
        <f t="array" ref="E10">IFERROR(_xlfn.XLOOKUP(1,('Annual Sales FINAL 06262023'!$A$3:$A$4500=Table2.5b!$A10)*('Annual Sales FINAL 06262023'!$F$3:$F$4500='Input_Data &amp; TOC'!$A$2),'Annual Sales FINAL 06262023'!$B$3:$B$4500,,TRUE),_xlfn.XLOOKUP(A10,'LOOKUP SalesReport 2023-11-13'!A:A,'LOOKUP SalesReport 2023-11-13'!G:G,,FALSE))</f>
        <v>Cold Bay</v>
      </c>
      <c r="F10" s="48" t="str" cm="1">
        <f t="array" ref="F10">IFERROR(_xlfn.XLOOKUP(1,('Annual Sales FINAL 06262023'!$A$3:$A$4500=Table2.5b!$A10)*('Annual Sales FINAL 06262023'!$F$3:$F$4500='Input_Data &amp; TOC'!$A$2),'Annual Sales FINAL 06262023'!$E$3:$E$4500,,TRUE),_xlfn.XLOOKUP(A10,'LOOKUP SalesReport 2023-11-13'!A:A,'LOOKUP SalesReport 2023-11-13'!K:K,,FALSE))</f>
        <v>Cold Bay_grid</v>
      </c>
      <c r="G10" s="98" t="str">
        <f>VLOOKUP($F10,'LOOKUP INTERTIES 2023-11-08'!$B$2:$G$206,6,FALSE)</f>
        <v>Aleutians</v>
      </c>
      <c r="H10" s="175">
        <f>IFERROR(VLOOKUP($A10,Table2.5a!$A$3:$AA$196,9, FALSE)/VLOOKUP($A10,Table2.5a!$A$3:$AA$196,10, FALSE)*1000,)</f>
        <v>4334.1659751037341</v>
      </c>
      <c r="I10" s="175">
        <f>IFERROR(VLOOKUP($A10,Table2.5a!$A$3:$AA$196,8, FALSE)/VLOOKUP($A10,Table2.5a!$A$3:$AA$196,10, FALSE)*1000,)</f>
        <v>3104.0213172199165</v>
      </c>
      <c r="J10" s="176">
        <f>IFERROR(VLOOKUP($A10,Table2.5a!$A$3:$AA$196,8, FALSE)/VLOOKUP($A10,Table2.5a!$A$3:$AA$196,9, FALSE),)</f>
        <v>0.7161749999999999</v>
      </c>
      <c r="K10" s="175">
        <f>IFERROR(VLOOKUP($A10,Table2.5a!$A$3:$AA$196,13, FALSE)/VLOOKUP($A10,Table2.5a!$A$3:$AA$196,14, FALSE)*1000,)</f>
        <v>292449.25</v>
      </c>
      <c r="L10" s="175">
        <f>IFERROR(VLOOKUP($A10,Table2.5a!$A$3:$AA$196,12, FALSE)/VLOOKUP($A10,Table2.5a!$A$3:$AA$196,14, FALSE)*1000,)</f>
        <v>209444.84161874995</v>
      </c>
      <c r="M10" s="176">
        <f>IFERROR(VLOOKUP($A10,Table2.5a!$A$3:$AA$196,12, FALSE)/VLOOKUP($A10,Table2.5a!$A$3:$AA$196,13, FALSE),)</f>
        <v>0.7161749999999999</v>
      </c>
      <c r="N10" s="176">
        <f>IFERROR(VLOOKUP($A10,Table2.5a!$A$3:$AA$196,17, FALSE)/VLOOKUP($A10,Table2.5a!$A$3:$AA$196,18, FALSE)*1000,)</f>
        <v>8682.2821316614409</v>
      </c>
      <c r="O10" s="176">
        <f>IFERROR(VLOOKUP($A10,Table2.5a!$A$3:$AA$196,16, FALSE)/VLOOKUP($A10,Table2.5a!$A$3:$AA$196,18, FALSE)*1000,)</f>
        <v>6218.0334056426327</v>
      </c>
      <c r="P10" s="176">
        <f>IFERROR(VLOOKUP($A10,Table2.5a!$A$3:$AA$196,16, FALSE),)</f>
        <v>495.88816409999993</v>
      </c>
      <c r="Q10" s="176" t="str">
        <f>IFERROR(VLOOKUP($A10,Table2.5a!$A$3:$AA$196,24, FALSE),)</f>
        <v>PCE</v>
      </c>
      <c r="R10" s="176">
        <f>IFERROR(VLOOKUP($A10,Table2.5a!$A$3:$AA$196,25, FALSE),)</f>
        <v>12</v>
      </c>
      <c r="S10" s="98" t="str">
        <f>VLOOKUP($A10,'LOOKUP SalesReport 2023-11-13'!$A$2:$P$216,16,FALSE)</f>
        <v>Aleutians</v>
      </c>
      <c r="T10" s="170" t="str">
        <f>VLOOKUP($A10,[3]Table2.5a!$A$3:$AA$196,27, FALSE)</f>
        <v>PCE revenue assumes all kWh are at residential rate</v>
      </c>
    </row>
    <row r="11" spans="1:20" s="98" customFormat="1" x14ac:dyDescent="0.25">
      <c r="A11" s="98" t="s">
        <v>979</v>
      </c>
      <c r="B11">
        <f>VLOOKUP($A11,'LOOKUP SalesReport 2023-11-13'!$A$2:$O$216,4, FALSE)</f>
        <v>331970</v>
      </c>
      <c r="C11">
        <f>VLOOKUP(A11,'LOOKUP SalesReport 2023-11-13'!$A$2:$Q$216,9,FALSE)</f>
        <v>442</v>
      </c>
      <c r="D11" s="48" t="str" cm="1">
        <f t="array" ref="D11">IFERROR(_xlfn.XLOOKUP(1,('Annual Sales FINAL 06262023'!$A$3:$A$4500=Table2.5b!$A11)*('Annual Sales FINAL 06262023'!$F$3:$F$4500='Input_Data &amp; TOC'!$A$2),'Annual Sales FINAL 06262023'!$J$3:$J$4500,,TRUE),_xlfn.XLOOKUP(A11,'LOOKUP SalesReport 2023-11-13'!A:A,'LOOKUP SalesReport 2023-11-13'!H:H,,FALSE))</f>
        <v>False Pass, City of</v>
      </c>
      <c r="E11" s="48" t="str" cm="1">
        <f t="array" ref="E11">IFERROR(_xlfn.XLOOKUP(1,('Annual Sales FINAL 06262023'!$A$3:$A$4500=Table2.5b!$A11)*('Annual Sales FINAL 06262023'!$F$3:$F$4500='Input_Data &amp; TOC'!$A$2),'Annual Sales FINAL 06262023'!$B$3:$B$4500,,TRUE),_xlfn.XLOOKUP(A11,'LOOKUP SalesReport 2023-11-13'!A:A,'LOOKUP SalesReport 2023-11-13'!G:G,,FALSE))</f>
        <v>False Pass</v>
      </c>
      <c r="F11" s="48" t="str" cm="1">
        <f t="array" ref="F11">IFERROR(_xlfn.XLOOKUP(1,('Annual Sales FINAL 06262023'!$A$3:$A$4500=Table2.5b!$A11)*('Annual Sales FINAL 06262023'!$F$3:$F$4500='Input_Data &amp; TOC'!$A$2),'Annual Sales FINAL 06262023'!$E$3:$E$4500,,TRUE),_xlfn.XLOOKUP(A11,'LOOKUP SalesReport 2023-11-13'!A:A,'LOOKUP SalesReport 2023-11-13'!K:K,,FALSE))</f>
        <v>False Pass_grid</v>
      </c>
      <c r="G11" s="98" t="str">
        <f>VLOOKUP($F11,'LOOKUP INTERTIES 2023-11-08'!$B$2:$G$206,6,FALSE)</f>
        <v>Aleutians</v>
      </c>
      <c r="H11" s="175">
        <f>IFERROR(VLOOKUP($A11,Table2.5a!$A$3:$AA$196,9, FALSE)/VLOOKUP($A11,Table2.5a!$A$3:$AA$196,10, FALSE)*1000,)</f>
        <v>4516.0366972477068</v>
      </c>
      <c r="I11" s="175">
        <f>IFERROR(VLOOKUP($A11,Table2.5a!$A$3:$AA$196,8, FALSE)/VLOOKUP($A11,Table2.5a!$A$3:$AA$196,10, FALSE)*1000,)</f>
        <v>2799.942752293578</v>
      </c>
      <c r="J11" s="176">
        <f>IFERROR(VLOOKUP($A11,Table2.5a!$A$3:$AA$196,8, FALSE)/VLOOKUP($A11,Table2.5a!$A$3:$AA$196,9, FALSE),)</f>
        <v>0.62</v>
      </c>
      <c r="K11" s="175">
        <f>IFERROR(VLOOKUP($A11,Table2.5a!$A$3:$AA$196,13, FALSE)/VLOOKUP($A11,Table2.5a!$A$3:$AA$196,14, FALSE)*1000,)</f>
        <v>25954.615384615383</v>
      </c>
      <c r="L11" s="175">
        <f>IFERROR(VLOOKUP($A11,Table2.5a!$A$3:$AA$196,12, FALSE)/VLOOKUP($A11,Table2.5a!$A$3:$AA$196,14, FALSE)*1000,)</f>
        <v>16091.86153846154</v>
      </c>
      <c r="M11" s="176">
        <f>IFERROR(VLOOKUP($A11,Table2.5a!$A$3:$AA$196,12, FALSE)/VLOOKUP($A11,Table2.5a!$A$3:$AA$196,13, FALSE),)</f>
        <v>0.62</v>
      </c>
      <c r="N11" s="176">
        <f>IFERROR(VLOOKUP($A11,Table2.5a!$A$3:$AA$196,17, FALSE)/VLOOKUP($A11,Table2.5a!$A$3:$AA$196,18, FALSE)*1000,)</f>
        <v>5677.3663366336623</v>
      </c>
      <c r="O11" s="176">
        <f>IFERROR(VLOOKUP($A11,Table2.5a!$A$3:$AA$196,16, FALSE)/VLOOKUP($A11,Table2.5a!$A$3:$AA$196,18, FALSE)*1000,)</f>
        <v>3519.9671287128708</v>
      </c>
      <c r="P11" s="176">
        <f>IFERROR(VLOOKUP($A11,Table2.5a!$A$3:$AA$196,16, FALSE),)</f>
        <v>59.252780000000001</v>
      </c>
      <c r="Q11" s="176" t="str">
        <f>IFERROR(VLOOKUP($A11,Table2.5a!$A$3:$AA$196,24, FALSE),)</f>
        <v>PCE</v>
      </c>
      <c r="R11" s="176">
        <f>IFERROR(VLOOKUP($A11,Table2.5a!$A$3:$AA$196,25, FALSE),)</f>
        <v>12</v>
      </c>
      <c r="S11" s="98" t="str">
        <f>VLOOKUP($A11,'LOOKUP SalesReport 2023-11-13'!$A$2:$P$216,16,FALSE)</f>
        <v>Aleutians</v>
      </c>
      <c r="T11" s="170" t="str">
        <f>VLOOKUP($A11,[3]Table2.5a!$A$3:$AA$196,27, FALSE)</f>
        <v>PCE revenue assumes all kWh are at residential rate</v>
      </c>
    </row>
    <row r="12" spans="1:20" s="98" customFormat="1" x14ac:dyDescent="0.25">
      <c r="A12" s="98" t="s">
        <v>737</v>
      </c>
      <c r="B12">
        <f>VLOOKUP($A12,'LOOKUP SalesReport 2023-11-13'!$A$2:$O$216,4, FALSE)</f>
        <v>332540</v>
      </c>
      <c r="C12">
        <f>VLOOKUP(A12,'LOOKUP SalesReport 2023-11-13'!$A$2:$Q$216,9,FALSE)</f>
        <v>230</v>
      </c>
      <c r="D12" s="48" t="str" cm="1">
        <f t="array" ref="D12">IFERROR(_xlfn.XLOOKUP(1,('Annual Sales FINAL 06262023'!$A$3:$A$4500=Table2.5b!$A12)*('Annual Sales FINAL 06262023'!$F$3:$F$4500='Input_Data &amp; TOC'!$A$2),'Annual Sales FINAL 06262023'!$J$3:$J$4500,,TRUE),_xlfn.XLOOKUP(A12,'LOOKUP SalesReport 2023-11-13'!A:A,'LOOKUP SalesReport 2023-11-13'!H:H,,FALSE))</f>
        <v>TDX Corporation</v>
      </c>
      <c r="E12" s="48" t="str" cm="1">
        <f t="array" ref="E12">IFERROR(_xlfn.XLOOKUP(1,('Annual Sales FINAL 06262023'!$A$3:$A$4500=Table2.5b!$A12)*('Annual Sales FINAL 06262023'!$F$3:$F$4500='Input_Data &amp; TOC'!$A$2),'Annual Sales FINAL 06262023'!$B$3:$B$4500,,TRUE),_xlfn.XLOOKUP(A12,'LOOKUP SalesReport 2023-11-13'!A:A,'LOOKUP SalesReport 2023-11-13'!G:G,,FALSE))</f>
        <v>Sand Point</v>
      </c>
      <c r="F12" s="48" t="str" cm="1">
        <f t="array" ref="F12">IFERROR(_xlfn.XLOOKUP(1,('Annual Sales FINAL 06262023'!$A$3:$A$4500=Table2.5b!$A12)*('Annual Sales FINAL 06262023'!$F$3:$F$4500='Input_Data &amp; TOC'!$A$2),'Annual Sales FINAL 06262023'!$E$3:$E$4500,,TRUE),_xlfn.XLOOKUP(A12,'LOOKUP SalesReport 2023-11-13'!A:A,'LOOKUP SalesReport 2023-11-13'!K:K,,FALSE))</f>
        <v>Sand Point_grid</v>
      </c>
      <c r="G12" s="98" t="str">
        <f>VLOOKUP($F12,'LOOKUP INTERTIES 2023-11-08'!$B$2:$G$206,6,FALSE)</f>
        <v>Aleutians</v>
      </c>
      <c r="H12" s="175">
        <f>IFERROR(VLOOKUP($A12,Table2.5a!$A$3:$AA$196,9, FALSE)/VLOOKUP($A12,Table2.5a!$A$3:$AA$196,10, FALSE)*1000,)</f>
        <v>5053.21540062435</v>
      </c>
      <c r="I12" s="175">
        <f>IFERROR(VLOOKUP($A12,Table2.5a!$A$3:$AA$196,8, FALSE)/VLOOKUP($A12,Table2.5a!$A$3:$AA$196,10, FALSE)*1000,)</f>
        <v>2571.7918680194248</v>
      </c>
      <c r="J12" s="176">
        <f>IFERROR(VLOOKUP($A12,Table2.5a!$A$3:$AA$196,8, FALSE)/VLOOKUP($A12,Table2.5a!$A$3:$AA$196,9, FALSE),)</f>
        <v>0.50894166666666674</v>
      </c>
      <c r="K12" s="175">
        <f>IFERROR(VLOOKUP($A12,Table2.5a!$A$3:$AA$196,13, FALSE)/VLOOKUP($A12,Table2.5a!$A$3:$AA$196,14, FALSE)*1000,)</f>
        <v>35734.888888888891</v>
      </c>
      <c r="L12" s="175">
        <f>IFERROR(VLOOKUP($A12,Table2.5a!$A$3:$AA$196,12, FALSE)/VLOOKUP($A12,Table2.5a!$A$3:$AA$196,14, FALSE)*1000,)</f>
        <v>18186.973909259261</v>
      </c>
      <c r="M12" s="176">
        <f>IFERROR(VLOOKUP($A12,Table2.5a!$A$3:$AA$196,12, FALSE)/VLOOKUP($A12,Table2.5a!$A$3:$AA$196,13, FALSE),)</f>
        <v>0.50894166666666674</v>
      </c>
      <c r="N12" s="176">
        <f>IFERROR(VLOOKUP($A12,Table2.5a!$A$3:$AA$196,17, FALSE)/VLOOKUP($A12,Table2.5a!$A$3:$AA$196,18, FALSE)*1000,)</f>
        <v>10455.375539568347</v>
      </c>
      <c r="O12" s="176">
        <f>IFERROR(VLOOKUP($A12,Table2.5a!$A$3:$AA$196,16, FALSE)/VLOOKUP($A12,Table2.5a!$A$3:$AA$196,18, FALSE)*1000,)</f>
        <v>5321.1762527338151</v>
      </c>
      <c r="P12" s="176">
        <f>IFERROR(VLOOKUP($A12,Table2.5a!$A$3:$AA$196,16, FALSE),)</f>
        <v>616.36958260833353</v>
      </c>
      <c r="Q12" s="176" t="str">
        <f>IFERROR(VLOOKUP($A12,Table2.5a!$A$3:$AA$196,24, FALSE),)</f>
        <v>PCE</v>
      </c>
      <c r="R12" s="176">
        <f>IFERROR(VLOOKUP($A12,Table2.5a!$A$3:$AA$196,25, FALSE),)</f>
        <v>12</v>
      </c>
      <c r="S12" s="98" t="str">
        <f>VLOOKUP($A12,'LOOKUP SalesReport 2023-11-13'!$A$2:$P$216,16,FALSE)</f>
        <v>Aleutians</v>
      </c>
      <c r="T12" s="170" t="str">
        <f>VLOOKUP($A12,[3]Table2.5a!$A$3:$AA$196,27, FALSE)</f>
        <v>PCE revenue assumes all kWh are at residential rate</v>
      </c>
    </row>
    <row r="13" spans="1:20" s="98" customFormat="1" x14ac:dyDescent="0.25">
      <c r="A13" s="98" t="s">
        <v>542</v>
      </c>
      <c r="B13">
        <f>VLOOKUP($A13,'LOOKUP SalesReport 2023-11-13'!$A$2:$O$216,4, FALSE)</f>
        <v>332860</v>
      </c>
      <c r="C13">
        <f>VLOOKUP(A13,'LOOKUP SalesReport 2023-11-13'!$A$2:$Q$216,9,FALSE)</f>
        <v>106</v>
      </c>
      <c r="D13" s="48" t="str" cm="1">
        <f t="array" ref="D13">IFERROR(_xlfn.XLOOKUP(1,('Annual Sales FINAL 06262023'!$A$3:$A$4500=Table2.5b!$A13)*('Annual Sales FINAL 06262023'!$F$3:$F$4500='Input_Data &amp; TOC'!$A$2),'Annual Sales FINAL 06262023'!$J$3:$J$4500,,TRUE),_xlfn.XLOOKUP(A13,'LOOKUP SalesReport 2023-11-13'!A:A,'LOOKUP SalesReport 2023-11-13'!H:H,,FALSE))</f>
        <v>Unalaska, City of</v>
      </c>
      <c r="E13" s="48" t="str" cm="1">
        <f t="array" ref="E13">IFERROR(_xlfn.XLOOKUP(1,('Annual Sales FINAL 06262023'!$A$3:$A$4500=Table2.5b!$A13)*('Annual Sales FINAL 06262023'!$F$3:$F$4500='Input_Data &amp; TOC'!$A$2),'Annual Sales FINAL 06262023'!$B$3:$B$4500,,TRUE),_xlfn.XLOOKUP(A13,'LOOKUP SalesReport 2023-11-13'!A:A,'LOOKUP SalesReport 2023-11-13'!G:G,,FALSE))</f>
        <v>Unalaska</v>
      </c>
      <c r="F13" s="48" t="str" cm="1">
        <f t="array" ref="F13">IFERROR(_xlfn.XLOOKUP(1,('Annual Sales FINAL 06262023'!$A$3:$A$4500=Table2.5b!$A13)*('Annual Sales FINAL 06262023'!$F$3:$F$4500='Input_Data &amp; TOC'!$A$2),'Annual Sales FINAL 06262023'!$E$3:$E$4500,,TRUE),_xlfn.XLOOKUP(A13,'LOOKUP SalesReport 2023-11-13'!A:A,'LOOKUP SalesReport 2023-11-13'!K:K,,FALSE))</f>
        <v>Unalaska_grid</v>
      </c>
      <c r="G13" s="98" t="str">
        <f>VLOOKUP($F13,'LOOKUP INTERTIES 2023-11-08'!$B$2:$G$206,6,FALSE)</f>
        <v>Aleutians</v>
      </c>
      <c r="H13" s="175">
        <f>IFERROR(VLOOKUP($A13,Table2.5a!$A$3:$AA$196,9, FALSE)/VLOOKUP($A13,Table2.5a!$A$3:$AA$196,10, FALSE)*1000,)</f>
        <v>5085.6123300866948</v>
      </c>
      <c r="I13" s="175">
        <f>IFERROR(VLOOKUP($A13,Table2.5a!$A$3:$AA$196,8, FALSE)/VLOOKUP($A13,Table2.5a!$A$3:$AA$196,10, FALSE)*1000,)</f>
        <v>2131.9734489778443</v>
      </c>
      <c r="J13" s="176">
        <f>IFERROR(VLOOKUP($A13,Table2.5a!$A$3:$AA$196,8, FALSE)/VLOOKUP($A13,Table2.5a!$A$3:$AA$196,9, FALSE),)</f>
        <v>0.41921666666666663</v>
      </c>
      <c r="K13" s="175">
        <f>IFERROR(VLOOKUP($A13,Table2.5a!$A$3:$AA$196,13, FALSE)/VLOOKUP($A13,Table2.5a!$A$3:$AA$196,14, FALSE)*1000,)</f>
        <v>657354.39301310049</v>
      </c>
      <c r="L13" s="175">
        <f>IFERROR(VLOOKUP($A13,Table2.5a!$A$3:$AA$196,12, FALSE)/VLOOKUP($A13,Table2.5a!$A$3:$AA$196,14, FALSE)*1000,)</f>
        <v>275573.91745764186</v>
      </c>
      <c r="M13" s="176">
        <f>IFERROR(VLOOKUP($A13,Table2.5a!$A$3:$AA$196,12, FALSE)/VLOOKUP($A13,Table2.5a!$A$3:$AA$196,13, FALSE),)</f>
        <v>0.41921666666666663</v>
      </c>
      <c r="N13" s="176">
        <f>IFERROR(VLOOKUP($A13,Table2.5a!$A$3:$AA$196,17, FALSE)/VLOOKUP($A13,Table2.5a!$A$3:$AA$196,18, FALSE)*1000,)</f>
        <v>18536.531289910599</v>
      </c>
      <c r="O13" s="176">
        <f>IFERROR(VLOOKUP($A13,Table2.5a!$A$3:$AA$196,16, FALSE)/VLOOKUP($A13,Table2.5a!$A$3:$AA$196,18, FALSE)*1000,)</f>
        <v>7770.8228589186874</v>
      </c>
      <c r="P13" s="176">
        <f>IFERROR(VLOOKUP($A13,Table2.5a!$A$3:$AA$196,16, FALSE),)</f>
        <v>1521.1385746333331</v>
      </c>
      <c r="Q13" s="176" t="str">
        <f>IFERROR(VLOOKUP($A13,Table2.5a!$A$3:$AA$196,24, FALSE),)</f>
        <v>PCE</v>
      </c>
      <c r="R13" s="176">
        <f>IFERROR(VLOOKUP($A13,Table2.5a!$A$3:$AA$196,25, FALSE),)</f>
        <v>12</v>
      </c>
      <c r="S13" s="98" t="str">
        <f>VLOOKUP($A13,'LOOKUP SalesReport 2023-11-13'!$A$2:$P$216,16,FALSE)</f>
        <v>Aleutians</v>
      </c>
      <c r="T13" s="170" t="str">
        <f>VLOOKUP($A13,[3]Table2.5a!$A$3:$AA$196,27, FALSE)</f>
        <v>PCE revenue assumes all kWh are at residential rate</v>
      </c>
    </row>
    <row r="14" spans="1:20" s="98" customFormat="1" x14ac:dyDescent="0.25">
      <c r="A14" s="98" t="s">
        <v>843</v>
      </c>
      <c r="B14">
        <f>VLOOKUP($A14,'LOOKUP SalesReport 2023-11-13'!$A$2:$O$216,4, FALSE)</f>
        <v>332560</v>
      </c>
      <c r="C14">
        <f>VLOOKUP(A14,'LOOKUP SalesReport 2023-11-13'!$A$2:$Q$216,9,FALSE)</f>
        <v>339</v>
      </c>
      <c r="D14" s="48" t="str" cm="1">
        <f t="array" ref="D14">IFERROR(_xlfn.XLOOKUP(1,('Annual Sales FINAL 06262023'!$A$3:$A$4500=Table2.5b!$A14)*('Annual Sales FINAL 06262023'!$F$3:$F$4500='Input_Data &amp; TOC'!$A$2),'Annual Sales FINAL 06262023'!$J$3:$J$4500,,TRUE),_xlfn.XLOOKUP(A14,'LOOKUP SalesReport 2023-11-13'!A:A,'LOOKUP SalesReport 2023-11-13'!H:H,,FALSE))</f>
        <v>Saint Paul Municipal Electric</v>
      </c>
      <c r="E14" s="48" t="str" cm="1">
        <f t="array" ref="E14">IFERROR(_xlfn.XLOOKUP(1,('Annual Sales FINAL 06262023'!$A$3:$A$4500=Table2.5b!$A14)*('Annual Sales FINAL 06262023'!$F$3:$F$4500='Input_Data &amp; TOC'!$A$2),'Annual Sales FINAL 06262023'!$B$3:$B$4500,,TRUE),_xlfn.XLOOKUP(A14,'LOOKUP SalesReport 2023-11-13'!A:A,'LOOKUP SalesReport 2023-11-13'!G:G,,FALSE))</f>
        <v>Saint Paul</v>
      </c>
      <c r="F14" s="48" t="str" cm="1">
        <f t="array" ref="F14">IFERROR(_xlfn.XLOOKUP(1,('Annual Sales FINAL 06262023'!$A$3:$A$4500=Table2.5b!$A14)*('Annual Sales FINAL 06262023'!$F$3:$F$4500='Input_Data &amp; TOC'!$A$2),'Annual Sales FINAL 06262023'!$E$3:$E$4500,,TRUE),_xlfn.XLOOKUP(A14,'LOOKUP SalesReport 2023-11-13'!A:A,'LOOKUP SalesReport 2023-11-13'!K:K,,FALSE))</f>
        <v>Saint Paul_grid</v>
      </c>
      <c r="G14" s="98" t="str">
        <f>VLOOKUP($F14,'LOOKUP INTERTIES 2023-11-08'!$B$2:$G$206,6,FALSE)</f>
        <v>Aleutians</v>
      </c>
      <c r="H14" s="175">
        <f>IFERROR(VLOOKUP($A14,Table2.5a!$A$3:$AA$196,9, FALSE)/VLOOKUP($A14,Table2.5a!$A$3:$AA$196,10, FALSE)*1000,)</f>
        <v>5226.4563591022443</v>
      </c>
      <c r="I14" s="175">
        <f>IFERROR(VLOOKUP($A14,Table2.5a!$A$3:$AA$196,8, FALSE)/VLOOKUP($A14,Table2.5a!$A$3:$AA$196,10, FALSE)*1000,)</f>
        <v>2142.8471072319207</v>
      </c>
      <c r="J14" s="176">
        <f>IFERROR(VLOOKUP($A14,Table2.5a!$A$3:$AA$196,8, FALSE)/VLOOKUP($A14,Table2.5a!$A$3:$AA$196,9, FALSE),)</f>
        <v>0.41000000000000014</v>
      </c>
      <c r="K14" s="175">
        <f>IFERROR(VLOOKUP($A14,Table2.5a!$A$3:$AA$196,13, FALSE)/VLOOKUP($A14,Table2.5a!$A$3:$AA$196,14, FALSE)*1000,)</f>
        <v>37511.191011235955</v>
      </c>
      <c r="L14" s="175">
        <f>IFERROR(VLOOKUP($A14,Table2.5a!$A$3:$AA$196,12, FALSE)/VLOOKUP($A14,Table2.5a!$A$3:$AA$196,14, FALSE)*1000,)</f>
        <v>15379.588314606744</v>
      </c>
      <c r="M14" s="176">
        <f>IFERROR(VLOOKUP($A14,Table2.5a!$A$3:$AA$196,12, FALSE)/VLOOKUP($A14,Table2.5a!$A$3:$AA$196,13, FALSE),)</f>
        <v>0.41000000000000009</v>
      </c>
      <c r="N14" s="176">
        <f>IFERROR(VLOOKUP($A14,Table2.5a!$A$3:$AA$196,17, FALSE)/VLOOKUP($A14,Table2.5a!$A$3:$AA$196,18, FALSE)*1000,)</f>
        <v>14253.37041156841</v>
      </c>
      <c r="O14" s="176">
        <f>IFERROR(VLOOKUP($A14,Table2.5a!$A$3:$AA$196,16, FALSE)/VLOOKUP($A14,Table2.5a!$A$3:$AA$196,18, FALSE)*1000,)</f>
        <v>5843.8818687430485</v>
      </c>
      <c r="P14" s="176">
        <f>IFERROR(VLOOKUP($A14,Table2.5a!$A$3:$AA$196,16, FALSE),)</f>
        <v>437.80415000000011</v>
      </c>
      <c r="Q14" s="176" t="str">
        <f>IFERROR(VLOOKUP($A14,Table2.5a!$A$3:$AA$196,24, FALSE),)</f>
        <v>PCE</v>
      </c>
      <c r="R14" s="176">
        <f>IFERROR(VLOOKUP($A14,Table2.5a!$A$3:$AA$196,25, FALSE),)</f>
        <v>12</v>
      </c>
      <c r="S14" s="98" t="str">
        <f>VLOOKUP($A14,'LOOKUP SalesReport 2023-11-13'!$A$2:$P$216,16,FALSE)</f>
        <v>Aleutians</v>
      </c>
      <c r="T14" s="170" t="str">
        <f>VLOOKUP($A14,[3]Table2.5a!$A$3:$AA$196,27, FALSE)</f>
        <v>PCE revenue assumes all kWh are at residential rate</v>
      </c>
    </row>
    <row r="15" spans="1:20" s="98" customFormat="1" x14ac:dyDescent="0.25">
      <c r="A15" s="98" t="s">
        <v>925</v>
      </c>
      <c r="B15">
        <f>VLOOKUP($A15,'LOOKUP SalesReport 2023-11-13'!$A$2:$O$216,4, FALSE)</f>
        <v>331930</v>
      </c>
      <c r="C15">
        <f>VLOOKUP(A15,'LOOKUP SalesReport 2023-11-13'!$A$2:$Q$216,9,FALSE)</f>
        <v>383</v>
      </c>
      <c r="D15" s="48" t="str" cm="1">
        <f t="array" ref="D15">IFERROR(_xlfn.XLOOKUP(1,('Annual Sales FINAL 06262023'!$A$3:$A$4500=Table2.5b!$A15)*('Annual Sales FINAL 06262023'!$F$3:$F$4500='Input_Data &amp; TOC'!$A$2),'Annual Sales FINAL 06262023'!$J$3:$J$4500,,TRUE),_xlfn.XLOOKUP(A15,'LOOKUP SalesReport 2023-11-13'!A:A,'LOOKUP SalesReport 2023-11-13'!H:H,,FALSE))</f>
        <v>Diomede Joint Utilities</v>
      </c>
      <c r="E15" s="48" t="str" cm="1">
        <f t="array" ref="E15">IFERROR(_xlfn.XLOOKUP(1,('Annual Sales FINAL 06262023'!$A$3:$A$4500=Table2.5b!$A15)*('Annual Sales FINAL 06262023'!$F$3:$F$4500='Input_Data &amp; TOC'!$A$2),'Annual Sales FINAL 06262023'!$B$3:$B$4500,,TRUE),_xlfn.XLOOKUP(A15,'LOOKUP SalesReport 2023-11-13'!A:A,'LOOKUP SalesReport 2023-11-13'!G:G,,FALSE))</f>
        <v>Diomede</v>
      </c>
      <c r="F15" s="48" t="str" cm="1">
        <f t="array" ref="F15">IFERROR(_xlfn.XLOOKUP(1,('Annual Sales FINAL 06262023'!$A$3:$A$4500=Table2.5b!$A15)*('Annual Sales FINAL 06262023'!$F$3:$F$4500='Input_Data &amp; TOC'!$A$2),'Annual Sales FINAL 06262023'!$E$3:$E$4500,,TRUE),_xlfn.XLOOKUP(A15,'LOOKUP SalesReport 2023-11-13'!A:A,'LOOKUP SalesReport 2023-11-13'!K:K,,FALSE))</f>
        <v>Diomede_grid</v>
      </c>
      <c r="G15" s="98" t="str">
        <f>VLOOKUP($F15,'LOOKUP INTERTIES 2023-11-08'!$B$2:$G$206,6,FALSE)</f>
        <v>Bering Straits</v>
      </c>
      <c r="H15" s="175">
        <f>IFERROR(VLOOKUP($A15,Table2.5a!$A$3:$AA$196,9, FALSE)/VLOOKUP($A15,Table2.5a!$A$3:$AA$196,10, FALSE)*1000,)</f>
        <v>3128.7582938388628</v>
      </c>
      <c r="I15" s="175">
        <f>IFERROR(VLOOKUP($A15,Table2.5a!$A$3:$AA$196,8, FALSE)/VLOOKUP($A15,Table2.5a!$A$3:$AA$196,10, FALSE)*1000,)</f>
        <v>2033.6928909952615</v>
      </c>
      <c r="J15" s="176">
        <f>IFERROR(VLOOKUP($A15,Table2.5a!$A$3:$AA$196,8, FALSE)/VLOOKUP($A15,Table2.5a!$A$3:$AA$196,9, FALSE),)</f>
        <v>0.65000000000000013</v>
      </c>
      <c r="K15" s="175">
        <f>IFERROR(VLOOKUP($A15,Table2.5a!$A$3:$AA$196,13, FALSE)/VLOOKUP($A15,Table2.5a!$A$3:$AA$196,14, FALSE)*1000,)</f>
        <v>74379.88235294116</v>
      </c>
      <c r="L15" s="175">
        <f>IFERROR(VLOOKUP($A15,Table2.5a!$A$3:$AA$196,12, FALSE)/VLOOKUP($A15,Table2.5a!$A$3:$AA$196,14, FALSE)*1000,)</f>
        <v>48346.923529411768</v>
      </c>
      <c r="M15" s="176">
        <f>IFERROR(VLOOKUP($A15,Table2.5a!$A$3:$AA$196,12, FALSE)/VLOOKUP($A15,Table2.5a!$A$3:$AA$196,13, FALSE),)</f>
        <v>0.65000000000000013</v>
      </c>
      <c r="N15" s="176">
        <f>IFERROR(VLOOKUP($A15,Table2.5a!$A$3:$AA$196,17, FALSE)/VLOOKUP($A15,Table2.5a!$A$3:$AA$196,18, FALSE)*1000,)</f>
        <v>806.09523809523807</v>
      </c>
      <c r="O15" s="176">
        <f>IFERROR(VLOOKUP($A15,Table2.5a!$A$3:$AA$196,16, FALSE)/VLOOKUP($A15,Table2.5a!$A$3:$AA$196,18, FALSE)*1000,)</f>
        <v>523.96190476190498</v>
      </c>
      <c r="P15" s="176">
        <f>IFERROR(VLOOKUP($A15,Table2.5a!$A$3:$AA$196,16, FALSE),)</f>
        <v>5.5016000000000016</v>
      </c>
      <c r="Q15" s="176" t="str">
        <f>IFERROR(VLOOKUP($A15,Table2.5a!$A$3:$AA$196,24, FALSE),)</f>
        <v>PCE</v>
      </c>
      <c r="R15" s="176">
        <f>IFERROR(VLOOKUP($A15,Table2.5a!$A$3:$AA$196,25, FALSE),)</f>
        <v>12</v>
      </c>
      <c r="S15" s="98" t="str">
        <f>VLOOKUP($A15,'LOOKUP SalesReport 2023-11-13'!$A$2:$P$216,16,FALSE)</f>
        <v>Bering Straits</v>
      </c>
      <c r="T15" s="170" t="str">
        <f>VLOOKUP($A15,[3]Table2.5a!$A$3:$AA$196,27, FALSE)</f>
        <v>PCE revenue assumes all kWh are at residential rate</v>
      </c>
    </row>
    <row r="16" spans="1:20" s="98" customFormat="1" x14ac:dyDescent="0.25">
      <c r="A16" s="98" t="s">
        <v>946</v>
      </c>
      <c r="B16">
        <f>VLOOKUP($A16,'LOOKUP SalesReport 2023-11-13'!$A$2:$O$216,4, FALSE)</f>
        <v>332890</v>
      </c>
      <c r="C16">
        <f>VLOOKUP(A16,'LOOKUP SalesReport 2023-11-13'!$A$2:$Q$216,9,FALSE)</f>
        <v>409</v>
      </c>
      <c r="D16" s="48" t="str" cm="1">
        <f t="array" ref="D16">IFERROR(_xlfn.XLOOKUP(1,('Annual Sales FINAL 06262023'!$A$3:$A$4500=Table2.5b!$A16)*('Annual Sales FINAL 06262023'!$F$3:$F$4500='Input_Data &amp; TOC'!$A$2),'Annual Sales FINAL 06262023'!$J$3:$J$4500,,TRUE),_xlfn.XLOOKUP(A16,'LOOKUP SalesReport 2023-11-13'!A:A,'LOOKUP SalesReport 2023-11-13'!H:H,,FALSE))</f>
        <v>White Mountain, City of</v>
      </c>
      <c r="E16" s="48" t="str" cm="1">
        <f t="array" ref="E16">IFERROR(_xlfn.XLOOKUP(1,('Annual Sales FINAL 06262023'!$A$3:$A$4500=Table2.5b!$A16)*('Annual Sales FINAL 06262023'!$F$3:$F$4500='Input_Data &amp; TOC'!$A$2),'Annual Sales FINAL 06262023'!$B$3:$B$4500,,TRUE),_xlfn.XLOOKUP(A16,'LOOKUP SalesReport 2023-11-13'!A:A,'LOOKUP SalesReport 2023-11-13'!G:G,,FALSE))</f>
        <v>White Mountain</v>
      </c>
      <c r="F16" s="48" t="str" cm="1">
        <f t="array" ref="F16">IFERROR(_xlfn.XLOOKUP(1,('Annual Sales FINAL 06262023'!$A$3:$A$4500=Table2.5b!$A16)*('Annual Sales FINAL 06262023'!$F$3:$F$4500='Input_Data &amp; TOC'!$A$2),'Annual Sales FINAL 06262023'!$E$3:$E$4500,,TRUE),_xlfn.XLOOKUP(A16,'LOOKUP SalesReport 2023-11-13'!A:A,'LOOKUP SalesReport 2023-11-13'!K:K,,FALSE))</f>
        <v>WhiteMountain_grid</v>
      </c>
      <c r="G16" s="98" t="str">
        <f>VLOOKUP($F16,'LOOKUP INTERTIES 2023-11-08'!$B$2:$G$206,6,FALSE)</f>
        <v>Bering Straits</v>
      </c>
      <c r="H16" s="175">
        <f>IFERROR(VLOOKUP($A16,Table2.5a!$A$3:$AA$196,9, FALSE)/VLOOKUP($A16,Table2.5a!$A$3:$AA$196,10, FALSE)*1000,)</f>
        <v>4064.7970479704795</v>
      </c>
      <c r="I16" s="175">
        <f>IFERROR(VLOOKUP($A16,Table2.5a!$A$3:$AA$196,8, FALSE)/VLOOKUP($A16,Table2.5a!$A$3:$AA$196,10, FALSE)*1000,)</f>
        <v>2235.6383763837634</v>
      </c>
      <c r="J16" s="176">
        <f>IFERROR(VLOOKUP($A16,Table2.5a!$A$3:$AA$196,8, FALSE)/VLOOKUP($A16,Table2.5a!$A$3:$AA$196,9, FALSE),)</f>
        <v>0.54999999999999993</v>
      </c>
      <c r="K16" s="175">
        <f>IFERROR(VLOOKUP($A16,Table2.5a!$A$3:$AA$196,13, FALSE)/VLOOKUP($A16,Table2.5a!$A$3:$AA$196,14, FALSE)*1000,)</f>
        <v>41821.75</v>
      </c>
      <c r="L16" s="175">
        <f>IFERROR(VLOOKUP($A16,Table2.5a!$A$3:$AA$196,12, FALSE)/VLOOKUP($A16,Table2.5a!$A$3:$AA$196,14, FALSE)*1000,)</f>
        <v>23001.962499999998</v>
      </c>
      <c r="M16" s="176">
        <f>IFERROR(VLOOKUP($A16,Table2.5a!$A$3:$AA$196,12, FALSE)/VLOOKUP($A16,Table2.5a!$A$3:$AA$196,13, FALSE),)</f>
        <v>0.54999999999999993</v>
      </c>
      <c r="N16" s="176">
        <f>IFERROR(VLOOKUP($A16,Table2.5a!$A$3:$AA$196,17, FALSE)/VLOOKUP($A16,Table2.5a!$A$3:$AA$196,18, FALSE)*1000,)</f>
        <v>4918.9217391304346</v>
      </c>
      <c r="O16" s="176">
        <f>IFERROR(VLOOKUP($A16,Table2.5a!$A$3:$AA$196,16, FALSE)/VLOOKUP($A16,Table2.5a!$A$3:$AA$196,18, FALSE)*1000,)</f>
        <v>2705.4069565217387</v>
      </c>
      <c r="P16" s="176">
        <f>IFERROR(VLOOKUP($A16,Table2.5a!$A$3:$AA$196,16, FALSE),)</f>
        <v>77.780449999999988</v>
      </c>
      <c r="Q16" s="176" t="str">
        <f>IFERROR(VLOOKUP($A16,Table2.5a!$A$3:$AA$196,24, FALSE),)</f>
        <v>PCE</v>
      </c>
      <c r="R16" s="176">
        <f>IFERROR(VLOOKUP($A16,Table2.5a!$A$3:$AA$196,25, FALSE),)</f>
        <v>12</v>
      </c>
      <c r="S16" s="98" t="str">
        <f>VLOOKUP($A16,'LOOKUP SalesReport 2023-11-13'!$A$2:$P$216,16,FALSE)</f>
        <v>Bering Straits</v>
      </c>
      <c r="T16" s="170" t="str">
        <f>VLOOKUP($A16,[3]Table2.5a!$A$3:$AA$196,27, FALSE)</f>
        <v>PCE revenue assumes all kWh are at residential rate</v>
      </c>
    </row>
    <row r="17" spans="1:20" s="98" customFormat="1" x14ac:dyDescent="0.25">
      <c r="A17" s="98" t="s">
        <v>504</v>
      </c>
      <c r="B17">
        <f>VLOOKUP($A17,'LOOKUP SalesReport 2023-11-13'!$A$2:$O$216,4, FALSE)</f>
        <v>331685</v>
      </c>
      <c r="C17">
        <f>VLOOKUP(A17,'LOOKUP SalesReport 2023-11-13'!$A$2:$Q$216,9,FALSE)</f>
        <v>61</v>
      </c>
      <c r="D17" s="48" t="str" cm="1">
        <f t="array" ref="D17">IFERROR(_xlfn.XLOOKUP(1,('Annual Sales FINAL 06262023'!$A$3:$A$4500=Table2.5b!$A17)*('Annual Sales FINAL 06262023'!$F$3:$F$4500='Input_Data &amp; TOC'!$A$2),'Annual Sales FINAL 06262023'!$J$3:$J$4500,,TRUE),_xlfn.XLOOKUP(A17,'LOOKUP SalesReport 2023-11-13'!A:A,'LOOKUP SalesReport 2023-11-13'!H:H,,FALSE))</f>
        <v>Alaska Village Electric Cooperative</v>
      </c>
      <c r="E17" s="48" t="str" cm="1">
        <f t="array" ref="E17">IFERROR(_xlfn.XLOOKUP(1,('Annual Sales FINAL 06262023'!$A$3:$A$4500=Table2.5b!$A17)*('Annual Sales FINAL 06262023'!$F$3:$F$4500='Input_Data &amp; TOC'!$A$2),'Annual Sales FINAL 06262023'!$B$3:$B$4500,,TRUE),_xlfn.XLOOKUP(A17,'LOOKUP SalesReport 2023-11-13'!A:A,'LOOKUP SalesReport 2023-11-13'!G:G,,FALSE))</f>
        <v>Teller</v>
      </c>
      <c r="F17" s="48" t="str" cm="1">
        <f t="array" ref="F17">IFERROR(_xlfn.XLOOKUP(1,('Annual Sales FINAL 06262023'!$A$3:$A$4500=Table2.5b!$A17)*('Annual Sales FINAL 06262023'!$F$3:$F$4500='Input_Data &amp; TOC'!$A$2),'Annual Sales FINAL 06262023'!$E$3:$E$4500,,TRUE),_xlfn.XLOOKUP(A17,'LOOKUP SalesReport 2023-11-13'!A:A,'LOOKUP SalesReport 2023-11-13'!K:K,,FALSE))</f>
        <v>Teller_grid</v>
      </c>
      <c r="G17" s="98" t="str">
        <f>VLOOKUP($F17,'LOOKUP INTERTIES 2023-11-08'!$B$2:$G$206,6,FALSE)</f>
        <v>Bering Straits</v>
      </c>
      <c r="H17" s="175">
        <f>IFERROR(VLOOKUP($A17,Table2.5a!$A$3:$AA$196,9, FALSE)/VLOOKUP($A17,Table2.5a!$A$3:$AA$196,10, FALSE)*1000,)</f>
        <v>4165.3455377574373</v>
      </c>
      <c r="I17" s="175">
        <f>IFERROR(VLOOKUP($A17,Table2.5a!$A$3:$AA$196,8, FALSE)/VLOOKUP($A17,Table2.5a!$A$3:$AA$196,10, FALSE)*1000,)</f>
        <v>2214.2282654462242</v>
      </c>
      <c r="J17" s="176">
        <f>IFERROR(VLOOKUP($A17,Table2.5a!$A$3:$AA$196,8, FALSE)/VLOOKUP($A17,Table2.5a!$A$3:$AA$196,9, FALSE),)</f>
        <v>0.5315833333333333</v>
      </c>
      <c r="K17" s="175">
        <f>IFERROR(VLOOKUP($A17,Table2.5a!$A$3:$AA$196,13, FALSE)/VLOOKUP($A17,Table2.5a!$A$3:$AA$196,14, FALSE)*1000,)</f>
        <v>6424</v>
      </c>
      <c r="L17" s="175">
        <f>IFERROR(VLOOKUP($A17,Table2.5a!$A$3:$AA$196,12, FALSE)/VLOOKUP($A17,Table2.5a!$A$3:$AA$196,14, FALSE)*1000,)</f>
        <v>3414.8913333333335</v>
      </c>
      <c r="M17" s="176">
        <f>IFERROR(VLOOKUP($A17,Table2.5a!$A$3:$AA$196,12, FALSE)/VLOOKUP($A17,Table2.5a!$A$3:$AA$196,13, FALSE),)</f>
        <v>0.5315833333333333</v>
      </c>
      <c r="N17" s="176">
        <f>IFERROR(VLOOKUP($A17,Table2.5a!$A$3:$AA$196,17, FALSE)/VLOOKUP($A17,Table2.5a!$A$3:$AA$196,18, FALSE)*1000,)</f>
        <v>13116.350364963504</v>
      </c>
      <c r="O17" s="176">
        <f>IFERROR(VLOOKUP($A17,Table2.5a!$A$3:$AA$196,16, FALSE)/VLOOKUP($A17,Table2.5a!$A$3:$AA$196,18, FALSE)*1000,)</f>
        <v>6972.4332481751826</v>
      </c>
      <c r="P17" s="176">
        <f>IFERROR(VLOOKUP($A17,Table2.5a!$A$3:$AA$196,16, FALSE),)</f>
        <v>238.80583874999999</v>
      </c>
      <c r="Q17" s="176" t="str">
        <f>IFERROR(VLOOKUP($A17,Table2.5a!$A$3:$AA$196,24, FALSE),)</f>
        <v>PCE</v>
      </c>
      <c r="R17" s="176">
        <f>IFERROR(VLOOKUP($A17,Table2.5a!$A$3:$AA$196,25, FALSE),)</f>
        <v>12</v>
      </c>
      <c r="S17" s="98" t="str">
        <f>VLOOKUP($A17,'LOOKUP SalesReport 2023-11-13'!$A$2:$P$216,16,FALSE)</f>
        <v>Bering Straits</v>
      </c>
      <c r="T17" s="170" t="str">
        <f>VLOOKUP($A17,[3]Table2.5a!$A$3:$AA$196,27, FALSE)</f>
        <v>PCE revenue assumes all kWh are at residential rate</v>
      </c>
    </row>
    <row r="18" spans="1:20" s="98" customFormat="1" x14ac:dyDescent="0.25">
      <c r="A18" s="98" t="s">
        <v>1077</v>
      </c>
      <c r="B18">
        <f>VLOOKUP($A18,'LOOKUP SalesReport 2023-11-13'!$A$2:$O$216,4, FALSE)</f>
        <v>332850</v>
      </c>
      <c r="C18">
        <f>VLOOKUP(A18,'LOOKUP SalesReport 2023-11-13'!$A$2:$Q$216,9,FALSE)</f>
        <v>741</v>
      </c>
      <c r="D18" s="48" t="str" cm="1">
        <f t="array" ref="D18">IFERROR(_xlfn.XLOOKUP(1,('Annual Sales FINAL 06262023'!$A$3:$A$4500=Table2.5b!$A18)*('Annual Sales FINAL 06262023'!$F$3:$F$4500='Input_Data &amp; TOC'!$A$2),'Annual Sales FINAL 06262023'!$J$3:$J$4500,,TRUE),_xlfn.XLOOKUP(A18,'LOOKUP SalesReport 2023-11-13'!A:A,'LOOKUP SalesReport 2023-11-13'!H:H,,FALSE))</f>
        <v>Unalakleet Valley Electric Cooperative</v>
      </c>
      <c r="E18" s="48" t="str" cm="1">
        <f t="array" ref="E18">IFERROR(_xlfn.XLOOKUP(1,('Annual Sales FINAL 06262023'!$A$3:$A$4500=Table2.5b!$A18)*('Annual Sales FINAL 06262023'!$F$3:$F$4500='Input_Data &amp; TOC'!$A$2),'Annual Sales FINAL 06262023'!$B$3:$B$4500,,TRUE),_xlfn.XLOOKUP(A18,'LOOKUP SalesReport 2023-11-13'!A:A,'LOOKUP SalesReport 2023-11-13'!G:G,,FALSE))</f>
        <v>Unalakleet</v>
      </c>
      <c r="F18" s="48" t="str" cm="1">
        <f t="array" ref="F18">IFERROR(_xlfn.XLOOKUP(1,('Annual Sales FINAL 06262023'!$A$3:$A$4500=Table2.5b!$A18)*('Annual Sales FINAL 06262023'!$F$3:$F$4500='Input_Data &amp; TOC'!$A$2),'Annual Sales FINAL 06262023'!$E$3:$E$4500,,TRUE),_xlfn.XLOOKUP(A18,'LOOKUP SalesReport 2023-11-13'!A:A,'LOOKUP SalesReport 2023-11-13'!K:K,,FALSE))</f>
        <v>Unalakleet_grid</v>
      </c>
      <c r="G18" s="98" t="str">
        <f>VLOOKUP($F18,'LOOKUP INTERTIES 2023-11-08'!$B$2:$G$206,6,FALSE)</f>
        <v>Bering Straits</v>
      </c>
      <c r="H18" s="175">
        <f>IFERROR(VLOOKUP($A18,Table2.5a!$A$3:$AA$196,9, FALSE)/VLOOKUP($A18,Table2.5a!$A$3:$AA$196,10, FALSE)*1000,)</f>
        <v>4963.4043332316141</v>
      </c>
      <c r="I18" s="175">
        <f>IFERROR(VLOOKUP($A18,Table2.5a!$A$3:$AA$196,8, FALSE)/VLOOKUP($A18,Table2.5a!$A$3:$AA$196,10, FALSE)*1000,)</f>
        <v>2221.661141257247</v>
      </c>
      <c r="J18" s="176">
        <f>IFERROR(VLOOKUP($A18,Table2.5a!$A$3:$AA$196,8, FALSE)/VLOOKUP($A18,Table2.5a!$A$3:$AA$196,9, FALSE),)</f>
        <v>0.44760833333333322</v>
      </c>
      <c r="K18" s="175">
        <f>IFERROR(VLOOKUP($A18,Table2.5a!$A$3:$AA$196,13, FALSE)/VLOOKUP($A18,Table2.5a!$A$3:$AA$196,14, FALSE)*1000,)</f>
        <v>84061.931034482754</v>
      </c>
      <c r="L18" s="175">
        <f>IFERROR(VLOOKUP($A18,Table2.5a!$A$3:$AA$196,12, FALSE)/VLOOKUP($A18,Table2.5a!$A$3:$AA$196,14, FALSE)*1000,)</f>
        <v>37626.820847126422</v>
      </c>
      <c r="M18" s="176">
        <f>IFERROR(VLOOKUP($A18,Table2.5a!$A$3:$AA$196,12, FALSE)/VLOOKUP($A18,Table2.5a!$A$3:$AA$196,13, FALSE),)</f>
        <v>0.44760833333333322</v>
      </c>
      <c r="N18" s="176">
        <f>IFERROR(VLOOKUP($A18,Table2.5a!$A$3:$AA$196,17, FALSE)/VLOOKUP($A18,Table2.5a!$A$3:$AA$196,18, FALSE)*1000,)</f>
        <v>8124.2507122507113</v>
      </c>
      <c r="O18" s="176">
        <f>IFERROR(VLOOKUP($A18,Table2.5a!$A$3:$AA$196,16, FALSE)/VLOOKUP($A18,Table2.5a!$A$3:$AA$196,18, FALSE)*1000,)</f>
        <v>3636.4823208926869</v>
      </c>
      <c r="P18" s="176">
        <f>IFERROR(VLOOKUP($A18,Table2.5a!$A$3:$AA$196,16, FALSE),)</f>
        <v>319.10132365833329</v>
      </c>
      <c r="Q18" s="176" t="str">
        <f>IFERROR(VLOOKUP($A18,Table2.5a!$A$3:$AA$196,24, FALSE),)</f>
        <v>PCE</v>
      </c>
      <c r="R18" s="176">
        <f>IFERROR(VLOOKUP($A18,Table2.5a!$A$3:$AA$196,25, FALSE),)</f>
        <v>12</v>
      </c>
      <c r="S18" s="98" t="str">
        <f>VLOOKUP($A18,'LOOKUP SalesReport 2023-11-13'!$A$2:$P$216,16,FALSE)</f>
        <v>Bering Straits</v>
      </c>
      <c r="T18" s="170" t="str">
        <f>VLOOKUP($A18,[3]Table2.5a!$A$3:$AA$196,27, FALSE)</f>
        <v>PCE revenue assumes all kWh are at residential rate</v>
      </c>
    </row>
    <row r="19" spans="1:20" s="98" customFormat="1" x14ac:dyDescent="0.25">
      <c r="A19" s="98" t="s">
        <v>554</v>
      </c>
      <c r="B19">
        <f>VLOOKUP($A19,'LOOKUP SalesReport 2023-11-13'!$A$2:$O$216,4, FALSE)</f>
        <v>332340</v>
      </c>
      <c r="C19">
        <f>VLOOKUP(A19,'LOOKUP SalesReport 2023-11-13'!$A$2:$Q$216,9,FALSE)</f>
        <v>150</v>
      </c>
      <c r="D19" s="48" t="str" cm="1">
        <f t="array" ref="D19">IFERROR(_xlfn.XLOOKUP(1,('Annual Sales FINAL 06262023'!$A$3:$A$4500=Table2.5b!$A19)*('Annual Sales FINAL 06262023'!$F$3:$F$4500='Input_Data &amp; TOC'!$A$2),'Annual Sales FINAL 06262023'!$J$3:$J$4500,,TRUE),_xlfn.XLOOKUP(A19,'LOOKUP SalesReport 2023-11-13'!A:A,'LOOKUP SalesReport 2023-11-13'!H:H,,FALSE))</f>
        <v>Nome Joint Utility Systems</v>
      </c>
      <c r="E19" s="48" t="str" cm="1">
        <f t="array" ref="E19">IFERROR(_xlfn.XLOOKUP(1,('Annual Sales FINAL 06262023'!$A$3:$A$4500=Table2.5b!$A19)*('Annual Sales FINAL 06262023'!$F$3:$F$4500='Input_Data &amp; TOC'!$A$2),'Annual Sales FINAL 06262023'!$B$3:$B$4500,,TRUE),_xlfn.XLOOKUP(A19,'LOOKUP SalesReport 2023-11-13'!A:A,'LOOKUP SalesReport 2023-11-13'!G:G,,FALSE))</f>
        <v>Nome</v>
      </c>
      <c r="F19" s="48" t="str" cm="1">
        <f t="array" ref="F19">IFERROR(_xlfn.XLOOKUP(1,('Annual Sales FINAL 06262023'!$A$3:$A$4500=Table2.5b!$A19)*('Annual Sales FINAL 06262023'!$F$3:$F$4500='Input_Data &amp; TOC'!$A$2),'Annual Sales FINAL 06262023'!$E$3:$E$4500,,TRUE),_xlfn.XLOOKUP(A19,'LOOKUP SalesReport 2023-11-13'!A:A,'LOOKUP SalesReport 2023-11-13'!K:K,,FALSE))</f>
        <v>Nome_grid</v>
      </c>
      <c r="G19" s="98" t="str">
        <f>VLOOKUP($F19,'LOOKUP INTERTIES 2023-11-08'!$B$2:$G$206,6,FALSE)</f>
        <v>Bering Straits</v>
      </c>
      <c r="H19" s="175">
        <f>IFERROR(VLOOKUP($A19,Table2.5a!$A$3:$AA$196,9, FALSE)/VLOOKUP($A19,Table2.5a!$A$3:$AA$196,10, FALSE)*1000,)</f>
        <v>5004.265615351731</v>
      </c>
      <c r="I19" s="175">
        <f>IFERROR(VLOOKUP($A19,Table2.5a!$A$3:$AA$196,8, FALSE)/VLOOKUP($A19,Table2.5a!$A$3:$AA$196,10, FALSE)*1000,)</f>
        <v>1793.9458186766728</v>
      </c>
      <c r="J19" s="176">
        <f>IFERROR(VLOOKUP($A19,Table2.5a!$A$3:$AA$196,8, FALSE)/VLOOKUP($A19,Table2.5a!$A$3:$AA$196,9, FALSE),)</f>
        <v>0.35848333333333332</v>
      </c>
      <c r="K19" s="175">
        <f>IFERROR(VLOOKUP($A19,Table2.5a!$A$3:$AA$196,13, FALSE)/VLOOKUP($A19,Table2.5a!$A$3:$AA$196,14, FALSE)*1000,)</f>
        <v>132211.52914285715</v>
      </c>
      <c r="L19" s="175">
        <f>IFERROR(VLOOKUP($A19,Table2.5a!$A$3:$AA$196,12, FALSE)/VLOOKUP($A19,Table2.5a!$A$3:$AA$196,14, FALSE)*1000,)</f>
        <v>47395.62967222857</v>
      </c>
      <c r="M19" s="176">
        <f>IFERROR(VLOOKUP($A19,Table2.5a!$A$3:$AA$196,12, FALSE)/VLOOKUP($A19,Table2.5a!$A$3:$AA$196,13, FALSE),)</f>
        <v>0.35848333333333332</v>
      </c>
      <c r="N19" s="176">
        <f>IFERROR(VLOOKUP($A19,Table2.5a!$A$3:$AA$196,17, FALSE)/VLOOKUP($A19,Table2.5a!$A$3:$AA$196,18, FALSE)*1000,)</f>
        <v>29081.517031894124</v>
      </c>
      <c r="O19" s="176">
        <f>IFERROR(VLOOKUP($A19,Table2.5a!$A$3:$AA$196,16, FALSE)/VLOOKUP($A19,Table2.5a!$A$3:$AA$196,18, FALSE)*1000,)</f>
        <v>10425.239163983511</v>
      </c>
      <c r="P19" s="176">
        <f>IFERROR(VLOOKUP($A19,Table2.5a!$A$3:$AA$196,16, FALSE),)</f>
        <v>4004.1606089000002</v>
      </c>
      <c r="Q19" s="176" t="str">
        <f>IFERROR(VLOOKUP($A19,Table2.5a!$A$3:$AA$196,24, FALSE),)</f>
        <v>PCE</v>
      </c>
      <c r="R19" s="176">
        <f>IFERROR(VLOOKUP($A19,Table2.5a!$A$3:$AA$196,25, FALSE),)</f>
        <v>12</v>
      </c>
      <c r="S19" s="98" t="str">
        <f>VLOOKUP($A19,'LOOKUP SalesReport 2023-11-13'!$A$2:$P$216,16,FALSE)</f>
        <v>Bering Straits</v>
      </c>
      <c r="T19" s="170" t="str">
        <f>VLOOKUP($A19,[3]Table2.5a!$A$3:$AA$196,27, FALSE)</f>
        <v>PCE revenue assumes all kWh are at residential rate</v>
      </c>
    </row>
    <row r="20" spans="1:20" s="98" customFormat="1" x14ac:dyDescent="0.25">
      <c r="A20" s="98" t="s">
        <v>724</v>
      </c>
      <c r="B20">
        <f>VLOOKUP($A20,'LOOKUP SalesReport 2023-11-13'!$A$2:$O$216,4, FALSE)</f>
        <v>331730</v>
      </c>
      <c r="C20">
        <f>VLOOKUP(A20,'LOOKUP SalesReport 2023-11-13'!$A$2:$Q$216,9,FALSE)</f>
        <v>169</v>
      </c>
      <c r="D20" s="48" t="str" cm="1">
        <f t="array" ref="D20">IFERROR(_xlfn.XLOOKUP(1,('Annual Sales FINAL 06262023'!$A$3:$A$4500=Table2.5b!$A20)*('Annual Sales FINAL 06262023'!$F$3:$F$4500='Input_Data &amp; TOC'!$A$2),'Annual Sales FINAL 06262023'!$J$3:$J$4500,,TRUE),_xlfn.XLOOKUP(A20,'LOOKUP SalesReport 2023-11-13'!A:A,'LOOKUP SalesReport 2023-11-13'!H:H,,FALSE))</f>
        <v>Alaska Village Electric Cooperative</v>
      </c>
      <c r="E20" s="48" t="str" cm="1">
        <f t="array" ref="E20">IFERROR(_xlfn.XLOOKUP(1,('Annual Sales FINAL 06262023'!$A$3:$A$4500=Table2.5b!$A20)*('Annual Sales FINAL 06262023'!$F$3:$F$4500='Input_Data &amp; TOC'!$A$2),'Annual Sales FINAL 06262023'!$B$3:$B$4500,,TRUE),_xlfn.XLOOKUP(A20,'LOOKUP SalesReport 2023-11-13'!A:A,'LOOKUP SalesReport 2023-11-13'!G:G,,FALSE))</f>
        <v>Wales</v>
      </c>
      <c r="F20" s="48" t="str" cm="1">
        <f t="array" ref="F20">IFERROR(_xlfn.XLOOKUP(1,('Annual Sales FINAL 06262023'!$A$3:$A$4500=Table2.5b!$A20)*('Annual Sales FINAL 06262023'!$F$3:$F$4500='Input_Data &amp; TOC'!$A$2),'Annual Sales FINAL 06262023'!$E$3:$E$4500,,TRUE),_xlfn.XLOOKUP(A20,'LOOKUP SalesReport 2023-11-13'!A:A,'LOOKUP SalesReport 2023-11-13'!K:K,,FALSE))</f>
        <v>Wales_grid</v>
      </c>
      <c r="G20" s="98" t="str">
        <f>VLOOKUP($F20,'LOOKUP INTERTIES 2023-11-08'!$B$2:$G$206,6,FALSE)</f>
        <v>Bering Straits</v>
      </c>
      <c r="H20" s="175">
        <f>IFERROR(VLOOKUP($A20,Table2.5a!$A$3:$AA$196,9, FALSE)/VLOOKUP($A20,Table2.5a!$A$3:$AA$196,10, FALSE)*1000,)</f>
        <v>5013.9825327510916</v>
      </c>
      <c r="I20" s="175">
        <f>IFERROR(VLOOKUP($A20,Table2.5a!$A$3:$AA$196,8, FALSE)/VLOOKUP($A20,Table2.5a!$A$3:$AA$196,10, FALSE)*1000,)</f>
        <v>2808.1227006550212</v>
      </c>
      <c r="J20" s="176">
        <f>IFERROR(VLOOKUP($A20,Table2.5a!$A$3:$AA$196,8, FALSE)/VLOOKUP($A20,Table2.5a!$A$3:$AA$196,9, FALSE),)</f>
        <v>0.56005833333333321</v>
      </c>
      <c r="K20" s="175">
        <f>IFERROR(VLOOKUP($A20,Table2.5a!$A$3:$AA$196,13, FALSE)/VLOOKUP($A20,Table2.5a!$A$3:$AA$196,14, FALSE)*1000,)</f>
        <v>8912.8000000000011</v>
      </c>
      <c r="L20" s="175">
        <f>IFERROR(VLOOKUP($A20,Table2.5a!$A$3:$AA$196,12, FALSE)/VLOOKUP($A20,Table2.5a!$A$3:$AA$196,14, FALSE)*1000,)</f>
        <v>4991.6879133333323</v>
      </c>
      <c r="M20" s="176">
        <f>IFERROR(VLOOKUP($A20,Table2.5a!$A$3:$AA$196,12, FALSE)/VLOOKUP($A20,Table2.5a!$A$3:$AA$196,13, FALSE),)</f>
        <v>0.56005833333333321</v>
      </c>
      <c r="N20" s="176">
        <f>IFERROR(VLOOKUP($A20,Table2.5a!$A$3:$AA$196,17, FALSE)/VLOOKUP($A20,Table2.5a!$A$3:$AA$196,18, FALSE)*1000,)</f>
        <v>14824.425249169433</v>
      </c>
      <c r="O20" s="176">
        <f>IFERROR(VLOOKUP($A20,Table2.5a!$A$3:$AA$196,16, FALSE)/VLOOKUP($A20,Table2.5a!$A$3:$AA$196,18, FALSE)*1000,)</f>
        <v>8302.5428976744151</v>
      </c>
      <c r="P20" s="176">
        <f>IFERROR(VLOOKUP($A20,Table2.5a!$A$3:$AA$196,16, FALSE),)</f>
        <v>208.25545101666663</v>
      </c>
      <c r="Q20" s="176" t="str">
        <f>IFERROR(VLOOKUP($A20,Table2.5a!$A$3:$AA$196,24, FALSE),)</f>
        <v>PCE</v>
      </c>
      <c r="R20" s="176">
        <f>IFERROR(VLOOKUP($A20,Table2.5a!$A$3:$AA$196,25, FALSE),)</f>
        <v>12</v>
      </c>
      <c r="S20" s="98" t="str">
        <f>VLOOKUP($A20,'LOOKUP SalesReport 2023-11-13'!$A$2:$P$216,16,FALSE)</f>
        <v>Bering Straits</v>
      </c>
      <c r="T20" s="170" t="str">
        <f>VLOOKUP($A20,[3]Table2.5a!$A$3:$AA$196,27, FALSE)</f>
        <v>PCE revenue assumes all kWh are at residential rate</v>
      </c>
    </row>
    <row r="21" spans="1:20" s="98" customFormat="1" x14ac:dyDescent="0.25">
      <c r="A21" s="98" t="s">
        <v>698</v>
      </c>
      <c r="B21">
        <f>VLOOKUP($A21,'LOOKUP SalesReport 2023-11-13'!$A$2:$O$216,4, FALSE)</f>
        <v>331640</v>
      </c>
      <c r="C21">
        <f>VLOOKUP(A21,'LOOKUP SalesReport 2023-11-13'!$A$2:$Q$216,9,FALSE)</f>
        <v>169</v>
      </c>
      <c r="D21" s="48" t="str" cm="1">
        <f t="array" ref="D21">IFERROR(_xlfn.XLOOKUP(1,('Annual Sales FINAL 06262023'!$A$3:$A$4500=Table2.5b!$A21)*('Annual Sales FINAL 06262023'!$F$3:$F$4500='Input_Data &amp; TOC'!$A$2),'Annual Sales FINAL 06262023'!$J$3:$J$4500,,TRUE),_xlfn.XLOOKUP(A21,'LOOKUP SalesReport 2023-11-13'!A:A,'LOOKUP SalesReport 2023-11-13'!H:H,,FALSE))</f>
        <v>Alaska Village Electric Cooperative</v>
      </c>
      <c r="E21" s="48" t="str" cm="1">
        <f t="array" ref="E21">IFERROR(_xlfn.XLOOKUP(1,('Annual Sales FINAL 06262023'!$A$3:$A$4500=Table2.5b!$A21)*('Annual Sales FINAL 06262023'!$F$3:$F$4500='Input_Data &amp; TOC'!$A$2),'Annual Sales FINAL 06262023'!$B$3:$B$4500,,TRUE),_xlfn.XLOOKUP(A21,'LOOKUP SalesReport 2023-11-13'!A:A,'LOOKUP SalesReport 2023-11-13'!G:G,,FALSE))</f>
        <v>Shishmaref</v>
      </c>
      <c r="F21" s="48" t="str" cm="1">
        <f t="array" ref="F21">IFERROR(_xlfn.XLOOKUP(1,('Annual Sales FINAL 06262023'!$A$3:$A$4500=Table2.5b!$A21)*('Annual Sales FINAL 06262023'!$F$3:$F$4500='Input_Data &amp; TOC'!$A$2),'Annual Sales FINAL 06262023'!$E$3:$E$4500,,TRUE),_xlfn.XLOOKUP(A21,'LOOKUP SalesReport 2023-11-13'!A:A,'LOOKUP SalesReport 2023-11-13'!K:K,,FALSE))</f>
        <v>Shishmaref_grid</v>
      </c>
      <c r="G21" s="98" t="str">
        <f>VLOOKUP($F21,'LOOKUP INTERTIES 2023-11-08'!$B$2:$G$206,6,FALSE)</f>
        <v>Bering Straits</v>
      </c>
      <c r="H21" s="175">
        <f>IFERROR(VLOOKUP($A21,Table2.5a!$A$3:$AA$196,9, FALSE)/VLOOKUP($A21,Table2.5a!$A$3:$AA$196,10, FALSE)*1000,)</f>
        <v>5106.8888888888896</v>
      </c>
      <c r="I21" s="175">
        <f>IFERROR(VLOOKUP($A21,Table2.5a!$A$3:$AA$196,8, FALSE)/VLOOKUP($A21,Table2.5a!$A$3:$AA$196,10, FALSE)*1000,)</f>
        <v>2673.7116777777783</v>
      </c>
      <c r="J21" s="176">
        <f>IFERROR(VLOOKUP($A21,Table2.5a!$A$3:$AA$196,8, FALSE)/VLOOKUP($A21,Table2.5a!$A$3:$AA$196,9, FALSE),)</f>
        <v>0.52355000000000007</v>
      </c>
      <c r="K21" s="175">
        <f>IFERROR(VLOOKUP($A21,Table2.5a!$A$3:$AA$196,13, FALSE)/VLOOKUP($A21,Table2.5a!$A$3:$AA$196,14, FALSE)*1000,)</f>
        <v>23950</v>
      </c>
      <c r="L21" s="175">
        <f>IFERROR(VLOOKUP($A21,Table2.5a!$A$3:$AA$196,12, FALSE)/VLOOKUP($A21,Table2.5a!$A$3:$AA$196,14, FALSE)*1000,)</f>
        <v>12539.022500000001</v>
      </c>
      <c r="M21" s="176">
        <f>IFERROR(VLOOKUP($A21,Table2.5a!$A$3:$AA$196,12, FALSE)/VLOOKUP($A21,Table2.5a!$A$3:$AA$196,13, FALSE),)</f>
        <v>0.52355000000000007</v>
      </c>
      <c r="N21" s="176">
        <f>IFERROR(VLOOKUP($A21,Table2.5a!$A$3:$AA$196,17, FALSE)/VLOOKUP($A21,Table2.5a!$A$3:$AA$196,18, FALSE)*1000,)</f>
        <v>16932.92805755396</v>
      </c>
      <c r="O21" s="176">
        <f>IFERROR(VLOOKUP($A21,Table2.5a!$A$3:$AA$196,16, FALSE)/VLOOKUP($A21,Table2.5a!$A$3:$AA$196,18, FALSE)*1000,)</f>
        <v>8865.2344845323769</v>
      </c>
      <c r="P21" s="176">
        <f>IFERROR(VLOOKUP($A21,Table2.5a!$A$3:$AA$196,16, FALSE),)</f>
        <v>410.75586445000005</v>
      </c>
      <c r="Q21" s="176" t="str">
        <f>IFERROR(VLOOKUP($A21,Table2.5a!$A$3:$AA$196,24, FALSE),)</f>
        <v>PCE</v>
      </c>
      <c r="R21" s="176">
        <f>IFERROR(VLOOKUP($A21,Table2.5a!$A$3:$AA$196,25, FALSE),)</f>
        <v>12</v>
      </c>
      <c r="S21" s="98" t="str">
        <f>VLOOKUP($A21,'LOOKUP SalesReport 2023-11-13'!$A$2:$P$216,16,FALSE)</f>
        <v>Bering Straits</v>
      </c>
      <c r="T21" s="170" t="str">
        <f>VLOOKUP($A21,[3]Table2.5a!$A$3:$AA$196,27, FALSE)</f>
        <v>PCE revenue assumes all kWh are at residential rate</v>
      </c>
    </row>
    <row r="22" spans="1:20" s="98" customFormat="1" x14ac:dyDescent="0.25">
      <c r="A22" s="98" t="s">
        <v>592</v>
      </c>
      <c r="B22">
        <f>VLOOKUP($A22,'LOOKUP SalesReport 2023-11-13'!$A$2:$O$216,4, FALSE)</f>
        <v>331320</v>
      </c>
      <c r="C22">
        <f>VLOOKUP(A22,'LOOKUP SalesReport 2023-11-13'!$A$2:$Q$216,9,FALSE)</f>
        <v>169</v>
      </c>
      <c r="D22" s="48" t="str" cm="1">
        <f t="array" ref="D22">IFERROR(_xlfn.XLOOKUP(1,('Annual Sales FINAL 06262023'!$A$3:$A$4500=Table2.5b!$A22)*('Annual Sales FINAL 06262023'!$F$3:$F$4500='Input_Data &amp; TOC'!$A$2),'Annual Sales FINAL 06262023'!$J$3:$J$4500,,TRUE),_xlfn.XLOOKUP(A22,'LOOKUP SalesReport 2023-11-13'!A:A,'LOOKUP SalesReport 2023-11-13'!H:H,,FALSE))</f>
        <v>Alaska Village Electric Cooperative</v>
      </c>
      <c r="E22" s="48" t="str" cm="1">
        <f t="array" ref="E22">IFERROR(_xlfn.XLOOKUP(1,('Annual Sales FINAL 06262023'!$A$3:$A$4500=Table2.5b!$A22)*('Annual Sales FINAL 06262023'!$F$3:$F$4500='Input_Data &amp; TOC'!$A$2),'Annual Sales FINAL 06262023'!$B$3:$B$4500,,TRUE),_xlfn.XLOOKUP(A22,'LOOKUP SalesReport 2023-11-13'!A:A,'LOOKUP SalesReport 2023-11-13'!G:G,,FALSE))</f>
        <v>Gambell</v>
      </c>
      <c r="F22" s="48" t="str" cm="1">
        <f t="array" ref="F22">IFERROR(_xlfn.XLOOKUP(1,('Annual Sales FINAL 06262023'!$A$3:$A$4500=Table2.5b!$A22)*('Annual Sales FINAL 06262023'!$F$3:$F$4500='Input_Data &amp; TOC'!$A$2),'Annual Sales FINAL 06262023'!$E$3:$E$4500,,TRUE),_xlfn.XLOOKUP(A22,'LOOKUP SalesReport 2023-11-13'!A:A,'LOOKUP SalesReport 2023-11-13'!K:K,,FALSE))</f>
        <v>Gambell_grid</v>
      </c>
      <c r="G22" s="98" t="str">
        <f>VLOOKUP($F22,'LOOKUP INTERTIES 2023-11-08'!$B$2:$G$206,6,FALSE)</f>
        <v>Bering Straits</v>
      </c>
      <c r="H22" s="175">
        <f>IFERROR(VLOOKUP($A22,Table2.5a!$A$3:$AA$196,9, FALSE)/VLOOKUP($A22,Table2.5a!$A$3:$AA$196,10, FALSE)*1000,)</f>
        <v>5496.090909090909</v>
      </c>
      <c r="I22" s="175">
        <f>IFERROR(VLOOKUP($A22,Table2.5a!$A$3:$AA$196,8, FALSE)/VLOOKUP($A22,Table2.5a!$A$3:$AA$196,10, FALSE)*1000,)</f>
        <v>2938.0269969696965</v>
      </c>
      <c r="J22" s="176">
        <f>IFERROR(VLOOKUP($A22,Table2.5a!$A$3:$AA$196,8, FALSE)/VLOOKUP($A22,Table2.5a!$A$3:$AA$196,9, FALSE),)</f>
        <v>0.53456666666666652</v>
      </c>
      <c r="K22" s="175">
        <f>IFERROR(VLOOKUP($A22,Table2.5a!$A$3:$AA$196,13, FALSE)/VLOOKUP($A22,Table2.5a!$A$3:$AA$196,14, FALSE)*1000,)</f>
        <v>10328.733333333334</v>
      </c>
      <c r="L22" s="175">
        <f>IFERROR(VLOOKUP($A22,Table2.5a!$A$3:$AA$196,12, FALSE)/VLOOKUP($A22,Table2.5a!$A$3:$AA$196,14, FALSE)*1000,)</f>
        <v>5521.3965488888871</v>
      </c>
      <c r="M22" s="176">
        <f>IFERROR(VLOOKUP($A22,Table2.5a!$A$3:$AA$196,12, FALSE)/VLOOKUP($A22,Table2.5a!$A$3:$AA$196,13, FALSE),)</f>
        <v>0.53456666666666652</v>
      </c>
      <c r="N22" s="176">
        <f>IFERROR(VLOOKUP($A22,Table2.5a!$A$3:$AA$196,17, FALSE)/VLOOKUP($A22,Table2.5a!$A$3:$AA$196,18, FALSE)*1000,)</f>
        <v>28974.748235294115</v>
      </c>
      <c r="O22" s="176">
        <f>IFERROR(VLOOKUP($A22,Table2.5a!$A$3:$AA$196,16, FALSE)/VLOOKUP($A22,Table2.5a!$A$3:$AA$196,18, FALSE)*1000,)</f>
        <v>15488.934581647054</v>
      </c>
      <c r="P22" s="176">
        <f>IFERROR(VLOOKUP($A22,Table2.5a!$A$3:$AA$196,16, FALSE),)</f>
        <v>548.56643309999981</v>
      </c>
      <c r="Q22" s="176" t="str">
        <f>IFERROR(VLOOKUP($A22,Table2.5a!$A$3:$AA$196,24, FALSE),)</f>
        <v>PCE</v>
      </c>
      <c r="R22" s="176">
        <f>IFERROR(VLOOKUP($A22,Table2.5a!$A$3:$AA$196,25, FALSE),)</f>
        <v>12</v>
      </c>
      <c r="S22" s="98" t="str">
        <f>VLOOKUP($A22,'LOOKUP SalesReport 2023-11-13'!$A$2:$P$216,16,FALSE)</f>
        <v>Bering Straits</v>
      </c>
      <c r="T22" s="170" t="str">
        <f>VLOOKUP($A22,[3]Table2.5a!$A$3:$AA$196,27, FALSE)</f>
        <v>PCE revenue assumes all kWh are at residential rate</v>
      </c>
    </row>
    <row r="23" spans="1:20" s="98" customFormat="1" x14ac:dyDescent="0.25">
      <c r="A23" s="98" t="s">
        <v>707</v>
      </c>
      <c r="B23">
        <f>VLOOKUP($A23,'LOOKUP SalesReport 2023-11-13'!$A$2:$O$216,4, FALSE)</f>
        <v>331680</v>
      </c>
      <c r="C23">
        <f>VLOOKUP(A23,'LOOKUP SalesReport 2023-11-13'!$A$2:$Q$216,9,FALSE)</f>
        <v>169</v>
      </c>
      <c r="D23" s="48" t="str" cm="1">
        <f t="array" ref="D23">IFERROR(_xlfn.XLOOKUP(1,('Annual Sales FINAL 06262023'!$A$3:$A$4500=Table2.5b!$A23)*('Annual Sales FINAL 06262023'!$F$3:$F$4500='Input_Data &amp; TOC'!$A$2),'Annual Sales FINAL 06262023'!$J$3:$J$4500,,TRUE),_xlfn.XLOOKUP(A23,'LOOKUP SalesReport 2023-11-13'!A:A,'LOOKUP SalesReport 2023-11-13'!H:H,,FALSE))</f>
        <v>Alaska Village Electric Cooperative</v>
      </c>
      <c r="E23" s="48" t="str" cm="1">
        <f t="array" ref="E23">IFERROR(_xlfn.XLOOKUP(1,('Annual Sales FINAL 06262023'!$A$3:$A$4500=Table2.5b!$A23)*('Annual Sales FINAL 06262023'!$F$3:$F$4500='Input_Data &amp; TOC'!$A$2),'Annual Sales FINAL 06262023'!$B$3:$B$4500,,TRUE),_xlfn.XLOOKUP(A23,'LOOKUP SalesReport 2023-11-13'!A:A,'LOOKUP SalesReport 2023-11-13'!G:G,,FALSE))</f>
        <v>Stebbins</v>
      </c>
      <c r="F23" s="48" t="str" cm="1">
        <f t="array" ref="F23">IFERROR(_xlfn.XLOOKUP(1,('Annual Sales FINAL 06262023'!$A$3:$A$4500=Table2.5b!$A23)*('Annual Sales FINAL 06262023'!$F$3:$F$4500='Input_Data &amp; TOC'!$A$2),'Annual Sales FINAL 06262023'!$E$3:$E$4500,,TRUE),_xlfn.XLOOKUP(A23,'LOOKUP SalesReport 2023-11-13'!A:A,'LOOKUP SalesReport 2023-11-13'!K:K,,FALSE))</f>
        <v>Stebbins_grid</v>
      </c>
      <c r="G23" s="98" t="str">
        <f>VLOOKUP($F23,'LOOKUP INTERTIES 2023-11-08'!$B$2:$G$206,6,FALSE)</f>
        <v>Bering Straits</v>
      </c>
      <c r="H23" s="175">
        <f>IFERROR(VLOOKUP($A23,Table2.5a!$A$3:$AA$196,9, FALSE)/VLOOKUP($A23,Table2.5a!$A$3:$AA$196,10, FALSE)*1000,)</f>
        <v>5544.4380610412927</v>
      </c>
      <c r="I23" s="175">
        <f>IFERROR(VLOOKUP($A23,Table2.5a!$A$3:$AA$196,8, FALSE)/VLOOKUP($A23,Table2.5a!$A$3:$AA$196,10, FALSE)*1000,)</f>
        <v>2859.6363372830642</v>
      </c>
      <c r="J23" s="176">
        <f>IFERROR(VLOOKUP($A23,Table2.5a!$A$3:$AA$196,8, FALSE)/VLOOKUP($A23,Table2.5a!$A$3:$AA$196,9, FALSE),)</f>
        <v>0.51576666666666671</v>
      </c>
      <c r="K23" s="175">
        <f>IFERROR(VLOOKUP($A23,Table2.5a!$A$3:$AA$196,13, FALSE)/VLOOKUP($A23,Table2.5a!$A$3:$AA$196,14, FALSE)*1000,)</f>
        <v>18659.900000000001</v>
      </c>
      <c r="L23" s="175">
        <f>IFERROR(VLOOKUP($A23,Table2.5a!$A$3:$AA$196,12, FALSE)/VLOOKUP($A23,Table2.5a!$A$3:$AA$196,14, FALSE)*1000,)</f>
        <v>9624.1544233333334</v>
      </c>
      <c r="M23" s="176">
        <f>IFERROR(VLOOKUP($A23,Table2.5a!$A$3:$AA$196,12, FALSE)/VLOOKUP($A23,Table2.5a!$A$3:$AA$196,13, FALSE),)</f>
        <v>0.51576666666666671</v>
      </c>
      <c r="N23" s="176">
        <f>IFERROR(VLOOKUP($A23,Table2.5a!$A$3:$AA$196,17, FALSE)/VLOOKUP($A23,Table2.5a!$A$3:$AA$196,18, FALSE)*1000,)</f>
        <v>15936.66382978723</v>
      </c>
      <c r="O23" s="176">
        <f>IFERROR(VLOOKUP($A23,Table2.5a!$A$3:$AA$196,16, FALSE)/VLOOKUP($A23,Table2.5a!$A$3:$AA$196,18, FALSE)*1000,)</f>
        <v>8219.5999812765949</v>
      </c>
      <c r="P23" s="176">
        <f>IFERROR(VLOOKUP($A23,Table2.5a!$A$3:$AA$196,16, FALSE),)</f>
        <v>321.9343326</v>
      </c>
      <c r="Q23" s="176" t="str">
        <f>IFERROR(VLOOKUP($A23,Table2.5a!$A$3:$AA$196,24, FALSE),)</f>
        <v>PCE</v>
      </c>
      <c r="R23" s="176">
        <f>IFERROR(VLOOKUP($A23,Table2.5a!$A$3:$AA$196,25, FALSE),)</f>
        <v>12</v>
      </c>
      <c r="S23" s="98" t="str">
        <f>VLOOKUP($A23,'LOOKUP SalesReport 2023-11-13'!$A$2:$P$216,16,FALSE)</f>
        <v>Bering Straits</v>
      </c>
      <c r="T23" s="170" t="str">
        <f>VLOOKUP($A23,[3]Table2.5a!$A$3:$AA$196,27, FALSE)</f>
        <v>PCE revenue assumes all kWh are at residential rate</v>
      </c>
    </row>
    <row r="24" spans="1:20" s="98" customFormat="1" x14ac:dyDescent="0.25">
      <c r="A24" s="98" t="s">
        <v>913</v>
      </c>
      <c r="B24">
        <f>VLOOKUP($A24,'LOOKUP SalesReport 2023-11-13'!$A$2:$O$216,4, FALSE)</f>
        <v>332000</v>
      </c>
      <c r="C24">
        <f>VLOOKUP(A24,'LOOKUP SalesReport 2023-11-13'!$A$2:$Q$216,9,FALSE)</f>
        <v>373</v>
      </c>
      <c r="D24" s="48" t="str" cm="1">
        <f t="array" ref="D24">IFERROR(_xlfn.XLOOKUP(1,('Annual Sales FINAL 06262023'!$A$3:$A$4500=Table2.5b!$A24)*('Annual Sales FINAL 06262023'!$F$3:$F$4500='Input_Data &amp; TOC'!$A$2),'Annual Sales FINAL 06262023'!$J$3:$J$4500,,TRUE),_xlfn.XLOOKUP(A24,'LOOKUP SalesReport 2023-11-13'!A:A,'LOOKUP SalesReport 2023-11-13'!H:H,,FALSE))</f>
        <v>Golovin Power Utilities</v>
      </c>
      <c r="E24" s="48" t="str" cm="1">
        <f t="array" ref="E24">IFERROR(_xlfn.XLOOKUP(1,('Annual Sales FINAL 06262023'!$A$3:$A$4500=Table2.5b!$A24)*('Annual Sales FINAL 06262023'!$F$3:$F$4500='Input_Data &amp; TOC'!$A$2),'Annual Sales FINAL 06262023'!$B$3:$B$4500,,TRUE),_xlfn.XLOOKUP(A24,'LOOKUP SalesReport 2023-11-13'!A:A,'LOOKUP SalesReport 2023-11-13'!G:G,,FALSE))</f>
        <v>Golovin</v>
      </c>
      <c r="F24" s="48" t="str" cm="1">
        <f t="array" ref="F24">IFERROR(_xlfn.XLOOKUP(1,('Annual Sales FINAL 06262023'!$A$3:$A$4500=Table2.5b!$A24)*('Annual Sales FINAL 06262023'!$F$3:$F$4500='Input_Data &amp; TOC'!$A$2),'Annual Sales FINAL 06262023'!$E$3:$E$4500,,TRUE),_xlfn.XLOOKUP(A24,'LOOKUP SalesReport 2023-11-13'!A:A,'LOOKUP SalesReport 2023-11-13'!K:K,,FALSE))</f>
        <v>Golovin_grid</v>
      </c>
      <c r="G24" s="98" t="str">
        <f>VLOOKUP($F24,'LOOKUP INTERTIES 2023-11-08'!$B$2:$G$206,6,FALSE)</f>
        <v>Bering Straits</v>
      </c>
      <c r="H24" s="175">
        <f>IFERROR(VLOOKUP($A24,Table2.5a!$A$3:$AA$196,9, FALSE)/VLOOKUP($A24,Table2.5a!$A$3:$AA$196,10, FALSE)*1000,)</f>
        <v>5647.9249146757675</v>
      </c>
      <c r="I24" s="175">
        <f>IFERROR(VLOOKUP($A24,Table2.5a!$A$3:$AA$196,8, FALSE)/VLOOKUP($A24,Table2.5a!$A$3:$AA$196,10, FALSE)*1000,)</f>
        <v>1863.8152218430032</v>
      </c>
      <c r="J24" s="176">
        <f>IFERROR(VLOOKUP($A24,Table2.5a!$A$3:$AA$196,8, FALSE)/VLOOKUP($A24,Table2.5a!$A$3:$AA$196,9, FALSE),)</f>
        <v>0.33</v>
      </c>
      <c r="K24" s="175">
        <f>IFERROR(VLOOKUP($A24,Table2.5a!$A$3:$AA$196,13, FALSE)/VLOOKUP($A24,Table2.5a!$A$3:$AA$196,14, FALSE)*1000,)</f>
        <v>42076.34482758621</v>
      </c>
      <c r="L24" s="175">
        <f>IFERROR(VLOOKUP($A24,Table2.5a!$A$3:$AA$196,12, FALSE)/VLOOKUP($A24,Table2.5a!$A$3:$AA$196,14, FALSE)*1000,)</f>
        <v>13885.19379310345</v>
      </c>
      <c r="M24" s="176">
        <f>IFERROR(VLOOKUP($A24,Table2.5a!$A$3:$AA$196,12, FALSE)/VLOOKUP($A24,Table2.5a!$A$3:$AA$196,13, FALSE),)</f>
        <v>0.33</v>
      </c>
      <c r="N24" s="176">
        <f>IFERROR(VLOOKUP($A24,Table2.5a!$A$3:$AA$196,17, FALSE)/VLOOKUP($A24,Table2.5a!$A$3:$AA$196,18, FALSE)*1000,)</f>
        <v>4450.9608247422684</v>
      </c>
      <c r="O24" s="176">
        <f>IFERROR(VLOOKUP($A24,Table2.5a!$A$3:$AA$196,16, FALSE)/VLOOKUP($A24,Table2.5a!$A$3:$AA$196,18, FALSE)*1000,)</f>
        <v>1468.8170721649487</v>
      </c>
      <c r="P24" s="176">
        <f>IFERROR(VLOOKUP($A24,Table2.5a!$A$3:$AA$196,16, FALSE),)</f>
        <v>59.364690000000003</v>
      </c>
      <c r="Q24" s="176" t="str">
        <f>IFERROR(VLOOKUP($A24,Table2.5a!$A$3:$AA$196,24, FALSE),)</f>
        <v>PCE</v>
      </c>
      <c r="R24" s="176">
        <f>IFERROR(VLOOKUP($A24,Table2.5a!$A$3:$AA$196,25, FALSE),)</f>
        <v>12</v>
      </c>
      <c r="S24" s="98" t="str">
        <f>VLOOKUP($A24,'LOOKUP SalesReport 2023-11-13'!$A$2:$P$216,16,FALSE)</f>
        <v>Bering Straits</v>
      </c>
      <c r="T24" s="170" t="str">
        <f>VLOOKUP($A24,[3]Table2.5a!$A$3:$AA$196,27, FALSE)</f>
        <v>PCE revenue assumes all kWh are at residential rate</v>
      </c>
    </row>
    <row r="25" spans="1:20" s="98" customFormat="1" x14ac:dyDescent="0.25">
      <c r="A25" s="98" t="s">
        <v>627</v>
      </c>
      <c r="B25">
        <f>VLOOKUP($A25,'LOOKUP SalesReport 2023-11-13'!$A$2:$O$216,4, FALSE)</f>
        <v>331420</v>
      </c>
      <c r="C25">
        <f>VLOOKUP(A25,'LOOKUP SalesReport 2023-11-13'!$A$2:$Q$216,9,FALSE)</f>
        <v>169</v>
      </c>
      <c r="D25" s="48" t="str" cm="1">
        <f t="array" ref="D25">IFERROR(_xlfn.XLOOKUP(1,('Annual Sales FINAL 06262023'!$A$3:$A$4500=Table2.5b!$A25)*('Annual Sales FINAL 06262023'!$F$3:$F$4500='Input_Data &amp; TOC'!$A$2),'Annual Sales FINAL 06262023'!$J$3:$J$4500,,TRUE),_xlfn.XLOOKUP(A25,'LOOKUP SalesReport 2023-11-13'!A:A,'LOOKUP SalesReport 2023-11-13'!H:H,,FALSE))</f>
        <v>Alaska Village Electric Cooperative</v>
      </c>
      <c r="E25" s="48" t="str" cm="1">
        <f t="array" ref="E25">IFERROR(_xlfn.XLOOKUP(1,('Annual Sales FINAL 06262023'!$A$3:$A$4500=Table2.5b!$A25)*('Annual Sales FINAL 06262023'!$F$3:$F$4500='Input_Data &amp; TOC'!$A$2),'Annual Sales FINAL 06262023'!$B$3:$B$4500,,TRUE),_xlfn.XLOOKUP(A25,'LOOKUP SalesReport 2023-11-13'!A:A,'LOOKUP SalesReport 2023-11-13'!G:G,,FALSE))</f>
        <v>Koyuk</v>
      </c>
      <c r="F25" s="48" t="str" cm="1">
        <f t="array" ref="F25">IFERROR(_xlfn.XLOOKUP(1,('Annual Sales FINAL 06262023'!$A$3:$A$4500=Table2.5b!$A25)*('Annual Sales FINAL 06262023'!$F$3:$F$4500='Input_Data &amp; TOC'!$A$2),'Annual Sales FINAL 06262023'!$E$3:$E$4500,,TRUE),_xlfn.XLOOKUP(A25,'LOOKUP SalesReport 2023-11-13'!A:A,'LOOKUP SalesReport 2023-11-13'!K:K,,FALSE))</f>
        <v>Koyuk_grid</v>
      </c>
      <c r="G25" s="98" t="str">
        <f>VLOOKUP($F25,'LOOKUP INTERTIES 2023-11-08'!$B$2:$G$206,6,FALSE)</f>
        <v>Bering Straits</v>
      </c>
      <c r="H25" s="175">
        <f>IFERROR(VLOOKUP($A25,Table2.5a!$A$3:$AA$196,9, FALSE)/VLOOKUP($A25,Table2.5a!$A$3:$AA$196,10, FALSE)*1000,)</f>
        <v>6102.9156626506019</v>
      </c>
      <c r="I25" s="175">
        <f>IFERROR(VLOOKUP($A25,Table2.5a!$A$3:$AA$196,8, FALSE)/VLOOKUP($A25,Table2.5a!$A$3:$AA$196,10, FALSE)*1000,)</f>
        <v>3089.1433355421682</v>
      </c>
      <c r="J25" s="176">
        <f>IFERROR(VLOOKUP($A25,Table2.5a!$A$3:$AA$196,8, FALSE)/VLOOKUP($A25,Table2.5a!$A$3:$AA$196,9, FALSE),)</f>
        <v>0.50617499999999993</v>
      </c>
      <c r="K25" s="175">
        <f>IFERROR(VLOOKUP($A25,Table2.5a!$A$3:$AA$196,13, FALSE)/VLOOKUP($A25,Table2.5a!$A$3:$AA$196,14, FALSE)*1000,)</f>
        <v>16066.399999999998</v>
      </c>
      <c r="L25" s="175">
        <f>IFERROR(VLOOKUP($A25,Table2.5a!$A$3:$AA$196,12, FALSE)/VLOOKUP($A25,Table2.5a!$A$3:$AA$196,14, FALSE)*1000,)</f>
        <v>8132.4100199999984</v>
      </c>
      <c r="M25" s="176">
        <f>IFERROR(VLOOKUP($A25,Table2.5a!$A$3:$AA$196,12, FALSE)/VLOOKUP($A25,Table2.5a!$A$3:$AA$196,13, FALSE),)</f>
        <v>0.50617499999999993</v>
      </c>
      <c r="N25" s="176">
        <f>IFERROR(VLOOKUP($A25,Table2.5a!$A$3:$AA$196,17, FALSE)/VLOOKUP($A25,Table2.5a!$A$3:$AA$196,18, FALSE)*1000,)</f>
        <v>15103.747178329566</v>
      </c>
      <c r="O25" s="176">
        <f>IFERROR(VLOOKUP($A25,Table2.5a!$A$3:$AA$196,16, FALSE)/VLOOKUP($A25,Table2.5a!$A$3:$AA$196,18, FALSE)*1000,)</f>
        <v>7645.1392279909678</v>
      </c>
      <c r="P25" s="176">
        <f>IFERROR(VLOOKUP($A25,Table2.5a!$A$3:$AA$196,16, FALSE),)</f>
        <v>282.23305649999992</v>
      </c>
      <c r="Q25" s="176" t="str">
        <f>IFERROR(VLOOKUP($A25,Table2.5a!$A$3:$AA$196,24, FALSE),)</f>
        <v>PCE</v>
      </c>
      <c r="R25" s="176">
        <f>IFERROR(VLOOKUP($A25,Table2.5a!$A$3:$AA$196,25, FALSE),)</f>
        <v>12</v>
      </c>
      <c r="S25" s="98" t="str">
        <f>VLOOKUP($A25,'LOOKUP SalesReport 2023-11-13'!$A$2:$P$216,16,FALSE)</f>
        <v>Bering Straits</v>
      </c>
      <c r="T25" s="170" t="str">
        <f>VLOOKUP($A25,[3]Table2.5a!$A$3:$AA$196,27, FALSE)</f>
        <v>PCE revenue assumes all kWh are at residential rate</v>
      </c>
    </row>
    <row r="26" spans="1:20" s="98" customFormat="1" x14ac:dyDescent="0.25">
      <c r="A26" s="98" t="s">
        <v>585</v>
      </c>
      <c r="B26">
        <f>VLOOKUP($A26,'LOOKUP SalesReport 2023-11-13'!$A$2:$O$216,4, FALSE)</f>
        <v>331300</v>
      </c>
      <c r="C26">
        <f>VLOOKUP(A26,'LOOKUP SalesReport 2023-11-13'!$A$2:$Q$216,9,FALSE)</f>
        <v>169</v>
      </c>
      <c r="D26" s="48" t="str" cm="1">
        <f t="array" ref="D26">IFERROR(_xlfn.XLOOKUP(1,('Annual Sales FINAL 06262023'!$A$3:$A$4500=Table2.5b!$A26)*('Annual Sales FINAL 06262023'!$F$3:$F$4500='Input_Data &amp; TOC'!$A$2),'Annual Sales FINAL 06262023'!$J$3:$J$4500,,TRUE),_xlfn.XLOOKUP(A26,'LOOKUP SalesReport 2023-11-13'!A:A,'LOOKUP SalesReport 2023-11-13'!H:H,,FALSE))</f>
        <v>Alaska Village Electric Cooperative</v>
      </c>
      <c r="E26" s="48" t="str" cm="1">
        <f t="array" ref="E26">IFERROR(_xlfn.XLOOKUP(1,('Annual Sales FINAL 06262023'!$A$3:$A$4500=Table2.5b!$A26)*('Annual Sales FINAL 06262023'!$F$3:$F$4500='Input_Data &amp; TOC'!$A$2),'Annual Sales FINAL 06262023'!$B$3:$B$4500,,TRUE),_xlfn.XLOOKUP(A26,'LOOKUP SalesReport 2023-11-13'!A:A,'LOOKUP SalesReport 2023-11-13'!G:G,,FALSE))</f>
        <v>Elim</v>
      </c>
      <c r="F26" s="48" t="str" cm="1">
        <f t="array" ref="F26">IFERROR(_xlfn.XLOOKUP(1,('Annual Sales FINAL 06262023'!$A$3:$A$4500=Table2.5b!$A26)*('Annual Sales FINAL 06262023'!$F$3:$F$4500='Input_Data &amp; TOC'!$A$2),'Annual Sales FINAL 06262023'!$E$3:$E$4500,,TRUE),_xlfn.XLOOKUP(A26,'LOOKUP SalesReport 2023-11-13'!A:A,'LOOKUP SalesReport 2023-11-13'!K:K,,FALSE))</f>
        <v>Elim_grid</v>
      </c>
      <c r="G26" s="98" t="str">
        <f>VLOOKUP($F26,'LOOKUP INTERTIES 2023-11-08'!$B$2:$G$206,6,FALSE)</f>
        <v>Bering Straits</v>
      </c>
      <c r="H26" s="175">
        <f>IFERROR(VLOOKUP($A26,Table2.5a!$A$3:$AA$196,9, FALSE)/VLOOKUP($A26,Table2.5a!$A$3:$AA$196,10, FALSE)*1000,)</f>
        <v>6233.2169117647054</v>
      </c>
      <c r="I26" s="175">
        <f>IFERROR(VLOOKUP($A26,Table2.5a!$A$3:$AA$196,8, FALSE)/VLOOKUP($A26,Table2.5a!$A$3:$AA$196,10, FALSE)*1000,)</f>
        <v>3206.678440257353</v>
      </c>
      <c r="J26" s="176">
        <f>IFERROR(VLOOKUP($A26,Table2.5a!$A$3:$AA$196,8, FALSE)/VLOOKUP($A26,Table2.5a!$A$3:$AA$196,9, FALSE),)</f>
        <v>0.51444999999999996</v>
      </c>
      <c r="K26" s="175">
        <f>IFERROR(VLOOKUP($A26,Table2.5a!$A$3:$AA$196,13, FALSE)/VLOOKUP($A26,Table2.5a!$A$3:$AA$196,14, FALSE)*1000,)</f>
        <v>12818.452554744526</v>
      </c>
      <c r="L26" s="175">
        <f>IFERROR(VLOOKUP($A26,Table2.5a!$A$3:$AA$196,12, FALSE)/VLOOKUP($A26,Table2.5a!$A$3:$AA$196,14, FALSE)*1000,)</f>
        <v>6594.4529167883211</v>
      </c>
      <c r="M26" s="176">
        <f>IFERROR(VLOOKUP($A26,Table2.5a!$A$3:$AA$196,12, FALSE)/VLOOKUP($A26,Table2.5a!$A$3:$AA$196,13, FALSE),)</f>
        <v>0.51444999999999996</v>
      </c>
      <c r="N26" s="176">
        <f>IFERROR(VLOOKUP($A26,Table2.5a!$A$3:$AA$196,17, FALSE)/VLOOKUP($A26,Table2.5a!$A$3:$AA$196,18, FALSE)*1000,)</f>
        <v>16147.788990825688</v>
      </c>
      <c r="O26" s="176">
        <f>IFERROR(VLOOKUP($A26,Table2.5a!$A$3:$AA$196,16, FALSE)/VLOOKUP($A26,Table2.5a!$A$3:$AA$196,18, FALSE)*1000,)</f>
        <v>8307.2300463302745</v>
      </c>
      <c r="P26" s="176">
        <f>IFERROR(VLOOKUP($A26,Table2.5a!$A$3:$AA$196,16, FALSE),)</f>
        <v>301.82935834999995</v>
      </c>
      <c r="Q26" s="176" t="str">
        <f>IFERROR(VLOOKUP($A26,Table2.5a!$A$3:$AA$196,24, FALSE),)</f>
        <v>PCE</v>
      </c>
      <c r="R26" s="176">
        <f>IFERROR(VLOOKUP($A26,Table2.5a!$A$3:$AA$196,25, FALSE),)</f>
        <v>12</v>
      </c>
      <c r="S26" s="98" t="str">
        <f>VLOOKUP($A26,'LOOKUP SalesReport 2023-11-13'!$A$2:$P$216,16,FALSE)</f>
        <v>Bering Straits</v>
      </c>
      <c r="T26" s="170" t="str">
        <f>VLOOKUP($A26,[3]Table2.5a!$A$3:$AA$196,27, FALSE)</f>
        <v>PCE revenue assumes all kWh are at residential rate</v>
      </c>
    </row>
    <row r="27" spans="1:20" s="98" customFormat="1" x14ac:dyDescent="0.25">
      <c r="A27" s="98" t="s">
        <v>572</v>
      </c>
      <c r="B27">
        <f>VLOOKUP($A27,'LOOKUP SalesReport 2023-11-13'!$A$2:$O$216,4, FALSE)</f>
        <v>331270</v>
      </c>
      <c r="C27">
        <f>VLOOKUP(A27,'LOOKUP SalesReport 2023-11-13'!$A$2:$Q$216,9,FALSE)</f>
        <v>169</v>
      </c>
      <c r="D27" s="48" t="str" cm="1">
        <f t="array" ref="D27">IFERROR(_xlfn.XLOOKUP(1,('Annual Sales FINAL 06262023'!$A$3:$A$4500=Table2.5b!$A27)*('Annual Sales FINAL 06262023'!$F$3:$F$4500='Input_Data &amp; TOC'!$A$2),'Annual Sales FINAL 06262023'!$J$3:$J$4500,,TRUE),_xlfn.XLOOKUP(A27,'LOOKUP SalesReport 2023-11-13'!A:A,'LOOKUP SalesReport 2023-11-13'!H:H,,FALSE))</f>
        <v>Alaska Village Electric Cooperative</v>
      </c>
      <c r="E27" s="48" t="str" cm="1">
        <f t="array" ref="E27">IFERROR(_xlfn.XLOOKUP(1,('Annual Sales FINAL 06262023'!$A$3:$A$4500=Table2.5b!$A27)*('Annual Sales FINAL 06262023'!$F$3:$F$4500='Input_Data &amp; TOC'!$A$2),'Annual Sales FINAL 06262023'!$B$3:$B$4500,,TRUE),_xlfn.XLOOKUP(A27,'LOOKUP SalesReport 2023-11-13'!A:A,'LOOKUP SalesReport 2023-11-13'!G:G,,FALSE))</f>
        <v>Brevig Mission</v>
      </c>
      <c r="F27" s="48" t="str" cm="1">
        <f t="array" ref="F27">IFERROR(_xlfn.XLOOKUP(1,('Annual Sales FINAL 06262023'!$A$3:$A$4500=Table2.5b!$A27)*('Annual Sales FINAL 06262023'!$F$3:$F$4500='Input_Data &amp; TOC'!$A$2),'Annual Sales FINAL 06262023'!$E$3:$E$4500,,TRUE),_xlfn.XLOOKUP(A27,'LOOKUP SalesReport 2023-11-13'!A:A,'LOOKUP SalesReport 2023-11-13'!K:K,,FALSE))</f>
        <v>Brevig Mission_grid</v>
      </c>
      <c r="G27" s="98" t="str">
        <f>VLOOKUP($F27,'LOOKUP INTERTIES 2023-11-08'!$B$2:$G$206,6,FALSE)</f>
        <v>Bering Straits</v>
      </c>
      <c r="H27" s="175">
        <f>IFERROR(VLOOKUP($A27,Table2.5a!$A$3:$AA$196,9, FALSE)/VLOOKUP($A27,Table2.5a!$A$3:$AA$196,10, FALSE)*1000,)</f>
        <v>6383.8422535211275</v>
      </c>
      <c r="I27" s="175">
        <f>IFERROR(VLOOKUP($A27,Table2.5a!$A$3:$AA$196,8, FALSE)/VLOOKUP($A27,Table2.5a!$A$3:$AA$196,10, FALSE)*1000,)</f>
        <v>3366.7320071361496</v>
      </c>
      <c r="J27" s="176">
        <f>IFERROR(VLOOKUP($A27,Table2.5a!$A$3:$AA$196,8, FALSE)/VLOOKUP($A27,Table2.5a!$A$3:$AA$196,9, FALSE),)</f>
        <v>0.5273833333333332</v>
      </c>
      <c r="K27" s="175">
        <f>IFERROR(VLOOKUP($A27,Table2.5a!$A$3:$AA$196,13, FALSE)/VLOOKUP($A27,Table2.5a!$A$3:$AA$196,14, FALSE)*1000,)</f>
        <v>6198.375</v>
      </c>
      <c r="L27" s="175">
        <f>IFERROR(VLOOKUP($A27,Table2.5a!$A$3:$AA$196,12, FALSE)/VLOOKUP($A27,Table2.5a!$A$3:$AA$196,14, FALSE)*1000,)</f>
        <v>3268.9196687499993</v>
      </c>
      <c r="M27" s="176">
        <f>IFERROR(VLOOKUP($A27,Table2.5a!$A$3:$AA$196,12, FALSE)/VLOOKUP($A27,Table2.5a!$A$3:$AA$196,13, FALSE),)</f>
        <v>0.5273833333333332</v>
      </c>
      <c r="N27" s="176">
        <f>IFERROR(VLOOKUP($A27,Table2.5a!$A$3:$AA$196,17, FALSE)/VLOOKUP($A27,Table2.5a!$A$3:$AA$196,18, FALSE)*1000,)</f>
        <v>20262.608219178084</v>
      </c>
      <c r="O27" s="176">
        <f>IFERROR(VLOOKUP($A27,Table2.5a!$A$3:$AA$196,16, FALSE)/VLOOKUP($A27,Table2.5a!$A$3:$AA$196,18, FALSE)*1000,)</f>
        <v>10686.161864657532</v>
      </c>
      <c r="P27" s="176">
        <f>IFERROR(VLOOKUP($A27,Table2.5a!$A$3:$AA$196,16, FALSE),)</f>
        <v>325.03742338333325</v>
      </c>
      <c r="Q27" s="176" t="str">
        <f>IFERROR(VLOOKUP($A27,Table2.5a!$A$3:$AA$196,24, FALSE),)</f>
        <v>PCE</v>
      </c>
      <c r="R27" s="176">
        <f>IFERROR(VLOOKUP($A27,Table2.5a!$A$3:$AA$196,25, FALSE),)</f>
        <v>12</v>
      </c>
      <c r="S27" s="98" t="str">
        <f>VLOOKUP($A27,'LOOKUP SalesReport 2023-11-13'!$A$2:$P$216,16,FALSE)</f>
        <v>Bering Straits</v>
      </c>
      <c r="T27" s="170" t="str">
        <f>VLOOKUP($A27,[3]Table2.5a!$A$3:$AA$196,27, FALSE)</f>
        <v>PCE revenue assumes all kWh are at residential rate</v>
      </c>
    </row>
    <row r="28" spans="1:20" s="98" customFormat="1" x14ac:dyDescent="0.25">
      <c r="A28" s="98" t="s">
        <v>683</v>
      </c>
      <c r="B28">
        <f>VLOOKUP($A28,'LOOKUP SalesReport 2023-11-13'!$A$2:$O$216,4, FALSE)</f>
        <v>331590</v>
      </c>
      <c r="C28">
        <f>VLOOKUP(A28,'LOOKUP SalesReport 2023-11-13'!$A$2:$Q$216,9,FALSE)</f>
        <v>169</v>
      </c>
      <c r="D28" s="48" t="str" cm="1">
        <f t="array" ref="D28">IFERROR(_xlfn.XLOOKUP(1,('Annual Sales FINAL 06262023'!$A$3:$A$4500=Table2.5b!$A28)*('Annual Sales FINAL 06262023'!$F$3:$F$4500='Input_Data &amp; TOC'!$A$2),'Annual Sales FINAL 06262023'!$J$3:$J$4500,,TRUE),_xlfn.XLOOKUP(A28,'LOOKUP SalesReport 2023-11-13'!A:A,'LOOKUP SalesReport 2023-11-13'!H:H,,FALSE))</f>
        <v>Alaska Village Electric Cooperative</v>
      </c>
      <c r="E28" s="48" t="str" cm="1">
        <f t="array" ref="E28">IFERROR(_xlfn.XLOOKUP(1,('Annual Sales FINAL 06262023'!$A$3:$A$4500=Table2.5b!$A28)*('Annual Sales FINAL 06262023'!$F$3:$F$4500='Input_Data &amp; TOC'!$A$2),'Annual Sales FINAL 06262023'!$B$3:$B$4500,,TRUE),_xlfn.XLOOKUP(A28,'LOOKUP SalesReport 2023-11-13'!A:A,'LOOKUP SalesReport 2023-11-13'!G:G,,FALSE))</f>
        <v>Savoonga</v>
      </c>
      <c r="F28" s="48" t="str" cm="1">
        <f t="array" ref="F28">IFERROR(_xlfn.XLOOKUP(1,('Annual Sales FINAL 06262023'!$A$3:$A$4500=Table2.5b!$A28)*('Annual Sales FINAL 06262023'!$F$3:$F$4500='Input_Data &amp; TOC'!$A$2),'Annual Sales FINAL 06262023'!$E$3:$E$4500,,TRUE),_xlfn.XLOOKUP(A28,'LOOKUP SalesReport 2023-11-13'!A:A,'LOOKUP SalesReport 2023-11-13'!K:K,,FALSE))</f>
        <v>Savoonga_grid</v>
      </c>
      <c r="G28" s="98" t="str">
        <f>VLOOKUP($F28,'LOOKUP INTERTIES 2023-11-08'!$B$2:$G$206,6,FALSE)</f>
        <v>Bering Straits</v>
      </c>
      <c r="H28" s="175">
        <f>IFERROR(VLOOKUP($A28,Table2.5a!$A$3:$AA$196,9, FALSE)/VLOOKUP($A28,Table2.5a!$A$3:$AA$196,10, FALSE)*1000,)</f>
        <v>6532.4090441932167</v>
      </c>
      <c r="I28" s="175">
        <f>IFERROR(VLOOKUP($A28,Table2.5a!$A$3:$AA$196,8, FALSE)/VLOOKUP($A28,Table2.5a!$A$3:$AA$196,10, FALSE)*1000,)</f>
        <v>3338.1154583247685</v>
      </c>
      <c r="J28" s="176">
        <f>IFERROR(VLOOKUP($A28,Table2.5a!$A$3:$AA$196,8, FALSE)/VLOOKUP($A28,Table2.5a!$A$3:$AA$196,9, FALSE),)</f>
        <v>0.51100833333333329</v>
      </c>
      <c r="K28" s="175">
        <f>IFERROR(VLOOKUP($A28,Table2.5a!$A$3:$AA$196,13, FALSE)/VLOOKUP($A28,Table2.5a!$A$3:$AA$196,14, FALSE)*1000,)</f>
        <v>5093.9439252336451</v>
      </c>
      <c r="L28" s="175">
        <f>IFERROR(VLOOKUP($A28,Table2.5a!$A$3:$AA$196,12, FALSE)/VLOOKUP($A28,Table2.5a!$A$3:$AA$196,14, FALSE)*1000,)</f>
        <v>2603.0477953271024</v>
      </c>
      <c r="M28" s="176">
        <f>IFERROR(VLOOKUP($A28,Table2.5a!$A$3:$AA$196,12, FALSE)/VLOOKUP($A28,Table2.5a!$A$3:$AA$196,13, FALSE),)</f>
        <v>0.51100833333333329</v>
      </c>
      <c r="N28" s="176">
        <f>IFERROR(VLOOKUP($A28,Table2.5a!$A$3:$AA$196,17, FALSE)/VLOOKUP($A28,Table2.5a!$A$3:$AA$196,18, FALSE)*1000,)</f>
        <v>27820.964788732395</v>
      </c>
      <c r="O28" s="176">
        <f>IFERROR(VLOOKUP($A28,Table2.5a!$A$3:$AA$196,16, FALSE)/VLOOKUP($A28,Table2.5a!$A$3:$AA$196,18, FALSE)*1000,)</f>
        <v>14216.744848415492</v>
      </c>
      <c r="P28" s="176">
        <f>IFERROR(VLOOKUP($A28,Table2.5a!$A$3:$AA$196,16, FALSE),)</f>
        <v>672.92592282499993</v>
      </c>
      <c r="Q28" s="176" t="str">
        <f>IFERROR(VLOOKUP($A28,Table2.5a!$A$3:$AA$196,24, FALSE),)</f>
        <v>PCE</v>
      </c>
      <c r="R28" s="176">
        <f>IFERROR(VLOOKUP($A28,Table2.5a!$A$3:$AA$196,25, FALSE),)</f>
        <v>12</v>
      </c>
      <c r="S28" s="98" t="str">
        <f>VLOOKUP($A28,'LOOKUP SalesReport 2023-11-13'!$A$2:$P$216,16,FALSE)</f>
        <v>Bering Straits</v>
      </c>
      <c r="T28" s="170" t="str">
        <f>VLOOKUP($A28,[3]Table2.5a!$A$3:$AA$196,27, FALSE)</f>
        <v>PCE revenue assumes all kWh are at residential rate</v>
      </c>
    </row>
    <row r="29" spans="1:20" s="98" customFormat="1" x14ac:dyDescent="0.25">
      <c r="A29" s="98" t="s">
        <v>680</v>
      </c>
      <c r="B29">
        <f>VLOOKUP($A29,'LOOKUP SalesReport 2023-11-13'!$A$2:$O$216,4, FALSE)</f>
        <v>331670</v>
      </c>
      <c r="C29">
        <f>VLOOKUP(A29,'LOOKUP SalesReport 2023-11-13'!$A$2:$Q$216,9,FALSE)</f>
        <v>169</v>
      </c>
      <c r="D29" s="48" t="str" cm="1">
        <f t="array" ref="D29">IFERROR(_xlfn.XLOOKUP(1,('Annual Sales FINAL 06262023'!$A$3:$A$4500=Table2.5b!$A29)*('Annual Sales FINAL 06262023'!$F$3:$F$4500='Input_Data &amp; TOC'!$A$2),'Annual Sales FINAL 06262023'!$J$3:$J$4500,,TRUE),_xlfn.XLOOKUP(A29,'LOOKUP SalesReport 2023-11-13'!A:A,'LOOKUP SalesReport 2023-11-13'!H:H,,FALSE))</f>
        <v>Alaska Village Electric Cooperative</v>
      </c>
      <c r="E29" s="48" t="str" cm="1">
        <f t="array" ref="E29">IFERROR(_xlfn.XLOOKUP(1,('Annual Sales FINAL 06262023'!$A$3:$A$4500=Table2.5b!$A29)*('Annual Sales FINAL 06262023'!$F$3:$F$4500='Input_Data &amp; TOC'!$A$2),'Annual Sales FINAL 06262023'!$B$3:$B$4500,,TRUE),_xlfn.XLOOKUP(A29,'LOOKUP SalesReport 2023-11-13'!A:A,'LOOKUP SalesReport 2023-11-13'!G:G,,FALSE))</f>
        <v>Saint Michael</v>
      </c>
      <c r="F29" s="48" t="str" cm="1">
        <f t="array" ref="F29">IFERROR(_xlfn.XLOOKUP(1,('Annual Sales FINAL 06262023'!$A$3:$A$4500=Table2.5b!$A29)*('Annual Sales FINAL 06262023'!$F$3:$F$4500='Input_Data &amp; TOC'!$A$2),'Annual Sales FINAL 06262023'!$E$3:$E$4500,,TRUE),_xlfn.XLOOKUP(A29,'LOOKUP SalesReport 2023-11-13'!A:A,'LOOKUP SalesReport 2023-11-13'!K:K,,FALSE))</f>
        <v>Stebbins_grid</v>
      </c>
      <c r="G29" s="98" t="str">
        <f>VLOOKUP($F29,'LOOKUP INTERTIES 2023-11-08'!$B$2:$G$206,6,FALSE)</f>
        <v>Bering Straits</v>
      </c>
      <c r="H29" s="175">
        <f>IFERROR(VLOOKUP($A29,Table2.5a!$A$3:$AA$196,9, FALSE)/VLOOKUP($A29,Table2.5a!$A$3:$AA$196,10, FALSE)*1000,)</f>
        <v>6875.6007604562737</v>
      </c>
      <c r="I29" s="175">
        <f>IFERROR(VLOOKUP($A29,Table2.5a!$A$3:$AA$196,8, FALSE)/VLOOKUP($A29,Table2.5a!$A$3:$AA$196,10, FALSE)*1000,)</f>
        <v>3546.205685551331</v>
      </c>
      <c r="J29" s="176">
        <f>IFERROR(VLOOKUP($A29,Table2.5a!$A$3:$AA$196,8, FALSE)/VLOOKUP($A29,Table2.5a!$A$3:$AA$196,9, FALSE),)</f>
        <v>0.51576666666666671</v>
      </c>
      <c r="K29" s="175">
        <f>IFERROR(VLOOKUP($A29,Table2.5a!$A$3:$AA$196,13, FALSE)/VLOOKUP($A29,Table2.5a!$A$3:$AA$196,14, FALSE)*1000,)</f>
        <v>22372.1</v>
      </c>
      <c r="L29" s="175">
        <f>IFERROR(VLOOKUP($A29,Table2.5a!$A$3:$AA$196,12, FALSE)/VLOOKUP($A29,Table2.5a!$A$3:$AA$196,14, FALSE)*1000,)</f>
        <v>11538.783443333334</v>
      </c>
      <c r="M29" s="176">
        <f>IFERROR(VLOOKUP($A29,Table2.5a!$A$3:$AA$196,12, FALSE)/VLOOKUP($A29,Table2.5a!$A$3:$AA$196,13, FALSE),)</f>
        <v>0.51576666666666671</v>
      </c>
      <c r="N29" s="176">
        <f>IFERROR(VLOOKUP($A29,Table2.5a!$A$3:$AA$196,17, FALSE)/VLOOKUP($A29,Table2.5a!$A$3:$AA$196,18, FALSE)*1000,)</f>
        <v>24658.820512820512</v>
      </c>
      <c r="O29" s="176">
        <f>IFERROR(VLOOKUP($A29,Table2.5a!$A$3:$AA$196,16, FALSE)/VLOOKUP($A29,Table2.5a!$A$3:$AA$196,18, FALSE)*1000,)</f>
        <v>12718.19765982906</v>
      </c>
      <c r="P29" s="176">
        <f>IFERROR(VLOOKUP($A29,Table2.5a!$A$3:$AA$196,16, FALSE),)</f>
        <v>496.00970873333335</v>
      </c>
      <c r="Q29" s="176" t="str">
        <f>IFERROR(VLOOKUP($A29,Table2.5a!$A$3:$AA$196,24, FALSE),)</f>
        <v>PCE</v>
      </c>
      <c r="R29" s="176">
        <f>IFERROR(VLOOKUP($A29,Table2.5a!$A$3:$AA$196,25, FALSE),)</f>
        <v>12</v>
      </c>
      <c r="S29" s="98" t="str">
        <f>VLOOKUP($A29,'LOOKUP SalesReport 2023-11-13'!$A$2:$P$216,16,FALSE)</f>
        <v>Bering Straits</v>
      </c>
      <c r="T29" s="170" t="str">
        <f>VLOOKUP($A29,[3]Table2.5a!$A$3:$AA$196,27, FALSE)</f>
        <v>PCE revenue assumes all kWh are at residential rate</v>
      </c>
    </row>
    <row r="30" spans="1:20" s="98" customFormat="1" x14ac:dyDescent="0.25">
      <c r="A30" s="98" t="s">
        <v>695</v>
      </c>
      <c r="B30">
        <f>VLOOKUP($A30,'LOOKUP SalesReport 2023-11-13'!$A$2:$O$216,4, FALSE)</f>
        <v>331630</v>
      </c>
      <c r="C30">
        <f>VLOOKUP(A30,'LOOKUP SalesReport 2023-11-13'!$A$2:$Q$216,9,FALSE)</f>
        <v>169</v>
      </c>
      <c r="D30" s="48" t="str" cm="1">
        <f t="array" ref="D30">IFERROR(_xlfn.XLOOKUP(1,('Annual Sales FINAL 06262023'!$A$3:$A$4500=Table2.5b!$A30)*('Annual Sales FINAL 06262023'!$F$3:$F$4500='Input_Data &amp; TOC'!$A$2),'Annual Sales FINAL 06262023'!$J$3:$J$4500,,TRUE),_xlfn.XLOOKUP(A30,'LOOKUP SalesReport 2023-11-13'!A:A,'LOOKUP SalesReport 2023-11-13'!H:H,,FALSE))</f>
        <v>Alaska Village Electric Cooperative</v>
      </c>
      <c r="E30" s="48" t="str" cm="1">
        <f t="array" ref="E30">IFERROR(_xlfn.XLOOKUP(1,('Annual Sales FINAL 06262023'!$A$3:$A$4500=Table2.5b!$A30)*('Annual Sales FINAL 06262023'!$F$3:$F$4500='Input_Data &amp; TOC'!$A$2),'Annual Sales FINAL 06262023'!$B$3:$B$4500,,TRUE),_xlfn.XLOOKUP(A30,'LOOKUP SalesReport 2023-11-13'!A:A,'LOOKUP SalesReport 2023-11-13'!G:G,,FALSE))</f>
        <v>Shaktoolik</v>
      </c>
      <c r="F30" s="48" t="str" cm="1">
        <f t="array" ref="F30">IFERROR(_xlfn.XLOOKUP(1,('Annual Sales FINAL 06262023'!$A$3:$A$4500=Table2.5b!$A30)*('Annual Sales FINAL 06262023'!$F$3:$F$4500='Input_Data &amp; TOC'!$A$2),'Annual Sales FINAL 06262023'!$E$3:$E$4500,,TRUE),_xlfn.XLOOKUP(A30,'LOOKUP SalesReport 2023-11-13'!A:A,'LOOKUP SalesReport 2023-11-13'!K:K,,FALSE))</f>
        <v>Shaktoolik_grid</v>
      </c>
      <c r="G30" s="98" t="str">
        <f>VLOOKUP($F30,'LOOKUP INTERTIES 2023-11-08'!$B$2:$G$206,6,FALSE)</f>
        <v>Bering Straits</v>
      </c>
      <c r="H30" s="175">
        <f>IFERROR(VLOOKUP($A30,Table2.5a!$A$3:$AA$196,9, FALSE)/VLOOKUP($A30,Table2.5a!$A$3:$AA$196,10, FALSE)*1000,)</f>
        <v>7334.7962716378161</v>
      </c>
      <c r="I30" s="175">
        <f>IFERROR(VLOOKUP($A30,Table2.5a!$A$3:$AA$196,8, FALSE)/VLOOKUP($A30,Table2.5a!$A$3:$AA$196,10, FALSE)*1000,)</f>
        <v>3774.7917778961387</v>
      </c>
      <c r="J30" s="176">
        <f>IFERROR(VLOOKUP($A30,Table2.5a!$A$3:$AA$196,8, FALSE)/VLOOKUP($A30,Table2.5a!$A$3:$AA$196,9, FALSE),)</f>
        <v>0.51464166666666666</v>
      </c>
      <c r="K30" s="175">
        <f>IFERROR(VLOOKUP($A30,Table2.5a!$A$3:$AA$196,13, FALSE)/VLOOKUP($A30,Table2.5a!$A$3:$AA$196,14, FALSE)*1000,)</f>
        <v>40843.5</v>
      </c>
      <c r="L30" s="175">
        <f>IFERROR(VLOOKUP($A30,Table2.5a!$A$3:$AA$196,12, FALSE)/VLOOKUP($A30,Table2.5a!$A$3:$AA$196,14, FALSE)*1000,)</f>
        <v>21019.766912499999</v>
      </c>
      <c r="M30" s="176">
        <f>IFERROR(VLOOKUP($A30,Table2.5a!$A$3:$AA$196,12, FALSE)/VLOOKUP($A30,Table2.5a!$A$3:$AA$196,13, FALSE),)</f>
        <v>0.51464166666666666</v>
      </c>
      <c r="N30" s="176">
        <f>IFERROR(VLOOKUP($A30,Table2.5a!$A$3:$AA$196,17, FALSE)/VLOOKUP($A30,Table2.5a!$A$3:$AA$196,18, FALSE)*1000,)</f>
        <v>11604.624113475176</v>
      </c>
      <c r="O30" s="176">
        <f>IFERROR(VLOOKUP($A30,Table2.5a!$A$3:$AA$196,16, FALSE)/VLOOKUP($A30,Table2.5a!$A$3:$AA$196,18, FALSE)*1000,)</f>
        <v>5972.2230947990538</v>
      </c>
      <c r="P30" s="176">
        <f>IFERROR(VLOOKUP($A30,Table2.5a!$A$3:$AA$196,16, FALSE),)</f>
        <v>210.52086409166665</v>
      </c>
      <c r="Q30" s="176" t="str">
        <f>IFERROR(VLOOKUP($A30,Table2.5a!$A$3:$AA$196,24, FALSE),)</f>
        <v>PCE</v>
      </c>
      <c r="R30" s="176">
        <f>IFERROR(VLOOKUP($A30,Table2.5a!$A$3:$AA$196,25, FALSE),)</f>
        <v>12</v>
      </c>
      <c r="S30" s="98" t="str">
        <f>VLOOKUP($A30,'LOOKUP SalesReport 2023-11-13'!$A$2:$P$216,16,FALSE)</f>
        <v>Bering Straits</v>
      </c>
      <c r="T30" s="170" t="str">
        <f>VLOOKUP($A30,[3]Table2.5a!$A$3:$AA$196,27, FALSE)</f>
        <v>PCE revenue assumes all kWh are at residential rate</v>
      </c>
    </row>
    <row r="31" spans="1:20" s="98" customFormat="1" x14ac:dyDescent="0.25">
      <c r="A31" s="98" t="s">
        <v>1015</v>
      </c>
      <c r="B31">
        <f>VLOOKUP($A31,'LOOKUP SalesReport 2023-11-13'!$A$2:$O$216,4, FALSE)</f>
        <v>332470</v>
      </c>
      <c r="C31">
        <f>VLOOKUP(A31,'LOOKUP SalesReport 2023-11-13'!$A$2:$Q$216,9,FALSE)</f>
        <v>659</v>
      </c>
      <c r="D31" s="48" t="str" cm="1">
        <f t="array" ref="D31">IFERROR(_xlfn.XLOOKUP(1,('Annual Sales FINAL 06262023'!$A$3:$A$4500=Table2.5b!$A31)*('Annual Sales FINAL 06262023'!$F$3:$F$4500='Input_Data &amp; TOC'!$A$2),'Annual Sales FINAL 06262023'!$J$3:$J$4500,,TRUE),_xlfn.XLOOKUP(A31,'LOOKUP SalesReport 2023-11-13'!A:A,'LOOKUP SalesReport 2023-11-13'!H:H,,FALSE))</f>
        <v>Native Village of Perryville</v>
      </c>
      <c r="E31" s="48" t="str" cm="1">
        <f t="array" ref="E31">IFERROR(_xlfn.XLOOKUP(1,('Annual Sales FINAL 06262023'!$A$3:$A$4500=Table2.5b!$A31)*('Annual Sales FINAL 06262023'!$F$3:$F$4500='Input_Data &amp; TOC'!$A$2),'Annual Sales FINAL 06262023'!$B$3:$B$4500,,TRUE),_xlfn.XLOOKUP(A31,'LOOKUP SalesReport 2023-11-13'!A:A,'LOOKUP SalesReport 2023-11-13'!G:G,,FALSE))</f>
        <v>Perryville</v>
      </c>
      <c r="F31" s="48" t="str" cm="1">
        <f t="array" ref="F31">IFERROR(_xlfn.XLOOKUP(1,('Annual Sales FINAL 06262023'!$A$3:$A$4500=Table2.5b!$A31)*('Annual Sales FINAL 06262023'!$F$3:$F$4500='Input_Data &amp; TOC'!$A$2),'Annual Sales FINAL 06262023'!$E$3:$E$4500,,TRUE),_xlfn.XLOOKUP(A31,'LOOKUP SalesReport 2023-11-13'!A:A,'LOOKUP SalesReport 2023-11-13'!K:K,,FALSE))</f>
        <v>Perryville_grid</v>
      </c>
      <c r="G31" s="98" t="str">
        <f>VLOOKUP($F31,'LOOKUP INTERTIES 2023-11-08'!$B$2:$G$206,6,FALSE)</f>
        <v>Bristol Bay</v>
      </c>
      <c r="H31" s="175">
        <f>IFERROR(VLOOKUP($A31,Table2.5a!$A$3:$AA$196,9, FALSE)/VLOOKUP($A31,Table2.5a!$A$3:$AA$196,10, FALSE)*1000,)</f>
        <v>0</v>
      </c>
      <c r="I31" s="175">
        <f>IFERROR(VLOOKUP($A31,Table2.5a!$A$3:$AA$196,8, FALSE)/VLOOKUP($A31,Table2.5a!$A$3:$AA$196,10, FALSE)*1000,)</f>
        <v>0</v>
      </c>
      <c r="J31" s="176">
        <f>IFERROR(VLOOKUP($A31,Table2.5a!$A$3:$AA$196,8, FALSE)/VLOOKUP($A31,Table2.5a!$A$3:$AA$196,9, FALSE),)</f>
        <v>0</v>
      </c>
      <c r="K31" s="175">
        <f>IFERROR(VLOOKUP($A31,Table2.5a!$A$3:$AA$196,13, FALSE)/VLOOKUP($A31,Table2.5a!$A$3:$AA$196,14, FALSE)*1000,)</f>
        <v>0</v>
      </c>
      <c r="L31" s="175">
        <f>IFERROR(VLOOKUP($A31,Table2.5a!$A$3:$AA$196,12, FALSE)/VLOOKUP($A31,Table2.5a!$A$3:$AA$196,14, FALSE)*1000,)</f>
        <v>0</v>
      </c>
      <c r="M31" s="176">
        <f>IFERROR(VLOOKUP($A31,Table2.5a!$A$3:$AA$196,12, FALSE)/VLOOKUP($A31,Table2.5a!$A$3:$AA$196,13, FALSE),)</f>
        <v>0</v>
      </c>
      <c r="N31" s="176">
        <f>IFERROR(VLOOKUP($A31,Table2.5a!$A$3:$AA$196,17, FALSE)/VLOOKUP($A31,Table2.5a!$A$3:$AA$196,18, FALSE)*1000,)</f>
        <v>0</v>
      </c>
      <c r="O31" s="176">
        <f>IFERROR(VLOOKUP($A31,Table2.5a!$A$3:$AA$196,16, FALSE)/VLOOKUP($A31,Table2.5a!$A$3:$AA$196,18, FALSE)*1000,)</f>
        <v>0</v>
      </c>
      <c r="P31" s="176">
        <f>IFERROR(VLOOKUP($A31,Table2.5a!$A$3:$AA$196,16, FALSE),)</f>
        <v>0</v>
      </c>
      <c r="Q31" s="176">
        <f>IFERROR(VLOOKUP($A31,Table2.5a!$A$3:$AA$196,24, FALSE),)</f>
        <v>0</v>
      </c>
      <c r="R31" s="176">
        <f>IFERROR(VLOOKUP($A31,Table2.5a!$A$3:$AA$196,25, FALSE),)</f>
        <v>0</v>
      </c>
      <c r="S31" s="98" t="str">
        <f>VLOOKUP($A31,'LOOKUP SalesReport 2023-11-13'!$A$2:$P$216,16,FALSE)</f>
        <v>Bristol Bay</v>
      </c>
      <c r="T31" s="170" t="e">
        <f>VLOOKUP($A31,[3]Table2.5a!$A$3:$AA$196,27, FALSE)</f>
        <v>#N/A</v>
      </c>
    </row>
    <row r="32" spans="1:20" s="98" customFormat="1" x14ac:dyDescent="0.25">
      <c r="A32" s="98" t="s">
        <v>1073</v>
      </c>
      <c r="B32">
        <f>VLOOKUP($A32,'LOOKUP SalesReport 2023-11-13'!$A$2:$O$216,4, FALSE)</f>
        <v>332730</v>
      </c>
      <c r="C32">
        <f>VLOOKUP(A32,'LOOKUP SalesReport 2023-11-13'!$A$2:$Q$216,9,FALSE)</f>
        <v>729</v>
      </c>
      <c r="D32" s="48" t="str" cm="1">
        <f t="array" ref="D32">IFERROR(_xlfn.XLOOKUP(1,('Annual Sales FINAL 06262023'!$A$3:$A$4500=Table2.5b!$A32)*('Annual Sales FINAL 06262023'!$F$3:$F$4500='Input_Data &amp; TOC'!$A$2),'Annual Sales FINAL 06262023'!$J$3:$J$4500,,TRUE),_xlfn.XLOOKUP(A32,'LOOKUP SalesReport 2023-11-13'!A:A,'LOOKUP SalesReport 2023-11-13'!H:H,,FALSE))</f>
        <v>Twin Hills Village Council</v>
      </c>
      <c r="E32" s="48" t="str" cm="1">
        <f t="array" ref="E32">IFERROR(_xlfn.XLOOKUP(1,('Annual Sales FINAL 06262023'!$A$3:$A$4500=Table2.5b!$A32)*('Annual Sales FINAL 06262023'!$F$3:$F$4500='Input_Data &amp; TOC'!$A$2),'Annual Sales FINAL 06262023'!$B$3:$B$4500,,TRUE),_xlfn.XLOOKUP(A32,'LOOKUP SalesReport 2023-11-13'!A:A,'LOOKUP SalesReport 2023-11-13'!G:G,,FALSE))</f>
        <v>Twin Hills</v>
      </c>
      <c r="F32" s="48" t="str" cm="1">
        <f t="array" ref="F32">IFERROR(_xlfn.XLOOKUP(1,('Annual Sales FINAL 06262023'!$A$3:$A$4500=Table2.5b!$A32)*('Annual Sales FINAL 06262023'!$F$3:$F$4500='Input_Data &amp; TOC'!$A$2),'Annual Sales FINAL 06262023'!$E$3:$E$4500,,TRUE),_xlfn.XLOOKUP(A32,'LOOKUP SalesReport 2023-11-13'!A:A,'LOOKUP SalesReport 2023-11-13'!K:K,,FALSE))</f>
        <v>Twin Hills_grid</v>
      </c>
      <c r="G32" s="98" t="str">
        <f>VLOOKUP($F32,'LOOKUP INTERTIES 2023-11-08'!$B$2:$G$206,6,FALSE)</f>
        <v>Bristol Bay</v>
      </c>
      <c r="H32" s="175">
        <f>IFERROR(VLOOKUP($A32,Table2.5a!$A$3:$AA$196,9, FALSE)/VLOOKUP($A32,Table2.5a!$A$3:$AA$196,10, FALSE)*1000,)</f>
        <v>1956.0841121495328</v>
      </c>
      <c r="I32" s="175">
        <f>IFERROR(VLOOKUP($A32,Table2.5a!$A$3:$AA$196,8, FALSE)/VLOOKUP($A32,Table2.5a!$A$3:$AA$196,10, FALSE)*1000,)</f>
        <v>985.86639252336465</v>
      </c>
      <c r="J32" s="176">
        <f>IFERROR(VLOOKUP($A32,Table2.5a!$A$3:$AA$196,8, FALSE)/VLOOKUP($A32,Table2.5a!$A$3:$AA$196,9, FALSE),)</f>
        <v>0.504</v>
      </c>
      <c r="K32" s="175">
        <f>IFERROR(VLOOKUP($A32,Table2.5a!$A$3:$AA$196,13, FALSE)/VLOOKUP($A32,Table2.5a!$A$3:$AA$196,14, FALSE)*1000,)</f>
        <v>9524.5</v>
      </c>
      <c r="L32" s="175">
        <f>IFERROR(VLOOKUP($A32,Table2.5a!$A$3:$AA$196,12, FALSE)/VLOOKUP($A32,Table2.5a!$A$3:$AA$196,14, FALSE)*1000,)</f>
        <v>4800.348</v>
      </c>
      <c r="M32" s="176">
        <f>IFERROR(VLOOKUP($A32,Table2.5a!$A$3:$AA$196,12, FALSE)/VLOOKUP($A32,Table2.5a!$A$3:$AA$196,13, FALSE),)</f>
        <v>0.504</v>
      </c>
      <c r="N32" s="176">
        <f>IFERROR(VLOOKUP($A32,Table2.5a!$A$3:$AA$196,17, FALSE)/VLOOKUP($A32,Table2.5a!$A$3:$AA$196,18, FALSE)*1000,)</f>
        <v>2634</v>
      </c>
      <c r="O32" s="176">
        <f>IFERROR(VLOOKUP($A32,Table2.5a!$A$3:$AA$196,16, FALSE)/VLOOKUP($A32,Table2.5a!$A$3:$AA$196,18, FALSE)*1000,)</f>
        <v>1327.5360000000001</v>
      </c>
      <c r="P32" s="176">
        <f>IFERROR(VLOOKUP($A32,Table2.5a!$A$3:$AA$196,16, FALSE),)</f>
        <v>10.620288</v>
      </c>
      <c r="Q32" s="176" t="str">
        <f>IFERROR(VLOOKUP($A32,Table2.5a!$A$3:$AA$196,24, FALSE),)</f>
        <v>PCE</v>
      </c>
      <c r="R32" s="176">
        <f>IFERROR(VLOOKUP($A32,Table2.5a!$A$3:$AA$196,25, FALSE),)</f>
        <v>6</v>
      </c>
      <c r="S32" s="98" t="str">
        <f>VLOOKUP($A32,'LOOKUP SalesReport 2023-11-13'!$A$2:$P$216,16,FALSE)</f>
        <v>Bristol Bay</v>
      </c>
      <c r="T32" s="170" t="str">
        <f>VLOOKUP($A32,[3]Table2.5a!$A$3:$AA$196,27, FALSE)</f>
        <v>PCE revenue assumes all kWh are at residential rate</v>
      </c>
    </row>
    <row r="33" spans="1:20" s="98" customFormat="1" x14ac:dyDescent="0.25">
      <c r="A33" s="98" t="s">
        <v>975</v>
      </c>
      <c r="B33">
        <f>VLOOKUP($A33,'LOOKUP SalesReport 2023-11-13'!$A$2:$O$216,4, FALSE)</f>
        <v>331880</v>
      </c>
      <c r="C33">
        <f>VLOOKUP(A33,'LOOKUP SalesReport 2023-11-13'!$A$2:$Q$216,9,FALSE)</f>
        <v>437</v>
      </c>
      <c r="D33" s="48" t="str" cm="1">
        <f t="array" ref="D33">IFERROR(_xlfn.XLOOKUP(1,('Annual Sales FINAL 06262023'!$A$3:$A$4500=Table2.5b!$A33)*('Annual Sales FINAL 06262023'!$F$3:$F$4500='Input_Data &amp; TOC'!$A$2),'Annual Sales FINAL 06262023'!$J$3:$J$4500,,TRUE),_xlfn.XLOOKUP(A33,'LOOKUP SalesReport 2023-11-13'!A:A,'LOOKUP SalesReport 2023-11-13'!H:H,,FALSE))</f>
        <v>Chignik Lake Electric Utility</v>
      </c>
      <c r="E33" s="48" t="str" cm="1">
        <f t="array" ref="E33">IFERROR(_xlfn.XLOOKUP(1,('Annual Sales FINAL 06262023'!$A$3:$A$4500=Table2.5b!$A33)*('Annual Sales FINAL 06262023'!$F$3:$F$4500='Input_Data &amp; TOC'!$A$2),'Annual Sales FINAL 06262023'!$B$3:$B$4500,,TRUE),_xlfn.XLOOKUP(A33,'LOOKUP SalesReport 2023-11-13'!A:A,'LOOKUP SalesReport 2023-11-13'!G:G,,FALSE))</f>
        <v>Chignik Lake</v>
      </c>
      <c r="F33" s="48" t="str" cm="1">
        <f t="array" ref="F33">IFERROR(_xlfn.XLOOKUP(1,('Annual Sales FINAL 06262023'!$A$3:$A$4500=Table2.5b!$A33)*('Annual Sales FINAL 06262023'!$F$3:$F$4500='Input_Data &amp; TOC'!$A$2),'Annual Sales FINAL 06262023'!$E$3:$E$4500,,TRUE),_xlfn.XLOOKUP(A33,'LOOKUP SalesReport 2023-11-13'!A:A,'LOOKUP SalesReport 2023-11-13'!K:K,,FALSE))</f>
        <v>Chignik Lake_grid</v>
      </c>
      <c r="G33" s="98" t="str">
        <f>VLOOKUP($F33,'LOOKUP INTERTIES 2023-11-08'!$B$2:$G$206,6,FALSE)</f>
        <v>Bristol Bay</v>
      </c>
      <c r="H33" s="175">
        <f>IFERROR(VLOOKUP($A33,Table2.5a!$A$3:$AA$196,9, FALSE)/VLOOKUP($A33,Table2.5a!$A$3:$AA$196,10, FALSE)*1000,)</f>
        <v>2001.8823529411764</v>
      </c>
      <c r="I33" s="175">
        <f>IFERROR(VLOOKUP($A33,Table2.5a!$A$3:$AA$196,8, FALSE)/VLOOKUP($A33,Table2.5a!$A$3:$AA$196,10, FALSE)*1000,)</f>
        <v>1401.3176470588235</v>
      </c>
      <c r="J33" s="176">
        <f>IFERROR(VLOOKUP($A33,Table2.5a!$A$3:$AA$196,8, FALSE)/VLOOKUP($A33,Table2.5a!$A$3:$AA$196,9, FALSE),)</f>
        <v>0.70000000000000007</v>
      </c>
      <c r="K33" s="175">
        <f>IFERROR(VLOOKUP($A33,Table2.5a!$A$3:$AA$196,13, FALSE)/VLOOKUP($A33,Table2.5a!$A$3:$AA$196,14, FALSE)*1000,)</f>
        <v>5851.1688311688313</v>
      </c>
      <c r="L33" s="175">
        <f>IFERROR(VLOOKUP($A33,Table2.5a!$A$3:$AA$196,12, FALSE)/VLOOKUP($A33,Table2.5a!$A$3:$AA$196,14, FALSE)*1000,)</f>
        <v>4095.8181818181824</v>
      </c>
      <c r="M33" s="176">
        <f>IFERROR(VLOOKUP($A33,Table2.5a!$A$3:$AA$196,12, FALSE)/VLOOKUP($A33,Table2.5a!$A$3:$AA$196,13, FALSE),)</f>
        <v>0.70000000000000007</v>
      </c>
      <c r="N33" s="176">
        <f>IFERROR(VLOOKUP($A33,Table2.5a!$A$3:$AA$196,17, FALSE)/VLOOKUP($A33,Table2.5a!$A$3:$AA$196,18, FALSE)*1000,)</f>
        <v>18989.772727272724</v>
      </c>
      <c r="O33" s="176">
        <f>IFERROR(VLOOKUP($A33,Table2.5a!$A$3:$AA$196,16, FALSE)/VLOOKUP($A33,Table2.5a!$A$3:$AA$196,18, FALSE)*1000,)</f>
        <v>13292.84090909091</v>
      </c>
      <c r="P33" s="176">
        <f>IFERROR(VLOOKUP($A33,Table2.5a!$A$3:$AA$196,16, FALSE),)</f>
        <v>58.488500000000009</v>
      </c>
      <c r="Q33" s="176" t="str">
        <f>IFERROR(VLOOKUP($A33,Table2.5a!$A$3:$AA$196,24, FALSE),)</f>
        <v>PCE</v>
      </c>
      <c r="R33" s="176">
        <f>IFERROR(VLOOKUP($A33,Table2.5a!$A$3:$AA$196,25, FALSE),)</f>
        <v>10</v>
      </c>
      <c r="S33" s="98" t="str">
        <f>VLOOKUP($A33,'LOOKUP SalesReport 2023-11-13'!$A$2:$P$216,16,FALSE)</f>
        <v>Bristol Bay</v>
      </c>
      <c r="T33" s="170" t="str">
        <f>VLOOKUP($A33,[3]Table2.5a!$A$3:$AA$196,27, FALSE)</f>
        <v>PCE revenue assumes all kWh are at residential rate</v>
      </c>
    </row>
    <row r="34" spans="1:20" s="98" customFormat="1" x14ac:dyDescent="0.25">
      <c r="A34" s="98" t="s">
        <v>823</v>
      </c>
      <c r="B34">
        <f>VLOOKUP($A34,'LOOKUP SalesReport 2023-11-13'!$A$2:$O$216,4, FALSE)</f>
        <v>331940</v>
      </c>
      <c r="C34">
        <f>VLOOKUP(A34,'LOOKUP SalesReport 2023-11-13'!$A$2:$Q$216,9,FALSE)</f>
        <v>320</v>
      </c>
      <c r="D34" s="48" t="str" cm="1">
        <f t="array" ref="D34">IFERROR(_xlfn.XLOOKUP(1,('Annual Sales FINAL 06262023'!$A$3:$A$4500=Table2.5b!$A34)*('Annual Sales FINAL 06262023'!$F$3:$F$4500='Input_Data &amp; TOC'!$A$2),'Annual Sales FINAL 06262023'!$J$3:$J$4500,,TRUE),_xlfn.XLOOKUP(A34,'LOOKUP SalesReport 2023-11-13'!A:A,'LOOKUP SalesReport 2023-11-13'!H:H,,FALSE))</f>
        <v>Egegik Light &amp; Power Co</v>
      </c>
      <c r="E34" s="48" t="str" cm="1">
        <f t="array" ref="E34">IFERROR(_xlfn.XLOOKUP(1,('Annual Sales FINAL 06262023'!$A$3:$A$4500=Table2.5b!$A34)*('Annual Sales FINAL 06262023'!$F$3:$F$4500='Input_Data &amp; TOC'!$A$2),'Annual Sales FINAL 06262023'!$B$3:$B$4500,,TRUE),_xlfn.XLOOKUP(A34,'LOOKUP SalesReport 2023-11-13'!A:A,'LOOKUP SalesReport 2023-11-13'!G:G,,FALSE))</f>
        <v>Egegik</v>
      </c>
      <c r="F34" s="48" t="str" cm="1">
        <f t="array" ref="F34">IFERROR(_xlfn.XLOOKUP(1,('Annual Sales FINAL 06262023'!$A$3:$A$4500=Table2.5b!$A34)*('Annual Sales FINAL 06262023'!$F$3:$F$4500='Input_Data &amp; TOC'!$A$2),'Annual Sales FINAL 06262023'!$E$3:$E$4500,,TRUE),_xlfn.XLOOKUP(A34,'LOOKUP SalesReport 2023-11-13'!A:A,'LOOKUP SalesReport 2023-11-13'!K:K,,FALSE))</f>
        <v>Egegik_grid</v>
      </c>
      <c r="G34" s="98" t="str">
        <f>VLOOKUP($F34,'LOOKUP INTERTIES 2023-11-08'!$B$2:$G$206,6,FALSE)</f>
        <v>Bristol Bay</v>
      </c>
      <c r="H34" s="175">
        <f>IFERROR(VLOOKUP($A34,Table2.5a!$A$3:$AA$196,9, FALSE)/VLOOKUP($A34,Table2.5a!$A$3:$AA$196,10, FALSE)*1000,)</f>
        <v>2025.8961802154754</v>
      </c>
      <c r="I34" s="175">
        <f>IFERROR(VLOOKUP($A34,Table2.5a!$A$3:$AA$196,8, FALSE)/VLOOKUP($A34,Table2.5a!$A$3:$AA$196,10, FALSE)*1000,)</f>
        <v>1316.8325171400591</v>
      </c>
      <c r="J34" s="176">
        <f>IFERROR(VLOOKUP($A34,Table2.5a!$A$3:$AA$196,8, FALSE)/VLOOKUP($A34,Table2.5a!$A$3:$AA$196,9, FALSE),)</f>
        <v>0.65000000000000013</v>
      </c>
      <c r="K34" s="175">
        <f>IFERROR(VLOOKUP($A34,Table2.5a!$A$3:$AA$196,13, FALSE)/VLOOKUP($A34,Table2.5a!$A$3:$AA$196,14, FALSE)*1000,)</f>
        <v>15113.777777777777</v>
      </c>
      <c r="L34" s="175">
        <f>IFERROR(VLOOKUP($A34,Table2.5a!$A$3:$AA$196,12, FALSE)/VLOOKUP($A34,Table2.5a!$A$3:$AA$196,14, FALSE)*1000,)</f>
        <v>9823.9555555555562</v>
      </c>
      <c r="M34" s="176">
        <f>IFERROR(VLOOKUP($A34,Table2.5a!$A$3:$AA$196,12, FALSE)/VLOOKUP($A34,Table2.5a!$A$3:$AA$196,13, FALSE),)</f>
        <v>0.65000000000000013</v>
      </c>
      <c r="N34" s="176">
        <f>IFERROR(VLOOKUP($A34,Table2.5a!$A$3:$AA$196,17, FALSE)/VLOOKUP($A34,Table2.5a!$A$3:$AA$196,18, FALSE)*1000,)</f>
        <v>5276.6968641114972</v>
      </c>
      <c r="O34" s="176">
        <f>IFERROR(VLOOKUP($A34,Table2.5a!$A$3:$AA$196,16, FALSE)/VLOOKUP($A34,Table2.5a!$A$3:$AA$196,18, FALSE)*1000,)</f>
        <v>3429.8529616724741</v>
      </c>
      <c r="P34" s="176">
        <f>IFERROR(VLOOKUP($A34,Table2.5a!$A$3:$AA$196,16, FALSE),)</f>
        <v>82.030650000000009</v>
      </c>
      <c r="Q34" s="176" t="str">
        <f>IFERROR(VLOOKUP($A34,Table2.5a!$A$3:$AA$196,24, FALSE),)</f>
        <v>PCE</v>
      </c>
      <c r="R34" s="176">
        <f>IFERROR(VLOOKUP($A34,Table2.5a!$A$3:$AA$196,25, FALSE),)</f>
        <v>12</v>
      </c>
      <c r="S34" s="98" t="str">
        <f>VLOOKUP($A34,'LOOKUP SalesReport 2023-11-13'!$A$2:$P$216,16,FALSE)</f>
        <v>Bristol Bay</v>
      </c>
      <c r="T34" s="170" t="str">
        <f>VLOOKUP($A34,[3]Table2.5a!$A$3:$AA$196,27, FALSE)</f>
        <v>PCE revenue assumes all kWh are at residential rate</v>
      </c>
    </row>
    <row r="35" spans="1:20" s="98" customFormat="1" x14ac:dyDescent="0.25">
      <c r="A35" s="98" t="s">
        <v>831</v>
      </c>
      <c r="B35">
        <f>VLOOKUP($A35,'LOOKUP SalesReport 2023-11-13'!$A$2:$O$216,4, FALSE)</f>
        <v>332180</v>
      </c>
      <c r="C35">
        <f>VLOOKUP(A35,'LOOKUP SalesReport 2023-11-13'!$A$2:$Q$216,9,FALSE)</f>
        <v>330</v>
      </c>
      <c r="D35" s="48" t="str" cm="1">
        <f t="array" ref="D35">IFERROR(_xlfn.XLOOKUP(1,('Annual Sales FINAL 06262023'!$A$3:$A$4500=Table2.5b!$A35)*('Annual Sales FINAL 06262023'!$F$3:$F$4500='Input_Data &amp; TOC'!$A$2),'Annual Sales FINAL 06262023'!$J$3:$J$4500,,TRUE),_xlfn.XLOOKUP(A35,'LOOKUP SalesReport 2023-11-13'!A:A,'LOOKUP SalesReport 2023-11-13'!H:H,,FALSE))</f>
        <v>Levelock Electrical Coop</v>
      </c>
      <c r="E35" s="48" t="str" cm="1">
        <f t="array" ref="E35">IFERROR(_xlfn.XLOOKUP(1,('Annual Sales FINAL 06262023'!$A$3:$A$4500=Table2.5b!$A35)*('Annual Sales FINAL 06262023'!$F$3:$F$4500='Input_Data &amp; TOC'!$A$2),'Annual Sales FINAL 06262023'!$B$3:$B$4500,,TRUE),_xlfn.XLOOKUP(A35,'LOOKUP SalesReport 2023-11-13'!A:A,'LOOKUP SalesReport 2023-11-13'!G:G,,FALSE))</f>
        <v>Levelock</v>
      </c>
      <c r="F35" s="48" t="str" cm="1">
        <f t="array" ref="F35">IFERROR(_xlfn.XLOOKUP(1,('Annual Sales FINAL 06262023'!$A$3:$A$4500=Table2.5b!$A35)*('Annual Sales FINAL 06262023'!$F$3:$F$4500='Input_Data &amp; TOC'!$A$2),'Annual Sales FINAL 06262023'!$E$3:$E$4500,,TRUE),_xlfn.XLOOKUP(A35,'LOOKUP SalesReport 2023-11-13'!A:A,'LOOKUP SalesReport 2023-11-13'!K:K,,FALSE))</f>
        <v>Levelock_grid</v>
      </c>
      <c r="G35" s="98" t="str">
        <f>VLOOKUP($F35,'LOOKUP INTERTIES 2023-11-08'!$B$2:$G$206,6,FALSE)</f>
        <v>Bristol Bay</v>
      </c>
      <c r="H35" s="175">
        <f>IFERROR(VLOOKUP($A35,Table2.5a!$A$3:$AA$196,9, FALSE)/VLOOKUP($A35,Table2.5a!$A$3:$AA$196,10, FALSE)*1000,)</f>
        <v>2568.7531380753139</v>
      </c>
      <c r="I35" s="175">
        <f>IFERROR(VLOOKUP($A35,Table2.5a!$A$3:$AA$196,8, FALSE)/VLOOKUP($A35,Table2.5a!$A$3:$AA$196,10, FALSE)*1000,)</f>
        <v>2183.4401673640159</v>
      </c>
      <c r="J35" s="176">
        <f>IFERROR(VLOOKUP($A35,Table2.5a!$A$3:$AA$196,8, FALSE)/VLOOKUP($A35,Table2.5a!$A$3:$AA$196,9, FALSE),)</f>
        <v>0.84999999999999976</v>
      </c>
      <c r="K35" s="175">
        <f>IFERROR(VLOOKUP($A35,Table2.5a!$A$3:$AA$196,13, FALSE)/VLOOKUP($A35,Table2.5a!$A$3:$AA$196,14, FALSE)*1000,)</f>
        <v>23698.753246753244</v>
      </c>
      <c r="L35" s="175">
        <f>IFERROR(VLOOKUP($A35,Table2.5a!$A$3:$AA$196,12, FALSE)/VLOOKUP($A35,Table2.5a!$A$3:$AA$196,14, FALSE)*1000,)</f>
        <v>20143.940259740251</v>
      </c>
      <c r="M35" s="176">
        <f>IFERROR(VLOOKUP($A35,Table2.5a!$A$3:$AA$196,12, FALSE)/VLOOKUP($A35,Table2.5a!$A$3:$AA$196,13, FALSE),)</f>
        <v>0.84999999999999976</v>
      </c>
      <c r="N35" s="176">
        <f>IFERROR(VLOOKUP($A35,Table2.5a!$A$3:$AA$196,17, FALSE)/VLOOKUP($A35,Table2.5a!$A$3:$AA$196,18, FALSE)*1000,)</f>
        <v>3138.3949843260189</v>
      </c>
      <c r="O35" s="176">
        <f>IFERROR(VLOOKUP($A35,Table2.5a!$A$3:$AA$196,16, FALSE)/VLOOKUP($A35,Table2.5a!$A$3:$AA$196,18, FALSE)*1000,)</f>
        <v>2667.6357366771153</v>
      </c>
      <c r="P35" s="176">
        <f>IFERROR(VLOOKUP($A35,Table2.5a!$A$3:$AA$196,16, FALSE),)</f>
        <v>70.91464999999998</v>
      </c>
      <c r="Q35" s="176" t="str">
        <f>IFERROR(VLOOKUP($A35,Table2.5a!$A$3:$AA$196,24, FALSE),)</f>
        <v>PCE</v>
      </c>
      <c r="R35" s="176">
        <f>IFERROR(VLOOKUP($A35,Table2.5a!$A$3:$AA$196,25, FALSE),)</f>
        <v>12</v>
      </c>
      <c r="S35" s="98" t="str">
        <f>VLOOKUP($A35,'LOOKUP SalesReport 2023-11-13'!$A$2:$P$216,16,FALSE)</f>
        <v>Bristol Bay</v>
      </c>
      <c r="T35" s="170" t="str">
        <f>VLOOKUP($A35,[3]Table2.5a!$A$3:$AA$196,27, FALSE)</f>
        <v>PCE revenue assumes all kWh are at residential rate</v>
      </c>
    </row>
    <row r="36" spans="1:20" s="98" customFormat="1" x14ac:dyDescent="0.25">
      <c r="A36" s="98" t="s">
        <v>817</v>
      </c>
      <c r="B36">
        <f>VLOOKUP($A36,'LOOKUP SalesReport 2023-11-13'!$A$2:$O$216,4, FALSE)</f>
        <v>331860</v>
      </c>
      <c r="C36">
        <f>VLOOKUP(A36,'LOOKUP SalesReport 2023-11-13'!$A$2:$Q$216,9,FALSE)</f>
        <v>297</v>
      </c>
      <c r="D36" s="48" t="str" cm="1">
        <f t="array" ref="D36">IFERROR(_xlfn.XLOOKUP(1,('Annual Sales FINAL 06262023'!$A$3:$A$4500=Table2.5b!$A36)*('Annual Sales FINAL 06262023'!$F$3:$F$4500='Input_Data &amp; TOC'!$A$2),'Annual Sales FINAL 06262023'!$J$3:$J$4500,,TRUE),_xlfn.XLOOKUP(A36,'LOOKUP SalesReport 2023-11-13'!A:A,'LOOKUP SalesReport 2023-11-13'!H:H,,FALSE))</f>
        <v>Chignik, City of</v>
      </c>
      <c r="E36" s="48" t="str" cm="1">
        <f t="array" ref="E36">IFERROR(_xlfn.XLOOKUP(1,('Annual Sales FINAL 06262023'!$A$3:$A$4500=Table2.5b!$A36)*('Annual Sales FINAL 06262023'!$F$3:$F$4500='Input_Data &amp; TOC'!$A$2),'Annual Sales FINAL 06262023'!$B$3:$B$4500,,TRUE),_xlfn.XLOOKUP(A36,'LOOKUP SalesReport 2023-11-13'!A:A,'LOOKUP SalesReport 2023-11-13'!G:G,,FALSE))</f>
        <v>Chignik</v>
      </c>
      <c r="F36" s="48" t="str" cm="1">
        <f t="array" ref="F36">IFERROR(_xlfn.XLOOKUP(1,('Annual Sales FINAL 06262023'!$A$3:$A$4500=Table2.5b!$A36)*('Annual Sales FINAL 06262023'!$F$3:$F$4500='Input_Data &amp; TOC'!$A$2),'Annual Sales FINAL 06262023'!$E$3:$E$4500,,TRUE),_xlfn.XLOOKUP(A36,'LOOKUP SalesReport 2023-11-13'!A:A,'LOOKUP SalesReport 2023-11-13'!K:K,,FALSE))</f>
        <v>Chignik_grid</v>
      </c>
      <c r="G36" s="98" t="str">
        <f>VLOOKUP($F36,'LOOKUP INTERTIES 2023-11-08'!$B$2:$G$206,6,FALSE)</f>
        <v>Bristol Bay</v>
      </c>
      <c r="H36" s="175">
        <f>IFERROR(VLOOKUP($A36,Table2.5a!$A$3:$AA$196,9, FALSE)/VLOOKUP($A36,Table2.5a!$A$3:$AA$196,10, FALSE)*1000,)</f>
        <v>2613.0857142857144</v>
      </c>
      <c r="I36" s="175">
        <f>IFERROR(VLOOKUP($A36,Table2.5a!$A$3:$AA$196,8, FALSE)/VLOOKUP($A36,Table2.5a!$A$3:$AA$196,10, FALSE)*1000,)</f>
        <v>1086.8259000000003</v>
      </c>
      <c r="J36" s="176">
        <f>IFERROR(VLOOKUP($A36,Table2.5a!$A$3:$AA$196,8, FALSE)/VLOOKUP($A36,Table2.5a!$A$3:$AA$196,9, FALSE),)</f>
        <v>0.41591666666666671</v>
      </c>
      <c r="K36" s="175">
        <f>IFERROR(VLOOKUP($A36,Table2.5a!$A$3:$AA$196,13, FALSE)/VLOOKUP($A36,Table2.5a!$A$3:$AA$196,14, FALSE)*1000,)</f>
        <v>33970.100000000006</v>
      </c>
      <c r="L36" s="175">
        <f>IFERROR(VLOOKUP($A36,Table2.5a!$A$3:$AA$196,12, FALSE)/VLOOKUP($A36,Table2.5a!$A$3:$AA$196,14, FALSE)*1000,)</f>
        <v>14128.730758333337</v>
      </c>
      <c r="M36" s="176">
        <f>IFERROR(VLOOKUP($A36,Table2.5a!$A$3:$AA$196,12, FALSE)/VLOOKUP($A36,Table2.5a!$A$3:$AA$196,13, FALSE),)</f>
        <v>0.41591666666666671</v>
      </c>
      <c r="N36" s="176">
        <f>IFERROR(VLOOKUP($A36,Table2.5a!$A$3:$AA$196,17, FALSE)/VLOOKUP($A36,Table2.5a!$A$3:$AA$196,18, FALSE)*1000,)</f>
        <v>2266.6937590711182</v>
      </c>
      <c r="O36" s="176">
        <f>IFERROR(VLOOKUP($A36,Table2.5a!$A$3:$AA$196,16, FALSE)/VLOOKUP($A36,Table2.5a!$A$3:$AA$196,18, FALSE)*1000,)</f>
        <v>942.75571262699589</v>
      </c>
      <c r="P36" s="176">
        <f>IFERROR(VLOOKUP($A36,Table2.5a!$A$3:$AA$196,16, FALSE),)</f>
        <v>54.129890500000009</v>
      </c>
      <c r="Q36" s="176" t="str">
        <f>IFERROR(VLOOKUP($A36,Table2.5a!$A$3:$AA$196,24, FALSE),)</f>
        <v>PCE</v>
      </c>
      <c r="R36" s="176">
        <f>IFERROR(VLOOKUP($A36,Table2.5a!$A$3:$AA$196,25, FALSE),)</f>
        <v>12</v>
      </c>
      <c r="S36" s="98" t="str">
        <f>VLOOKUP($A36,'LOOKUP SalesReport 2023-11-13'!$A$2:$P$216,16,FALSE)</f>
        <v>Bristol Bay</v>
      </c>
      <c r="T36" s="170" t="str">
        <f>VLOOKUP($A36,[3]Table2.5a!$A$3:$AA$196,27, FALSE)</f>
        <v>PCE revenue assumes all kWh are at residential rate</v>
      </c>
    </row>
    <row r="37" spans="1:20" s="98" customFormat="1" x14ac:dyDescent="0.25">
      <c r="A37" s="98" t="s">
        <v>937</v>
      </c>
      <c r="B37">
        <f>VLOOKUP($A37,'LOOKUP SalesReport 2023-11-13'!$A$2:$O$216,4, FALSE)</f>
        <v>332500</v>
      </c>
      <c r="C37">
        <f>VLOOKUP(A37,'LOOKUP SalesReport 2023-11-13'!$A$2:$Q$216,9,FALSE)</f>
        <v>399</v>
      </c>
      <c r="D37" s="48" t="str" cm="1">
        <f t="array" ref="D37">IFERROR(_xlfn.XLOOKUP(1,('Annual Sales FINAL 06262023'!$A$3:$A$4500=Table2.5b!$A37)*('Annual Sales FINAL 06262023'!$F$3:$F$4500='Input_Data &amp; TOC'!$A$2),'Annual Sales FINAL 06262023'!$J$3:$J$4500,,TRUE),_xlfn.XLOOKUP(A37,'LOOKUP SalesReport 2023-11-13'!A:A,'LOOKUP SalesReport 2023-11-13'!H:H,,FALSE))</f>
        <v>Port Heiden Utilities</v>
      </c>
      <c r="E37" s="48" t="str" cm="1">
        <f t="array" ref="E37">IFERROR(_xlfn.XLOOKUP(1,('Annual Sales FINAL 06262023'!$A$3:$A$4500=Table2.5b!$A37)*('Annual Sales FINAL 06262023'!$F$3:$F$4500='Input_Data &amp; TOC'!$A$2),'Annual Sales FINAL 06262023'!$B$3:$B$4500,,TRUE),_xlfn.XLOOKUP(A37,'LOOKUP SalesReport 2023-11-13'!A:A,'LOOKUP SalesReport 2023-11-13'!G:G,,FALSE))</f>
        <v>Port Heiden</v>
      </c>
      <c r="F37" s="48" t="str" cm="1">
        <f t="array" ref="F37">IFERROR(_xlfn.XLOOKUP(1,('Annual Sales FINAL 06262023'!$A$3:$A$4500=Table2.5b!$A37)*('Annual Sales FINAL 06262023'!$F$3:$F$4500='Input_Data &amp; TOC'!$A$2),'Annual Sales FINAL 06262023'!$E$3:$E$4500,,TRUE),_xlfn.XLOOKUP(A37,'LOOKUP SalesReport 2023-11-13'!A:A,'LOOKUP SalesReport 2023-11-13'!K:K,,FALSE))</f>
        <v>Port Heiden_grid</v>
      </c>
      <c r="G37" s="98" t="str">
        <f>VLOOKUP($F37,'LOOKUP INTERTIES 2023-11-08'!$B$2:$G$206,6,FALSE)</f>
        <v>Bristol Bay</v>
      </c>
      <c r="H37" s="175">
        <f>IFERROR(VLOOKUP($A37,Table2.5a!$A$3:$AA$196,9, FALSE)/VLOOKUP($A37,Table2.5a!$A$3:$AA$196,10, FALSE)*1000,)</f>
        <v>2753.968992248062</v>
      </c>
      <c r="I37" s="175">
        <f>IFERROR(VLOOKUP($A37,Table2.5a!$A$3:$AA$196,8, FALSE)/VLOOKUP($A37,Table2.5a!$A$3:$AA$196,10, FALSE)*1000,)</f>
        <v>1790.0798449612407</v>
      </c>
      <c r="J37" s="176">
        <f>IFERROR(VLOOKUP($A37,Table2.5a!$A$3:$AA$196,8, FALSE)/VLOOKUP($A37,Table2.5a!$A$3:$AA$196,9, FALSE),)</f>
        <v>0.65000000000000013</v>
      </c>
      <c r="K37" s="175">
        <f>IFERROR(VLOOKUP($A37,Table2.5a!$A$3:$AA$196,13, FALSE)/VLOOKUP($A37,Table2.5a!$A$3:$AA$196,14, FALSE)*1000,)</f>
        <v>23532.786885245903</v>
      </c>
      <c r="L37" s="175">
        <f>IFERROR(VLOOKUP($A37,Table2.5a!$A$3:$AA$196,12, FALSE)/VLOOKUP($A37,Table2.5a!$A$3:$AA$196,14, FALSE)*1000,)</f>
        <v>15296.311475409841</v>
      </c>
      <c r="M37" s="176">
        <f>IFERROR(VLOOKUP($A37,Table2.5a!$A$3:$AA$196,12, FALSE)/VLOOKUP($A37,Table2.5a!$A$3:$AA$196,13, FALSE),)</f>
        <v>0.65000000000000024</v>
      </c>
      <c r="N37" s="176">
        <f>IFERROR(VLOOKUP($A37,Table2.5a!$A$3:$AA$196,17, FALSE)/VLOOKUP($A37,Table2.5a!$A$3:$AA$196,18, FALSE)*1000,)</f>
        <v>5465.258426966293</v>
      </c>
      <c r="O37" s="176">
        <f>IFERROR(VLOOKUP($A37,Table2.5a!$A$3:$AA$196,16, FALSE)/VLOOKUP($A37,Table2.5a!$A$3:$AA$196,18, FALSE)*1000,)</f>
        <v>3552.4179775280909</v>
      </c>
      <c r="P37" s="176">
        <f>IFERROR(VLOOKUP($A37,Table2.5a!$A$3:$AA$196,16, FALSE),)</f>
        <v>131.73550000000003</v>
      </c>
      <c r="Q37" s="176" t="str">
        <f>IFERROR(VLOOKUP($A37,Table2.5a!$A$3:$AA$196,24, FALSE),)</f>
        <v>PCE</v>
      </c>
      <c r="R37" s="176">
        <f>IFERROR(VLOOKUP($A37,Table2.5a!$A$3:$AA$196,25, FALSE),)</f>
        <v>12</v>
      </c>
      <c r="S37" s="98" t="str">
        <f>VLOOKUP($A37,'LOOKUP SalesReport 2023-11-13'!$A$2:$P$216,16,FALSE)</f>
        <v>Bristol Bay</v>
      </c>
      <c r="T37" s="170" t="str">
        <f>VLOOKUP($A37,[3]Table2.5a!$A$3:$AA$196,27, FALSE)</f>
        <v>PCE revenue assumes all kWh are at residential rate</v>
      </c>
    </row>
    <row r="38" spans="1:20" s="98" customFormat="1" x14ac:dyDescent="0.25">
      <c r="A38" s="98" t="s">
        <v>1039</v>
      </c>
      <c r="B38">
        <f>VLOOKUP($A38,'LOOKUP SalesReport 2023-11-13'!$A$2:$O$216,4, FALSE)</f>
        <v>332040</v>
      </c>
      <c r="C38">
        <f>VLOOKUP(A38,'LOOKUP SalesReport 2023-11-13'!$A$2:$Q$216,9,FALSE)</f>
        <v>681</v>
      </c>
      <c r="D38" s="48" t="str" cm="1">
        <f t="array" ref="D38">IFERROR(_xlfn.XLOOKUP(1,('Annual Sales FINAL 06262023'!$A$3:$A$4500=Table2.5b!$A38)*('Annual Sales FINAL 06262023'!$F$3:$F$4500='Input_Data &amp; TOC'!$A$2),'Annual Sales FINAL 06262023'!$J$3:$J$4500,,TRUE),_xlfn.XLOOKUP(A38,'LOOKUP SalesReport 2023-11-13'!A:A,'LOOKUP SalesReport 2023-11-13'!H:H,,FALSE))</f>
        <v>Igiugig Electric Company</v>
      </c>
      <c r="E38" s="48" t="str" cm="1">
        <f t="array" ref="E38">IFERROR(_xlfn.XLOOKUP(1,('Annual Sales FINAL 06262023'!$A$3:$A$4500=Table2.5b!$A38)*('Annual Sales FINAL 06262023'!$F$3:$F$4500='Input_Data &amp; TOC'!$A$2),'Annual Sales FINAL 06262023'!$B$3:$B$4500,,TRUE),_xlfn.XLOOKUP(A38,'LOOKUP SalesReport 2023-11-13'!A:A,'LOOKUP SalesReport 2023-11-13'!G:G,,FALSE))</f>
        <v>Igiugig</v>
      </c>
      <c r="F38" s="48" t="str" cm="1">
        <f t="array" ref="F38">IFERROR(_xlfn.XLOOKUP(1,('Annual Sales FINAL 06262023'!$A$3:$A$4500=Table2.5b!$A38)*('Annual Sales FINAL 06262023'!$F$3:$F$4500='Input_Data &amp; TOC'!$A$2),'Annual Sales FINAL 06262023'!$E$3:$E$4500,,TRUE),_xlfn.XLOOKUP(A38,'LOOKUP SalesReport 2023-11-13'!A:A,'LOOKUP SalesReport 2023-11-13'!K:K,,FALSE))</f>
        <v>Igiugig_grid</v>
      </c>
      <c r="G38" s="98" t="str">
        <f>VLOOKUP($F38,'LOOKUP INTERTIES 2023-11-08'!$B$2:$G$206,6,FALSE)</f>
        <v>Bristol Bay</v>
      </c>
      <c r="H38" s="175">
        <f>IFERROR(VLOOKUP($A38,Table2.5a!$A$3:$AA$196,9, FALSE)/VLOOKUP($A38,Table2.5a!$A$3:$AA$196,10, FALSE)*1000,)</f>
        <v>3104.5289256198348</v>
      </c>
      <c r="I38" s="175">
        <f>IFERROR(VLOOKUP($A38,Table2.5a!$A$3:$AA$196,8, FALSE)/VLOOKUP($A38,Table2.5a!$A$3:$AA$196,10, FALSE)*1000,)</f>
        <v>2847.8878677685962</v>
      </c>
      <c r="J38" s="176">
        <f>IFERROR(VLOOKUP($A38,Table2.5a!$A$3:$AA$196,8, FALSE)/VLOOKUP($A38,Table2.5a!$A$3:$AA$196,9, FALSE),)</f>
        <v>0.91733333333333367</v>
      </c>
      <c r="K38" s="175">
        <f>IFERROR(VLOOKUP($A38,Table2.5a!$A$3:$AA$196,13, FALSE)/VLOOKUP($A38,Table2.5a!$A$3:$AA$196,14, FALSE)*1000,)</f>
        <v>7133.8536585365855</v>
      </c>
      <c r="L38" s="175">
        <f>IFERROR(VLOOKUP($A38,Table2.5a!$A$3:$AA$196,12, FALSE)/VLOOKUP($A38,Table2.5a!$A$3:$AA$196,14, FALSE)*1000,)</f>
        <v>6544.1217560975629</v>
      </c>
      <c r="M38" s="176">
        <f>IFERROR(VLOOKUP($A38,Table2.5a!$A$3:$AA$196,12, FALSE)/VLOOKUP($A38,Table2.5a!$A$3:$AA$196,13, FALSE),)</f>
        <v>0.91733333333333367</v>
      </c>
      <c r="N38" s="176">
        <f>IFERROR(VLOOKUP($A38,Table2.5a!$A$3:$AA$196,17, FALSE)/VLOOKUP($A38,Table2.5a!$A$3:$AA$196,18, FALSE)*1000,)</f>
        <v>7144.4689655172424</v>
      </c>
      <c r="O38" s="176">
        <f>IFERROR(VLOOKUP($A38,Table2.5a!$A$3:$AA$196,16, FALSE)/VLOOKUP($A38,Table2.5a!$A$3:$AA$196,18, FALSE)*1000,)</f>
        <v>6553.8595310344854</v>
      </c>
      <c r="P38" s="176">
        <f>IFERROR(VLOOKUP($A38,Table2.5a!$A$3:$AA$196,16, FALSE),)</f>
        <v>79.192469333333364</v>
      </c>
      <c r="Q38" s="176" t="str">
        <f>IFERROR(VLOOKUP($A38,Table2.5a!$A$3:$AA$196,24, FALSE),)</f>
        <v>PCE</v>
      </c>
      <c r="R38" s="176">
        <f>IFERROR(VLOOKUP($A38,Table2.5a!$A$3:$AA$196,25, FALSE),)</f>
        <v>12</v>
      </c>
      <c r="S38" s="98" t="str">
        <f>VLOOKUP($A38,'LOOKUP SalesReport 2023-11-13'!$A$2:$P$216,16,FALSE)</f>
        <v>Bristol Bay</v>
      </c>
      <c r="T38" s="170" t="str">
        <f>VLOOKUP($A38,[3]Table2.5a!$A$3:$AA$196,27, FALSE)</f>
        <v>PCE revenue assumes all kWh are at residential rate</v>
      </c>
    </row>
    <row r="39" spans="1:20" s="98" customFormat="1" x14ac:dyDescent="0.25">
      <c r="A39" s="98" t="s">
        <v>1027</v>
      </c>
      <c r="B39">
        <f>VLOOKUP($A39,'LOOKUP SalesReport 2023-11-13'!$A$2:$O$216,4, FALSE)</f>
        <v>332450</v>
      </c>
      <c r="C39">
        <f>VLOOKUP(A39,'LOOKUP SalesReport 2023-11-13'!$A$2:$Q$216,9,FALSE)</f>
        <v>662</v>
      </c>
      <c r="D39" s="48" t="str" cm="1">
        <f t="array" ref="D39">IFERROR(_xlfn.XLOOKUP(1,('Annual Sales FINAL 06262023'!$A$3:$A$4500=Table2.5b!$A39)*('Annual Sales FINAL 06262023'!$F$3:$F$4500='Input_Data &amp; TOC'!$A$2),'Annual Sales FINAL 06262023'!$J$3:$J$4500,,TRUE),_xlfn.XLOOKUP(A39,'LOOKUP SalesReport 2023-11-13'!A:A,'LOOKUP SalesReport 2023-11-13'!H:H,,FALSE))</f>
        <v>Pedro Bay Village Council</v>
      </c>
      <c r="E39" s="48" t="str" cm="1">
        <f t="array" ref="E39">IFERROR(_xlfn.XLOOKUP(1,('Annual Sales FINAL 06262023'!$A$3:$A$4500=Table2.5b!$A39)*('Annual Sales FINAL 06262023'!$F$3:$F$4500='Input_Data &amp; TOC'!$A$2),'Annual Sales FINAL 06262023'!$B$3:$B$4500,,TRUE),_xlfn.XLOOKUP(A39,'LOOKUP SalesReport 2023-11-13'!A:A,'LOOKUP SalesReport 2023-11-13'!G:G,,FALSE))</f>
        <v>Pedro Bay</v>
      </c>
      <c r="F39" s="48" t="str" cm="1">
        <f t="array" ref="F39">IFERROR(_xlfn.XLOOKUP(1,('Annual Sales FINAL 06262023'!$A$3:$A$4500=Table2.5b!$A39)*('Annual Sales FINAL 06262023'!$F$3:$F$4500='Input_Data &amp; TOC'!$A$2),'Annual Sales FINAL 06262023'!$E$3:$E$4500,,TRUE),_xlfn.XLOOKUP(A39,'LOOKUP SalesReport 2023-11-13'!A:A,'LOOKUP SalesReport 2023-11-13'!K:K,,FALSE))</f>
        <v>Pedro Bay_grid</v>
      </c>
      <c r="G39" s="98" t="str">
        <f>VLOOKUP($F39,'LOOKUP INTERTIES 2023-11-08'!$B$2:$G$206,6,FALSE)</f>
        <v>Bristol Bay</v>
      </c>
      <c r="H39" s="175">
        <f>IFERROR(VLOOKUP($A39,Table2.5a!$A$3:$AA$196,9, FALSE)/VLOOKUP($A39,Table2.5a!$A$3:$AA$196,10, FALSE)*1000,)</f>
        <v>3150.0000000000005</v>
      </c>
      <c r="I39" s="175">
        <f>IFERROR(VLOOKUP($A39,Table2.5a!$A$3:$AA$196,8, FALSE)/VLOOKUP($A39,Table2.5a!$A$3:$AA$196,10, FALSE)*1000,)</f>
        <v>2583.0000000000005</v>
      </c>
      <c r="J39" s="176">
        <f>IFERROR(VLOOKUP($A39,Table2.5a!$A$3:$AA$196,8, FALSE)/VLOOKUP($A39,Table2.5a!$A$3:$AA$196,9, FALSE),)</f>
        <v>0.82000000000000017</v>
      </c>
      <c r="K39" s="175">
        <f>IFERROR(VLOOKUP($A39,Table2.5a!$A$3:$AA$196,13, FALSE)/VLOOKUP($A39,Table2.5a!$A$3:$AA$196,14, FALSE)*1000,)</f>
        <v>22854.75</v>
      </c>
      <c r="L39" s="175">
        <f>IFERROR(VLOOKUP($A39,Table2.5a!$A$3:$AA$196,12, FALSE)/VLOOKUP($A39,Table2.5a!$A$3:$AA$196,14, FALSE)*1000,)</f>
        <v>18740.895</v>
      </c>
      <c r="M39" s="176">
        <f>IFERROR(VLOOKUP($A39,Table2.5a!$A$3:$AA$196,12, FALSE)/VLOOKUP($A39,Table2.5a!$A$3:$AA$196,13, FALSE),)</f>
        <v>0.82000000000000006</v>
      </c>
      <c r="N39" s="176">
        <f>IFERROR(VLOOKUP($A39,Table2.5a!$A$3:$AA$196,17, FALSE)/VLOOKUP($A39,Table2.5a!$A$3:$AA$196,18, FALSE)*1000,)</f>
        <v>2299.7086092715231</v>
      </c>
      <c r="O39" s="176">
        <f>IFERROR(VLOOKUP($A39,Table2.5a!$A$3:$AA$196,16, FALSE)/VLOOKUP($A39,Table2.5a!$A$3:$AA$196,18, FALSE)*1000,)</f>
        <v>1885.7610596026493</v>
      </c>
      <c r="P39" s="176">
        <f>IFERROR(VLOOKUP($A39,Table2.5a!$A$3:$AA$196,16, FALSE),)</f>
        <v>23.729160000000004</v>
      </c>
      <c r="Q39" s="176" t="str">
        <f>IFERROR(VLOOKUP($A39,Table2.5a!$A$3:$AA$196,24, FALSE),)</f>
        <v>PCE</v>
      </c>
      <c r="R39" s="176">
        <f>IFERROR(VLOOKUP($A39,Table2.5a!$A$3:$AA$196,25, FALSE),)</f>
        <v>12</v>
      </c>
      <c r="S39" s="98" t="str">
        <f>VLOOKUP($A39,'LOOKUP SalesReport 2023-11-13'!$A$2:$P$216,16,FALSE)</f>
        <v>Bristol Bay</v>
      </c>
      <c r="T39" s="170" t="str">
        <f>VLOOKUP($A39,[3]Table2.5a!$A$3:$AA$196,27, FALSE)</f>
        <v>PCE revenue assumes all kWh are at residential rate</v>
      </c>
    </row>
    <row r="40" spans="1:20" s="98" customFormat="1" x14ac:dyDescent="0.25">
      <c r="A40" s="98" t="s">
        <v>1023</v>
      </c>
      <c r="B40">
        <f>VLOOKUP($A40,'LOOKUP SalesReport 2023-11-13'!$A$2:$O$216,4, FALSE)</f>
        <v>332110</v>
      </c>
      <c r="C40">
        <f>VLOOKUP(A40,'LOOKUP SalesReport 2023-11-13'!$A$2:$Q$216,9,FALSE)</f>
        <v>661</v>
      </c>
      <c r="D40" s="48" t="str" cm="1">
        <f t="array" ref="D40">IFERROR(_xlfn.XLOOKUP(1,('Annual Sales FINAL 06262023'!$A$3:$A$4500=Table2.5b!$A40)*('Annual Sales FINAL 06262023'!$F$3:$F$4500='Input_Data &amp; TOC'!$A$2),'Annual Sales FINAL 06262023'!$J$3:$J$4500,,TRUE),_xlfn.XLOOKUP(A40,'LOOKUP SalesReport 2023-11-13'!A:A,'LOOKUP SalesReport 2023-11-13'!H:H,,FALSE))</f>
        <v>New Koliganek Village Council</v>
      </c>
      <c r="E40" s="48" t="str" cm="1">
        <f t="array" ref="E40">IFERROR(_xlfn.XLOOKUP(1,('Annual Sales FINAL 06262023'!$A$3:$A$4500=Table2.5b!$A40)*('Annual Sales FINAL 06262023'!$F$3:$F$4500='Input_Data &amp; TOC'!$A$2),'Annual Sales FINAL 06262023'!$B$3:$B$4500,,TRUE),_xlfn.XLOOKUP(A40,'LOOKUP SalesReport 2023-11-13'!A:A,'LOOKUP SalesReport 2023-11-13'!G:G,,FALSE))</f>
        <v>Koliganek</v>
      </c>
      <c r="F40" s="48" t="str" cm="1">
        <f t="array" ref="F40">IFERROR(_xlfn.XLOOKUP(1,('Annual Sales FINAL 06262023'!$A$3:$A$4500=Table2.5b!$A40)*('Annual Sales FINAL 06262023'!$F$3:$F$4500='Input_Data &amp; TOC'!$A$2),'Annual Sales FINAL 06262023'!$E$3:$E$4500,,TRUE),_xlfn.XLOOKUP(A40,'LOOKUP SalesReport 2023-11-13'!A:A,'LOOKUP SalesReport 2023-11-13'!K:K,,FALSE))</f>
        <v>Koliganek_grid</v>
      </c>
      <c r="G40" s="98" t="str">
        <f>VLOOKUP($F40,'LOOKUP INTERTIES 2023-11-08'!$B$2:$G$206,6,FALSE)</f>
        <v>Bristol Bay</v>
      </c>
      <c r="H40" s="175">
        <f>IFERROR(VLOOKUP($A40,Table2.5a!$A$3:$AA$196,9, FALSE)/VLOOKUP($A40,Table2.5a!$A$3:$AA$196,10, FALSE)*1000,)</f>
        <v>3376.3851203501094</v>
      </c>
      <c r="I40" s="175">
        <f>IFERROR(VLOOKUP($A40,Table2.5a!$A$3:$AA$196,8, FALSE)/VLOOKUP($A40,Table2.5a!$A$3:$AA$196,10, FALSE)*1000,)</f>
        <v>1688.1925601750547</v>
      </c>
      <c r="J40" s="176">
        <f>IFERROR(VLOOKUP($A40,Table2.5a!$A$3:$AA$196,8, FALSE)/VLOOKUP($A40,Table2.5a!$A$3:$AA$196,9, FALSE),)</f>
        <v>0.5</v>
      </c>
      <c r="K40" s="175">
        <f>IFERROR(VLOOKUP($A40,Table2.5a!$A$3:$AA$196,13, FALSE)/VLOOKUP($A40,Table2.5a!$A$3:$AA$196,14, FALSE)*1000,)</f>
        <v>6138.2033898305081</v>
      </c>
      <c r="L40" s="175">
        <f>IFERROR(VLOOKUP($A40,Table2.5a!$A$3:$AA$196,12, FALSE)/VLOOKUP($A40,Table2.5a!$A$3:$AA$196,14, FALSE)*1000,)</f>
        <v>3069.101694915254</v>
      </c>
      <c r="M40" s="176">
        <f>IFERROR(VLOOKUP($A40,Table2.5a!$A$3:$AA$196,12, FALSE)/VLOOKUP($A40,Table2.5a!$A$3:$AA$196,13, FALSE),)</f>
        <v>0.5</v>
      </c>
      <c r="N40" s="176">
        <f>IFERROR(VLOOKUP($A40,Table2.5a!$A$3:$AA$196,17, FALSE)/VLOOKUP($A40,Table2.5a!$A$3:$AA$196,18, FALSE)*1000,)</f>
        <v>17289.588235294119</v>
      </c>
      <c r="O40" s="176">
        <f>IFERROR(VLOOKUP($A40,Table2.5a!$A$3:$AA$196,16, FALSE)/VLOOKUP($A40,Table2.5a!$A$3:$AA$196,18, FALSE)*1000,)</f>
        <v>8644.7941176470595</v>
      </c>
      <c r="P40" s="176">
        <f>IFERROR(VLOOKUP($A40,Table2.5a!$A$3:$AA$196,16, FALSE),)</f>
        <v>146.9615</v>
      </c>
      <c r="Q40" s="176" t="str">
        <f>IFERROR(VLOOKUP($A40,Table2.5a!$A$3:$AA$196,24, FALSE),)</f>
        <v>PCE</v>
      </c>
      <c r="R40" s="176">
        <f>IFERROR(VLOOKUP($A40,Table2.5a!$A$3:$AA$196,25, FALSE),)</f>
        <v>12</v>
      </c>
      <c r="S40" s="98" t="str">
        <f>VLOOKUP($A40,'LOOKUP SalesReport 2023-11-13'!$A$2:$P$216,16,FALSE)</f>
        <v>Bristol Bay</v>
      </c>
      <c r="T40" s="170" t="str">
        <f>VLOOKUP($A40,[3]Table2.5a!$A$3:$AA$196,27, FALSE)</f>
        <v>PCE revenue assumes all kWh are at residential rate</v>
      </c>
    </row>
    <row r="41" spans="1:20" s="98" customFormat="1" x14ac:dyDescent="0.25">
      <c r="A41" s="98" t="s">
        <v>1011</v>
      </c>
      <c r="B41">
        <f>VLOOKUP($A41,'LOOKUP SalesReport 2023-11-13'!$A$2:$O$216,4, FALSE)</f>
        <v>331870</v>
      </c>
      <c r="C41">
        <f>VLOOKUP(A41,'LOOKUP SalesReport 2023-11-13'!$A$2:$Q$216,9,FALSE)</f>
        <v>658</v>
      </c>
      <c r="D41" s="48" t="str" cm="1">
        <f t="array" ref="D41">IFERROR(_xlfn.XLOOKUP(1,('Annual Sales FINAL 06262023'!$A$3:$A$4500=Table2.5b!$A41)*('Annual Sales FINAL 06262023'!$F$3:$F$4500='Input_Data &amp; TOC'!$A$2),'Annual Sales FINAL 06262023'!$J$3:$J$4500,,TRUE),_xlfn.XLOOKUP(A41,'LOOKUP SalesReport 2023-11-13'!A:A,'LOOKUP SalesReport 2023-11-13'!H:H,,FALSE))</f>
        <v>Chignik Lagoon Power Utility</v>
      </c>
      <c r="E41" s="48" t="str" cm="1">
        <f t="array" ref="E41">IFERROR(_xlfn.XLOOKUP(1,('Annual Sales FINAL 06262023'!$A$3:$A$4500=Table2.5b!$A41)*('Annual Sales FINAL 06262023'!$F$3:$F$4500='Input_Data &amp; TOC'!$A$2),'Annual Sales FINAL 06262023'!$B$3:$B$4500,,TRUE),_xlfn.XLOOKUP(A41,'LOOKUP SalesReport 2023-11-13'!A:A,'LOOKUP SalesReport 2023-11-13'!G:G,,FALSE))</f>
        <v>Chignik Lagoon</v>
      </c>
      <c r="F41" s="48" t="str" cm="1">
        <f t="array" ref="F41">IFERROR(_xlfn.XLOOKUP(1,('Annual Sales FINAL 06262023'!$A$3:$A$4500=Table2.5b!$A41)*('Annual Sales FINAL 06262023'!$F$3:$F$4500='Input_Data &amp; TOC'!$A$2),'Annual Sales FINAL 06262023'!$E$3:$E$4500,,TRUE),_xlfn.XLOOKUP(A41,'LOOKUP SalesReport 2023-11-13'!A:A,'LOOKUP SalesReport 2023-11-13'!K:K,,FALSE))</f>
        <v>Chignik Lagoon_grid</v>
      </c>
      <c r="G41" s="98" t="str">
        <f>VLOOKUP($F41,'LOOKUP INTERTIES 2023-11-08'!$B$2:$G$206,6,FALSE)</f>
        <v>Bristol Bay</v>
      </c>
      <c r="H41" s="175">
        <f>IFERROR(VLOOKUP($A41,Table2.5a!$A$3:$AA$196,9, FALSE)/VLOOKUP($A41,Table2.5a!$A$3:$AA$196,10, FALSE)*1000,)</f>
        <v>3401.6154776299877</v>
      </c>
      <c r="I41" s="175">
        <f>IFERROR(VLOOKUP($A41,Table2.5a!$A$3:$AA$196,8, FALSE)/VLOOKUP($A41,Table2.5a!$A$3:$AA$196,10, FALSE)*1000,)</f>
        <v>1955.9288996372431</v>
      </c>
      <c r="J41" s="176">
        <f>IFERROR(VLOOKUP($A41,Table2.5a!$A$3:$AA$196,8, FALSE)/VLOOKUP($A41,Table2.5a!$A$3:$AA$196,9, FALSE),)</f>
        <v>0.57500000000000007</v>
      </c>
      <c r="K41" s="175">
        <f>IFERROR(VLOOKUP($A41,Table2.5a!$A$3:$AA$196,13, FALSE)/VLOOKUP($A41,Table2.5a!$A$3:$AA$196,14, FALSE)*1000,)</f>
        <v>18221.142857142859</v>
      </c>
      <c r="L41" s="175">
        <f>IFERROR(VLOOKUP($A41,Table2.5a!$A$3:$AA$196,12, FALSE)/VLOOKUP($A41,Table2.5a!$A$3:$AA$196,14, FALSE)*1000,)</f>
        <v>10477.157142857142</v>
      </c>
      <c r="M41" s="176">
        <f>IFERROR(VLOOKUP($A41,Table2.5a!$A$3:$AA$196,12, FALSE)/VLOOKUP($A41,Table2.5a!$A$3:$AA$196,13, FALSE),)</f>
        <v>0.57500000000000007</v>
      </c>
      <c r="N41" s="176">
        <f>IFERROR(VLOOKUP($A41,Table2.5a!$A$3:$AA$196,17, FALSE)/VLOOKUP($A41,Table2.5a!$A$3:$AA$196,18, FALSE)*1000,)</f>
        <v>4365.186206896552</v>
      </c>
      <c r="O41" s="176">
        <f>IFERROR(VLOOKUP($A41,Table2.5a!$A$3:$AA$196,16, FALSE)/VLOOKUP($A41,Table2.5a!$A$3:$AA$196,18, FALSE)*1000,)</f>
        <v>2509.9820689655176</v>
      </c>
      <c r="P41" s="176">
        <f>IFERROR(VLOOKUP($A41,Table2.5a!$A$3:$AA$196,16, FALSE),)</f>
        <v>30.328950000000006</v>
      </c>
      <c r="Q41" s="176" t="str">
        <f>IFERROR(VLOOKUP($A41,Table2.5a!$A$3:$AA$196,24, FALSE),)</f>
        <v>PCE</v>
      </c>
      <c r="R41" s="176">
        <f>IFERROR(VLOOKUP($A41,Table2.5a!$A$3:$AA$196,25, FALSE),)</f>
        <v>12</v>
      </c>
      <c r="S41" s="98" t="str">
        <f>VLOOKUP($A41,'LOOKUP SalesReport 2023-11-13'!$A$2:$P$216,16,FALSE)</f>
        <v>Bristol Bay</v>
      </c>
      <c r="T41" s="170" t="str">
        <f>VLOOKUP($A41,[3]Table2.5a!$A$3:$AA$196,27, FALSE)</f>
        <v>PCE revenue assumes all kWh are at residential rate</v>
      </c>
    </row>
    <row r="42" spans="1:20" s="98" customFormat="1" x14ac:dyDescent="0.25">
      <c r="A42" s="98" t="s">
        <v>827</v>
      </c>
      <c r="B42">
        <f>VLOOKUP($A42,'LOOKUP SalesReport 2023-11-13'!$A$2:$O$216,4, FALSE)</f>
        <v>332210</v>
      </c>
      <c r="C42">
        <f>VLOOKUP(A42,'LOOKUP SalesReport 2023-11-13'!$A$2:$Q$216,9,FALSE)</f>
        <v>321</v>
      </c>
      <c r="D42" s="48" t="str" cm="1">
        <f t="array" ref="D42">IFERROR(_xlfn.XLOOKUP(1,('Annual Sales FINAL 06262023'!$A$3:$A$4500=Table2.5b!$A42)*('Annual Sales FINAL 06262023'!$F$3:$F$4500='Input_Data &amp; TOC'!$A$2),'Annual Sales FINAL 06262023'!$J$3:$J$4500,,TRUE),_xlfn.XLOOKUP(A42,'LOOKUP SalesReport 2023-11-13'!A:A,'LOOKUP SalesReport 2023-11-13'!H:H,,FALSE))</f>
        <v>Manokotak Power Company</v>
      </c>
      <c r="E42" s="48" t="str" cm="1">
        <f t="array" ref="E42">IFERROR(_xlfn.XLOOKUP(1,('Annual Sales FINAL 06262023'!$A$3:$A$4500=Table2.5b!$A42)*('Annual Sales FINAL 06262023'!$F$3:$F$4500='Input_Data &amp; TOC'!$A$2),'Annual Sales FINAL 06262023'!$B$3:$B$4500,,TRUE),_xlfn.XLOOKUP(A42,'LOOKUP SalesReport 2023-11-13'!A:A,'LOOKUP SalesReport 2023-11-13'!G:G,,FALSE))</f>
        <v>Manokotak</v>
      </c>
      <c r="F42" s="48" t="str" cm="1">
        <f t="array" ref="F42">IFERROR(_xlfn.XLOOKUP(1,('Annual Sales FINAL 06262023'!$A$3:$A$4500=Table2.5b!$A42)*('Annual Sales FINAL 06262023'!$F$3:$F$4500='Input_Data &amp; TOC'!$A$2),'Annual Sales FINAL 06262023'!$E$3:$E$4500,,TRUE),_xlfn.XLOOKUP(A42,'LOOKUP SalesReport 2023-11-13'!A:A,'LOOKUP SalesReport 2023-11-13'!K:K,,FALSE))</f>
        <v>Manokotak_grid</v>
      </c>
      <c r="G42" s="98" t="str">
        <f>VLOOKUP($F42,'LOOKUP INTERTIES 2023-11-08'!$B$2:$G$206,6,FALSE)</f>
        <v>Bristol Bay</v>
      </c>
      <c r="H42" s="175">
        <f>IFERROR(VLOOKUP($A42,Table2.5a!$A$3:$AA$196,9, FALSE)/VLOOKUP($A42,Table2.5a!$A$3:$AA$196,10, FALSE)*1000,)</f>
        <v>3721.9434146341464</v>
      </c>
      <c r="I42" s="175">
        <f>IFERROR(VLOOKUP($A42,Table2.5a!$A$3:$AA$196,8, FALSE)/VLOOKUP($A42,Table2.5a!$A$3:$AA$196,10, FALSE)*1000,)</f>
        <v>2233.1660487804879</v>
      </c>
      <c r="J42" s="176">
        <f>IFERROR(VLOOKUP($A42,Table2.5a!$A$3:$AA$196,8, FALSE)/VLOOKUP($A42,Table2.5a!$A$3:$AA$196,9, FALSE),)</f>
        <v>0.6</v>
      </c>
      <c r="K42" s="175">
        <f>IFERROR(VLOOKUP($A42,Table2.5a!$A$3:$AA$196,13, FALSE)/VLOOKUP($A42,Table2.5a!$A$3:$AA$196,14, FALSE)*1000,)</f>
        <v>27468.923076923074</v>
      </c>
      <c r="L42" s="175">
        <f>IFERROR(VLOOKUP($A42,Table2.5a!$A$3:$AA$196,12, FALSE)/VLOOKUP($A42,Table2.5a!$A$3:$AA$196,14, FALSE)*1000,)</f>
        <v>16481.353846153845</v>
      </c>
      <c r="M42" s="176">
        <f>IFERROR(VLOOKUP($A42,Table2.5a!$A$3:$AA$196,12, FALSE)/VLOOKUP($A42,Table2.5a!$A$3:$AA$196,13, FALSE),)</f>
        <v>0.6</v>
      </c>
      <c r="N42" s="176">
        <f>IFERROR(VLOOKUP($A42,Table2.5a!$A$3:$AA$196,17, FALSE)/VLOOKUP($A42,Table2.5a!$A$3:$AA$196,18, FALSE)*1000,)</f>
        <v>6947.5488721804504</v>
      </c>
      <c r="O42" s="176">
        <f>IFERROR(VLOOKUP($A42,Table2.5a!$A$3:$AA$196,16, FALSE)/VLOOKUP($A42,Table2.5a!$A$3:$AA$196,18, FALSE)*1000,)</f>
        <v>4168.5293233082702</v>
      </c>
      <c r="P42" s="176">
        <f>IFERROR(VLOOKUP($A42,Table2.5a!$A$3:$AA$196,16, FALSE),)</f>
        <v>138.6036</v>
      </c>
      <c r="Q42" s="176" t="str">
        <f>IFERROR(VLOOKUP($A42,Table2.5a!$A$3:$AA$196,24, FALSE),)</f>
        <v>PCE</v>
      </c>
      <c r="R42" s="176">
        <f>IFERROR(VLOOKUP($A42,Table2.5a!$A$3:$AA$196,25, FALSE),)</f>
        <v>8</v>
      </c>
      <c r="S42" s="98" t="str">
        <f>VLOOKUP($A42,'LOOKUP SalesReport 2023-11-13'!$A$2:$P$216,16,FALSE)</f>
        <v>Bristol Bay</v>
      </c>
      <c r="T42" s="170" t="str">
        <f>VLOOKUP($A42,[3]Table2.5a!$A$3:$AA$196,27, FALSE)</f>
        <v>PCE revenue assumes all kWh are at residential rate</v>
      </c>
    </row>
    <row r="43" spans="1:20" s="98" customFormat="1" x14ac:dyDescent="0.25">
      <c r="A43" s="98" t="s">
        <v>1019</v>
      </c>
      <c r="B43">
        <f>VLOOKUP($A43,'LOOKUP SalesReport 2023-11-13'!$A$2:$O$216,4, FALSE)</f>
        <v>332100</v>
      </c>
      <c r="C43">
        <f>VLOOKUP(A43,'LOOKUP SalesReport 2023-11-13'!$A$2:$Q$216,9,FALSE)</f>
        <v>660</v>
      </c>
      <c r="D43" s="48" t="str" cm="1">
        <f t="array" ref="D43">IFERROR(_xlfn.XLOOKUP(1,('Annual Sales FINAL 06262023'!$A$3:$A$4500=Table2.5b!$A43)*('Annual Sales FINAL 06262023'!$F$3:$F$4500='Input_Data &amp; TOC'!$A$2),'Annual Sales FINAL 06262023'!$J$3:$J$4500,,TRUE),_xlfn.XLOOKUP(A43,'LOOKUP SalesReport 2023-11-13'!A:A,'LOOKUP SalesReport 2023-11-13'!H:H,,FALSE))</f>
        <v>Kokhanok Village Council</v>
      </c>
      <c r="E43" s="48" t="str" cm="1">
        <f t="array" ref="E43">IFERROR(_xlfn.XLOOKUP(1,('Annual Sales FINAL 06262023'!$A$3:$A$4500=Table2.5b!$A43)*('Annual Sales FINAL 06262023'!$F$3:$F$4500='Input_Data &amp; TOC'!$A$2),'Annual Sales FINAL 06262023'!$B$3:$B$4500,,TRUE),_xlfn.XLOOKUP(A43,'LOOKUP SalesReport 2023-11-13'!A:A,'LOOKUP SalesReport 2023-11-13'!G:G,,FALSE))</f>
        <v>Kokhanok</v>
      </c>
      <c r="F43" s="48" t="str" cm="1">
        <f t="array" ref="F43">IFERROR(_xlfn.XLOOKUP(1,('Annual Sales FINAL 06262023'!$A$3:$A$4500=Table2.5b!$A43)*('Annual Sales FINAL 06262023'!$F$3:$F$4500='Input_Data &amp; TOC'!$A$2),'Annual Sales FINAL 06262023'!$E$3:$E$4500,,TRUE),_xlfn.XLOOKUP(A43,'LOOKUP SalesReport 2023-11-13'!A:A,'LOOKUP SalesReport 2023-11-13'!K:K,,FALSE))</f>
        <v>Kokhanok_grid</v>
      </c>
      <c r="G43" s="98" t="str">
        <f>VLOOKUP($F43,'LOOKUP INTERTIES 2023-11-08'!$B$2:$G$206,6,FALSE)</f>
        <v>Bristol Bay</v>
      </c>
      <c r="H43" s="175">
        <f>IFERROR(VLOOKUP($A43,Table2.5a!$A$3:$AA$196,9, FALSE)/VLOOKUP($A43,Table2.5a!$A$3:$AA$196,10, FALSE)*1000,)</f>
        <v>3911.9633587786257</v>
      </c>
      <c r="I43" s="175">
        <f>IFERROR(VLOOKUP($A43,Table2.5a!$A$3:$AA$196,8, FALSE)/VLOOKUP($A43,Table2.5a!$A$3:$AA$196,10, FALSE)*1000,)</f>
        <v>3520.767022900764</v>
      </c>
      <c r="J43" s="176">
        <f>IFERROR(VLOOKUP($A43,Table2.5a!$A$3:$AA$196,8, FALSE)/VLOOKUP($A43,Table2.5a!$A$3:$AA$196,9, FALSE),)</f>
        <v>0.90000000000000024</v>
      </c>
      <c r="K43" s="175">
        <f>IFERROR(VLOOKUP($A43,Table2.5a!$A$3:$AA$196,13, FALSE)/VLOOKUP($A43,Table2.5a!$A$3:$AA$196,14, FALSE)*1000,)</f>
        <v>6608.8888888888878</v>
      </c>
      <c r="L43" s="175">
        <f>IFERROR(VLOOKUP($A43,Table2.5a!$A$3:$AA$196,12, FALSE)/VLOOKUP($A43,Table2.5a!$A$3:$AA$196,14, FALSE)*1000,)</f>
        <v>5948.0000000000009</v>
      </c>
      <c r="M43" s="176">
        <f>IFERROR(VLOOKUP($A43,Table2.5a!$A$3:$AA$196,12, FALSE)/VLOOKUP($A43,Table2.5a!$A$3:$AA$196,13, FALSE),)</f>
        <v>0.90000000000000024</v>
      </c>
      <c r="N43" s="176">
        <f>IFERROR(VLOOKUP($A43,Table2.5a!$A$3:$AA$196,17, FALSE)/VLOOKUP($A43,Table2.5a!$A$3:$AA$196,18, FALSE)*1000,)</f>
        <v>11342.447368421052</v>
      </c>
      <c r="O43" s="176">
        <f>IFERROR(VLOOKUP($A43,Table2.5a!$A$3:$AA$196,16, FALSE)/VLOOKUP($A43,Table2.5a!$A$3:$AA$196,18, FALSE)*1000,)</f>
        <v>10208.20263157895</v>
      </c>
      <c r="P43" s="176">
        <f>IFERROR(VLOOKUP($A43,Table2.5a!$A$3:$AA$196,16, FALSE),)</f>
        <v>129.30390000000003</v>
      </c>
      <c r="Q43" s="176" t="str">
        <f>IFERROR(VLOOKUP($A43,Table2.5a!$A$3:$AA$196,24, FALSE),)</f>
        <v>PCE</v>
      </c>
      <c r="R43" s="176">
        <f>IFERROR(VLOOKUP($A43,Table2.5a!$A$3:$AA$196,25, FALSE),)</f>
        <v>12</v>
      </c>
      <c r="S43" s="98" t="str">
        <f>VLOOKUP($A43,'LOOKUP SalesReport 2023-11-13'!$A$2:$P$216,16,FALSE)</f>
        <v>Bristol Bay</v>
      </c>
      <c r="T43" s="170" t="str">
        <f>VLOOKUP($A43,[3]Table2.5a!$A$3:$AA$196,27, FALSE)</f>
        <v>PCE revenue assumes all kWh are at residential rate</v>
      </c>
    </row>
    <row r="44" spans="1:20" s="98" customFormat="1" x14ac:dyDescent="0.25">
      <c r="A44" s="98" t="s">
        <v>987</v>
      </c>
      <c r="B44">
        <f>VLOOKUP($A44,'LOOKUP SalesReport 2023-11-13'!$A$2:$O$216,4, FALSE)</f>
        <v>332590</v>
      </c>
      <c r="C44">
        <f>VLOOKUP(A44,'LOOKUP SalesReport 2023-11-13'!$A$2:$Q$216,9,FALSE)</f>
        <v>447</v>
      </c>
      <c r="D44" s="48" t="str" cm="1">
        <f t="array" ref="D44">IFERROR(_xlfn.XLOOKUP(1,('Annual Sales FINAL 06262023'!$A$3:$A$4500=Table2.5b!$A44)*('Annual Sales FINAL 06262023'!$F$3:$F$4500='Input_Data &amp; TOC'!$A$2),'Annual Sales FINAL 06262023'!$J$3:$J$4500,,TRUE),_xlfn.XLOOKUP(A44,'LOOKUP SalesReport 2023-11-13'!A:A,'LOOKUP SalesReport 2023-11-13'!H:H,,FALSE))</f>
        <v>Tanalian Electric Cooperative</v>
      </c>
      <c r="E44" s="48" t="str" cm="1">
        <f t="array" ref="E44">IFERROR(_xlfn.XLOOKUP(1,('Annual Sales FINAL 06262023'!$A$3:$A$4500=Table2.5b!$A44)*('Annual Sales FINAL 06262023'!$F$3:$F$4500='Input_Data &amp; TOC'!$A$2),'Annual Sales FINAL 06262023'!$B$3:$B$4500,,TRUE),_xlfn.XLOOKUP(A44,'LOOKUP SalesReport 2023-11-13'!A:A,'LOOKUP SalesReport 2023-11-13'!G:G,,FALSE))</f>
        <v>Port Alsworth</v>
      </c>
      <c r="F44" s="48" t="str" cm="1">
        <f t="array" ref="F44">IFERROR(_xlfn.XLOOKUP(1,('Annual Sales FINAL 06262023'!$A$3:$A$4500=Table2.5b!$A44)*('Annual Sales FINAL 06262023'!$F$3:$F$4500='Input_Data &amp; TOC'!$A$2),'Annual Sales FINAL 06262023'!$E$3:$E$4500,,TRUE),_xlfn.XLOOKUP(A44,'LOOKUP SalesReport 2023-11-13'!A:A,'LOOKUP SalesReport 2023-11-13'!K:K,,FALSE))</f>
        <v>Port Alsworth_grid</v>
      </c>
      <c r="G44" s="98" t="str">
        <f>VLOOKUP($F44,'LOOKUP INTERTIES 2023-11-08'!$B$2:$G$206,6,FALSE)</f>
        <v>Bristol Bay</v>
      </c>
      <c r="H44" s="175">
        <f>IFERROR(VLOOKUP($A44,Table2.5a!$A$3:$AA$196,9, FALSE)/VLOOKUP($A44,Table2.5a!$A$3:$AA$196,10, FALSE)*1000,)</f>
        <v>3960.0362173038234</v>
      </c>
      <c r="I44" s="175">
        <f>IFERROR(VLOOKUP($A44,Table2.5a!$A$3:$AA$196,8, FALSE)/VLOOKUP($A44,Table2.5a!$A$3:$AA$196,10, FALSE)*1000,)</f>
        <v>2184.4549783702219</v>
      </c>
      <c r="J44" s="176">
        <f>IFERROR(VLOOKUP($A44,Table2.5a!$A$3:$AA$196,8, FALSE)/VLOOKUP($A44,Table2.5a!$A$3:$AA$196,9, FALSE),)</f>
        <v>0.55162500000000003</v>
      </c>
      <c r="K44" s="175">
        <f>IFERROR(VLOOKUP($A44,Table2.5a!$A$3:$AA$196,13, FALSE)/VLOOKUP($A44,Table2.5a!$A$3:$AA$196,14, FALSE)*1000,)</f>
        <v>0</v>
      </c>
      <c r="L44" s="175">
        <f>IFERROR(VLOOKUP($A44,Table2.5a!$A$3:$AA$196,12, FALSE)/VLOOKUP($A44,Table2.5a!$A$3:$AA$196,14, FALSE)*1000,)</f>
        <v>0</v>
      </c>
      <c r="M44" s="176">
        <f>IFERROR(VLOOKUP($A44,Table2.5a!$A$3:$AA$196,12, FALSE)/VLOOKUP($A44,Table2.5a!$A$3:$AA$196,13, FALSE),)</f>
        <v>0.55162500000000003</v>
      </c>
      <c r="N44" s="176">
        <f>IFERROR(VLOOKUP($A44,Table2.5a!$A$3:$AA$196,17, FALSE)/VLOOKUP($A44,Table2.5a!$A$3:$AA$196,18, FALSE)*1000,)</f>
        <v>1168.8331242158094</v>
      </c>
      <c r="O44" s="176">
        <f>IFERROR(VLOOKUP($A44,Table2.5a!$A$3:$AA$196,16, FALSE)/VLOOKUP($A44,Table2.5a!$A$3:$AA$196,18, FALSE)*1000,)</f>
        <v>644.75757214554585</v>
      </c>
      <c r="P44" s="176">
        <f>IFERROR(VLOOKUP($A44,Table2.5a!$A$3:$AA$196,16, FALSE),)</f>
        <v>42.822648749999999</v>
      </c>
      <c r="Q44" s="176" t="str">
        <f>IFERROR(VLOOKUP($A44,Table2.5a!$A$3:$AA$196,24, FALSE),)</f>
        <v>PCE</v>
      </c>
      <c r="R44" s="176">
        <f>IFERROR(VLOOKUP($A44,Table2.5a!$A$3:$AA$196,25, FALSE),)</f>
        <v>12</v>
      </c>
      <c r="S44" s="98" t="str">
        <f>VLOOKUP($A44,'LOOKUP SalesReport 2023-11-13'!$A$2:$P$216,16,FALSE)</f>
        <v>Bristol Bay</v>
      </c>
      <c r="T44" s="170" t="str">
        <f>VLOOKUP($A44,[3]Table2.5a!$A$3:$AA$196,27, FALSE)</f>
        <v>PCE revenue assumes all kWh are at residential rate</v>
      </c>
    </row>
    <row r="45" spans="1:20" s="98" customFormat="1" x14ac:dyDescent="0.25">
      <c r="A45" s="98" t="s">
        <v>967</v>
      </c>
      <c r="B45">
        <f>VLOOKUP($A45,'LOOKUP SalesReport 2023-11-13'!$A$2:$O$216,4, FALSE)</f>
        <v>332480</v>
      </c>
      <c r="C45">
        <f>VLOOKUP(A45,'LOOKUP SalesReport 2023-11-13'!$A$2:$Q$216,9,FALSE)</f>
        <v>425</v>
      </c>
      <c r="D45" s="48" t="str" cm="1">
        <f t="array" ref="D45">IFERROR(_xlfn.XLOOKUP(1,('Annual Sales FINAL 06262023'!$A$3:$A$4500=Table2.5b!$A45)*('Annual Sales FINAL 06262023'!$F$3:$F$4500='Input_Data &amp; TOC'!$A$2),'Annual Sales FINAL 06262023'!$J$3:$J$4500,,TRUE),_xlfn.XLOOKUP(A45,'LOOKUP SalesReport 2023-11-13'!A:A,'LOOKUP SalesReport 2023-11-13'!H:H,,FALSE))</f>
        <v>Pilot Point Electric Utility</v>
      </c>
      <c r="E45" s="48" t="str" cm="1">
        <f t="array" ref="E45">IFERROR(_xlfn.XLOOKUP(1,('Annual Sales FINAL 06262023'!$A$3:$A$4500=Table2.5b!$A45)*('Annual Sales FINAL 06262023'!$F$3:$F$4500='Input_Data &amp; TOC'!$A$2),'Annual Sales FINAL 06262023'!$B$3:$B$4500,,TRUE),_xlfn.XLOOKUP(A45,'LOOKUP SalesReport 2023-11-13'!A:A,'LOOKUP SalesReport 2023-11-13'!G:G,,FALSE))</f>
        <v>Pilot Point</v>
      </c>
      <c r="F45" s="48" t="str" cm="1">
        <f t="array" ref="F45">IFERROR(_xlfn.XLOOKUP(1,('Annual Sales FINAL 06262023'!$A$3:$A$4500=Table2.5b!$A45)*('Annual Sales FINAL 06262023'!$F$3:$F$4500='Input_Data &amp; TOC'!$A$2),'Annual Sales FINAL 06262023'!$E$3:$E$4500,,TRUE),_xlfn.XLOOKUP(A45,'LOOKUP SalesReport 2023-11-13'!A:A,'LOOKUP SalesReport 2023-11-13'!K:K,,FALSE))</f>
        <v>Pilot Point_grid</v>
      </c>
      <c r="G45" s="98" t="str">
        <f>VLOOKUP($F45,'LOOKUP INTERTIES 2023-11-08'!$B$2:$G$206,6,FALSE)</f>
        <v>Bristol Bay</v>
      </c>
      <c r="H45" s="175">
        <f>IFERROR(VLOOKUP($A45,Table2.5a!$A$3:$AA$196,9, FALSE)/VLOOKUP($A45,Table2.5a!$A$3:$AA$196,10, FALSE)*1000,)</f>
        <v>4395.2699228791771</v>
      </c>
      <c r="I45" s="175">
        <f>IFERROR(VLOOKUP($A45,Table2.5a!$A$3:$AA$196,8, FALSE)/VLOOKUP($A45,Table2.5a!$A$3:$AA$196,10, FALSE)*1000,)</f>
        <v>2637.1619537275055</v>
      </c>
      <c r="J45" s="176">
        <f>IFERROR(VLOOKUP($A45,Table2.5a!$A$3:$AA$196,8, FALSE)/VLOOKUP($A45,Table2.5a!$A$3:$AA$196,9, FALSE),)</f>
        <v>0.59999999999999987</v>
      </c>
      <c r="K45" s="175">
        <f>IFERROR(VLOOKUP($A45,Table2.5a!$A$3:$AA$196,13, FALSE)/VLOOKUP($A45,Table2.5a!$A$3:$AA$196,14, FALSE)*1000,)</f>
        <v>14862.799999999997</v>
      </c>
      <c r="L45" s="175">
        <f>IFERROR(VLOOKUP($A45,Table2.5a!$A$3:$AA$196,12, FALSE)/VLOOKUP($A45,Table2.5a!$A$3:$AA$196,14, FALSE)*1000,)</f>
        <v>8917.6799999999967</v>
      </c>
      <c r="M45" s="176">
        <f>IFERROR(VLOOKUP($A45,Table2.5a!$A$3:$AA$196,12, FALSE)/VLOOKUP($A45,Table2.5a!$A$3:$AA$196,13, FALSE),)</f>
        <v>0.59999999999999987</v>
      </c>
      <c r="N45" s="176">
        <f>IFERROR(VLOOKUP($A45,Table2.5a!$A$3:$AA$196,17, FALSE)/VLOOKUP($A45,Table2.5a!$A$3:$AA$196,18, FALSE)*1000,)</f>
        <v>4214.6200873362441</v>
      </c>
      <c r="O45" s="176">
        <f>IFERROR(VLOOKUP($A45,Table2.5a!$A$3:$AA$196,16, FALSE)/VLOOKUP($A45,Table2.5a!$A$3:$AA$196,18, FALSE)*1000,)</f>
        <v>2528.7720524017459</v>
      </c>
      <c r="P45" s="176">
        <f>IFERROR(VLOOKUP($A45,Table2.5a!$A$3:$AA$196,16, FALSE),)</f>
        <v>48.25739999999999</v>
      </c>
      <c r="Q45" s="176" t="str">
        <f>IFERROR(VLOOKUP($A45,Table2.5a!$A$3:$AA$196,24, FALSE),)</f>
        <v>PCE</v>
      </c>
      <c r="R45" s="176">
        <f>IFERROR(VLOOKUP($A45,Table2.5a!$A$3:$AA$196,25, FALSE),)</f>
        <v>12</v>
      </c>
      <c r="S45" s="98" t="str">
        <f>VLOOKUP($A45,'LOOKUP SalesReport 2023-11-13'!$A$2:$P$216,16,FALSE)</f>
        <v>Bristol Bay</v>
      </c>
      <c r="T45" s="170" t="str">
        <f>VLOOKUP($A45,[3]Table2.5a!$A$3:$AA$196,27, FALSE)</f>
        <v>PCE revenue assumes all kWh are at residential rate</v>
      </c>
    </row>
    <row r="46" spans="1:20" s="98" customFormat="1" ht="45" x14ac:dyDescent="0.25">
      <c r="A46" s="98" t="s">
        <v>790</v>
      </c>
      <c r="B46">
        <f>VLOOKUP($A46,'LOOKUP SalesReport 2023-11-13'!$A$2:$O$216,4, FALSE)</f>
        <v>332050</v>
      </c>
      <c r="C46">
        <f>VLOOKUP(A46,'LOOKUP SalesReport 2023-11-13'!$A$2:$Q$216,9,FALSE)</f>
        <v>280</v>
      </c>
      <c r="D46" s="48" t="str" cm="1">
        <f t="array" ref="D46">IFERROR(_xlfn.XLOOKUP(1,('Annual Sales FINAL 06262023'!$A$3:$A$4500=Table2.5b!$A46)*('Annual Sales FINAL 06262023'!$F$3:$F$4500='Input_Data &amp; TOC'!$A$2),'Annual Sales FINAL 06262023'!$J$3:$J$4500,,TRUE),_xlfn.XLOOKUP(A46,'LOOKUP SalesReport 2023-11-13'!A:A,'LOOKUP SalesReport 2023-11-13'!H:H,,FALSE))</f>
        <v>I-N-N Electric Coop, Inc</v>
      </c>
      <c r="E46" s="48" t="str" cm="1">
        <f t="array" ref="E46">IFERROR(_xlfn.XLOOKUP(1,('Annual Sales FINAL 06262023'!$A$3:$A$4500=Table2.5b!$A46)*('Annual Sales FINAL 06262023'!$F$3:$F$4500='Input_Data &amp; TOC'!$A$2),'Annual Sales FINAL 06262023'!$B$3:$B$4500,,TRUE),_xlfn.XLOOKUP(A46,'LOOKUP SalesReport 2023-11-13'!A:A,'LOOKUP SalesReport 2023-11-13'!G:G,,FALSE))</f>
        <v>Iliamna, Newhalen, Nondalton</v>
      </c>
      <c r="F46" s="48" t="str" cm="1">
        <f t="array" ref="F46">IFERROR(_xlfn.XLOOKUP(1,('Annual Sales FINAL 06262023'!$A$3:$A$4500=Table2.5b!$A46)*('Annual Sales FINAL 06262023'!$F$3:$F$4500='Input_Data &amp; TOC'!$A$2),'Annual Sales FINAL 06262023'!$E$3:$E$4500,,TRUE),_xlfn.XLOOKUP(A46,'LOOKUP SalesReport 2023-11-13'!A:A,'LOOKUP SalesReport 2023-11-13'!K:K,,FALSE))</f>
        <v>Newhalen_grid</v>
      </c>
      <c r="G46" s="98" t="str">
        <f>VLOOKUP($F46,'LOOKUP INTERTIES 2023-11-08'!$B$2:$G$206,6,FALSE)</f>
        <v>Bristol Bay</v>
      </c>
      <c r="H46" s="175">
        <f>IFERROR(VLOOKUP($A46,Table2.5a!$A$3:$AA$196,9, FALSE)/VLOOKUP($A46,Table2.5a!$A$3:$AA$196,10, FALSE)*1000,)</f>
        <v>4462.4116047144153</v>
      </c>
      <c r="I46" s="175">
        <f>IFERROR(VLOOKUP($A46,Table2.5a!$A$3:$AA$196,8, FALSE)/VLOOKUP($A46,Table2.5a!$A$3:$AA$196,10, FALSE)*1000,)</f>
        <v>2861.8933091568447</v>
      </c>
      <c r="J46" s="176">
        <f>IFERROR(VLOOKUP($A46,Table2.5a!$A$3:$AA$196,8, FALSE)/VLOOKUP($A46,Table2.5a!$A$3:$AA$196,9, FALSE),)</f>
        <v>0.64133333333333331</v>
      </c>
      <c r="K46" s="175">
        <f>IFERROR(VLOOKUP($A46,Table2.5a!$A$3:$AA$196,13, FALSE)/VLOOKUP($A46,Table2.5a!$A$3:$AA$196,14, FALSE)*1000,)</f>
        <v>136446.66666666666</v>
      </c>
      <c r="L46" s="175">
        <f>IFERROR(VLOOKUP($A46,Table2.5a!$A$3:$AA$196,12, FALSE)/VLOOKUP($A46,Table2.5a!$A$3:$AA$196,14, FALSE)*1000,)</f>
        <v>87507.795555555567</v>
      </c>
      <c r="M46" s="176">
        <f>IFERROR(VLOOKUP($A46,Table2.5a!$A$3:$AA$196,12, FALSE)/VLOOKUP($A46,Table2.5a!$A$3:$AA$196,13, FALSE),)</f>
        <v>0.64133333333333342</v>
      </c>
      <c r="N46" s="176">
        <f>IFERROR(VLOOKUP($A46,Table2.5a!$A$3:$AA$196,17, FALSE)/VLOOKUP($A46,Table2.5a!$A$3:$AA$196,18, FALSE)*1000,)</f>
        <v>4327.0690537084402</v>
      </c>
      <c r="O46" s="176">
        <f>IFERROR(VLOOKUP($A46,Table2.5a!$A$3:$AA$196,16, FALSE)/VLOOKUP($A46,Table2.5a!$A$3:$AA$196,18, FALSE)*1000,)</f>
        <v>2775.0936197783462</v>
      </c>
      <c r="P46" s="176">
        <f>IFERROR(VLOOKUP($A46,Table2.5a!$A$3:$AA$196,16, FALSE),)</f>
        <v>271.26540133333339</v>
      </c>
      <c r="Q46" s="176" t="str">
        <f>IFERROR(VLOOKUP($A46,Table2.5a!$A$3:$AA$196,24, FALSE),)</f>
        <v>PCE</v>
      </c>
      <c r="R46" s="176">
        <f>IFERROR(VLOOKUP($A46,Table2.5a!$A$3:$AA$196,25, FALSE),)</f>
        <v>12</v>
      </c>
      <c r="S46" s="98" t="str">
        <f>VLOOKUP($A46,'LOOKUP SalesReport 2023-11-13'!$A$2:$P$216,16,FALSE)</f>
        <v>Bristol Bay</v>
      </c>
      <c r="T46" s="170" t="str">
        <f>VLOOKUP($A46,[3]Table2.5a!$A$3:$AA$196,27, FALSE)</f>
        <v>PCE revenue assumes all kWh are at residential rate</v>
      </c>
    </row>
    <row r="47" spans="1:20" s="98" customFormat="1" x14ac:dyDescent="0.25">
      <c r="A47" s="98" t="s">
        <v>581</v>
      </c>
      <c r="B47">
        <f>VLOOKUP($A47,'LOOKUP SalesReport 2023-11-13'!$A$2:$O$216,4, FALSE)</f>
        <v>331950</v>
      </c>
      <c r="C47">
        <f>VLOOKUP(A47,'LOOKUP SalesReport 2023-11-13'!$A$2:$Q$216,9,FALSE)</f>
        <v>688</v>
      </c>
      <c r="D47" s="48" t="str" cm="1">
        <f t="array" ref="D47">IFERROR(_xlfn.XLOOKUP(1,('Annual Sales FINAL 06262023'!$A$3:$A$4500=Table2.5b!$A47)*('Annual Sales FINAL 06262023'!$F$3:$F$4500='Input_Data &amp; TOC'!$A$2),'Annual Sales FINAL 06262023'!$J$3:$J$4500,,TRUE),_xlfn.XLOOKUP(A47,'LOOKUP SalesReport 2023-11-13'!A:A,'LOOKUP SalesReport 2023-11-13'!H:H,,FALSE))</f>
        <v>Alaska Village Electric Cooperative</v>
      </c>
      <c r="E47" s="48" t="str" cm="1">
        <f t="array" ref="E47">IFERROR(_xlfn.XLOOKUP(1,('Annual Sales FINAL 06262023'!$A$3:$A$4500=Table2.5b!$A47)*('Annual Sales FINAL 06262023'!$F$3:$F$4500='Input_Data &amp; TOC'!$A$2),'Annual Sales FINAL 06262023'!$B$3:$B$4500,,TRUE),_xlfn.XLOOKUP(A47,'LOOKUP SalesReport 2023-11-13'!A:A,'LOOKUP SalesReport 2023-11-13'!G:G,,FALSE))</f>
        <v>Ekwok</v>
      </c>
      <c r="F47" s="48" t="str" cm="1">
        <f t="array" ref="F47">IFERROR(_xlfn.XLOOKUP(1,('Annual Sales FINAL 06262023'!$A$3:$A$4500=Table2.5b!$A47)*('Annual Sales FINAL 06262023'!$F$3:$F$4500='Input_Data &amp; TOC'!$A$2),'Annual Sales FINAL 06262023'!$E$3:$E$4500,,TRUE),_xlfn.XLOOKUP(A47,'LOOKUP SalesReport 2023-11-13'!A:A,'LOOKUP SalesReport 2023-11-13'!K:K,,FALSE))</f>
        <v>New_Stuyahok_grid</v>
      </c>
      <c r="G47" s="98" t="str">
        <f>VLOOKUP($F47,'LOOKUP INTERTIES 2023-11-08'!$B$2:$G$206,6,FALSE)</f>
        <v>Bristol Bay</v>
      </c>
      <c r="H47" s="175">
        <f>IFERROR(VLOOKUP($A47,Table2.5a!$A$3:$AA$196,9, FALSE)/VLOOKUP($A47,Table2.5a!$A$3:$AA$196,10, FALSE)*1000,)</f>
        <v>4554.7231270358307</v>
      </c>
      <c r="I47" s="175">
        <f>IFERROR(VLOOKUP($A47,Table2.5a!$A$3:$AA$196,8, FALSE)/VLOOKUP($A47,Table2.5a!$A$3:$AA$196,10, FALSE)*1000,)</f>
        <v>2478.4146335504884</v>
      </c>
      <c r="J47" s="176">
        <f>IFERROR(VLOOKUP($A47,Table2.5a!$A$3:$AA$196,8, FALSE)/VLOOKUP($A47,Table2.5a!$A$3:$AA$196,9, FALSE),)</f>
        <v>0.54414166666666663</v>
      </c>
      <c r="K47" s="175">
        <f>IFERROR(VLOOKUP($A47,Table2.5a!$A$3:$AA$196,13, FALSE)/VLOOKUP($A47,Table2.5a!$A$3:$AA$196,14, FALSE)*1000,)</f>
        <v>0</v>
      </c>
      <c r="L47" s="175">
        <f>IFERROR(VLOOKUP($A47,Table2.5a!$A$3:$AA$196,12, FALSE)/VLOOKUP($A47,Table2.5a!$A$3:$AA$196,14, FALSE)*1000,)</f>
        <v>0</v>
      </c>
      <c r="M47" s="176">
        <f>IFERROR(VLOOKUP($A47,Table2.5a!$A$3:$AA$196,12, FALSE)/VLOOKUP($A47,Table2.5a!$A$3:$AA$196,13, FALSE),)</f>
        <v>0</v>
      </c>
      <c r="N47" s="176">
        <f>IFERROR(VLOOKUP($A47,Table2.5a!$A$3:$AA$196,17, FALSE)/VLOOKUP($A47,Table2.5a!$A$3:$AA$196,18, FALSE)*1000,)</f>
        <v>10499.091633466134</v>
      </c>
      <c r="O47" s="176">
        <f>IFERROR(VLOOKUP($A47,Table2.5a!$A$3:$AA$196,16, FALSE)/VLOOKUP($A47,Table2.5a!$A$3:$AA$196,18, FALSE)*1000,)</f>
        <v>5712.9932199203186</v>
      </c>
      <c r="P47" s="176">
        <f>IFERROR(VLOOKUP($A47,Table2.5a!$A$3:$AA$196,16, FALSE),)</f>
        <v>119.49677484999999</v>
      </c>
      <c r="Q47" s="176" t="str">
        <f>IFERROR(VLOOKUP($A47,Table2.5a!$A$3:$AA$196,24, FALSE),)</f>
        <v>PCE</v>
      </c>
      <c r="R47" s="176">
        <f>IFERROR(VLOOKUP($A47,Table2.5a!$A$3:$AA$196,25, FALSE),)</f>
        <v>12</v>
      </c>
      <c r="S47" s="98" t="str">
        <f>VLOOKUP($A47,'LOOKUP SalesReport 2023-11-13'!$A$2:$P$216,16,FALSE)</f>
        <v>Bristol Bay</v>
      </c>
      <c r="T47" s="170" t="str">
        <f>VLOOKUP($A47,[3]Table2.5a!$A$3:$AA$196,27, FALSE)</f>
        <v>PCE revenue assumes all kWh are at residential rate</v>
      </c>
    </row>
    <row r="48" spans="1:20" s="98" customFormat="1" ht="45" x14ac:dyDescent="0.25">
      <c r="A48" s="98" t="s">
        <v>475</v>
      </c>
      <c r="B48">
        <f>VLOOKUP($A48,'LOOKUP SalesReport 2023-11-13'!$A$2:$O$216,4, FALSE)</f>
        <v>332280</v>
      </c>
      <c r="C48">
        <f>VLOOKUP(A48,'LOOKUP SalesReport 2023-11-13'!$A$2:$Q$216,9,FALSE)</f>
        <v>22</v>
      </c>
      <c r="D48" s="48" t="str" cm="1">
        <f t="array" ref="D48">IFERROR(_xlfn.XLOOKUP(1,('Annual Sales FINAL 06262023'!$A$3:$A$4500=Table2.5b!$A48)*('Annual Sales FINAL 06262023'!$F$3:$F$4500='Input_Data &amp; TOC'!$A$2),'Annual Sales FINAL 06262023'!$J$3:$J$4500,,TRUE),_xlfn.XLOOKUP(A48,'LOOKUP SalesReport 2023-11-13'!A:A,'LOOKUP SalesReport 2023-11-13'!H:H,,FALSE))</f>
        <v>Naknek Electric Association</v>
      </c>
      <c r="E48" s="48" t="str" cm="1">
        <f t="array" ref="E48">IFERROR(_xlfn.XLOOKUP(1,('Annual Sales FINAL 06262023'!$A$3:$A$4500=Table2.5b!$A48)*('Annual Sales FINAL 06262023'!$F$3:$F$4500='Input_Data &amp; TOC'!$A$2),'Annual Sales FINAL 06262023'!$B$3:$B$4500,,TRUE),_xlfn.XLOOKUP(A48,'LOOKUP SalesReport 2023-11-13'!A:A,'LOOKUP SalesReport 2023-11-13'!G:G,,FALSE))</f>
        <v>Naknek, South Naknek, King Salmon</v>
      </c>
      <c r="F48" s="48" t="str" cm="1">
        <f t="array" ref="F48">IFERROR(_xlfn.XLOOKUP(1,('Annual Sales FINAL 06262023'!$A$3:$A$4500=Table2.5b!$A48)*('Annual Sales FINAL 06262023'!$F$3:$F$4500='Input_Data &amp; TOC'!$A$2),'Annual Sales FINAL 06262023'!$E$3:$E$4500,,TRUE),_xlfn.XLOOKUP(A48,'LOOKUP SalesReport 2023-11-13'!A:A,'LOOKUP SalesReport 2023-11-13'!K:K,,FALSE))</f>
        <v>Naknek_grid</v>
      </c>
      <c r="G48" s="98" t="str">
        <f>VLOOKUP($F48,'LOOKUP INTERTIES 2023-11-08'!$B$2:$G$206,6,FALSE)</f>
        <v>Bristol Bay</v>
      </c>
      <c r="H48" s="175">
        <f>IFERROR(VLOOKUP($A48,Table2.5a!$A$3:$AA$196,9, FALSE)/VLOOKUP($A48,Table2.5a!$A$3:$AA$196,10, FALSE)*1000,)</f>
        <v>4575.6595041322307</v>
      </c>
      <c r="I48" s="175">
        <f>IFERROR(VLOOKUP($A48,Table2.5a!$A$3:$AA$196,8, FALSE)/VLOOKUP($A48,Table2.5a!$A$3:$AA$196,10, FALSE)*1000,)</f>
        <v>2177.7470104958679</v>
      </c>
      <c r="J48" s="176">
        <f>IFERROR(VLOOKUP($A48,Table2.5a!$A$3:$AA$196,8, FALSE)/VLOOKUP($A48,Table2.5a!$A$3:$AA$196,9, FALSE),)</f>
        <v>0.47594166666666671</v>
      </c>
      <c r="K48" s="175">
        <f>IFERROR(VLOOKUP($A48,Table2.5a!$A$3:$AA$196,13, FALSE)/VLOOKUP($A48,Table2.5a!$A$3:$AA$196,14, FALSE)*1000,)</f>
        <v>383029.66981132072</v>
      </c>
      <c r="L48" s="175">
        <f>IFERROR(VLOOKUP($A48,Table2.5a!$A$3:$AA$196,12, FALSE)/VLOOKUP($A48,Table2.5a!$A$3:$AA$196,14, FALSE)*1000,)</f>
        <v>182299.77943278302</v>
      </c>
      <c r="M48" s="176">
        <f>IFERROR(VLOOKUP($A48,Table2.5a!$A$3:$AA$196,12, FALSE)/VLOOKUP($A48,Table2.5a!$A$3:$AA$196,13, FALSE),)</f>
        <v>0.47594166666666671</v>
      </c>
      <c r="N48" s="176">
        <f>IFERROR(VLOOKUP($A48,Table2.5a!$A$3:$AA$196,17, FALSE)/VLOOKUP($A48,Table2.5a!$A$3:$AA$196,18, FALSE)*1000,)</f>
        <v>12610.237450894805</v>
      </c>
      <c r="O48" s="176">
        <f>IFERROR(VLOOKUP($A48,Table2.5a!$A$3:$AA$196,16, FALSE)/VLOOKUP($A48,Table2.5a!$A$3:$AA$196,18, FALSE)*1000,)</f>
        <v>6001.7374294412939</v>
      </c>
      <c r="P48" s="176">
        <f>IFERROR(VLOOKUP($A48,Table2.5a!$A$3:$AA$196,16, FALSE),)</f>
        <v>2291.6634084750003</v>
      </c>
      <c r="Q48" s="176" t="str">
        <f>IFERROR(VLOOKUP($A48,Table2.5a!$A$3:$AA$196,24, FALSE),)</f>
        <v>PCE</v>
      </c>
      <c r="R48" s="176">
        <f>IFERROR(VLOOKUP($A48,Table2.5a!$A$3:$AA$196,25, FALSE),)</f>
        <v>12</v>
      </c>
      <c r="S48" s="98" t="str">
        <f>VLOOKUP($A48,'LOOKUP SalesReport 2023-11-13'!$A$2:$P$216,16,FALSE)</f>
        <v>Bristol Bay</v>
      </c>
      <c r="T48" s="170" t="str">
        <f>VLOOKUP($A48,[3]Table2.5a!$A$3:$AA$196,27, FALSE)</f>
        <v>PCE revenue assumes all kWh are at residential rate</v>
      </c>
    </row>
    <row r="49" spans="1:20" s="98" customFormat="1" ht="30" x14ac:dyDescent="0.25">
      <c r="A49" s="98" t="s">
        <v>496</v>
      </c>
      <c r="B49">
        <f>VLOOKUP($A49,'LOOKUP SalesReport 2023-11-13'!$A$2:$O$216,4, FALSE)</f>
        <v>332430</v>
      </c>
      <c r="C49">
        <f>VLOOKUP(A49,'LOOKUP SalesReport 2023-11-13'!$A$2:$Q$216,9,FALSE)</f>
        <v>45</v>
      </c>
      <c r="D49" s="48" t="str" cm="1">
        <f t="array" ref="D49">IFERROR(_xlfn.XLOOKUP(1,('Annual Sales FINAL 06262023'!$A$3:$A$4500=Table2.5b!$A49)*('Annual Sales FINAL 06262023'!$F$3:$F$4500='Input_Data &amp; TOC'!$A$2),'Annual Sales FINAL 06262023'!$J$3:$J$4500,,TRUE),_xlfn.XLOOKUP(A49,'LOOKUP SalesReport 2023-11-13'!A:A,'LOOKUP SalesReport 2023-11-13'!H:H,,FALSE))</f>
        <v>Nushagak Electric Cooperative</v>
      </c>
      <c r="E49" s="48" t="str" cm="1">
        <f t="array" ref="E49">IFERROR(_xlfn.XLOOKUP(1,('Annual Sales FINAL 06262023'!$A$3:$A$4500=Table2.5b!$A49)*('Annual Sales FINAL 06262023'!$F$3:$F$4500='Input_Data &amp; TOC'!$A$2),'Annual Sales FINAL 06262023'!$B$3:$B$4500,,TRUE),_xlfn.XLOOKUP(A49,'LOOKUP SalesReport 2023-11-13'!A:A,'LOOKUP SalesReport 2023-11-13'!G:G,,FALSE))</f>
        <v>Dillingham, Aleknagik</v>
      </c>
      <c r="F49" s="48" t="str" cm="1">
        <f t="array" ref="F49">IFERROR(_xlfn.XLOOKUP(1,('Annual Sales FINAL 06262023'!$A$3:$A$4500=Table2.5b!$A49)*('Annual Sales FINAL 06262023'!$F$3:$F$4500='Input_Data &amp; TOC'!$A$2),'Annual Sales FINAL 06262023'!$E$3:$E$4500,,TRUE),_xlfn.XLOOKUP(A49,'LOOKUP SalesReport 2023-11-13'!A:A,'LOOKUP SalesReport 2023-11-13'!K:K,,FALSE))</f>
        <v>Dillingham_grid</v>
      </c>
      <c r="G49" s="98" t="str">
        <f>VLOOKUP($F49,'LOOKUP INTERTIES 2023-11-08'!$B$2:$G$206,6,FALSE)</f>
        <v>Bristol Bay</v>
      </c>
      <c r="H49" s="175">
        <f>IFERROR(VLOOKUP($A49,Table2.5a!$A$3:$AA$196,9, FALSE)/VLOOKUP($A49,Table2.5a!$A$3:$AA$196,10, FALSE)*1000,)</f>
        <v>5269.7137059271163</v>
      </c>
      <c r="I49" s="175">
        <f>IFERROR(VLOOKUP($A49,Table2.5a!$A$3:$AA$196,8, FALSE)/VLOOKUP($A49,Table2.5a!$A$3:$AA$196,10, FALSE)*1000,)</f>
        <v>2316.9613736535048</v>
      </c>
      <c r="J49" s="176">
        <f>IFERROR(VLOOKUP($A49,Table2.5a!$A$3:$AA$196,8, FALSE)/VLOOKUP($A49,Table2.5a!$A$3:$AA$196,9, FALSE),)</f>
        <v>0.43967499999999998</v>
      </c>
      <c r="K49" s="175">
        <f>IFERROR(VLOOKUP($A49,Table2.5a!$A$3:$AA$196,13, FALSE)/VLOOKUP($A49,Table2.5a!$A$3:$AA$196,14, FALSE)*1000,)</f>
        <v>206919.78135048231</v>
      </c>
      <c r="L49" s="175">
        <f>IFERROR(VLOOKUP($A49,Table2.5a!$A$3:$AA$196,12, FALSE)/VLOOKUP($A49,Table2.5a!$A$3:$AA$196,14, FALSE)*1000,)</f>
        <v>90977.454865273321</v>
      </c>
      <c r="M49" s="176">
        <f>IFERROR(VLOOKUP($A49,Table2.5a!$A$3:$AA$196,12, FALSE)/VLOOKUP($A49,Table2.5a!$A$3:$AA$196,13, FALSE),)</f>
        <v>0.43967500000000004</v>
      </c>
      <c r="N49" s="176">
        <f>IFERROR(VLOOKUP($A49,Table2.5a!$A$3:$AA$196,17, FALSE)/VLOOKUP($A49,Table2.5a!$A$3:$AA$196,18, FALSE)*1000,)</f>
        <v>3906.2290765469243</v>
      </c>
      <c r="O49" s="176">
        <f>IFERROR(VLOOKUP($A49,Table2.5a!$A$3:$AA$196,16, FALSE)/VLOOKUP($A49,Table2.5a!$A$3:$AA$196,18, FALSE)*1000,)</f>
        <v>1717.4712692307689</v>
      </c>
      <c r="P49" s="176">
        <f>IFERROR(VLOOKUP($A49,Table2.5a!$A$3:$AA$196,16, FALSE),)</f>
        <v>760.98289487499994</v>
      </c>
      <c r="Q49" s="176" t="str">
        <f>IFERROR(VLOOKUP($A49,Table2.5a!$A$3:$AA$196,24, FALSE),)</f>
        <v>PCE</v>
      </c>
      <c r="R49" s="176">
        <f>IFERROR(VLOOKUP($A49,Table2.5a!$A$3:$AA$196,25, FALSE),)</f>
        <v>12</v>
      </c>
      <c r="S49" s="98" t="str">
        <f>VLOOKUP($A49,'LOOKUP SalesReport 2023-11-13'!$A$2:$P$216,16,FALSE)</f>
        <v>Bristol Bay</v>
      </c>
      <c r="T49" s="170" t="str">
        <f>VLOOKUP($A49,[3]Table2.5a!$A$3:$AA$196,27, FALSE)</f>
        <v>PCE revenue assumes all kWh are at residential rate</v>
      </c>
    </row>
    <row r="50" spans="1:20" s="98" customFormat="1" x14ac:dyDescent="0.25">
      <c r="A50" s="98" t="s">
        <v>645</v>
      </c>
      <c r="B50">
        <f>VLOOKUP($A50,'LOOKUP SalesReport 2023-11-13'!$A$2:$O$216,4, FALSE)</f>
        <v>331480</v>
      </c>
      <c r="C50">
        <f>VLOOKUP(A50,'LOOKUP SalesReport 2023-11-13'!$A$2:$Q$216,9,FALSE)</f>
        <v>169</v>
      </c>
      <c r="D50" s="48" t="str" cm="1">
        <f t="array" ref="D50">IFERROR(_xlfn.XLOOKUP(1,('Annual Sales FINAL 06262023'!$A$3:$A$4500=Table2.5b!$A50)*('Annual Sales FINAL 06262023'!$F$3:$F$4500='Input_Data &amp; TOC'!$A$2),'Annual Sales FINAL 06262023'!$J$3:$J$4500,,TRUE),_xlfn.XLOOKUP(A50,'LOOKUP SalesReport 2023-11-13'!A:A,'LOOKUP SalesReport 2023-11-13'!H:H,,FALSE))</f>
        <v>Alaska Village Electric Cooperative</v>
      </c>
      <c r="E50" s="48" t="str" cm="1">
        <f t="array" ref="E50">IFERROR(_xlfn.XLOOKUP(1,('Annual Sales FINAL 06262023'!$A$3:$A$4500=Table2.5b!$A50)*('Annual Sales FINAL 06262023'!$F$3:$F$4500='Input_Data &amp; TOC'!$A$2),'Annual Sales FINAL 06262023'!$B$3:$B$4500,,TRUE),_xlfn.XLOOKUP(A50,'LOOKUP SalesReport 2023-11-13'!A:A,'LOOKUP SalesReport 2023-11-13'!G:G,,FALSE))</f>
        <v>New Stuyahok</v>
      </c>
      <c r="F50" s="48" t="str" cm="1">
        <f t="array" ref="F50">IFERROR(_xlfn.XLOOKUP(1,('Annual Sales FINAL 06262023'!$A$3:$A$4500=Table2.5b!$A50)*('Annual Sales FINAL 06262023'!$F$3:$F$4500='Input_Data &amp; TOC'!$A$2),'Annual Sales FINAL 06262023'!$E$3:$E$4500,,TRUE),_xlfn.XLOOKUP(A50,'LOOKUP SalesReport 2023-11-13'!A:A,'LOOKUP SalesReport 2023-11-13'!K:K,,FALSE))</f>
        <v>New_Stuyahok_grid</v>
      </c>
      <c r="G50" s="98" t="str">
        <f>VLOOKUP($F50,'LOOKUP INTERTIES 2023-11-08'!$B$2:$G$206,6,FALSE)</f>
        <v>Bristol Bay</v>
      </c>
      <c r="H50" s="175">
        <f>IFERROR(VLOOKUP($A50,Table2.5a!$A$3:$AA$196,9, FALSE)/VLOOKUP($A50,Table2.5a!$A$3:$AA$196,10, FALSE)*1000,)</f>
        <v>5524.7338582677166</v>
      </c>
      <c r="I50" s="175">
        <f>IFERROR(VLOOKUP($A50,Table2.5a!$A$3:$AA$196,8, FALSE)/VLOOKUP($A50,Table2.5a!$A$3:$AA$196,10, FALSE)*1000,)</f>
        <v>3006.2378895275592</v>
      </c>
      <c r="J50" s="176">
        <f>IFERROR(VLOOKUP($A50,Table2.5a!$A$3:$AA$196,8, FALSE)/VLOOKUP($A50,Table2.5a!$A$3:$AA$196,9, FALSE),)</f>
        <v>0.54414166666666663</v>
      </c>
      <c r="K50" s="175">
        <f>IFERROR(VLOOKUP($A50,Table2.5a!$A$3:$AA$196,13, FALSE)/VLOOKUP($A50,Table2.5a!$A$3:$AA$196,14, FALSE)*1000,)</f>
        <v>9373.6999999999989</v>
      </c>
      <c r="L50" s="175">
        <f>IFERROR(VLOOKUP($A50,Table2.5a!$A$3:$AA$196,12, FALSE)/VLOOKUP($A50,Table2.5a!$A$3:$AA$196,14, FALSE)*1000,)</f>
        <v>5100.620740833333</v>
      </c>
      <c r="M50" s="176">
        <f>IFERROR(VLOOKUP($A50,Table2.5a!$A$3:$AA$196,12, FALSE)/VLOOKUP($A50,Table2.5a!$A$3:$AA$196,13, FALSE),)</f>
        <v>0.54414166666666663</v>
      </c>
      <c r="N50" s="176">
        <f>IFERROR(VLOOKUP($A50,Table2.5a!$A$3:$AA$196,17, FALSE)/VLOOKUP($A50,Table2.5a!$A$3:$AA$196,18, FALSE)*1000,)</f>
        <v>18116.643171806169</v>
      </c>
      <c r="O50" s="176">
        <f>IFERROR(VLOOKUP($A50,Table2.5a!$A$3:$AA$196,16, FALSE)/VLOOKUP($A50,Table2.5a!$A$3:$AA$196,18, FALSE)*1000,)</f>
        <v>9858.0204099118928</v>
      </c>
      <c r="P50" s="176">
        <f>IFERROR(VLOOKUP($A50,Table2.5a!$A$3:$AA$196,16, FALSE),)</f>
        <v>372.96177217499996</v>
      </c>
      <c r="Q50" s="176" t="str">
        <f>IFERROR(VLOOKUP($A50,Table2.5a!$A$3:$AA$196,24, FALSE),)</f>
        <v>PCE</v>
      </c>
      <c r="R50" s="176">
        <f>IFERROR(VLOOKUP($A50,Table2.5a!$A$3:$AA$196,25, FALSE),)</f>
        <v>12</v>
      </c>
      <c r="S50" s="98" t="str">
        <f>VLOOKUP($A50,'LOOKUP SalesReport 2023-11-13'!$A$2:$P$216,16,FALSE)</f>
        <v>Bristol Bay</v>
      </c>
      <c r="T50" s="170" t="str">
        <f>VLOOKUP($A50,[3]Table2.5a!$A$3:$AA$196,27, FALSE)</f>
        <v>PCE revenue assumes all kWh are at residential rate</v>
      </c>
    </row>
    <row r="51" spans="1:20" s="98" customFormat="1" x14ac:dyDescent="0.25">
      <c r="A51" s="98" t="s">
        <v>709</v>
      </c>
      <c r="B51">
        <f>VLOOKUP($A51,'LOOKUP SalesReport 2023-11-13'!$A$2:$O$216,4, FALSE)</f>
        <v>331690</v>
      </c>
      <c r="C51">
        <f>VLOOKUP(A51,'LOOKUP SalesReport 2023-11-13'!$A$2:$Q$216,9,FALSE)</f>
        <v>169</v>
      </c>
      <c r="D51" s="48" t="str" cm="1">
        <f t="array" ref="D51">IFERROR(_xlfn.XLOOKUP(1,('Annual Sales FINAL 06262023'!$A$3:$A$4500=Table2.5b!$A51)*('Annual Sales FINAL 06262023'!$F$3:$F$4500='Input_Data &amp; TOC'!$A$2),'Annual Sales FINAL 06262023'!$J$3:$J$4500,,TRUE),_xlfn.XLOOKUP(A51,'LOOKUP SalesReport 2023-11-13'!A:A,'LOOKUP SalesReport 2023-11-13'!H:H,,FALSE))</f>
        <v>Alaska Village Electric Cooperative</v>
      </c>
      <c r="E51" s="48" t="str" cm="1">
        <f t="array" ref="E51">IFERROR(_xlfn.XLOOKUP(1,('Annual Sales FINAL 06262023'!$A$3:$A$4500=Table2.5b!$A51)*('Annual Sales FINAL 06262023'!$F$3:$F$4500='Input_Data &amp; TOC'!$A$2),'Annual Sales FINAL 06262023'!$B$3:$B$4500,,TRUE),_xlfn.XLOOKUP(A51,'LOOKUP SalesReport 2023-11-13'!A:A,'LOOKUP SalesReport 2023-11-13'!G:G,,FALSE))</f>
        <v>Togiak</v>
      </c>
      <c r="F51" s="48" t="str" cm="1">
        <f t="array" ref="F51">IFERROR(_xlfn.XLOOKUP(1,('Annual Sales FINAL 06262023'!$A$3:$A$4500=Table2.5b!$A51)*('Annual Sales FINAL 06262023'!$F$3:$F$4500='Input_Data &amp; TOC'!$A$2),'Annual Sales FINAL 06262023'!$E$3:$E$4500,,TRUE),_xlfn.XLOOKUP(A51,'LOOKUP SalesReport 2023-11-13'!A:A,'LOOKUP SalesReport 2023-11-13'!K:K,,FALSE))</f>
        <v>Togiak_grid</v>
      </c>
      <c r="G51" s="98" t="str">
        <f>VLOOKUP($F51,'LOOKUP INTERTIES 2023-11-08'!$B$2:$G$206,6,FALSE)</f>
        <v>Bristol Bay</v>
      </c>
      <c r="H51" s="175">
        <f>IFERROR(VLOOKUP($A51,Table2.5a!$A$3:$AA$196,9, FALSE)/VLOOKUP($A51,Table2.5a!$A$3:$AA$196,10, FALSE)*1000,)</f>
        <v>5528.431296224212</v>
      </c>
      <c r="I51" s="175">
        <f>IFERROR(VLOOKUP($A51,Table2.5a!$A$3:$AA$196,8, FALSE)/VLOOKUP($A51,Table2.5a!$A$3:$AA$196,10, FALSE)*1000,)</f>
        <v>2908.231283378746</v>
      </c>
      <c r="J51" s="176">
        <f>IFERROR(VLOOKUP($A51,Table2.5a!$A$3:$AA$196,8, FALSE)/VLOOKUP($A51,Table2.5a!$A$3:$AA$196,9, FALSE),)</f>
        <v>0.52604999999999991</v>
      </c>
      <c r="K51" s="175">
        <f>IFERROR(VLOOKUP($A51,Table2.5a!$A$3:$AA$196,13, FALSE)/VLOOKUP($A51,Table2.5a!$A$3:$AA$196,14, FALSE)*1000,)</f>
        <v>27699.73684210526</v>
      </c>
      <c r="L51" s="175">
        <f>IFERROR(VLOOKUP($A51,Table2.5a!$A$3:$AA$196,12, FALSE)/VLOOKUP($A51,Table2.5a!$A$3:$AA$196,14, FALSE)*1000,)</f>
        <v>14571.446565789469</v>
      </c>
      <c r="M51" s="176">
        <f>IFERROR(VLOOKUP($A51,Table2.5a!$A$3:$AA$196,12, FALSE)/VLOOKUP($A51,Table2.5a!$A$3:$AA$196,13, FALSE),)</f>
        <v>0.52604999999999991</v>
      </c>
      <c r="N51" s="176">
        <f>IFERROR(VLOOKUP($A51,Table2.5a!$A$3:$AA$196,17, FALSE)/VLOOKUP($A51,Table2.5a!$A$3:$AA$196,18, FALSE)*1000,)</f>
        <v>18795.855263157897</v>
      </c>
      <c r="O51" s="176">
        <f>IFERROR(VLOOKUP($A51,Table2.5a!$A$3:$AA$196,16, FALSE)/VLOOKUP($A51,Table2.5a!$A$3:$AA$196,18, FALSE)*1000,)</f>
        <v>9887.5596611842084</v>
      </c>
      <c r="P51" s="176">
        <f>IFERROR(VLOOKUP($A51,Table2.5a!$A$3:$AA$196,16, FALSE),)</f>
        <v>751.45453424999994</v>
      </c>
      <c r="Q51" s="176" t="str">
        <f>IFERROR(VLOOKUP($A51,Table2.5a!$A$3:$AA$196,24, FALSE),)</f>
        <v>PCE</v>
      </c>
      <c r="R51" s="176">
        <f>IFERROR(VLOOKUP($A51,Table2.5a!$A$3:$AA$196,25, FALSE),)</f>
        <v>12</v>
      </c>
      <c r="S51" s="98" t="str">
        <f>VLOOKUP($A51,'LOOKUP SalesReport 2023-11-13'!$A$2:$P$216,16,FALSE)</f>
        <v>Bristol Bay</v>
      </c>
      <c r="T51" s="170" t="str">
        <f>VLOOKUP($A51,[3]Table2.5a!$A$3:$AA$196,27, FALSE)</f>
        <v>PCE revenue assumes all kWh are at residential rate</v>
      </c>
    </row>
    <row r="52" spans="1:20" s="98" customFormat="1" x14ac:dyDescent="0.25">
      <c r="A52" s="98" t="s">
        <v>887</v>
      </c>
      <c r="B52">
        <f>VLOOKUP($A52,'LOOKUP SalesReport 2023-11-13'!$A$2:$O$216,4, FALSE)</f>
        <v>331910</v>
      </c>
      <c r="C52">
        <f>VLOOKUP(A52,'LOOKUP SalesReport 2023-11-13'!$A$2:$Q$216,9,FALSE)</f>
        <v>360</v>
      </c>
      <c r="D52" s="48" t="str" cm="1">
        <f t="array" ref="D52">IFERROR(_xlfn.XLOOKUP(1,('Annual Sales FINAL 06262023'!$A$3:$A$4500=Table2.5b!$A52)*('Annual Sales FINAL 06262023'!$F$3:$F$4500='Input_Data &amp; TOC'!$A$2),'Annual Sales FINAL 06262023'!$J$3:$J$4500,,TRUE),_xlfn.XLOOKUP(A52,'LOOKUP SalesReport 2023-11-13'!A:A,'LOOKUP SalesReport 2023-11-13'!H:H,,FALSE))</f>
        <v>Clark's Point, City of</v>
      </c>
      <c r="E52" s="48" t="str" cm="1">
        <f t="array" ref="E52">IFERROR(_xlfn.XLOOKUP(1,('Annual Sales FINAL 06262023'!$A$3:$A$4500=Table2.5b!$A52)*('Annual Sales FINAL 06262023'!$F$3:$F$4500='Input_Data &amp; TOC'!$A$2),'Annual Sales FINAL 06262023'!$B$3:$B$4500,,TRUE),_xlfn.XLOOKUP(A52,'LOOKUP SalesReport 2023-11-13'!A:A,'LOOKUP SalesReport 2023-11-13'!G:G,,FALSE))</f>
        <v>Clark's Point</v>
      </c>
      <c r="F52" s="48" t="str" cm="1">
        <f t="array" ref="F52">IFERROR(_xlfn.XLOOKUP(1,('Annual Sales FINAL 06262023'!$A$3:$A$4500=Table2.5b!$A52)*('Annual Sales FINAL 06262023'!$F$3:$F$4500='Input_Data &amp; TOC'!$A$2),'Annual Sales FINAL 06262023'!$E$3:$E$4500,,TRUE),_xlfn.XLOOKUP(A52,'LOOKUP SalesReport 2023-11-13'!A:A,'LOOKUP SalesReport 2023-11-13'!K:K,,FALSE))</f>
        <v>Clark's Point_grid</v>
      </c>
      <c r="G52" s="98" t="str">
        <f>VLOOKUP($F52,'LOOKUP INTERTIES 2023-11-08'!$B$2:$G$206,6,FALSE)</f>
        <v>Bristol Bay</v>
      </c>
      <c r="H52" s="175">
        <f>IFERROR(VLOOKUP($A52,Table2.5a!$A$3:$AA$196,9, FALSE)/VLOOKUP($A52,Table2.5a!$A$3:$AA$196,10, FALSE)*1000,)</f>
        <v>5881.6510067114095</v>
      </c>
      <c r="I52" s="175">
        <f>IFERROR(VLOOKUP($A52,Table2.5a!$A$3:$AA$196,8, FALSE)/VLOOKUP($A52,Table2.5a!$A$3:$AA$196,10, FALSE)*1000,)</f>
        <v>5440.5271812080528</v>
      </c>
      <c r="J52" s="176">
        <f>IFERROR(VLOOKUP($A52,Table2.5a!$A$3:$AA$196,8, FALSE)/VLOOKUP($A52,Table2.5a!$A$3:$AA$196,9, FALSE),)</f>
        <v>0.92499999999999982</v>
      </c>
      <c r="K52" s="175">
        <f>IFERROR(VLOOKUP($A52,Table2.5a!$A$3:$AA$196,13, FALSE)/VLOOKUP($A52,Table2.5a!$A$3:$AA$196,14, FALSE)*1000,)</f>
        <v>24534.5</v>
      </c>
      <c r="L52" s="175">
        <f>IFERROR(VLOOKUP($A52,Table2.5a!$A$3:$AA$196,12, FALSE)/VLOOKUP($A52,Table2.5a!$A$3:$AA$196,14, FALSE)*1000,)</f>
        <v>22694.412499999999</v>
      </c>
      <c r="M52" s="176">
        <f>IFERROR(VLOOKUP($A52,Table2.5a!$A$3:$AA$196,12, FALSE)/VLOOKUP($A52,Table2.5a!$A$3:$AA$196,13, FALSE),)</f>
        <v>0.92499999999999993</v>
      </c>
      <c r="N52" s="176">
        <f>IFERROR(VLOOKUP($A52,Table2.5a!$A$3:$AA$196,17, FALSE)/VLOOKUP($A52,Table2.5a!$A$3:$AA$196,18, FALSE)*1000,)</f>
        <v>1398.1843003412966</v>
      </c>
      <c r="O52" s="176">
        <f>IFERROR(VLOOKUP($A52,Table2.5a!$A$3:$AA$196,16, FALSE)/VLOOKUP($A52,Table2.5a!$A$3:$AA$196,18, FALSE)*1000,)</f>
        <v>1293.3204778156992</v>
      </c>
      <c r="P52" s="176">
        <f>IFERROR(VLOOKUP($A52,Table2.5a!$A$3:$AA$196,16, FALSE),)</f>
        <v>31.57857499999999</v>
      </c>
      <c r="Q52" s="176" t="str">
        <f>IFERROR(VLOOKUP($A52,Table2.5a!$A$3:$AA$196,24, FALSE),)</f>
        <v>PCE</v>
      </c>
      <c r="R52" s="176">
        <f>IFERROR(VLOOKUP($A52,Table2.5a!$A$3:$AA$196,25, FALSE),)</f>
        <v>12</v>
      </c>
      <c r="S52" s="98" t="str">
        <f>VLOOKUP($A52,'LOOKUP SalesReport 2023-11-13'!$A$2:$P$216,16,FALSE)</f>
        <v>Bristol Bay</v>
      </c>
      <c r="T52" s="170" t="str">
        <f>VLOOKUP($A52,[3]Table2.5a!$A$3:$AA$196,27, FALSE)</f>
        <v>PCE revenue assumes all kWh are at residential rate</v>
      </c>
    </row>
    <row r="53" spans="1:20" s="98" customFormat="1" x14ac:dyDescent="0.25">
      <c r="A53" s="98" t="s">
        <v>905</v>
      </c>
      <c r="B53">
        <f>VLOOKUP($A53,'LOOKUP SalesReport 2023-11-13'!$A$2:$O$216,4, FALSE)</f>
        <v>331890</v>
      </c>
      <c r="C53">
        <f>VLOOKUP(A53,'LOOKUP SalesReport 2023-11-13'!$A$2:$Q$216,9,FALSE)</f>
        <v>368</v>
      </c>
      <c r="D53" s="48" t="str" cm="1">
        <f t="array" ref="D53">IFERROR(_xlfn.XLOOKUP(1,('Annual Sales FINAL 06262023'!$A$3:$A$4500=Table2.5b!$A53)*('Annual Sales FINAL 06262023'!$F$3:$F$4500='Input_Data &amp; TOC'!$A$2),'Annual Sales FINAL 06262023'!$J$3:$J$4500,,TRUE),_xlfn.XLOOKUP(A53,'LOOKUP SalesReport 2023-11-13'!A:A,'LOOKUP SalesReport 2023-11-13'!H:H,,FALSE))</f>
        <v>Chitina Electric Inc</v>
      </c>
      <c r="E53" s="48" t="str" cm="1">
        <f t="array" ref="E53">IFERROR(_xlfn.XLOOKUP(1,('Annual Sales FINAL 06262023'!$A$3:$A$4500=Table2.5b!$A53)*('Annual Sales FINAL 06262023'!$F$3:$F$4500='Input_Data &amp; TOC'!$A$2),'Annual Sales FINAL 06262023'!$B$3:$B$4500,,TRUE),_xlfn.XLOOKUP(A53,'LOOKUP SalesReport 2023-11-13'!A:A,'LOOKUP SalesReport 2023-11-13'!G:G,,FALSE))</f>
        <v>Chitina</v>
      </c>
      <c r="F53" s="48" t="str" cm="1">
        <f t="array" ref="F53">IFERROR(_xlfn.XLOOKUP(1,('Annual Sales FINAL 06262023'!$A$3:$A$4500=Table2.5b!$A53)*('Annual Sales FINAL 06262023'!$F$3:$F$4500='Input_Data &amp; TOC'!$A$2),'Annual Sales FINAL 06262023'!$E$3:$E$4500,,TRUE),_xlfn.XLOOKUP(A53,'LOOKUP SalesReport 2023-11-13'!A:A,'LOOKUP SalesReport 2023-11-13'!K:K,,FALSE))</f>
        <v>Chitina_grid</v>
      </c>
      <c r="G53" s="98" t="str">
        <f>VLOOKUP($F53,'LOOKUP INTERTIES 2023-11-08'!$B$2:$G$206,6,FALSE)</f>
        <v>Copper River/Chugach</v>
      </c>
      <c r="H53" s="175">
        <f>IFERROR(VLOOKUP($A53,Table2.5a!$A$3:$AA$196,9, FALSE)/VLOOKUP($A53,Table2.5a!$A$3:$AA$196,10, FALSE)*1000,)</f>
        <v>2234.8625954198474</v>
      </c>
      <c r="I53" s="175">
        <f>IFERROR(VLOOKUP($A53,Table2.5a!$A$3:$AA$196,8, FALSE)/VLOOKUP($A53,Table2.5a!$A$3:$AA$196,10, FALSE)*1000,)</f>
        <v>1564.4038167938934</v>
      </c>
      <c r="J53" s="176">
        <f>IFERROR(VLOOKUP($A53,Table2.5a!$A$3:$AA$196,8, FALSE)/VLOOKUP($A53,Table2.5a!$A$3:$AA$196,9, FALSE),)</f>
        <v>0.70000000000000007</v>
      </c>
      <c r="K53" s="175">
        <f>IFERROR(VLOOKUP($A53,Table2.5a!$A$3:$AA$196,13, FALSE)/VLOOKUP($A53,Table2.5a!$A$3:$AA$196,14, FALSE)*1000,)</f>
        <v>114621.5</v>
      </c>
      <c r="L53" s="175">
        <f>IFERROR(VLOOKUP($A53,Table2.5a!$A$3:$AA$196,12, FALSE)/VLOOKUP($A53,Table2.5a!$A$3:$AA$196,14, FALSE)*1000,)</f>
        <v>80235.05</v>
      </c>
      <c r="M53" s="176">
        <f>IFERROR(VLOOKUP($A53,Table2.5a!$A$3:$AA$196,12, FALSE)/VLOOKUP($A53,Table2.5a!$A$3:$AA$196,13, FALSE),)</f>
        <v>0.70000000000000007</v>
      </c>
      <c r="N53" s="176">
        <f>IFERROR(VLOOKUP($A53,Table2.5a!$A$3:$AA$196,17, FALSE)/VLOOKUP($A53,Table2.5a!$A$3:$AA$196,18, FALSE)*1000,)</f>
        <v>1080.1485148514853</v>
      </c>
      <c r="O53" s="176">
        <f>IFERROR(VLOOKUP($A53,Table2.5a!$A$3:$AA$196,16, FALSE)/VLOOKUP($A53,Table2.5a!$A$3:$AA$196,18, FALSE)*1000,)</f>
        <v>756.10396039603972</v>
      </c>
      <c r="P53" s="176">
        <f>IFERROR(VLOOKUP($A53,Table2.5a!$A$3:$AA$196,16, FALSE),)</f>
        <v>25.455500000000004</v>
      </c>
      <c r="Q53" s="176" t="str">
        <f>IFERROR(VLOOKUP($A53,Table2.5a!$A$3:$AA$196,24, FALSE),)</f>
        <v>PCE</v>
      </c>
      <c r="R53" s="176">
        <f>IFERROR(VLOOKUP($A53,Table2.5a!$A$3:$AA$196,25, FALSE),)</f>
        <v>12</v>
      </c>
      <c r="S53" s="98" t="str">
        <f>VLOOKUP($A53,'LOOKUP SalesReport 2023-11-13'!$A$2:$P$216,16,FALSE)</f>
        <v>Copper River/Chugach</v>
      </c>
      <c r="T53" s="170" t="str">
        <f>VLOOKUP($A53,[3]Table2.5a!$A$3:$AA$196,27, FALSE)</f>
        <v>PCE revenue assumes all kWh are at residential rate</v>
      </c>
    </row>
    <row r="54" spans="1:20" s="98" customFormat="1" x14ac:dyDescent="0.25">
      <c r="A54" s="98" t="s">
        <v>1055</v>
      </c>
      <c r="B54">
        <f>VLOOKUP($A54,'LOOKUP SalesReport 2023-11-13'!$A$2:$O$216,4, FALSE)</f>
        <v>331850</v>
      </c>
      <c r="C54">
        <f>VLOOKUP(A54,'LOOKUP SalesReport 2023-11-13'!$A$2:$Q$216,9,FALSE)</f>
        <v>686</v>
      </c>
      <c r="D54" s="48" t="str" cm="1">
        <f t="array" ref="D54">IFERROR(_xlfn.XLOOKUP(1,('Annual Sales FINAL 06262023'!$A$3:$A$4500=Table2.5b!$A54)*('Annual Sales FINAL 06262023'!$F$3:$F$4500='Input_Data &amp; TOC'!$A$2),'Annual Sales FINAL 06262023'!$J$3:$J$4500,,TRUE),_xlfn.XLOOKUP(A54,'LOOKUP SalesReport 2023-11-13'!A:A,'LOOKUP SalesReport 2023-11-13'!H:H,,FALSE))</f>
        <v>Chenega Ira Council</v>
      </c>
      <c r="E54" s="48" t="str" cm="1">
        <f t="array" ref="E54">IFERROR(_xlfn.XLOOKUP(1,('Annual Sales FINAL 06262023'!$A$3:$A$4500=Table2.5b!$A54)*('Annual Sales FINAL 06262023'!$F$3:$F$4500='Input_Data &amp; TOC'!$A$2),'Annual Sales FINAL 06262023'!$B$3:$B$4500,,TRUE),_xlfn.XLOOKUP(A54,'LOOKUP SalesReport 2023-11-13'!A:A,'LOOKUP SalesReport 2023-11-13'!G:G,,FALSE))</f>
        <v>Chenega Bay</v>
      </c>
      <c r="F54" s="48" t="str" cm="1">
        <f t="array" ref="F54">IFERROR(_xlfn.XLOOKUP(1,('Annual Sales FINAL 06262023'!$A$3:$A$4500=Table2.5b!$A54)*('Annual Sales FINAL 06262023'!$F$3:$F$4500='Input_Data &amp; TOC'!$A$2),'Annual Sales FINAL 06262023'!$E$3:$E$4500,,TRUE),_xlfn.XLOOKUP(A54,'LOOKUP SalesReport 2023-11-13'!A:A,'LOOKUP SalesReport 2023-11-13'!K:K,,FALSE))</f>
        <v>Chenega_grid</v>
      </c>
      <c r="G54" s="98" t="str">
        <f>VLOOKUP($F54,'LOOKUP INTERTIES 2023-11-08'!$B$2:$G$206,6,FALSE)</f>
        <v>Copper River/Chugach</v>
      </c>
      <c r="H54" s="175">
        <f>IFERROR(VLOOKUP($A54,Table2.5a!$A$3:$AA$196,9, FALSE)/VLOOKUP($A54,Table2.5a!$A$3:$AA$196,10, FALSE)*1000,)</f>
        <v>3050.2307692307695</v>
      </c>
      <c r="I54" s="175">
        <f>IFERROR(VLOOKUP($A54,Table2.5a!$A$3:$AA$196,8, FALSE)/VLOOKUP($A54,Table2.5a!$A$3:$AA$196,10, FALSE)*1000,)</f>
        <v>2679.1193589743593</v>
      </c>
      <c r="J54" s="176">
        <f>IFERROR(VLOOKUP($A54,Table2.5a!$A$3:$AA$196,8, FALSE)/VLOOKUP($A54,Table2.5a!$A$3:$AA$196,9, FALSE),)</f>
        <v>0.87833333333333341</v>
      </c>
      <c r="K54" s="175">
        <f>IFERROR(VLOOKUP($A54,Table2.5a!$A$3:$AA$196,13, FALSE)/VLOOKUP($A54,Table2.5a!$A$3:$AA$196,14, FALSE)*1000,)</f>
        <v>9152.8598130841128</v>
      </c>
      <c r="L54" s="175">
        <f>IFERROR(VLOOKUP($A54,Table2.5a!$A$3:$AA$196,12, FALSE)/VLOOKUP($A54,Table2.5a!$A$3:$AA$196,14, FALSE)*1000,)</f>
        <v>8039.2618691588814</v>
      </c>
      <c r="M54" s="176">
        <f>IFERROR(VLOOKUP($A54,Table2.5a!$A$3:$AA$196,12, FALSE)/VLOOKUP($A54,Table2.5a!$A$3:$AA$196,13, FALSE),)</f>
        <v>0.87833333333333352</v>
      </c>
      <c r="N54" s="176">
        <f>IFERROR(VLOOKUP($A54,Table2.5a!$A$3:$AA$196,17, FALSE)/VLOOKUP($A54,Table2.5a!$A$3:$AA$196,18, FALSE)*1000,)</f>
        <v>3572.6267281105988</v>
      </c>
      <c r="O54" s="176">
        <f>IFERROR(VLOOKUP($A54,Table2.5a!$A$3:$AA$196,16, FALSE)/VLOOKUP($A54,Table2.5a!$A$3:$AA$196,18, FALSE)*1000,)</f>
        <v>3137.9571428571435</v>
      </c>
      <c r="P54" s="176">
        <f>IFERROR(VLOOKUP($A54,Table2.5a!$A$3:$AA$196,16, FALSE),)</f>
        <v>56.744725000000017</v>
      </c>
      <c r="Q54" s="176" t="str">
        <f>IFERROR(VLOOKUP($A54,Table2.5a!$A$3:$AA$196,24, FALSE),)</f>
        <v>PCE</v>
      </c>
      <c r="R54" s="176">
        <f>IFERROR(VLOOKUP($A54,Table2.5a!$A$3:$AA$196,25, FALSE),)</f>
        <v>12</v>
      </c>
      <c r="S54" s="98" t="str">
        <f>VLOOKUP($A54,'LOOKUP SalesReport 2023-11-13'!$A$2:$P$216,16,FALSE)</f>
        <v>Copper River/Chugach</v>
      </c>
      <c r="T54" s="170" t="str">
        <f>VLOOKUP($A54,[3]Table2.5a!$A$3:$AA$196,27, FALSE)</f>
        <v>PCE revenue assumes all kWh are at residential rate</v>
      </c>
    </row>
    <row r="55" spans="1:20" s="98" customFormat="1" x14ac:dyDescent="0.25">
      <c r="A55" s="98" t="s">
        <v>411</v>
      </c>
      <c r="B55">
        <f>VLOOKUP($A55,'LOOKUP SalesReport 2023-11-13'!$A$2:$O$216,4, FALSE)</f>
        <v>331160</v>
      </c>
      <c r="C55">
        <f>VLOOKUP(A55,'LOOKUP SalesReport 2023-11-13'!$A$2:$Q$216,9,FALSE)</f>
        <v>2</v>
      </c>
      <c r="D55" s="48" t="str" cm="1">
        <f t="array" ref="D55">IFERROR(_xlfn.XLOOKUP(1,('Annual Sales FINAL 06262023'!$A$3:$A$4500=Table2.5b!$A55)*('Annual Sales FINAL 06262023'!$F$3:$F$4500='Input_Data &amp; TOC'!$A$2),'Annual Sales FINAL 06262023'!$J$3:$J$4500,,TRUE),_xlfn.XLOOKUP(A55,'LOOKUP SalesReport 2023-11-13'!A:A,'LOOKUP SalesReport 2023-11-13'!H:H,,FALSE))</f>
        <v>Alaska Power &amp; Telephone Company</v>
      </c>
      <c r="E55" s="48" t="str" cm="1">
        <f t="array" ref="E55">IFERROR(_xlfn.XLOOKUP(1,('Annual Sales FINAL 06262023'!$A$3:$A$4500=Table2.5b!$A55)*('Annual Sales FINAL 06262023'!$F$3:$F$4500='Input_Data &amp; TOC'!$A$2),'Annual Sales FINAL 06262023'!$B$3:$B$4500,,TRUE),_xlfn.XLOOKUP(A55,'LOOKUP SalesReport 2023-11-13'!A:A,'LOOKUP SalesReport 2023-11-13'!G:G,,FALSE))</f>
        <v>Mentasta Lake</v>
      </c>
      <c r="F55" s="48" t="str" cm="1">
        <f t="array" ref="F55">IFERROR(_xlfn.XLOOKUP(1,('Annual Sales FINAL 06262023'!$A$3:$A$4500=Table2.5b!$A55)*('Annual Sales FINAL 06262023'!$F$3:$F$4500='Input_Data &amp; TOC'!$A$2),'Annual Sales FINAL 06262023'!$E$3:$E$4500,,TRUE),_xlfn.XLOOKUP(A55,'LOOKUP SalesReport 2023-11-13'!A:A,'LOOKUP SalesReport 2023-11-13'!K:K,,FALSE))</f>
        <v>Slana_grid</v>
      </c>
      <c r="G55" s="98" t="str">
        <f>VLOOKUP($F55,'LOOKUP INTERTIES 2023-11-08'!$B$2:$G$206,6,FALSE)</f>
        <v>Copper River/Chugach</v>
      </c>
      <c r="H55" s="175">
        <f>IFERROR(VLOOKUP($A55,Table2.5a!$A$3:$AA$196,9, FALSE)/VLOOKUP($A55,Table2.5a!$A$3:$AA$196,10, FALSE)*1000,)</f>
        <v>3214.28</v>
      </c>
      <c r="I55" s="175">
        <f>IFERROR(VLOOKUP($A55,Table2.5a!$A$3:$AA$196,8, FALSE)/VLOOKUP($A55,Table2.5a!$A$3:$AA$196,10, FALSE)*1000,)</f>
        <v>2051.4070673333335</v>
      </c>
      <c r="J55" s="176">
        <f>IFERROR(VLOOKUP($A55,Table2.5a!$A$3:$AA$196,8, FALSE)/VLOOKUP($A55,Table2.5a!$A$3:$AA$196,9, FALSE),)</f>
        <v>0.63821666666666665</v>
      </c>
      <c r="K55" s="175">
        <f>IFERROR(VLOOKUP($A55,Table2.5a!$A$3:$AA$196,13, FALSE)/VLOOKUP($A55,Table2.5a!$A$3:$AA$196,14, FALSE)*1000,)</f>
        <v>51339.75</v>
      </c>
      <c r="L55" s="175">
        <f>IFERROR(VLOOKUP($A55,Table2.5a!$A$3:$AA$196,12, FALSE)/VLOOKUP($A55,Table2.5a!$A$3:$AA$196,14, FALSE)*1000,)</f>
        <v>32765.884112500004</v>
      </c>
      <c r="M55" s="176">
        <f>IFERROR(VLOOKUP($A55,Table2.5a!$A$3:$AA$196,12, FALSE)/VLOOKUP($A55,Table2.5a!$A$3:$AA$196,13, FALSE),)</f>
        <v>0.63821666666666677</v>
      </c>
      <c r="N55" s="176">
        <f>IFERROR(VLOOKUP($A55,Table2.5a!$A$3:$AA$196,17, FALSE)/VLOOKUP($A55,Table2.5a!$A$3:$AA$196,18, FALSE)*1000,)</f>
        <v>4690.4827586206902</v>
      </c>
      <c r="O55" s="176">
        <f>IFERROR(VLOOKUP($A55,Table2.5a!$A$3:$AA$196,16, FALSE)/VLOOKUP($A55,Table2.5a!$A$3:$AA$196,18, FALSE)*1000,)</f>
        <v>2993.5442712643676</v>
      </c>
      <c r="P55" s="176">
        <f>IFERROR(VLOOKUP($A55,Table2.5a!$A$3:$AA$196,16, FALSE),)</f>
        <v>65.109587899999994</v>
      </c>
      <c r="Q55" s="176" t="str">
        <f>IFERROR(VLOOKUP($A55,Table2.5a!$A$3:$AA$196,24, FALSE),)</f>
        <v>PCE</v>
      </c>
      <c r="R55" s="176">
        <f>IFERROR(VLOOKUP($A55,Table2.5a!$A$3:$AA$196,25, FALSE),)</f>
        <v>12</v>
      </c>
      <c r="S55" s="98" t="str">
        <f>VLOOKUP($A55,'LOOKUP SalesReport 2023-11-13'!$A$2:$P$216,16,FALSE)</f>
        <v>Copper River/Chugach</v>
      </c>
      <c r="T55" s="170" t="str">
        <f>VLOOKUP($A55,[3]Table2.5a!$A$3:$AA$196,27, FALSE)</f>
        <v>PCE revenue assumes all kWh are at residential rate</v>
      </c>
    </row>
    <row r="56" spans="1:20" s="98" customFormat="1" x14ac:dyDescent="0.25">
      <c r="A56" s="98" t="s">
        <v>999</v>
      </c>
      <c r="B56">
        <f>VLOOKUP($A56,'LOOKUP SalesReport 2023-11-13'!$A$2:$O$216,4, FALSE)</f>
        <v>332610</v>
      </c>
      <c r="C56">
        <f>VLOOKUP(A56,'LOOKUP SalesReport 2023-11-13'!$A$2:$Q$216,9,FALSE)</f>
        <v>586</v>
      </c>
      <c r="D56" s="48" t="str" cm="1">
        <f t="array" ref="D56">IFERROR(_xlfn.XLOOKUP(1,('Annual Sales FINAL 06262023'!$A$3:$A$4500=Table2.5b!$A56)*('Annual Sales FINAL 06262023'!$F$3:$F$4500='Input_Data &amp; TOC'!$A$2),'Annual Sales FINAL 06262023'!$J$3:$J$4500,,TRUE),_xlfn.XLOOKUP(A56,'LOOKUP SalesReport 2023-11-13'!A:A,'LOOKUP SalesReport 2023-11-13'!H:H,,FALSE))</f>
        <v>Tatitlek Village Ira Council</v>
      </c>
      <c r="E56" s="48" t="str" cm="1">
        <f t="array" ref="E56">IFERROR(_xlfn.XLOOKUP(1,('Annual Sales FINAL 06262023'!$A$3:$A$4500=Table2.5b!$A56)*('Annual Sales FINAL 06262023'!$F$3:$F$4500='Input_Data &amp; TOC'!$A$2),'Annual Sales FINAL 06262023'!$B$3:$B$4500,,TRUE),_xlfn.XLOOKUP(A56,'LOOKUP SalesReport 2023-11-13'!A:A,'LOOKUP SalesReport 2023-11-13'!G:G,,FALSE))</f>
        <v>Tatitlek</v>
      </c>
      <c r="F56" s="48" t="str" cm="1">
        <f t="array" ref="F56">IFERROR(_xlfn.XLOOKUP(1,('Annual Sales FINAL 06262023'!$A$3:$A$4500=Table2.5b!$A56)*('Annual Sales FINAL 06262023'!$F$3:$F$4500='Input_Data &amp; TOC'!$A$2),'Annual Sales FINAL 06262023'!$E$3:$E$4500,,TRUE),_xlfn.XLOOKUP(A56,'LOOKUP SalesReport 2023-11-13'!A:A,'LOOKUP SalesReport 2023-11-13'!K:K,,FALSE))</f>
        <v>Tatitlek_grid</v>
      </c>
      <c r="G56" s="98" t="str">
        <f>VLOOKUP($F56,'LOOKUP INTERTIES 2023-11-08'!$B$2:$G$206,6,FALSE)</f>
        <v>Copper River/Chugach</v>
      </c>
      <c r="H56" s="175">
        <f>IFERROR(VLOOKUP($A56,Table2.5a!$A$3:$AA$196,9, FALSE)/VLOOKUP($A56,Table2.5a!$A$3:$AA$196,10, FALSE)*1000,)</f>
        <v>3221.1172707889123</v>
      </c>
      <c r="I56" s="175">
        <f>IFERROR(VLOOKUP($A56,Table2.5a!$A$3:$AA$196,8, FALSE)/VLOOKUP($A56,Table2.5a!$A$3:$AA$196,10, FALSE)*1000,)</f>
        <v>2963.4278891257995</v>
      </c>
      <c r="J56" s="176">
        <f>IFERROR(VLOOKUP($A56,Table2.5a!$A$3:$AA$196,8, FALSE)/VLOOKUP($A56,Table2.5a!$A$3:$AA$196,9, FALSE),)</f>
        <v>0.92</v>
      </c>
      <c r="K56" s="175">
        <f>IFERROR(VLOOKUP($A56,Table2.5a!$A$3:$AA$196,13, FALSE)/VLOOKUP($A56,Table2.5a!$A$3:$AA$196,14, FALSE)*1000,)</f>
        <v>9803.2000000000007</v>
      </c>
      <c r="L56" s="175">
        <f>IFERROR(VLOOKUP($A56,Table2.5a!$A$3:$AA$196,12, FALSE)/VLOOKUP($A56,Table2.5a!$A$3:$AA$196,14, FALSE)*1000,)</f>
        <v>9018.9440000000013</v>
      </c>
      <c r="M56" s="176">
        <f>IFERROR(VLOOKUP($A56,Table2.5a!$A$3:$AA$196,12, FALSE)/VLOOKUP($A56,Table2.5a!$A$3:$AA$196,13, FALSE),)</f>
        <v>0.92</v>
      </c>
      <c r="N56" s="176">
        <f>IFERROR(VLOOKUP($A56,Table2.5a!$A$3:$AA$196,17, FALSE)/VLOOKUP($A56,Table2.5a!$A$3:$AA$196,18, FALSE)*1000,)</f>
        <v>7021.1101321585902</v>
      </c>
      <c r="O56" s="176">
        <f>IFERROR(VLOOKUP($A56,Table2.5a!$A$3:$AA$196,16, FALSE)/VLOOKUP($A56,Table2.5a!$A$3:$AA$196,18, FALSE)*1000,)</f>
        <v>6459.4213215859036</v>
      </c>
      <c r="P56" s="176">
        <f>IFERROR(VLOOKUP($A56,Table2.5a!$A$3:$AA$196,16, FALSE),)</f>
        <v>122.19072000000001</v>
      </c>
      <c r="Q56" s="176" t="str">
        <f>IFERROR(VLOOKUP($A56,Table2.5a!$A$3:$AA$196,24, FALSE),)</f>
        <v>PCE</v>
      </c>
      <c r="R56" s="176">
        <f>IFERROR(VLOOKUP($A56,Table2.5a!$A$3:$AA$196,25, FALSE),)</f>
        <v>12</v>
      </c>
      <c r="S56" s="98" t="str">
        <f>VLOOKUP($A56,'LOOKUP SalesReport 2023-11-13'!$A$2:$P$216,16,FALSE)</f>
        <v>Copper River/Chugach</v>
      </c>
      <c r="T56" s="170" t="str">
        <f>VLOOKUP($A56,[3]Table2.5a!$A$3:$AA$196,27, FALSE)</f>
        <v>PCE revenue assumes all kWh are at residential rate</v>
      </c>
    </row>
    <row r="57" spans="1:20" s="98" customFormat="1" x14ac:dyDescent="0.25">
      <c r="A57" s="98" t="s">
        <v>386</v>
      </c>
      <c r="B57">
        <f>VLOOKUP($A57,'LOOKUP SalesReport 2023-11-13'!$A$2:$O$216,4, FALSE)</f>
        <v>331070</v>
      </c>
      <c r="C57">
        <f>VLOOKUP(A57,'LOOKUP SalesReport 2023-11-13'!$A$2:$Q$216,9,FALSE)</f>
        <v>2</v>
      </c>
      <c r="D57" s="48" t="str" cm="1">
        <f t="array" ref="D57">IFERROR(_xlfn.XLOOKUP(1,('Annual Sales FINAL 06262023'!$A$3:$A$4500=Table2.5b!$A57)*('Annual Sales FINAL 06262023'!$F$3:$F$4500='Input_Data &amp; TOC'!$A$2),'Annual Sales FINAL 06262023'!$J$3:$J$4500,,TRUE),_xlfn.XLOOKUP(A57,'LOOKUP SalesReport 2023-11-13'!A:A,'LOOKUP SalesReport 2023-11-13'!H:H,,FALSE))</f>
        <v>Alaska Power &amp; Telephone Company</v>
      </c>
      <c r="E57" s="48" t="str" cm="1">
        <f t="array" ref="E57">IFERROR(_xlfn.XLOOKUP(1,('Annual Sales FINAL 06262023'!$A$3:$A$4500=Table2.5b!$A57)*('Annual Sales FINAL 06262023'!$F$3:$F$4500='Input_Data &amp; TOC'!$A$2),'Annual Sales FINAL 06262023'!$B$3:$B$4500,,TRUE),_xlfn.XLOOKUP(A57,'LOOKUP SalesReport 2023-11-13'!A:A,'LOOKUP SalesReport 2023-11-13'!G:G,,FALSE))</f>
        <v>Chistochina</v>
      </c>
      <c r="F57" s="48" t="str" cm="1">
        <f t="array" ref="F57">IFERROR(_xlfn.XLOOKUP(1,('Annual Sales FINAL 06262023'!$A$3:$A$4500=Table2.5b!$A57)*('Annual Sales FINAL 06262023'!$F$3:$F$4500='Input_Data &amp; TOC'!$A$2),'Annual Sales FINAL 06262023'!$E$3:$E$4500,,TRUE),_xlfn.XLOOKUP(A57,'LOOKUP SalesReport 2023-11-13'!A:A,'LOOKUP SalesReport 2023-11-13'!K:K,,FALSE))</f>
        <v>Slana_grid</v>
      </c>
      <c r="G57" s="98" t="str">
        <f>VLOOKUP($F57,'LOOKUP INTERTIES 2023-11-08'!$B$2:$G$206,6,FALSE)</f>
        <v>Copper River/Chugach</v>
      </c>
      <c r="H57" s="175">
        <f>IFERROR(VLOOKUP($A57,Table2.5a!$A$3:$AA$196,9, FALSE)/VLOOKUP($A57,Table2.5a!$A$3:$AA$196,10, FALSE)*1000,)</f>
        <v>3535.6672212978365</v>
      </c>
      <c r="I57" s="175">
        <f>IFERROR(VLOOKUP($A57,Table2.5a!$A$3:$AA$196,8, FALSE)/VLOOKUP($A57,Table2.5a!$A$3:$AA$196,10, FALSE)*1000,)</f>
        <v>2256.6101400998332</v>
      </c>
      <c r="J57" s="176">
        <f>IFERROR(VLOOKUP($A57,Table2.5a!$A$3:$AA$196,8, FALSE)/VLOOKUP($A57,Table2.5a!$A$3:$AA$196,9, FALSE),)</f>
        <v>0.6382416666666666</v>
      </c>
      <c r="K57" s="175">
        <f>IFERROR(VLOOKUP($A57,Table2.5a!$A$3:$AA$196,13, FALSE)/VLOOKUP($A57,Table2.5a!$A$3:$AA$196,14, FALSE)*1000,)</f>
        <v>69227.5</v>
      </c>
      <c r="L57" s="175">
        <f>IFERROR(VLOOKUP($A57,Table2.5a!$A$3:$AA$196,12, FALSE)/VLOOKUP($A57,Table2.5a!$A$3:$AA$196,14, FALSE)*1000,)</f>
        <v>44183.874979166671</v>
      </c>
      <c r="M57" s="176">
        <f>IFERROR(VLOOKUP($A57,Table2.5a!$A$3:$AA$196,12, FALSE)/VLOOKUP($A57,Table2.5a!$A$3:$AA$196,13, FALSE),)</f>
        <v>0.6382416666666666</v>
      </c>
      <c r="N57" s="176">
        <f>IFERROR(VLOOKUP($A57,Table2.5a!$A$3:$AA$196,17, FALSE)/VLOOKUP($A57,Table2.5a!$A$3:$AA$196,18, FALSE)*1000,)</f>
        <v>2146.1848739495799</v>
      </c>
      <c r="O57" s="176">
        <f>IFERROR(VLOOKUP($A57,Table2.5a!$A$3:$AA$196,16, FALSE)/VLOOKUP($A57,Table2.5a!$A$3:$AA$196,18, FALSE)*1000,)</f>
        <v>1369.7846109243699</v>
      </c>
      <c r="P57" s="176">
        <f>IFERROR(VLOOKUP($A57,Table2.5a!$A$3:$AA$196,16, FALSE),)</f>
        <v>27.167394783333332</v>
      </c>
      <c r="Q57" s="176" t="str">
        <f>IFERROR(VLOOKUP($A57,Table2.5a!$A$3:$AA$196,24, FALSE),)</f>
        <v>PCE</v>
      </c>
      <c r="R57" s="176">
        <f>IFERROR(VLOOKUP($A57,Table2.5a!$A$3:$AA$196,25, FALSE),)</f>
        <v>12</v>
      </c>
      <c r="S57" s="98" t="str">
        <f>VLOOKUP($A57,'LOOKUP SalesReport 2023-11-13'!$A$2:$P$216,16,FALSE)</f>
        <v>Copper River/Chugach</v>
      </c>
      <c r="T57" s="170" t="str">
        <f>VLOOKUP($A57,[3]Table2.5a!$A$3:$AA$196,27, FALSE)</f>
        <v>PCE revenue assumes all kWh are at residential rate</v>
      </c>
    </row>
    <row r="58" spans="1:20" s="98" customFormat="1" x14ac:dyDescent="0.25">
      <c r="A58" s="98" t="s">
        <v>432</v>
      </c>
      <c r="B58">
        <f>VLOOKUP($A58,'LOOKUP SalesReport 2023-11-13'!$A$2:$O$216,4, FALSE)</f>
        <v>331195</v>
      </c>
      <c r="C58">
        <f>VLOOKUP(A58,'LOOKUP SalesReport 2023-11-13'!$A$2:$Q$216,9,FALSE)</f>
        <v>2</v>
      </c>
      <c r="D58" s="48" t="str" cm="1">
        <f t="array" ref="D58">IFERROR(_xlfn.XLOOKUP(1,('Annual Sales FINAL 06262023'!$A$3:$A$4500=Table2.5b!$A58)*('Annual Sales FINAL 06262023'!$F$3:$F$4500='Input_Data &amp; TOC'!$A$2),'Annual Sales FINAL 06262023'!$J$3:$J$4500,,TRUE),_xlfn.XLOOKUP(A58,'LOOKUP SalesReport 2023-11-13'!A:A,'LOOKUP SalesReport 2023-11-13'!H:H,,FALSE))</f>
        <v>Alaska Power &amp; Telephone Company</v>
      </c>
      <c r="E58" s="48" t="str" cm="1">
        <f t="array" ref="E58">IFERROR(_xlfn.XLOOKUP(1,('Annual Sales FINAL 06262023'!$A$3:$A$4500=Table2.5b!$A58)*('Annual Sales FINAL 06262023'!$F$3:$F$4500='Input_Data &amp; TOC'!$A$2),'Annual Sales FINAL 06262023'!$B$3:$B$4500,,TRUE),_xlfn.XLOOKUP(A58,'LOOKUP SalesReport 2023-11-13'!A:A,'LOOKUP SalesReport 2023-11-13'!G:G,,FALSE))</f>
        <v>Slana</v>
      </c>
      <c r="F58" s="48" t="str" cm="1">
        <f t="array" ref="F58">IFERROR(_xlfn.XLOOKUP(1,('Annual Sales FINAL 06262023'!$A$3:$A$4500=Table2.5b!$A58)*('Annual Sales FINAL 06262023'!$F$3:$F$4500='Input_Data &amp; TOC'!$A$2),'Annual Sales FINAL 06262023'!$E$3:$E$4500,,TRUE),_xlfn.XLOOKUP(A58,'LOOKUP SalesReport 2023-11-13'!A:A,'LOOKUP SalesReport 2023-11-13'!K:K,,FALSE))</f>
        <v>Slana_grid</v>
      </c>
      <c r="G58" s="98" t="str">
        <f>VLOOKUP($F58,'LOOKUP INTERTIES 2023-11-08'!$B$2:$G$206,6,FALSE)</f>
        <v>Copper River/Chugach</v>
      </c>
      <c r="H58" s="175">
        <f>IFERROR(VLOOKUP($A58,Table2.5a!$A$3:$AA$196,9, FALSE)/VLOOKUP($A58,Table2.5a!$A$3:$AA$196,10, FALSE)*1000,)</f>
        <v>3582.1794019933559</v>
      </c>
      <c r="I58" s="175">
        <f>IFERROR(VLOOKUP($A58,Table2.5a!$A$3:$AA$196,8, FALSE)/VLOOKUP($A58,Table2.5a!$A$3:$AA$196,10, FALSE)*1000,)</f>
        <v>2286.2663003322259</v>
      </c>
      <c r="J58" s="176">
        <f>IFERROR(VLOOKUP($A58,Table2.5a!$A$3:$AA$196,8, FALSE)/VLOOKUP($A58,Table2.5a!$A$3:$AA$196,9, FALSE),)</f>
        <v>0.63823333333333332</v>
      </c>
      <c r="K58" s="175">
        <f>IFERROR(VLOOKUP($A58,Table2.5a!$A$3:$AA$196,13, FALSE)/VLOOKUP($A58,Table2.5a!$A$3:$AA$196,14, FALSE)*1000,)</f>
        <v>69981</v>
      </c>
      <c r="L58" s="175">
        <f>IFERROR(VLOOKUP($A58,Table2.5a!$A$3:$AA$196,12, FALSE)/VLOOKUP($A58,Table2.5a!$A$3:$AA$196,14, FALSE)*1000,)</f>
        <v>44664.206899999997</v>
      </c>
      <c r="M58" s="176">
        <f>IFERROR(VLOOKUP($A58,Table2.5a!$A$3:$AA$196,12, FALSE)/VLOOKUP($A58,Table2.5a!$A$3:$AA$196,13, FALSE),)</f>
        <v>0.63823333333333332</v>
      </c>
      <c r="N58" s="176">
        <f>IFERROR(VLOOKUP($A58,Table2.5a!$A$3:$AA$196,17, FALSE)/VLOOKUP($A58,Table2.5a!$A$3:$AA$196,18, FALSE)*1000,)</f>
        <v>6323.0048780487796</v>
      </c>
      <c r="O58" s="176">
        <f>IFERROR(VLOOKUP($A58,Table2.5a!$A$3:$AA$196,16, FALSE)/VLOOKUP($A58,Table2.5a!$A$3:$AA$196,18, FALSE)*1000,)</f>
        <v>4035.5524799999989</v>
      </c>
      <c r="P58" s="176">
        <f>IFERROR(VLOOKUP($A58,Table2.5a!$A$3:$AA$196,16, FALSE),)</f>
        <v>68.940688199999997</v>
      </c>
      <c r="Q58" s="176" t="str">
        <f>IFERROR(VLOOKUP($A58,Table2.5a!$A$3:$AA$196,24, FALSE),)</f>
        <v>PCE</v>
      </c>
      <c r="R58" s="176">
        <f>IFERROR(VLOOKUP($A58,Table2.5a!$A$3:$AA$196,25, FALSE),)</f>
        <v>12</v>
      </c>
      <c r="S58" s="98" t="str">
        <f>VLOOKUP($A58,'LOOKUP SalesReport 2023-11-13'!$A$2:$P$216,16,FALSE)</f>
        <v>Copper River/Chugach</v>
      </c>
      <c r="T58" s="170" t="str">
        <f>VLOOKUP($A58,[3]Table2.5a!$A$3:$AA$196,27, FALSE)</f>
        <v>PCE revenue assumes all kWh are at residential rate</v>
      </c>
    </row>
    <row r="59" spans="1:20" s="98" customFormat="1" x14ac:dyDescent="0.25">
      <c r="A59" s="98" t="s">
        <v>558</v>
      </c>
      <c r="B59">
        <f>VLOOKUP($A59,'LOOKUP SalesReport 2023-11-13'!$A$2:$O$216,4, FALSE)</f>
        <v>331920</v>
      </c>
      <c r="C59">
        <f>VLOOKUP(A59,'LOOKUP SalesReport 2023-11-13'!$A$2:$Q$216,9,FALSE)</f>
        <v>160</v>
      </c>
      <c r="D59" s="48" t="str" cm="1">
        <f t="array" ref="D59">IFERROR(_xlfn.XLOOKUP(1,('Annual Sales FINAL 06262023'!$A$3:$A$4500=Table2.5b!$A59)*('Annual Sales FINAL 06262023'!$F$3:$F$4500='Input_Data &amp; TOC'!$A$2),'Annual Sales FINAL 06262023'!$J$3:$J$4500,,TRUE),_xlfn.XLOOKUP(A59,'LOOKUP SalesReport 2023-11-13'!A:A,'LOOKUP SalesReport 2023-11-13'!H:H,,FALSE))</f>
        <v>Cordova Electric Cooperative</v>
      </c>
      <c r="E59" s="48" t="str" cm="1">
        <f t="array" ref="E59">IFERROR(_xlfn.XLOOKUP(1,('Annual Sales FINAL 06262023'!$A$3:$A$4500=Table2.5b!$A59)*('Annual Sales FINAL 06262023'!$F$3:$F$4500='Input_Data &amp; TOC'!$A$2),'Annual Sales FINAL 06262023'!$B$3:$B$4500,,TRUE),_xlfn.XLOOKUP(A59,'LOOKUP SalesReport 2023-11-13'!A:A,'LOOKUP SalesReport 2023-11-13'!G:G,,FALSE))</f>
        <v>Cordova, Eyak</v>
      </c>
      <c r="F59" s="48" t="str" cm="1">
        <f t="array" ref="F59">IFERROR(_xlfn.XLOOKUP(1,('Annual Sales FINAL 06262023'!$A$3:$A$4500=Table2.5b!$A59)*('Annual Sales FINAL 06262023'!$F$3:$F$4500='Input_Data &amp; TOC'!$A$2),'Annual Sales FINAL 06262023'!$E$3:$E$4500,,TRUE),_xlfn.XLOOKUP(A59,'LOOKUP SalesReport 2023-11-13'!A:A,'LOOKUP SalesReport 2023-11-13'!K:K,,FALSE))</f>
        <v>Cordova_grid</v>
      </c>
      <c r="G59" s="98" t="str">
        <f>VLOOKUP($F59,'LOOKUP INTERTIES 2023-11-08'!$B$2:$G$206,6,FALSE)</f>
        <v>Copper River/Chugach</v>
      </c>
      <c r="H59" s="175">
        <f>IFERROR(VLOOKUP($A59,Table2.5a!$A$3:$AA$196,9, FALSE)/VLOOKUP($A59,Table2.5a!$A$3:$AA$196,10, FALSE)*1000,)</f>
        <v>5140.784354091611</v>
      </c>
      <c r="I59" s="175">
        <f>IFERROR(VLOOKUP($A59,Table2.5a!$A$3:$AA$196,8, FALSE)/VLOOKUP($A59,Table2.5a!$A$3:$AA$196,10, FALSE)*1000,)</f>
        <v>1904.6177633213247</v>
      </c>
      <c r="J59" s="176">
        <f>IFERROR(VLOOKUP($A59,Table2.5a!$A$3:$AA$196,8, FALSE)/VLOOKUP($A59,Table2.5a!$A$3:$AA$196,9, FALSE),)</f>
        <v>0.37049166666666672</v>
      </c>
      <c r="K59" s="175">
        <f>IFERROR(VLOOKUP($A59,Table2.5a!$A$3:$AA$196,13, FALSE)/VLOOKUP($A59,Table2.5a!$A$3:$AA$196,14, FALSE)*1000,)</f>
        <v>342966.76816608995</v>
      </c>
      <c r="L59" s="175">
        <f>IFERROR(VLOOKUP($A59,Table2.5a!$A$3:$AA$196,12, FALSE)/VLOOKUP($A59,Table2.5a!$A$3:$AA$196,14, FALSE)*1000,)</f>
        <v>127066.32954913496</v>
      </c>
      <c r="M59" s="176">
        <f>IFERROR(VLOOKUP($A59,Table2.5a!$A$3:$AA$196,12, FALSE)/VLOOKUP($A59,Table2.5a!$A$3:$AA$196,13, FALSE),)</f>
        <v>0.37049166666666672</v>
      </c>
      <c r="N59" s="176">
        <f>IFERROR(VLOOKUP($A59,Table2.5a!$A$3:$AA$196,17, FALSE)/VLOOKUP($A59,Table2.5a!$A$3:$AA$196,18, FALSE)*1000,)</f>
        <v>4961.0216406643176</v>
      </c>
      <c r="O59" s="176">
        <f>IFERROR(VLOOKUP($A59,Table2.5a!$A$3:$AA$196,16, FALSE)/VLOOKUP($A59,Table2.5a!$A$3:$AA$196,18, FALSE)*1000,)</f>
        <v>1838.0171760191245</v>
      </c>
      <c r="P59" s="176">
        <f>IFERROR(VLOOKUP($A59,Table2.5a!$A$3:$AA$196,16, FALSE),)</f>
        <v>1217.3800429166668</v>
      </c>
      <c r="Q59" s="176" t="str">
        <f>IFERROR(VLOOKUP($A59,Table2.5a!$A$3:$AA$196,24, FALSE),)</f>
        <v>PCE</v>
      </c>
      <c r="R59" s="176">
        <f>IFERROR(VLOOKUP($A59,Table2.5a!$A$3:$AA$196,25, FALSE),)</f>
        <v>12</v>
      </c>
      <c r="S59" s="98" t="str">
        <f>VLOOKUP($A59,'LOOKUP SalesReport 2023-11-13'!$A$2:$P$216,16,FALSE)</f>
        <v>Copper River/Chugach</v>
      </c>
      <c r="T59" s="170" t="str">
        <f>VLOOKUP($A59,[3]Table2.5a!$A$3:$AA$196,27, FALSE)</f>
        <v>PCE revenue assumes all kWh are at residential rate</v>
      </c>
    </row>
    <row r="60" spans="1:20" s="98" customFormat="1" ht="30" x14ac:dyDescent="0.25">
      <c r="A60" s="98" t="s">
        <v>455</v>
      </c>
      <c r="B60">
        <f>VLOOKUP($A60,'LOOKUP SalesReport 2023-11-13'!$A$2:$O$216,4, FALSE)</f>
        <v>0</v>
      </c>
      <c r="C60">
        <f>VLOOKUP(A60,'LOOKUP SalesReport 2023-11-13'!$A$2:$Q$216,9,FALSE)</f>
        <v>10</v>
      </c>
      <c r="D60" s="48" t="str" cm="1">
        <f t="array" ref="D60">IFERROR(_xlfn.XLOOKUP(1,('Annual Sales FINAL 06262023'!$A$3:$A$4500=Table2.5b!$A60)*('Annual Sales FINAL 06262023'!$F$3:$F$4500='Input_Data &amp; TOC'!$A$2),'Annual Sales FINAL 06262023'!$J$3:$J$4500,,TRUE),_xlfn.XLOOKUP(A60,'LOOKUP SalesReport 2023-11-13'!A:A,'LOOKUP SalesReport 2023-11-13'!H:H,,FALSE))</f>
        <v>Copper Valley Elec Assn, Inc</v>
      </c>
      <c r="E60" s="48" t="str" cm="1">
        <f t="array" ref="E60">IFERROR(_xlfn.XLOOKUP(1,('Annual Sales FINAL 06262023'!$A$3:$A$4500=Table2.5b!$A60)*('Annual Sales FINAL 06262023'!$F$3:$F$4500='Input_Data &amp; TOC'!$A$2),'Annual Sales FINAL 06262023'!$B$3:$B$4500,,TRUE),_xlfn.XLOOKUP(A60,'LOOKUP SalesReport 2023-11-13'!A:A,'LOOKUP SalesReport 2023-11-13'!G:G,,FALSE))</f>
        <v>Copper Valley Elec Assn, Inc</v>
      </c>
      <c r="F60" s="48" t="str" cm="1">
        <f t="array" ref="F60">IFERROR(_xlfn.XLOOKUP(1,('Annual Sales FINAL 06262023'!$A$3:$A$4500=Table2.5b!$A60)*('Annual Sales FINAL 06262023'!$F$3:$F$4500='Input_Data &amp; TOC'!$A$2),'Annual Sales FINAL 06262023'!$E$3:$E$4500,,TRUE),_xlfn.XLOOKUP(A60,'LOOKUP SalesReport 2023-11-13'!A:A,'LOOKUP SalesReport 2023-11-13'!K:K,,FALSE))</f>
        <v>CopperValley_grid</v>
      </c>
      <c r="G60" s="98" t="str">
        <f>VLOOKUP($F60,'LOOKUP INTERTIES 2023-11-08'!$B$2:$G$206,6,FALSE)</f>
        <v>Copper River/Chugach</v>
      </c>
      <c r="H60" s="175">
        <f>IFERROR(VLOOKUP($A60,Table2.5a!$A$3:$AA$196,9, FALSE)/VLOOKUP($A60,Table2.5a!$A$3:$AA$196,10, FALSE)*1000,)</f>
        <v>5164.5569620253164</v>
      </c>
      <c r="I60" s="175">
        <f>IFERROR(VLOOKUP($A60,Table2.5a!$A$3:$AA$196,8, FALSE)/VLOOKUP($A60,Table2.5a!$A$3:$AA$196,10, FALSE)*1000,)</f>
        <v>1742.9406037000974</v>
      </c>
      <c r="J60" s="176">
        <f>IFERROR(VLOOKUP($A60,Table2.5a!$A$3:$AA$196,8, FALSE)/VLOOKUP($A60,Table2.5a!$A$3:$AA$196,9, FALSE),)</f>
        <v>0.33748114630467574</v>
      </c>
      <c r="K60" s="175">
        <f>IFERROR(VLOOKUP($A60,Table2.5a!$A$3:$AA$196,13, FALSE)/VLOOKUP($A60,Table2.5a!$A$3:$AA$196,14, FALSE)*1000,)</f>
        <v>78828.375286041191</v>
      </c>
      <c r="L60" s="175">
        <f>IFERROR(VLOOKUP($A60,Table2.5a!$A$3:$AA$196,12, FALSE)/VLOOKUP($A60,Table2.5a!$A$3:$AA$196,14, FALSE)*1000,)</f>
        <v>22348.970251716244</v>
      </c>
      <c r="M60" s="176">
        <f>IFERROR(VLOOKUP($A60,Table2.5a!$A$3:$AA$196,12, FALSE)/VLOOKUP($A60,Table2.5a!$A$3:$AA$196,13, FALSE),)</f>
        <v>0.28351428239665583</v>
      </c>
      <c r="N60" s="176">
        <f>IFERROR(VLOOKUP($A60,Table2.5a!$A$3:$AA$196,17, FALSE)/VLOOKUP($A60,Table2.5a!$A$3:$AA$196,18, FALSE)*1000,)</f>
        <v>0</v>
      </c>
      <c r="O60" s="176">
        <f>IFERROR(VLOOKUP($A60,Table2.5a!$A$3:$AA$196,16, FALSE)/VLOOKUP($A60,Table2.5a!$A$3:$AA$196,18, FALSE)*1000,)</f>
        <v>0</v>
      </c>
      <c r="P60" s="176">
        <f>IFERROR(VLOOKUP($A60,Table2.5a!$A$3:$AA$196,16, FALSE),)</f>
        <v>2076</v>
      </c>
      <c r="Q60" s="176" t="str">
        <f>IFERROR(VLOOKUP($A60,Table2.5a!$A$3:$AA$196,24, FALSE),)</f>
        <v>EIA861S</v>
      </c>
      <c r="R60" s="176">
        <f>IFERROR(VLOOKUP($A60,Table2.5a!$A$3:$AA$196,25, FALSE),)</f>
        <v>0</v>
      </c>
      <c r="S60" s="98" t="str">
        <f>VLOOKUP($A60,'LOOKUP SalesReport 2023-11-13'!$A$2:$P$216,16,FALSE)</f>
        <v>Copper River/Chugach</v>
      </c>
      <c r="T60" s="170" t="str">
        <f>VLOOKUP($A60,[3]Table2.5a!$A$3:$AA$196,27, FALSE)</f>
        <v/>
      </c>
    </row>
    <row r="61" spans="1:20" s="98" customFormat="1" x14ac:dyDescent="0.25">
      <c r="A61" s="98" t="s">
        <v>879</v>
      </c>
      <c r="B61">
        <f>VLOOKUP($A61,'LOOKUP SalesReport 2023-11-13'!$A$2:$O$216,4, FALSE)</f>
        <v>332170</v>
      </c>
      <c r="C61">
        <f>VLOOKUP(A61,'LOOKUP SalesReport 2023-11-13'!$A$2:$Q$216,9,FALSE)</f>
        <v>353</v>
      </c>
      <c r="D61" s="48" t="str" cm="1">
        <f t="array" ref="D61">IFERROR(_xlfn.XLOOKUP(1,('Annual Sales FINAL 06262023'!$A$3:$A$4500=Table2.5b!$A61)*('Annual Sales FINAL 06262023'!$F$3:$F$4500='Input_Data &amp; TOC'!$A$2),'Annual Sales FINAL 06262023'!$J$3:$J$4500,,TRUE),_xlfn.XLOOKUP(A61,'LOOKUP SalesReport 2023-11-13'!A:A,'LOOKUP SalesReport 2023-11-13'!H:H,,FALSE))</f>
        <v>Larsen Bay Utility Company</v>
      </c>
      <c r="E61" s="48" t="str" cm="1">
        <f t="array" ref="E61">IFERROR(_xlfn.XLOOKUP(1,('Annual Sales FINAL 06262023'!$A$3:$A$4500=Table2.5b!$A61)*('Annual Sales FINAL 06262023'!$F$3:$F$4500='Input_Data &amp; TOC'!$A$2),'Annual Sales FINAL 06262023'!$B$3:$B$4500,,TRUE),_xlfn.XLOOKUP(A61,'LOOKUP SalesReport 2023-11-13'!A:A,'LOOKUP SalesReport 2023-11-13'!G:G,,FALSE))</f>
        <v>Larsen Bay</v>
      </c>
      <c r="F61" s="48" t="str" cm="1">
        <f t="array" ref="F61">IFERROR(_xlfn.XLOOKUP(1,('Annual Sales FINAL 06262023'!$A$3:$A$4500=Table2.5b!$A61)*('Annual Sales FINAL 06262023'!$F$3:$F$4500='Input_Data &amp; TOC'!$A$2),'Annual Sales FINAL 06262023'!$E$3:$E$4500,,TRUE),_xlfn.XLOOKUP(A61,'LOOKUP SalesReport 2023-11-13'!A:A,'LOOKUP SalesReport 2023-11-13'!K:K,,FALSE))</f>
        <v>Larsen Bay_grid</v>
      </c>
      <c r="G61" s="98" t="str">
        <f>VLOOKUP($F61,'LOOKUP INTERTIES 2023-11-08'!$B$2:$G$206,6,FALSE)</f>
        <v>Kodiak</v>
      </c>
      <c r="H61" s="175">
        <f>IFERROR(VLOOKUP($A61,Table2.5a!$A$3:$AA$196,9, FALSE)/VLOOKUP($A61,Table2.5a!$A$3:$AA$196,10, FALSE)*1000,)</f>
        <v>0</v>
      </c>
      <c r="I61" s="175">
        <f>IFERROR(VLOOKUP($A61,Table2.5a!$A$3:$AA$196,8, FALSE)/VLOOKUP($A61,Table2.5a!$A$3:$AA$196,10, FALSE)*1000,)</f>
        <v>0</v>
      </c>
      <c r="J61" s="176">
        <f>IFERROR(VLOOKUP($A61,Table2.5a!$A$3:$AA$196,8, FALSE)/VLOOKUP($A61,Table2.5a!$A$3:$AA$196,9, FALSE),)</f>
        <v>0</v>
      </c>
      <c r="K61" s="175">
        <f>IFERROR(VLOOKUP($A61,Table2.5a!$A$3:$AA$196,13, FALSE)/VLOOKUP($A61,Table2.5a!$A$3:$AA$196,14, FALSE)*1000,)</f>
        <v>0</v>
      </c>
      <c r="L61" s="175">
        <f>IFERROR(VLOOKUP($A61,Table2.5a!$A$3:$AA$196,12, FALSE)/VLOOKUP($A61,Table2.5a!$A$3:$AA$196,14, FALSE)*1000,)</f>
        <v>0</v>
      </c>
      <c r="M61" s="176">
        <f>IFERROR(VLOOKUP($A61,Table2.5a!$A$3:$AA$196,12, FALSE)/VLOOKUP($A61,Table2.5a!$A$3:$AA$196,13, FALSE),)</f>
        <v>0</v>
      </c>
      <c r="N61" s="176">
        <f>IFERROR(VLOOKUP($A61,Table2.5a!$A$3:$AA$196,17, FALSE)/VLOOKUP($A61,Table2.5a!$A$3:$AA$196,18, FALSE)*1000,)</f>
        <v>0</v>
      </c>
      <c r="O61" s="176">
        <f>IFERROR(VLOOKUP($A61,Table2.5a!$A$3:$AA$196,16, FALSE)/VLOOKUP($A61,Table2.5a!$A$3:$AA$196,18, FALSE)*1000,)</f>
        <v>0</v>
      </c>
      <c r="P61" s="176">
        <f>IFERROR(VLOOKUP($A61,Table2.5a!$A$3:$AA$196,16, FALSE),)</f>
        <v>0</v>
      </c>
      <c r="Q61" s="176">
        <f>IFERROR(VLOOKUP($A61,Table2.5a!$A$3:$AA$196,24, FALSE),)</f>
        <v>0</v>
      </c>
      <c r="R61" s="176">
        <f>IFERROR(VLOOKUP($A61,Table2.5a!$A$3:$AA$196,25, FALSE),)</f>
        <v>0</v>
      </c>
      <c r="S61" s="98" t="str">
        <f>VLOOKUP($A61,'LOOKUP SalesReport 2023-11-13'!$A$2:$P$216,16,FALSE)</f>
        <v>Kodiak</v>
      </c>
      <c r="T61" s="170" t="e">
        <f>VLOOKUP($A61,[3]Table2.5a!$A$3:$AA$196,27, FALSE)</f>
        <v>#N/A</v>
      </c>
    </row>
    <row r="62" spans="1:20" s="98" customFormat="1" x14ac:dyDescent="0.25">
      <c r="A62" s="98" t="s">
        <v>883</v>
      </c>
      <c r="B62">
        <f>VLOOKUP($A62,'LOOKUP SalesReport 2023-11-13'!$A$2:$O$216,4, FALSE)</f>
        <v>332440</v>
      </c>
      <c r="C62">
        <f>VLOOKUP(A62,'LOOKUP SalesReport 2023-11-13'!$A$2:$Q$216,9,FALSE)</f>
        <v>357</v>
      </c>
      <c r="D62" s="48" t="str" cm="1">
        <f t="array" ref="D62">IFERROR(_xlfn.XLOOKUP(1,('Annual Sales FINAL 06262023'!$A$3:$A$4500=Table2.5b!$A62)*('Annual Sales FINAL 06262023'!$F$3:$F$4500='Input_Data &amp; TOC'!$A$2),'Annual Sales FINAL 06262023'!$J$3:$J$4500,,TRUE),_xlfn.XLOOKUP(A62,'LOOKUP SalesReport 2023-11-13'!A:A,'LOOKUP SalesReport 2023-11-13'!H:H,,FALSE))</f>
        <v>Ouzinkie, City of</v>
      </c>
      <c r="E62" s="48" t="str" cm="1">
        <f t="array" ref="E62">IFERROR(_xlfn.XLOOKUP(1,('Annual Sales FINAL 06262023'!$A$3:$A$4500=Table2.5b!$A62)*('Annual Sales FINAL 06262023'!$F$3:$F$4500='Input_Data &amp; TOC'!$A$2),'Annual Sales FINAL 06262023'!$B$3:$B$4500,,TRUE),_xlfn.XLOOKUP(A62,'LOOKUP SalesReport 2023-11-13'!A:A,'LOOKUP SalesReport 2023-11-13'!G:G,,FALSE))</f>
        <v>Ouzinkie</v>
      </c>
      <c r="F62" s="48" t="str" cm="1">
        <f t="array" ref="F62">IFERROR(_xlfn.XLOOKUP(1,('Annual Sales FINAL 06262023'!$A$3:$A$4500=Table2.5b!$A62)*('Annual Sales FINAL 06262023'!$F$3:$F$4500='Input_Data &amp; TOC'!$A$2),'Annual Sales FINAL 06262023'!$E$3:$E$4500,,TRUE),_xlfn.XLOOKUP(A62,'LOOKUP SalesReport 2023-11-13'!A:A,'LOOKUP SalesReport 2023-11-13'!K:K,,FALSE))</f>
        <v>Ouzinkie_grid</v>
      </c>
      <c r="G62" s="98" t="str">
        <f>VLOOKUP($F62,'LOOKUP INTERTIES 2023-11-08'!$B$2:$G$206,6,FALSE)</f>
        <v>Kodiak</v>
      </c>
      <c r="H62" s="175">
        <f>IFERROR(VLOOKUP($A62,Table2.5a!$A$3:$AA$196,9, FALSE)/VLOOKUP($A62,Table2.5a!$A$3:$AA$196,10, FALSE)*1000,)</f>
        <v>3381.1631520532742</v>
      </c>
      <c r="I62" s="175">
        <f>IFERROR(VLOOKUP($A62,Table2.5a!$A$3:$AA$196,8, FALSE)/VLOOKUP($A62,Table2.5a!$A$3:$AA$196,10, FALSE)*1000,)</f>
        <v>1354.6066641509435</v>
      </c>
      <c r="J62" s="176">
        <f>IFERROR(VLOOKUP($A62,Table2.5a!$A$3:$AA$196,8, FALSE)/VLOOKUP($A62,Table2.5a!$A$3:$AA$196,9, FALSE),)</f>
        <v>0.4006333333333334</v>
      </c>
      <c r="K62" s="175">
        <f>IFERROR(VLOOKUP($A62,Table2.5a!$A$3:$AA$196,13, FALSE)/VLOOKUP($A62,Table2.5a!$A$3:$AA$196,14, FALSE)*1000,)</f>
        <v>15941.586206896551</v>
      </c>
      <c r="L62" s="175">
        <f>IFERROR(VLOOKUP($A62,Table2.5a!$A$3:$AA$196,12, FALSE)/VLOOKUP($A62,Table2.5a!$A$3:$AA$196,14, FALSE)*1000,)</f>
        <v>6386.730820689656</v>
      </c>
      <c r="M62" s="176">
        <f>IFERROR(VLOOKUP($A62,Table2.5a!$A$3:$AA$196,12, FALSE)/VLOOKUP($A62,Table2.5a!$A$3:$AA$196,13, FALSE),)</f>
        <v>0.40063333333333334</v>
      </c>
      <c r="N62" s="176">
        <f>IFERROR(VLOOKUP($A62,Table2.5a!$A$3:$AA$196,17, FALSE)/VLOOKUP($A62,Table2.5a!$A$3:$AA$196,18, FALSE)*1000,)</f>
        <v>4891.1821561338293</v>
      </c>
      <c r="O62" s="176">
        <f>IFERROR(VLOOKUP($A62,Table2.5a!$A$3:$AA$196,16, FALSE)/VLOOKUP($A62,Table2.5a!$A$3:$AA$196,18, FALSE)*1000,)</f>
        <v>1959.5706111524166</v>
      </c>
      <c r="P62" s="176">
        <f>IFERROR(VLOOKUP($A62,Table2.5a!$A$3:$AA$196,16, FALSE),)</f>
        <v>43.927041200000012</v>
      </c>
      <c r="Q62" s="176" t="str">
        <f>IFERROR(VLOOKUP($A62,Table2.5a!$A$3:$AA$196,24, FALSE),)</f>
        <v>PCE</v>
      </c>
      <c r="R62" s="176">
        <f>IFERROR(VLOOKUP($A62,Table2.5a!$A$3:$AA$196,25, FALSE),)</f>
        <v>12</v>
      </c>
      <c r="S62" s="98" t="str">
        <f>VLOOKUP($A62,'LOOKUP SalesReport 2023-11-13'!$A$2:$P$216,16,FALSE)</f>
        <v>Kodiak</v>
      </c>
      <c r="T62" s="170" t="str">
        <f>VLOOKUP($A62,[3]Table2.5a!$A$3:$AA$196,27, FALSE)</f>
        <v>PCE revenue assumes all kWh are at residential rate</v>
      </c>
    </row>
    <row r="63" spans="1:20" s="98" customFormat="1" x14ac:dyDescent="0.25">
      <c r="A63" s="98" t="s">
        <v>991</v>
      </c>
      <c r="B63">
        <f>VLOOKUP($A63,'LOOKUP SalesReport 2023-11-13'!$A$2:$O$216,4, FALSE)</f>
        <v>331010</v>
      </c>
      <c r="C63">
        <f>VLOOKUP(A63,'LOOKUP SalesReport 2023-11-13'!$A$2:$Q$216,9,FALSE)</f>
        <v>449</v>
      </c>
      <c r="D63" s="48" t="str" cm="1">
        <f t="array" ref="D63">IFERROR(_xlfn.XLOOKUP(1,('Annual Sales FINAL 06262023'!$A$3:$A$4500=Table2.5b!$A63)*('Annual Sales FINAL 06262023'!$F$3:$F$4500='Input_Data &amp; TOC'!$A$2),'Annual Sales FINAL 06262023'!$J$3:$J$4500,,TRUE),_xlfn.XLOOKUP(A63,'LOOKUP SalesReport 2023-11-13'!A:A,'LOOKUP SalesReport 2023-11-13'!H:H,,FALSE))</f>
        <v>Akhiok, City of</v>
      </c>
      <c r="E63" s="48" t="str" cm="1">
        <f t="array" ref="E63">IFERROR(_xlfn.XLOOKUP(1,('Annual Sales FINAL 06262023'!$A$3:$A$4500=Table2.5b!$A63)*('Annual Sales FINAL 06262023'!$F$3:$F$4500='Input_Data &amp; TOC'!$A$2),'Annual Sales FINAL 06262023'!$B$3:$B$4500,,TRUE),_xlfn.XLOOKUP(A63,'LOOKUP SalesReport 2023-11-13'!A:A,'LOOKUP SalesReport 2023-11-13'!G:G,,FALSE))</f>
        <v>Akhiok</v>
      </c>
      <c r="F63" s="48" t="str" cm="1">
        <f t="array" ref="F63">IFERROR(_xlfn.XLOOKUP(1,('Annual Sales FINAL 06262023'!$A$3:$A$4500=Table2.5b!$A63)*('Annual Sales FINAL 06262023'!$F$3:$F$4500='Input_Data &amp; TOC'!$A$2),'Annual Sales FINAL 06262023'!$E$3:$E$4500,,TRUE),_xlfn.XLOOKUP(A63,'LOOKUP SalesReport 2023-11-13'!A:A,'LOOKUP SalesReport 2023-11-13'!K:K,,FALSE))</f>
        <v>Akhiok_grid</v>
      </c>
      <c r="G63" s="98" t="str">
        <f>VLOOKUP($F63,'LOOKUP INTERTIES 2023-11-08'!$B$2:$G$206,6,FALSE)</f>
        <v>Kodiak</v>
      </c>
      <c r="H63" s="175">
        <f>IFERROR(VLOOKUP($A63,Table2.5a!$A$3:$AA$196,9, FALSE)/VLOOKUP($A63,Table2.5a!$A$3:$AA$196,10, FALSE)*1000,)</f>
        <v>3443.3703703703704</v>
      </c>
      <c r="I63" s="175">
        <f>IFERROR(VLOOKUP($A63,Table2.5a!$A$3:$AA$196,8, FALSE)/VLOOKUP($A63,Table2.5a!$A$3:$AA$196,10, FALSE)*1000,)</f>
        <v>2754.6962962962966</v>
      </c>
      <c r="J63" s="176">
        <f>IFERROR(VLOOKUP($A63,Table2.5a!$A$3:$AA$196,8, FALSE)/VLOOKUP($A63,Table2.5a!$A$3:$AA$196,9, FALSE),)</f>
        <v>0.8</v>
      </c>
      <c r="K63" s="175">
        <f>IFERROR(VLOOKUP($A63,Table2.5a!$A$3:$AA$196,13, FALSE)/VLOOKUP($A63,Table2.5a!$A$3:$AA$196,14, FALSE)*1000,)</f>
        <v>21134.615384615383</v>
      </c>
      <c r="L63" s="175">
        <f>IFERROR(VLOOKUP($A63,Table2.5a!$A$3:$AA$196,12, FALSE)/VLOOKUP($A63,Table2.5a!$A$3:$AA$196,14, FALSE)*1000,)</f>
        <v>16907.692307692309</v>
      </c>
      <c r="M63" s="176">
        <f>IFERROR(VLOOKUP($A63,Table2.5a!$A$3:$AA$196,12, FALSE)/VLOOKUP($A63,Table2.5a!$A$3:$AA$196,13, FALSE),)</f>
        <v>0.79999999999999993</v>
      </c>
      <c r="N63" s="176">
        <f>IFERROR(VLOOKUP($A63,Table2.5a!$A$3:$AA$196,17, FALSE)/VLOOKUP($A63,Table2.5a!$A$3:$AA$196,18, FALSE)*1000,)</f>
        <v>1769.5714285714287</v>
      </c>
      <c r="O63" s="176">
        <f>IFERROR(VLOOKUP($A63,Table2.5a!$A$3:$AA$196,16, FALSE)/VLOOKUP($A63,Table2.5a!$A$3:$AA$196,18, FALSE)*1000,)</f>
        <v>1415.6571428571426</v>
      </c>
      <c r="P63" s="176">
        <f>IFERROR(VLOOKUP($A63,Table2.5a!$A$3:$AA$196,16, FALSE),)</f>
        <v>13.2128</v>
      </c>
      <c r="Q63" s="176" t="str">
        <f>IFERROR(VLOOKUP($A63,Table2.5a!$A$3:$AA$196,24, FALSE),)</f>
        <v>PCE</v>
      </c>
      <c r="R63" s="176">
        <f>IFERROR(VLOOKUP($A63,Table2.5a!$A$3:$AA$196,25, FALSE),)</f>
        <v>12</v>
      </c>
      <c r="S63" s="98" t="str">
        <f>VLOOKUP($A63,'LOOKUP SalesReport 2023-11-13'!$A$2:$P$216,16,FALSE)</f>
        <v>Kodiak</v>
      </c>
      <c r="T63" s="170" t="str">
        <f>VLOOKUP($A63,[3]Table2.5a!$A$3:$AA$196,27, FALSE)</f>
        <v>PCE revenue assumes all kWh are at residential rate</v>
      </c>
    </row>
    <row r="64" spans="1:20" s="98" customFormat="1" x14ac:dyDescent="0.25">
      <c r="A64" s="98" t="s">
        <v>664</v>
      </c>
      <c r="B64">
        <f>VLOOKUP($A64,'LOOKUP SalesReport 2023-11-13'!$A$2:$O$216,4, FALSE)</f>
        <v>331540</v>
      </c>
      <c r="C64">
        <f>VLOOKUP(A64,'LOOKUP SalesReport 2023-11-13'!$A$2:$Q$216,9,FALSE)</f>
        <v>169</v>
      </c>
      <c r="D64" s="48" t="str" cm="1">
        <f t="array" ref="D64">IFERROR(_xlfn.XLOOKUP(1,('Annual Sales FINAL 06262023'!$A$3:$A$4500=Table2.5b!$A64)*('Annual Sales FINAL 06262023'!$F$3:$F$4500='Input_Data &amp; TOC'!$A$2),'Annual Sales FINAL 06262023'!$J$3:$J$4500,,TRUE),_xlfn.XLOOKUP(A64,'LOOKUP SalesReport 2023-11-13'!A:A,'LOOKUP SalesReport 2023-11-13'!H:H,,FALSE))</f>
        <v>Alaska Village Electric Cooperative</v>
      </c>
      <c r="E64" s="48" t="str" cm="1">
        <f t="array" ref="E64">IFERROR(_xlfn.XLOOKUP(1,('Annual Sales FINAL 06262023'!$A$3:$A$4500=Table2.5b!$A64)*('Annual Sales FINAL 06262023'!$F$3:$F$4500='Input_Data &amp; TOC'!$A$2),'Annual Sales FINAL 06262023'!$B$3:$B$4500,,TRUE),_xlfn.XLOOKUP(A64,'LOOKUP SalesReport 2023-11-13'!A:A,'LOOKUP SalesReport 2023-11-13'!G:G,,FALSE))</f>
        <v>Old Harbor</v>
      </c>
      <c r="F64" s="48" t="str" cm="1">
        <f t="array" ref="F64">IFERROR(_xlfn.XLOOKUP(1,('Annual Sales FINAL 06262023'!$A$3:$A$4500=Table2.5b!$A64)*('Annual Sales FINAL 06262023'!$F$3:$F$4500='Input_Data &amp; TOC'!$A$2),'Annual Sales FINAL 06262023'!$E$3:$E$4500,,TRUE),_xlfn.XLOOKUP(A64,'LOOKUP SalesReport 2023-11-13'!A:A,'LOOKUP SalesReport 2023-11-13'!K:K,,FALSE))</f>
        <v>Old Harbor_grid</v>
      </c>
      <c r="G64" s="98" t="str">
        <f>VLOOKUP($F64,'LOOKUP INTERTIES 2023-11-08'!$B$2:$G$206,6,FALSE)</f>
        <v>Kodiak</v>
      </c>
      <c r="H64" s="175">
        <f>IFERROR(VLOOKUP($A64,Table2.5a!$A$3:$AA$196,9, FALSE)/VLOOKUP($A64,Table2.5a!$A$3:$AA$196,10, FALSE)*1000,)</f>
        <v>3929.994449583719</v>
      </c>
      <c r="I64" s="175">
        <f>IFERROR(VLOOKUP($A64,Table2.5a!$A$3:$AA$196,8, FALSE)/VLOOKUP($A64,Table2.5a!$A$3:$AA$196,10, FALSE)*1000,)</f>
        <v>2050.2453543940787</v>
      </c>
      <c r="J64" s="176">
        <f>IFERROR(VLOOKUP($A64,Table2.5a!$A$3:$AA$196,8, FALSE)/VLOOKUP($A64,Table2.5a!$A$3:$AA$196,9, FALSE),)</f>
        <v>0.52169166666666655</v>
      </c>
      <c r="K64" s="175">
        <f>IFERROR(VLOOKUP($A64,Table2.5a!$A$3:$AA$196,13, FALSE)/VLOOKUP($A64,Table2.5a!$A$3:$AA$196,14, FALSE)*1000,)</f>
        <v>0</v>
      </c>
      <c r="L64" s="175">
        <f>IFERROR(VLOOKUP($A64,Table2.5a!$A$3:$AA$196,12, FALSE)/VLOOKUP($A64,Table2.5a!$A$3:$AA$196,14, FALSE)*1000,)</f>
        <v>0</v>
      </c>
      <c r="M64" s="176">
        <f>IFERROR(VLOOKUP($A64,Table2.5a!$A$3:$AA$196,12, FALSE)/VLOOKUP($A64,Table2.5a!$A$3:$AA$196,13, FALSE),)</f>
        <v>0</v>
      </c>
      <c r="N64" s="176">
        <f>IFERROR(VLOOKUP($A64,Table2.5a!$A$3:$AA$196,17, FALSE)/VLOOKUP($A64,Table2.5a!$A$3:$AA$196,18, FALSE)*1000,)</f>
        <v>15096.598006644519</v>
      </c>
      <c r="O64" s="176">
        <f>IFERROR(VLOOKUP($A64,Table2.5a!$A$3:$AA$196,16, FALSE)/VLOOKUP($A64,Table2.5a!$A$3:$AA$196,18, FALSE)*1000,)</f>
        <v>7875.7693750830549</v>
      </c>
      <c r="P64" s="176">
        <f>IFERROR(VLOOKUP($A64,Table2.5a!$A$3:$AA$196,16, FALSE),)</f>
        <v>197.55054849166663</v>
      </c>
      <c r="Q64" s="176" t="str">
        <f>IFERROR(VLOOKUP($A64,Table2.5a!$A$3:$AA$196,24, FALSE),)</f>
        <v>PCE</v>
      </c>
      <c r="R64" s="176">
        <f>IFERROR(VLOOKUP($A64,Table2.5a!$A$3:$AA$196,25, FALSE),)</f>
        <v>12</v>
      </c>
      <c r="S64" s="98" t="str">
        <f>VLOOKUP($A64,'LOOKUP SalesReport 2023-11-13'!$A$2:$P$216,16,FALSE)</f>
        <v>Kodiak</v>
      </c>
      <c r="T64" s="170" t="str">
        <f>VLOOKUP($A64,[3]Table2.5a!$A$3:$AA$196,27, FALSE)</f>
        <v>PCE revenue assumes all kWh are at residential rate</v>
      </c>
    </row>
    <row r="65" spans="1:20" s="98" customFormat="1" x14ac:dyDescent="0.25">
      <c r="A65" s="98" t="s">
        <v>1047</v>
      </c>
      <c r="B65">
        <f>VLOOKUP($A65,'LOOKUP SalesReport 2023-11-13'!$A$2:$O$216,4, FALSE)</f>
        <v>331740</v>
      </c>
      <c r="C65">
        <f>VLOOKUP(A65,'LOOKUP SalesReport 2023-11-13'!$A$2:$Q$216,9,FALSE)</f>
        <v>683</v>
      </c>
      <c r="D65" s="48" t="str" cm="1">
        <f t="array" ref="D65">IFERROR(_xlfn.XLOOKUP(1,('Annual Sales FINAL 06262023'!$A$3:$A$4500=Table2.5b!$A65)*('Annual Sales FINAL 06262023'!$F$3:$F$4500='Input_Data &amp; TOC'!$A$2),'Annual Sales FINAL 06262023'!$J$3:$J$4500,,TRUE),_xlfn.XLOOKUP(A65,'LOOKUP SalesReport 2023-11-13'!A:A,'LOOKUP SalesReport 2023-11-13'!H:H,,FALSE))</f>
        <v>Alutiiq Power Company</v>
      </c>
      <c r="E65" s="48" t="str" cm="1">
        <f t="array" ref="E65">IFERROR(_xlfn.XLOOKUP(1,('Annual Sales FINAL 06262023'!$A$3:$A$4500=Table2.5b!$A65)*('Annual Sales FINAL 06262023'!$F$3:$F$4500='Input_Data &amp; TOC'!$A$2),'Annual Sales FINAL 06262023'!$B$3:$B$4500,,TRUE),_xlfn.XLOOKUP(A65,'LOOKUP SalesReport 2023-11-13'!A:A,'LOOKUP SalesReport 2023-11-13'!G:G,,FALSE))</f>
        <v>Karluk</v>
      </c>
      <c r="F65" s="48" t="str" cm="1">
        <f t="array" ref="F65">IFERROR(_xlfn.XLOOKUP(1,('Annual Sales FINAL 06262023'!$A$3:$A$4500=Table2.5b!$A65)*('Annual Sales FINAL 06262023'!$F$3:$F$4500='Input_Data &amp; TOC'!$A$2),'Annual Sales FINAL 06262023'!$E$3:$E$4500,,TRUE),_xlfn.XLOOKUP(A65,'LOOKUP SalesReport 2023-11-13'!A:A,'LOOKUP SalesReport 2023-11-13'!K:K,,FALSE))</f>
        <v>Karluk_grid</v>
      </c>
      <c r="G65" s="98" t="str">
        <f>VLOOKUP($F65,'LOOKUP INTERTIES 2023-11-08'!$B$2:$G$206,6,FALSE)</f>
        <v>Kodiak</v>
      </c>
      <c r="H65" s="175">
        <f>IFERROR(VLOOKUP($A65,Table2.5a!$A$3:$AA$196,9, FALSE)/VLOOKUP($A65,Table2.5a!$A$3:$AA$196,10, FALSE)*1000,)</f>
        <v>4957.538461538461</v>
      </c>
      <c r="I65" s="175">
        <f>IFERROR(VLOOKUP($A65,Table2.5a!$A$3:$AA$196,8, FALSE)/VLOOKUP($A65,Table2.5a!$A$3:$AA$196,10, FALSE)*1000,)</f>
        <v>3470.2769230769231</v>
      </c>
      <c r="J65" s="176">
        <f>IFERROR(VLOOKUP($A65,Table2.5a!$A$3:$AA$196,8, FALSE)/VLOOKUP($A65,Table2.5a!$A$3:$AA$196,9, FALSE),)</f>
        <v>0.70000000000000007</v>
      </c>
      <c r="K65" s="175">
        <f>IFERROR(VLOOKUP($A65,Table2.5a!$A$3:$AA$196,13, FALSE)/VLOOKUP($A65,Table2.5a!$A$3:$AA$196,14, FALSE)*1000,)</f>
        <v>20336.5</v>
      </c>
      <c r="L65" s="175">
        <f>IFERROR(VLOOKUP($A65,Table2.5a!$A$3:$AA$196,12, FALSE)/VLOOKUP($A65,Table2.5a!$A$3:$AA$196,14, FALSE)*1000,)</f>
        <v>14235.550000000001</v>
      </c>
      <c r="M65" s="176">
        <f>IFERROR(VLOOKUP($A65,Table2.5a!$A$3:$AA$196,12, FALSE)/VLOOKUP($A65,Table2.5a!$A$3:$AA$196,13, FALSE),)</f>
        <v>0.70000000000000007</v>
      </c>
      <c r="N65" s="176">
        <f>IFERROR(VLOOKUP($A65,Table2.5a!$A$3:$AA$196,17, FALSE)/VLOOKUP($A65,Table2.5a!$A$3:$AA$196,18, FALSE)*1000,)</f>
        <v>3316.4516129032259</v>
      </c>
      <c r="O65" s="176">
        <f>IFERROR(VLOOKUP($A65,Table2.5a!$A$3:$AA$196,16, FALSE)/VLOOKUP($A65,Table2.5a!$A$3:$AA$196,18, FALSE)*1000,)</f>
        <v>2321.5161290322585</v>
      </c>
      <c r="P65" s="176">
        <f>IFERROR(VLOOKUP($A65,Table2.5a!$A$3:$AA$196,16, FALSE),)</f>
        <v>23.989000000000004</v>
      </c>
      <c r="Q65" s="176" t="str">
        <f>IFERROR(VLOOKUP($A65,Table2.5a!$A$3:$AA$196,24, FALSE),)</f>
        <v>PCE</v>
      </c>
      <c r="R65" s="176">
        <f>IFERROR(VLOOKUP($A65,Table2.5a!$A$3:$AA$196,25, FALSE),)</f>
        <v>12</v>
      </c>
      <c r="S65" s="98" t="str">
        <f>VLOOKUP($A65,'LOOKUP SalesReport 2023-11-13'!$A$2:$P$216,16,FALSE)</f>
        <v>Kodiak</v>
      </c>
      <c r="T65" s="170" t="str">
        <f>VLOOKUP($A65,[3]Table2.5a!$A$3:$AA$196,27, FALSE)</f>
        <v>PCE revenue assumes all kWh are at residential rate</v>
      </c>
    </row>
    <row r="66" spans="1:20" s="98" customFormat="1" ht="30" x14ac:dyDescent="0.25">
      <c r="A66" s="98" t="s">
        <v>464</v>
      </c>
      <c r="B66">
        <f>VLOOKUP($A66,'LOOKUP SalesReport 2023-11-13'!$A$2:$O$216,4, FALSE)</f>
        <v>0</v>
      </c>
      <c r="C66">
        <f>VLOOKUP(A66,'LOOKUP SalesReport 2023-11-13'!$A$2:$Q$216,9,FALSE)</f>
        <v>16</v>
      </c>
      <c r="D66" s="48" t="str" cm="1">
        <f t="array" ref="D66">IFERROR(_xlfn.XLOOKUP(1,('Annual Sales FINAL 06262023'!$A$3:$A$4500=Table2.5b!$A66)*('Annual Sales FINAL 06262023'!$F$3:$F$4500='Input_Data &amp; TOC'!$A$2),'Annual Sales FINAL 06262023'!$J$3:$J$4500,,TRUE),_xlfn.XLOOKUP(A66,'LOOKUP SalesReport 2023-11-13'!A:A,'LOOKUP SalesReport 2023-11-13'!H:H,,FALSE))</f>
        <v>Kodiak Electric Assn Inc</v>
      </c>
      <c r="E66" s="48" t="str" cm="1">
        <f t="array" ref="E66">IFERROR(_xlfn.XLOOKUP(1,('Annual Sales FINAL 06262023'!$A$3:$A$4500=Table2.5b!$A66)*('Annual Sales FINAL 06262023'!$F$3:$F$4500='Input_Data &amp; TOC'!$A$2),'Annual Sales FINAL 06262023'!$B$3:$B$4500,,TRUE),_xlfn.XLOOKUP(A66,'LOOKUP SalesReport 2023-11-13'!A:A,'LOOKUP SalesReport 2023-11-13'!G:G,,FALSE))</f>
        <v>Kodiak Electric Assn Inc</v>
      </c>
      <c r="F66" s="48" t="str" cm="1">
        <f t="array" ref="F66">IFERROR(_xlfn.XLOOKUP(1,('Annual Sales FINAL 06262023'!$A$3:$A$4500=Table2.5b!$A66)*('Annual Sales FINAL 06262023'!$F$3:$F$4500='Input_Data &amp; TOC'!$A$2),'Annual Sales FINAL 06262023'!$E$3:$E$4500,,TRUE),_xlfn.XLOOKUP(A66,'LOOKUP SalesReport 2023-11-13'!A:A,'LOOKUP SalesReport 2023-11-13'!K:K,,FALSE))</f>
        <v>Kodiak_grid</v>
      </c>
      <c r="G66" s="98" t="str">
        <f>VLOOKUP($F66,'LOOKUP INTERTIES 2023-11-08'!$B$2:$G$206,6,FALSE)</f>
        <v>Kodiak</v>
      </c>
      <c r="H66" s="175">
        <f>IFERROR(VLOOKUP($A66,Table2.5a!$A$3:$AA$196,9, FALSE)/VLOOKUP($A66,Table2.5a!$A$3:$AA$196,10, FALSE)*1000,)</f>
        <v>7816.8957154405816</v>
      </c>
      <c r="I66" s="175">
        <f>IFERROR(VLOOKUP($A66,Table2.5a!$A$3:$AA$196,8, FALSE)/VLOOKUP($A66,Table2.5a!$A$3:$AA$196,10, FALSE)*1000,)</f>
        <v>1368.6337914308813</v>
      </c>
      <c r="J66" s="176">
        <f>IFERROR(VLOOKUP($A66,Table2.5a!$A$3:$AA$196,8, FALSE)/VLOOKUP($A66,Table2.5a!$A$3:$AA$196,9, FALSE),)</f>
        <v>0.17508661254459901</v>
      </c>
      <c r="K66" s="175">
        <f>IFERROR(VLOOKUP($A66,Table2.5a!$A$3:$AA$196,13, FALSE)/VLOOKUP($A66,Table2.5a!$A$3:$AA$196,14, FALSE)*1000,)</f>
        <v>19603.102189781024</v>
      </c>
      <c r="L66" s="175">
        <f>IFERROR(VLOOKUP($A66,Table2.5a!$A$3:$AA$196,12, FALSE)/VLOOKUP($A66,Table2.5a!$A$3:$AA$196,14, FALSE)*1000,)</f>
        <v>3371.3503649635036</v>
      </c>
      <c r="M66" s="176">
        <f>IFERROR(VLOOKUP($A66,Table2.5a!$A$3:$AA$196,12, FALSE)/VLOOKUP($A66,Table2.5a!$A$3:$AA$196,13, FALSE),)</f>
        <v>0.17198045147777519</v>
      </c>
      <c r="N66" s="176">
        <f>IFERROR(VLOOKUP($A66,Table2.5a!$A$3:$AA$196,17, FALSE)/VLOOKUP($A66,Table2.5a!$A$3:$AA$196,18, FALSE)*1000,)</f>
        <v>731788.13559322036</v>
      </c>
      <c r="O66" s="176">
        <f>IFERROR(VLOOKUP($A66,Table2.5a!$A$3:$AA$196,16, FALSE)/VLOOKUP($A66,Table2.5a!$A$3:$AA$196,18, FALSE)*1000,)</f>
        <v>112932.20338983051</v>
      </c>
      <c r="P66" s="176">
        <f>IFERROR(VLOOKUP($A66,Table2.5a!$A$3:$AA$196,16, FALSE),)</f>
        <v>13326</v>
      </c>
      <c r="Q66" s="176" t="str">
        <f>IFERROR(VLOOKUP($A66,Table2.5a!$A$3:$AA$196,24, FALSE),)</f>
        <v>EIA861</v>
      </c>
      <c r="R66" s="176">
        <f>IFERROR(VLOOKUP($A66,Table2.5a!$A$3:$AA$196,25, FALSE),)</f>
        <v>0</v>
      </c>
      <c r="S66" s="98" t="str">
        <f>VLOOKUP($A66,'LOOKUP SalesReport 2023-11-13'!$A$2:$P$216,16,FALSE)</f>
        <v>Kodiak</v>
      </c>
      <c r="T66" s="170" t="str">
        <f>VLOOKUP($A66,[3]Table2.5a!$A$3:$AA$196,27, FALSE)</f>
        <v/>
      </c>
    </row>
    <row r="67" spans="1:20" s="98" customFormat="1" x14ac:dyDescent="0.25">
      <c r="A67" s="98" t="s">
        <v>1035</v>
      </c>
      <c r="B67">
        <f>VLOOKUP($A67,'LOOKUP SalesReport 2023-11-13'!$A$2:$O$216,4, FALSE)</f>
        <v>332710</v>
      </c>
      <c r="C67">
        <f>VLOOKUP(A67,'LOOKUP SalesReport 2023-11-13'!$A$2:$Q$216,9,FALSE)</f>
        <v>664</v>
      </c>
      <c r="D67" s="48" t="str" cm="1">
        <f t="array" ref="D67">IFERROR(_xlfn.XLOOKUP(1,('Annual Sales FINAL 06262023'!$A$3:$A$4500=Table2.5b!$A67)*('Annual Sales FINAL 06262023'!$F$3:$F$4500='Input_Data &amp; TOC'!$A$2),'Annual Sales FINAL 06262023'!$J$3:$J$4500,,TRUE),_xlfn.XLOOKUP(A67,'LOOKUP SalesReport 2023-11-13'!A:A,'LOOKUP SalesReport 2023-11-13'!H:H,,FALSE))</f>
        <v>Tuluksak Traditional</v>
      </c>
      <c r="E67" s="48" t="str" cm="1">
        <f t="array" ref="E67">IFERROR(_xlfn.XLOOKUP(1,('Annual Sales FINAL 06262023'!$A$3:$A$4500=Table2.5b!$A67)*('Annual Sales FINAL 06262023'!$F$3:$F$4500='Input_Data &amp; TOC'!$A$2),'Annual Sales FINAL 06262023'!$B$3:$B$4500,,TRUE),_xlfn.XLOOKUP(A67,'LOOKUP SalesReport 2023-11-13'!A:A,'LOOKUP SalesReport 2023-11-13'!G:G,,FALSE))</f>
        <v>Tuluksak</v>
      </c>
      <c r="F67" s="48" t="str" cm="1">
        <f t="array" ref="F67">IFERROR(_xlfn.XLOOKUP(1,('Annual Sales FINAL 06262023'!$A$3:$A$4500=Table2.5b!$A67)*('Annual Sales FINAL 06262023'!$F$3:$F$4500='Input_Data &amp; TOC'!$A$2),'Annual Sales FINAL 06262023'!$E$3:$E$4500,,TRUE),_xlfn.XLOOKUP(A67,'LOOKUP SalesReport 2023-11-13'!A:A,'LOOKUP SalesReport 2023-11-13'!K:K,,FALSE))</f>
        <v>Tuluksak_grid</v>
      </c>
      <c r="G67" s="98" t="str">
        <f>VLOOKUP($F67,'LOOKUP INTERTIES 2023-11-08'!$B$2:$G$206,6,FALSE)</f>
        <v>Lower Yukon-Kuskokwim</v>
      </c>
      <c r="H67" s="175">
        <f>IFERROR(VLOOKUP($A67,Table2.5a!$A$3:$AA$196,9, FALSE)/VLOOKUP($A67,Table2.5a!$A$3:$AA$196,10, FALSE)*1000,)</f>
        <v>0</v>
      </c>
      <c r="I67" s="175">
        <f>IFERROR(VLOOKUP($A67,Table2.5a!$A$3:$AA$196,8, FALSE)/VLOOKUP($A67,Table2.5a!$A$3:$AA$196,10, FALSE)*1000,)</f>
        <v>0</v>
      </c>
      <c r="J67" s="176">
        <f>IFERROR(VLOOKUP($A67,Table2.5a!$A$3:$AA$196,8, FALSE)/VLOOKUP($A67,Table2.5a!$A$3:$AA$196,9, FALSE),)</f>
        <v>0</v>
      </c>
      <c r="K67" s="175">
        <f>IFERROR(VLOOKUP($A67,Table2.5a!$A$3:$AA$196,13, FALSE)/VLOOKUP($A67,Table2.5a!$A$3:$AA$196,14, FALSE)*1000,)</f>
        <v>0</v>
      </c>
      <c r="L67" s="175">
        <f>IFERROR(VLOOKUP($A67,Table2.5a!$A$3:$AA$196,12, FALSE)/VLOOKUP($A67,Table2.5a!$A$3:$AA$196,14, FALSE)*1000,)</f>
        <v>0</v>
      </c>
      <c r="M67" s="176">
        <f>IFERROR(VLOOKUP($A67,Table2.5a!$A$3:$AA$196,12, FALSE)/VLOOKUP($A67,Table2.5a!$A$3:$AA$196,13, FALSE),)</f>
        <v>0</v>
      </c>
      <c r="N67" s="176">
        <f>IFERROR(VLOOKUP($A67,Table2.5a!$A$3:$AA$196,17, FALSE)/VLOOKUP($A67,Table2.5a!$A$3:$AA$196,18, FALSE)*1000,)</f>
        <v>0</v>
      </c>
      <c r="O67" s="176">
        <f>IFERROR(VLOOKUP($A67,Table2.5a!$A$3:$AA$196,16, FALSE)/VLOOKUP($A67,Table2.5a!$A$3:$AA$196,18, FALSE)*1000,)</f>
        <v>0</v>
      </c>
      <c r="P67" s="176">
        <f>IFERROR(VLOOKUP($A67,Table2.5a!$A$3:$AA$196,16, FALSE),)</f>
        <v>0</v>
      </c>
      <c r="Q67" s="176">
        <f>IFERROR(VLOOKUP($A67,Table2.5a!$A$3:$AA$196,24, FALSE),)</f>
        <v>0</v>
      </c>
      <c r="R67" s="176">
        <f>IFERROR(VLOOKUP($A67,Table2.5a!$A$3:$AA$196,25, FALSE),)</f>
        <v>0</v>
      </c>
      <c r="S67" s="98" t="str">
        <f>VLOOKUP($A67,'LOOKUP SalesReport 2023-11-13'!$A$2:$P$216,16,FALSE)</f>
        <v>Lower Yukon-Kuskokwim</v>
      </c>
      <c r="T67" s="170" t="e">
        <f>VLOOKUP($A67,[3]Table2.5a!$A$3:$AA$196,27, FALSE)</f>
        <v>#N/A</v>
      </c>
    </row>
    <row r="68" spans="1:20" s="98" customFormat="1" x14ac:dyDescent="0.25">
      <c r="A68" s="98" t="s">
        <v>995</v>
      </c>
      <c r="B68">
        <f>VLOOKUP($A68,'LOOKUP SalesReport 2023-11-13'!$A$2:$O$216,4, FALSE)</f>
        <v>332190</v>
      </c>
      <c r="C68">
        <f>VLOOKUP(A68,'LOOKUP SalesReport 2023-11-13'!$A$2:$Q$216,9,FALSE)</f>
        <v>570</v>
      </c>
      <c r="D68" s="48" t="str" cm="1">
        <f t="array" ref="D68">IFERROR(_xlfn.XLOOKUP(1,('Annual Sales FINAL 06262023'!$A$3:$A$4500=Table2.5b!$A68)*('Annual Sales FINAL 06262023'!$F$3:$F$4500='Input_Data &amp; TOC'!$A$2),'Annual Sales FINAL 06262023'!$J$3:$J$4500,,TRUE),_xlfn.XLOOKUP(A68,'LOOKUP SalesReport 2023-11-13'!A:A,'LOOKUP SalesReport 2023-11-13'!H:H,,FALSE))</f>
        <v>Lime Village Electric Utility</v>
      </c>
      <c r="E68" s="48" t="str" cm="1">
        <f t="array" ref="E68">IFERROR(_xlfn.XLOOKUP(1,('Annual Sales FINAL 06262023'!$A$3:$A$4500=Table2.5b!$A68)*('Annual Sales FINAL 06262023'!$F$3:$F$4500='Input_Data &amp; TOC'!$A$2),'Annual Sales FINAL 06262023'!$B$3:$B$4500,,TRUE),_xlfn.XLOOKUP(A68,'LOOKUP SalesReport 2023-11-13'!A:A,'LOOKUP SalesReport 2023-11-13'!G:G,,FALSE))</f>
        <v>Lime Village</v>
      </c>
      <c r="F68" s="48" t="str" cm="1">
        <f t="array" ref="F68">IFERROR(_xlfn.XLOOKUP(1,('Annual Sales FINAL 06262023'!$A$3:$A$4500=Table2.5b!$A68)*('Annual Sales FINAL 06262023'!$F$3:$F$4500='Input_Data &amp; TOC'!$A$2),'Annual Sales FINAL 06262023'!$E$3:$E$4500,,TRUE),_xlfn.XLOOKUP(A68,'LOOKUP SalesReport 2023-11-13'!A:A,'LOOKUP SalesReport 2023-11-13'!K:K,,FALSE))</f>
        <v>Lime Village_grid</v>
      </c>
      <c r="G68" s="98" t="str">
        <f>VLOOKUP($F68,'LOOKUP INTERTIES 2023-11-08'!$B$2:$G$206,6,FALSE)</f>
        <v>Lower Yukon-Kuskokwim</v>
      </c>
      <c r="H68" s="175">
        <f>IFERROR(VLOOKUP($A68,Table2.5a!$A$3:$AA$196,9, FALSE)/VLOOKUP($A68,Table2.5a!$A$3:$AA$196,10, FALSE)*1000,)</f>
        <v>53.5</v>
      </c>
      <c r="I68" s="175">
        <f>IFERROR(VLOOKUP($A68,Table2.5a!$A$3:$AA$196,8, FALSE)/VLOOKUP($A68,Table2.5a!$A$3:$AA$196,10, FALSE)*1000,)</f>
        <v>94.695000000000022</v>
      </c>
      <c r="J68" s="176">
        <f>IFERROR(VLOOKUP($A68,Table2.5a!$A$3:$AA$196,8, FALSE)/VLOOKUP($A68,Table2.5a!$A$3:$AA$196,9, FALSE),)</f>
        <v>1.7700000000000002</v>
      </c>
      <c r="K68" s="175">
        <f>IFERROR(VLOOKUP($A68,Table2.5a!$A$3:$AA$196,13, FALSE)/VLOOKUP($A68,Table2.5a!$A$3:$AA$196,14, FALSE)*1000,)</f>
        <v>320</v>
      </c>
      <c r="L68" s="175">
        <f>IFERROR(VLOOKUP($A68,Table2.5a!$A$3:$AA$196,12, FALSE)/VLOOKUP($A68,Table2.5a!$A$3:$AA$196,14, FALSE)*1000,)</f>
        <v>566.4</v>
      </c>
      <c r="M68" s="176">
        <f>IFERROR(VLOOKUP($A68,Table2.5a!$A$3:$AA$196,12, FALSE)/VLOOKUP($A68,Table2.5a!$A$3:$AA$196,13, FALSE),)</f>
        <v>1.77</v>
      </c>
      <c r="N68" s="176">
        <f>IFERROR(VLOOKUP($A68,Table2.5a!$A$3:$AA$196,17, FALSE)/VLOOKUP($A68,Table2.5a!$A$3:$AA$196,18, FALSE)*1000,)</f>
        <v>537</v>
      </c>
      <c r="O68" s="176">
        <f>IFERROR(VLOOKUP($A68,Table2.5a!$A$3:$AA$196,16, FALSE)/VLOOKUP($A68,Table2.5a!$A$3:$AA$196,18, FALSE)*1000,)</f>
        <v>950.49</v>
      </c>
      <c r="P68" s="176">
        <f>IFERROR(VLOOKUP($A68,Table2.5a!$A$3:$AA$196,16, FALSE),)</f>
        <v>3.8019600000000002</v>
      </c>
      <c r="Q68" s="176" t="str">
        <f>IFERROR(VLOOKUP($A68,Table2.5a!$A$3:$AA$196,24, FALSE),)</f>
        <v>PCE</v>
      </c>
      <c r="R68" s="176">
        <f>IFERROR(VLOOKUP($A68,Table2.5a!$A$3:$AA$196,25, FALSE),)</f>
        <v>2</v>
      </c>
      <c r="S68" s="98" t="str">
        <f>VLOOKUP($A68,'LOOKUP SalesReport 2023-11-13'!$A$2:$P$216,16,FALSE)</f>
        <v>Lower Yukon-Kuskokwim</v>
      </c>
      <c r="T68" s="170" t="str">
        <f>VLOOKUP($A68,[3]Table2.5a!$A$3:$AA$196,27, FALSE)</f>
        <v>PCE revenue assumes all kWh are at residential rate</v>
      </c>
    </row>
    <row r="69" spans="1:20" s="98" customFormat="1" x14ac:dyDescent="0.25">
      <c r="A69" s="98" t="s">
        <v>1007</v>
      </c>
      <c r="B69">
        <f>VLOOKUP($A69,'LOOKUP SalesReport 2023-11-13'!$A$2:$O$216,4, FALSE)</f>
        <v>331030</v>
      </c>
      <c r="C69">
        <f>VLOOKUP(A69,'LOOKUP SalesReport 2023-11-13'!$A$2:$Q$216,9,FALSE)</f>
        <v>635</v>
      </c>
      <c r="D69" s="48" t="str" cm="1">
        <f t="array" ref="D69">IFERROR(_xlfn.XLOOKUP(1,('Annual Sales FINAL 06262023'!$A$3:$A$4500=Table2.5b!$A69)*('Annual Sales FINAL 06262023'!$F$3:$F$4500='Input_Data &amp; TOC'!$A$2),'Annual Sales FINAL 06262023'!$J$3:$J$4500,,TRUE),_xlfn.XLOOKUP(A69,'LOOKUP SalesReport 2023-11-13'!A:A,'LOOKUP SalesReport 2023-11-13'!H:H,,FALSE))</f>
        <v>Akiak City Council</v>
      </c>
      <c r="E69" s="48" t="str" cm="1">
        <f t="array" ref="E69">IFERROR(_xlfn.XLOOKUP(1,('Annual Sales FINAL 06262023'!$A$3:$A$4500=Table2.5b!$A69)*('Annual Sales FINAL 06262023'!$F$3:$F$4500='Input_Data &amp; TOC'!$A$2),'Annual Sales FINAL 06262023'!$B$3:$B$4500,,TRUE),_xlfn.XLOOKUP(A69,'LOOKUP SalesReport 2023-11-13'!A:A,'LOOKUP SalesReport 2023-11-13'!G:G,,FALSE))</f>
        <v>Akiak</v>
      </c>
      <c r="F69" s="48" t="str" cm="1">
        <f t="array" ref="F69">IFERROR(_xlfn.XLOOKUP(1,('Annual Sales FINAL 06262023'!$A$3:$A$4500=Table2.5b!$A69)*('Annual Sales FINAL 06262023'!$F$3:$F$4500='Input_Data &amp; TOC'!$A$2),'Annual Sales FINAL 06262023'!$E$3:$E$4500,,TRUE),_xlfn.XLOOKUP(A69,'LOOKUP SalesReport 2023-11-13'!A:A,'LOOKUP SalesReport 2023-11-13'!K:K,,FALSE))</f>
        <v>Akiak_grid</v>
      </c>
      <c r="G69" s="98" t="str">
        <f>VLOOKUP($F69,'LOOKUP INTERTIES 2023-11-08'!$B$2:$G$206,6,FALSE)</f>
        <v>Lower Yukon-Kuskokwim</v>
      </c>
      <c r="H69" s="175">
        <f>IFERROR(VLOOKUP($A69,Table2.5a!$A$3:$AA$196,9, FALSE)/VLOOKUP($A69,Table2.5a!$A$3:$AA$196,10, FALSE)*1000,)</f>
        <v>715.02392344497616</v>
      </c>
      <c r="I69" s="175">
        <f>IFERROR(VLOOKUP($A69,Table2.5a!$A$3:$AA$196,8, FALSE)/VLOOKUP($A69,Table2.5a!$A$3:$AA$196,10, FALSE)*1000,)</f>
        <v>378.96267942583739</v>
      </c>
      <c r="J69" s="176">
        <f>IFERROR(VLOOKUP($A69,Table2.5a!$A$3:$AA$196,8, FALSE)/VLOOKUP($A69,Table2.5a!$A$3:$AA$196,9, FALSE),)</f>
        <v>0.53</v>
      </c>
      <c r="K69" s="175">
        <f>IFERROR(VLOOKUP($A69,Table2.5a!$A$3:$AA$196,13, FALSE)/VLOOKUP($A69,Table2.5a!$A$3:$AA$196,14, FALSE)*1000,)</f>
        <v>54850.5</v>
      </c>
      <c r="L69" s="175">
        <f>IFERROR(VLOOKUP($A69,Table2.5a!$A$3:$AA$196,12, FALSE)/VLOOKUP($A69,Table2.5a!$A$3:$AA$196,14, FALSE)*1000,)</f>
        <v>29070.764999999999</v>
      </c>
      <c r="M69" s="176">
        <f>IFERROR(VLOOKUP($A69,Table2.5a!$A$3:$AA$196,12, FALSE)/VLOOKUP($A69,Table2.5a!$A$3:$AA$196,13, FALSE),)</f>
        <v>0.53</v>
      </c>
      <c r="N69" s="176">
        <f>IFERROR(VLOOKUP($A69,Table2.5a!$A$3:$AA$196,17, FALSE)/VLOOKUP($A69,Table2.5a!$A$3:$AA$196,18, FALSE)*1000,)</f>
        <v>448.92307692307691</v>
      </c>
      <c r="O69" s="176">
        <f>IFERROR(VLOOKUP($A69,Table2.5a!$A$3:$AA$196,16, FALSE)/VLOOKUP($A69,Table2.5a!$A$3:$AA$196,18, FALSE)*1000,)</f>
        <v>237.9292307692308</v>
      </c>
      <c r="P69" s="176">
        <f>IFERROR(VLOOKUP($A69,Table2.5a!$A$3:$AA$196,16, FALSE),)</f>
        <v>6.186160000000001</v>
      </c>
      <c r="Q69" s="176" t="str">
        <f>IFERROR(VLOOKUP($A69,Table2.5a!$A$3:$AA$196,24, FALSE),)</f>
        <v>PCE</v>
      </c>
      <c r="R69" s="176">
        <f>IFERROR(VLOOKUP($A69,Table2.5a!$A$3:$AA$196,25, FALSE),)</f>
        <v>2</v>
      </c>
      <c r="S69" s="98" t="str">
        <f>VLOOKUP($A69,'LOOKUP SalesReport 2023-11-13'!$A$2:$P$216,16,FALSE)</f>
        <v>Lower Yukon-Kuskokwim</v>
      </c>
      <c r="T69" s="170" t="str">
        <f>VLOOKUP($A69,[3]Table2.5a!$A$3:$AA$196,27, FALSE)</f>
        <v>PCE revenue assumes all kWh are at residential rate</v>
      </c>
    </row>
    <row r="70" spans="1:20" s="98" customFormat="1" x14ac:dyDescent="0.25">
      <c r="A70" s="98" t="s">
        <v>917</v>
      </c>
      <c r="B70">
        <f>VLOOKUP($A70,'LOOKUP SalesReport 2023-11-13'!$A$2:$O$216,4, FALSE)</f>
        <v>332870</v>
      </c>
      <c r="C70">
        <f>VLOOKUP(A70,'LOOKUP SalesReport 2023-11-13'!$A$2:$Q$216,9,FALSE)</f>
        <v>375</v>
      </c>
      <c r="D70" s="48" t="str" cm="1">
        <f t="array" ref="D70">IFERROR(_xlfn.XLOOKUP(1,('Annual Sales FINAL 06262023'!$A$3:$A$4500=Table2.5b!$A70)*('Annual Sales FINAL 06262023'!$F$3:$F$4500='Input_Data &amp; TOC'!$A$2),'Annual Sales FINAL 06262023'!$J$3:$J$4500,,TRUE),_xlfn.XLOOKUP(A70,'LOOKUP SalesReport 2023-11-13'!A:A,'LOOKUP SalesReport 2023-11-13'!H:H,,FALSE))</f>
        <v>Ungusraq Power Company</v>
      </c>
      <c r="E70" s="48" t="str" cm="1">
        <f t="array" ref="E70">IFERROR(_xlfn.XLOOKUP(1,('Annual Sales FINAL 06262023'!$A$3:$A$4500=Table2.5b!$A70)*('Annual Sales FINAL 06262023'!$F$3:$F$4500='Input_Data &amp; TOC'!$A$2),'Annual Sales FINAL 06262023'!$B$3:$B$4500,,TRUE),_xlfn.XLOOKUP(A70,'LOOKUP SalesReport 2023-11-13'!A:A,'LOOKUP SalesReport 2023-11-13'!G:G,,FALSE))</f>
        <v>Newtok</v>
      </c>
      <c r="F70" s="48" t="str" cm="1">
        <f t="array" ref="F70">IFERROR(_xlfn.XLOOKUP(1,('Annual Sales FINAL 06262023'!$A$3:$A$4500=Table2.5b!$A70)*('Annual Sales FINAL 06262023'!$F$3:$F$4500='Input_Data &amp; TOC'!$A$2),'Annual Sales FINAL 06262023'!$E$3:$E$4500,,TRUE),_xlfn.XLOOKUP(A70,'LOOKUP SalesReport 2023-11-13'!A:A,'LOOKUP SalesReport 2023-11-13'!K:K,,FALSE))</f>
        <v>Newtok_grid</v>
      </c>
      <c r="G70" s="98" t="str">
        <f>VLOOKUP($F70,'LOOKUP INTERTIES 2023-11-08'!$B$2:$G$206,6,FALSE)</f>
        <v>Lower Yukon-Kuskokwim</v>
      </c>
      <c r="H70" s="175">
        <f>IFERROR(VLOOKUP($A70,Table2.5a!$A$3:$AA$196,9, FALSE)/VLOOKUP($A70,Table2.5a!$A$3:$AA$196,10, FALSE)*1000,)</f>
        <v>2547.2048192771085</v>
      </c>
      <c r="I70" s="175">
        <f>IFERROR(VLOOKUP($A70,Table2.5a!$A$3:$AA$196,8, FALSE)/VLOOKUP($A70,Table2.5a!$A$3:$AA$196,10, FALSE)*1000,)</f>
        <v>2037.7638554216869</v>
      </c>
      <c r="J70" s="176">
        <f>IFERROR(VLOOKUP($A70,Table2.5a!$A$3:$AA$196,8, FALSE)/VLOOKUP($A70,Table2.5a!$A$3:$AA$196,9, FALSE),)</f>
        <v>0.79999999999999993</v>
      </c>
      <c r="K70" s="175">
        <f>IFERROR(VLOOKUP($A70,Table2.5a!$A$3:$AA$196,13, FALSE)/VLOOKUP($A70,Table2.5a!$A$3:$AA$196,14, FALSE)*1000,)</f>
        <v>26643.619047619046</v>
      </c>
      <c r="L70" s="175">
        <f>IFERROR(VLOOKUP($A70,Table2.5a!$A$3:$AA$196,12, FALSE)/VLOOKUP($A70,Table2.5a!$A$3:$AA$196,14, FALSE)*1000,)</f>
        <v>21314.895238095236</v>
      </c>
      <c r="M70" s="176">
        <f>IFERROR(VLOOKUP($A70,Table2.5a!$A$3:$AA$196,12, FALSE)/VLOOKUP($A70,Table2.5a!$A$3:$AA$196,13, FALSE),)</f>
        <v>0.79999999999999993</v>
      </c>
      <c r="N70" s="176">
        <f>IFERROR(VLOOKUP($A70,Table2.5a!$A$3:$AA$196,17, FALSE)/VLOOKUP($A70,Table2.5a!$A$3:$AA$196,18, FALSE)*1000,)</f>
        <v>986.34666666666669</v>
      </c>
      <c r="O70" s="176">
        <f>IFERROR(VLOOKUP($A70,Table2.5a!$A$3:$AA$196,16, FALSE)/VLOOKUP($A70,Table2.5a!$A$3:$AA$196,18, FALSE)*1000,)</f>
        <v>789.07733333333329</v>
      </c>
      <c r="P70" s="176">
        <f>IFERROR(VLOOKUP($A70,Table2.5a!$A$3:$AA$196,16, FALSE),)</f>
        <v>14.795199999999999</v>
      </c>
      <c r="Q70" s="176" t="str">
        <f>IFERROR(VLOOKUP($A70,Table2.5a!$A$3:$AA$196,24, FALSE),)</f>
        <v>PCE</v>
      </c>
      <c r="R70" s="176">
        <f>IFERROR(VLOOKUP($A70,Table2.5a!$A$3:$AA$196,25, FALSE),)</f>
        <v>8</v>
      </c>
      <c r="S70" s="98" t="str">
        <f>VLOOKUP($A70,'LOOKUP SalesReport 2023-11-13'!$A$2:$P$216,16,FALSE)</f>
        <v>Lower Yukon-Kuskokwim</v>
      </c>
      <c r="T70" s="170" t="str">
        <f>VLOOKUP($A70,[3]Table2.5a!$A$3:$AA$196,27, FALSE)</f>
        <v>PCE revenue assumes all kWh are at residential rate</v>
      </c>
    </row>
    <row r="71" spans="1:20" s="98" customFormat="1" x14ac:dyDescent="0.25">
      <c r="A71" s="98" t="s">
        <v>870</v>
      </c>
      <c r="B71">
        <f>VLOOKUP($A71,'LOOKUP SalesReport 2023-11-13'!$A$2:$O$216,4, FALSE)</f>
        <v>332270</v>
      </c>
      <c r="C71">
        <f>VLOOKUP(A71,'LOOKUP SalesReport 2023-11-13'!$A$2:$Q$216,9,FALSE)</f>
        <v>343</v>
      </c>
      <c r="D71" s="48" t="str" cm="1">
        <f t="array" ref="D71">IFERROR(_xlfn.XLOOKUP(1,('Annual Sales FINAL 06262023'!$A$3:$A$4500=Table2.5b!$A71)*('Annual Sales FINAL 06262023'!$F$3:$F$4500='Input_Data &amp; TOC'!$A$2),'Annual Sales FINAL 06262023'!$J$3:$J$4500,,TRUE),_xlfn.XLOOKUP(A71,'LOOKUP SalesReport 2023-11-13'!A:A,'LOOKUP SalesReport 2023-11-13'!H:H,,FALSE))</f>
        <v>Middle Kuskokwim Electric</v>
      </c>
      <c r="E71" s="48" t="str" cm="1">
        <f t="array" ref="E71">IFERROR(_xlfn.XLOOKUP(1,('Annual Sales FINAL 06262023'!$A$3:$A$4500=Table2.5b!$A71)*('Annual Sales FINAL 06262023'!$F$3:$F$4500='Input_Data &amp; TOC'!$A$2),'Annual Sales FINAL 06262023'!$B$3:$B$4500,,TRUE),_xlfn.XLOOKUP(A71,'LOOKUP SalesReport 2023-11-13'!A:A,'LOOKUP SalesReport 2023-11-13'!G:G,,FALSE))</f>
        <v>Stony River</v>
      </c>
      <c r="F71" s="48" t="str" cm="1">
        <f t="array" ref="F71">IFERROR(_xlfn.XLOOKUP(1,('Annual Sales FINAL 06262023'!$A$3:$A$4500=Table2.5b!$A71)*('Annual Sales FINAL 06262023'!$F$3:$F$4500='Input_Data &amp; TOC'!$A$2),'Annual Sales FINAL 06262023'!$E$3:$E$4500,,TRUE),_xlfn.XLOOKUP(A71,'LOOKUP SalesReport 2023-11-13'!A:A,'LOOKUP SalesReport 2023-11-13'!K:K,,FALSE))</f>
        <v>Stony River_grid</v>
      </c>
      <c r="G71" s="98" t="str">
        <f>VLOOKUP($F71,'LOOKUP INTERTIES 2023-11-08'!$B$2:$G$206,6,FALSE)</f>
        <v>Lower Yukon-Kuskokwim</v>
      </c>
      <c r="H71" s="175">
        <f>IFERROR(VLOOKUP($A71,Table2.5a!$A$3:$AA$196,9, FALSE)/VLOOKUP($A71,Table2.5a!$A$3:$AA$196,10, FALSE)*1000,)</f>
        <v>2569.2182741116749</v>
      </c>
      <c r="I71" s="175">
        <f>IFERROR(VLOOKUP($A71,Table2.5a!$A$3:$AA$196,8, FALSE)/VLOOKUP($A71,Table2.5a!$A$3:$AA$196,10, FALSE)*1000,)</f>
        <v>2858.7691736040606</v>
      </c>
      <c r="J71" s="176">
        <f>IFERROR(VLOOKUP($A71,Table2.5a!$A$3:$AA$196,8, FALSE)/VLOOKUP($A71,Table2.5a!$A$3:$AA$196,9, FALSE),)</f>
        <v>1.1127</v>
      </c>
      <c r="K71" s="175">
        <f>IFERROR(VLOOKUP($A71,Table2.5a!$A$3:$AA$196,13, FALSE)/VLOOKUP($A71,Table2.5a!$A$3:$AA$196,14, FALSE)*1000,)</f>
        <v>10220.357142857143</v>
      </c>
      <c r="L71" s="175">
        <f>IFERROR(VLOOKUP($A71,Table2.5a!$A$3:$AA$196,12, FALSE)/VLOOKUP($A71,Table2.5a!$A$3:$AA$196,14, FALSE)*1000,)</f>
        <v>11372.191392857143</v>
      </c>
      <c r="M71" s="176">
        <f>IFERROR(VLOOKUP($A71,Table2.5a!$A$3:$AA$196,12, FALSE)/VLOOKUP($A71,Table2.5a!$A$3:$AA$196,13, FALSE),)</f>
        <v>1.1127</v>
      </c>
      <c r="N71" s="176">
        <f>IFERROR(VLOOKUP($A71,Table2.5a!$A$3:$AA$196,17, FALSE)/VLOOKUP($A71,Table2.5a!$A$3:$AA$196,18, FALSE)*1000,)</f>
        <v>4638.9375</v>
      </c>
      <c r="O71" s="176">
        <f>IFERROR(VLOOKUP($A71,Table2.5a!$A$3:$AA$196,16, FALSE)/VLOOKUP($A71,Table2.5a!$A$3:$AA$196,18, FALSE)*1000,)</f>
        <v>5161.7457562500003</v>
      </c>
      <c r="P71" s="176">
        <f>IFERROR(VLOOKUP($A71,Table2.5a!$A$3:$AA$196,16, FALSE),)</f>
        <v>27.5293107</v>
      </c>
      <c r="Q71" s="176" t="str">
        <f>IFERROR(VLOOKUP($A71,Table2.5a!$A$3:$AA$196,24, FALSE),)</f>
        <v>PCE</v>
      </c>
      <c r="R71" s="176">
        <f>IFERROR(VLOOKUP($A71,Table2.5a!$A$3:$AA$196,25, FALSE),)</f>
        <v>12</v>
      </c>
      <c r="S71" s="98" t="str">
        <f>VLOOKUP($A71,'LOOKUP SalesReport 2023-11-13'!$A$2:$P$216,16,FALSE)</f>
        <v>Lower Yukon-Kuskokwim</v>
      </c>
      <c r="T71" s="170" t="str">
        <f>VLOOKUP($A71,[3]Table2.5a!$A$3:$AA$196,27, FALSE)</f>
        <v>PCE revenue assumes all kWh are at residential rate</v>
      </c>
    </row>
    <row r="72" spans="1:20" s="98" customFormat="1" x14ac:dyDescent="0.25">
      <c r="A72" s="98" t="s">
        <v>861</v>
      </c>
      <c r="B72">
        <f>VLOOKUP($A72,'LOOKUP SalesReport 2023-11-13'!$A$2:$O$216,4, FALSE)</f>
        <v>332240</v>
      </c>
      <c r="C72">
        <f>VLOOKUP(A72,'LOOKUP SalesReport 2023-11-13'!$A$2:$Q$216,9,FALSE)</f>
        <v>343</v>
      </c>
      <c r="D72" s="48" t="str" cm="1">
        <f t="array" ref="D72">IFERROR(_xlfn.XLOOKUP(1,('Annual Sales FINAL 06262023'!$A$3:$A$4500=Table2.5b!$A72)*('Annual Sales FINAL 06262023'!$F$3:$F$4500='Input_Data &amp; TOC'!$A$2),'Annual Sales FINAL 06262023'!$J$3:$J$4500,,TRUE),_xlfn.XLOOKUP(A72,'LOOKUP SalesReport 2023-11-13'!A:A,'LOOKUP SalesReport 2023-11-13'!H:H,,FALSE))</f>
        <v>Middle Kuskokwim Electric</v>
      </c>
      <c r="E72" s="48" t="str" cm="1">
        <f t="array" ref="E72">IFERROR(_xlfn.XLOOKUP(1,('Annual Sales FINAL 06262023'!$A$3:$A$4500=Table2.5b!$A72)*('Annual Sales FINAL 06262023'!$F$3:$F$4500='Input_Data &amp; TOC'!$A$2),'Annual Sales FINAL 06262023'!$B$3:$B$4500,,TRUE),_xlfn.XLOOKUP(A72,'LOOKUP SalesReport 2023-11-13'!A:A,'LOOKUP SalesReport 2023-11-13'!G:G,,FALSE))</f>
        <v>Crooked Creek</v>
      </c>
      <c r="F72" s="48" t="str" cm="1">
        <f t="array" ref="F72">IFERROR(_xlfn.XLOOKUP(1,('Annual Sales FINAL 06262023'!$A$3:$A$4500=Table2.5b!$A72)*('Annual Sales FINAL 06262023'!$F$3:$F$4500='Input_Data &amp; TOC'!$A$2),'Annual Sales FINAL 06262023'!$E$3:$E$4500,,TRUE),_xlfn.XLOOKUP(A72,'LOOKUP SalesReport 2023-11-13'!A:A,'LOOKUP SalesReport 2023-11-13'!K:K,,FALSE))</f>
        <v>Crooked Creek_grid</v>
      </c>
      <c r="G72" s="98" t="str">
        <f>VLOOKUP($F72,'LOOKUP INTERTIES 2023-11-08'!$B$2:$G$206,6,FALSE)</f>
        <v>Lower Yukon-Kuskokwim</v>
      </c>
      <c r="H72" s="175">
        <f>IFERROR(VLOOKUP($A72,Table2.5a!$A$3:$AA$196,9, FALSE)/VLOOKUP($A72,Table2.5a!$A$3:$AA$196,10, FALSE)*1000,)</f>
        <v>2667.3333333333335</v>
      </c>
      <c r="I72" s="175">
        <f>IFERROR(VLOOKUP($A72,Table2.5a!$A$3:$AA$196,8, FALSE)/VLOOKUP($A72,Table2.5a!$A$3:$AA$196,10, FALSE)*1000,)</f>
        <v>2967.8528888888895</v>
      </c>
      <c r="J72" s="176">
        <f>IFERROR(VLOOKUP($A72,Table2.5a!$A$3:$AA$196,8, FALSE)/VLOOKUP($A72,Table2.5a!$A$3:$AA$196,9, FALSE),)</f>
        <v>1.1126666666666669</v>
      </c>
      <c r="K72" s="175">
        <f>IFERROR(VLOOKUP($A72,Table2.5a!$A$3:$AA$196,13, FALSE)/VLOOKUP($A72,Table2.5a!$A$3:$AA$196,14, FALSE)*1000,)</f>
        <v>34993.75</v>
      </c>
      <c r="L72" s="175">
        <f>IFERROR(VLOOKUP($A72,Table2.5a!$A$3:$AA$196,12, FALSE)/VLOOKUP($A72,Table2.5a!$A$3:$AA$196,14, FALSE)*1000,)</f>
        <v>38936.379166666673</v>
      </c>
      <c r="M72" s="176">
        <f>IFERROR(VLOOKUP($A72,Table2.5a!$A$3:$AA$196,12, FALSE)/VLOOKUP($A72,Table2.5a!$A$3:$AA$196,13, FALSE),)</f>
        <v>1.1126666666666669</v>
      </c>
      <c r="N72" s="176">
        <f>IFERROR(VLOOKUP($A72,Table2.5a!$A$3:$AA$196,17, FALSE)/VLOOKUP($A72,Table2.5a!$A$3:$AA$196,18, FALSE)*1000,)</f>
        <v>2303.1340206185569</v>
      </c>
      <c r="O72" s="176">
        <f>IFERROR(VLOOKUP($A72,Table2.5a!$A$3:$AA$196,16, FALSE)/VLOOKUP($A72,Table2.5a!$A$3:$AA$196,18, FALSE)*1000,)</f>
        <v>2562.6204536082478</v>
      </c>
      <c r="P72" s="176">
        <f>IFERROR(VLOOKUP($A72,Table2.5a!$A$3:$AA$196,16, FALSE),)</f>
        <v>41.429030666666677</v>
      </c>
      <c r="Q72" s="176" t="str">
        <f>IFERROR(VLOOKUP($A72,Table2.5a!$A$3:$AA$196,24, FALSE),)</f>
        <v>PCE</v>
      </c>
      <c r="R72" s="176">
        <f>IFERROR(VLOOKUP($A72,Table2.5a!$A$3:$AA$196,25, FALSE),)</f>
        <v>12</v>
      </c>
      <c r="S72" s="98" t="str">
        <f>VLOOKUP($A72,'LOOKUP SalesReport 2023-11-13'!$A$2:$P$216,16,FALSE)</f>
        <v>Lower Yukon-Kuskokwim</v>
      </c>
      <c r="T72" s="170" t="str">
        <f>VLOOKUP($A72,[3]Table2.5a!$A$3:$AA$196,27, FALSE)</f>
        <v>PCE revenue assumes all kWh are at residential rate</v>
      </c>
    </row>
    <row r="73" spans="1:20" s="98" customFormat="1" x14ac:dyDescent="0.25">
      <c r="A73" s="98" t="s">
        <v>857</v>
      </c>
      <c r="B73">
        <f>VLOOKUP($A73,'LOOKUP SalesReport 2023-11-13'!$A$2:$O$216,4, FALSE)</f>
        <v>332230</v>
      </c>
      <c r="C73">
        <f>VLOOKUP(A73,'LOOKUP SalesReport 2023-11-13'!$A$2:$Q$216,9,FALSE)</f>
        <v>343</v>
      </c>
      <c r="D73" s="48" t="str" cm="1">
        <f t="array" ref="D73">IFERROR(_xlfn.XLOOKUP(1,('Annual Sales FINAL 06262023'!$A$3:$A$4500=Table2.5b!$A73)*('Annual Sales FINAL 06262023'!$F$3:$F$4500='Input_Data &amp; TOC'!$A$2),'Annual Sales FINAL 06262023'!$J$3:$J$4500,,TRUE),_xlfn.XLOOKUP(A73,'LOOKUP SalesReport 2023-11-13'!A:A,'LOOKUP SalesReport 2023-11-13'!H:H,,FALSE))</f>
        <v>Middle Kuskokwim Electric</v>
      </c>
      <c r="E73" s="48" t="str" cm="1">
        <f t="array" ref="E73">IFERROR(_xlfn.XLOOKUP(1,('Annual Sales FINAL 06262023'!$A$3:$A$4500=Table2.5b!$A73)*('Annual Sales FINAL 06262023'!$F$3:$F$4500='Input_Data &amp; TOC'!$A$2),'Annual Sales FINAL 06262023'!$B$3:$B$4500,,TRUE),_xlfn.XLOOKUP(A73,'LOOKUP SalesReport 2023-11-13'!A:A,'LOOKUP SalesReport 2023-11-13'!G:G,,FALSE))</f>
        <v>Chuathbaluk</v>
      </c>
      <c r="F73" s="48" t="str" cm="1">
        <f t="array" ref="F73">IFERROR(_xlfn.XLOOKUP(1,('Annual Sales FINAL 06262023'!$A$3:$A$4500=Table2.5b!$A73)*('Annual Sales FINAL 06262023'!$F$3:$F$4500='Input_Data &amp; TOC'!$A$2),'Annual Sales FINAL 06262023'!$E$3:$E$4500,,TRUE),_xlfn.XLOOKUP(A73,'LOOKUP SalesReport 2023-11-13'!A:A,'LOOKUP SalesReport 2023-11-13'!K:K,,FALSE))</f>
        <v>Chuathbaluk_grid</v>
      </c>
      <c r="G73" s="98" t="str">
        <f>VLOOKUP($F73,'LOOKUP INTERTIES 2023-11-08'!$B$2:$G$206,6,FALSE)</f>
        <v>Lower Yukon-Kuskokwim</v>
      </c>
      <c r="H73" s="175">
        <f>IFERROR(VLOOKUP($A73,Table2.5a!$A$3:$AA$196,9, FALSE)/VLOOKUP($A73,Table2.5a!$A$3:$AA$196,10, FALSE)*1000,)</f>
        <v>2900.9846153846156</v>
      </c>
      <c r="I73" s="175">
        <f>IFERROR(VLOOKUP($A73,Table2.5a!$A$3:$AA$196,8, FALSE)/VLOOKUP($A73,Table2.5a!$A$3:$AA$196,10, FALSE)*1000,)</f>
        <v>3227.6838328205135</v>
      </c>
      <c r="J73" s="176">
        <f>IFERROR(VLOOKUP($A73,Table2.5a!$A$3:$AA$196,8, FALSE)/VLOOKUP($A73,Table2.5a!$A$3:$AA$196,9, FALSE),)</f>
        <v>1.112616666666667</v>
      </c>
      <c r="K73" s="175">
        <f>IFERROR(VLOOKUP($A73,Table2.5a!$A$3:$AA$196,13, FALSE)/VLOOKUP($A73,Table2.5a!$A$3:$AA$196,14, FALSE)*1000,)</f>
        <v>6577.2521739130425</v>
      </c>
      <c r="L73" s="175">
        <f>IFERROR(VLOOKUP($A73,Table2.5a!$A$3:$AA$196,12, FALSE)/VLOOKUP($A73,Table2.5a!$A$3:$AA$196,14, FALSE)*1000,)</f>
        <v>7317.9603895652199</v>
      </c>
      <c r="M73" s="176">
        <f>IFERROR(VLOOKUP($A73,Table2.5a!$A$3:$AA$196,12, FALSE)/VLOOKUP($A73,Table2.5a!$A$3:$AA$196,13, FALSE),)</f>
        <v>1.112616666666667</v>
      </c>
      <c r="N73" s="176">
        <f>IFERROR(VLOOKUP($A73,Table2.5a!$A$3:$AA$196,17, FALSE)/VLOOKUP($A73,Table2.5a!$A$3:$AA$196,18, FALSE)*1000,)</f>
        <v>12085.183098591551</v>
      </c>
      <c r="O73" s="176">
        <f>IFERROR(VLOOKUP($A73,Table2.5a!$A$3:$AA$196,16, FALSE)/VLOOKUP($A73,Table2.5a!$A$3:$AA$196,18, FALSE)*1000,)</f>
        <v>13446.176135211275</v>
      </c>
      <c r="P73" s="176">
        <f>IFERROR(VLOOKUP($A73,Table2.5a!$A$3:$AA$196,16, FALSE),)</f>
        <v>79.556542133333366</v>
      </c>
      <c r="Q73" s="176" t="str">
        <f>IFERROR(VLOOKUP($A73,Table2.5a!$A$3:$AA$196,24, FALSE),)</f>
        <v>PCE</v>
      </c>
      <c r="R73" s="176">
        <f>IFERROR(VLOOKUP($A73,Table2.5a!$A$3:$AA$196,25, FALSE),)</f>
        <v>12</v>
      </c>
      <c r="S73" s="98" t="str">
        <f>VLOOKUP($A73,'LOOKUP SalesReport 2023-11-13'!$A$2:$P$216,16,FALSE)</f>
        <v>Lower Yukon-Kuskokwim</v>
      </c>
      <c r="T73" s="170" t="str">
        <f>VLOOKUP($A73,[3]Table2.5a!$A$3:$AA$196,27, FALSE)</f>
        <v>PCE revenue assumes all kWh are at residential rate</v>
      </c>
    </row>
    <row r="74" spans="1:20" s="98" customFormat="1" x14ac:dyDescent="0.25">
      <c r="A74" s="98" t="s">
        <v>867</v>
      </c>
      <c r="B74">
        <f>VLOOKUP($A74,'LOOKUP SalesReport 2023-11-13'!$A$2:$O$216,4, FALSE)</f>
        <v>332260</v>
      </c>
      <c r="C74">
        <f>VLOOKUP(A74,'LOOKUP SalesReport 2023-11-13'!$A$2:$Q$216,9,FALSE)</f>
        <v>343</v>
      </c>
      <c r="D74" s="48" t="str" cm="1">
        <f t="array" ref="D74">IFERROR(_xlfn.XLOOKUP(1,('Annual Sales FINAL 06262023'!$A$3:$A$4500=Table2.5b!$A74)*('Annual Sales FINAL 06262023'!$F$3:$F$4500='Input_Data &amp; TOC'!$A$2),'Annual Sales FINAL 06262023'!$J$3:$J$4500,,TRUE),_xlfn.XLOOKUP(A74,'LOOKUP SalesReport 2023-11-13'!A:A,'LOOKUP SalesReport 2023-11-13'!H:H,,FALSE))</f>
        <v>Middle Kuskokwim Electric</v>
      </c>
      <c r="E74" s="48" t="str" cm="1">
        <f t="array" ref="E74">IFERROR(_xlfn.XLOOKUP(1,('Annual Sales FINAL 06262023'!$A$3:$A$4500=Table2.5b!$A74)*('Annual Sales FINAL 06262023'!$F$3:$F$4500='Input_Data &amp; TOC'!$A$2),'Annual Sales FINAL 06262023'!$B$3:$B$4500,,TRUE),_xlfn.XLOOKUP(A74,'LOOKUP SalesReport 2023-11-13'!A:A,'LOOKUP SalesReport 2023-11-13'!G:G,,FALSE))</f>
        <v>Sleetmute</v>
      </c>
      <c r="F74" s="48" t="str" cm="1">
        <f t="array" ref="F74">IFERROR(_xlfn.XLOOKUP(1,('Annual Sales FINAL 06262023'!$A$3:$A$4500=Table2.5b!$A74)*('Annual Sales FINAL 06262023'!$F$3:$F$4500='Input_Data &amp; TOC'!$A$2),'Annual Sales FINAL 06262023'!$E$3:$E$4500,,TRUE),_xlfn.XLOOKUP(A74,'LOOKUP SalesReport 2023-11-13'!A:A,'LOOKUP SalesReport 2023-11-13'!K:K,,FALSE))</f>
        <v>Sleetmute_grid</v>
      </c>
      <c r="G74" s="98" t="str">
        <f>VLOOKUP($F74,'LOOKUP INTERTIES 2023-11-08'!$B$2:$G$206,6,FALSE)</f>
        <v>Lower Yukon-Kuskokwim</v>
      </c>
      <c r="H74" s="175">
        <f>IFERROR(VLOOKUP($A74,Table2.5a!$A$3:$AA$196,9, FALSE)/VLOOKUP($A74,Table2.5a!$A$3:$AA$196,10, FALSE)*1000,)</f>
        <v>3104.3308270676689</v>
      </c>
      <c r="I74" s="175">
        <f>IFERROR(VLOOKUP($A74,Table2.5a!$A$3:$AA$196,8, FALSE)/VLOOKUP($A74,Table2.5a!$A$3:$AA$196,10, FALSE)*1000,)</f>
        <v>3454.1113030075198</v>
      </c>
      <c r="J74" s="176">
        <f>IFERROR(VLOOKUP($A74,Table2.5a!$A$3:$AA$196,8, FALSE)/VLOOKUP($A74,Table2.5a!$A$3:$AA$196,9, FALSE),)</f>
        <v>1.1126750000000003</v>
      </c>
      <c r="K74" s="175">
        <f>IFERROR(VLOOKUP($A74,Table2.5a!$A$3:$AA$196,13, FALSE)/VLOOKUP($A74,Table2.5a!$A$3:$AA$196,14, FALSE)*1000,)</f>
        <v>15950.0625</v>
      </c>
      <c r="L74" s="175">
        <f>IFERROR(VLOOKUP($A74,Table2.5a!$A$3:$AA$196,12, FALSE)/VLOOKUP($A74,Table2.5a!$A$3:$AA$196,14, FALSE)*1000,)</f>
        <v>17747.235792187505</v>
      </c>
      <c r="M74" s="176">
        <f>IFERROR(VLOOKUP($A74,Table2.5a!$A$3:$AA$196,12, FALSE)/VLOOKUP($A74,Table2.5a!$A$3:$AA$196,13, FALSE),)</f>
        <v>1.1126750000000003</v>
      </c>
      <c r="N74" s="176">
        <f>IFERROR(VLOOKUP($A74,Table2.5a!$A$3:$AA$196,17, FALSE)/VLOOKUP($A74,Table2.5a!$A$3:$AA$196,18, FALSE)*1000,)</f>
        <v>8949.8086956521747</v>
      </c>
      <c r="O74" s="176">
        <f>IFERROR(VLOOKUP($A74,Table2.5a!$A$3:$AA$196,16, FALSE)/VLOOKUP($A74,Table2.5a!$A$3:$AA$196,18, FALSE)*1000,)</f>
        <v>9958.228390434786</v>
      </c>
      <c r="P74" s="176">
        <f>IFERROR(VLOOKUP($A74,Table2.5a!$A$3:$AA$196,16, FALSE),)</f>
        <v>95.433022075000025</v>
      </c>
      <c r="Q74" s="176" t="str">
        <f>IFERROR(VLOOKUP($A74,Table2.5a!$A$3:$AA$196,24, FALSE),)</f>
        <v>PCE</v>
      </c>
      <c r="R74" s="176">
        <f>IFERROR(VLOOKUP($A74,Table2.5a!$A$3:$AA$196,25, FALSE),)</f>
        <v>12</v>
      </c>
      <c r="S74" s="98" t="str">
        <f>VLOOKUP($A74,'LOOKUP SalesReport 2023-11-13'!$A$2:$P$216,16,FALSE)</f>
        <v>Lower Yukon-Kuskokwim</v>
      </c>
      <c r="T74" s="170" t="str">
        <f>VLOOKUP($A74,[3]Table2.5a!$A$3:$AA$196,27, FALSE)</f>
        <v>PCE revenue assumes all kWh are at residential rate</v>
      </c>
    </row>
    <row r="75" spans="1:20" s="98" customFormat="1" x14ac:dyDescent="0.25">
      <c r="A75" s="98" t="s">
        <v>636</v>
      </c>
      <c r="B75">
        <f>VLOOKUP($A75,'LOOKUP SalesReport 2023-11-13'!$A$2:$O$216,4, FALSE)</f>
        <v>331450</v>
      </c>
      <c r="C75">
        <f>VLOOKUP(A75,'LOOKUP SalesReport 2023-11-13'!$A$2:$Q$216,9,FALSE)</f>
        <v>169</v>
      </c>
      <c r="D75" s="48" t="str" cm="1">
        <f t="array" ref="D75">IFERROR(_xlfn.XLOOKUP(1,('Annual Sales FINAL 06262023'!$A$3:$A$4500=Table2.5b!$A75)*('Annual Sales FINAL 06262023'!$F$3:$F$4500='Input_Data &amp; TOC'!$A$2),'Annual Sales FINAL 06262023'!$J$3:$J$4500,,TRUE),_xlfn.XLOOKUP(A75,'LOOKUP SalesReport 2023-11-13'!A:A,'LOOKUP SalesReport 2023-11-13'!H:H,,FALSE))</f>
        <v>Alaska Village Electric Cooperative</v>
      </c>
      <c r="E75" s="48" t="str" cm="1">
        <f t="array" ref="E75">IFERROR(_xlfn.XLOOKUP(1,('Annual Sales FINAL 06262023'!$A$3:$A$4500=Table2.5b!$A75)*('Annual Sales FINAL 06262023'!$F$3:$F$4500='Input_Data &amp; TOC'!$A$2),'Annual Sales FINAL 06262023'!$B$3:$B$4500,,TRUE),_xlfn.XLOOKUP(A75,'LOOKUP SalesReport 2023-11-13'!A:A,'LOOKUP SalesReport 2023-11-13'!G:G,,FALSE))</f>
        <v>Mekoryuk</v>
      </c>
      <c r="F75" s="48" t="str" cm="1">
        <f t="array" ref="F75">IFERROR(_xlfn.XLOOKUP(1,('Annual Sales FINAL 06262023'!$A$3:$A$4500=Table2.5b!$A75)*('Annual Sales FINAL 06262023'!$F$3:$F$4500='Input_Data &amp; TOC'!$A$2),'Annual Sales FINAL 06262023'!$E$3:$E$4500,,TRUE),_xlfn.XLOOKUP(A75,'LOOKUP SalesReport 2023-11-13'!A:A,'LOOKUP SalesReport 2023-11-13'!K:K,,FALSE))</f>
        <v>Mekoryuk_grid</v>
      </c>
      <c r="G75" s="98" t="str">
        <f>VLOOKUP($F75,'LOOKUP INTERTIES 2023-11-08'!$B$2:$G$206,6,FALSE)</f>
        <v>Lower Yukon-Kuskokwim</v>
      </c>
      <c r="H75" s="175">
        <f>IFERROR(VLOOKUP($A75,Table2.5a!$A$3:$AA$196,9, FALSE)/VLOOKUP($A75,Table2.5a!$A$3:$AA$196,10, FALSE)*1000,)</f>
        <v>3386.8907563025209</v>
      </c>
      <c r="I75" s="175">
        <f>IFERROR(VLOOKUP($A75,Table2.5a!$A$3:$AA$196,8, FALSE)/VLOOKUP($A75,Table2.5a!$A$3:$AA$196,10, FALSE)*1000,)</f>
        <v>1767.3078207282911</v>
      </c>
      <c r="J75" s="176">
        <f>IFERROR(VLOOKUP($A75,Table2.5a!$A$3:$AA$196,8, FALSE)/VLOOKUP($A75,Table2.5a!$A$3:$AA$196,9, FALSE),)</f>
        <v>0.52180833333333332</v>
      </c>
      <c r="K75" s="175">
        <f>IFERROR(VLOOKUP($A75,Table2.5a!$A$3:$AA$196,13, FALSE)/VLOOKUP($A75,Table2.5a!$A$3:$AA$196,14, FALSE)*1000,)</f>
        <v>8545.2080536912763</v>
      </c>
      <c r="L75" s="175">
        <f>IFERROR(VLOOKUP($A75,Table2.5a!$A$3:$AA$196,12, FALSE)/VLOOKUP($A75,Table2.5a!$A$3:$AA$196,14, FALSE)*1000,)</f>
        <v>4458.9607724832213</v>
      </c>
      <c r="M75" s="176">
        <f>IFERROR(VLOOKUP($A75,Table2.5a!$A$3:$AA$196,12, FALSE)/VLOOKUP($A75,Table2.5a!$A$3:$AA$196,13, FALSE),)</f>
        <v>0.52180833333333332</v>
      </c>
      <c r="N75" s="176">
        <f>IFERROR(VLOOKUP($A75,Table2.5a!$A$3:$AA$196,17, FALSE)/VLOOKUP($A75,Table2.5a!$A$3:$AA$196,18, FALSE)*1000,)</f>
        <v>13480.096774193547</v>
      </c>
      <c r="O75" s="176">
        <f>IFERROR(VLOOKUP($A75,Table2.5a!$A$3:$AA$196,16, FALSE)/VLOOKUP($A75,Table2.5a!$A$3:$AA$196,18, FALSE)*1000,)</f>
        <v>7034.0268309139774</v>
      </c>
      <c r="P75" s="176">
        <f>IFERROR(VLOOKUP($A75,Table2.5a!$A$3:$AA$196,16, FALSE),)</f>
        <v>218.05483175833331</v>
      </c>
      <c r="Q75" s="176" t="str">
        <f>IFERROR(VLOOKUP($A75,Table2.5a!$A$3:$AA$196,24, FALSE),)</f>
        <v>PCE</v>
      </c>
      <c r="R75" s="176">
        <f>IFERROR(VLOOKUP($A75,Table2.5a!$A$3:$AA$196,25, FALSE),)</f>
        <v>12</v>
      </c>
      <c r="S75" s="98" t="str">
        <f>VLOOKUP($A75,'LOOKUP SalesReport 2023-11-13'!$A$2:$P$216,16,FALSE)</f>
        <v>Lower Yukon-Kuskokwim</v>
      </c>
      <c r="T75" s="170" t="str">
        <f>VLOOKUP($A75,[3]Table2.5a!$A$3:$AA$196,27, FALSE)</f>
        <v>PCE revenue assumes all kWh are at residential rate</v>
      </c>
    </row>
    <row r="76" spans="1:20" s="98" customFormat="1" x14ac:dyDescent="0.25">
      <c r="A76" s="98" t="s">
        <v>864</v>
      </c>
      <c r="B76">
        <f>VLOOKUP($A76,'LOOKUP SalesReport 2023-11-13'!$A$2:$O$216,4, FALSE)</f>
        <v>332250</v>
      </c>
      <c r="C76">
        <f>VLOOKUP(A76,'LOOKUP SalesReport 2023-11-13'!$A$2:$Q$216,9,FALSE)</f>
        <v>343</v>
      </c>
      <c r="D76" s="48" t="str" cm="1">
        <f t="array" ref="D76">IFERROR(_xlfn.XLOOKUP(1,('Annual Sales FINAL 06262023'!$A$3:$A$4500=Table2.5b!$A76)*('Annual Sales FINAL 06262023'!$F$3:$F$4500='Input_Data &amp; TOC'!$A$2),'Annual Sales FINAL 06262023'!$J$3:$J$4500,,TRUE),_xlfn.XLOOKUP(A76,'LOOKUP SalesReport 2023-11-13'!A:A,'LOOKUP SalesReport 2023-11-13'!H:H,,FALSE))</f>
        <v>Middle Kuskokwim Electric</v>
      </c>
      <c r="E76" s="48" t="str" cm="1">
        <f t="array" ref="E76">IFERROR(_xlfn.XLOOKUP(1,('Annual Sales FINAL 06262023'!$A$3:$A$4500=Table2.5b!$A76)*('Annual Sales FINAL 06262023'!$F$3:$F$4500='Input_Data &amp; TOC'!$A$2),'Annual Sales FINAL 06262023'!$B$3:$B$4500,,TRUE),_xlfn.XLOOKUP(A76,'LOOKUP SalesReport 2023-11-13'!A:A,'LOOKUP SalesReport 2023-11-13'!G:G,,FALSE))</f>
        <v>Red Devil</v>
      </c>
      <c r="F76" s="48" t="str" cm="1">
        <f t="array" ref="F76">IFERROR(_xlfn.XLOOKUP(1,('Annual Sales FINAL 06262023'!$A$3:$A$4500=Table2.5b!$A76)*('Annual Sales FINAL 06262023'!$F$3:$F$4500='Input_Data &amp; TOC'!$A$2),'Annual Sales FINAL 06262023'!$E$3:$E$4500,,TRUE),_xlfn.XLOOKUP(A76,'LOOKUP SalesReport 2023-11-13'!A:A,'LOOKUP SalesReport 2023-11-13'!K:K,,FALSE))</f>
        <v>Red Devil_grid</v>
      </c>
      <c r="G76" s="98" t="str">
        <f>VLOOKUP($F76,'LOOKUP INTERTIES 2023-11-08'!$B$2:$G$206,6,FALSE)</f>
        <v>Lower Yukon-Kuskokwim</v>
      </c>
      <c r="H76" s="175">
        <f>IFERROR(VLOOKUP($A76,Table2.5a!$A$3:$AA$196,9, FALSE)/VLOOKUP($A76,Table2.5a!$A$3:$AA$196,10, FALSE)*1000,)</f>
        <v>3414.705882352941</v>
      </c>
      <c r="I76" s="175">
        <f>IFERROR(VLOOKUP($A76,Table2.5a!$A$3:$AA$196,8, FALSE)/VLOOKUP($A76,Table2.5a!$A$3:$AA$196,10, FALSE)*1000,)</f>
        <v>3799.5716911764721</v>
      </c>
      <c r="J76" s="176">
        <f>IFERROR(VLOOKUP($A76,Table2.5a!$A$3:$AA$196,8, FALSE)/VLOOKUP($A76,Table2.5a!$A$3:$AA$196,9, FALSE),)</f>
        <v>1.1127083333333336</v>
      </c>
      <c r="K76" s="175">
        <f>IFERROR(VLOOKUP($A76,Table2.5a!$A$3:$AA$196,13, FALSE)/VLOOKUP($A76,Table2.5a!$A$3:$AA$196,14, FALSE)*1000,)</f>
        <v>0</v>
      </c>
      <c r="L76" s="175">
        <f>IFERROR(VLOOKUP($A76,Table2.5a!$A$3:$AA$196,12, FALSE)/VLOOKUP($A76,Table2.5a!$A$3:$AA$196,14, FALSE)*1000,)</f>
        <v>0</v>
      </c>
      <c r="M76" s="176">
        <f>IFERROR(VLOOKUP($A76,Table2.5a!$A$3:$AA$196,12, FALSE)/VLOOKUP($A76,Table2.5a!$A$3:$AA$196,13, FALSE),)</f>
        <v>1.1127083333333336</v>
      </c>
      <c r="N76" s="176">
        <f>IFERROR(VLOOKUP($A76,Table2.5a!$A$3:$AA$196,17, FALSE)/VLOOKUP($A76,Table2.5a!$A$3:$AA$196,18, FALSE)*1000,)</f>
        <v>1068.5783132530121</v>
      </c>
      <c r="O76" s="176">
        <f>IFERROR(VLOOKUP($A76,Table2.5a!$A$3:$AA$196,16, FALSE)/VLOOKUP($A76,Table2.5a!$A$3:$AA$196,18, FALSE)*1000,)</f>
        <v>1189.0159939759039</v>
      </c>
      <c r="P76" s="176">
        <f>IFERROR(VLOOKUP($A76,Table2.5a!$A$3:$AA$196,16, FALSE),)</f>
        <v>8.224027291666669</v>
      </c>
      <c r="Q76" s="176" t="str">
        <f>IFERROR(VLOOKUP($A76,Table2.5a!$A$3:$AA$196,24, FALSE),)</f>
        <v>PCE</v>
      </c>
      <c r="R76" s="176">
        <f>IFERROR(VLOOKUP($A76,Table2.5a!$A$3:$AA$196,25, FALSE),)</f>
        <v>12</v>
      </c>
      <c r="S76" s="98" t="str">
        <f>VLOOKUP($A76,'LOOKUP SalesReport 2023-11-13'!$A$2:$P$216,16,FALSE)</f>
        <v>Lower Yukon-Kuskokwim</v>
      </c>
      <c r="T76" s="170" t="str">
        <f>VLOOKUP($A76,[3]Table2.5a!$A$3:$AA$196,27, FALSE)</f>
        <v>PCE revenue assumes all kWh are at residential rate</v>
      </c>
    </row>
    <row r="77" spans="1:20" s="98" customFormat="1" x14ac:dyDescent="0.25">
      <c r="A77" s="98" t="s">
        <v>1003</v>
      </c>
      <c r="B77">
        <f>VLOOKUP($A77,'LOOKUP SalesReport 2023-11-13'!$A$2:$O$216,4, FALSE)</f>
        <v>332300</v>
      </c>
      <c r="C77">
        <f>VLOOKUP(A77,'LOOKUP SalesReport 2023-11-13'!$A$2:$Q$216,9,FALSE)</f>
        <v>625</v>
      </c>
      <c r="D77" s="48" t="str" cm="1">
        <f t="array" ref="D77">IFERROR(_xlfn.XLOOKUP(1,('Annual Sales FINAL 06262023'!$A$3:$A$4500=Table2.5b!$A77)*('Annual Sales FINAL 06262023'!$F$3:$F$4500='Input_Data &amp; TOC'!$A$2),'Annual Sales FINAL 06262023'!$J$3:$J$4500,,TRUE),_xlfn.XLOOKUP(A77,'LOOKUP SalesReport 2023-11-13'!A:A,'LOOKUP SalesReport 2023-11-13'!H:H,,FALSE))</f>
        <v>Napaskiak Electric Utility</v>
      </c>
      <c r="E77" s="48" t="str" cm="1">
        <f t="array" ref="E77">IFERROR(_xlfn.XLOOKUP(1,('Annual Sales FINAL 06262023'!$A$3:$A$4500=Table2.5b!$A77)*('Annual Sales FINAL 06262023'!$F$3:$F$4500='Input_Data &amp; TOC'!$A$2),'Annual Sales FINAL 06262023'!$B$3:$B$4500,,TRUE),_xlfn.XLOOKUP(A77,'LOOKUP SalesReport 2023-11-13'!A:A,'LOOKUP SalesReport 2023-11-13'!G:G,,FALSE))</f>
        <v>Napaskiak</v>
      </c>
      <c r="F77" s="48" t="str" cm="1">
        <f t="array" ref="F77">IFERROR(_xlfn.XLOOKUP(1,('Annual Sales FINAL 06262023'!$A$3:$A$4500=Table2.5b!$A77)*('Annual Sales FINAL 06262023'!$F$3:$F$4500='Input_Data &amp; TOC'!$A$2),'Annual Sales FINAL 06262023'!$E$3:$E$4500,,TRUE),_xlfn.XLOOKUP(A77,'LOOKUP SalesReport 2023-11-13'!A:A,'LOOKUP SalesReport 2023-11-13'!K:K,,FALSE))</f>
        <v>Napaskiak_grid</v>
      </c>
      <c r="G77" s="98" t="str">
        <f>VLOOKUP($F77,'LOOKUP INTERTIES 2023-11-08'!$B$2:$G$206,6,FALSE)</f>
        <v>Lower Yukon-Kuskokwim</v>
      </c>
      <c r="H77" s="175">
        <f>IFERROR(VLOOKUP($A77,Table2.5a!$A$3:$AA$196,9, FALSE)/VLOOKUP($A77,Table2.5a!$A$3:$AA$196,10, FALSE)*1000,)</f>
        <v>3659.8835820895524</v>
      </c>
      <c r="I77" s="175">
        <f>IFERROR(VLOOKUP($A77,Table2.5a!$A$3:$AA$196,8, FALSE)/VLOOKUP($A77,Table2.5a!$A$3:$AA$196,10, FALSE)*1000,)</f>
        <v>2561.9185074626871</v>
      </c>
      <c r="J77" s="176">
        <f>IFERROR(VLOOKUP($A77,Table2.5a!$A$3:$AA$196,8, FALSE)/VLOOKUP($A77,Table2.5a!$A$3:$AA$196,9, FALSE),)</f>
        <v>0.70000000000000007</v>
      </c>
      <c r="K77" s="175">
        <f>IFERROR(VLOOKUP($A77,Table2.5a!$A$3:$AA$196,13, FALSE)/VLOOKUP($A77,Table2.5a!$A$3:$AA$196,14, FALSE)*1000,)</f>
        <v>25897.75</v>
      </c>
      <c r="L77" s="175">
        <f>IFERROR(VLOOKUP($A77,Table2.5a!$A$3:$AA$196,12, FALSE)/VLOOKUP($A77,Table2.5a!$A$3:$AA$196,14, FALSE)*1000,)</f>
        <v>18128.424999999999</v>
      </c>
      <c r="M77" s="176">
        <f>IFERROR(VLOOKUP($A77,Table2.5a!$A$3:$AA$196,12, FALSE)/VLOOKUP($A77,Table2.5a!$A$3:$AA$196,13, FALSE),)</f>
        <v>0.70000000000000007</v>
      </c>
      <c r="N77" s="176">
        <f>IFERROR(VLOOKUP($A77,Table2.5a!$A$3:$AA$196,17, FALSE)/VLOOKUP($A77,Table2.5a!$A$3:$AA$196,18, FALSE)*1000,)</f>
        <v>2109.1510791366904</v>
      </c>
      <c r="O77" s="176">
        <f>IFERROR(VLOOKUP($A77,Table2.5a!$A$3:$AA$196,16, FALSE)/VLOOKUP($A77,Table2.5a!$A$3:$AA$196,18, FALSE)*1000,)</f>
        <v>1476.4057553956836</v>
      </c>
      <c r="P77" s="176">
        <f>IFERROR(VLOOKUP($A77,Table2.5a!$A$3:$AA$196,16, FALSE),)</f>
        <v>34.203400000000002</v>
      </c>
      <c r="Q77" s="176" t="str">
        <f>IFERROR(VLOOKUP($A77,Table2.5a!$A$3:$AA$196,24, FALSE),)</f>
        <v>PCE</v>
      </c>
      <c r="R77" s="176">
        <f>IFERROR(VLOOKUP($A77,Table2.5a!$A$3:$AA$196,25, FALSE),)</f>
        <v>12</v>
      </c>
      <c r="S77" s="98" t="str">
        <f>VLOOKUP($A77,'LOOKUP SalesReport 2023-11-13'!$A$2:$P$216,16,FALSE)</f>
        <v>Lower Yukon-Kuskokwim</v>
      </c>
      <c r="T77" s="170" t="str">
        <f>VLOOKUP($A77,[3]Table2.5a!$A$3:$AA$196,27, FALSE)</f>
        <v>PCE revenue assumes all kWh are at residential rate</v>
      </c>
    </row>
    <row r="78" spans="1:20" s="98" customFormat="1" x14ac:dyDescent="0.25">
      <c r="A78" s="98" t="s">
        <v>821</v>
      </c>
      <c r="B78">
        <f>VLOOKUP($A78,'LOOKUP SalesReport 2023-11-13'!$A$2:$O$216,4, FALSE)</f>
        <v>332290</v>
      </c>
      <c r="C78">
        <f>VLOOKUP(A78,'LOOKUP SalesReport 2023-11-13'!$A$2:$Q$216,9,FALSE)</f>
        <v>319</v>
      </c>
      <c r="D78" s="48" t="str" cm="1">
        <f t="array" ref="D78">IFERROR(_xlfn.XLOOKUP(1,('Annual Sales FINAL 06262023'!$A$3:$A$4500=Table2.5b!$A78)*('Annual Sales FINAL 06262023'!$F$3:$F$4500='Input_Data &amp; TOC'!$A$2),'Annual Sales FINAL 06262023'!$J$3:$J$4500,,TRUE),_xlfn.XLOOKUP(A78,'LOOKUP SalesReport 2023-11-13'!A:A,'LOOKUP SalesReport 2023-11-13'!H:H,,FALSE))</f>
        <v>Napakiak Ircinraq</v>
      </c>
      <c r="E78" s="48" t="str" cm="1">
        <f t="array" ref="E78">IFERROR(_xlfn.XLOOKUP(1,('Annual Sales FINAL 06262023'!$A$3:$A$4500=Table2.5b!$A78)*('Annual Sales FINAL 06262023'!$F$3:$F$4500='Input_Data &amp; TOC'!$A$2),'Annual Sales FINAL 06262023'!$B$3:$B$4500,,TRUE),_xlfn.XLOOKUP(A78,'LOOKUP SalesReport 2023-11-13'!A:A,'LOOKUP SalesReport 2023-11-13'!G:G,,FALSE))</f>
        <v>Napakiak</v>
      </c>
      <c r="F78" s="48" t="str" cm="1">
        <f t="array" ref="F78">IFERROR(_xlfn.XLOOKUP(1,('Annual Sales FINAL 06262023'!$A$3:$A$4500=Table2.5b!$A78)*('Annual Sales FINAL 06262023'!$F$3:$F$4500='Input_Data &amp; TOC'!$A$2),'Annual Sales FINAL 06262023'!$E$3:$E$4500,,TRUE),_xlfn.XLOOKUP(A78,'LOOKUP SalesReport 2023-11-13'!A:A,'LOOKUP SalesReport 2023-11-13'!K:K,,FALSE))</f>
        <v>Bethel_grid</v>
      </c>
      <c r="G78" s="98" t="str">
        <f>VLOOKUP($F78,'LOOKUP INTERTIES 2023-11-08'!$B$2:$G$206,6,FALSE)</f>
        <v>Lower Yukon-Kuskokwim</v>
      </c>
      <c r="H78" s="175">
        <f>IFERROR(VLOOKUP($A78,Table2.5a!$A$3:$AA$196,9, FALSE)/VLOOKUP($A78,Table2.5a!$A$3:$AA$196,10, FALSE)*1000,)</f>
        <v>3706.6198083067093</v>
      </c>
      <c r="I78" s="175">
        <f>IFERROR(VLOOKUP($A78,Table2.5a!$A$3:$AA$196,8, FALSE)/VLOOKUP($A78,Table2.5a!$A$3:$AA$196,10, FALSE)*1000,)</f>
        <v>2862.9313629392968</v>
      </c>
      <c r="J78" s="176">
        <f>IFERROR(VLOOKUP($A78,Table2.5a!$A$3:$AA$196,8, FALSE)/VLOOKUP($A78,Table2.5a!$A$3:$AA$196,9, FALSE),)</f>
        <v>0.77238333333333331</v>
      </c>
      <c r="K78" s="175">
        <f>IFERROR(VLOOKUP($A78,Table2.5a!$A$3:$AA$196,13, FALSE)/VLOOKUP($A78,Table2.5a!$A$3:$AA$196,14, FALSE)*1000,)</f>
        <v>55830.25</v>
      </c>
      <c r="L78" s="175">
        <f>IFERROR(VLOOKUP($A78,Table2.5a!$A$3:$AA$196,12, FALSE)/VLOOKUP($A78,Table2.5a!$A$3:$AA$196,14, FALSE)*1000,)</f>
        <v>43122.354595833327</v>
      </c>
      <c r="M78" s="176">
        <f>IFERROR(VLOOKUP($A78,Table2.5a!$A$3:$AA$196,12, FALSE)/VLOOKUP($A78,Table2.5a!$A$3:$AA$196,13, FALSE),)</f>
        <v>0.77238333333333331</v>
      </c>
      <c r="N78" s="176">
        <f>IFERROR(VLOOKUP($A78,Table2.5a!$A$3:$AA$196,17, FALSE)/VLOOKUP($A78,Table2.5a!$A$3:$AA$196,18, FALSE)*1000,)</f>
        <v>4451.9240506329115</v>
      </c>
      <c r="O78" s="176">
        <f>IFERROR(VLOOKUP($A78,Table2.5a!$A$3:$AA$196,16, FALSE)/VLOOKUP($A78,Table2.5a!$A$3:$AA$196,18, FALSE)*1000,)</f>
        <v>3438.5919379746833</v>
      </c>
      <c r="P78" s="176">
        <f>IFERROR(VLOOKUP($A78,Table2.5a!$A$3:$AA$196,16, FALSE),)</f>
        <v>45.274793849999995</v>
      </c>
      <c r="Q78" s="176" t="str">
        <f>IFERROR(VLOOKUP($A78,Table2.5a!$A$3:$AA$196,24, FALSE),)</f>
        <v>PCE</v>
      </c>
      <c r="R78" s="176">
        <f>IFERROR(VLOOKUP($A78,Table2.5a!$A$3:$AA$196,25, FALSE),)</f>
        <v>12</v>
      </c>
      <c r="S78" s="98" t="str">
        <f>VLOOKUP($A78,'LOOKUP SalesReport 2023-11-13'!$A$2:$P$216,16,FALSE)</f>
        <v>Lower Yukon-Kuskokwim</v>
      </c>
      <c r="T78" s="170" t="str">
        <f>VLOOKUP($A78,[3]Table2.5a!$A$3:$AA$196,27, FALSE)</f>
        <v>PCE revenue assumes all kWh are at residential rate</v>
      </c>
    </row>
    <row r="79" spans="1:20" s="98" customFormat="1" x14ac:dyDescent="0.25">
      <c r="A79" s="98" t="s">
        <v>954</v>
      </c>
      <c r="B79">
        <f>VLOOKUP($A79,'LOOKUP SalesReport 2023-11-13'!$A$2:$O$216,4, FALSE)</f>
        <v>331020</v>
      </c>
      <c r="C79">
        <f>VLOOKUP(A79,'LOOKUP SalesReport 2023-11-13'!$A$2:$Q$216,9,FALSE)</f>
        <v>412</v>
      </c>
      <c r="D79" s="48" t="str" cm="1">
        <f t="array" ref="D79">IFERROR(_xlfn.XLOOKUP(1,('Annual Sales FINAL 06262023'!$A$3:$A$4500=Table2.5b!$A79)*('Annual Sales FINAL 06262023'!$F$3:$F$4500='Input_Data &amp; TOC'!$A$2),'Annual Sales FINAL 06262023'!$J$3:$J$4500,,TRUE),_xlfn.XLOOKUP(A79,'LOOKUP SalesReport 2023-11-13'!A:A,'LOOKUP SalesReport 2023-11-13'!H:H,,FALSE))</f>
        <v>Akiachak Native Community</v>
      </c>
      <c r="E79" s="48" t="str" cm="1">
        <f t="array" ref="E79">IFERROR(_xlfn.XLOOKUP(1,('Annual Sales FINAL 06262023'!$A$3:$A$4500=Table2.5b!$A79)*('Annual Sales FINAL 06262023'!$F$3:$F$4500='Input_Data &amp; TOC'!$A$2),'Annual Sales FINAL 06262023'!$B$3:$B$4500,,TRUE),_xlfn.XLOOKUP(A79,'LOOKUP SalesReport 2023-11-13'!A:A,'LOOKUP SalesReport 2023-11-13'!G:G,,FALSE))</f>
        <v>Akiachak</v>
      </c>
      <c r="F79" s="48" t="str" cm="1">
        <f t="array" ref="F79">IFERROR(_xlfn.XLOOKUP(1,('Annual Sales FINAL 06262023'!$A$3:$A$4500=Table2.5b!$A79)*('Annual Sales FINAL 06262023'!$F$3:$F$4500='Input_Data &amp; TOC'!$A$2),'Annual Sales FINAL 06262023'!$E$3:$E$4500,,TRUE),_xlfn.XLOOKUP(A79,'LOOKUP SalesReport 2023-11-13'!A:A,'LOOKUP SalesReport 2023-11-13'!K:K,,FALSE))</f>
        <v>Akiachak_grid</v>
      </c>
      <c r="G79" s="98" t="str">
        <f>VLOOKUP($F79,'LOOKUP INTERTIES 2023-11-08'!$B$2:$G$206,6,FALSE)</f>
        <v>Lower Yukon-Kuskokwim</v>
      </c>
      <c r="H79" s="175">
        <f>IFERROR(VLOOKUP($A79,Table2.5a!$A$3:$AA$196,9, FALSE)/VLOOKUP($A79,Table2.5a!$A$3:$AA$196,10, FALSE)*1000,)</f>
        <v>4134.9694793536801</v>
      </c>
      <c r="I79" s="175">
        <f>IFERROR(VLOOKUP($A79,Table2.5a!$A$3:$AA$196,8, FALSE)/VLOOKUP($A79,Table2.5a!$A$3:$AA$196,10, FALSE)*1000,)</f>
        <v>2543.0062298025132</v>
      </c>
      <c r="J79" s="176">
        <f>IFERROR(VLOOKUP($A79,Table2.5a!$A$3:$AA$196,8, FALSE)/VLOOKUP($A79,Table2.5a!$A$3:$AA$196,9, FALSE),)</f>
        <v>0.61499999999999988</v>
      </c>
      <c r="K79" s="175">
        <f>IFERROR(VLOOKUP($A79,Table2.5a!$A$3:$AA$196,13, FALSE)/VLOOKUP($A79,Table2.5a!$A$3:$AA$196,14, FALSE)*1000,)</f>
        <v>41664</v>
      </c>
      <c r="L79" s="175">
        <f>IFERROR(VLOOKUP($A79,Table2.5a!$A$3:$AA$196,12, FALSE)/VLOOKUP($A79,Table2.5a!$A$3:$AA$196,14, FALSE)*1000,)</f>
        <v>25623.359999999997</v>
      </c>
      <c r="M79" s="176">
        <f>IFERROR(VLOOKUP($A79,Table2.5a!$A$3:$AA$196,12, FALSE)/VLOOKUP($A79,Table2.5a!$A$3:$AA$196,13, FALSE),)</f>
        <v>0.61499999999999988</v>
      </c>
      <c r="N79" s="176">
        <f>IFERROR(VLOOKUP($A79,Table2.5a!$A$3:$AA$196,17, FALSE)/VLOOKUP($A79,Table2.5a!$A$3:$AA$196,18, FALSE)*1000,)</f>
        <v>13175.772727272728</v>
      </c>
      <c r="O79" s="176">
        <f>IFERROR(VLOOKUP($A79,Table2.5a!$A$3:$AA$196,16, FALSE)/VLOOKUP($A79,Table2.5a!$A$3:$AA$196,18, FALSE)*1000,)</f>
        <v>8103.1002272727264</v>
      </c>
      <c r="P79" s="176">
        <f>IFERROR(VLOOKUP($A79,Table2.5a!$A$3:$AA$196,16, FALSE),)</f>
        <v>356.53640999999993</v>
      </c>
      <c r="Q79" s="176" t="str">
        <f>IFERROR(VLOOKUP($A79,Table2.5a!$A$3:$AA$196,24, FALSE),)</f>
        <v>PCE</v>
      </c>
      <c r="R79" s="176">
        <f>IFERROR(VLOOKUP($A79,Table2.5a!$A$3:$AA$196,25, FALSE),)</f>
        <v>12</v>
      </c>
      <c r="S79" s="98" t="str">
        <f>VLOOKUP($A79,'LOOKUP SalesReport 2023-11-13'!$A$2:$P$216,16,FALSE)</f>
        <v>Lower Yukon-Kuskokwim</v>
      </c>
      <c r="T79" s="170" t="str">
        <f>VLOOKUP($A79,[3]Table2.5a!$A$3:$AA$196,27, FALSE)</f>
        <v>PCE revenue assumes all kWh are at residential rate</v>
      </c>
    </row>
    <row r="80" spans="1:20" s="98" customFormat="1" x14ac:dyDescent="0.25">
      <c r="A80" s="98" t="s">
        <v>630</v>
      </c>
      <c r="B80">
        <f>VLOOKUP($A80,'LOOKUP SalesReport 2023-11-13'!$A$2:$O$216,4, FALSE)</f>
        <v>331430</v>
      </c>
      <c r="C80">
        <f>VLOOKUP(A80,'LOOKUP SalesReport 2023-11-13'!$A$2:$Q$216,9,FALSE)</f>
        <v>169</v>
      </c>
      <c r="D80" s="48" t="str" cm="1">
        <f t="array" ref="D80">IFERROR(_xlfn.XLOOKUP(1,('Annual Sales FINAL 06262023'!$A$3:$A$4500=Table2.5b!$A80)*('Annual Sales FINAL 06262023'!$F$3:$F$4500='Input_Data &amp; TOC'!$A$2),'Annual Sales FINAL 06262023'!$J$3:$J$4500,,TRUE),_xlfn.XLOOKUP(A80,'LOOKUP SalesReport 2023-11-13'!A:A,'LOOKUP SalesReport 2023-11-13'!H:H,,FALSE))</f>
        <v>Alaska Village Electric Cooperative</v>
      </c>
      <c r="E80" s="48" t="str" cm="1">
        <f t="array" ref="E80">IFERROR(_xlfn.XLOOKUP(1,('Annual Sales FINAL 06262023'!$A$3:$A$4500=Table2.5b!$A80)*('Annual Sales FINAL 06262023'!$F$3:$F$4500='Input_Data &amp; TOC'!$A$2),'Annual Sales FINAL 06262023'!$B$3:$B$4500,,TRUE),_xlfn.XLOOKUP(A80,'LOOKUP SalesReport 2023-11-13'!A:A,'LOOKUP SalesReport 2023-11-13'!G:G,,FALSE))</f>
        <v>Lower Kalskag</v>
      </c>
      <c r="F80" s="48" t="str" cm="1">
        <f t="array" ref="F80">IFERROR(_xlfn.XLOOKUP(1,('Annual Sales FINAL 06262023'!$A$3:$A$4500=Table2.5b!$A80)*('Annual Sales FINAL 06262023'!$F$3:$F$4500='Input_Data &amp; TOC'!$A$2),'Annual Sales FINAL 06262023'!$E$3:$E$4500,,TRUE),_xlfn.XLOOKUP(A80,'LOOKUP SalesReport 2023-11-13'!A:A,'LOOKUP SalesReport 2023-11-13'!K:K,,FALSE))</f>
        <v>Upper Kalskag_grid</v>
      </c>
      <c r="G80" s="98" t="str">
        <f>VLOOKUP($F80,'LOOKUP INTERTIES 2023-11-08'!$B$2:$G$206,6,FALSE)</f>
        <v>Lower Yukon-Kuskokwim</v>
      </c>
      <c r="H80" s="175">
        <f>IFERROR(VLOOKUP($A80,Table2.5a!$A$3:$AA$196,9, FALSE)/VLOOKUP($A80,Table2.5a!$A$3:$AA$196,10, FALSE)*1000,)</f>
        <v>4318.2430278884458</v>
      </c>
      <c r="I80" s="175">
        <f>IFERROR(VLOOKUP($A80,Table2.5a!$A$3:$AA$196,8, FALSE)/VLOOKUP($A80,Table2.5a!$A$3:$AA$196,10, FALSE)*1000,)</f>
        <v>2217.2378680278875</v>
      </c>
      <c r="J80" s="176">
        <f>IFERROR(VLOOKUP($A80,Table2.5a!$A$3:$AA$196,8, FALSE)/VLOOKUP($A80,Table2.5a!$A$3:$AA$196,9, FALSE),)</f>
        <v>0.51345833333333324</v>
      </c>
      <c r="K80" s="175">
        <f>IFERROR(VLOOKUP($A80,Table2.5a!$A$3:$AA$196,13, FALSE)/VLOOKUP($A80,Table2.5a!$A$3:$AA$196,14, FALSE)*1000,)</f>
        <v>14181.551020408166</v>
      </c>
      <c r="L80" s="175">
        <f>IFERROR(VLOOKUP($A80,Table2.5a!$A$3:$AA$196,12, FALSE)/VLOOKUP($A80,Table2.5a!$A$3:$AA$196,14, FALSE)*1000,)</f>
        <v>7281.6355510204075</v>
      </c>
      <c r="M80" s="176">
        <f>IFERROR(VLOOKUP($A80,Table2.5a!$A$3:$AA$196,12, FALSE)/VLOOKUP($A80,Table2.5a!$A$3:$AA$196,13, FALSE),)</f>
        <v>0.51345833333333324</v>
      </c>
      <c r="N80" s="176">
        <f>IFERROR(VLOOKUP($A80,Table2.5a!$A$3:$AA$196,17, FALSE)/VLOOKUP($A80,Table2.5a!$A$3:$AA$196,18, FALSE)*1000,)</f>
        <v>14738.815642458099</v>
      </c>
      <c r="O80" s="176">
        <f>IFERROR(VLOOKUP($A80,Table2.5a!$A$3:$AA$196,16, FALSE)/VLOOKUP($A80,Table2.5a!$A$3:$AA$196,18, FALSE)*1000,)</f>
        <v>7567.7677150837972</v>
      </c>
      <c r="P80" s="176">
        <f>IFERROR(VLOOKUP($A80,Table2.5a!$A$3:$AA$196,16, FALSE),)</f>
        <v>112.88586841666664</v>
      </c>
      <c r="Q80" s="176" t="str">
        <f>IFERROR(VLOOKUP($A80,Table2.5a!$A$3:$AA$196,24, FALSE),)</f>
        <v>PCE</v>
      </c>
      <c r="R80" s="176">
        <f>IFERROR(VLOOKUP($A80,Table2.5a!$A$3:$AA$196,25, FALSE),)</f>
        <v>12</v>
      </c>
      <c r="S80" s="98" t="str">
        <f>VLOOKUP($A80,'LOOKUP SalesReport 2023-11-13'!$A$2:$P$216,16,FALSE)</f>
        <v>Lower Yukon-Kuskokwim</v>
      </c>
      <c r="T80" s="170" t="str">
        <f>VLOOKUP($A80,[3]Table2.5a!$A$3:$AA$196,27, FALSE)</f>
        <v>PCE revenue assumes all kWh are at residential rate</v>
      </c>
    </row>
    <row r="81" spans="1:20" s="98" customFormat="1" x14ac:dyDescent="0.25">
      <c r="A81" s="98" t="s">
        <v>717</v>
      </c>
      <c r="B81">
        <f>VLOOKUP($A81,'LOOKUP SalesReport 2023-11-13'!$A$2:$O$216,4, FALSE)</f>
        <v>331710</v>
      </c>
      <c r="C81">
        <f>VLOOKUP(A81,'LOOKUP SalesReport 2023-11-13'!$A$2:$Q$216,9,FALSE)</f>
        <v>169</v>
      </c>
      <c r="D81" s="48" t="str" cm="1">
        <f t="array" ref="D81">IFERROR(_xlfn.XLOOKUP(1,('Annual Sales FINAL 06262023'!$A$3:$A$4500=Table2.5b!$A81)*('Annual Sales FINAL 06262023'!$F$3:$F$4500='Input_Data &amp; TOC'!$A$2),'Annual Sales FINAL 06262023'!$J$3:$J$4500,,TRUE),_xlfn.XLOOKUP(A81,'LOOKUP SalesReport 2023-11-13'!A:A,'LOOKUP SalesReport 2023-11-13'!H:H,,FALSE))</f>
        <v>Alaska Village Electric Cooperative</v>
      </c>
      <c r="E81" s="48" t="str" cm="1">
        <f t="array" ref="E81">IFERROR(_xlfn.XLOOKUP(1,('Annual Sales FINAL 06262023'!$A$3:$A$4500=Table2.5b!$A81)*('Annual Sales FINAL 06262023'!$F$3:$F$4500='Input_Data &amp; TOC'!$A$2),'Annual Sales FINAL 06262023'!$B$3:$B$4500,,TRUE),_xlfn.XLOOKUP(A81,'LOOKUP SalesReport 2023-11-13'!A:A,'LOOKUP SalesReport 2023-11-13'!G:G,,FALSE))</f>
        <v>Tununak</v>
      </c>
      <c r="F81" s="48" t="str" cm="1">
        <f t="array" ref="F81">IFERROR(_xlfn.XLOOKUP(1,('Annual Sales FINAL 06262023'!$A$3:$A$4500=Table2.5b!$A81)*('Annual Sales FINAL 06262023'!$F$3:$F$4500='Input_Data &amp; TOC'!$A$2),'Annual Sales FINAL 06262023'!$E$3:$E$4500,,TRUE),_xlfn.XLOOKUP(A81,'LOOKUP SalesReport 2023-11-13'!A:A,'LOOKUP SalesReport 2023-11-13'!K:K,,FALSE))</f>
        <v>Toksook Bay_grid</v>
      </c>
      <c r="G81" s="98" t="str">
        <f>VLOOKUP($F81,'LOOKUP INTERTIES 2023-11-08'!$B$2:$G$206,6,FALSE)</f>
        <v>Lower Yukon-Kuskokwim</v>
      </c>
      <c r="H81" s="175">
        <f>IFERROR(VLOOKUP($A81,Table2.5a!$A$3:$AA$196,9, FALSE)/VLOOKUP($A81,Table2.5a!$A$3:$AA$196,10, FALSE)*1000,)</f>
        <v>4513.076086956522</v>
      </c>
      <c r="I81" s="175">
        <f>IFERROR(VLOOKUP($A81,Table2.5a!$A$3:$AA$196,8, FALSE)/VLOOKUP($A81,Table2.5a!$A$3:$AA$196,10, FALSE)*1000,)</f>
        <v>2360.5268383152179</v>
      </c>
      <c r="J81" s="176">
        <f>IFERROR(VLOOKUP($A81,Table2.5a!$A$3:$AA$196,8, FALSE)/VLOOKUP($A81,Table2.5a!$A$3:$AA$196,9, FALSE),)</f>
        <v>0.52304166666666674</v>
      </c>
      <c r="K81" s="175">
        <f>IFERROR(VLOOKUP($A81,Table2.5a!$A$3:$AA$196,13, FALSE)/VLOOKUP($A81,Table2.5a!$A$3:$AA$196,14, FALSE)*1000,)</f>
        <v>0</v>
      </c>
      <c r="L81" s="175">
        <f>IFERROR(VLOOKUP($A81,Table2.5a!$A$3:$AA$196,12, FALSE)/VLOOKUP($A81,Table2.5a!$A$3:$AA$196,14, FALSE)*1000,)</f>
        <v>0</v>
      </c>
      <c r="M81" s="176">
        <f>IFERROR(VLOOKUP($A81,Table2.5a!$A$3:$AA$196,12, FALSE)/VLOOKUP($A81,Table2.5a!$A$3:$AA$196,13, FALSE),)</f>
        <v>0</v>
      </c>
      <c r="N81" s="176">
        <f>IFERROR(VLOOKUP($A81,Table2.5a!$A$3:$AA$196,17, FALSE)/VLOOKUP($A81,Table2.5a!$A$3:$AA$196,18, FALSE)*1000,)</f>
        <v>22081.80722891567</v>
      </c>
      <c r="O81" s="176">
        <f>IFERROR(VLOOKUP($A81,Table2.5a!$A$3:$AA$196,16, FALSE)/VLOOKUP($A81,Table2.5a!$A$3:$AA$196,18, FALSE)*1000,)</f>
        <v>11549.705256024099</v>
      </c>
      <c r="P81" s="176">
        <f>IFERROR(VLOOKUP($A81,Table2.5a!$A$3:$AA$196,16, FALSE),)</f>
        <v>319.54184541666672</v>
      </c>
      <c r="Q81" s="176" t="str">
        <f>IFERROR(VLOOKUP($A81,Table2.5a!$A$3:$AA$196,24, FALSE),)</f>
        <v>PCE</v>
      </c>
      <c r="R81" s="176">
        <f>IFERROR(VLOOKUP($A81,Table2.5a!$A$3:$AA$196,25, FALSE),)</f>
        <v>12</v>
      </c>
      <c r="S81" s="98" t="str">
        <f>VLOOKUP($A81,'LOOKUP SalesReport 2023-11-13'!$A$2:$P$216,16,FALSE)</f>
        <v>Lower Yukon-Kuskokwim</v>
      </c>
      <c r="T81" s="170" t="str">
        <f>VLOOKUP($A81,[3]Table2.5a!$A$3:$AA$196,27, FALSE)</f>
        <v>PCE revenue assumes all kWh are at residential rate</v>
      </c>
    </row>
    <row r="82" spans="1:20" s="98" customFormat="1" x14ac:dyDescent="0.25">
      <c r="A82" s="98" t="s">
        <v>933</v>
      </c>
      <c r="B82">
        <f>VLOOKUP($A82,'LOOKUP SalesReport 2023-11-13'!$A$2:$O$216,4, FALSE)</f>
        <v>332510</v>
      </c>
      <c r="C82">
        <f>VLOOKUP(A82,'LOOKUP SalesReport 2023-11-13'!$A$2:$Q$216,9,FALSE)</f>
        <v>395</v>
      </c>
      <c r="D82" s="48" t="str" cm="1">
        <f t="array" ref="D82">IFERROR(_xlfn.XLOOKUP(1,('Annual Sales FINAL 06262023'!$A$3:$A$4500=Table2.5b!$A82)*('Annual Sales FINAL 06262023'!$F$3:$F$4500='Input_Data &amp; TOC'!$A$2),'Annual Sales FINAL 06262023'!$J$3:$J$4500,,TRUE),_xlfn.XLOOKUP(A82,'LOOKUP SalesReport 2023-11-13'!A:A,'LOOKUP SalesReport 2023-11-13'!H:H,,FALSE))</f>
        <v>Puvurnaq Power Company</v>
      </c>
      <c r="E82" s="48" t="str" cm="1">
        <f t="array" ref="E82">IFERROR(_xlfn.XLOOKUP(1,('Annual Sales FINAL 06262023'!$A$3:$A$4500=Table2.5b!$A82)*('Annual Sales FINAL 06262023'!$F$3:$F$4500='Input_Data &amp; TOC'!$A$2),'Annual Sales FINAL 06262023'!$B$3:$B$4500,,TRUE),_xlfn.XLOOKUP(A82,'LOOKUP SalesReport 2023-11-13'!A:A,'LOOKUP SalesReport 2023-11-13'!G:G,,FALSE))</f>
        <v>Kongiganak</v>
      </c>
      <c r="F82" s="48" t="str" cm="1">
        <f t="array" ref="F82">IFERROR(_xlfn.XLOOKUP(1,('Annual Sales FINAL 06262023'!$A$3:$A$4500=Table2.5b!$A82)*('Annual Sales FINAL 06262023'!$F$3:$F$4500='Input_Data &amp; TOC'!$A$2),'Annual Sales FINAL 06262023'!$E$3:$E$4500,,TRUE),_xlfn.XLOOKUP(A82,'LOOKUP SalesReport 2023-11-13'!A:A,'LOOKUP SalesReport 2023-11-13'!K:K,,FALSE))</f>
        <v>Kongiganak_grid</v>
      </c>
      <c r="G82" s="98" t="str">
        <f>VLOOKUP($F82,'LOOKUP INTERTIES 2023-11-08'!$B$2:$G$206,6,FALSE)</f>
        <v>Lower Yukon-Kuskokwim</v>
      </c>
      <c r="H82" s="175">
        <f>IFERROR(VLOOKUP($A82,Table2.5a!$A$3:$AA$196,9, FALSE)/VLOOKUP($A82,Table2.5a!$A$3:$AA$196,10, FALSE)*1000,)</f>
        <v>4530.336448598131</v>
      </c>
      <c r="I82" s="175">
        <f>IFERROR(VLOOKUP($A82,Table2.5a!$A$3:$AA$196,8, FALSE)/VLOOKUP($A82,Table2.5a!$A$3:$AA$196,10, FALSE)*1000,)</f>
        <v>2990.0220560747675</v>
      </c>
      <c r="J82" s="176">
        <f>IFERROR(VLOOKUP($A82,Table2.5a!$A$3:$AA$196,8, FALSE)/VLOOKUP($A82,Table2.5a!$A$3:$AA$196,9, FALSE),)</f>
        <v>0.66000000000000025</v>
      </c>
      <c r="K82" s="175">
        <f>IFERROR(VLOOKUP($A82,Table2.5a!$A$3:$AA$196,13, FALSE)/VLOOKUP($A82,Table2.5a!$A$3:$AA$196,14, FALSE)*1000,)</f>
        <v>55481.473684210519</v>
      </c>
      <c r="L82" s="175">
        <f>IFERROR(VLOOKUP($A82,Table2.5a!$A$3:$AA$196,12, FALSE)/VLOOKUP($A82,Table2.5a!$A$3:$AA$196,14, FALSE)*1000,)</f>
        <v>36617.772631578955</v>
      </c>
      <c r="M82" s="176">
        <f>IFERROR(VLOOKUP($A82,Table2.5a!$A$3:$AA$196,12, FALSE)/VLOOKUP($A82,Table2.5a!$A$3:$AA$196,13, FALSE),)</f>
        <v>0.66000000000000025</v>
      </c>
      <c r="N82" s="176">
        <f>IFERROR(VLOOKUP($A82,Table2.5a!$A$3:$AA$196,17, FALSE)/VLOOKUP($A82,Table2.5a!$A$3:$AA$196,18, FALSE)*1000,)</f>
        <v>5746.568181818182</v>
      </c>
      <c r="O82" s="176">
        <f>IFERROR(VLOOKUP($A82,Table2.5a!$A$3:$AA$196,16, FALSE)/VLOOKUP($A82,Table2.5a!$A$3:$AA$196,18, FALSE)*1000,)</f>
        <v>3792.7350000000019</v>
      </c>
      <c r="P82" s="176">
        <f>IFERROR(VLOOKUP($A82,Table2.5a!$A$3:$AA$196,16, FALSE),)</f>
        <v>55.626780000000025</v>
      </c>
      <c r="Q82" s="176" t="str">
        <f>IFERROR(VLOOKUP($A82,Table2.5a!$A$3:$AA$196,24, FALSE),)</f>
        <v>PCE</v>
      </c>
      <c r="R82" s="176">
        <f>IFERROR(VLOOKUP($A82,Table2.5a!$A$3:$AA$196,25, FALSE),)</f>
        <v>12</v>
      </c>
      <c r="S82" s="98" t="str">
        <f>VLOOKUP($A82,'LOOKUP SalesReport 2023-11-13'!$A$2:$P$216,16,FALSE)</f>
        <v>Lower Yukon-Kuskokwim</v>
      </c>
      <c r="T82" s="170" t="str">
        <f>VLOOKUP($A82,[3]Table2.5a!$A$3:$AA$196,27, FALSE)</f>
        <v>PCE revenue assumes all kWh are at residential rate</v>
      </c>
    </row>
    <row r="83" spans="1:20" s="98" customFormat="1" x14ac:dyDescent="0.25">
      <c r="A83" s="98" t="s">
        <v>983</v>
      </c>
      <c r="B83">
        <f>VLOOKUP($A83,'LOOKUP SalesReport 2023-11-13'!$A$2:$O$216,4, FALSE)</f>
        <v>332080</v>
      </c>
      <c r="C83">
        <f>VLOOKUP(A83,'LOOKUP SalesReport 2023-11-13'!$A$2:$Q$216,9,FALSE)</f>
        <v>446</v>
      </c>
      <c r="D83" s="48" t="str" cm="1">
        <f t="array" ref="D83">IFERROR(_xlfn.XLOOKUP(1,('Annual Sales FINAL 06262023'!$A$3:$A$4500=Table2.5b!$A83)*('Annual Sales FINAL 06262023'!$F$3:$F$4500='Input_Data &amp; TOC'!$A$2),'Annual Sales FINAL 06262023'!$J$3:$J$4500,,TRUE),_xlfn.XLOOKUP(A83,'LOOKUP SalesReport 2023-11-13'!A:A,'LOOKUP SalesReport 2023-11-13'!H:H,,FALSE))</f>
        <v>Kipnuk Light Plant</v>
      </c>
      <c r="E83" s="48" t="str" cm="1">
        <f t="array" ref="E83">IFERROR(_xlfn.XLOOKUP(1,('Annual Sales FINAL 06262023'!$A$3:$A$4500=Table2.5b!$A83)*('Annual Sales FINAL 06262023'!$F$3:$F$4500='Input_Data &amp; TOC'!$A$2),'Annual Sales FINAL 06262023'!$B$3:$B$4500,,TRUE),_xlfn.XLOOKUP(A83,'LOOKUP SalesReport 2023-11-13'!A:A,'LOOKUP SalesReport 2023-11-13'!G:G,,FALSE))</f>
        <v>Kipnuk</v>
      </c>
      <c r="F83" s="48" t="str" cm="1">
        <f t="array" ref="F83">IFERROR(_xlfn.XLOOKUP(1,('Annual Sales FINAL 06262023'!$A$3:$A$4500=Table2.5b!$A83)*('Annual Sales FINAL 06262023'!$F$3:$F$4500='Input_Data &amp; TOC'!$A$2),'Annual Sales FINAL 06262023'!$E$3:$E$4500,,TRUE),_xlfn.XLOOKUP(A83,'LOOKUP SalesReport 2023-11-13'!A:A,'LOOKUP SalesReport 2023-11-13'!K:K,,FALSE))</f>
        <v>Kipnuk_grid</v>
      </c>
      <c r="G83" s="98" t="str">
        <f>VLOOKUP($F83,'LOOKUP INTERTIES 2023-11-08'!$B$2:$G$206,6,FALSE)</f>
        <v>Lower Yukon-Kuskokwim</v>
      </c>
      <c r="H83" s="175">
        <f>IFERROR(VLOOKUP($A83,Table2.5a!$A$3:$AA$196,9, FALSE)/VLOOKUP($A83,Table2.5a!$A$3:$AA$196,10, FALSE)*1000,)</f>
        <v>4653.4649307013869</v>
      </c>
      <c r="I83" s="175">
        <f>IFERROR(VLOOKUP($A83,Table2.5a!$A$3:$AA$196,8, FALSE)/VLOOKUP($A83,Table2.5a!$A$3:$AA$196,10, FALSE)*1000,)</f>
        <v>3211.8214951700975</v>
      </c>
      <c r="J83" s="176">
        <f>IFERROR(VLOOKUP($A83,Table2.5a!$A$3:$AA$196,8, FALSE)/VLOOKUP($A83,Table2.5a!$A$3:$AA$196,9, FALSE),)</f>
        <v>0.69020000000000004</v>
      </c>
      <c r="K83" s="175">
        <f>IFERROR(VLOOKUP($A83,Table2.5a!$A$3:$AA$196,13, FALSE)/VLOOKUP($A83,Table2.5a!$A$3:$AA$196,14, FALSE)*1000,)</f>
        <v>97448.166666666672</v>
      </c>
      <c r="L83" s="175">
        <f>IFERROR(VLOOKUP($A83,Table2.5a!$A$3:$AA$196,12, FALSE)/VLOOKUP($A83,Table2.5a!$A$3:$AA$196,14, FALSE)*1000,)</f>
        <v>67258.724633333331</v>
      </c>
      <c r="M83" s="176">
        <f>IFERROR(VLOOKUP($A83,Table2.5a!$A$3:$AA$196,12, FALSE)/VLOOKUP($A83,Table2.5a!$A$3:$AA$196,13, FALSE),)</f>
        <v>0.69020000000000004</v>
      </c>
      <c r="N83" s="176">
        <f>IFERROR(VLOOKUP($A83,Table2.5a!$A$3:$AA$196,17, FALSE)/VLOOKUP($A83,Table2.5a!$A$3:$AA$196,18, FALSE)*1000,)</f>
        <v>2962.1102362204724</v>
      </c>
      <c r="O83" s="176">
        <f>IFERROR(VLOOKUP($A83,Table2.5a!$A$3:$AA$196,16, FALSE)/VLOOKUP($A83,Table2.5a!$A$3:$AA$196,18, FALSE)*1000,)</f>
        <v>2044.4484850393701</v>
      </c>
      <c r="P83" s="176">
        <f>IFERROR(VLOOKUP($A83,Table2.5a!$A$3:$AA$196,16, FALSE),)</f>
        <v>64.911239399999999</v>
      </c>
      <c r="Q83" s="176" t="str">
        <f>IFERROR(VLOOKUP($A83,Table2.5a!$A$3:$AA$196,24, FALSE),)</f>
        <v>PCE</v>
      </c>
      <c r="R83" s="176">
        <f>IFERROR(VLOOKUP($A83,Table2.5a!$A$3:$AA$196,25, FALSE),)</f>
        <v>12</v>
      </c>
      <c r="S83" s="98" t="str">
        <f>VLOOKUP($A83,'LOOKUP SalesReport 2023-11-13'!$A$2:$P$216,16,FALSE)</f>
        <v>Lower Yukon-Kuskokwim</v>
      </c>
      <c r="T83" s="170" t="str">
        <f>VLOOKUP($A83,[3]Table2.5a!$A$3:$AA$196,27, FALSE)</f>
        <v>PCE revenue assumes all kWh are at residential rate</v>
      </c>
    </row>
    <row r="84" spans="1:20" s="98" customFormat="1" x14ac:dyDescent="0.25">
      <c r="A84" s="98" t="s">
        <v>875</v>
      </c>
      <c r="B84">
        <f>VLOOKUP($A84,'LOOKUP SalesReport 2023-11-13'!$A$2:$O$216,4, FALSE)</f>
        <v>332720</v>
      </c>
      <c r="C84">
        <f>VLOOKUP(A84,'LOOKUP SalesReport 2023-11-13'!$A$2:$Q$216,9,FALSE)</f>
        <v>344</v>
      </c>
      <c r="D84" s="48" t="str" cm="1">
        <f t="array" ref="D84">IFERROR(_xlfn.XLOOKUP(1,('Annual Sales FINAL 06262023'!$A$3:$A$4500=Table2.5b!$A84)*('Annual Sales FINAL 06262023'!$F$3:$F$4500='Input_Data &amp; TOC'!$A$2),'Annual Sales FINAL 06262023'!$J$3:$J$4500,,TRUE),_xlfn.XLOOKUP(A84,'LOOKUP SalesReport 2023-11-13'!A:A,'LOOKUP SalesReport 2023-11-13'!H:H,,FALSE))</f>
        <v>Tuntutuliak Community</v>
      </c>
      <c r="E84" s="48" t="str" cm="1">
        <f t="array" ref="E84">IFERROR(_xlfn.XLOOKUP(1,('Annual Sales FINAL 06262023'!$A$3:$A$4500=Table2.5b!$A84)*('Annual Sales FINAL 06262023'!$F$3:$F$4500='Input_Data &amp; TOC'!$A$2),'Annual Sales FINAL 06262023'!$B$3:$B$4500,,TRUE),_xlfn.XLOOKUP(A84,'LOOKUP SalesReport 2023-11-13'!A:A,'LOOKUP SalesReport 2023-11-13'!G:G,,FALSE))</f>
        <v>Tuntutuliak</v>
      </c>
      <c r="F84" s="48" t="str" cm="1">
        <f t="array" ref="F84">IFERROR(_xlfn.XLOOKUP(1,('Annual Sales FINAL 06262023'!$A$3:$A$4500=Table2.5b!$A84)*('Annual Sales FINAL 06262023'!$F$3:$F$4500='Input_Data &amp; TOC'!$A$2),'Annual Sales FINAL 06262023'!$E$3:$E$4500,,TRUE),_xlfn.XLOOKUP(A84,'LOOKUP SalesReport 2023-11-13'!A:A,'LOOKUP SalesReport 2023-11-13'!K:K,,FALSE))</f>
        <v>Tuntutuliak_grid</v>
      </c>
      <c r="G84" s="98" t="str">
        <f>VLOOKUP($F84,'LOOKUP INTERTIES 2023-11-08'!$B$2:$G$206,6,FALSE)</f>
        <v>Lower Yukon-Kuskokwim</v>
      </c>
      <c r="H84" s="175">
        <f>IFERROR(VLOOKUP($A84,Table2.5a!$A$3:$AA$196,9, FALSE)/VLOOKUP($A84,Table2.5a!$A$3:$AA$196,10, FALSE)*1000,)</f>
        <v>4780.9768076398368</v>
      </c>
      <c r="I84" s="175">
        <f>IFERROR(VLOOKUP($A84,Table2.5a!$A$3:$AA$196,8, FALSE)/VLOOKUP($A84,Table2.5a!$A$3:$AA$196,10, FALSE)*1000,)</f>
        <v>3107.6349249658942</v>
      </c>
      <c r="J84" s="176">
        <f>IFERROR(VLOOKUP($A84,Table2.5a!$A$3:$AA$196,8, FALSE)/VLOOKUP($A84,Table2.5a!$A$3:$AA$196,9, FALSE),)</f>
        <v>0.65000000000000013</v>
      </c>
      <c r="K84" s="175">
        <f>IFERROR(VLOOKUP($A84,Table2.5a!$A$3:$AA$196,13, FALSE)/VLOOKUP($A84,Table2.5a!$A$3:$AA$196,14, FALSE)*1000,)</f>
        <v>79824.5</v>
      </c>
      <c r="L84" s="175">
        <f>IFERROR(VLOOKUP($A84,Table2.5a!$A$3:$AA$196,12, FALSE)/VLOOKUP($A84,Table2.5a!$A$3:$AA$196,14, FALSE)*1000,)</f>
        <v>51885.925000000017</v>
      </c>
      <c r="M84" s="176">
        <f>IFERROR(VLOOKUP($A84,Table2.5a!$A$3:$AA$196,12, FALSE)/VLOOKUP($A84,Table2.5a!$A$3:$AA$196,13, FALSE),)</f>
        <v>0.65000000000000013</v>
      </c>
      <c r="N84" s="176">
        <f>IFERROR(VLOOKUP($A84,Table2.5a!$A$3:$AA$196,17, FALSE)/VLOOKUP($A84,Table2.5a!$A$3:$AA$196,18, FALSE)*1000,)</f>
        <v>2030.7108433734936</v>
      </c>
      <c r="O84" s="176">
        <f>IFERROR(VLOOKUP($A84,Table2.5a!$A$3:$AA$196,16, FALSE)/VLOOKUP($A84,Table2.5a!$A$3:$AA$196,18, FALSE)*1000,)</f>
        <v>1319.9620481927714</v>
      </c>
      <c r="P84" s="176">
        <f>IFERROR(VLOOKUP($A84,Table2.5a!$A$3:$AA$196,16, FALSE),)</f>
        <v>36.518950000000011</v>
      </c>
      <c r="Q84" s="176" t="str">
        <f>IFERROR(VLOOKUP($A84,Table2.5a!$A$3:$AA$196,24, FALSE),)</f>
        <v>PCE</v>
      </c>
      <c r="R84" s="176">
        <f>IFERROR(VLOOKUP($A84,Table2.5a!$A$3:$AA$196,25, FALSE),)</f>
        <v>12</v>
      </c>
      <c r="S84" s="98" t="str">
        <f>VLOOKUP($A84,'LOOKUP SalesReport 2023-11-13'!$A$2:$P$216,16,FALSE)</f>
        <v>Lower Yukon-Kuskokwim</v>
      </c>
      <c r="T84" s="170" t="str">
        <f>VLOOKUP($A84,[3]Table2.5a!$A$3:$AA$196,27, FALSE)</f>
        <v>PCE revenue assumes all kWh are at residential rate</v>
      </c>
    </row>
    <row r="85" spans="1:20" s="98" customFormat="1" ht="30" x14ac:dyDescent="0.25">
      <c r="A85" s="98" t="s">
        <v>679</v>
      </c>
      <c r="B85">
        <f>VLOOKUP($A85,'LOOKUP SalesReport 2023-11-13'!$A$2:$O$216,4, FALSE)</f>
        <v>331660</v>
      </c>
      <c r="C85">
        <f>VLOOKUP(A85,'LOOKUP SalesReport 2023-11-13'!$A$2:$Q$216,9,FALSE)</f>
        <v>169</v>
      </c>
      <c r="D85" s="48" t="str" cm="1">
        <f t="array" ref="D85">IFERROR(_xlfn.XLOOKUP(1,('Annual Sales FINAL 06262023'!$A$3:$A$4500=Table2.5b!$A85)*('Annual Sales FINAL 06262023'!$F$3:$F$4500='Input_Data &amp; TOC'!$A$2),'Annual Sales FINAL 06262023'!$J$3:$J$4500,,TRUE),_xlfn.XLOOKUP(A85,'LOOKUP SalesReport 2023-11-13'!A:A,'LOOKUP SalesReport 2023-11-13'!H:H,,FALSE))</f>
        <v>Alaska Village Electric Cooperative</v>
      </c>
      <c r="E85" s="48" t="str" cm="1">
        <f t="array" ref="E85">IFERROR(_xlfn.XLOOKUP(1,('Annual Sales FINAL 06262023'!$A$3:$A$4500=Table2.5b!$A85)*('Annual Sales FINAL 06262023'!$F$3:$F$4500='Input_Data &amp; TOC'!$A$2),'Annual Sales FINAL 06262023'!$B$3:$B$4500,,TRUE),_xlfn.XLOOKUP(A85,'LOOKUP SalesReport 2023-11-13'!A:A,'LOOKUP SalesReport 2023-11-13'!G:G,,FALSE))</f>
        <v>Saint Mary's, Andreafsky</v>
      </c>
      <c r="F85" s="48" t="str" cm="1">
        <f t="array" ref="F85">IFERROR(_xlfn.XLOOKUP(1,('Annual Sales FINAL 06262023'!$A$3:$A$4500=Table2.5b!$A85)*('Annual Sales FINAL 06262023'!$F$3:$F$4500='Input_Data &amp; TOC'!$A$2),'Annual Sales FINAL 06262023'!$E$3:$E$4500,,TRUE),_xlfn.XLOOKUP(A85,'LOOKUP SalesReport 2023-11-13'!A:A,'LOOKUP SalesReport 2023-11-13'!K:K,,FALSE))</f>
        <v>Saint Mary's_grid</v>
      </c>
      <c r="G85" s="98" t="str">
        <f>VLOOKUP($F85,'LOOKUP INTERTIES 2023-11-08'!$B$2:$G$206,6,FALSE)</f>
        <v>Lower Yukon-Kuskokwim</v>
      </c>
      <c r="H85" s="175">
        <f>IFERROR(VLOOKUP($A85,Table2.5a!$A$3:$AA$196,9, FALSE)/VLOOKUP($A85,Table2.5a!$A$3:$AA$196,10, FALSE)*1000,)</f>
        <v>4897.8642957416932</v>
      </c>
      <c r="I85" s="175">
        <f>IFERROR(VLOOKUP($A85,Table2.5a!$A$3:$AA$196,8, FALSE)/VLOOKUP($A85,Table2.5a!$A$3:$AA$196,10, FALSE)*1000,)</f>
        <v>2211.0183897051943</v>
      </c>
      <c r="J85" s="176">
        <f>IFERROR(VLOOKUP($A85,Table2.5a!$A$3:$AA$196,8, FALSE)/VLOOKUP($A85,Table2.5a!$A$3:$AA$196,9, FALSE),)</f>
        <v>0.45142500000000013</v>
      </c>
      <c r="K85" s="175">
        <f>IFERROR(VLOOKUP($A85,Table2.5a!$A$3:$AA$196,13, FALSE)/VLOOKUP($A85,Table2.5a!$A$3:$AA$196,14, FALSE)*1000,)</f>
        <v>21535.764705882353</v>
      </c>
      <c r="L85" s="175">
        <f>IFERROR(VLOOKUP($A85,Table2.5a!$A$3:$AA$196,12, FALSE)/VLOOKUP($A85,Table2.5a!$A$3:$AA$196,14, FALSE)*1000,)</f>
        <v>9721.7825823529438</v>
      </c>
      <c r="M85" s="176">
        <f>IFERROR(VLOOKUP($A85,Table2.5a!$A$3:$AA$196,12, FALSE)/VLOOKUP($A85,Table2.5a!$A$3:$AA$196,13, FALSE),)</f>
        <v>0.45142500000000013</v>
      </c>
      <c r="N85" s="176">
        <f>IFERROR(VLOOKUP($A85,Table2.5a!$A$3:$AA$196,17, FALSE)/VLOOKUP($A85,Table2.5a!$A$3:$AA$196,18, FALSE)*1000,)</f>
        <v>23002.984743411929</v>
      </c>
      <c r="O85" s="176">
        <f>IFERROR(VLOOKUP($A85,Table2.5a!$A$3:$AA$196,16, FALSE)/VLOOKUP($A85,Table2.5a!$A$3:$AA$196,18, FALSE)*1000,)</f>
        <v>10384.122387794732</v>
      </c>
      <c r="P85" s="176">
        <f>IFERROR(VLOOKUP($A85,Table2.5a!$A$3:$AA$196,16, FALSE),)</f>
        <v>623.91268680000019</v>
      </c>
      <c r="Q85" s="176" t="str">
        <f>IFERROR(VLOOKUP($A85,Table2.5a!$A$3:$AA$196,24, FALSE),)</f>
        <v>PCE</v>
      </c>
      <c r="R85" s="176">
        <f>IFERROR(VLOOKUP($A85,Table2.5a!$A$3:$AA$196,25, FALSE),)</f>
        <v>12</v>
      </c>
      <c r="S85" s="98" t="str">
        <f>VLOOKUP($A85,'LOOKUP SalesReport 2023-11-13'!$A$2:$P$216,16,FALSE)</f>
        <v>Lower Yukon-Kuskokwim</v>
      </c>
      <c r="T85" s="170" t="str">
        <f>VLOOKUP($A85,[3]Table2.5a!$A$3:$AA$196,27, FALSE)</f>
        <v>PCE revenue assumes all kWh are at residential rate</v>
      </c>
    </row>
    <row r="86" spans="1:20" s="98" customFormat="1" x14ac:dyDescent="0.25">
      <c r="A86" s="98" t="s">
        <v>578</v>
      </c>
      <c r="B86">
        <f>VLOOKUP($A86,'LOOKUP SalesReport 2023-11-13'!$A$2:$O$216,4, FALSE)</f>
        <v>331290</v>
      </c>
      <c r="C86">
        <f>VLOOKUP(A86,'LOOKUP SalesReport 2023-11-13'!$A$2:$Q$216,9,FALSE)</f>
        <v>169</v>
      </c>
      <c r="D86" s="48" t="str" cm="1">
        <f t="array" ref="D86">IFERROR(_xlfn.XLOOKUP(1,('Annual Sales FINAL 06262023'!$A$3:$A$4500=Table2.5b!$A86)*('Annual Sales FINAL 06262023'!$F$3:$F$4500='Input_Data &amp; TOC'!$A$2),'Annual Sales FINAL 06262023'!$J$3:$J$4500,,TRUE),_xlfn.XLOOKUP(A86,'LOOKUP SalesReport 2023-11-13'!A:A,'LOOKUP SalesReport 2023-11-13'!H:H,,FALSE))</f>
        <v>Alaska Village Electric Cooperative</v>
      </c>
      <c r="E86" s="48" t="str" cm="1">
        <f t="array" ref="E86">IFERROR(_xlfn.XLOOKUP(1,('Annual Sales FINAL 06262023'!$A$3:$A$4500=Table2.5b!$A86)*('Annual Sales FINAL 06262023'!$F$3:$F$4500='Input_Data &amp; TOC'!$A$2),'Annual Sales FINAL 06262023'!$B$3:$B$4500,,TRUE),_xlfn.XLOOKUP(A86,'LOOKUP SalesReport 2023-11-13'!A:A,'LOOKUP SalesReport 2023-11-13'!G:G,,FALSE))</f>
        <v>Eek</v>
      </c>
      <c r="F86" s="48" t="str" cm="1">
        <f t="array" ref="F86">IFERROR(_xlfn.XLOOKUP(1,('Annual Sales FINAL 06262023'!$A$3:$A$4500=Table2.5b!$A86)*('Annual Sales FINAL 06262023'!$F$3:$F$4500='Input_Data &amp; TOC'!$A$2),'Annual Sales FINAL 06262023'!$E$3:$E$4500,,TRUE),_xlfn.XLOOKUP(A86,'LOOKUP SalesReport 2023-11-13'!A:A,'LOOKUP SalesReport 2023-11-13'!K:K,,FALSE))</f>
        <v>Eek_grid</v>
      </c>
      <c r="G86" s="98" t="str">
        <f>VLOOKUP($F86,'LOOKUP INTERTIES 2023-11-08'!$B$2:$G$206,6,FALSE)</f>
        <v>Lower Yukon-Kuskokwim</v>
      </c>
      <c r="H86" s="175">
        <f>IFERROR(VLOOKUP($A86,Table2.5a!$A$3:$AA$196,9, FALSE)/VLOOKUP($A86,Table2.5a!$A$3:$AA$196,10, FALSE)*1000,)</f>
        <v>4980.4547563805099</v>
      </c>
      <c r="I86" s="175">
        <f>IFERROR(VLOOKUP($A86,Table2.5a!$A$3:$AA$196,8, FALSE)/VLOOKUP($A86,Table2.5a!$A$3:$AA$196,10, FALSE)*1000,)</f>
        <v>2524.052966744006</v>
      </c>
      <c r="J86" s="176">
        <f>IFERROR(VLOOKUP($A86,Table2.5a!$A$3:$AA$196,8, FALSE)/VLOOKUP($A86,Table2.5a!$A$3:$AA$196,9, FALSE),)</f>
        <v>0.50679166666666664</v>
      </c>
      <c r="K86" s="175">
        <f>IFERROR(VLOOKUP($A86,Table2.5a!$A$3:$AA$196,13, FALSE)/VLOOKUP($A86,Table2.5a!$A$3:$AA$196,14, FALSE)*1000,)</f>
        <v>17469</v>
      </c>
      <c r="L86" s="175">
        <f>IFERROR(VLOOKUP($A86,Table2.5a!$A$3:$AA$196,12, FALSE)/VLOOKUP($A86,Table2.5a!$A$3:$AA$196,14, FALSE)*1000,)</f>
        <v>8853.1436249999988</v>
      </c>
      <c r="M86" s="176">
        <f>IFERROR(VLOOKUP($A86,Table2.5a!$A$3:$AA$196,12, FALSE)/VLOOKUP($A86,Table2.5a!$A$3:$AA$196,13, FALSE),)</f>
        <v>0.50679166666666664</v>
      </c>
      <c r="N86" s="176">
        <f>IFERROR(VLOOKUP($A86,Table2.5a!$A$3:$AA$196,17, FALSE)/VLOOKUP($A86,Table2.5a!$A$3:$AA$196,18, FALSE)*1000,)</f>
        <v>13444.635761589403</v>
      </c>
      <c r="O86" s="176">
        <f>IFERROR(VLOOKUP($A86,Table2.5a!$A$3:$AA$196,16, FALSE)/VLOOKUP($A86,Table2.5a!$A$3:$AA$196,18, FALSE)*1000,)</f>
        <v>6813.6293653421626</v>
      </c>
      <c r="P86" s="176">
        <f>IFERROR(VLOOKUP($A86,Table2.5a!$A$3:$AA$196,16, FALSE),)</f>
        <v>257.21450854166665</v>
      </c>
      <c r="Q86" s="176" t="str">
        <f>IFERROR(VLOOKUP($A86,Table2.5a!$A$3:$AA$196,24, FALSE),)</f>
        <v>PCE</v>
      </c>
      <c r="R86" s="176">
        <f>IFERROR(VLOOKUP($A86,Table2.5a!$A$3:$AA$196,25, FALSE),)</f>
        <v>12</v>
      </c>
      <c r="S86" s="98" t="str">
        <f>VLOOKUP($A86,'LOOKUP SalesReport 2023-11-13'!$A$2:$P$216,16,FALSE)</f>
        <v>Lower Yukon-Kuskokwim</v>
      </c>
      <c r="T86" s="170" t="str">
        <f>VLOOKUP($A86,[3]Table2.5a!$A$3:$AA$196,27, FALSE)</f>
        <v>PCE revenue assumes all kWh are at residential rate</v>
      </c>
    </row>
    <row r="87" spans="1:20" s="98" customFormat="1" x14ac:dyDescent="0.25">
      <c r="A87" s="98" t="s">
        <v>575</v>
      </c>
      <c r="B87">
        <f>VLOOKUP($A87,'LOOKUP SalesReport 2023-11-13'!$A$2:$O$216,4, FALSE)</f>
        <v>331280</v>
      </c>
      <c r="C87">
        <f>VLOOKUP(A87,'LOOKUP SalesReport 2023-11-13'!$A$2:$Q$216,9,FALSE)</f>
        <v>169</v>
      </c>
      <c r="D87" s="48" t="str" cm="1">
        <f t="array" ref="D87">IFERROR(_xlfn.XLOOKUP(1,('Annual Sales FINAL 06262023'!$A$3:$A$4500=Table2.5b!$A87)*('Annual Sales FINAL 06262023'!$F$3:$F$4500='Input_Data &amp; TOC'!$A$2),'Annual Sales FINAL 06262023'!$J$3:$J$4500,,TRUE),_xlfn.XLOOKUP(A87,'LOOKUP SalesReport 2023-11-13'!A:A,'LOOKUP SalesReport 2023-11-13'!H:H,,FALSE))</f>
        <v>Alaska Village Electric Cooperative</v>
      </c>
      <c r="E87" s="48" t="str" cm="1">
        <f t="array" ref="E87">IFERROR(_xlfn.XLOOKUP(1,('Annual Sales FINAL 06262023'!$A$3:$A$4500=Table2.5b!$A87)*('Annual Sales FINAL 06262023'!$F$3:$F$4500='Input_Data &amp; TOC'!$A$2),'Annual Sales FINAL 06262023'!$B$3:$B$4500,,TRUE),_xlfn.XLOOKUP(A87,'LOOKUP SalesReport 2023-11-13'!A:A,'LOOKUP SalesReport 2023-11-13'!G:G,,FALSE))</f>
        <v>Chevak</v>
      </c>
      <c r="F87" s="48" t="str" cm="1">
        <f t="array" ref="F87">IFERROR(_xlfn.XLOOKUP(1,('Annual Sales FINAL 06262023'!$A$3:$A$4500=Table2.5b!$A87)*('Annual Sales FINAL 06262023'!$F$3:$F$4500='Input_Data &amp; TOC'!$A$2),'Annual Sales FINAL 06262023'!$E$3:$E$4500,,TRUE),_xlfn.XLOOKUP(A87,'LOOKUP SalesReport 2023-11-13'!A:A,'LOOKUP SalesReport 2023-11-13'!K:K,,FALSE))</f>
        <v>Chevak_grid</v>
      </c>
      <c r="G87" s="98" t="str">
        <f>VLOOKUP($F87,'LOOKUP INTERTIES 2023-11-08'!$B$2:$G$206,6,FALSE)</f>
        <v>Lower Yukon-Kuskokwim</v>
      </c>
      <c r="H87" s="175">
        <f>IFERROR(VLOOKUP($A87,Table2.5a!$A$3:$AA$196,9, FALSE)/VLOOKUP($A87,Table2.5a!$A$3:$AA$196,10, FALSE)*1000,)</f>
        <v>5034.9038461538466</v>
      </c>
      <c r="I87" s="175">
        <f>IFERROR(VLOOKUP($A87,Table2.5a!$A$3:$AA$196,8, FALSE)/VLOOKUP($A87,Table2.5a!$A$3:$AA$196,10, FALSE)*1000,)</f>
        <v>2532.8083798076932</v>
      </c>
      <c r="J87" s="176">
        <f>IFERROR(VLOOKUP($A87,Table2.5a!$A$3:$AA$196,8, FALSE)/VLOOKUP($A87,Table2.5a!$A$3:$AA$196,9, FALSE),)</f>
        <v>0.50305000000000011</v>
      </c>
      <c r="K87" s="175">
        <f>IFERROR(VLOOKUP($A87,Table2.5a!$A$3:$AA$196,13, FALSE)/VLOOKUP($A87,Table2.5a!$A$3:$AA$196,14, FALSE)*1000,)</f>
        <v>17920.5</v>
      </c>
      <c r="L87" s="175">
        <f>IFERROR(VLOOKUP($A87,Table2.5a!$A$3:$AA$196,12, FALSE)/VLOOKUP($A87,Table2.5a!$A$3:$AA$196,14, FALSE)*1000,)</f>
        <v>9014.9075250000024</v>
      </c>
      <c r="M87" s="176">
        <f>IFERROR(VLOOKUP($A87,Table2.5a!$A$3:$AA$196,12, FALSE)/VLOOKUP($A87,Table2.5a!$A$3:$AA$196,13, FALSE),)</f>
        <v>0.50305000000000011</v>
      </c>
      <c r="N87" s="176">
        <f>IFERROR(VLOOKUP($A87,Table2.5a!$A$3:$AA$196,17, FALSE)/VLOOKUP($A87,Table2.5a!$A$3:$AA$196,18, FALSE)*1000,)</f>
        <v>29078.372093023256</v>
      </c>
      <c r="O87" s="176">
        <f>IFERROR(VLOOKUP($A87,Table2.5a!$A$3:$AA$196,16, FALSE)/VLOOKUP($A87,Table2.5a!$A$3:$AA$196,18, FALSE)*1000,)</f>
        <v>14627.875081395352</v>
      </c>
      <c r="P87" s="176">
        <f>IFERROR(VLOOKUP($A87,Table2.5a!$A$3:$AA$196,16, FALSE),)</f>
        <v>628.99862850000011</v>
      </c>
      <c r="Q87" s="176" t="str">
        <f>IFERROR(VLOOKUP($A87,Table2.5a!$A$3:$AA$196,24, FALSE),)</f>
        <v>PCE</v>
      </c>
      <c r="R87" s="176">
        <f>IFERROR(VLOOKUP($A87,Table2.5a!$A$3:$AA$196,25, FALSE),)</f>
        <v>12</v>
      </c>
      <c r="S87" s="98" t="str">
        <f>VLOOKUP($A87,'LOOKUP SalesReport 2023-11-13'!$A$2:$P$216,16,FALSE)</f>
        <v>Lower Yukon-Kuskokwim</v>
      </c>
      <c r="T87" s="170" t="str">
        <f>VLOOKUP($A87,[3]Table2.5a!$A$3:$AA$196,27, FALSE)</f>
        <v>PCE revenue assumes all kWh are at residential rate</v>
      </c>
    </row>
    <row r="88" spans="1:20" s="98" customFormat="1" x14ac:dyDescent="0.25">
      <c r="A88" s="98" t="s">
        <v>686</v>
      </c>
      <c r="B88">
        <f>VLOOKUP($A88,'LOOKUP SalesReport 2023-11-13'!$A$2:$O$216,4, FALSE)</f>
        <v>331600</v>
      </c>
      <c r="C88">
        <f>VLOOKUP(A88,'LOOKUP SalesReport 2023-11-13'!$A$2:$Q$216,9,FALSE)</f>
        <v>169</v>
      </c>
      <c r="D88" s="48" t="str" cm="1">
        <f t="array" ref="D88">IFERROR(_xlfn.XLOOKUP(1,('Annual Sales FINAL 06262023'!$A$3:$A$4500=Table2.5b!$A88)*('Annual Sales FINAL 06262023'!$F$3:$F$4500='Input_Data &amp; TOC'!$A$2),'Annual Sales FINAL 06262023'!$J$3:$J$4500,,TRUE),_xlfn.XLOOKUP(A88,'LOOKUP SalesReport 2023-11-13'!A:A,'LOOKUP SalesReport 2023-11-13'!H:H,,FALSE))</f>
        <v>Alaska Village Electric Cooperative</v>
      </c>
      <c r="E88" s="48" t="str" cm="1">
        <f t="array" ref="E88">IFERROR(_xlfn.XLOOKUP(1,('Annual Sales FINAL 06262023'!$A$3:$A$4500=Table2.5b!$A88)*('Annual Sales FINAL 06262023'!$F$3:$F$4500='Input_Data &amp; TOC'!$A$2),'Annual Sales FINAL 06262023'!$B$3:$B$4500,,TRUE),_xlfn.XLOOKUP(A88,'LOOKUP SalesReport 2023-11-13'!A:A,'LOOKUP SalesReport 2023-11-13'!G:G,,FALSE))</f>
        <v>Scammon Bay</v>
      </c>
      <c r="F88" s="48" t="str" cm="1">
        <f t="array" ref="F88">IFERROR(_xlfn.XLOOKUP(1,('Annual Sales FINAL 06262023'!$A$3:$A$4500=Table2.5b!$A88)*('Annual Sales FINAL 06262023'!$F$3:$F$4500='Input_Data &amp; TOC'!$A$2),'Annual Sales FINAL 06262023'!$E$3:$E$4500,,TRUE),_xlfn.XLOOKUP(A88,'LOOKUP SalesReport 2023-11-13'!A:A,'LOOKUP SalesReport 2023-11-13'!K:K,,FALSE))</f>
        <v>Scammon Bay_grid</v>
      </c>
      <c r="G88" s="98" t="str">
        <f>VLOOKUP($F88,'LOOKUP INTERTIES 2023-11-08'!$B$2:$G$206,6,FALSE)</f>
        <v>Lower Yukon-Kuskokwim</v>
      </c>
      <c r="H88" s="175">
        <f>IFERROR(VLOOKUP($A88,Table2.5a!$A$3:$AA$196,9, FALSE)/VLOOKUP($A88,Table2.5a!$A$3:$AA$196,10, FALSE)*1000,)</f>
        <v>5068.7854741089432</v>
      </c>
      <c r="I88" s="175">
        <f>IFERROR(VLOOKUP($A88,Table2.5a!$A$3:$AA$196,8, FALSE)/VLOOKUP($A88,Table2.5a!$A$3:$AA$196,10, FALSE)*1000,)</f>
        <v>2703.3944927370549</v>
      </c>
      <c r="J88" s="176">
        <f>IFERROR(VLOOKUP($A88,Table2.5a!$A$3:$AA$196,8, FALSE)/VLOOKUP($A88,Table2.5a!$A$3:$AA$196,9, FALSE),)</f>
        <v>0.53334166666666682</v>
      </c>
      <c r="K88" s="175">
        <f>IFERROR(VLOOKUP($A88,Table2.5a!$A$3:$AA$196,13, FALSE)/VLOOKUP($A88,Table2.5a!$A$3:$AA$196,14, FALSE)*1000,)</f>
        <v>9362.625</v>
      </c>
      <c r="L88" s="175">
        <f>IFERROR(VLOOKUP($A88,Table2.5a!$A$3:$AA$196,12, FALSE)/VLOOKUP($A88,Table2.5a!$A$3:$AA$196,14, FALSE)*1000,)</f>
        <v>4993.4780218750011</v>
      </c>
      <c r="M88" s="176">
        <f>IFERROR(VLOOKUP($A88,Table2.5a!$A$3:$AA$196,12, FALSE)/VLOOKUP($A88,Table2.5a!$A$3:$AA$196,13, FALSE),)</f>
        <v>0.53334166666666682</v>
      </c>
      <c r="N88" s="176">
        <f>IFERROR(VLOOKUP($A88,Table2.5a!$A$3:$AA$196,17, FALSE)/VLOOKUP($A88,Table2.5a!$A$3:$AA$196,18, FALSE)*1000,)</f>
        <v>21840.913580246914</v>
      </c>
      <c r="O88" s="176">
        <f>IFERROR(VLOOKUP($A88,Table2.5a!$A$3:$AA$196,16, FALSE)/VLOOKUP($A88,Table2.5a!$A$3:$AA$196,18, FALSE)*1000,)</f>
        <v>11648.669250411525</v>
      </c>
      <c r="P88" s="176">
        <f>IFERROR(VLOOKUP($A88,Table2.5a!$A$3:$AA$196,16, FALSE),)</f>
        <v>471.7711046416668</v>
      </c>
      <c r="Q88" s="176" t="str">
        <f>IFERROR(VLOOKUP($A88,Table2.5a!$A$3:$AA$196,24, FALSE),)</f>
        <v>PCE</v>
      </c>
      <c r="R88" s="176">
        <f>IFERROR(VLOOKUP($A88,Table2.5a!$A$3:$AA$196,25, FALSE),)</f>
        <v>12</v>
      </c>
      <c r="S88" s="98" t="str">
        <f>VLOOKUP($A88,'LOOKUP SalesReport 2023-11-13'!$A$2:$P$216,16,FALSE)</f>
        <v>Lower Yukon-Kuskokwim</v>
      </c>
      <c r="T88" s="170" t="str">
        <f>VLOOKUP($A88,[3]Table2.5a!$A$3:$AA$196,27, FALSE)</f>
        <v>PCE revenue assumes all kWh are at residential rate</v>
      </c>
    </row>
    <row r="89" spans="1:20" s="98" customFormat="1" x14ac:dyDescent="0.25">
      <c r="A89" s="98" t="s">
        <v>722</v>
      </c>
      <c r="B89">
        <f>VLOOKUP($A89,'LOOKUP SalesReport 2023-11-13'!$A$2:$O$216,4, FALSE)</f>
        <v>331720</v>
      </c>
      <c r="C89">
        <f>VLOOKUP(A89,'LOOKUP SalesReport 2023-11-13'!$A$2:$Q$216,9,FALSE)</f>
        <v>169</v>
      </c>
      <c r="D89" s="48" t="str" cm="1">
        <f t="array" ref="D89">IFERROR(_xlfn.XLOOKUP(1,('Annual Sales FINAL 06262023'!$A$3:$A$4500=Table2.5b!$A89)*('Annual Sales FINAL 06262023'!$F$3:$F$4500='Input_Data &amp; TOC'!$A$2),'Annual Sales FINAL 06262023'!$J$3:$J$4500,,TRUE),_xlfn.XLOOKUP(A89,'LOOKUP SalesReport 2023-11-13'!A:A,'LOOKUP SalesReport 2023-11-13'!H:H,,FALSE))</f>
        <v>Alaska Village Electric Cooperative</v>
      </c>
      <c r="E89" s="48" t="str" cm="1">
        <f t="array" ref="E89">IFERROR(_xlfn.XLOOKUP(1,('Annual Sales FINAL 06262023'!$A$3:$A$4500=Table2.5b!$A89)*('Annual Sales FINAL 06262023'!$F$3:$F$4500='Input_Data &amp; TOC'!$A$2),'Annual Sales FINAL 06262023'!$B$3:$B$4500,,TRUE),_xlfn.XLOOKUP(A89,'LOOKUP SalesReport 2023-11-13'!A:A,'LOOKUP SalesReport 2023-11-13'!G:G,,FALSE))</f>
        <v>Kalskag</v>
      </c>
      <c r="F89" s="48" t="str" cm="1">
        <f t="array" ref="F89">IFERROR(_xlfn.XLOOKUP(1,('Annual Sales FINAL 06262023'!$A$3:$A$4500=Table2.5b!$A89)*('Annual Sales FINAL 06262023'!$F$3:$F$4500='Input_Data &amp; TOC'!$A$2),'Annual Sales FINAL 06262023'!$E$3:$E$4500,,TRUE),_xlfn.XLOOKUP(A89,'LOOKUP SalesReport 2023-11-13'!A:A,'LOOKUP SalesReport 2023-11-13'!K:K,,FALSE))</f>
        <v>Upper Kalskag_grid</v>
      </c>
      <c r="G89" s="98" t="str">
        <f>VLOOKUP($F89,'LOOKUP INTERTIES 2023-11-08'!$B$2:$G$206,6,FALSE)</f>
        <v>Lower Yukon-Kuskokwim</v>
      </c>
      <c r="H89" s="175">
        <f>IFERROR(VLOOKUP($A89,Table2.5a!$A$3:$AA$196,9, FALSE)/VLOOKUP($A89,Table2.5a!$A$3:$AA$196,10, FALSE)*1000,)</f>
        <v>5085.6707616707627</v>
      </c>
      <c r="I89" s="175">
        <f>IFERROR(VLOOKUP($A89,Table2.5a!$A$3:$AA$196,8, FALSE)/VLOOKUP($A89,Table2.5a!$A$3:$AA$196,10, FALSE)*1000,)</f>
        <v>2611.280033169533</v>
      </c>
      <c r="J89" s="176">
        <f>IFERROR(VLOOKUP($A89,Table2.5a!$A$3:$AA$196,8, FALSE)/VLOOKUP($A89,Table2.5a!$A$3:$AA$196,9, FALSE),)</f>
        <v>0.51345833333333324</v>
      </c>
      <c r="K89" s="175">
        <f>IFERROR(VLOOKUP($A89,Table2.5a!$A$3:$AA$196,13, FALSE)/VLOOKUP($A89,Table2.5a!$A$3:$AA$196,14, FALSE)*1000,)</f>
        <v>21640</v>
      </c>
      <c r="L89" s="175">
        <f>IFERROR(VLOOKUP($A89,Table2.5a!$A$3:$AA$196,12, FALSE)/VLOOKUP($A89,Table2.5a!$A$3:$AA$196,14, FALSE)*1000,)</f>
        <v>11111.238333333333</v>
      </c>
      <c r="M89" s="176">
        <f>IFERROR(VLOOKUP($A89,Table2.5a!$A$3:$AA$196,12, FALSE)/VLOOKUP($A89,Table2.5a!$A$3:$AA$196,13, FALSE),)</f>
        <v>0.51345833333333324</v>
      </c>
      <c r="N89" s="176">
        <f>IFERROR(VLOOKUP($A89,Table2.5a!$A$3:$AA$196,17, FALSE)/VLOOKUP($A89,Table2.5a!$A$3:$AA$196,18, FALSE)*1000,)</f>
        <v>13625.755485893416</v>
      </c>
      <c r="O89" s="176">
        <f>IFERROR(VLOOKUP($A89,Table2.5a!$A$3:$AA$196,16, FALSE)/VLOOKUP($A89,Table2.5a!$A$3:$AA$196,18, FALSE)*1000,)</f>
        <v>6996.2577021943562</v>
      </c>
      <c r="P89" s="176">
        <f>IFERROR(VLOOKUP($A89,Table2.5a!$A$3:$AA$196,16, FALSE),)</f>
        <v>185.98385058333329</v>
      </c>
      <c r="Q89" s="176" t="str">
        <f>IFERROR(VLOOKUP($A89,Table2.5a!$A$3:$AA$196,24, FALSE),)</f>
        <v>PCE</v>
      </c>
      <c r="R89" s="176">
        <f>IFERROR(VLOOKUP($A89,Table2.5a!$A$3:$AA$196,25, FALSE),)</f>
        <v>12</v>
      </c>
      <c r="S89" s="98" t="str">
        <f>VLOOKUP($A89,'LOOKUP SalesReport 2023-11-13'!$A$2:$P$216,16,FALSE)</f>
        <v>Lower Yukon-Kuskokwim</v>
      </c>
      <c r="T89" s="170" t="str">
        <f>VLOOKUP($A89,[3]Table2.5a!$A$3:$AA$196,27, FALSE)</f>
        <v>PCE revenue assumes all kWh are at residential rate</v>
      </c>
    </row>
    <row r="90" spans="1:20" s="98" customFormat="1" x14ac:dyDescent="0.25">
      <c r="A90" s="98" t="s">
        <v>673</v>
      </c>
      <c r="B90">
        <f>VLOOKUP($A90,'LOOKUP SalesReport 2023-11-13'!$A$2:$O$216,4, FALSE)</f>
        <v>331580</v>
      </c>
      <c r="C90">
        <f>VLOOKUP(A90,'LOOKUP SalesReport 2023-11-13'!$A$2:$Q$216,9,FALSE)</f>
        <v>169</v>
      </c>
      <c r="D90" s="48" t="str" cm="1">
        <f t="array" ref="D90">IFERROR(_xlfn.XLOOKUP(1,('Annual Sales FINAL 06262023'!$A$3:$A$4500=Table2.5b!$A90)*('Annual Sales FINAL 06262023'!$F$3:$F$4500='Input_Data &amp; TOC'!$A$2),'Annual Sales FINAL 06262023'!$J$3:$J$4500,,TRUE),_xlfn.XLOOKUP(A90,'LOOKUP SalesReport 2023-11-13'!A:A,'LOOKUP SalesReport 2023-11-13'!H:H,,FALSE))</f>
        <v>Alaska Village Electric Cooperative</v>
      </c>
      <c r="E90" s="48" t="str" cm="1">
        <f t="array" ref="E90">IFERROR(_xlfn.XLOOKUP(1,('Annual Sales FINAL 06262023'!$A$3:$A$4500=Table2.5b!$A90)*('Annual Sales FINAL 06262023'!$F$3:$F$4500='Input_Data &amp; TOC'!$A$2),'Annual Sales FINAL 06262023'!$B$3:$B$4500,,TRUE),_xlfn.XLOOKUP(A90,'LOOKUP SalesReport 2023-11-13'!A:A,'LOOKUP SalesReport 2023-11-13'!G:G,,FALSE))</f>
        <v>Russian Mission</v>
      </c>
      <c r="F90" s="48" t="str" cm="1">
        <f t="array" ref="F90">IFERROR(_xlfn.XLOOKUP(1,('Annual Sales FINAL 06262023'!$A$3:$A$4500=Table2.5b!$A90)*('Annual Sales FINAL 06262023'!$F$3:$F$4500='Input_Data &amp; TOC'!$A$2),'Annual Sales FINAL 06262023'!$E$3:$E$4500,,TRUE),_xlfn.XLOOKUP(A90,'LOOKUP SalesReport 2023-11-13'!A:A,'LOOKUP SalesReport 2023-11-13'!K:K,,FALSE))</f>
        <v>Russian Mission_grid</v>
      </c>
      <c r="G90" s="98" t="str">
        <f>VLOOKUP($F90,'LOOKUP INTERTIES 2023-11-08'!$B$2:$G$206,6,FALSE)</f>
        <v>Lower Yukon-Kuskokwim</v>
      </c>
      <c r="H90" s="175">
        <f>IFERROR(VLOOKUP($A90,Table2.5a!$A$3:$AA$196,9, FALSE)/VLOOKUP($A90,Table2.5a!$A$3:$AA$196,10, FALSE)*1000,)</f>
        <v>5160.7238095238099</v>
      </c>
      <c r="I90" s="175">
        <f>IFERROR(VLOOKUP($A90,Table2.5a!$A$3:$AA$196,8, FALSE)/VLOOKUP($A90,Table2.5a!$A$3:$AA$196,10, FALSE)*1000,)</f>
        <v>2603.4991498412705</v>
      </c>
      <c r="J90" s="176">
        <f>IFERROR(VLOOKUP($A90,Table2.5a!$A$3:$AA$196,8, FALSE)/VLOOKUP($A90,Table2.5a!$A$3:$AA$196,9, FALSE),)</f>
        <v>0.50448333333333351</v>
      </c>
      <c r="K90" s="175">
        <f>IFERROR(VLOOKUP($A90,Table2.5a!$A$3:$AA$196,13, FALSE)/VLOOKUP($A90,Table2.5a!$A$3:$AA$196,14, FALSE)*1000,)</f>
        <v>4869.4285714285716</v>
      </c>
      <c r="L90" s="175">
        <f>IFERROR(VLOOKUP($A90,Table2.5a!$A$3:$AA$196,12, FALSE)/VLOOKUP($A90,Table2.5a!$A$3:$AA$196,14, FALSE)*1000,)</f>
        <v>2456.5455571428579</v>
      </c>
      <c r="M90" s="176">
        <f>IFERROR(VLOOKUP($A90,Table2.5a!$A$3:$AA$196,12, FALSE)/VLOOKUP($A90,Table2.5a!$A$3:$AA$196,13, FALSE),)</f>
        <v>0.50448333333333351</v>
      </c>
      <c r="N90" s="176">
        <f>IFERROR(VLOOKUP($A90,Table2.5a!$A$3:$AA$196,17, FALSE)/VLOOKUP($A90,Table2.5a!$A$3:$AA$196,18, FALSE)*1000,)</f>
        <v>30173.730337078654</v>
      </c>
      <c r="O90" s="176">
        <f>IFERROR(VLOOKUP($A90,Table2.5a!$A$3:$AA$196,16, FALSE)/VLOOKUP($A90,Table2.5a!$A$3:$AA$196,18, FALSE)*1000,)</f>
        <v>15222.144059550568</v>
      </c>
      <c r="P90" s="176">
        <f>IFERROR(VLOOKUP($A90,Table2.5a!$A$3:$AA$196,16, FALSE),)</f>
        <v>225.79513688333341</v>
      </c>
      <c r="Q90" s="176" t="str">
        <f>IFERROR(VLOOKUP($A90,Table2.5a!$A$3:$AA$196,24, FALSE),)</f>
        <v>PCE</v>
      </c>
      <c r="R90" s="176">
        <f>IFERROR(VLOOKUP($A90,Table2.5a!$A$3:$AA$196,25, FALSE),)</f>
        <v>12</v>
      </c>
      <c r="S90" s="98" t="str">
        <f>VLOOKUP($A90,'LOOKUP SalesReport 2023-11-13'!$A$2:$P$216,16,FALSE)</f>
        <v>Lower Yukon-Kuskokwim</v>
      </c>
      <c r="T90" s="170" t="str">
        <f>VLOOKUP($A90,[3]Table2.5a!$A$3:$AA$196,27, FALSE)</f>
        <v>PCE revenue assumes all kWh are at residential rate</v>
      </c>
    </row>
    <row r="91" spans="1:20" s="98" customFormat="1" x14ac:dyDescent="0.25">
      <c r="A91" s="98" t="s">
        <v>795</v>
      </c>
      <c r="B91">
        <f>VLOOKUP($A91,'LOOKUP SalesReport 2023-11-13'!$A$2:$O$216,4, FALSE)</f>
        <v>332150</v>
      </c>
      <c r="C91">
        <f>VLOOKUP(A91,'LOOKUP SalesReport 2023-11-13'!$A$2:$Q$216,9,FALSE)</f>
        <v>281</v>
      </c>
      <c r="D91" s="48" t="str" cm="1">
        <f t="array" ref="D91">IFERROR(_xlfn.XLOOKUP(1,('Annual Sales FINAL 06262023'!$A$3:$A$4500=Table2.5b!$A91)*('Annual Sales FINAL 06262023'!$F$3:$F$4500='Input_Data &amp; TOC'!$A$2),'Annual Sales FINAL 06262023'!$J$3:$J$4500,,TRUE),_xlfn.XLOOKUP(A91,'LOOKUP SalesReport 2023-11-13'!A:A,'LOOKUP SalesReport 2023-11-13'!H:H,,FALSE))</f>
        <v>Kwethluk Incorporated d/b/a Kuiggluum Kallugvia</v>
      </c>
      <c r="E91" s="48" t="str" cm="1">
        <f t="array" ref="E91">IFERROR(_xlfn.XLOOKUP(1,('Annual Sales FINAL 06262023'!$A$3:$A$4500=Table2.5b!$A91)*('Annual Sales FINAL 06262023'!$F$3:$F$4500='Input_Data &amp; TOC'!$A$2),'Annual Sales FINAL 06262023'!$B$3:$B$4500,,TRUE),_xlfn.XLOOKUP(A91,'LOOKUP SalesReport 2023-11-13'!A:A,'LOOKUP SalesReport 2023-11-13'!G:G,,FALSE))</f>
        <v>Kwethluk</v>
      </c>
      <c r="F91" s="48" t="str" cm="1">
        <f t="array" ref="F91">IFERROR(_xlfn.XLOOKUP(1,('Annual Sales FINAL 06262023'!$A$3:$A$4500=Table2.5b!$A91)*('Annual Sales FINAL 06262023'!$F$3:$F$4500='Input_Data &amp; TOC'!$A$2),'Annual Sales FINAL 06262023'!$E$3:$E$4500,,TRUE),_xlfn.XLOOKUP(A91,'LOOKUP SalesReport 2023-11-13'!A:A,'LOOKUP SalesReport 2023-11-13'!K:K,,FALSE))</f>
        <v>Kwethluk_grid</v>
      </c>
      <c r="G91" s="98" t="str">
        <f>VLOOKUP($F91,'LOOKUP INTERTIES 2023-11-08'!$B$2:$G$206,6,FALSE)</f>
        <v>Lower Yukon-Kuskokwim</v>
      </c>
      <c r="H91" s="175">
        <f>IFERROR(VLOOKUP($A91,Table2.5a!$A$3:$AA$196,9, FALSE)/VLOOKUP($A91,Table2.5a!$A$3:$AA$196,10, FALSE)*1000,)</f>
        <v>5240.1238938053093</v>
      </c>
      <c r="I91" s="175">
        <f>IFERROR(VLOOKUP($A91,Table2.5a!$A$3:$AA$196,8, FALSE)/VLOOKUP($A91,Table2.5a!$A$3:$AA$196,10, FALSE)*1000,)</f>
        <v>2724.8644247787602</v>
      </c>
      <c r="J91" s="176">
        <f>IFERROR(VLOOKUP($A91,Table2.5a!$A$3:$AA$196,8, FALSE)/VLOOKUP($A91,Table2.5a!$A$3:$AA$196,9, FALSE),)</f>
        <v>0.51999999999999991</v>
      </c>
      <c r="K91" s="175">
        <f>IFERROR(VLOOKUP($A91,Table2.5a!$A$3:$AA$196,13, FALSE)/VLOOKUP($A91,Table2.5a!$A$3:$AA$196,14, FALSE)*1000,)</f>
        <v>386688</v>
      </c>
      <c r="L91" s="175">
        <f>IFERROR(VLOOKUP($A91,Table2.5a!$A$3:$AA$196,12, FALSE)/VLOOKUP($A91,Table2.5a!$A$3:$AA$196,14, FALSE)*1000,)</f>
        <v>201077.75999999995</v>
      </c>
      <c r="M91" s="176">
        <f>IFERROR(VLOOKUP($A91,Table2.5a!$A$3:$AA$196,12, FALSE)/VLOOKUP($A91,Table2.5a!$A$3:$AA$196,13, FALSE),)</f>
        <v>0.51999999999999991</v>
      </c>
      <c r="N91" s="176">
        <f>IFERROR(VLOOKUP($A91,Table2.5a!$A$3:$AA$196,17, FALSE)/VLOOKUP($A91,Table2.5a!$A$3:$AA$196,18, FALSE)*1000,)</f>
        <v>1591.4062500000002</v>
      </c>
      <c r="O91" s="176">
        <f>IFERROR(VLOOKUP($A91,Table2.5a!$A$3:$AA$196,16, FALSE)/VLOOKUP($A91,Table2.5a!$A$3:$AA$196,18, FALSE)*1000,)</f>
        <v>827.53125</v>
      </c>
      <c r="P91" s="176">
        <f>IFERROR(VLOOKUP($A91,Table2.5a!$A$3:$AA$196,16, FALSE),)</f>
        <v>17.654</v>
      </c>
      <c r="Q91" s="176" t="str">
        <f>IFERROR(VLOOKUP($A91,Table2.5a!$A$3:$AA$196,24, FALSE),)</f>
        <v>PCE</v>
      </c>
      <c r="R91" s="176">
        <f>IFERROR(VLOOKUP($A91,Table2.5a!$A$3:$AA$196,25, FALSE),)</f>
        <v>12</v>
      </c>
      <c r="S91" s="98" t="str">
        <f>VLOOKUP($A91,'LOOKUP SalesReport 2023-11-13'!$A$2:$P$216,16,FALSE)</f>
        <v>Lower Yukon-Kuskokwim</v>
      </c>
      <c r="T91" s="170" t="str">
        <f>VLOOKUP($A91,[3]Table2.5a!$A$3:$AA$196,27, FALSE)</f>
        <v>PCE revenue assumes all kWh are at residential rate</v>
      </c>
    </row>
    <row r="92" spans="1:20" s="98" customFormat="1" x14ac:dyDescent="0.25">
      <c r="A92" s="98" t="s">
        <v>562</v>
      </c>
      <c r="B92">
        <f>VLOOKUP($A92,'LOOKUP SalesReport 2023-11-13'!$A$2:$O$216,4, FALSE)</f>
        <v>331240</v>
      </c>
      <c r="C92">
        <f>VLOOKUP(A92,'LOOKUP SalesReport 2023-11-13'!$A$2:$Q$216,9,FALSE)</f>
        <v>169</v>
      </c>
      <c r="D92" s="48" t="str" cm="1">
        <f t="array" ref="D92">IFERROR(_xlfn.XLOOKUP(1,('Annual Sales FINAL 06262023'!$A$3:$A$4500=Table2.5b!$A92)*('Annual Sales FINAL 06262023'!$F$3:$F$4500='Input_Data &amp; TOC'!$A$2),'Annual Sales FINAL 06262023'!$J$3:$J$4500,,TRUE),_xlfn.XLOOKUP(A92,'LOOKUP SalesReport 2023-11-13'!A:A,'LOOKUP SalesReport 2023-11-13'!H:H,,FALSE))</f>
        <v>Alaska Village Electric Cooperative</v>
      </c>
      <c r="E92" s="48" t="str" cm="1">
        <f t="array" ref="E92">IFERROR(_xlfn.XLOOKUP(1,('Annual Sales FINAL 06262023'!$A$3:$A$4500=Table2.5b!$A92)*('Annual Sales FINAL 06262023'!$F$3:$F$4500='Input_Data &amp; TOC'!$A$2),'Annual Sales FINAL 06262023'!$B$3:$B$4500,,TRUE),_xlfn.XLOOKUP(A92,'LOOKUP SalesReport 2023-11-13'!A:A,'LOOKUP SalesReport 2023-11-13'!G:G,,FALSE))</f>
        <v>Alakanuk</v>
      </c>
      <c r="F92" s="48" t="str" cm="1">
        <f t="array" ref="F92">IFERROR(_xlfn.XLOOKUP(1,('Annual Sales FINAL 06262023'!$A$3:$A$4500=Table2.5b!$A92)*('Annual Sales FINAL 06262023'!$F$3:$F$4500='Input_Data &amp; TOC'!$A$2),'Annual Sales FINAL 06262023'!$E$3:$E$4500,,TRUE),_xlfn.XLOOKUP(A92,'LOOKUP SalesReport 2023-11-13'!A:A,'LOOKUP SalesReport 2023-11-13'!K:K,,FALSE))</f>
        <v>Emmonak_grid</v>
      </c>
      <c r="G92" s="98" t="str">
        <f>VLOOKUP($F92,'LOOKUP INTERTIES 2023-11-08'!$B$2:$G$206,6,FALSE)</f>
        <v>Lower Yukon-Kuskokwim</v>
      </c>
      <c r="H92" s="175">
        <f>IFERROR(VLOOKUP($A92,Table2.5a!$A$3:$AA$196,9, FALSE)/VLOOKUP($A92,Table2.5a!$A$3:$AA$196,10, FALSE)*1000,)</f>
        <v>5273.0453108535303</v>
      </c>
      <c r="I92" s="175">
        <f>IFERROR(VLOOKUP($A92,Table2.5a!$A$3:$AA$196,8, FALSE)/VLOOKUP($A92,Table2.5a!$A$3:$AA$196,10, FALSE)*1000,)</f>
        <v>2694.8776902002101</v>
      </c>
      <c r="J92" s="176">
        <f>IFERROR(VLOOKUP($A92,Table2.5a!$A$3:$AA$196,8, FALSE)/VLOOKUP($A92,Table2.5a!$A$3:$AA$196,9, FALSE),)</f>
        <v>0.51106666666666645</v>
      </c>
      <c r="K92" s="175">
        <f>IFERROR(VLOOKUP($A92,Table2.5a!$A$3:$AA$196,13, FALSE)/VLOOKUP($A92,Table2.5a!$A$3:$AA$196,14, FALSE)*1000,)</f>
        <v>15857.400000000001</v>
      </c>
      <c r="L92" s="175">
        <f>IFERROR(VLOOKUP($A92,Table2.5a!$A$3:$AA$196,12, FALSE)/VLOOKUP($A92,Table2.5a!$A$3:$AA$196,14, FALSE)*1000,)</f>
        <v>8104.1885599999969</v>
      </c>
      <c r="M92" s="176">
        <f>IFERROR(VLOOKUP($A92,Table2.5a!$A$3:$AA$196,12, FALSE)/VLOOKUP($A92,Table2.5a!$A$3:$AA$196,13, FALSE),)</f>
        <v>0.51106666666666645</v>
      </c>
      <c r="N92" s="176">
        <f>IFERROR(VLOOKUP($A92,Table2.5a!$A$3:$AA$196,17, FALSE)/VLOOKUP($A92,Table2.5a!$A$3:$AA$196,18, FALSE)*1000,)</f>
        <v>29832.65185185185</v>
      </c>
      <c r="O92" s="176">
        <f>IFERROR(VLOOKUP($A92,Table2.5a!$A$3:$AA$196,16, FALSE)/VLOOKUP($A92,Table2.5a!$A$3:$AA$196,18, FALSE)*1000,)</f>
        <v>15246.473939753078</v>
      </c>
      <c r="P92" s="176">
        <f>IFERROR(VLOOKUP($A92,Table2.5a!$A$3:$AA$196,16, FALSE),)</f>
        <v>514.56849546666638</v>
      </c>
      <c r="Q92" s="176" t="str">
        <f>IFERROR(VLOOKUP($A92,Table2.5a!$A$3:$AA$196,24, FALSE),)</f>
        <v>PCE</v>
      </c>
      <c r="R92" s="176">
        <f>IFERROR(VLOOKUP($A92,Table2.5a!$A$3:$AA$196,25, FALSE),)</f>
        <v>12</v>
      </c>
      <c r="S92" s="98" t="str">
        <f>VLOOKUP($A92,'LOOKUP SalesReport 2023-11-13'!$A$2:$P$216,16,FALSE)</f>
        <v>Lower Yukon-Kuskokwim</v>
      </c>
      <c r="T92" s="170" t="str">
        <f>VLOOKUP($A92,[3]Table2.5a!$A$3:$AA$196,27, FALSE)</f>
        <v>PCE revenue assumes all kWh are at residential rate</v>
      </c>
    </row>
    <row r="93" spans="1:20" s="98" customFormat="1" x14ac:dyDescent="0.25">
      <c r="A93" s="98" t="s">
        <v>642</v>
      </c>
      <c r="B93">
        <f>VLOOKUP($A93,'LOOKUP SalesReport 2023-11-13'!$A$2:$O$216,4, FALSE)</f>
        <v>331470</v>
      </c>
      <c r="C93">
        <f>VLOOKUP(A93,'LOOKUP SalesReport 2023-11-13'!$A$2:$Q$216,9,FALSE)</f>
        <v>169</v>
      </c>
      <c r="D93" s="48" t="str" cm="1">
        <f t="array" ref="D93">IFERROR(_xlfn.XLOOKUP(1,('Annual Sales FINAL 06262023'!$A$3:$A$4500=Table2.5b!$A93)*('Annual Sales FINAL 06262023'!$F$3:$F$4500='Input_Data &amp; TOC'!$A$2),'Annual Sales FINAL 06262023'!$J$3:$J$4500,,TRUE),_xlfn.XLOOKUP(A93,'LOOKUP SalesReport 2023-11-13'!A:A,'LOOKUP SalesReport 2023-11-13'!H:H,,FALSE))</f>
        <v>Alaska Village Electric Cooperative</v>
      </c>
      <c r="E93" s="48" t="str" cm="1">
        <f t="array" ref="E93">IFERROR(_xlfn.XLOOKUP(1,('Annual Sales FINAL 06262023'!$A$3:$A$4500=Table2.5b!$A93)*('Annual Sales FINAL 06262023'!$F$3:$F$4500='Input_Data &amp; TOC'!$A$2),'Annual Sales FINAL 06262023'!$B$3:$B$4500,,TRUE),_xlfn.XLOOKUP(A93,'LOOKUP SalesReport 2023-11-13'!A:A,'LOOKUP SalesReport 2023-11-13'!G:G,,FALSE))</f>
        <v>Mountain Village</v>
      </c>
      <c r="F93" s="48" t="str" cm="1">
        <f t="array" ref="F93">IFERROR(_xlfn.XLOOKUP(1,('Annual Sales FINAL 06262023'!$A$3:$A$4500=Table2.5b!$A93)*('Annual Sales FINAL 06262023'!$F$3:$F$4500='Input_Data &amp; TOC'!$A$2),'Annual Sales FINAL 06262023'!$E$3:$E$4500,,TRUE),_xlfn.XLOOKUP(A93,'LOOKUP SalesReport 2023-11-13'!A:A,'LOOKUP SalesReport 2023-11-13'!K:K,,FALSE))</f>
        <v>Saint Mary's_grid</v>
      </c>
      <c r="G93" s="98" t="str">
        <f>VLOOKUP($F93,'LOOKUP INTERTIES 2023-11-08'!$B$2:$G$206,6,FALSE)</f>
        <v>Lower Yukon-Kuskokwim</v>
      </c>
      <c r="H93" s="175">
        <f>IFERROR(VLOOKUP($A93,Table2.5a!$A$3:$AA$196,9, FALSE)/VLOOKUP($A93,Table2.5a!$A$3:$AA$196,10, FALSE)*1000,)</f>
        <v>5289.7689320388354</v>
      </c>
      <c r="I93" s="175">
        <f>IFERROR(VLOOKUP($A93,Table2.5a!$A$3:$AA$196,8, FALSE)/VLOOKUP($A93,Table2.5a!$A$3:$AA$196,10, FALSE)*1000,)</f>
        <v>2601.7287678155344</v>
      </c>
      <c r="J93" s="176">
        <f>IFERROR(VLOOKUP($A93,Table2.5a!$A$3:$AA$196,8, FALSE)/VLOOKUP($A93,Table2.5a!$A$3:$AA$196,9, FALSE),)</f>
        <v>0.49184166666666668</v>
      </c>
      <c r="K93" s="175">
        <f>IFERROR(VLOOKUP($A93,Table2.5a!$A$3:$AA$196,13, FALSE)/VLOOKUP($A93,Table2.5a!$A$3:$AA$196,14, FALSE)*1000,)</f>
        <v>22035.343283582089</v>
      </c>
      <c r="L93" s="175">
        <f>IFERROR(VLOOKUP($A93,Table2.5a!$A$3:$AA$196,12, FALSE)/VLOOKUP($A93,Table2.5a!$A$3:$AA$196,14, FALSE)*1000,)</f>
        <v>10837.899966169156</v>
      </c>
      <c r="M93" s="176">
        <f>IFERROR(VLOOKUP($A93,Table2.5a!$A$3:$AA$196,12, FALSE)/VLOOKUP($A93,Table2.5a!$A$3:$AA$196,13, FALSE),)</f>
        <v>0.49184166666666673</v>
      </c>
      <c r="N93" s="176">
        <f>IFERROR(VLOOKUP($A93,Table2.5a!$A$3:$AA$196,17, FALSE)/VLOOKUP($A93,Table2.5a!$A$3:$AA$196,18, FALSE)*1000,)</f>
        <v>26325.971830985916</v>
      </c>
      <c r="O93" s="176">
        <f>IFERROR(VLOOKUP($A93,Table2.5a!$A$3:$AA$196,16, FALSE)/VLOOKUP($A93,Table2.5a!$A$3:$AA$196,18, FALSE)*1000,)</f>
        <v>12948.209861971834</v>
      </c>
      <c r="P93" s="176">
        <f>IFERROR(VLOOKUP($A93,Table2.5a!$A$3:$AA$196,16, FALSE),)</f>
        <v>612.88193346666674</v>
      </c>
      <c r="Q93" s="176" t="str">
        <f>IFERROR(VLOOKUP($A93,Table2.5a!$A$3:$AA$196,24, FALSE),)</f>
        <v>PCE</v>
      </c>
      <c r="R93" s="176">
        <f>IFERROR(VLOOKUP($A93,Table2.5a!$A$3:$AA$196,25, FALSE),)</f>
        <v>12</v>
      </c>
      <c r="S93" s="98" t="str">
        <f>VLOOKUP($A93,'LOOKUP SalesReport 2023-11-13'!$A$2:$P$216,16,FALSE)</f>
        <v>Lower Yukon-Kuskokwim</v>
      </c>
      <c r="T93" s="170" t="str">
        <f>VLOOKUP($A93,[3]Table2.5a!$A$3:$AA$196,27, FALSE)</f>
        <v>PCE revenue assumes all kWh are at residential rate</v>
      </c>
    </row>
    <row r="94" spans="1:20" s="98" customFormat="1" x14ac:dyDescent="0.25">
      <c r="A94" s="98" t="s">
        <v>604</v>
      </c>
      <c r="B94">
        <f>VLOOKUP($A94,'LOOKUP SalesReport 2023-11-13'!$A$2:$O$216,4, FALSE)</f>
        <v>331360</v>
      </c>
      <c r="C94">
        <f>VLOOKUP(A94,'LOOKUP SalesReport 2023-11-13'!$A$2:$Q$216,9,FALSE)</f>
        <v>169</v>
      </c>
      <c r="D94" s="48" t="str" cm="1">
        <f t="array" ref="D94">IFERROR(_xlfn.XLOOKUP(1,('Annual Sales FINAL 06262023'!$A$3:$A$4500=Table2.5b!$A94)*('Annual Sales FINAL 06262023'!$F$3:$F$4500='Input_Data &amp; TOC'!$A$2),'Annual Sales FINAL 06262023'!$J$3:$J$4500,,TRUE),_xlfn.XLOOKUP(A94,'LOOKUP SalesReport 2023-11-13'!A:A,'LOOKUP SalesReport 2023-11-13'!H:H,,FALSE))</f>
        <v>Alaska Village Electric Cooperative</v>
      </c>
      <c r="E94" s="48" t="str" cm="1">
        <f t="array" ref="E94">IFERROR(_xlfn.XLOOKUP(1,('Annual Sales FINAL 06262023'!$A$3:$A$4500=Table2.5b!$A94)*('Annual Sales FINAL 06262023'!$F$3:$F$4500='Input_Data &amp; TOC'!$A$2),'Annual Sales FINAL 06262023'!$B$3:$B$4500,,TRUE),_xlfn.XLOOKUP(A94,'LOOKUP SalesReport 2023-11-13'!A:A,'LOOKUP SalesReport 2023-11-13'!G:G,,FALSE))</f>
        <v>Hooper Bay</v>
      </c>
      <c r="F94" s="48" t="str" cm="1">
        <f t="array" ref="F94">IFERROR(_xlfn.XLOOKUP(1,('Annual Sales FINAL 06262023'!$A$3:$A$4500=Table2.5b!$A94)*('Annual Sales FINAL 06262023'!$F$3:$F$4500='Input_Data &amp; TOC'!$A$2),'Annual Sales FINAL 06262023'!$E$3:$E$4500,,TRUE),_xlfn.XLOOKUP(A94,'LOOKUP SalesReport 2023-11-13'!A:A,'LOOKUP SalesReport 2023-11-13'!K:K,,FALSE))</f>
        <v>Hooper Bay_grid</v>
      </c>
      <c r="G94" s="98" t="str">
        <f>VLOOKUP($F94,'LOOKUP INTERTIES 2023-11-08'!$B$2:$G$206,6,FALSE)</f>
        <v>Lower Yukon-Kuskokwim</v>
      </c>
      <c r="H94" s="175">
        <f>IFERROR(VLOOKUP($A94,Table2.5a!$A$3:$AA$196,9, FALSE)/VLOOKUP($A94,Table2.5a!$A$3:$AA$196,10, FALSE)*1000,)</f>
        <v>5320.8780487804879</v>
      </c>
      <c r="I94" s="175">
        <f>IFERROR(VLOOKUP($A94,Table2.5a!$A$3:$AA$196,8, FALSE)/VLOOKUP($A94,Table2.5a!$A$3:$AA$196,10, FALSE)*1000,)</f>
        <v>2650.684081300813</v>
      </c>
      <c r="J94" s="176">
        <f>IFERROR(VLOOKUP($A94,Table2.5a!$A$3:$AA$196,8, FALSE)/VLOOKUP($A94,Table2.5a!$A$3:$AA$196,9, FALSE),)</f>
        <v>0.49816666666666665</v>
      </c>
      <c r="K94" s="175">
        <f>IFERROR(VLOOKUP($A94,Table2.5a!$A$3:$AA$196,13, FALSE)/VLOOKUP($A94,Table2.5a!$A$3:$AA$196,14, FALSE)*1000,)</f>
        <v>36750.137404580157</v>
      </c>
      <c r="L94" s="175">
        <f>IFERROR(VLOOKUP($A94,Table2.5a!$A$3:$AA$196,12, FALSE)/VLOOKUP($A94,Table2.5a!$A$3:$AA$196,14, FALSE)*1000,)</f>
        <v>18307.693450381681</v>
      </c>
      <c r="M94" s="176">
        <f>IFERROR(VLOOKUP($A94,Table2.5a!$A$3:$AA$196,12, FALSE)/VLOOKUP($A94,Table2.5a!$A$3:$AA$196,13, FALSE),)</f>
        <v>0.49816666666666665</v>
      </c>
      <c r="N94" s="176">
        <f>IFERROR(VLOOKUP($A94,Table2.5a!$A$3:$AA$196,17, FALSE)/VLOOKUP($A94,Table2.5a!$A$3:$AA$196,18, FALSE)*1000,)</f>
        <v>27605.831325301202</v>
      </c>
      <c r="O94" s="176">
        <f>IFERROR(VLOOKUP($A94,Table2.5a!$A$3:$AA$196,16, FALSE)/VLOOKUP($A94,Table2.5a!$A$3:$AA$196,18, FALSE)*1000,)</f>
        <v>13752.30497188755</v>
      </c>
      <c r="P94" s="176">
        <f>IFERROR(VLOOKUP($A94,Table2.5a!$A$3:$AA$196,16, FALSE),)</f>
        <v>856.0809845</v>
      </c>
      <c r="Q94" s="176" t="str">
        <f>IFERROR(VLOOKUP($A94,Table2.5a!$A$3:$AA$196,24, FALSE),)</f>
        <v>PCE</v>
      </c>
      <c r="R94" s="176">
        <f>IFERROR(VLOOKUP($A94,Table2.5a!$A$3:$AA$196,25, FALSE),)</f>
        <v>12</v>
      </c>
      <c r="S94" s="98" t="str">
        <f>VLOOKUP($A94,'LOOKUP SalesReport 2023-11-13'!$A$2:$P$216,16,FALSE)</f>
        <v>Lower Yukon-Kuskokwim</v>
      </c>
      <c r="T94" s="170" t="str">
        <f>VLOOKUP($A94,[3]Table2.5a!$A$3:$AA$196,27, FALSE)</f>
        <v>PCE revenue assumes all kWh are at residential rate</v>
      </c>
    </row>
    <row r="95" spans="1:20" s="98" customFormat="1" x14ac:dyDescent="0.25">
      <c r="A95" s="98" t="s">
        <v>667</v>
      </c>
      <c r="B95">
        <f>VLOOKUP($A95,'LOOKUP SalesReport 2023-11-13'!$A$2:$O$216,4, FALSE)</f>
        <v>331550</v>
      </c>
      <c r="C95">
        <f>VLOOKUP(A95,'LOOKUP SalesReport 2023-11-13'!$A$2:$Q$216,9,FALSE)</f>
        <v>169</v>
      </c>
      <c r="D95" s="48" t="str" cm="1">
        <f t="array" ref="D95">IFERROR(_xlfn.XLOOKUP(1,('Annual Sales FINAL 06262023'!$A$3:$A$4500=Table2.5b!$A95)*('Annual Sales FINAL 06262023'!$F$3:$F$4500='Input_Data &amp; TOC'!$A$2),'Annual Sales FINAL 06262023'!$J$3:$J$4500,,TRUE),_xlfn.XLOOKUP(A95,'LOOKUP SalesReport 2023-11-13'!A:A,'LOOKUP SalesReport 2023-11-13'!H:H,,FALSE))</f>
        <v>Alaska Village Electric Cooperative</v>
      </c>
      <c r="E95" s="48" t="str" cm="1">
        <f t="array" ref="E95">IFERROR(_xlfn.XLOOKUP(1,('Annual Sales FINAL 06262023'!$A$3:$A$4500=Table2.5b!$A95)*('Annual Sales FINAL 06262023'!$F$3:$F$4500='Input_Data &amp; TOC'!$A$2),'Annual Sales FINAL 06262023'!$B$3:$B$4500,,TRUE),_xlfn.XLOOKUP(A95,'LOOKUP SalesReport 2023-11-13'!A:A,'LOOKUP SalesReport 2023-11-13'!G:G,,FALSE))</f>
        <v>Pilot Station</v>
      </c>
      <c r="F95" s="48" t="str" cm="1">
        <f t="array" ref="F95">IFERROR(_xlfn.XLOOKUP(1,('Annual Sales FINAL 06262023'!$A$3:$A$4500=Table2.5b!$A95)*('Annual Sales FINAL 06262023'!$F$3:$F$4500='Input_Data &amp; TOC'!$A$2),'Annual Sales FINAL 06262023'!$E$3:$E$4500,,TRUE),_xlfn.XLOOKUP(A95,'LOOKUP SalesReport 2023-11-13'!A:A,'LOOKUP SalesReport 2023-11-13'!K:K,,FALSE))</f>
        <v>Pilot Station_grid</v>
      </c>
      <c r="G95" s="98" t="str">
        <f>VLOOKUP($F95,'LOOKUP INTERTIES 2023-11-08'!$B$2:$G$206,6,FALSE)</f>
        <v>Lower Yukon-Kuskokwim</v>
      </c>
      <c r="H95" s="175">
        <f>IFERROR(VLOOKUP($A95,Table2.5a!$A$3:$AA$196,9, FALSE)/VLOOKUP($A95,Table2.5a!$A$3:$AA$196,10, FALSE)*1000,)</f>
        <v>5320.9904761904763</v>
      </c>
      <c r="I95" s="175">
        <f>IFERROR(VLOOKUP($A95,Table2.5a!$A$3:$AA$196,8, FALSE)/VLOOKUP($A95,Table2.5a!$A$3:$AA$196,10, FALSE)*1000,)</f>
        <v>2712.8183111111111</v>
      </c>
      <c r="J95" s="176">
        <f>IFERROR(VLOOKUP($A95,Table2.5a!$A$3:$AA$196,8, FALSE)/VLOOKUP($A95,Table2.5a!$A$3:$AA$196,9, FALSE),)</f>
        <v>0.50983333333333325</v>
      </c>
      <c r="K95" s="175">
        <f>IFERROR(VLOOKUP($A95,Table2.5a!$A$3:$AA$196,13, FALSE)/VLOOKUP($A95,Table2.5a!$A$3:$AA$196,14, FALSE)*1000,)</f>
        <v>20639.166666666664</v>
      </c>
      <c r="L95" s="175">
        <f>IFERROR(VLOOKUP($A95,Table2.5a!$A$3:$AA$196,12, FALSE)/VLOOKUP($A95,Table2.5a!$A$3:$AA$196,14, FALSE)*1000,)</f>
        <v>10522.535138888885</v>
      </c>
      <c r="M95" s="176">
        <f>IFERROR(VLOOKUP($A95,Table2.5a!$A$3:$AA$196,12, FALSE)/VLOOKUP($A95,Table2.5a!$A$3:$AA$196,13, FALSE),)</f>
        <v>0.50983333333333325</v>
      </c>
      <c r="N95" s="176">
        <f>IFERROR(VLOOKUP($A95,Table2.5a!$A$3:$AA$196,17, FALSE)/VLOOKUP($A95,Table2.5a!$A$3:$AA$196,18, FALSE)*1000,)</f>
        <v>31947.302752293577</v>
      </c>
      <c r="O95" s="176">
        <f>IFERROR(VLOOKUP($A95,Table2.5a!$A$3:$AA$196,16, FALSE)/VLOOKUP($A95,Table2.5a!$A$3:$AA$196,18, FALSE)*1000,)</f>
        <v>16287.799853211005</v>
      </c>
      <c r="P95" s="176">
        <f>IFERROR(VLOOKUP($A95,Table2.5a!$A$3:$AA$196,16, FALSE),)</f>
        <v>443.84254599999991</v>
      </c>
      <c r="Q95" s="176" t="str">
        <f>IFERROR(VLOOKUP($A95,Table2.5a!$A$3:$AA$196,24, FALSE),)</f>
        <v>PCE</v>
      </c>
      <c r="R95" s="176">
        <f>IFERROR(VLOOKUP($A95,Table2.5a!$A$3:$AA$196,25, FALSE),)</f>
        <v>12</v>
      </c>
      <c r="S95" s="98" t="str">
        <f>VLOOKUP($A95,'LOOKUP SalesReport 2023-11-13'!$A$2:$P$216,16,FALSE)</f>
        <v>Lower Yukon-Kuskokwim</v>
      </c>
      <c r="T95" s="170" t="str">
        <f>VLOOKUP($A95,[3]Table2.5a!$A$3:$AA$196,27, FALSE)</f>
        <v>PCE revenue assumes all kWh are at residential rate</v>
      </c>
    </row>
    <row r="96" spans="1:20" s="98" customFormat="1" x14ac:dyDescent="0.25">
      <c r="A96" s="98" t="s">
        <v>942</v>
      </c>
      <c r="B96">
        <f>VLOOKUP($A96,'LOOKUP SalesReport 2023-11-13'!$A$2:$O$216,4, FALSE)</f>
        <v>332420</v>
      </c>
      <c r="C96">
        <f>VLOOKUP(A96,'LOOKUP SalesReport 2023-11-13'!$A$2:$Q$216,9,FALSE)</f>
        <v>408</v>
      </c>
      <c r="D96" s="48" t="str" cm="1">
        <f t="array" ref="D96">IFERROR(_xlfn.XLOOKUP(1,('Annual Sales FINAL 06262023'!$A$3:$A$4500=Table2.5b!$A96)*('Annual Sales FINAL 06262023'!$F$3:$F$4500='Input_Data &amp; TOC'!$A$2),'Annual Sales FINAL 06262023'!$J$3:$J$4500,,TRUE),_xlfn.XLOOKUP(A96,'LOOKUP SalesReport 2023-11-13'!A:A,'LOOKUP SalesReport 2023-11-13'!H:H,,FALSE))</f>
        <v>Nunam Iqua Electric Company</v>
      </c>
      <c r="E96" s="48" t="str" cm="1">
        <f t="array" ref="E96">IFERROR(_xlfn.XLOOKUP(1,('Annual Sales FINAL 06262023'!$A$3:$A$4500=Table2.5b!$A96)*('Annual Sales FINAL 06262023'!$F$3:$F$4500='Input_Data &amp; TOC'!$A$2),'Annual Sales FINAL 06262023'!$B$3:$B$4500,,TRUE),_xlfn.XLOOKUP(A96,'LOOKUP SalesReport 2023-11-13'!A:A,'LOOKUP SalesReport 2023-11-13'!G:G,,FALSE))</f>
        <v>Nunam Iqua</v>
      </c>
      <c r="F96" s="48" t="str" cm="1">
        <f t="array" ref="F96">IFERROR(_xlfn.XLOOKUP(1,('Annual Sales FINAL 06262023'!$A$3:$A$4500=Table2.5b!$A96)*('Annual Sales FINAL 06262023'!$F$3:$F$4500='Input_Data &amp; TOC'!$A$2),'Annual Sales FINAL 06262023'!$E$3:$E$4500,,TRUE),_xlfn.XLOOKUP(A96,'LOOKUP SalesReport 2023-11-13'!A:A,'LOOKUP SalesReport 2023-11-13'!K:K,,FALSE))</f>
        <v>Nunam Iqua_grid</v>
      </c>
      <c r="G96" s="98" t="str">
        <f>VLOOKUP($F96,'LOOKUP INTERTIES 2023-11-08'!$B$2:$G$206,6,FALSE)</f>
        <v>Lower Yukon-Kuskokwim</v>
      </c>
      <c r="H96" s="175">
        <f>IFERROR(VLOOKUP($A96,Table2.5a!$A$3:$AA$196,9, FALSE)/VLOOKUP($A96,Table2.5a!$A$3:$AA$196,10, FALSE)*1000,)</f>
        <v>5351.8297872340427</v>
      </c>
      <c r="I96" s="175">
        <f>IFERROR(VLOOKUP($A96,Table2.5a!$A$3:$AA$196,8, FALSE)/VLOOKUP($A96,Table2.5a!$A$3:$AA$196,10, FALSE)*1000,)</f>
        <v>2234.6565276595747</v>
      </c>
      <c r="J96" s="176">
        <f>IFERROR(VLOOKUP($A96,Table2.5a!$A$3:$AA$196,8, FALSE)/VLOOKUP($A96,Table2.5a!$A$3:$AA$196,9, FALSE),)</f>
        <v>0.41755000000000003</v>
      </c>
      <c r="K96" s="175">
        <f>IFERROR(VLOOKUP($A96,Table2.5a!$A$3:$AA$196,13, FALSE)/VLOOKUP($A96,Table2.5a!$A$3:$AA$196,14, FALSE)*1000,)</f>
        <v>79684.38461538461</v>
      </c>
      <c r="L96" s="175">
        <f>IFERROR(VLOOKUP($A96,Table2.5a!$A$3:$AA$196,12, FALSE)/VLOOKUP($A96,Table2.5a!$A$3:$AA$196,14, FALSE)*1000,)</f>
        <v>33272.21479615385</v>
      </c>
      <c r="M96" s="176">
        <f>IFERROR(VLOOKUP($A96,Table2.5a!$A$3:$AA$196,12, FALSE)/VLOOKUP($A96,Table2.5a!$A$3:$AA$196,13, FALSE),)</f>
        <v>0.41754999999999998</v>
      </c>
      <c r="N96" s="176">
        <f>IFERROR(VLOOKUP($A96,Table2.5a!$A$3:$AA$196,17, FALSE)/VLOOKUP($A96,Table2.5a!$A$3:$AA$196,18, FALSE)*1000,)</f>
        <v>20013.2</v>
      </c>
      <c r="O96" s="176">
        <f>IFERROR(VLOOKUP($A96,Table2.5a!$A$3:$AA$196,16, FALSE)/VLOOKUP($A96,Table2.5a!$A$3:$AA$196,18, FALSE)*1000,)</f>
        <v>8356.5116600000001</v>
      </c>
      <c r="P96" s="176">
        <f>IFERROR(VLOOKUP($A96,Table2.5a!$A$3:$AA$196,16, FALSE),)</f>
        <v>83.56511660000001</v>
      </c>
      <c r="Q96" s="176" t="str">
        <f>IFERROR(VLOOKUP($A96,Table2.5a!$A$3:$AA$196,24, FALSE),)</f>
        <v>PCE</v>
      </c>
      <c r="R96" s="176">
        <f>IFERROR(VLOOKUP($A96,Table2.5a!$A$3:$AA$196,25, FALSE),)</f>
        <v>12</v>
      </c>
      <c r="S96" s="98" t="str">
        <f>VLOOKUP($A96,'LOOKUP SalesReport 2023-11-13'!$A$2:$P$216,16,FALSE)</f>
        <v>Lower Yukon-Kuskokwim</v>
      </c>
      <c r="T96" s="170" t="str">
        <f>VLOOKUP($A96,[3]Table2.5a!$A$3:$AA$196,27, FALSE)</f>
        <v>PCE revenue assumes all kWh are at residential rate</v>
      </c>
    </row>
    <row r="97" spans="1:20" s="98" customFormat="1" x14ac:dyDescent="0.25">
      <c r="A97" s="98" t="s">
        <v>447</v>
      </c>
      <c r="B97">
        <f>VLOOKUP($A97,'LOOKUP SalesReport 2023-11-13'!$A$2:$O$216,4, FALSE)</f>
        <v>331760</v>
      </c>
      <c r="C97">
        <f>VLOOKUP(A97,'LOOKUP SalesReport 2023-11-13'!$A$2:$Q$216,9,FALSE)</f>
        <v>5</v>
      </c>
      <c r="D97" s="48" t="str" cm="1">
        <f t="array" ref="D97">IFERROR(_xlfn.XLOOKUP(1,('Annual Sales FINAL 06262023'!$A$3:$A$4500=Table2.5b!$A97)*('Annual Sales FINAL 06262023'!$F$3:$F$4500='Input_Data &amp; TOC'!$A$2),'Annual Sales FINAL 06262023'!$J$3:$J$4500,,TRUE),_xlfn.XLOOKUP(A97,'LOOKUP SalesReport 2023-11-13'!A:A,'LOOKUP SalesReport 2023-11-13'!H:H,,FALSE))</f>
        <v>Aniak Light &amp; Power</v>
      </c>
      <c r="E97" s="48" t="str" cm="1">
        <f t="array" ref="E97">IFERROR(_xlfn.XLOOKUP(1,('Annual Sales FINAL 06262023'!$A$3:$A$4500=Table2.5b!$A97)*('Annual Sales FINAL 06262023'!$F$3:$F$4500='Input_Data &amp; TOC'!$A$2),'Annual Sales FINAL 06262023'!$B$3:$B$4500,,TRUE),_xlfn.XLOOKUP(A97,'LOOKUP SalesReport 2023-11-13'!A:A,'LOOKUP SalesReport 2023-11-13'!G:G,,FALSE))</f>
        <v>Aniak</v>
      </c>
      <c r="F97" s="48" t="str" cm="1">
        <f t="array" ref="F97">IFERROR(_xlfn.XLOOKUP(1,('Annual Sales FINAL 06262023'!$A$3:$A$4500=Table2.5b!$A97)*('Annual Sales FINAL 06262023'!$F$3:$F$4500='Input_Data &amp; TOC'!$A$2),'Annual Sales FINAL 06262023'!$E$3:$E$4500,,TRUE),_xlfn.XLOOKUP(A97,'LOOKUP SalesReport 2023-11-13'!A:A,'LOOKUP SalesReport 2023-11-13'!K:K,,FALSE))</f>
        <v>Aniak_grid</v>
      </c>
      <c r="G97" s="98" t="str">
        <f>VLOOKUP($F97,'LOOKUP INTERTIES 2023-11-08'!$B$2:$G$206,6,FALSE)</f>
        <v>Lower Yukon-Kuskokwim</v>
      </c>
      <c r="H97" s="175">
        <f>IFERROR(VLOOKUP($A97,Table2.5a!$A$3:$AA$196,9, FALSE)/VLOOKUP($A97,Table2.5a!$A$3:$AA$196,10, FALSE)*1000,)</f>
        <v>5425.9797395079595</v>
      </c>
      <c r="I97" s="175">
        <f>IFERROR(VLOOKUP($A97,Table2.5a!$A$3:$AA$196,8, FALSE)/VLOOKUP($A97,Table2.5a!$A$3:$AA$196,10, FALSE)*1000,)</f>
        <v>3785.2086827785824</v>
      </c>
      <c r="J97" s="176">
        <f>IFERROR(VLOOKUP($A97,Table2.5a!$A$3:$AA$196,8, FALSE)/VLOOKUP($A97,Table2.5a!$A$3:$AA$196,9, FALSE),)</f>
        <v>0.6976083333333335</v>
      </c>
      <c r="K97" s="175">
        <f>IFERROR(VLOOKUP($A97,Table2.5a!$A$3:$AA$196,13, FALSE)/VLOOKUP($A97,Table2.5a!$A$3:$AA$196,14, FALSE)*1000,)</f>
        <v>173962.8</v>
      </c>
      <c r="L97" s="175">
        <f>IFERROR(VLOOKUP($A97,Table2.5a!$A$3:$AA$196,12, FALSE)/VLOOKUP($A97,Table2.5a!$A$3:$AA$196,14, FALSE)*1000,)</f>
        <v>121357.89897000002</v>
      </c>
      <c r="M97" s="176">
        <f>IFERROR(VLOOKUP($A97,Table2.5a!$A$3:$AA$196,12, FALSE)/VLOOKUP($A97,Table2.5a!$A$3:$AA$196,13, FALSE),)</f>
        <v>0.6976083333333335</v>
      </c>
      <c r="N97" s="176">
        <f>IFERROR(VLOOKUP($A97,Table2.5a!$A$3:$AA$196,17, FALSE)/VLOOKUP($A97,Table2.5a!$A$3:$AA$196,18, FALSE)*1000,)</f>
        <v>13209.233333333335</v>
      </c>
      <c r="O97" s="176">
        <f>IFERROR(VLOOKUP($A97,Table2.5a!$A$3:$AA$196,16, FALSE)/VLOOKUP($A97,Table2.5a!$A$3:$AA$196,18, FALSE)*1000,)</f>
        <v>9214.8712502777817</v>
      </c>
      <c r="P97" s="176">
        <f>IFERROR(VLOOKUP($A97,Table2.5a!$A$3:$AA$196,16, FALSE),)</f>
        <v>276.44613750833344</v>
      </c>
      <c r="Q97" s="176" t="str">
        <f>IFERROR(VLOOKUP($A97,Table2.5a!$A$3:$AA$196,24, FALSE),)</f>
        <v>PCE</v>
      </c>
      <c r="R97" s="176">
        <f>IFERROR(VLOOKUP($A97,Table2.5a!$A$3:$AA$196,25, FALSE),)</f>
        <v>12</v>
      </c>
      <c r="S97" s="98" t="str">
        <f>VLOOKUP($A97,'LOOKUP SalesReport 2023-11-13'!$A$2:$P$216,16,FALSE)</f>
        <v>Lower Yukon-Kuskokwim</v>
      </c>
      <c r="T97" s="170" t="str">
        <f>VLOOKUP($A97,[3]Table2.5a!$A$3:$AA$196,27, FALSE)</f>
        <v>PCE revenue assumes all kWh are at residential rate</v>
      </c>
    </row>
    <row r="98" spans="1:20" s="98" customFormat="1" x14ac:dyDescent="0.25">
      <c r="A98" s="98" t="s">
        <v>613</v>
      </c>
      <c r="B98">
        <f>VLOOKUP($A98,'LOOKUP SalesReport 2023-11-13'!$A$2:$O$216,4, FALSE)</f>
        <v>331530</v>
      </c>
      <c r="C98">
        <f>VLOOKUP(A98,'LOOKUP SalesReport 2023-11-13'!$A$2:$Q$216,9,FALSE)</f>
        <v>169</v>
      </c>
      <c r="D98" s="48" t="str" cm="1">
        <f t="array" ref="D98">IFERROR(_xlfn.XLOOKUP(1,('Annual Sales FINAL 06262023'!$A$3:$A$4500=Table2.5b!$A98)*('Annual Sales FINAL 06262023'!$F$3:$F$4500='Input_Data &amp; TOC'!$A$2),'Annual Sales FINAL 06262023'!$J$3:$J$4500,,TRUE),_xlfn.XLOOKUP(A98,'LOOKUP SalesReport 2023-11-13'!A:A,'LOOKUP SalesReport 2023-11-13'!H:H,,FALSE))</f>
        <v>Alaska Village Electric Cooperative</v>
      </c>
      <c r="E98" s="48" t="str" cm="1">
        <f t="array" ref="E98">IFERROR(_xlfn.XLOOKUP(1,('Annual Sales FINAL 06262023'!$A$3:$A$4500=Table2.5b!$A98)*('Annual Sales FINAL 06262023'!$F$3:$F$4500='Input_Data &amp; TOC'!$A$2),'Annual Sales FINAL 06262023'!$B$3:$B$4500,,TRUE),_xlfn.XLOOKUP(A98,'LOOKUP SalesReport 2023-11-13'!A:A,'LOOKUP SalesReport 2023-11-13'!G:G,,FALSE))</f>
        <v>Nunapitchuk</v>
      </c>
      <c r="F98" s="48" t="str" cm="1">
        <f t="array" ref="F98">IFERROR(_xlfn.XLOOKUP(1,('Annual Sales FINAL 06262023'!$A$3:$A$4500=Table2.5b!$A98)*('Annual Sales FINAL 06262023'!$F$3:$F$4500='Input_Data &amp; TOC'!$A$2),'Annual Sales FINAL 06262023'!$E$3:$E$4500,,TRUE),_xlfn.XLOOKUP(A98,'LOOKUP SalesReport 2023-11-13'!A:A,'LOOKUP SalesReport 2023-11-13'!K:K,,FALSE))</f>
        <v>Kasigluk_grid</v>
      </c>
      <c r="G98" s="98" t="str">
        <f>VLOOKUP($F98,'LOOKUP INTERTIES 2023-11-08'!$B$2:$G$206,6,FALSE)</f>
        <v>Lower Yukon-Kuskokwim</v>
      </c>
      <c r="H98" s="175">
        <f>IFERROR(VLOOKUP($A98,Table2.5a!$A$3:$AA$196,9, FALSE)/VLOOKUP($A98,Table2.5a!$A$3:$AA$196,10, FALSE)*1000,)</f>
        <v>5452.2609890109898</v>
      </c>
      <c r="I98" s="175">
        <f>IFERROR(VLOOKUP($A98,Table2.5a!$A$3:$AA$196,8, FALSE)/VLOOKUP($A98,Table2.5a!$A$3:$AA$196,10, FALSE)*1000,)</f>
        <v>2806.2787310439571</v>
      </c>
      <c r="J98" s="176">
        <f>IFERROR(VLOOKUP($A98,Table2.5a!$A$3:$AA$196,8, FALSE)/VLOOKUP($A98,Table2.5a!$A$3:$AA$196,9, FALSE),)</f>
        <v>0.51470000000000016</v>
      </c>
      <c r="K98" s="175">
        <f>IFERROR(VLOOKUP($A98,Table2.5a!$A$3:$AA$196,13, FALSE)/VLOOKUP($A98,Table2.5a!$A$3:$AA$196,14, FALSE)*1000,)</f>
        <v>9799.8832116788344</v>
      </c>
      <c r="L98" s="175">
        <f>IFERROR(VLOOKUP($A98,Table2.5a!$A$3:$AA$196,12, FALSE)/VLOOKUP($A98,Table2.5a!$A$3:$AA$196,14, FALSE)*1000,)</f>
        <v>5043.9998890510969</v>
      </c>
      <c r="M98" s="176">
        <f>IFERROR(VLOOKUP($A98,Table2.5a!$A$3:$AA$196,12, FALSE)/VLOOKUP($A98,Table2.5a!$A$3:$AA$196,13, FALSE),)</f>
        <v>0.51470000000000016</v>
      </c>
      <c r="N98" s="176">
        <f>IFERROR(VLOOKUP($A98,Table2.5a!$A$3:$AA$196,17, FALSE)/VLOOKUP($A98,Table2.5a!$A$3:$AA$196,18, FALSE)*1000,)</f>
        <v>16175.331378299121</v>
      </c>
      <c r="O98" s="176">
        <f>IFERROR(VLOOKUP($A98,Table2.5a!$A$3:$AA$196,16, FALSE)/VLOOKUP($A98,Table2.5a!$A$3:$AA$196,18, FALSE)*1000,)</f>
        <v>8325.4430604105601</v>
      </c>
      <c r="P98" s="176">
        <f>IFERROR(VLOOKUP($A98,Table2.5a!$A$3:$AA$196,16, FALSE),)</f>
        <v>236.58134030000008</v>
      </c>
      <c r="Q98" s="176" t="str">
        <f>IFERROR(VLOOKUP($A98,Table2.5a!$A$3:$AA$196,24, FALSE),)</f>
        <v>PCE</v>
      </c>
      <c r="R98" s="176">
        <f>IFERROR(VLOOKUP($A98,Table2.5a!$A$3:$AA$196,25, FALSE),)</f>
        <v>12</v>
      </c>
      <c r="S98" s="98" t="str">
        <f>VLOOKUP($A98,'LOOKUP SalesReport 2023-11-13'!$A$2:$P$216,16,FALSE)</f>
        <v>Lower Yukon-Kuskokwim</v>
      </c>
      <c r="T98" s="170" t="str">
        <f>VLOOKUP($A98,[3]Table2.5a!$A$3:$AA$196,27, FALSE)</f>
        <v>PCE revenue assumes all kWh are at residential rate</v>
      </c>
    </row>
    <row r="99" spans="1:20" s="98" customFormat="1" x14ac:dyDescent="0.25">
      <c r="A99" s="98" t="s">
        <v>676</v>
      </c>
      <c r="B99">
        <f>VLOOKUP($A99,'LOOKUP SalesReport 2023-11-13'!$A$2:$O$216,4, FALSE)</f>
        <v>331560</v>
      </c>
      <c r="C99">
        <f>VLOOKUP(A99,'LOOKUP SalesReport 2023-11-13'!$A$2:$Q$216,9,FALSE)</f>
        <v>169</v>
      </c>
      <c r="D99" s="48" t="str" cm="1">
        <f t="array" ref="D99">IFERROR(_xlfn.XLOOKUP(1,('Annual Sales FINAL 06262023'!$A$3:$A$4500=Table2.5b!$A99)*('Annual Sales FINAL 06262023'!$F$3:$F$4500='Input_Data &amp; TOC'!$A$2),'Annual Sales FINAL 06262023'!$J$3:$J$4500,,TRUE),_xlfn.XLOOKUP(A99,'LOOKUP SalesReport 2023-11-13'!A:A,'LOOKUP SalesReport 2023-11-13'!H:H,,FALSE))</f>
        <v>Alaska Village Electric Cooperative</v>
      </c>
      <c r="E99" s="48" t="str" cm="1">
        <f t="array" ref="E99">IFERROR(_xlfn.XLOOKUP(1,('Annual Sales FINAL 06262023'!$A$3:$A$4500=Table2.5b!$A99)*('Annual Sales FINAL 06262023'!$F$3:$F$4500='Input_Data &amp; TOC'!$A$2),'Annual Sales FINAL 06262023'!$B$3:$B$4500,,TRUE),_xlfn.XLOOKUP(A99,'LOOKUP SalesReport 2023-11-13'!A:A,'LOOKUP SalesReport 2023-11-13'!G:G,,FALSE))</f>
        <v>Pitkas Point</v>
      </c>
      <c r="F99" s="48" t="str" cm="1">
        <f t="array" ref="F99">IFERROR(_xlfn.XLOOKUP(1,('Annual Sales FINAL 06262023'!$A$3:$A$4500=Table2.5b!$A99)*('Annual Sales FINAL 06262023'!$F$3:$F$4500='Input_Data &amp; TOC'!$A$2),'Annual Sales FINAL 06262023'!$E$3:$E$4500,,TRUE),_xlfn.XLOOKUP(A99,'LOOKUP SalesReport 2023-11-13'!A:A,'LOOKUP SalesReport 2023-11-13'!K:K,,FALSE))</f>
        <v>Saint Mary's_grid</v>
      </c>
      <c r="G99" s="98" t="str">
        <f>VLOOKUP($F99,'LOOKUP INTERTIES 2023-11-08'!$B$2:$G$206,6,FALSE)</f>
        <v>Lower Yukon-Kuskokwim</v>
      </c>
      <c r="H99" s="175">
        <f>IFERROR(VLOOKUP($A99,Table2.5a!$A$3:$AA$196,9, FALSE)/VLOOKUP($A99,Table2.5a!$A$3:$AA$196,10, FALSE)*1000,)</f>
        <v>5478.8117647058825</v>
      </c>
      <c r="I99" s="175">
        <f>IFERROR(VLOOKUP($A99,Table2.5a!$A$3:$AA$196,8, FALSE)/VLOOKUP($A99,Table2.5a!$A$3:$AA$196,10, FALSE)*1000,)</f>
        <v>2473.2726008823538</v>
      </c>
      <c r="J99" s="176">
        <f>IFERROR(VLOOKUP($A99,Table2.5a!$A$3:$AA$196,8, FALSE)/VLOOKUP($A99,Table2.5a!$A$3:$AA$196,9, FALSE),)</f>
        <v>0.45142500000000013</v>
      </c>
      <c r="K99" s="175">
        <f>IFERROR(VLOOKUP($A99,Table2.5a!$A$3:$AA$196,13, FALSE)/VLOOKUP($A99,Table2.5a!$A$3:$AA$196,14, FALSE)*1000,)</f>
        <v>0</v>
      </c>
      <c r="L99" s="175">
        <f>IFERROR(VLOOKUP($A99,Table2.5a!$A$3:$AA$196,12, FALSE)/VLOOKUP($A99,Table2.5a!$A$3:$AA$196,14, FALSE)*1000,)</f>
        <v>0</v>
      </c>
      <c r="M99" s="176">
        <f>IFERROR(VLOOKUP($A99,Table2.5a!$A$3:$AA$196,12, FALSE)/VLOOKUP($A99,Table2.5a!$A$3:$AA$196,13, FALSE),)</f>
        <v>0</v>
      </c>
      <c r="N99" s="176">
        <f>IFERROR(VLOOKUP($A99,Table2.5a!$A$3:$AA$196,17, FALSE)/VLOOKUP($A99,Table2.5a!$A$3:$AA$196,18, FALSE)*1000,)</f>
        <v>32012</v>
      </c>
      <c r="O99" s="176">
        <f>IFERROR(VLOOKUP($A99,Table2.5a!$A$3:$AA$196,16, FALSE)/VLOOKUP($A99,Table2.5a!$A$3:$AA$196,18, FALSE)*1000,)</f>
        <v>14451.017100000003</v>
      </c>
      <c r="P99" s="176">
        <f>IFERROR(VLOOKUP($A99,Table2.5a!$A$3:$AA$196,16, FALSE),)</f>
        <v>79.480594050000022</v>
      </c>
      <c r="Q99" s="176" t="str">
        <f>IFERROR(VLOOKUP($A99,Table2.5a!$A$3:$AA$196,24, FALSE),)</f>
        <v>PCE</v>
      </c>
      <c r="R99" s="176">
        <f>IFERROR(VLOOKUP($A99,Table2.5a!$A$3:$AA$196,25, FALSE),)</f>
        <v>12</v>
      </c>
      <c r="S99" s="98" t="str">
        <f>VLOOKUP($A99,'LOOKUP SalesReport 2023-11-13'!$A$2:$P$216,16,FALSE)</f>
        <v>Lower Yukon-Kuskokwim</v>
      </c>
      <c r="T99" s="170" t="str">
        <f>VLOOKUP($A99,[3]Table2.5a!$A$3:$AA$196,27, FALSE)</f>
        <v>PCE revenue assumes all kWh are at residential rate</v>
      </c>
    </row>
    <row r="100" spans="1:20" s="98" customFormat="1" x14ac:dyDescent="0.25">
      <c r="A100" s="98" t="s">
        <v>590</v>
      </c>
      <c r="B100">
        <f>VLOOKUP($A100,'LOOKUP SalesReport 2023-11-13'!$A$2:$O$216,4, FALSE)</f>
        <v>331310</v>
      </c>
      <c r="C100">
        <f>VLOOKUP(A100,'LOOKUP SalesReport 2023-11-13'!$A$2:$Q$216,9,FALSE)</f>
        <v>169</v>
      </c>
      <c r="D100" s="48" t="str" cm="1">
        <f t="array" ref="D100">IFERROR(_xlfn.XLOOKUP(1,('Annual Sales FINAL 06262023'!$A$3:$A$4500=Table2.5b!$A100)*('Annual Sales FINAL 06262023'!$F$3:$F$4500='Input_Data &amp; TOC'!$A$2),'Annual Sales FINAL 06262023'!$J$3:$J$4500,,TRUE),_xlfn.XLOOKUP(A100,'LOOKUP SalesReport 2023-11-13'!A:A,'LOOKUP SalesReport 2023-11-13'!H:H,,FALSE))</f>
        <v>Alaska Village Electric Cooperative</v>
      </c>
      <c r="E100" s="48" t="str" cm="1">
        <f t="array" ref="E100">IFERROR(_xlfn.XLOOKUP(1,('Annual Sales FINAL 06262023'!$A$3:$A$4500=Table2.5b!$A100)*('Annual Sales FINAL 06262023'!$F$3:$F$4500='Input_Data &amp; TOC'!$A$2),'Annual Sales FINAL 06262023'!$B$3:$B$4500,,TRUE),_xlfn.XLOOKUP(A100,'LOOKUP SalesReport 2023-11-13'!A:A,'LOOKUP SalesReport 2023-11-13'!G:G,,FALSE))</f>
        <v>Emmonak</v>
      </c>
      <c r="F100" s="48" t="str" cm="1">
        <f t="array" ref="F100">IFERROR(_xlfn.XLOOKUP(1,('Annual Sales FINAL 06262023'!$A$3:$A$4500=Table2.5b!$A100)*('Annual Sales FINAL 06262023'!$F$3:$F$4500='Input_Data &amp; TOC'!$A$2),'Annual Sales FINAL 06262023'!$E$3:$E$4500,,TRUE),_xlfn.XLOOKUP(A100,'LOOKUP SalesReport 2023-11-13'!A:A,'LOOKUP SalesReport 2023-11-13'!K:K,,FALSE))</f>
        <v>Emmonak_grid</v>
      </c>
      <c r="G100" s="98" t="str">
        <f>VLOOKUP($F100,'LOOKUP INTERTIES 2023-11-08'!$B$2:$G$206,6,FALSE)</f>
        <v>Lower Yukon-Kuskokwim</v>
      </c>
      <c r="H100" s="175">
        <f>IFERROR(VLOOKUP($A100,Table2.5a!$A$3:$AA$196,9, FALSE)/VLOOKUP($A100,Table2.5a!$A$3:$AA$196,10, FALSE)*1000,)</f>
        <v>5545.2373540856033</v>
      </c>
      <c r="I100" s="175">
        <f>IFERROR(VLOOKUP($A100,Table2.5a!$A$3:$AA$196,8, FALSE)/VLOOKUP($A100,Table2.5a!$A$3:$AA$196,10, FALSE)*1000,)</f>
        <v>2833.9859704280148</v>
      </c>
      <c r="J100" s="176">
        <f>IFERROR(VLOOKUP($A100,Table2.5a!$A$3:$AA$196,8, FALSE)/VLOOKUP($A100,Table2.5a!$A$3:$AA$196,9, FALSE),)</f>
        <v>0.51106666666666645</v>
      </c>
      <c r="K100" s="175">
        <f>IFERROR(VLOOKUP($A100,Table2.5a!$A$3:$AA$196,13, FALSE)/VLOOKUP($A100,Table2.5a!$A$3:$AA$196,14, FALSE)*1000,)</f>
        <v>43163.069387755102</v>
      </c>
      <c r="L100" s="175">
        <f>IFERROR(VLOOKUP($A100,Table2.5a!$A$3:$AA$196,12, FALSE)/VLOOKUP($A100,Table2.5a!$A$3:$AA$196,14, FALSE)*1000,)</f>
        <v>22059.205995102031</v>
      </c>
      <c r="M100" s="176">
        <f>IFERROR(VLOOKUP($A100,Table2.5a!$A$3:$AA$196,12, FALSE)/VLOOKUP($A100,Table2.5a!$A$3:$AA$196,13, FALSE),)</f>
        <v>0.51106666666666645</v>
      </c>
      <c r="N100" s="176">
        <f>IFERROR(VLOOKUP($A100,Table2.5a!$A$3:$AA$196,17, FALSE)/VLOOKUP($A100,Table2.5a!$A$3:$AA$196,18, FALSE)*1000,)</f>
        <v>25111.109961190174</v>
      </c>
      <c r="O100" s="176">
        <f>IFERROR(VLOOKUP($A100,Table2.5a!$A$3:$AA$196,16, FALSE)/VLOOKUP($A100,Table2.5a!$A$3:$AA$196,18, FALSE)*1000,)</f>
        <v>12833.451264165586</v>
      </c>
      <c r="P100" s="176">
        <f>IFERROR(VLOOKUP($A100,Table2.5a!$A$3:$AA$196,16, FALSE),)</f>
        <v>826.68815226666629</v>
      </c>
      <c r="Q100" s="176" t="str">
        <f>IFERROR(VLOOKUP($A100,Table2.5a!$A$3:$AA$196,24, FALSE),)</f>
        <v>PCE</v>
      </c>
      <c r="R100" s="176">
        <f>IFERROR(VLOOKUP($A100,Table2.5a!$A$3:$AA$196,25, FALSE),)</f>
        <v>12</v>
      </c>
      <c r="S100" s="98" t="str">
        <f>VLOOKUP($A100,'LOOKUP SalesReport 2023-11-13'!$A$2:$P$216,16,FALSE)</f>
        <v>Lower Yukon-Kuskokwim</v>
      </c>
      <c r="T100" s="170" t="str">
        <f>VLOOKUP($A100,[3]Table2.5a!$A$3:$AA$196,27, FALSE)</f>
        <v>PCE revenue assumes all kWh are at residential rate</v>
      </c>
    </row>
    <row r="101" spans="1:20" s="98" customFormat="1" x14ac:dyDescent="0.25">
      <c r="A101" s="98" t="s">
        <v>921</v>
      </c>
      <c r="B101">
        <f>VLOOKUP($A101,'LOOKUP SalesReport 2023-11-13'!$A$2:$O$216,4, FALSE)</f>
        <v>332160</v>
      </c>
      <c r="C101">
        <f>VLOOKUP(A101,'LOOKUP SalesReport 2023-11-13'!$A$2:$Q$216,9,FALSE)</f>
        <v>376</v>
      </c>
      <c r="D101" s="48" t="str" cm="1">
        <f t="array" ref="D101">IFERROR(_xlfn.XLOOKUP(1,('Annual Sales FINAL 06262023'!$A$3:$A$4500=Table2.5b!$A101)*('Annual Sales FINAL 06262023'!$F$3:$F$4500='Input_Data &amp; TOC'!$A$2),'Annual Sales FINAL 06262023'!$J$3:$J$4500,,TRUE),_xlfn.XLOOKUP(A101,'LOOKUP SalesReport 2023-11-13'!A:A,'LOOKUP SalesReport 2023-11-13'!H:H,,FALSE))</f>
        <v>Kwigillingok Power Company</v>
      </c>
      <c r="E101" s="48" t="str" cm="1">
        <f t="array" ref="E101">IFERROR(_xlfn.XLOOKUP(1,('Annual Sales FINAL 06262023'!$A$3:$A$4500=Table2.5b!$A101)*('Annual Sales FINAL 06262023'!$F$3:$F$4500='Input_Data &amp; TOC'!$A$2),'Annual Sales FINAL 06262023'!$B$3:$B$4500,,TRUE),_xlfn.XLOOKUP(A101,'LOOKUP SalesReport 2023-11-13'!A:A,'LOOKUP SalesReport 2023-11-13'!G:G,,FALSE))</f>
        <v>Kwigillingok</v>
      </c>
      <c r="F101" s="48" t="str" cm="1">
        <f t="array" ref="F101">IFERROR(_xlfn.XLOOKUP(1,('Annual Sales FINAL 06262023'!$A$3:$A$4500=Table2.5b!$A101)*('Annual Sales FINAL 06262023'!$F$3:$F$4500='Input_Data &amp; TOC'!$A$2),'Annual Sales FINAL 06262023'!$E$3:$E$4500,,TRUE),_xlfn.XLOOKUP(A101,'LOOKUP SalesReport 2023-11-13'!A:A,'LOOKUP SalesReport 2023-11-13'!K:K,,FALSE))</f>
        <v>Kwigillingok_grid</v>
      </c>
      <c r="G101" s="98" t="str">
        <f>VLOOKUP($F101,'LOOKUP INTERTIES 2023-11-08'!$B$2:$G$206,6,FALSE)</f>
        <v>Lower Yukon-Kuskokwim</v>
      </c>
      <c r="H101" s="175">
        <f>IFERROR(VLOOKUP($A101,Table2.5a!$A$3:$AA$196,9, FALSE)/VLOOKUP($A101,Table2.5a!$A$3:$AA$196,10, FALSE)*1000,)</f>
        <v>5604.7987012987014</v>
      </c>
      <c r="I101" s="175">
        <f>IFERROR(VLOOKUP($A101,Table2.5a!$A$3:$AA$196,8, FALSE)/VLOOKUP($A101,Table2.5a!$A$3:$AA$196,10, FALSE)*1000,)</f>
        <v>3755.2151298701301</v>
      </c>
      <c r="J101" s="176">
        <f>IFERROR(VLOOKUP($A101,Table2.5a!$A$3:$AA$196,8, FALSE)/VLOOKUP($A101,Table2.5a!$A$3:$AA$196,9, FALSE),)</f>
        <v>0.67</v>
      </c>
      <c r="K101" s="175">
        <f>IFERROR(VLOOKUP($A101,Table2.5a!$A$3:$AA$196,13, FALSE)/VLOOKUP($A101,Table2.5a!$A$3:$AA$196,14, FALSE)*1000,)</f>
        <v>131571</v>
      </c>
      <c r="L101" s="175">
        <f>IFERROR(VLOOKUP($A101,Table2.5a!$A$3:$AA$196,12, FALSE)/VLOOKUP($A101,Table2.5a!$A$3:$AA$196,14, FALSE)*1000,)</f>
        <v>88152.57</v>
      </c>
      <c r="M101" s="176">
        <f>IFERROR(VLOOKUP($A101,Table2.5a!$A$3:$AA$196,12, FALSE)/VLOOKUP($A101,Table2.5a!$A$3:$AA$196,13, FALSE),)</f>
        <v>0.67</v>
      </c>
      <c r="N101" s="176">
        <f>IFERROR(VLOOKUP($A101,Table2.5a!$A$3:$AA$196,17, FALSE)/VLOOKUP($A101,Table2.5a!$A$3:$AA$196,18, FALSE)*1000,)</f>
        <v>2104.2739726027398</v>
      </c>
      <c r="O101" s="176">
        <f>IFERROR(VLOOKUP($A101,Table2.5a!$A$3:$AA$196,16, FALSE)/VLOOKUP($A101,Table2.5a!$A$3:$AA$196,18, FALSE)*1000,)</f>
        <v>1409.8635616438355</v>
      </c>
      <c r="P101" s="176">
        <f>IFERROR(VLOOKUP($A101,Table2.5a!$A$3:$AA$196,16, FALSE),)</f>
        <v>25.73001</v>
      </c>
      <c r="Q101" s="176" t="str">
        <f>IFERROR(VLOOKUP($A101,Table2.5a!$A$3:$AA$196,24, FALSE),)</f>
        <v>PCE</v>
      </c>
      <c r="R101" s="176">
        <f>IFERROR(VLOOKUP($A101,Table2.5a!$A$3:$AA$196,25, FALSE),)</f>
        <v>12</v>
      </c>
      <c r="S101" s="98" t="str">
        <f>VLOOKUP($A101,'LOOKUP SalesReport 2023-11-13'!$A$2:$P$216,16,FALSE)</f>
        <v>Lower Yukon-Kuskokwim</v>
      </c>
      <c r="T101" s="170" t="str">
        <f>VLOOKUP($A101,[3]Table2.5a!$A$3:$AA$196,27, FALSE)</f>
        <v>PCE revenue assumes all kWh are at residential rate</v>
      </c>
    </row>
    <row r="102" spans="1:20" s="98" customFormat="1" x14ac:dyDescent="0.25">
      <c r="A102" s="98" t="s">
        <v>595</v>
      </c>
      <c r="B102">
        <f>VLOOKUP($A102,'LOOKUP SalesReport 2023-11-13'!$A$2:$O$216,4, FALSE)</f>
        <v>331330</v>
      </c>
      <c r="C102">
        <f>VLOOKUP(A102,'LOOKUP SalesReport 2023-11-13'!$A$2:$Q$216,9,FALSE)</f>
        <v>169</v>
      </c>
      <c r="D102" s="48" t="str" cm="1">
        <f t="array" ref="D102">IFERROR(_xlfn.XLOOKUP(1,('Annual Sales FINAL 06262023'!$A$3:$A$4500=Table2.5b!$A102)*('Annual Sales FINAL 06262023'!$F$3:$F$4500='Input_Data &amp; TOC'!$A$2),'Annual Sales FINAL 06262023'!$J$3:$J$4500,,TRUE),_xlfn.XLOOKUP(A102,'LOOKUP SalesReport 2023-11-13'!A:A,'LOOKUP SalesReport 2023-11-13'!H:H,,FALSE))</f>
        <v>Alaska Village Electric Cooperative</v>
      </c>
      <c r="E102" s="48" t="str" cm="1">
        <f t="array" ref="E102">IFERROR(_xlfn.XLOOKUP(1,('Annual Sales FINAL 06262023'!$A$3:$A$4500=Table2.5b!$A102)*('Annual Sales FINAL 06262023'!$F$3:$F$4500='Input_Data &amp; TOC'!$A$2),'Annual Sales FINAL 06262023'!$B$3:$B$4500,,TRUE),_xlfn.XLOOKUP(A102,'LOOKUP SalesReport 2023-11-13'!A:A,'LOOKUP SalesReport 2023-11-13'!G:G,,FALSE))</f>
        <v>Goodnews Bay</v>
      </c>
      <c r="F102" s="48" t="str" cm="1">
        <f t="array" ref="F102">IFERROR(_xlfn.XLOOKUP(1,('Annual Sales FINAL 06262023'!$A$3:$A$4500=Table2.5b!$A102)*('Annual Sales FINAL 06262023'!$F$3:$F$4500='Input_Data &amp; TOC'!$A$2),'Annual Sales FINAL 06262023'!$E$3:$E$4500,,TRUE),_xlfn.XLOOKUP(A102,'LOOKUP SalesReport 2023-11-13'!A:A,'LOOKUP SalesReport 2023-11-13'!K:K,,FALSE))</f>
        <v>Goodnews Bay_grid</v>
      </c>
      <c r="G102" s="98" t="str">
        <f>VLOOKUP($F102,'LOOKUP INTERTIES 2023-11-08'!$B$2:$G$206,6,FALSE)</f>
        <v>Lower Yukon-Kuskokwim</v>
      </c>
      <c r="H102" s="175">
        <f>IFERROR(VLOOKUP($A102,Table2.5a!$A$3:$AA$196,9, FALSE)/VLOOKUP($A102,Table2.5a!$A$3:$AA$196,10, FALSE)*1000,)</f>
        <v>5700.5095541401279</v>
      </c>
      <c r="I102" s="175">
        <f>IFERROR(VLOOKUP($A102,Table2.5a!$A$3:$AA$196,8, FALSE)/VLOOKUP($A102,Table2.5a!$A$3:$AA$196,10, FALSE)*1000,)</f>
        <v>3035.8538673036096</v>
      </c>
      <c r="J102" s="176">
        <f>IFERROR(VLOOKUP($A102,Table2.5a!$A$3:$AA$196,8, FALSE)/VLOOKUP($A102,Table2.5a!$A$3:$AA$196,9, FALSE),)</f>
        <v>0.53255833333333336</v>
      </c>
      <c r="K102" s="175">
        <f>IFERROR(VLOOKUP($A102,Table2.5a!$A$3:$AA$196,13, FALSE)/VLOOKUP($A102,Table2.5a!$A$3:$AA$196,14, FALSE)*1000,)</f>
        <v>4237.8</v>
      </c>
      <c r="L102" s="175">
        <f>IFERROR(VLOOKUP($A102,Table2.5a!$A$3:$AA$196,12, FALSE)/VLOOKUP($A102,Table2.5a!$A$3:$AA$196,14, FALSE)*1000,)</f>
        <v>2256.8757049999999</v>
      </c>
      <c r="M102" s="176">
        <f>IFERROR(VLOOKUP($A102,Table2.5a!$A$3:$AA$196,12, FALSE)/VLOOKUP($A102,Table2.5a!$A$3:$AA$196,13, FALSE),)</f>
        <v>0.53255833333333336</v>
      </c>
      <c r="N102" s="176">
        <f>IFERROR(VLOOKUP($A102,Table2.5a!$A$3:$AA$196,17, FALSE)/VLOOKUP($A102,Table2.5a!$A$3:$AA$196,18, FALSE)*1000,)</f>
        <v>26325.876106194683</v>
      </c>
      <c r="O102" s="176">
        <f>IFERROR(VLOOKUP($A102,Table2.5a!$A$3:$AA$196,16, FALSE)/VLOOKUP($A102,Table2.5a!$A$3:$AA$196,18, FALSE)*1000,)</f>
        <v>14020.064702654865</v>
      </c>
      <c r="P102" s="176">
        <f>IFERROR(VLOOKUP($A102,Table2.5a!$A$3:$AA$196,16, FALSE),)</f>
        <v>132.02227594999999</v>
      </c>
      <c r="Q102" s="176" t="str">
        <f>IFERROR(VLOOKUP($A102,Table2.5a!$A$3:$AA$196,24, FALSE),)</f>
        <v>PCE</v>
      </c>
      <c r="R102" s="176">
        <f>IFERROR(VLOOKUP($A102,Table2.5a!$A$3:$AA$196,25, FALSE),)</f>
        <v>12</v>
      </c>
      <c r="S102" s="98" t="str">
        <f>VLOOKUP($A102,'LOOKUP SalesReport 2023-11-13'!$A$2:$P$216,16,FALSE)</f>
        <v>Lower Yukon-Kuskokwim</v>
      </c>
      <c r="T102" s="170" t="str">
        <f>VLOOKUP($A102,[3]Table2.5a!$A$3:$AA$196,27, FALSE)</f>
        <v>PCE revenue assumes all kWh are at residential rate</v>
      </c>
    </row>
    <row r="103" spans="1:20" s="98" customFormat="1" x14ac:dyDescent="0.25">
      <c r="A103" s="98" t="s">
        <v>633</v>
      </c>
      <c r="B103">
        <f>VLOOKUP($A103,'LOOKUP SalesReport 2023-11-13'!$A$2:$O$216,4, FALSE)</f>
        <v>331440</v>
      </c>
      <c r="C103">
        <f>VLOOKUP(A103,'LOOKUP SalesReport 2023-11-13'!$A$2:$Q$216,9,FALSE)</f>
        <v>169</v>
      </c>
      <c r="D103" s="48" t="str" cm="1">
        <f t="array" ref="D103">IFERROR(_xlfn.XLOOKUP(1,('Annual Sales FINAL 06262023'!$A$3:$A$4500=Table2.5b!$A103)*('Annual Sales FINAL 06262023'!$F$3:$F$4500='Input_Data &amp; TOC'!$A$2),'Annual Sales FINAL 06262023'!$J$3:$J$4500,,TRUE),_xlfn.XLOOKUP(A103,'LOOKUP SalesReport 2023-11-13'!A:A,'LOOKUP SalesReport 2023-11-13'!H:H,,FALSE))</f>
        <v>Alaska Village Electric Cooperative</v>
      </c>
      <c r="E103" s="48" t="str" cm="1">
        <f t="array" ref="E103">IFERROR(_xlfn.XLOOKUP(1,('Annual Sales FINAL 06262023'!$A$3:$A$4500=Table2.5b!$A103)*('Annual Sales FINAL 06262023'!$F$3:$F$4500='Input_Data &amp; TOC'!$A$2),'Annual Sales FINAL 06262023'!$B$3:$B$4500,,TRUE),_xlfn.XLOOKUP(A103,'LOOKUP SalesReport 2023-11-13'!A:A,'LOOKUP SalesReport 2023-11-13'!G:G,,FALSE))</f>
        <v>Marshall</v>
      </c>
      <c r="F103" s="48" t="str" cm="1">
        <f t="array" ref="F103">IFERROR(_xlfn.XLOOKUP(1,('Annual Sales FINAL 06262023'!$A$3:$A$4500=Table2.5b!$A103)*('Annual Sales FINAL 06262023'!$F$3:$F$4500='Input_Data &amp; TOC'!$A$2),'Annual Sales FINAL 06262023'!$E$3:$E$4500,,TRUE),_xlfn.XLOOKUP(A103,'LOOKUP SalesReport 2023-11-13'!A:A,'LOOKUP SalesReport 2023-11-13'!K:K,,FALSE))</f>
        <v>Marshall_grid</v>
      </c>
      <c r="G103" s="98" t="str">
        <f>VLOOKUP($F103,'LOOKUP INTERTIES 2023-11-08'!$B$2:$G$206,6,FALSE)</f>
        <v>Lower Yukon-Kuskokwim</v>
      </c>
      <c r="H103" s="175">
        <f>IFERROR(VLOOKUP($A103,Table2.5a!$A$3:$AA$196,9, FALSE)/VLOOKUP($A103,Table2.5a!$A$3:$AA$196,10, FALSE)*1000,)</f>
        <v>5701.1095571095566</v>
      </c>
      <c r="I103" s="175">
        <f>IFERROR(VLOOKUP($A103,Table2.5a!$A$3:$AA$196,8, FALSE)/VLOOKUP($A103,Table2.5a!$A$3:$AA$196,10, FALSE)*1000,)</f>
        <v>2764.230478010878</v>
      </c>
      <c r="J103" s="176">
        <f>IFERROR(VLOOKUP($A103,Table2.5a!$A$3:$AA$196,8, FALSE)/VLOOKUP($A103,Table2.5a!$A$3:$AA$196,9, FALSE),)</f>
        <v>0.48485833333333334</v>
      </c>
      <c r="K103" s="175">
        <f>IFERROR(VLOOKUP($A103,Table2.5a!$A$3:$AA$196,13, FALSE)/VLOOKUP($A103,Table2.5a!$A$3:$AA$196,14, FALSE)*1000,)</f>
        <v>5259.6111111111113</v>
      </c>
      <c r="L103" s="175">
        <f>IFERROR(VLOOKUP($A103,Table2.5a!$A$3:$AA$196,12, FALSE)/VLOOKUP($A103,Table2.5a!$A$3:$AA$196,14, FALSE)*1000,)</f>
        <v>2550.166277314815</v>
      </c>
      <c r="M103" s="176">
        <f>IFERROR(VLOOKUP($A103,Table2.5a!$A$3:$AA$196,12, FALSE)/VLOOKUP($A103,Table2.5a!$A$3:$AA$196,13, FALSE),)</f>
        <v>0.48485833333333339</v>
      </c>
      <c r="N103" s="176">
        <f>IFERROR(VLOOKUP($A103,Table2.5a!$A$3:$AA$196,17, FALSE)/VLOOKUP($A103,Table2.5a!$A$3:$AA$196,18, FALSE)*1000,)</f>
        <v>34708.088888888888</v>
      </c>
      <c r="O103" s="176">
        <f>IFERROR(VLOOKUP($A103,Table2.5a!$A$3:$AA$196,16, FALSE)/VLOOKUP($A103,Table2.5a!$A$3:$AA$196,18, FALSE)*1000,)</f>
        <v>16828.506131851856</v>
      </c>
      <c r="P103" s="176">
        <f>IFERROR(VLOOKUP($A103,Table2.5a!$A$3:$AA$196,16, FALSE),)</f>
        <v>378.64138796666674</v>
      </c>
      <c r="Q103" s="176" t="str">
        <f>IFERROR(VLOOKUP($A103,Table2.5a!$A$3:$AA$196,24, FALSE),)</f>
        <v>PCE</v>
      </c>
      <c r="R103" s="176">
        <f>IFERROR(VLOOKUP($A103,Table2.5a!$A$3:$AA$196,25, FALSE),)</f>
        <v>12</v>
      </c>
      <c r="S103" s="98" t="str">
        <f>VLOOKUP($A103,'LOOKUP SalesReport 2023-11-13'!$A$2:$P$216,16,FALSE)</f>
        <v>Lower Yukon-Kuskokwim</v>
      </c>
      <c r="T103" s="170" t="str">
        <f>VLOOKUP($A103,[3]Table2.5a!$A$3:$AA$196,27, FALSE)</f>
        <v>PCE revenue assumes all kWh are at residential rate</v>
      </c>
    </row>
    <row r="104" spans="1:20" s="98" customFormat="1" x14ac:dyDescent="0.25">
      <c r="A104" s="98" t="s">
        <v>650</v>
      </c>
      <c r="B104">
        <f>VLOOKUP($A104,'LOOKUP SalesReport 2023-11-13'!$A$2:$O$216,4, FALSE)</f>
        <v>331490</v>
      </c>
      <c r="C104">
        <f>VLOOKUP(A104,'LOOKUP SalesReport 2023-11-13'!$A$2:$Q$216,9,FALSE)</f>
        <v>169</v>
      </c>
      <c r="D104" s="48" t="str" cm="1">
        <f t="array" ref="D104">IFERROR(_xlfn.XLOOKUP(1,('Annual Sales FINAL 06262023'!$A$3:$A$4500=Table2.5b!$A104)*('Annual Sales FINAL 06262023'!$F$3:$F$4500='Input_Data &amp; TOC'!$A$2),'Annual Sales FINAL 06262023'!$J$3:$J$4500,,TRUE),_xlfn.XLOOKUP(A104,'LOOKUP SalesReport 2023-11-13'!A:A,'LOOKUP SalesReport 2023-11-13'!H:H,,FALSE))</f>
        <v>Alaska Village Electric Cooperative</v>
      </c>
      <c r="E104" s="48" t="str" cm="1">
        <f t="array" ref="E104">IFERROR(_xlfn.XLOOKUP(1,('Annual Sales FINAL 06262023'!$A$3:$A$4500=Table2.5b!$A104)*('Annual Sales FINAL 06262023'!$F$3:$F$4500='Input_Data &amp; TOC'!$A$2),'Annual Sales FINAL 06262023'!$B$3:$B$4500,,TRUE),_xlfn.XLOOKUP(A104,'LOOKUP SalesReport 2023-11-13'!A:A,'LOOKUP SalesReport 2023-11-13'!G:G,,FALSE))</f>
        <v>Nightmute</v>
      </c>
      <c r="F104" s="48" t="str" cm="1">
        <f t="array" ref="F104">IFERROR(_xlfn.XLOOKUP(1,('Annual Sales FINAL 06262023'!$A$3:$A$4500=Table2.5b!$A104)*('Annual Sales FINAL 06262023'!$F$3:$F$4500='Input_Data &amp; TOC'!$A$2),'Annual Sales FINAL 06262023'!$E$3:$E$4500,,TRUE),_xlfn.XLOOKUP(A104,'LOOKUP SalesReport 2023-11-13'!A:A,'LOOKUP SalesReport 2023-11-13'!K:K,,FALSE))</f>
        <v>Toksook Bay_grid</v>
      </c>
      <c r="G104" s="98" t="str">
        <f>VLOOKUP($F104,'LOOKUP INTERTIES 2023-11-08'!$B$2:$G$206,6,FALSE)</f>
        <v>Lower Yukon-Kuskokwim</v>
      </c>
      <c r="H104" s="175">
        <f>IFERROR(VLOOKUP($A104,Table2.5a!$A$3:$AA$196,9, FALSE)/VLOOKUP($A104,Table2.5a!$A$3:$AA$196,10, FALSE)*1000,)</f>
        <v>5725.2611464968149</v>
      </c>
      <c r="I104" s="175">
        <f>IFERROR(VLOOKUP($A104,Table2.5a!$A$3:$AA$196,8, FALSE)/VLOOKUP($A104,Table2.5a!$A$3:$AA$196,10, FALSE)*1000,)</f>
        <v>2994.5501321656052</v>
      </c>
      <c r="J104" s="176">
        <f>IFERROR(VLOOKUP($A104,Table2.5a!$A$3:$AA$196,8, FALSE)/VLOOKUP($A104,Table2.5a!$A$3:$AA$196,9, FALSE),)</f>
        <v>0.52304166666666674</v>
      </c>
      <c r="K104" s="175">
        <f>IFERROR(VLOOKUP($A104,Table2.5a!$A$3:$AA$196,13, FALSE)/VLOOKUP($A104,Table2.5a!$A$3:$AA$196,14, FALSE)*1000,)</f>
        <v>4035.8571428571431</v>
      </c>
      <c r="L104" s="175">
        <f>IFERROR(VLOOKUP($A104,Table2.5a!$A$3:$AA$196,12, FALSE)/VLOOKUP($A104,Table2.5a!$A$3:$AA$196,14, FALSE)*1000,)</f>
        <v>2110.9214464285719</v>
      </c>
      <c r="M104" s="176">
        <f>IFERROR(VLOOKUP($A104,Table2.5a!$A$3:$AA$196,12, FALSE)/VLOOKUP($A104,Table2.5a!$A$3:$AA$196,13, FALSE),)</f>
        <v>0.52304166666666674</v>
      </c>
      <c r="N104" s="176">
        <f>IFERROR(VLOOKUP($A104,Table2.5a!$A$3:$AA$196,17, FALSE)/VLOOKUP($A104,Table2.5a!$A$3:$AA$196,18, FALSE)*1000,)</f>
        <v>25994.427480916031</v>
      </c>
      <c r="O104" s="176">
        <f>IFERROR(VLOOKUP($A104,Table2.5a!$A$3:$AA$196,16, FALSE)/VLOOKUP($A104,Table2.5a!$A$3:$AA$196,18, FALSE)*1000,)</f>
        <v>13596.168673664124</v>
      </c>
      <c r="P104" s="176">
        <f>IFERROR(VLOOKUP($A104,Table2.5a!$A$3:$AA$196,16, FALSE),)</f>
        <v>296.84968270833338</v>
      </c>
      <c r="Q104" s="176" t="str">
        <f>IFERROR(VLOOKUP($A104,Table2.5a!$A$3:$AA$196,24, FALSE),)</f>
        <v>PCE</v>
      </c>
      <c r="R104" s="176">
        <f>IFERROR(VLOOKUP($A104,Table2.5a!$A$3:$AA$196,25, FALSE),)</f>
        <v>12</v>
      </c>
      <c r="S104" s="98" t="str">
        <f>VLOOKUP($A104,'LOOKUP SalesReport 2023-11-13'!$A$2:$P$216,16,FALSE)</f>
        <v>Lower Yukon-Kuskokwim</v>
      </c>
      <c r="T104" s="170" t="str">
        <f>VLOOKUP($A104,[3]Table2.5a!$A$3:$AA$196,27, FALSE)</f>
        <v>PCE revenue assumes all kWh are at residential rate</v>
      </c>
    </row>
    <row r="105" spans="1:20" s="98" customFormat="1" x14ac:dyDescent="0.25">
      <c r="A105" s="98" t="s">
        <v>839</v>
      </c>
      <c r="B105">
        <f>VLOOKUP($A105,'LOOKUP SalesReport 2023-11-13'!$A$2:$O$216,4, FALSE)</f>
        <v>331780</v>
      </c>
      <c r="C105">
        <f>VLOOKUP(A105,'LOOKUP SalesReport 2023-11-13'!$A$2:$Q$216,9,FALSE)</f>
        <v>337</v>
      </c>
      <c r="D105" s="48" t="str" cm="1">
        <f t="array" ref="D105">IFERROR(_xlfn.XLOOKUP(1,('Annual Sales FINAL 06262023'!$A$3:$A$4500=Table2.5b!$A105)*('Annual Sales FINAL 06262023'!$F$3:$F$4500='Input_Data &amp; TOC'!$A$2),'Annual Sales FINAL 06262023'!$J$3:$J$4500,,TRUE),_xlfn.XLOOKUP(A105,'LOOKUP SalesReport 2023-11-13'!A:A,'LOOKUP SalesReport 2023-11-13'!H:H,,FALSE))</f>
        <v>Atmautluak Tribal Utilities</v>
      </c>
      <c r="E105" s="48" t="str" cm="1">
        <f t="array" ref="E105">IFERROR(_xlfn.XLOOKUP(1,('Annual Sales FINAL 06262023'!$A$3:$A$4500=Table2.5b!$A105)*('Annual Sales FINAL 06262023'!$F$3:$F$4500='Input_Data &amp; TOC'!$A$2),'Annual Sales FINAL 06262023'!$B$3:$B$4500,,TRUE),_xlfn.XLOOKUP(A105,'LOOKUP SalesReport 2023-11-13'!A:A,'LOOKUP SalesReport 2023-11-13'!G:G,,FALSE))</f>
        <v>Atmautluak</v>
      </c>
      <c r="F105" s="48" t="str" cm="1">
        <f t="array" ref="F105">IFERROR(_xlfn.XLOOKUP(1,('Annual Sales FINAL 06262023'!$A$3:$A$4500=Table2.5b!$A105)*('Annual Sales FINAL 06262023'!$F$3:$F$4500='Input_Data &amp; TOC'!$A$2),'Annual Sales FINAL 06262023'!$E$3:$E$4500,,TRUE),_xlfn.XLOOKUP(A105,'LOOKUP SalesReport 2023-11-13'!A:A,'LOOKUP SalesReport 2023-11-13'!K:K,,FALSE))</f>
        <v>Atmautluak_grid</v>
      </c>
      <c r="G105" s="98" t="str">
        <f>VLOOKUP($F105,'LOOKUP INTERTIES 2023-11-08'!$B$2:$G$206,6,FALSE)</f>
        <v>Lower Yukon-Kuskokwim</v>
      </c>
      <c r="H105" s="175">
        <f>IFERROR(VLOOKUP($A105,Table2.5a!$A$3:$AA$196,9, FALSE)/VLOOKUP($A105,Table2.5a!$A$3:$AA$196,10, FALSE)*1000,)</f>
        <v>5846.3891402714935</v>
      </c>
      <c r="I105" s="175">
        <f>IFERROR(VLOOKUP($A105,Table2.5a!$A$3:$AA$196,8, FALSE)/VLOOKUP($A105,Table2.5a!$A$3:$AA$196,10, FALSE)*1000,)</f>
        <v>3858.616832579185</v>
      </c>
      <c r="J105" s="176">
        <f>IFERROR(VLOOKUP($A105,Table2.5a!$A$3:$AA$196,8, FALSE)/VLOOKUP($A105,Table2.5a!$A$3:$AA$196,9, FALSE),)</f>
        <v>0.65999999999999992</v>
      </c>
      <c r="K105" s="175">
        <f>IFERROR(VLOOKUP($A105,Table2.5a!$A$3:$AA$196,13, FALSE)/VLOOKUP($A105,Table2.5a!$A$3:$AA$196,14, FALSE)*1000,)</f>
        <v>51794.375</v>
      </c>
      <c r="L105" s="175">
        <f>IFERROR(VLOOKUP($A105,Table2.5a!$A$3:$AA$196,12, FALSE)/VLOOKUP($A105,Table2.5a!$A$3:$AA$196,14, FALSE)*1000,)</f>
        <v>34184.287500000006</v>
      </c>
      <c r="M105" s="176">
        <f>IFERROR(VLOOKUP($A105,Table2.5a!$A$3:$AA$196,12, FALSE)/VLOOKUP($A105,Table2.5a!$A$3:$AA$196,13, FALSE),)</f>
        <v>0.66</v>
      </c>
      <c r="N105" s="176">
        <f>IFERROR(VLOOKUP($A105,Table2.5a!$A$3:$AA$196,17, FALSE)/VLOOKUP($A105,Table2.5a!$A$3:$AA$196,18, FALSE)*1000,)</f>
        <v>9603.9259259259288</v>
      </c>
      <c r="O105" s="176">
        <f>IFERROR(VLOOKUP($A105,Table2.5a!$A$3:$AA$196,16, FALSE)/VLOOKUP($A105,Table2.5a!$A$3:$AA$196,18, FALSE)*1000,)</f>
        <v>6338.5911111111127</v>
      </c>
      <c r="P105" s="176">
        <f>IFERROR(VLOOKUP($A105,Table2.5a!$A$3:$AA$196,16, FALSE),)</f>
        <v>85.57098000000002</v>
      </c>
      <c r="Q105" s="176" t="str">
        <f>IFERROR(VLOOKUP($A105,Table2.5a!$A$3:$AA$196,24, FALSE),)</f>
        <v>PCE</v>
      </c>
      <c r="R105" s="176">
        <f>IFERROR(VLOOKUP($A105,Table2.5a!$A$3:$AA$196,25, FALSE),)</f>
        <v>12</v>
      </c>
      <c r="S105" s="98" t="str">
        <f>VLOOKUP($A105,'LOOKUP SalesReport 2023-11-13'!$A$2:$P$216,16,FALSE)</f>
        <v>Lower Yukon-Kuskokwim</v>
      </c>
      <c r="T105" s="170" t="str">
        <f>VLOOKUP($A105,[3]Table2.5a!$A$3:$AA$196,27, FALSE)</f>
        <v>PCE revenue assumes all kWh are at residential rate</v>
      </c>
    </row>
    <row r="106" spans="1:20" s="98" customFormat="1" x14ac:dyDescent="0.25">
      <c r="A106" s="98" t="s">
        <v>901</v>
      </c>
      <c r="B106">
        <f>VLOOKUP($A106,'LOOKUP SalesReport 2023-11-13'!$A$2:$O$216,4, FALSE)</f>
        <v>332310</v>
      </c>
      <c r="C106">
        <f>VLOOKUP(A106,'LOOKUP SalesReport 2023-11-13'!$A$2:$Q$216,9,FALSE)</f>
        <v>365</v>
      </c>
      <c r="D106" s="48" t="str" cm="1">
        <f t="array" ref="D106">IFERROR(_xlfn.XLOOKUP(1,('Annual Sales FINAL 06262023'!$A$3:$A$4500=Table2.5b!$A106)*('Annual Sales FINAL 06262023'!$F$3:$F$4500='Input_Data &amp; TOC'!$A$2),'Annual Sales FINAL 06262023'!$J$3:$J$4500,,TRUE),_xlfn.XLOOKUP(A106,'LOOKUP SalesReport 2023-11-13'!A:A,'LOOKUP SalesReport 2023-11-13'!H:H,,FALSE))</f>
        <v>Naterkaq Light Plant (City of Chefornak)</v>
      </c>
      <c r="E106" s="48" t="str" cm="1">
        <f t="array" ref="E106">IFERROR(_xlfn.XLOOKUP(1,('Annual Sales FINAL 06262023'!$A$3:$A$4500=Table2.5b!$A106)*('Annual Sales FINAL 06262023'!$F$3:$F$4500='Input_Data &amp; TOC'!$A$2),'Annual Sales FINAL 06262023'!$B$3:$B$4500,,TRUE),_xlfn.XLOOKUP(A106,'LOOKUP SalesReport 2023-11-13'!A:A,'LOOKUP SalesReport 2023-11-13'!G:G,,FALSE))</f>
        <v>Chefornak</v>
      </c>
      <c r="F106" s="48" t="str" cm="1">
        <f t="array" ref="F106">IFERROR(_xlfn.XLOOKUP(1,('Annual Sales FINAL 06262023'!$A$3:$A$4500=Table2.5b!$A106)*('Annual Sales FINAL 06262023'!$F$3:$F$4500='Input_Data &amp; TOC'!$A$2),'Annual Sales FINAL 06262023'!$E$3:$E$4500,,TRUE),_xlfn.XLOOKUP(A106,'LOOKUP SalesReport 2023-11-13'!A:A,'LOOKUP SalesReport 2023-11-13'!K:K,,FALSE))</f>
        <v>Chefornak_grid</v>
      </c>
      <c r="G106" s="98" t="str">
        <f>VLOOKUP($F106,'LOOKUP INTERTIES 2023-11-08'!$B$2:$G$206,6,FALSE)</f>
        <v>Lower Yukon-Kuskokwim</v>
      </c>
      <c r="H106" s="175">
        <f>IFERROR(VLOOKUP($A106,Table2.5a!$A$3:$AA$196,9, FALSE)/VLOOKUP($A106,Table2.5a!$A$3:$AA$196,10, FALSE)*1000,)</f>
        <v>6034.4911392405056</v>
      </c>
      <c r="I106" s="175">
        <f>IFERROR(VLOOKUP($A106,Table2.5a!$A$3:$AA$196,8, FALSE)/VLOOKUP($A106,Table2.5a!$A$3:$AA$196,10, FALSE)*1000,)</f>
        <v>3318.9701265822778</v>
      </c>
      <c r="J106" s="176">
        <f>IFERROR(VLOOKUP($A106,Table2.5a!$A$3:$AA$196,8, FALSE)/VLOOKUP($A106,Table2.5a!$A$3:$AA$196,9, FALSE),)</f>
        <v>0.54999999999999993</v>
      </c>
      <c r="K106" s="175">
        <f>IFERROR(VLOOKUP($A106,Table2.5a!$A$3:$AA$196,13, FALSE)/VLOOKUP($A106,Table2.5a!$A$3:$AA$196,14, FALSE)*1000,)</f>
        <v>14651.472527472528</v>
      </c>
      <c r="L106" s="175">
        <f>IFERROR(VLOOKUP($A106,Table2.5a!$A$3:$AA$196,12, FALSE)/VLOOKUP($A106,Table2.5a!$A$3:$AA$196,14, FALSE)*1000,)</f>
        <v>8058.3098901098892</v>
      </c>
      <c r="M106" s="176">
        <f>IFERROR(VLOOKUP($A106,Table2.5a!$A$3:$AA$196,12, FALSE)/VLOOKUP($A106,Table2.5a!$A$3:$AA$196,13, FALSE),)</f>
        <v>0.54999999999999993</v>
      </c>
      <c r="N106" s="176">
        <f>IFERROR(VLOOKUP($A106,Table2.5a!$A$3:$AA$196,17, FALSE)/VLOOKUP($A106,Table2.5a!$A$3:$AA$196,18, FALSE)*1000,)</f>
        <v>14236.419047619049</v>
      </c>
      <c r="O106" s="176">
        <f>IFERROR(VLOOKUP($A106,Table2.5a!$A$3:$AA$196,16, FALSE)/VLOOKUP($A106,Table2.5a!$A$3:$AA$196,18, FALSE)*1000,)</f>
        <v>7830.0304761904763</v>
      </c>
      <c r="P106" s="176">
        <f>IFERROR(VLOOKUP($A106,Table2.5a!$A$3:$AA$196,16, FALSE),)</f>
        <v>205.53829999999999</v>
      </c>
      <c r="Q106" s="176" t="str">
        <f>IFERROR(VLOOKUP($A106,Table2.5a!$A$3:$AA$196,24, FALSE),)</f>
        <v>PCE</v>
      </c>
      <c r="R106" s="176">
        <f>IFERROR(VLOOKUP($A106,Table2.5a!$A$3:$AA$196,25, FALSE),)</f>
        <v>12</v>
      </c>
      <c r="S106" s="98" t="str">
        <f>VLOOKUP($A106,'LOOKUP SalesReport 2023-11-13'!$A$2:$P$216,16,FALSE)</f>
        <v>Lower Yukon-Kuskokwim</v>
      </c>
      <c r="T106" s="170" t="str">
        <f>VLOOKUP($A106,[3]Table2.5a!$A$3:$AA$196,27, FALSE)</f>
        <v>PCE revenue assumes all kWh are at residential rate</v>
      </c>
    </row>
    <row r="107" spans="1:20" s="98" customFormat="1" x14ac:dyDescent="0.25">
      <c r="A107" s="98" t="s">
        <v>486</v>
      </c>
      <c r="B107">
        <f>VLOOKUP($A107,'LOOKUP SalesReport 2023-11-13'!$A$2:$O$216,4, FALSE)</f>
        <v>331800</v>
      </c>
      <c r="C107">
        <f>VLOOKUP(A107,'LOOKUP SalesReport 2023-11-13'!$A$2:$Q$216,9,FALSE)</f>
        <v>43</v>
      </c>
      <c r="D107" s="48" t="str" cm="1">
        <f t="array" ref="D107">IFERROR(_xlfn.XLOOKUP(1,('Annual Sales FINAL 06262023'!$A$3:$A$4500=Table2.5b!$A107)*('Annual Sales FINAL 06262023'!$F$3:$F$4500='Input_Data &amp; TOC'!$A$2),'Annual Sales FINAL 06262023'!$J$3:$J$4500,,TRUE),_xlfn.XLOOKUP(A107,'LOOKUP SalesReport 2023-11-13'!A:A,'LOOKUP SalesReport 2023-11-13'!H:H,,FALSE))</f>
        <v>Alaska Village Electric Cooperative</v>
      </c>
      <c r="E107" s="48" t="str" cm="1">
        <f t="array" ref="E107">IFERROR(_xlfn.XLOOKUP(1,('Annual Sales FINAL 06262023'!$A$3:$A$4500=Table2.5b!$A107)*('Annual Sales FINAL 06262023'!$F$3:$F$4500='Input_Data &amp; TOC'!$A$2),'Annual Sales FINAL 06262023'!$B$3:$B$4500,,TRUE),_xlfn.XLOOKUP(A107,'LOOKUP SalesReport 2023-11-13'!A:A,'LOOKUP SalesReport 2023-11-13'!G:G,,FALSE))</f>
        <v>Bethel, Oscarville</v>
      </c>
      <c r="F107" s="48" t="str" cm="1">
        <f t="array" ref="F107">IFERROR(_xlfn.XLOOKUP(1,('Annual Sales FINAL 06262023'!$A$3:$A$4500=Table2.5b!$A107)*('Annual Sales FINAL 06262023'!$F$3:$F$4500='Input_Data &amp; TOC'!$A$2),'Annual Sales FINAL 06262023'!$E$3:$E$4500,,TRUE),_xlfn.XLOOKUP(A107,'LOOKUP SalesReport 2023-11-13'!A:A,'LOOKUP SalesReport 2023-11-13'!K:K,,FALSE))</f>
        <v>Bethel_grid</v>
      </c>
      <c r="G107" s="98" t="str">
        <f>VLOOKUP($F107,'LOOKUP INTERTIES 2023-11-08'!$B$2:$G$206,6,FALSE)</f>
        <v>Lower Yukon-Kuskokwim</v>
      </c>
      <c r="H107" s="175">
        <f>IFERROR(VLOOKUP($A107,Table2.5a!$A$3:$AA$196,9, FALSE)/VLOOKUP($A107,Table2.5a!$A$3:$AA$196,10, FALSE)*1000,)</f>
        <v>6103.2813618338323</v>
      </c>
      <c r="I107" s="175">
        <f>IFERROR(VLOOKUP($A107,Table2.5a!$A$3:$AA$196,8, FALSE)/VLOOKUP($A107,Table2.5a!$A$3:$AA$196,10, FALSE)*1000,)</f>
        <v>1945.0140486604123</v>
      </c>
      <c r="J107" s="176">
        <f>IFERROR(VLOOKUP($A107,Table2.5a!$A$3:$AA$196,8, FALSE)/VLOOKUP($A107,Table2.5a!$A$3:$AA$196,9, FALSE),)</f>
        <v>0.31868333333333343</v>
      </c>
      <c r="K107" s="175">
        <f>IFERROR(VLOOKUP($A107,Table2.5a!$A$3:$AA$196,13, FALSE)/VLOOKUP($A107,Table2.5a!$A$3:$AA$196,14, FALSE)*1000,)</f>
        <v>353028.11450381682</v>
      </c>
      <c r="L107" s="175">
        <f>IFERROR(VLOOKUP($A107,Table2.5a!$A$3:$AA$196,12, FALSE)/VLOOKUP($A107,Table2.5a!$A$3:$AA$196,14, FALSE)*1000,)</f>
        <v>112504.17629045805</v>
      </c>
      <c r="M107" s="176">
        <f>IFERROR(VLOOKUP($A107,Table2.5a!$A$3:$AA$196,12, FALSE)/VLOOKUP($A107,Table2.5a!$A$3:$AA$196,13, FALSE),)</f>
        <v>0.31868333333333343</v>
      </c>
      <c r="N107" s="176">
        <f>IFERROR(VLOOKUP($A107,Table2.5a!$A$3:$AA$196,17, FALSE)/VLOOKUP($A107,Table2.5a!$A$3:$AA$196,18, FALSE)*1000,)</f>
        <v>14075.66015083885</v>
      </c>
      <c r="O107" s="176">
        <f>IFERROR(VLOOKUP($A107,Table2.5a!$A$3:$AA$196,16, FALSE)/VLOOKUP($A107,Table2.5a!$A$3:$AA$196,18, FALSE)*1000,)</f>
        <v>4485.6782957364958</v>
      </c>
      <c r="P107" s="176">
        <f>IFERROR(VLOOKUP($A107,Table2.5a!$A$3:$AA$196,16, FALSE),)</f>
        <v>4857.2419812333355</v>
      </c>
      <c r="Q107" s="176" t="str">
        <f>IFERROR(VLOOKUP($A107,Table2.5a!$A$3:$AA$196,24, FALSE),)</f>
        <v>PCE</v>
      </c>
      <c r="R107" s="176">
        <f>IFERROR(VLOOKUP($A107,Table2.5a!$A$3:$AA$196,25, FALSE),)</f>
        <v>12</v>
      </c>
      <c r="S107" s="98" t="str">
        <f>VLOOKUP($A107,'LOOKUP SalesReport 2023-11-13'!$A$2:$P$216,16,FALSE)</f>
        <v>Lower Yukon-Kuskokwim</v>
      </c>
      <c r="T107" s="170" t="str">
        <f>VLOOKUP($A107,[3]Table2.5a!$A$3:$AA$196,27, FALSE)</f>
        <v>PCE revenue assumes all kWh are at residential rate</v>
      </c>
    </row>
    <row r="108" spans="1:20" s="98" customFormat="1" x14ac:dyDescent="0.25">
      <c r="A108" s="98" t="s">
        <v>624</v>
      </c>
      <c r="B108">
        <f>VLOOKUP($A108,'LOOKUP SalesReport 2023-11-13'!$A$2:$O$216,4, FALSE)</f>
        <v>332120</v>
      </c>
      <c r="C108">
        <f>VLOOKUP(A108,'LOOKUP SalesReport 2023-11-13'!$A$2:$Q$216,9,FALSE)</f>
        <v>285</v>
      </c>
      <c r="D108" s="48" t="str" cm="1">
        <f t="array" ref="D108">IFERROR(_xlfn.XLOOKUP(1,('Annual Sales FINAL 06262023'!$A$3:$A$4500=Table2.5b!$A108)*('Annual Sales FINAL 06262023'!$F$3:$F$4500='Input_Data &amp; TOC'!$A$2),'Annual Sales FINAL 06262023'!$J$3:$J$4500,,TRUE),_xlfn.XLOOKUP(A108,'LOOKUP SalesReport 2023-11-13'!A:A,'LOOKUP SalesReport 2023-11-13'!H:H,,FALSE))</f>
        <v>Alaska Village Electric Cooperative</v>
      </c>
      <c r="E108" s="48" t="str" cm="1">
        <f t="array" ref="E108">IFERROR(_xlfn.XLOOKUP(1,('Annual Sales FINAL 06262023'!$A$3:$A$4500=Table2.5b!$A108)*('Annual Sales FINAL 06262023'!$F$3:$F$4500='Input_Data &amp; TOC'!$A$2),'Annual Sales FINAL 06262023'!$B$3:$B$4500,,TRUE),_xlfn.XLOOKUP(A108,'LOOKUP SalesReport 2023-11-13'!A:A,'LOOKUP SalesReport 2023-11-13'!G:G,,FALSE))</f>
        <v>Kotlik</v>
      </c>
      <c r="F108" s="48" t="str" cm="1">
        <f t="array" ref="F108">IFERROR(_xlfn.XLOOKUP(1,('Annual Sales FINAL 06262023'!$A$3:$A$4500=Table2.5b!$A108)*('Annual Sales FINAL 06262023'!$F$3:$F$4500='Input_Data &amp; TOC'!$A$2),'Annual Sales FINAL 06262023'!$E$3:$E$4500,,TRUE),_xlfn.XLOOKUP(A108,'LOOKUP SalesReport 2023-11-13'!A:A,'LOOKUP SalesReport 2023-11-13'!K:K,,FALSE))</f>
        <v>Kotlik_grid</v>
      </c>
      <c r="G108" s="98" t="str">
        <f>VLOOKUP($F108,'LOOKUP INTERTIES 2023-11-08'!$B$2:$G$206,6,FALSE)</f>
        <v>Lower Yukon-Kuskokwim</v>
      </c>
      <c r="H108" s="175">
        <f>IFERROR(VLOOKUP($A108,Table2.5a!$A$3:$AA$196,9, FALSE)/VLOOKUP($A108,Table2.5a!$A$3:$AA$196,10, FALSE)*1000,)</f>
        <v>6112.150197628458</v>
      </c>
      <c r="I108" s="175">
        <f>IFERROR(VLOOKUP($A108,Table2.5a!$A$3:$AA$196,8, FALSE)/VLOOKUP($A108,Table2.5a!$A$3:$AA$196,10, FALSE)*1000,)</f>
        <v>3219.2185745059287</v>
      </c>
      <c r="J108" s="176">
        <f>IFERROR(VLOOKUP($A108,Table2.5a!$A$3:$AA$196,8, FALSE)/VLOOKUP($A108,Table2.5a!$A$3:$AA$196,9, FALSE),)</f>
        <v>0.52669166666666667</v>
      </c>
      <c r="K108" s="175">
        <f>IFERROR(VLOOKUP($A108,Table2.5a!$A$3:$AA$196,13, FALSE)/VLOOKUP($A108,Table2.5a!$A$3:$AA$196,14, FALSE)*1000,)</f>
        <v>34467.555555555555</v>
      </c>
      <c r="L108" s="175">
        <f>IFERROR(VLOOKUP($A108,Table2.5a!$A$3:$AA$196,12, FALSE)/VLOOKUP($A108,Table2.5a!$A$3:$AA$196,14, FALSE)*1000,)</f>
        <v>18153.774281481485</v>
      </c>
      <c r="M108" s="176">
        <f>IFERROR(VLOOKUP($A108,Table2.5a!$A$3:$AA$196,12, FALSE)/VLOOKUP($A108,Table2.5a!$A$3:$AA$196,13, FALSE),)</f>
        <v>0.52669166666666667</v>
      </c>
      <c r="N108" s="176">
        <f>IFERROR(VLOOKUP($A108,Table2.5a!$A$3:$AA$196,17, FALSE)/VLOOKUP($A108,Table2.5a!$A$3:$AA$196,18, FALSE)*1000,)</f>
        <v>24794.658227848104</v>
      </c>
      <c r="O108" s="176">
        <f>IFERROR(VLOOKUP($A108,Table2.5a!$A$3:$AA$196,16, FALSE)/VLOOKUP($A108,Table2.5a!$A$3:$AA$196,18, FALSE)*1000,)</f>
        <v>13059.139866455696</v>
      </c>
      <c r="P108" s="176">
        <f>IFERROR(VLOOKUP($A108,Table2.5a!$A$3:$AA$196,16, FALSE),)</f>
        <v>515.83602472500002</v>
      </c>
      <c r="Q108" s="176" t="str">
        <f>IFERROR(VLOOKUP($A108,Table2.5a!$A$3:$AA$196,24, FALSE),)</f>
        <v>PCE</v>
      </c>
      <c r="R108" s="176">
        <f>IFERROR(VLOOKUP($A108,Table2.5a!$A$3:$AA$196,25, FALSE),)</f>
        <v>12</v>
      </c>
      <c r="S108" s="98" t="str">
        <f>VLOOKUP($A108,'LOOKUP SalesReport 2023-11-13'!$A$2:$P$216,16,FALSE)</f>
        <v>Lower Yukon-Kuskokwim</v>
      </c>
      <c r="T108" s="170" t="str">
        <f>VLOOKUP($A108,[3]Table2.5a!$A$3:$AA$196,27, FALSE)</f>
        <v>PCE revenue assumes all kWh are at residential rate</v>
      </c>
    </row>
    <row r="109" spans="1:20" s="98" customFormat="1" x14ac:dyDescent="0.25">
      <c r="A109" s="98" t="s">
        <v>616</v>
      </c>
      <c r="B109">
        <f>VLOOKUP($A109,'LOOKUP SalesReport 2023-11-13'!$A$2:$O$216,4, FALSE)</f>
        <v>331390</v>
      </c>
      <c r="C109">
        <f>VLOOKUP(A109,'LOOKUP SalesReport 2023-11-13'!$A$2:$Q$216,9,FALSE)</f>
        <v>169</v>
      </c>
      <c r="D109" s="48" t="str" cm="1">
        <f t="array" ref="D109">IFERROR(_xlfn.XLOOKUP(1,('Annual Sales FINAL 06262023'!$A$3:$A$4500=Table2.5b!$A109)*('Annual Sales FINAL 06262023'!$F$3:$F$4500='Input_Data &amp; TOC'!$A$2),'Annual Sales FINAL 06262023'!$J$3:$J$4500,,TRUE),_xlfn.XLOOKUP(A109,'LOOKUP SalesReport 2023-11-13'!A:A,'LOOKUP SalesReport 2023-11-13'!H:H,,FALSE))</f>
        <v>Alaska Village Electric Cooperative</v>
      </c>
      <c r="E109" s="48" t="str" cm="1">
        <f t="array" ref="E109">IFERROR(_xlfn.XLOOKUP(1,('Annual Sales FINAL 06262023'!$A$3:$A$4500=Table2.5b!$A109)*('Annual Sales FINAL 06262023'!$F$3:$F$4500='Input_Data &amp; TOC'!$A$2),'Annual Sales FINAL 06262023'!$B$3:$B$4500,,TRUE),_xlfn.XLOOKUP(A109,'LOOKUP SalesReport 2023-11-13'!A:A,'LOOKUP SalesReport 2023-11-13'!G:G,,FALSE))</f>
        <v>Kasigluk</v>
      </c>
      <c r="F109" s="48" t="str" cm="1">
        <f t="array" ref="F109">IFERROR(_xlfn.XLOOKUP(1,('Annual Sales FINAL 06262023'!$A$3:$A$4500=Table2.5b!$A109)*('Annual Sales FINAL 06262023'!$F$3:$F$4500='Input_Data &amp; TOC'!$A$2),'Annual Sales FINAL 06262023'!$E$3:$E$4500,,TRUE),_xlfn.XLOOKUP(A109,'LOOKUP SalesReport 2023-11-13'!A:A,'LOOKUP SalesReport 2023-11-13'!K:K,,FALSE))</f>
        <v>Kasigluk_grid</v>
      </c>
      <c r="G109" s="98" t="str">
        <f>VLOOKUP($F109,'LOOKUP INTERTIES 2023-11-08'!$B$2:$G$206,6,FALSE)</f>
        <v>Lower Yukon-Kuskokwim</v>
      </c>
      <c r="H109" s="175">
        <f>IFERROR(VLOOKUP($A109,Table2.5a!$A$3:$AA$196,9, FALSE)/VLOOKUP($A109,Table2.5a!$A$3:$AA$196,10, FALSE)*1000,)</f>
        <v>6253.5010423905487</v>
      </c>
      <c r="I109" s="175">
        <f>IFERROR(VLOOKUP($A109,Table2.5a!$A$3:$AA$196,8, FALSE)/VLOOKUP($A109,Table2.5a!$A$3:$AA$196,10, FALSE)*1000,)</f>
        <v>3218.676986518416</v>
      </c>
      <c r="J109" s="176">
        <f>IFERROR(VLOOKUP($A109,Table2.5a!$A$3:$AA$196,8, FALSE)/VLOOKUP($A109,Table2.5a!$A$3:$AA$196,9, FALSE),)</f>
        <v>0.51470000000000016</v>
      </c>
      <c r="K109" s="175">
        <f>IFERROR(VLOOKUP($A109,Table2.5a!$A$3:$AA$196,13, FALSE)/VLOOKUP($A109,Table2.5a!$A$3:$AA$196,14, FALSE)*1000,)</f>
        <v>0</v>
      </c>
      <c r="L109" s="175">
        <f>IFERROR(VLOOKUP($A109,Table2.5a!$A$3:$AA$196,12, FALSE)/VLOOKUP($A109,Table2.5a!$A$3:$AA$196,14, FALSE)*1000,)</f>
        <v>0</v>
      </c>
      <c r="M109" s="176">
        <f>IFERROR(VLOOKUP($A109,Table2.5a!$A$3:$AA$196,12, FALSE)/VLOOKUP($A109,Table2.5a!$A$3:$AA$196,13, FALSE),)</f>
        <v>0</v>
      </c>
      <c r="N109" s="176">
        <f>IFERROR(VLOOKUP($A109,Table2.5a!$A$3:$AA$196,17, FALSE)/VLOOKUP($A109,Table2.5a!$A$3:$AA$196,18, FALSE)*1000,)</f>
        <v>31768.551724137931</v>
      </c>
      <c r="O109" s="176">
        <f>IFERROR(VLOOKUP($A109,Table2.5a!$A$3:$AA$196,16, FALSE)/VLOOKUP($A109,Table2.5a!$A$3:$AA$196,18, FALSE)*1000,)</f>
        <v>16351.273572413798</v>
      </c>
      <c r="P109" s="176">
        <f>IFERROR(VLOOKUP($A109,Table2.5a!$A$3:$AA$196,16, FALSE),)</f>
        <v>355.64020020000009</v>
      </c>
      <c r="Q109" s="176" t="str">
        <f>IFERROR(VLOOKUP($A109,Table2.5a!$A$3:$AA$196,24, FALSE),)</f>
        <v>PCE</v>
      </c>
      <c r="R109" s="176">
        <f>IFERROR(VLOOKUP($A109,Table2.5a!$A$3:$AA$196,25, FALSE),)</f>
        <v>12</v>
      </c>
      <c r="S109" s="98" t="str">
        <f>VLOOKUP($A109,'LOOKUP SalesReport 2023-11-13'!$A$2:$P$216,16,FALSE)</f>
        <v>Lower Yukon-Kuskokwim</v>
      </c>
      <c r="T109" s="170" t="str">
        <f>VLOOKUP($A109,[3]Table2.5a!$A$3:$AA$196,27, FALSE)</f>
        <v>PCE revenue assumes all kWh are at residential rate</v>
      </c>
    </row>
    <row r="110" spans="1:20" s="98" customFormat="1" x14ac:dyDescent="0.25">
      <c r="A110" s="98" t="s">
        <v>714</v>
      </c>
      <c r="B110">
        <f>VLOOKUP($A110,'LOOKUP SalesReport 2023-11-13'!$A$2:$O$216,4, FALSE)</f>
        <v>331700</v>
      </c>
      <c r="C110">
        <f>VLOOKUP(A110,'LOOKUP SalesReport 2023-11-13'!$A$2:$Q$216,9,FALSE)</f>
        <v>169</v>
      </c>
      <c r="D110" s="48" t="str" cm="1">
        <f t="array" ref="D110">IFERROR(_xlfn.XLOOKUP(1,('Annual Sales FINAL 06262023'!$A$3:$A$4500=Table2.5b!$A110)*('Annual Sales FINAL 06262023'!$F$3:$F$4500='Input_Data &amp; TOC'!$A$2),'Annual Sales FINAL 06262023'!$J$3:$J$4500,,TRUE),_xlfn.XLOOKUP(A110,'LOOKUP SalesReport 2023-11-13'!A:A,'LOOKUP SalesReport 2023-11-13'!H:H,,FALSE))</f>
        <v>Alaska Village Electric Cooperative</v>
      </c>
      <c r="E110" s="48" t="str" cm="1">
        <f t="array" ref="E110">IFERROR(_xlfn.XLOOKUP(1,('Annual Sales FINAL 06262023'!$A$3:$A$4500=Table2.5b!$A110)*('Annual Sales FINAL 06262023'!$F$3:$F$4500='Input_Data &amp; TOC'!$A$2),'Annual Sales FINAL 06262023'!$B$3:$B$4500,,TRUE),_xlfn.XLOOKUP(A110,'LOOKUP SalesReport 2023-11-13'!A:A,'LOOKUP SalesReport 2023-11-13'!G:G,,FALSE))</f>
        <v>Toksook Bay</v>
      </c>
      <c r="F110" s="48" t="str" cm="1">
        <f t="array" ref="F110">IFERROR(_xlfn.XLOOKUP(1,('Annual Sales FINAL 06262023'!$A$3:$A$4500=Table2.5b!$A110)*('Annual Sales FINAL 06262023'!$F$3:$F$4500='Input_Data &amp; TOC'!$A$2),'Annual Sales FINAL 06262023'!$E$3:$E$4500,,TRUE),_xlfn.XLOOKUP(A110,'LOOKUP SalesReport 2023-11-13'!A:A,'LOOKUP SalesReport 2023-11-13'!K:K,,FALSE))</f>
        <v>Toksook Bay_grid</v>
      </c>
      <c r="G110" s="98" t="str">
        <f>VLOOKUP($F110,'LOOKUP INTERTIES 2023-11-08'!$B$2:$G$206,6,FALSE)</f>
        <v>Lower Yukon-Kuskokwim</v>
      </c>
      <c r="H110" s="175">
        <f>IFERROR(VLOOKUP($A110,Table2.5a!$A$3:$AA$196,9, FALSE)/VLOOKUP($A110,Table2.5a!$A$3:$AA$196,10, FALSE)*1000,)</f>
        <v>6259.6509554140121</v>
      </c>
      <c r="I110" s="175">
        <f>IFERROR(VLOOKUP($A110,Table2.5a!$A$3:$AA$196,8, FALSE)/VLOOKUP($A110,Table2.5a!$A$3:$AA$196,10, FALSE)*1000,)</f>
        <v>3274.0582684713377</v>
      </c>
      <c r="J110" s="176">
        <f>IFERROR(VLOOKUP($A110,Table2.5a!$A$3:$AA$196,8, FALSE)/VLOOKUP($A110,Table2.5a!$A$3:$AA$196,9, FALSE),)</f>
        <v>0.52304166666666674</v>
      </c>
      <c r="K110" s="175">
        <f>IFERROR(VLOOKUP($A110,Table2.5a!$A$3:$AA$196,13, FALSE)/VLOOKUP($A110,Table2.5a!$A$3:$AA$196,14, FALSE)*1000,)</f>
        <v>4827.1538461538466</v>
      </c>
      <c r="L110" s="175">
        <f>IFERROR(VLOOKUP($A110,Table2.5a!$A$3:$AA$196,12, FALSE)/VLOOKUP($A110,Table2.5a!$A$3:$AA$196,14, FALSE)*1000,)</f>
        <v>2524.802592948718</v>
      </c>
      <c r="M110" s="176">
        <f>IFERROR(VLOOKUP($A110,Table2.5a!$A$3:$AA$196,12, FALSE)/VLOOKUP($A110,Table2.5a!$A$3:$AA$196,13, FALSE),)</f>
        <v>0.52304166666666674</v>
      </c>
      <c r="N110" s="176">
        <f>IFERROR(VLOOKUP($A110,Table2.5a!$A$3:$AA$196,17, FALSE)/VLOOKUP($A110,Table2.5a!$A$3:$AA$196,18, FALSE)*1000,)</f>
        <v>22656.663594470043</v>
      </c>
      <c r="O110" s="176">
        <f>IFERROR(VLOOKUP($A110,Table2.5a!$A$3:$AA$196,16, FALSE)/VLOOKUP($A110,Table2.5a!$A$3:$AA$196,18, FALSE)*1000,)</f>
        <v>11850.379087557605</v>
      </c>
      <c r="P110" s="176">
        <f>IFERROR(VLOOKUP($A110,Table2.5a!$A$3:$AA$196,16, FALSE),)</f>
        <v>428.58871033333344</v>
      </c>
      <c r="Q110" s="176" t="str">
        <f>IFERROR(VLOOKUP($A110,Table2.5a!$A$3:$AA$196,24, FALSE),)</f>
        <v>PCE</v>
      </c>
      <c r="R110" s="176">
        <f>IFERROR(VLOOKUP($A110,Table2.5a!$A$3:$AA$196,25, FALSE),)</f>
        <v>12</v>
      </c>
      <c r="S110" s="98" t="str">
        <f>VLOOKUP($A110,'LOOKUP SalesReport 2023-11-13'!$A$2:$P$216,16,FALSE)</f>
        <v>Lower Yukon-Kuskokwim</v>
      </c>
      <c r="T110" s="170" t="str">
        <f>VLOOKUP($A110,[3]Table2.5a!$A$3:$AA$196,27, FALSE)</f>
        <v>PCE revenue assumes all kWh are at residential rate</v>
      </c>
    </row>
    <row r="111" spans="1:20" s="98" customFormat="1" x14ac:dyDescent="0.25">
      <c r="A111" s="98" t="s">
        <v>670</v>
      </c>
      <c r="B111">
        <f>VLOOKUP($A111,'LOOKUP SalesReport 2023-11-13'!$A$2:$O$216,4, FALSE)</f>
        <v>331570</v>
      </c>
      <c r="C111">
        <f>VLOOKUP(A111,'LOOKUP SalesReport 2023-11-13'!$A$2:$Q$216,9,FALSE)</f>
        <v>169</v>
      </c>
      <c r="D111" s="48" t="str" cm="1">
        <f t="array" ref="D111">IFERROR(_xlfn.XLOOKUP(1,('Annual Sales FINAL 06262023'!$A$3:$A$4500=Table2.5b!$A111)*('Annual Sales FINAL 06262023'!$F$3:$F$4500='Input_Data &amp; TOC'!$A$2),'Annual Sales FINAL 06262023'!$J$3:$J$4500,,TRUE),_xlfn.XLOOKUP(A111,'LOOKUP SalesReport 2023-11-13'!A:A,'LOOKUP SalesReport 2023-11-13'!H:H,,FALSE))</f>
        <v>Alaska Village Electric Cooperative</v>
      </c>
      <c r="E111" s="48" t="str" cm="1">
        <f t="array" ref="E111">IFERROR(_xlfn.XLOOKUP(1,('Annual Sales FINAL 06262023'!$A$3:$A$4500=Table2.5b!$A111)*('Annual Sales FINAL 06262023'!$F$3:$F$4500='Input_Data &amp; TOC'!$A$2),'Annual Sales FINAL 06262023'!$B$3:$B$4500,,TRUE),_xlfn.XLOOKUP(A111,'LOOKUP SalesReport 2023-11-13'!A:A,'LOOKUP SalesReport 2023-11-13'!G:G,,FALSE))</f>
        <v>Quinhagak</v>
      </c>
      <c r="F111" s="48" t="str" cm="1">
        <f t="array" ref="F111">IFERROR(_xlfn.XLOOKUP(1,('Annual Sales FINAL 06262023'!$A$3:$A$4500=Table2.5b!$A111)*('Annual Sales FINAL 06262023'!$F$3:$F$4500='Input_Data &amp; TOC'!$A$2),'Annual Sales FINAL 06262023'!$E$3:$E$4500,,TRUE),_xlfn.XLOOKUP(A111,'LOOKUP SalesReport 2023-11-13'!A:A,'LOOKUP SalesReport 2023-11-13'!K:K,,FALSE))</f>
        <v>Quinhagak_grid</v>
      </c>
      <c r="G111" s="98" t="str">
        <f>VLOOKUP($F111,'LOOKUP INTERTIES 2023-11-08'!$B$2:$G$206,6,FALSE)</f>
        <v>Lower Yukon-Kuskokwim</v>
      </c>
      <c r="H111" s="175">
        <f>IFERROR(VLOOKUP($A111,Table2.5a!$A$3:$AA$196,9, FALSE)/VLOOKUP($A111,Table2.5a!$A$3:$AA$196,10, FALSE)*1000,)</f>
        <v>6260.5892453682791</v>
      </c>
      <c r="I111" s="175">
        <f>IFERROR(VLOOKUP($A111,Table2.5a!$A$3:$AA$196,8, FALSE)/VLOOKUP($A111,Table2.5a!$A$3:$AA$196,10, FALSE)*1000,)</f>
        <v>3161.5453973339359</v>
      </c>
      <c r="J111" s="176">
        <f>IFERROR(VLOOKUP($A111,Table2.5a!$A$3:$AA$196,8, FALSE)/VLOOKUP($A111,Table2.5a!$A$3:$AA$196,9, FALSE),)</f>
        <v>0.50499166666666662</v>
      </c>
      <c r="K111" s="175">
        <f>IFERROR(VLOOKUP($A111,Table2.5a!$A$3:$AA$196,13, FALSE)/VLOOKUP($A111,Table2.5a!$A$3:$AA$196,14, FALSE)*1000,)</f>
        <v>20304.137931034486</v>
      </c>
      <c r="L111" s="175">
        <f>IFERROR(VLOOKUP($A111,Table2.5a!$A$3:$AA$196,12, FALSE)/VLOOKUP($A111,Table2.5a!$A$3:$AA$196,14, FALSE)*1000,)</f>
        <v>10253.420454022988</v>
      </c>
      <c r="M111" s="176">
        <f>IFERROR(VLOOKUP($A111,Table2.5a!$A$3:$AA$196,12, FALSE)/VLOOKUP($A111,Table2.5a!$A$3:$AA$196,13, FALSE),)</f>
        <v>0.50499166666666662</v>
      </c>
      <c r="N111" s="176">
        <f>IFERROR(VLOOKUP($A111,Table2.5a!$A$3:$AA$196,17, FALSE)/VLOOKUP($A111,Table2.5a!$A$3:$AA$196,18, FALSE)*1000,)</f>
        <v>29555.192982456141</v>
      </c>
      <c r="O111" s="176">
        <f>IFERROR(VLOOKUP($A111,Table2.5a!$A$3:$AA$196,16, FALSE)/VLOOKUP($A111,Table2.5a!$A$3:$AA$196,18, FALSE)*1000,)</f>
        <v>14925.126162865496</v>
      </c>
      <c r="P111" s="176">
        <f>IFERROR(VLOOKUP($A111,Table2.5a!$A$3:$AA$196,16, FALSE),)</f>
        <v>425.36609564166662</v>
      </c>
      <c r="Q111" s="176" t="str">
        <f>IFERROR(VLOOKUP($A111,Table2.5a!$A$3:$AA$196,24, FALSE),)</f>
        <v>PCE</v>
      </c>
      <c r="R111" s="176">
        <f>IFERROR(VLOOKUP($A111,Table2.5a!$A$3:$AA$196,25, FALSE),)</f>
        <v>12</v>
      </c>
      <c r="S111" s="98" t="str">
        <f>VLOOKUP($A111,'LOOKUP SalesReport 2023-11-13'!$A$2:$P$216,16,FALSE)</f>
        <v>Lower Yukon-Kuskokwim</v>
      </c>
      <c r="T111" s="170" t="str">
        <f>VLOOKUP($A111,[3]Table2.5a!$A$3:$AA$196,27, FALSE)</f>
        <v>PCE revenue assumes all kWh are at residential rate</v>
      </c>
    </row>
    <row r="112" spans="1:20" s="98" customFormat="1" ht="45" x14ac:dyDescent="0.25">
      <c r="A112" s="98" t="s">
        <v>729</v>
      </c>
      <c r="B112">
        <f>VLOOKUP($A112,'LOOKUP SalesReport 2023-11-13'!$A$2:$O$216,4, FALSE)</f>
        <v>0</v>
      </c>
      <c r="C112">
        <f>VLOOKUP(A112,'LOOKUP SalesReport 2023-11-13'!$A$2:$Q$216,9,FALSE)</f>
        <v>214</v>
      </c>
      <c r="D112" s="48" t="str" cm="1">
        <f t="array" ref="D112">IFERROR(_xlfn.XLOOKUP(1,('Annual Sales FINAL 06262023'!$A$3:$A$4500=Table2.5b!$A112)*('Annual Sales FINAL 06262023'!$F$3:$F$4500='Input_Data &amp; TOC'!$A$2),'Annual Sales FINAL 06262023'!$J$3:$J$4500,,TRUE),_xlfn.XLOOKUP(A112,'LOOKUP SalesReport 2023-11-13'!A:A,'LOOKUP SalesReport 2023-11-13'!H:H,,FALSE))</f>
        <v>Barrow Utils &amp; Elec Coop, Inc</v>
      </c>
      <c r="E112" s="48" t="str" cm="1">
        <f t="array" ref="E112">IFERROR(_xlfn.XLOOKUP(1,('Annual Sales FINAL 06262023'!$A$3:$A$4500=Table2.5b!$A112)*('Annual Sales FINAL 06262023'!$F$3:$F$4500='Input_Data &amp; TOC'!$A$2),'Annual Sales FINAL 06262023'!$B$3:$B$4500,,TRUE),_xlfn.XLOOKUP(A112,'LOOKUP SalesReport 2023-11-13'!A:A,'LOOKUP SalesReport 2023-11-13'!G:G,,FALSE))</f>
        <v>Barrow Utilities &amp; Electric Cooperative Inc.</v>
      </c>
      <c r="F112" s="48" t="str" cm="1">
        <f t="array" ref="F112">IFERROR(_xlfn.XLOOKUP(1,('Annual Sales FINAL 06262023'!$A$3:$A$4500=Table2.5b!$A112)*('Annual Sales FINAL 06262023'!$F$3:$F$4500='Input_Data &amp; TOC'!$A$2),'Annual Sales FINAL 06262023'!$E$3:$E$4500,,TRUE),_xlfn.XLOOKUP(A112,'LOOKUP SalesReport 2023-11-13'!A:A,'LOOKUP SalesReport 2023-11-13'!K:K,,FALSE))</f>
        <v>Utqiagvik_grid</v>
      </c>
      <c r="G112" s="98" t="str">
        <f>VLOOKUP($F112,'LOOKUP INTERTIES 2023-11-08'!$B$2:$G$206,6,FALSE)</f>
        <v>North Slope</v>
      </c>
      <c r="H112" s="175">
        <f>IFERROR(VLOOKUP($A112,Table2.5a!$A$3:$AA$196,9, FALSE)/VLOOKUP($A112,Table2.5a!$A$3:$AA$196,10, FALSE)*1000,)</f>
        <v>7415.5759162303666</v>
      </c>
      <c r="I112" s="175">
        <f>IFERROR(VLOOKUP($A112,Table2.5a!$A$3:$AA$196,8, FALSE)/VLOOKUP($A112,Table2.5a!$A$3:$AA$196,10, FALSE)*1000,)</f>
        <v>1397.8403141361257</v>
      </c>
      <c r="J112" s="176">
        <f>IFERROR(VLOOKUP($A112,Table2.5a!$A$3:$AA$196,8, FALSE)/VLOOKUP($A112,Table2.5a!$A$3:$AA$196,9, FALSE),)</f>
        <v>0.18850057364751568</v>
      </c>
      <c r="K112" s="175">
        <f>IFERROR(VLOOKUP($A112,Table2.5a!$A$3:$AA$196,13, FALSE)/VLOOKUP($A112,Table2.5a!$A$3:$AA$196,14, FALSE)*1000,)</f>
        <v>71146.245059288529</v>
      </c>
      <c r="L112" s="175">
        <f>IFERROR(VLOOKUP($A112,Table2.5a!$A$3:$AA$196,12, FALSE)/VLOOKUP($A112,Table2.5a!$A$3:$AA$196,14, FALSE)*1000,)</f>
        <v>9790.3162055335961</v>
      </c>
      <c r="M112" s="176">
        <f>IFERROR(VLOOKUP($A112,Table2.5a!$A$3:$AA$196,12, FALSE)/VLOOKUP($A112,Table2.5a!$A$3:$AA$196,13, FALSE),)</f>
        <v>0.13760833333333333</v>
      </c>
      <c r="N112" s="176">
        <f>IFERROR(VLOOKUP($A112,Table2.5a!$A$3:$AA$196,17, FALSE)/VLOOKUP($A112,Table2.5a!$A$3:$AA$196,18, FALSE)*1000,)</f>
        <v>0</v>
      </c>
      <c r="O112" s="176">
        <f>IFERROR(VLOOKUP($A112,Table2.5a!$A$3:$AA$196,16, FALSE)/VLOOKUP($A112,Table2.5a!$A$3:$AA$196,18, FALSE)*1000,)</f>
        <v>0</v>
      </c>
      <c r="P112" s="176">
        <f>IFERROR(VLOOKUP($A112,Table2.5a!$A$3:$AA$196,16, FALSE),)</f>
        <v>0</v>
      </c>
      <c r="Q112" s="176" t="str">
        <f>IFERROR(VLOOKUP($A112,Table2.5a!$A$3:$AA$196,24, FALSE),)</f>
        <v>BUECI</v>
      </c>
      <c r="R112" s="176">
        <f>IFERROR(VLOOKUP($A112,Table2.5a!$A$3:$AA$196,25, FALSE),)</f>
        <v>0</v>
      </c>
      <c r="S112" s="98" t="str">
        <f>VLOOKUP($A112,'LOOKUP SalesReport 2023-11-13'!$A$2:$P$216,16,FALSE)</f>
        <v>North Slope</v>
      </c>
      <c r="T112" s="170" t="str">
        <f>VLOOKUP($A112,[3]Table2.5a!$A$3:$AA$196,27, FALSE)</f>
        <v/>
      </c>
    </row>
    <row r="113" spans="1:20" s="98" customFormat="1" ht="30" x14ac:dyDescent="0.25">
      <c r="A113" s="98" t="s">
        <v>734</v>
      </c>
      <c r="B113">
        <f>VLOOKUP($A113,'LOOKUP SalesReport 2023-11-13'!$A$2:$O$216,4, FALSE)</f>
        <v>0</v>
      </c>
      <c r="C113">
        <f>VLOOKUP(A113,'LOOKUP SalesReport 2023-11-13'!$A$2:$Q$216,9,FALSE)</f>
        <v>227</v>
      </c>
      <c r="D113" s="48" t="str" cm="1">
        <f t="array" ref="D113">IFERROR(_xlfn.XLOOKUP(1,('Annual Sales FINAL 06262023'!$A$3:$A$4500=Table2.5b!$A113)*('Annual Sales FINAL 06262023'!$F$3:$F$4500='Input_Data &amp; TOC'!$A$2),'Annual Sales FINAL 06262023'!$J$3:$J$4500,,TRUE),_xlfn.XLOOKUP(A113,'LOOKUP SalesReport 2023-11-13'!A:A,'LOOKUP SalesReport 2023-11-13'!H:H,,FALSE))</f>
        <v>TDX North Slope Generating Co</v>
      </c>
      <c r="E113" s="48" t="str" cm="1">
        <f t="array" ref="E113">IFERROR(_xlfn.XLOOKUP(1,('Annual Sales FINAL 06262023'!$A$3:$A$4500=Table2.5b!$A113)*('Annual Sales FINAL 06262023'!$F$3:$F$4500='Input_Data &amp; TOC'!$A$2),'Annual Sales FINAL 06262023'!$B$3:$B$4500,,TRUE),_xlfn.XLOOKUP(A113,'LOOKUP SalesReport 2023-11-13'!A:A,'LOOKUP SalesReport 2023-11-13'!G:G,,FALSE))</f>
        <v>TDX North Slope Generating Co</v>
      </c>
      <c r="F113" s="48" t="str" cm="1">
        <f t="array" ref="F113">IFERROR(_xlfn.XLOOKUP(1,('Annual Sales FINAL 06262023'!$A$3:$A$4500=Table2.5b!$A113)*('Annual Sales FINAL 06262023'!$F$3:$F$4500='Input_Data &amp; TOC'!$A$2),'Annual Sales FINAL 06262023'!$E$3:$E$4500,,TRUE),_xlfn.XLOOKUP(A113,'LOOKUP SalesReport 2023-11-13'!A:A,'LOOKUP SalesReport 2023-11-13'!K:K,,FALSE))</f>
        <v>Deadhorse_grid</v>
      </c>
      <c r="G113" s="98" t="str">
        <f>VLOOKUP($F113,'LOOKUP INTERTIES 2023-11-08'!$B$2:$G$206,6,FALSE)</f>
        <v>North Slope</v>
      </c>
      <c r="H113" s="175">
        <f>IFERROR(VLOOKUP($A113,Table2.5a!$A$3:$AA$196,9, FALSE)/VLOOKUP($A113,Table2.5a!$A$3:$AA$196,10, FALSE)*1000,)</f>
        <v>0</v>
      </c>
      <c r="I113" s="175">
        <f>IFERROR(VLOOKUP($A113,Table2.5a!$A$3:$AA$196,8, FALSE)/VLOOKUP($A113,Table2.5a!$A$3:$AA$196,10, FALSE)*1000,)</f>
        <v>0</v>
      </c>
      <c r="J113" s="176">
        <f>IFERROR(VLOOKUP($A113,Table2.5a!$A$3:$AA$196,8, FALSE)/VLOOKUP($A113,Table2.5a!$A$3:$AA$196,9, FALSE),)</f>
        <v>0</v>
      </c>
      <c r="K113" s="175">
        <f>IFERROR(VLOOKUP($A113,Table2.5a!$A$3:$AA$196,13, FALSE)/VLOOKUP($A113,Table2.5a!$A$3:$AA$196,14, FALSE)*1000,)</f>
        <v>289691.35802469135</v>
      </c>
      <c r="L113" s="175">
        <f>IFERROR(VLOOKUP($A113,Table2.5a!$A$3:$AA$196,12, FALSE)/VLOOKUP($A113,Table2.5a!$A$3:$AA$196,14, FALSE)*1000,)</f>
        <v>62419.753086419754</v>
      </c>
      <c r="M113" s="176">
        <f>IFERROR(VLOOKUP($A113,Table2.5a!$A$3:$AA$196,12, FALSE)/VLOOKUP($A113,Table2.5a!$A$3:$AA$196,13, FALSE),)</f>
        <v>0.21546984871084593</v>
      </c>
      <c r="N113" s="176">
        <f>IFERROR(VLOOKUP($A113,Table2.5a!$A$3:$AA$196,17, FALSE)/VLOOKUP($A113,Table2.5a!$A$3:$AA$196,18, FALSE)*1000,)</f>
        <v>0</v>
      </c>
      <c r="O113" s="176">
        <f>IFERROR(VLOOKUP($A113,Table2.5a!$A$3:$AA$196,16, FALSE)/VLOOKUP($A113,Table2.5a!$A$3:$AA$196,18, FALSE)*1000,)</f>
        <v>0</v>
      </c>
      <c r="P113" s="176">
        <f>IFERROR(VLOOKUP($A113,Table2.5a!$A$3:$AA$196,16, FALSE),)</f>
        <v>0</v>
      </c>
      <c r="Q113" s="176" t="str">
        <f>IFERROR(VLOOKUP($A113,Table2.5a!$A$3:$AA$196,24, FALSE),)</f>
        <v>EIA861</v>
      </c>
      <c r="R113" s="176">
        <f>IFERROR(VLOOKUP($A113,Table2.5a!$A$3:$AA$196,25, FALSE),)</f>
        <v>0</v>
      </c>
      <c r="S113" s="98" t="str">
        <f>VLOOKUP($A113,'LOOKUP SalesReport 2023-11-13'!$A$2:$P$216,16,FALSE)</f>
        <v>North Slope</v>
      </c>
      <c r="T113" s="170" t="str">
        <f>VLOOKUP($A113,[3]Table2.5a!$A$3:$AA$196,27, FALSE)</f>
        <v/>
      </c>
    </row>
    <row r="114" spans="1:20" s="98" customFormat="1" x14ac:dyDescent="0.25">
      <c r="A114" s="98" t="s">
        <v>758</v>
      </c>
      <c r="B114">
        <f>VLOOKUP($A114,'LOOKUP SalesReport 2023-11-13'!$A$2:$O$216,4, FALSE)</f>
        <v>332350</v>
      </c>
      <c r="C114">
        <f>VLOOKUP(A114,'LOOKUP SalesReport 2023-11-13'!$A$2:$Q$216,9,FALSE)</f>
        <v>254</v>
      </c>
      <c r="D114" s="48" t="str" cm="1">
        <f t="array" ref="D114">IFERROR(_xlfn.XLOOKUP(1,('Annual Sales FINAL 06262023'!$A$3:$A$4500=Table2.5b!$A114)*('Annual Sales FINAL 06262023'!$F$3:$F$4500='Input_Data &amp; TOC'!$A$2),'Annual Sales FINAL 06262023'!$J$3:$J$4500,,TRUE),_xlfn.XLOOKUP(A114,'LOOKUP SalesReport 2023-11-13'!A:A,'LOOKUP SalesReport 2023-11-13'!H:H,,FALSE))</f>
        <v>North Slope Borough Power &amp; Light</v>
      </c>
      <c r="E114" s="48" t="str" cm="1">
        <f t="array" ref="E114">IFERROR(_xlfn.XLOOKUP(1,('Annual Sales FINAL 06262023'!$A$3:$A$4500=Table2.5b!$A114)*('Annual Sales FINAL 06262023'!$F$3:$F$4500='Input_Data &amp; TOC'!$A$2),'Annual Sales FINAL 06262023'!$B$3:$B$4500,,TRUE),_xlfn.XLOOKUP(A114,'LOOKUP SalesReport 2023-11-13'!A:A,'LOOKUP SalesReport 2023-11-13'!G:G,,FALSE))</f>
        <v>Anaktuvuk Pass</v>
      </c>
      <c r="F114" s="48" t="str" cm="1">
        <f t="array" ref="F114">IFERROR(_xlfn.XLOOKUP(1,('Annual Sales FINAL 06262023'!$A$3:$A$4500=Table2.5b!$A114)*('Annual Sales FINAL 06262023'!$F$3:$F$4500='Input_Data &amp; TOC'!$A$2),'Annual Sales FINAL 06262023'!$E$3:$E$4500,,TRUE),_xlfn.XLOOKUP(A114,'LOOKUP SalesReport 2023-11-13'!A:A,'LOOKUP SalesReport 2023-11-13'!K:K,,FALSE))</f>
        <v>Anaktuvuk Pass_grid</v>
      </c>
      <c r="G114" s="98" t="str">
        <f>VLOOKUP($F114,'LOOKUP INTERTIES 2023-11-08'!$B$2:$G$206,6,FALSE)</f>
        <v>North Slope</v>
      </c>
      <c r="H114" s="175">
        <f>IFERROR(VLOOKUP($A114,Table2.5a!$A$3:$AA$196,9, FALSE)/VLOOKUP($A114,Table2.5a!$A$3:$AA$196,10, FALSE)*1000,)</f>
        <v>7603.0301057770539</v>
      </c>
      <c r="I114" s="175">
        <f>IFERROR(VLOOKUP($A114,Table2.5a!$A$3:$AA$196,8, FALSE)/VLOOKUP($A114,Table2.5a!$A$3:$AA$196,10, FALSE)*1000,)</f>
        <v>1140.454515866558</v>
      </c>
      <c r="J114" s="176">
        <f>IFERROR(VLOOKUP($A114,Table2.5a!$A$3:$AA$196,8, FALSE)/VLOOKUP($A114,Table2.5a!$A$3:$AA$196,9, FALSE),)</f>
        <v>0.14999999999999997</v>
      </c>
      <c r="K114" s="175">
        <f>IFERROR(VLOOKUP($A114,Table2.5a!$A$3:$AA$196,13, FALSE)/VLOOKUP($A114,Table2.5a!$A$3:$AA$196,14, FALSE)*1000,)</f>
        <v>1411351</v>
      </c>
      <c r="L114" s="175">
        <f>IFERROR(VLOOKUP($A114,Table2.5a!$A$3:$AA$196,12, FALSE)/VLOOKUP($A114,Table2.5a!$A$3:$AA$196,14, FALSE)*1000,)</f>
        <v>211702.64999999997</v>
      </c>
      <c r="M114" s="176">
        <f>IFERROR(VLOOKUP($A114,Table2.5a!$A$3:$AA$196,12, FALSE)/VLOOKUP($A114,Table2.5a!$A$3:$AA$196,13, FALSE),)</f>
        <v>0.14999999999999997</v>
      </c>
      <c r="N114" s="176">
        <f>IFERROR(VLOOKUP($A114,Table2.5a!$A$3:$AA$196,17, FALSE)/VLOOKUP($A114,Table2.5a!$A$3:$AA$196,18, FALSE)*1000,)</f>
        <v>1360.4130127298445</v>
      </c>
      <c r="O114" s="176">
        <f>IFERROR(VLOOKUP($A114,Table2.5a!$A$3:$AA$196,16, FALSE)/VLOOKUP($A114,Table2.5a!$A$3:$AA$196,18, FALSE)*1000,)</f>
        <v>204.06195190947662</v>
      </c>
      <c r="P114" s="176">
        <f>IFERROR(VLOOKUP($A114,Table2.5a!$A$3:$AA$196,16, FALSE),)</f>
        <v>12.022649999999997</v>
      </c>
      <c r="Q114" s="176" t="str">
        <f>IFERROR(VLOOKUP($A114,Table2.5a!$A$3:$AA$196,24, FALSE),)</f>
        <v>PCE</v>
      </c>
      <c r="R114" s="176">
        <f>IFERROR(VLOOKUP($A114,Table2.5a!$A$3:$AA$196,25, FALSE),)</f>
        <v>12</v>
      </c>
      <c r="S114" s="98" t="str">
        <f>VLOOKUP($A114,'LOOKUP SalesReport 2023-11-13'!$A$2:$P$216,16,FALSE)</f>
        <v>North Slope</v>
      </c>
      <c r="T114" s="170" t="str">
        <f>VLOOKUP($A114,[3]Table2.5a!$A$3:$AA$196,27, FALSE)</f>
        <v>PCE revenue assumes all kWh are at residential rate</v>
      </c>
    </row>
    <row r="115" spans="1:20" s="98" customFormat="1" x14ac:dyDescent="0.25">
      <c r="A115" s="98" t="s">
        <v>768</v>
      </c>
      <c r="B115">
        <f>VLOOKUP($A115,'LOOKUP SalesReport 2023-11-13'!$A$2:$O$216,4, FALSE)</f>
        <v>332380</v>
      </c>
      <c r="C115">
        <f>VLOOKUP(A115,'LOOKUP SalesReport 2023-11-13'!$A$2:$Q$216,9,FALSE)</f>
        <v>254</v>
      </c>
      <c r="D115" s="48" t="str" cm="1">
        <f t="array" ref="D115">IFERROR(_xlfn.XLOOKUP(1,('Annual Sales FINAL 06262023'!$A$3:$A$4500=Table2.5b!$A115)*('Annual Sales FINAL 06262023'!$F$3:$F$4500='Input_Data &amp; TOC'!$A$2),'Annual Sales FINAL 06262023'!$J$3:$J$4500,,TRUE),_xlfn.XLOOKUP(A115,'LOOKUP SalesReport 2023-11-13'!A:A,'LOOKUP SalesReport 2023-11-13'!H:H,,FALSE))</f>
        <v>North Slope Borough Power &amp; Light</v>
      </c>
      <c r="E115" s="48" t="str" cm="1">
        <f t="array" ref="E115">IFERROR(_xlfn.XLOOKUP(1,('Annual Sales FINAL 06262023'!$A$3:$A$4500=Table2.5b!$A115)*('Annual Sales FINAL 06262023'!$F$3:$F$4500='Input_Data &amp; TOC'!$A$2),'Annual Sales FINAL 06262023'!$B$3:$B$4500,,TRUE),_xlfn.XLOOKUP(A115,'LOOKUP SalesReport 2023-11-13'!A:A,'LOOKUP SalesReport 2023-11-13'!G:G,,FALSE))</f>
        <v>Nuiqsut</v>
      </c>
      <c r="F115" s="48" t="str" cm="1">
        <f t="array" ref="F115">IFERROR(_xlfn.XLOOKUP(1,('Annual Sales FINAL 06262023'!$A$3:$A$4500=Table2.5b!$A115)*('Annual Sales FINAL 06262023'!$F$3:$F$4500='Input_Data &amp; TOC'!$A$2),'Annual Sales FINAL 06262023'!$E$3:$E$4500,,TRUE),_xlfn.XLOOKUP(A115,'LOOKUP SalesReport 2023-11-13'!A:A,'LOOKUP SalesReport 2023-11-13'!K:K,,FALSE))</f>
        <v>Nuiqsut_grid</v>
      </c>
      <c r="G115" s="98" t="str">
        <f>VLOOKUP($F115,'LOOKUP INTERTIES 2023-11-08'!$B$2:$G$206,6,FALSE)</f>
        <v>North Slope</v>
      </c>
      <c r="H115" s="175">
        <f>IFERROR(VLOOKUP($A115,Table2.5a!$A$3:$AA$196,9, FALSE)/VLOOKUP($A115,Table2.5a!$A$3:$AA$196,10, FALSE)*1000,)</f>
        <v>8910.3571966842501</v>
      </c>
      <c r="I115" s="175">
        <f>IFERROR(VLOOKUP($A115,Table2.5a!$A$3:$AA$196,8, FALSE)/VLOOKUP($A115,Table2.5a!$A$3:$AA$196,10, FALSE)*1000,)</f>
        <v>816.78274302938962</v>
      </c>
      <c r="J115" s="176">
        <f>IFERROR(VLOOKUP($A115,Table2.5a!$A$3:$AA$196,8, FALSE)/VLOOKUP($A115,Table2.5a!$A$3:$AA$196,9, FALSE),)</f>
        <v>9.1666666666666674E-2</v>
      </c>
      <c r="K115" s="175">
        <f>IFERROR(VLOOKUP($A115,Table2.5a!$A$3:$AA$196,13, FALSE)/VLOOKUP($A115,Table2.5a!$A$3:$AA$196,14, FALSE)*1000,)</f>
        <v>1689629.6666666667</v>
      </c>
      <c r="L115" s="175">
        <f>IFERROR(VLOOKUP($A115,Table2.5a!$A$3:$AA$196,12, FALSE)/VLOOKUP($A115,Table2.5a!$A$3:$AA$196,14, FALSE)*1000,)</f>
        <v>154882.71944444446</v>
      </c>
      <c r="M115" s="176">
        <f>IFERROR(VLOOKUP($A115,Table2.5a!$A$3:$AA$196,12, FALSE)/VLOOKUP($A115,Table2.5a!$A$3:$AA$196,13, FALSE),)</f>
        <v>9.1666666666666674E-2</v>
      </c>
      <c r="N115" s="176">
        <f>IFERROR(VLOOKUP($A115,Table2.5a!$A$3:$AA$196,17, FALSE)/VLOOKUP($A115,Table2.5a!$A$3:$AA$196,18, FALSE)*1000,)</f>
        <v>1845.9818731117825</v>
      </c>
      <c r="O115" s="176">
        <f>IFERROR(VLOOKUP($A115,Table2.5a!$A$3:$AA$196,16, FALSE)/VLOOKUP($A115,Table2.5a!$A$3:$AA$196,18, FALSE)*1000,)</f>
        <v>169.21500503524675</v>
      </c>
      <c r="P115" s="176">
        <f>IFERROR(VLOOKUP($A115,Table2.5a!$A$3:$AA$196,16, FALSE),)</f>
        <v>14.002541666666668</v>
      </c>
      <c r="Q115" s="176" t="str">
        <f>IFERROR(VLOOKUP($A115,Table2.5a!$A$3:$AA$196,24, FALSE),)</f>
        <v>PCE</v>
      </c>
      <c r="R115" s="176">
        <f>IFERROR(VLOOKUP($A115,Table2.5a!$A$3:$AA$196,25, FALSE),)</f>
        <v>12</v>
      </c>
      <c r="S115" s="98" t="str">
        <f>VLOOKUP($A115,'LOOKUP SalesReport 2023-11-13'!$A$2:$P$216,16,FALSE)</f>
        <v>North Slope</v>
      </c>
      <c r="T115" s="170" t="str">
        <f>VLOOKUP($A115,[3]Table2.5a!$A$3:$AA$196,27, FALSE)</f>
        <v>PCE revenue assumes all kWh are at residential rate</v>
      </c>
    </row>
    <row r="116" spans="1:20" s="98" customFormat="1" x14ac:dyDescent="0.25">
      <c r="A116" s="98" t="s">
        <v>777</v>
      </c>
      <c r="B116">
        <f>VLOOKUP($A116,'LOOKUP SalesReport 2023-11-13'!$A$2:$O$216,4, FALSE)</f>
        <v>332410</v>
      </c>
      <c r="C116">
        <f>VLOOKUP(A116,'LOOKUP SalesReport 2023-11-13'!$A$2:$Q$216,9,FALSE)</f>
        <v>254</v>
      </c>
      <c r="D116" s="48" t="str" cm="1">
        <f t="array" ref="D116">IFERROR(_xlfn.XLOOKUP(1,('Annual Sales FINAL 06262023'!$A$3:$A$4500=Table2.5b!$A116)*('Annual Sales FINAL 06262023'!$F$3:$F$4500='Input_Data &amp; TOC'!$A$2),'Annual Sales FINAL 06262023'!$J$3:$J$4500,,TRUE),_xlfn.XLOOKUP(A116,'LOOKUP SalesReport 2023-11-13'!A:A,'LOOKUP SalesReport 2023-11-13'!H:H,,FALSE))</f>
        <v>North Slope Borough Power &amp; Light</v>
      </c>
      <c r="E116" s="48" t="str" cm="1">
        <f t="array" ref="E116">IFERROR(_xlfn.XLOOKUP(1,('Annual Sales FINAL 06262023'!$A$3:$A$4500=Table2.5b!$A116)*('Annual Sales FINAL 06262023'!$F$3:$F$4500='Input_Data &amp; TOC'!$A$2),'Annual Sales FINAL 06262023'!$B$3:$B$4500,,TRUE),_xlfn.XLOOKUP(A116,'LOOKUP SalesReport 2023-11-13'!A:A,'LOOKUP SalesReport 2023-11-13'!G:G,,FALSE))</f>
        <v>Wainwright</v>
      </c>
      <c r="F116" s="48" t="str" cm="1">
        <f t="array" ref="F116">IFERROR(_xlfn.XLOOKUP(1,('Annual Sales FINAL 06262023'!$A$3:$A$4500=Table2.5b!$A116)*('Annual Sales FINAL 06262023'!$F$3:$F$4500='Input_Data &amp; TOC'!$A$2),'Annual Sales FINAL 06262023'!$E$3:$E$4500,,TRUE),_xlfn.XLOOKUP(A116,'LOOKUP SalesReport 2023-11-13'!A:A,'LOOKUP SalesReport 2023-11-13'!K:K,,FALSE))</f>
        <v>Wainwright_grid</v>
      </c>
      <c r="G116" s="98" t="str">
        <f>VLOOKUP($F116,'LOOKUP INTERTIES 2023-11-08'!$B$2:$G$206,6,FALSE)</f>
        <v>North Slope</v>
      </c>
      <c r="H116" s="175">
        <f>IFERROR(VLOOKUP($A116,Table2.5a!$A$3:$AA$196,9, FALSE)/VLOOKUP($A116,Table2.5a!$A$3:$AA$196,10, FALSE)*1000,)</f>
        <v>9275.7821782178216</v>
      </c>
      <c r="I116" s="175">
        <f>IFERROR(VLOOKUP($A116,Table2.5a!$A$3:$AA$196,8, FALSE)/VLOOKUP($A116,Table2.5a!$A$3:$AA$196,10, FALSE)*1000,)</f>
        <v>1391.3673267326728</v>
      </c>
      <c r="J116" s="176">
        <f>IFERROR(VLOOKUP($A116,Table2.5a!$A$3:$AA$196,8, FALSE)/VLOOKUP($A116,Table2.5a!$A$3:$AA$196,9, FALSE),)</f>
        <v>0.14999999999999997</v>
      </c>
      <c r="K116" s="175">
        <f>IFERROR(VLOOKUP($A116,Table2.5a!$A$3:$AA$196,13, FALSE)/VLOOKUP($A116,Table2.5a!$A$3:$AA$196,14, FALSE)*1000,)</f>
        <v>1495871.6666666667</v>
      </c>
      <c r="L116" s="175">
        <f>IFERROR(VLOOKUP($A116,Table2.5a!$A$3:$AA$196,12, FALSE)/VLOOKUP($A116,Table2.5a!$A$3:$AA$196,14, FALSE)*1000,)</f>
        <v>224380.74999999991</v>
      </c>
      <c r="M116" s="176">
        <f>IFERROR(VLOOKUP($A116,Table2.5a!$A$3:$AA$196,12, FALSE)/VLOOKUP($A116,Table2.5a!$A$3:$AA$196,13, FALSE),)</f>
        <v>0.14999999999999997</v>
      </c>
      <c r="N116" s="176">
        <f>IFERROR(VLOOKUP($A116,Table2.5a!$A$3:$AA$196,17, FALSE)/VLOOKUP($A116,Table2.5a!$A$3:$AA$196,18, FALSE)*1000,)</f>
        <v>2002.5882352941173</v>
      </c>
      <c r="O116" s="176">
        <f>IFERROR(VLOOKUP($A116,Table2.5a!$A$3:$AA$196,16, FALSE)/VLOOKUP($A116,Table2.5a!$A$3:$AA$196,18, FALSE)*1000,)</f>
        <v>300.38823529411758</v>
      </c>
      <c r="P116" s="176">
        <f>IFERROR(VLOOKUP($A116,Table2.5a!$A$3:$AA$196,16, FALSE),)</f>
        <v>22.128599999999995</v>
      </c>
      <c r="Q116" s="176" t="str">
        <f>IFERROR(VLOOKUP($A116,Table2.5a!$A$3:$AA$196,24, FALSE),)</f>
        <v>PCE</v>
      </c>
      <c r="R116" s="176">
        <f>IFERROR(VLOOKUP($A116,Table2.5a!$A$3:$AA$196,25, FALSE),)</f>
        <v>12</v>
      </c>
      <c r="S116" s="98" t="str">
        <f>VLOOKUP($A116,'LOOKUP SalesReport 2023-11-13'!$A$2:$P$216,16,FALSE)</f>
        <v>North Slope</v>
      </c>
      <c r="T116" s="170" t="str">
        <f>VLOOKUP($A116,[3]Table2.5a!$A$3:$AA$196,27, FALSE)</f>
        <v>PCE revenue assumes all kWh are at residential rate</v>
      </c>
    </row>
    <row r="117" spans="1:20" s="98" customFormat="1" x14ac:dyDescent="0.25">
      <c r="A117" s="98" t="s">
        <v>765</v>
      </c>
      <c r="B117">
        <f>VLOOKUP($A117,'LOOKUP SalesReport 2023-11-13'!$A$2:$O$216,4, FALSE)</f>
        <v>332370</v>
      </c>
      <c r="C117">
        <f>VLOOKUP(A117,'LOOKUP SalesReport 2023-11-13'!$A$2:$Q$216,9,FALSE)</f>
        <v>254</v>
      </c>
      <c r="D117" s="48" t="str" cm="1">
        <f t="array" ref="D117">IFERROR(_xlfn.XLOOKUP(1,('Annual Sales FINAL 06262023'!$A$3:$A$4500=Table2.5b!$A117)*('Annual Sales FINAL 06262023'!$F$3:$F$4500='Input_Data &amp; TOC'!$A$2),'Annual Sales FINAL 06262023'!$J$3:$J$4500,,TRUE),_xlfn.XLOOKUP(A117,'LOOKUP SalesReport 2023-11-13'!A:A,'LOOKUP SalesReport 2023-11-13'!H:H,,FALSE))</f>
        <v>North Slope Borough Power &amp; Light</v>
      </c>
      <c r="E117" s="48" t="str" cm="1">
        <f t="array" ref="E117">IFERROR(_xlfn.XLOOKUP(1,('Annual Sales FINAL 06262023'!$A$3:$A$4500=Table2.5b!$A117)*('Annual Sales FINAL 06262023'!$F$3:$F$4500='Input_Data &amp; TOC'!$A$2),'Annual Sales FINAL 06262023'!$B$3:$B$4500,,TRUE),_xlfn.XLOOKUP(A117,'LOOKUP SalesReport 2023-11-13'!A:A,'LOOKUP SalesReport 2023-11-13'!G:G,,FALSE))</f>
        <v>Kaktovik</v>
      </c>
      <c r="F117" s="48" t="str" cm="1">
        <f t="array" ref="F117">IFERROR(_xlfn.XLOOKUP(1,('Annual Sales FINAL 06262023'!$A$3:$A$4500=Table2.5b!$A117)*('Annual Sales FINAL 06262023'!$F$3:$F$4500='Input_Data &amp; TOC'!$A$2),'Annual Sales FINAL 06262023'!$E$3:$E$4500,,TRUE),_xlfn.XLOOKUP(A117,'LOOKUP SalesReport 2023-11-13'!A:A,'LOOKUP SalesReport 2023-11-13'!K:K,,FALSE))</f>
        <v>Kaktovik_grid</v>
      </c>
      <c r="G117" s="98" t="str">
        <f>VLOOKUP($F117,'LOOKUP INTERTIES 2023-11-08'!$B$2:$G$206,6,FALSE)</f>
        <v>North Slope</v>
      </c>
      <c r="H117" s="175">
        <f>IFERROR(VLOOKUP($A117,Table2.5a!$A$3:$AA$196,9, FALSE)/VLOOKUP($A117,Table2.5a!$A$3:$AA$196,10, FALSE)*1000,)</f>
        <v>9722.794871794873</v>
      </c>
      <c r="I117" s="175">
        <f>IFERROR(VLOOKUP($A117,Table2.5a!$A$3:$AA$196,8, FALSE)/VLOOKUP($A117,Table2.5a!$A$3:$AA$196,10, FALSE)*1000,)</f>
        <v>1458.4192307692306</v>
      </c>
      <c r="J117" s="176">
        <f>IFERROR(VLOOKUP($A117,Table2.5a!$A$3:$AA$196,8, FALSE)/VLOOKUP($A117,Table2.5a!$A$3:$AA$196,9, FALSE),)</f>
        <v>0.14999999999999997</v>
      </c>
      <c r="K117" s="175">
        <f>IFERROR(VLOOKUP($A117,Table2.5a!$A$3:$AA$196,13, FALSE)/VLOOKUP($A117,Table2.5a!$A$3:$AA$196,14, FALSE)*1000,)</f>
        <v>818657.33333333349</v>
      </c>
      <c r="L117" s="175">
        <f>IFERROR(VLOOKUP($A117,Table2.5a!$A$3:$AA$196,12, FALSE)/VLOOKUP($A117,Table2.5a!$A$3:$AA$196,14, FALSE)*1000,)</f>
        <v>122798.59999999998</v>
      </c>
      <c r="M117" s="176">
        <f>IFERROR(VLOOKUP($A117,Table2.5a!$A$3:$AA$196,12, FALSE)/VLOOKUP($A117,Table2.5a!$A$3:$AA$196,13, FALSE),)</f>
        <v>0.14999999999999997</v>
      </c>
      <c r="N117" s="176">
        <f>IFERROR(VLOOKUP($A117,Table2.5a!$A$3:$AA$196,17, FALSE)/VLOOKUP($A117,Table2.5a!$A$3:$AA$196,18, FALSE)*1000,)</f>
        <v>12781.074074074073</v>
      </c>
      <c r="O117" s="176">
        <f>IFERROR(VLOOKUP($A117,Table2.5a!$A$3:$AA$196,16, FALSE)/VLOOKUP($A117,Table2.5a!$A$3:$AA$196,18, FALSE)*1000,)</f>
        <v>1917.1611111111106</v>
      </c>
      <c r="P117" s="176">
        <f>IFERROR(VLOOKUP($A117,Table2.5a!$A$3:$AA$196,16, FALSE),)</f>
        <v>103.52669999999998</v>
      </c>
      <c r="Q117" s="176" t="str">
        <f>IFERROR(VLOOKUP($A117,Table2.5a!$A$3:$AA$196,24, FALSE),)</f>
        <v>PCE</v>
      </c>
      <c r="R117" s="176">
        <f>IFERROR(VLOOKUP($A117,Table2.5a!$A$3:$AA$196,25, FALSE),)</f>
        <v>12</v>
      </c>
      <c r="S117" s="98" t="str">
        <f>VLOOKUP($A117,'LOOKUP SalesReport 2023-11-13'!$A$2:$P$216,16,FALSE)</f>
        <v>North Slope</v>
      </c>
      <c r="T117" s="170" t="str">
        <f>VLOOKUP($A117,[3]Table2.5a!$A$3:$AA$196,27, FALSE)</f>
        <v>PCE revenue assumes all kWh are at residential rate</v>
      </c>
    </row>
    <row r="118" spans="1:20" s="98" customFormat="1" x14ac:dyDescent="0.25">
      <c r="A118" s="98" t="s">
        <v>774</v>
      </c>
      <c r="B118">
        <f>VLOOKUP($A118,'LOOKUP SalesReport 2023-11-13'!$A$2:$O$216,4, FALSE)</f>
        <v>332400</v>
      </c>
      <c r="C118">
        <f>VLOOKUP(A118,'LOOKUP SalesReport 2023-11-13'!$A$2:$Q$216,9,FALSE)</f>
        <v>254</v>
      </c>
      <c r="D118" s="48" t="str" cm="1">
        <f t="array" ref="D118">IFERROR(_xlfn.XLOOKUP(1,('Annual Sales FINAL 06262023'!$A$3:$A$4500=Table2.5b!$A118)*('Annual Sales FINAL 06262023'!$F$3:$F$4500='Input_Data &amp; TOC'!$A$2),'Annual Sales FINAL 06262023'!$J$3:$J$4500,,TRUE),_xlfn.XLOOKUP(A118,'LOOKUP SalesReport 2023-11-13'!A:A,'LOOKUP SalesReport 2023-11-13'!H:H,,FALSE))</f>
        <v>North Slope Borough Power &amp; Light</v>
      </c>
      <c r="E118" s="48" t="str" cm="1">
        <f t="array" ref="E118">IFERROR(_xlfn.XLOOKUP(1,('Annual Sales FINAL 06262023'!$A$3:$A$4500=Table2.5b!$A118)*('Annual Sales FINAL 06262023'!$F$3:$F$4500='Input_Data &amp; TOC'!$A$2),'Annual Sales FINAL 06262023'!$B$3:$B$4500,,TRUE),_xlfn.XLOOKUP(A118,'LOOKUP SalesReport 2023-11-13'!A:A,'LOOKUP SalesReport 2023-11-13'!G:G,,FALSE))</f>
        <v>Point Lay</v>
      </c>
      <c r="F118" s="48" t="str" cm="1">
        <f t="array" ref="F118">IFERROR(_xlfn.XLOOKUP(1,('Annual Sales FINAL 06262023'!$A$3:$A$4500=Table2.5b!$A118)*('Annual Sales FINAL 06262023'!$F$3:$F$4500='Input_Data &amp; TOC'!$A$2),'Annual Sales FINAL 06262023'!$E$3:$E$4500,,TRUE),_xlfn.XLOOKUP(A118,'LOOKUP SalesReport 2023-11-13'!A:A,'LOOKUP SalesReport 2023-11-13'!K:K,,FALSE))</f>
        <v>Point Lay_grid</v>
      </c>
      <c r="G118" s="98" t="str">
        <f>VLOOKUP($F118,'LOOKUP INTERTIES 2023-11-08'!$B$2:$G$206,6,FALSE)</f>
        <v>North Slope</v>
      </c>
      <c r="H118" s="175">
        <f>IFERROR(VLOOKUP($A118,Table2.5a!$A$3:$AA$196,9, FALSE)/VLOOKUP($A118,Table2.5a!$A$3:$AA$196,10, FALSE)*1000,)</f>
        <v>9745.9434447300773</v>
      </c>
      <c r="I118" s="175">
        <f>IFERROR(VLOOKUP($A118,Table2.5a!$A$3:$AA$196,8, FALSE)/VLOOKUP($A118,Table2.5a!$A$3:$AA$196,10, FALSE)*1000,)</f>
        <v>1461.8915167095113</v>
      </c>
      <c r="J118" s="176">
        <f>IFERROR(VLOOKUP($A118,Table2.5a!$A$3:$AA$196,8, FALSE)/VLOOKUP($A118,Table2.5a!$A$3:$AA$196,9, FALSE),)</f>
        <v>0.14999999999999997</v>
      </c>
      <c r="K118" s="175">
        <f>IFERROR(VLOOKUP($A118,Table2.5a!$A$3:$AA$196,13, FALSE)/VLOOKUP($A118,Table2.5a!$A$3:$AA$196,14, FALSE)*1000,)</f>
        <v>2513373</v>
      </c>
      <c r="L118" s="175">
        <f>IFERROR(VLOOKUP($A118,Table2.5a!$A$3:$AA$196,12, FALSE)/VLOOKUP($A118,Table2.5a!$A$3:$AA$196,14, FALSE)*1000,)</f>
        <v>377005.94999999995</v>
      </c>
      <c r="M118" s="176">
        <f>IFERROR(VLOOKUP($A118,Table2.5a!$A$3:$AA$196,12, FALSE)/VLOOKUP($A118,Table2.5a!$A$3:$AA$196,13, FALSE),)</f>
        <v>0.14999999999999997</v>
      </c>
      <c r="N118" s="176">
        <f>IFERROR(VLOOKUP($A118,Table2.5a!$A$3:$AA$196,17, FALSE)/VLOOKUP($A118,Table2.5a!$A$3:$AA$196,18, FALSE)*1000,)</f>
        <v>2475.7544554455444</v>
      </c>
      <c r="O118" s="176">
        <f>IFERROR(VLOOKUP($A118,Table2.5a!$A$3:$AA$196,16, FALSE)/VLOOKUP($A118,Table2.5a!$A$3:$AA$196,18, FALSE)*1000,)</f>
        <v>371.3631683168316</v>
      </c>
      <c r="P118" s="176">
        <f>IFERROR(VLOOKUP($A118,Table2.5a!$A$3:$AA$196,16, FALSE),)</f>
        <v>15.628199999999996</v>
      </c>
      <c r="Q118" s="176" t="str">
        <f>IFERROR(VLOOKUP($A118,Table2.5a!$A$3:$AA$196,24, FALSE),)</f>
        <v>PCE</v>
      </c>
      <c r="R118" s="176">
        <f>IFERROR(VLOOKUP($A118,Table2.5a!$A$3:$AA$196,25, FALSE),)</f>
        <v>12</v>
      </c>
      <c r="S118" s="98" t="str">
        <f>VLOOKUP($A118,'LOOKUP SalesReport 2023-11-13'!$A$2:$P$216,16,FALSE)</f>
        <v>North Slope</v>
      </c>
      <c r="T118" s="170" t="str">
        <f>VLOOKUP($A118,[3]Table2.5a!$A$3:$AA$196,27, FALSE)</f>
        <v>PCE revenue assumes all kWh are at residential rate</v>
      </c>
    </row>
    <row r="119" spans="1:20" s="98" customFormat="1" x14ac:dyDescent="0.25">
      <c r="A119" s="98" t="s">
        <v>771</v>
      </c>
      <c r="B119">
        <f>VLOOKUP($A119,'LOOKUP SalesReport 2023-11-13'!$A$2:$O$216,4, FALSE)</f>
        <v>332390</v>
      </c>
      <c r="C119">
        <f>VLOOKUP(A119,'LOOKUP SalesReport 2023-11-13'!$A$2:$Q$216,9,FALSE)</f>
        <v>254</v>
      </c>
      <c r="D119" s="48" t="str" cm="1">
        <f t="array" ref="D119">IFERROR(_xlfn.XLOOKUP(1,('Annual Sales FINAL 06262023'!$A$3:$A$4500=Table2.5b!$A119)*('Annual Sales FINAL 06262023'!$F$3:$F$4500='Input_Data &amp; TOC'!$A$2),'Annual Sales FINAL 06262023'!$J$3:$J$4500,,TRUE),_xlfn.XLOOKUP(A119,'LOOKUP SalesReport 2023-11-13'!A:A,'LOOKUP SalesReport 2023-11-13'!H:H,,FALSE))</f>
        <v>North Slope Borough Power &amp; Light</v>
      </c>
      <c r="E119" s="48" t="str" cm="1">
        <f t="array" ref="E119">IFERROR(_xlfn.XLOOKUP(1,('Annual Sales FINAL 06262023'!$A$3:$A$4500=Table2.5b!$A119)*('Annual Sales FINAL 06262023'!$F$3:$F$4500='Input_Data &amp; TOC'!$A$2),'Annual Sales FINAL 06262023'!$B$3:$B$4500,,TRUE),_xlfn.XLOOKUP(A119,'LOOKUP SalesReport 2023-11-13'!A:A,'LOOKUP SalesReport 2023-11-13'!G:G,,FALSE))</f>
        <v>Point Hope</v>
      </c>
      <c r="F119" s="48" t="str" cm="1">
        <f t="array" ref="F119">IFERROR(_xlfn.XLOOKUP(1,('Annual Sales FINAL 06262023'!$A$3:$A$4500=Table2.5b!$A119)*('Annual Sales FINAL 06262023'!$F$3:$F$4500='Input_Data &amp; TOC'!$A$2),'Annual Sales FINAL 06262023'!$E$3:$E$4500,,TRUE),_xlfn.XLOOKUP(A119,'LOOKUP SalesReport 2023-11-13'!A:A,'LOOKUP SalesReport 2023-11-13'!K:K,,FALSE))</f>
        <v>Point Hope_grid</v>
      </c>
      <c r="G119" s="98" t="str">
        <f>VLOOKUP($F119,'LOOKUP INTERTIES 2023-11-08'!$B$2:$G$206,6,FALSE)</f>
        <v>North Slope</v>
      </c>
      <c r="H119" s="175">
        <f>IFERROR(VLOOKUP($A119,Table2.5a!$A$3:$AA$196,9, FALSE)/VLOOKUP($A119,Table2.5a!$A$3:$AA$196,10, FALSE)*1000,)</f>
        <v>9857.6776966050711</v>
      </c>
      <c r="I119" s="175">
        <f>IFERROR(VLOOKUP($A119,Table2.5a!$A$3:$AA$196,8, FALSE)/VLOOKUP($A119,Table2.5a!$A$3:$AA$196,10, FALSE)*1000,)</f>
        <v>1478.6516544907602</v>
      </c>
      <c r="J119" s="176">
        <f>IFERROR(VLOOKUP($A119,Table2.5a!$A$3:$AA$196,8, FALSE)/VLOOKUP($A119,Table2.5a!$A$3:$AA$196,9, FALSE),)</f>
        <v>0.14999999999999994</v>
      </c>
      <c r="K119" s="175">
        <f>IFERROR(VLOOKUP($A119,Table2.5a!$A$3:$AA$196,13, FALSE)/VLOOKUP($A119,Table2.5a!$A$3:$AA$196,14, FALSE)*1000,)</f>
        <v>1834351.5</v>
      </c>
      <c r="L119" s="175">
        <f>IFERROR(VLOOKUP($A119,Table2.5a!$A$3:$AA$196,12, FALSE)/VLOOKUP($A119,Table2.5a!$A$3:$AA$196,14, FALSE)*1000,)</f>
        <v>275152.72499999992</v>
      </c>
      <c r="M119" s="176">
        <f>IFERROR(VLOOKUP($A119,Table2.5a!$A$3:$AA$196,12, FALSE)/VLOOKUP($A119,Table2.5a!$A$3:$AA$196,13, FALSE),)</f>
        <v>0.14999999999999997</v>
      </c>
      <c r="N119" s="176">
        <f>IFERROR(VLOOKUP($A119,Table2.5a!$A$3:$AA$196,17, FALSE)/VLOOKUP($A119,Table2.5a!$A$3:$AA$196,18, FALSE)*1000,)</f>
        <v>1263.36312849162</v>
      </c>
      <c r="O119" s="176">
        <f>IFERROR(VLOOKUP($A119,Table2.5a!$A$3:$AA$196,16, FALSE)/VLOOKUP($A119,Table2.5a!$A$3:$AA$196,18, FALSE)*1000,)</f>
        <v>189.50446927374298</v>
      </c>
      <c r="P119" s="176">
        <f>IFERROR(VLOOKUP($A119,Table2.5a!$A$3:$AA$196,16, FALSE),)</f>
        <v>16.960649999999998</v>
      </c>
      <c r="Q119" s="176" t="str">
        <f>IFERROR(VLOOKUP($A119,Table2.5a!$A$3:$AA$196,24, FALSE),)</f>
        <v>PCE</v>
      </c>
      <c r="R119" s="176">
        <f>IFERROR(VLOOKUP($A119,Table2.5a!$A$3:$AA$196,25, FALSE),)</f>
        <v>12</v>
      </c>
      <c r="S119" s="98" t="str">
        <f>VLOOKUP($A119,'LOOKUP SalesReport 2023-11-13'!$A$2:$P$216,16,FALSE)</f>
        <v>North Slope</v>
      </c>
      <c r="T119" s="170" t="str">
        <f>VLOOKUP($A119,[3]Table2.5a!$A$3:$AA$196,27, FALSE)</f>
        <v>PCE revenue assumes all kWh are at residential rate</v>
      </c>
    </row>
    <row r="120" spans="1:20" s="98" customFormat="1" x14ac:dyDescent="0.25">
      <c r="A120" s="98" t="s">
        <v>762</v>
      </c>
      <c r="B120">
        <f>VLOOKUP($A120,'LOOKUP SalesReport 2023-11-13'!$A$2:$O$216,4, FALSE)</f>
        <v>332360</v>
      </c>
      <c r="C120">
        <f>VLOOKUP(A120,'LOOKUP SalesReport 2023-11-13'!$A$2:$Q$216,9,FALSE)</f>
        <v>254</v>
      </c>
      <c r="D120" s="48" t="str" cm="1">
        <f t="array" ref="D120">IFERROR(_xlfn.XLOOKUP(1,('Annual Sales FINAL 06262023'!$A$3:$A$4500=Table2.5b!$A120)*('Annual Sales FINAL 06262023'!$F$3:$F$4500='Input_Data &amp; TOC'!$A$2),'Annual Sales FINAL 06262023'!$J$3:$J$4500,,TRUE),_xlfn.XLOOKUP(A120,'LOOKUP SalesReport 2023-11-13'!A:A,'LOOKUP SalesReport 2023-11-13'!H:H,,FALSE))</f>
        <v>North Slope Borough Power &amp; Light</v>
      </c>
      <c r="E120" s="48" t="str" cm="1">
        <f t="array" ref="E120">IFERROR(_xlfn.XLOOKUP(1,('Annual Sales FINAL 06262023'!$A$3:$A$4500=Table2.5b!$A120)*('Annual Sales FINAL 06262023'!$F$3:$F$4500='Input_Data &amp; TOC'!$A$2),'Annual Sales FINAL 06262023'!$B$3:$B$4500,,TRUE),_xlfn.XLOOKUP(A120,'LOOKUP SalesReport 2023-11-13'!A:A,'LOOKUP SalesReport 2023-11-13'!G:G,,FALSE))</f>
        <v>Atqasuk</v>
      </c>
      <c r="F120" s="48" t="str" cm="1">
        <f t="array" ref="F120">IFERROR(_xlfn.XLOOKUP(1,('Annual Sales FINAL 06262023'!$A$3:$A$4500=Table2.5b!$A120)*('Annual Sales FINAL 06262023'!$F$3:$F$4500='Input_Data &amp; TOC'!$A$2),'Annual Sales FINAL 06262023'!$E$3:$E$4500,,TRUE),_xlfn.XLOOKUP(A120,'LOOKUP SalesReport 2023-11-13'!A:A,'LOOKUP SalesReport 2023-11-13'!K:K,,FALSE))</f>
        <v>Atqasuk_grid</v>
      </c>
      <c r="G120" s="98" t="str">
        <f>VLOOKUP($F120,'LOOKUP INTERTIES 2023-11-08'!$B$2:$G$206,6,FALSE)</f>
        <v>North Slope</v>
      </c>
      <c r="H120" s="175">
        <f>IFERROR(VLOOKUP($A120,Table2.5a!$A$3:$AA$196,9, FALSE)/VLOOKUP($A120,Table2.5a!$A$3:$AA$196,10, FALSE)*1000,)</f>
        <v>11315.775539568345</v>
      </c>
      <c r="I120" s="175">
        <f>IFERROR(VLOOKUP($A120,Table2.5a!$A$3:$AA$196,8, FALSE)/VLOOKUP($A120,Table2.5a!$A$3:$AA$196,10, FALSE)*1000,)</f>
        <v>1697.3663309352514</v>
      </c>
      <c r="J120" s="176">
        <f>IFERROR(VLOOKUP($A120,Table2.5a!$A$3:$AA$196,8, FALSE)/VLOOKUP($A120,Table2.5a!$A$3:$AA$196,9, FALSE),)</f>
        <v>0.14999999999999997</v>
      </c>
      <c r="K120" s="175">
        <f>IFERROR(VLOOKUP($A120,Table2.5a!$A$3:$AA$196,13, FALSE)/VLOOKUP($A120,Table2.5a!$A$3:$AA$196,14, FALSE)*1000,)</f>
        <v>1263070.3636363638</v>
      </c>
      <c r="L120" s="175">
        <f>IFERROR(VLOOKUP($A120,Table2.5a!$A$3:$AA$196,12, FALSE)/VLOOKUP($A120,Table2.5a!$A$3:$AA$196,14, FALSE)*1000,)</f>
        <v>189460.55454545451</v>
      </c>
      <c r="M120" s="176">
        <f>IFERROR(VLOOKUP($A120,Table2.5a!$A$3:$AA$196,12, FALSE)/VLOOKUP($A120,Table2.5a!$A$3:$AA$196,13, FALSE),)</f>
        <v>0.14999999999999997</v>
      </c>
      <c r="N120" s="176">
        <f>IFERROR(VLOOKUP($A120,Table2.5a!$A$3:$AA$196,17, FALSE)/VLOOKUP($A120,Table2.5a!$A$3:$AA$196,18, FALSE)*1000,)</f>
        <v>1233.0216450216449</v>
      </c>
      <c r="O120" s="176">
        <f>IFERROR(VLOOKUP($A120,Table2.5a!$A$3:$AA$196,16, FALSE)/VLOOKUP($A120,Table2.5a!$A$3:$AA$196,18, FALSE)*1000,)</f>
        <v>184.9532467532467</v>
      </c>
      <c r="P120" s="176">
        <f>IFERROR(VLOOKUP($A120,Table2.5a!$A$3:$AA$196,16, FALSE),)</f>
        <v>10.681049999999997</v>
      </c>
      <c r="Q120" s="176" t="str">
        <f>IFERROR(VLOOKUP($A120,Table2.5a!$A$3:$AA$196,24, FALSE),)</f>
        <v>PCE</v>
      </c>
      <c r="R120" s="176">
        <f>IFERROR(VLOOKUP($A120,Table2.5a!$A$3:$AA$196,25, FALSE),)</f>
        <v>12</v>
      </c>
      <c r="S120" s="98" t="str">
        <f>VLOOKUP($A120,'LOOKUP SalesReport 2023-11-13'!$A$2:$P$216,16,FALSE)</f>
        <v>North Slope</v>
      </c>
      <c r="T120" s="170" t="str">
        <f>VLOOKUP($A120,[3]Table2.5a!$A$3:$AA$196,27, FALSE)</f>
        <v>PCE revenue assumes all kWh are at residential rate</v>
      </c>
    </row>
    <row r="121" spans="1:20" s="98" customFormat="1" x14ac:dyDescent="0.25">
      <c r="A121" s="98" t="s">
        <v>909</v>
      </c>
      <c r="B121">
        <f>VLOOKUP($A121,'LOOKUP SalesReport 2023-11-13'!$A$2:$O$216,4, FALSE)</f>
        <v>332060</v>
      </c>
      <c r="C121">
        <f>VLOOKUP(A121,'LOOKUP SalesReport 2023-11-13'!$A$2:$Q$216,9,FALSE)</f>
        <v>369</v>
      </c>
      <c r="D121" s="48" t="str" cm="1">
        <f t="array" ref="D121">IFERROR(_xlfn.XLOOKUP(1,('Annual Sales FINAL 06262023'!$A$3:$A$4500=Table2.5b!$A121)*('Annual Sales FINAL 06262023'!$F$3:$F$4500='Input_Data &amp; TOC'!$A$2),'Annual Sales FINAL 06262023'!$J$3:$J$4500,,TRUE),_xlfn.XLOOKUP(A121,'LOOKUP SalesReport 2023-11-13'!A:A,'LOOKUP SalesReport 2023-11-13'!H:H,,FALSE))</f>
        <v>Ipnatchiaq Electric Company</v>
      </c>
      <c r="E121" s="48" t="str" cm="1">
        <f t="array" ref="E121">IFERROR(_xlfn.XLOOKUP(1,('Annual Sales FINAL 06262023'!$A$3:$A$4500=Table2.5b!$A121)*('Annual Sales FINAL 06262023'!$F$3:$F$4500='Input_Data &amp; TOC'!$A$2),'Annual Sales FINAL 06262023'!$B$3:$B$4500,,TRUE),_xlfn.XLOOKUP(A121,'LOOKUP SalesReport 2023-11-13'!A:A,'LOOKUP SalesReport 2023-11-13'!G:G,,FALSE))</f>
        <v>Deering</v>
      </c>
      <c r="F121" s="48" t="str" cm="1">
        <f t="array" ref="F121">IFERROR(_xlfn.XLOOKUP(1,('Annual Sales FINAL 06262023'!$A$3:$A$4500=Table2.5b!$A121)*('Annual Sales FINAL 06262023'!$F$3:$F$4500='Input_Data &amp; TOC'!$A$2),'Annual Sales FINAL 06262023'!$E$3:$E$4500,,TRUE),_xlfn.XLOOKUP(A121,'LOOKUP SalesReport 2023-11-13'!A:A,'LOOKUP SalesReport 2023-11-13'!K:K,,FALSE))</f>
        <v>Deering_grid</v>
      </c>
      <c r="G121" s="98" t="str">
        <f>VLOOKUP($F121,'LOOKUP INTERTIES 2023-11-08'!$B$2:$G$206,6,FALSE)</f>
        <v>Northwest Arctic</v>
      </c>
      <c r="H121" s="175">
        <f>IFERROR(VLOOKUP($A121,Table2.5a!$A$3:$AA$196,9, FALSE)/VLOOKUP($A121,Table2.5a!$A$3:$AA$196,10, FALSE)*1000,)</f>
        <v>5575.1307300509343</v>
      </c>
      <c r="I121" s="175">
        <f>IFERROR(VLOOKUP($A121,Table2.5a!$A$3:$AA$196,8, FALSE)/VLOOKUP($A121,Table2.5a!$A$3:$AA$196,10, FALSE)*1000,)</f>
        <v>3761.5407035653639</v>
      </c>
      <c r="J121" s="176">
        <f>IFERROR(VLOOKUP($A121,Table2.5a!$A$3:$AA$196,8, FALSE)/VLOOKUP($A121,Table2.5a!$A$3:$AA$196,9, FALSE),)</f>
        <v>0.67469999999999974</v>
      </c>
      <c r="K121" s="175">
        <f>IFERROR(VLOOKUP($A121,Table2.5a!$A$3:$AA$196,13, FALSE)/VLOOKUP($A121,Table2.5a!$A$3:$AA$196,14, FALSE)*1000,)</f>
        <v>64462.8</v>
      </c>
      <c r="L121" s="175">
        <f>IFERROR(VLOOKUP($A121,Table2.5a!$A$3:$AA$196,12, FALSE)/VLOOKUP($A121,Table2.5a!$A$3:$AA$196,14, FALSE)*1000,)</f>
        <v>43493.051159999988</v>
      </c>
      <c r="M121" s="176">
        <f>IFERROR(VLOOKUP($A121,Table2.5a!$A$3:$AA$196,12, FALSE)/VLOOKUP($A121,Table2.5a!$A$3:$AA$196,13, FALSE),)</f>
        <v>0.67469999999999974</v>
      </c>
      <c r="N121" s="176">
        <f>IFERROR(VLOOKUP($A121,Table2.5a!$A$3:$AA$196,17, FALSE)/VLOOKUP($A121,Table2.5a!$A$3:$AA$196,18, FALSE)*1000,)</f>
        <v>10507.395348837208</v>
      </c>
      <c r="O121" s="176">
        <f>IFERROR(VLOOKUP($A121,Table2.5a!$A$3:$AA$196,16, FALSE)/VLOOKUP($A121,Table2.5a!$A$3:$AA$196,18, FALSE)*1000,)</f>
        <v>7089.3396418604616</v>
      </c>
      <c r="P121" s="176">
        <f>IFERROR(VLOOKUP($A121,Table2.5a!$A$3:$AA$196,16, FALSE),)</f>
        <v>101.61386819999996</v>
      </c>
      <c r="Q121" s="176" t="str">
        <f>IFERROR(VLOOKUP($A121,Table2.5a!$A$3:$AA$196,24, FALSE),)</f>
        <v>PCE</v>
      </c>
      <c r="R121" s="176">
        <f>IFERROR(VLOOKUP($A121,Table2.5a!$A$3:$AA$196,25, FALSE),)</f>
        <v>12</v>
      </c>
      <c r="S121" s="98" t="str">
        <f>VLOOKUP($A121,'LOOKUP SalesReport 2023-11-13'!$A$2:$P$216,16,FALSE)</f>
        <v>Northwest Arctic</v>
      </c>
      <c r="T121" s="170" t="str">
        <f>VLOOKUP($A121,[3]Table2.5a!$A$3:$AA$196,27, FALSE)</f>
        <v>PCE revenue assumes all kWh are at residential rate</v>
      </c>
    </row>
    <row r="122" spans="1:20" s="98" customFormat="1" x14ac:dyDescent="0.25">
      <c r="A122" s="98" t="s">
        <v>704</v>
      </c>
      <c r="B122">
        <f>VLOOKUP($A122,'LOOKUP SalesReport 2023-11-13'!$A$2:$O$216,4, FALSE)</f>
        <v>332090</v>
      </c>
      <c r="C122">
        <f>VLOOKUP(A122,'LOOKUP SalesReport 2023-11-13'!$A$2:$Q$216,9,FALSE)</f>
        <v>407</v>
      </c>
      <c r="D122" s="48" t="str" cm="1">
        <f t="array" ref="D122">IFERROR(_xlfn.XLOOKUP(1,('Annual Sales FINAL 06262023'!$A$3:$A$4500=Table2.5b!$A122)*('Annual Sales FINAL 06262023'!$F$3:$F$4500='Input_Data &amp; TOC'!$A$2),'Annual Sales FINAL 06262023'!$J$3:$J$4500,,TRUE),_xlfn.XLOOKUP(A122,'LOOKUP SalesReport 2023-11-13'!A:A,'LOOKUP SalesReport 2023-11-13'!H:H,,FALSE))</f>
        <v>Alaska Village Electric Cooperative</v>
      </c>
      <c r="E122" s="48" t="str" cm="1">
        <f t="array" ref="E122">IFERROR(_xlfn.XLOOKUP(1,('Annual Sales FINAL 06262023'!$A$3:$A$4500=Table2.5b!$A122)*('Annual Sales FINAL 06262023'!$F$3:$F$4500='Input_Data &amp; TOC'!$A$2),'Annual Sales FINAL 06262023'!$B$3:$B$4500,,TRUE),_xlfn.XLOOKUP(A122,'LOOKUP SalesReport 2023-11-13'!A:A,'LOOKUP SalesReport 2023-11-13'!G:G,,FALSE))</f>
        <v>Kobuk</v>
      </c>
      <c r="F122" s="48" t="str" cm="1">
        <f t="array" ref="F122">IFERROR(_xlfn.XLOOKUP(1,('Annual Sales FINAL 06262023'!$A$3:$A$4500=Table2.5b!$A122)*('Annual Sales FINAL 06262023'!$F$3:$F$4500='Input_Data &amp; TOC'!$A$2),'Annual Sales FINAL 06262023'!$E$3:$E$4500,,TRUE),_xlfn.XLOOKUP(A122,'LOOKUP SalesReport 2023-11-13'!A:A,'LOOKUP SalesReport 2023-11-13'!K:K,,FALSE))</f>
        <v>Shungnak_grid</v>
      </c>
      <c r="G122" s="98" t="str">
        <f>VLOOKUP($F122,'LOOKUP INTERTIES 2023-11-08'!$B$2:$G$206,6,FALSE)</f>
        <v>Northwest Arctic</v>
      </c>
      <c r="H122" s="175">
        <f>IFERROR(VLOOKUP($A122,Table2.5a!$A$3:$AA$196,9, FALSE)/VLOOKUP($A122,Table2.5a!$A$3:$AA$196,10, FALSE)*1000,)</f>
        <v>6178.4052287581708</v>
      </c>
      <c r="I122" s="175">
        <f>IFERROR(VLOOKUP($A122,Table2.5a!$A$3:$AA$196,8, FALSE)/VLOOKUP($A122,Table2.5a!$A$3:$AA$196,10, FALSE)*1000,)</f>
        <v>4763.0355642701516</v>
      </c>
      <c r="J122" s="176">
        <f>IFERROR(VLOOKUP($A122,Table2.5a!$A$3:$AA$196,8, FALSE)/VLOOKUP($A122,Table2.5a!$A$3:$AA$196,9, FALSE),)</f>
        <v>0.77091666666666658</v>
      </c>
      <c r="K122" s="175">
        <f>IFERROR(VLOOKUP($A122,Table2.5a!$A$3:$AA$196,13, FALSE)/VLOOKUP($A122,Table2.5a!$A$3:$AA$196,14, FALSE)*1000,)</f>
        <v>23250.75</v>
      </c>
      <c r="L122" s="175">
        <f>IFERROR(VLOOKUP($A122,Table2.5a!$A$3:$AA$196,12, FALSE)/VLOOKUP($A122,Table2.5a!$A$3:$AA$196,14, FALSE)*1000,)</f>
        <v>17924.390687499996</v>
      </c>
      <c r="M122" s="176">
        <f>IFERROR(VLOOKUP($A122,Table2.5a!$A$3:$AA$196,12, FALSE)/VLOOKUP($A122,Table2.5a!$A$3:$AA$196,13, FALSE),)</f>
        <v>0.77091666666666658</v>
      </c>
      <c r="N122" s="176">
        <f>IFERROR(VLOOKUP($A122,Table2.5a!$A$3:$AA$196,17, FALSE)/VLOOKUP($A122,Table2.5a!$A$3:$AA$196,18, FALSE)*1000,)</f>
        <v>20423.817258883249</v>
      </c>
      <c r="O122" s="176">
        <f>IFERROR(VLOOKUP($A122,Table2.5a!$A$3:$AA$196,16, FALSE)/VLOOKUP($A122,Table2.5a!$A$3:$AA$196,18, FALSE)*1000,)</f>
        <v>15745.061121827412</v>
      </c>
      <c r="P122" s="176">
        <f>IFERROR(VLOOKUP($A122,Table2.5a!$A$3:$AA$196,16, FALSE),)</f>
        <v>258.48142008333332</v>
      </c>
      <c r="Q122" s="176" t="str">
        <f>IFERROR(VLOOKUP($A122,Table2.5a!$A$3:$AA$196,24, FALSE),)</f>
        <v>PCE</v>
      </c>
      <c r="R122" s="176">
        <f>IFERROR(VLOOKUP($A122,Table2.5a!$A$3:$AA$196,25, FALSE),)</f>
        <v>12</v>
      </c>
      <c r="S122" s="98" t="str">
        <f>VLOOKUP($A122,'LOOKUP SalesReport 2023-11-13'!$A$2:$P$216,16,FALSE)</f>
        <v>Northwest Arctic</v>
      </c>
      <c r="T122" s="170" t="str">
        <f>VLOOKUP($A122,[3]Table2.5a!$A$3:$AA$196,27, FALSE)</f>
        <v>PCE revenue assumes all kWh are at residential rate</v>
      </c>
    </row>
    <row r="123" spans="1:20" s="98" customFormat="1" x14ac:dyDescent="0.25">
      <c r="A123" s="98" t="s">
        <v>701</v>
      </c>
      <c r="B123">
        <f>VLOOKUP($A123,'LOOKUP SalesReport 2023-11-13'!$A$2:$O$216,4, FALSE)</f>
        <v>331650</v>
      </c>
      <c r="C123">
        <f>VLOOKUP(A123,'LOOKUP SalesReport 2023-11-13'!$A$2:$Q$216,9,FALSE)</f>
        <v>169</v>
      </c>
      <c r="D123" s="48" t="str" cm="1">
        <f t="array" ref="D123">IFERROR(_xlfn.XLOOKUP(1,('Annual Sales FINAL 06262023'!$A$3:$A$4500=Table2.5b!$A123)*('Annual Sales FINAL 06262023'!$F$3:$F$4500='Input_Data &amp; TOC'!$A$2),'Annual Sales FINAL 06262023'!$J$3:$J$4500,,TRUE),_xlfn.XLOOKUP(A123,'LOOKUP SalesReport 2023-11-13'!A:A,'LOOKUP SalesReport 2023-11-13'!H:H,,FALSE))</f>
        <v>Alaska Village Electric Cooperative</v>
      </c>
      <c r="E123" s="48" t="str" cm="1">
        <f t="array" ref="E123">IFERROR(_xlfn.XLOOKUP(1,('Annual Sales FINAL 06262023'!$A$3:$A$4500=Table2.5b!$A123)*('Annual Sales FINAL 06262023'!$F$3:$F$4500='Input_Data &amp; TOC'!$A$2),'Annual Sales FINAL 06262023'!$B$3:$B$4500,,TRUE),_xlfn.XLOOKUP(A123,'LOOKUP SalesReport 2023-11-13'!A:A,'LOOKUP SalesReport 2023-11-13'!G:G,,FALSE))</f>
        <v>Shungnak</v>
      </c>
      <c r="F123" s="48" t="str" cm="1">
        <f t="array" ref="F123">IFERROR(_xlfn.XLOOKUP(1,('Annual Sales FINAL 06262023'!$A$3:$A$4500=Table2.5b!$A123)*('Annual Sales FINAL 06262023'!$F$3:$F$4500='Input_Data &amp; TOC'!$A$2),'Annual Sales FINAL 06262023'!$E$3:$E$4500,,TRUE),_xlfn.XLOOKUP(A123,'LOOKUP SalesReport 2023-11-13'!A:A,'LOOKUP SalesReport 2023-11-13'!K:K,,FALSE))</f>
        <v>Shungnak_grid</v>
      </c>
      <c r="G123" s="98" t="str">
        <f>VLOOKUP($F123,'LOOKUP INTERTIES 2023-11-08'!$B$2:$G$206,6,FALSE)</f>
        <v>Northwest Arctic</v>
      </c>
      <c r="H123" s="175">
        <f>IFERROR(VLOOKUP($A123,Table2.5a!$A$3:$AA$196,9, FALSE)/VLOOKUP($A123,Table2.5a!$A$3:$AA$196,10, FALSE)*1000,)</f>
        <v>6342.7630522088348</v>
      </c>
      <c r="I123" s="175">
        <f>IFERROR(VLOOKUP($A123,Table2.5a!$A$3:$AA$196,8, FALSE)/VLOOKUP($A123,Table2.5a!$A$3:$AA$196,10, FALSE)*1000,)</f>
        <v>4889.741749665327</v>
      </c>
      <c r="J123" s="176">
        <f>IFERROR(VLOOKUP($A123,Table2.5a!$A$3:$AA$196,8, FALSE)/VLOOKUP($A123,Table2.5a!$A$3:$AA$196,9, FALSE),)</f>
        <v>0.77091666666666658</v>
      </c>
      <c r="K123" s="175">
        <f>IFERROR(VLOOKUP($A123,Table2.5a!$A$3:$AA$196,13, FALSE)/VLOOKUP($A123,Table2.5a!$A$3:$AA$196,14, FALSE)*1000,)</f>
        <v>11221.982608695651</v>
      </c>
      <c r="L123" s="175">
        <f>IFERROR(VLOOKUP($A123,Table2.5a!$A$3:$AA$196,12, FALSE)/VLOOKUP($A123,Table2.5a!$A$3:$AA$196,14, FALSE)*1000,)</f>
        <v>8651.213426086957</v>
      </c>
      <c r="M123" s="176">
        <f>IFERROR(VLOOKUP($A123,Table2.5a!$A$3:$AA$196,12, FALSE)/VLOOKUP($A123,Table2.5a!$A$3:$AA$196,13, FALSE),)</f>
        <v>0.77091666666666669</v>
      </c>
      <c r="N123" s="176">
        <f>IFERROR(VLOOKUP($A123,Table2.5a!$A$3:$AA$196,17, FALSE)/VLOOKUP($A123,Table2.5a!$A$3:$AA$196,18, FALSE)*1000,)</f>
        <v>20243.150000000001</v>
      </c>
      <c r="O123" s="176">
        <f>IFERROR(VLOOKUP($A123,Table2.5a!$A$3:$AA$196,16, FALSE)/VLOOKUP($A123,Table2.5a!$A$3:$AA$196,18, FALSE)*1000,)</f>
        <v>15605.781720833331</v>
      </c>
      <c r="P123" s="176">
        <f>IFERROR(VLOOKUP($A123,Table2.5a!$A$3:$AA$196,16, FALSE),)</f>
        <v>312.11563441666664</v>
      </c>
      <c r="Q123" s="176" t="str">
        <f>IFERROR(VLOOKUP($A123,Table2.5a!$A$3:$AA$196,24, FALSE),)</f>
        <v>PCE</v>
      </c>
      <c r="R123" s="176">
        <f>IFERROR(VLOOKUP($A123,Table2.5a!$A$3:$AA$196,25, FALSE),)</f>
        <v>12</v>
      </c>
      <c r="S123" s="98" t="str">
        <f>VLOOKUP($A123,'LOOKUP SalesReport 2023-11-13'!$A$2:$P$216,16,FALSE)</f>
        <v>Northwest Arctic</v>
      </c>
      <c r="T123" s="170" t="str">
        <f>VLOOKUP($A123,[3]Table2.5a!$A$3:$AA$196,27, FALSE)</f>
        <v>PCE revenue assumes all kWh are at residential rate</v>
      </c>
    </row>
    <row r="124" spans="1:20" s="98" customFormat="1" x14ac:dyDescent="0.25">
      <c r="A124" s="98" t="s">
        <v>618</v>
      </c>
      <c r="B124">
        <f>VLOOKUP($A124,'LOOKUP SalesReport 2023-11-13'!$A$2:$O$216,4, FALSE)</f>
        <v>331400</v>
      </c>
      <c r="C124">
        <f>VLOOKUP(A124,'LOOKUP SalesReport 2023-11-13'!$A$2:$Q$216,9,FALSE)</f>
        <v>169</v>
      </c>
      <c r="D124" s="48" t="str" cm="1">
        <f t="array" ref="D124">IFERROR(_xlfn.XLOOKUP(1,('Annual Sales FINAL 06262023'!$A$3:$A$4500=Table2.5b!$A124)*('Annual Sales FINAL 06262023'!$F$3:$F$4500='Input_Data &amp; TOC'!$A$2),'Annual Sales FINAL 06262023'!$J$3:$J$4500,,TRUE),_xlfn.XLOOKUP(A124,'LOOKUP SalesReport 2023-11-13'!A:A,'LOOKUP SalesReport 2023-11-13'!H:H,,FALSE))</f>
        <v>Alaska Village Electric Cooperative</v>
      </c>
      <c r="E124" s="48" t="str" cm="1">
        <f t="array" ref="E124">IFERROR(_xlfn.XLOOKUP(1,('Annual Sales FINAL 06262023'!$A$3:$A$4500=Table2.5b!$A124)*('Annual Sales FINAL 06262023'!$F$3:$F$4500='Input_Data &amp; TOC'!$A$2),'Annual Sales FINAL 06262023'!$B$3:$B$4500,,TRUE),_xlfn.XLOOKUP(A124,'LOOKUP SalesReport 2023-11-13'!A:A,'LOOKUP SalesReport 2023-11-13'!G:G,,FALSE))</f>
        <v>Kiana</v>
      </c>
      <c r="F124" s="48" t="str" cm="1">
        <f t="array" ref="F124">IFERROR(_xlfn.XLOOKUP(1,('Annual Sales FINAL 06262023'!$A$3:$A$4500=Table2.5b!$A124)*('Annual Sales FINAL 06262023'!$F$3:$F$4500='Input_Data &amp; TOC'!$A$2),'Annual Sales FINAL 06262023'!$E$3:$E$4500,,TRUE),_xlfn.XLOOKUP(A124,'LOOKUP SalesReport 2023-11-13'!A:A,'LOOKUP SalesReport 2023-11-13'!K:K,,FALSE))</f>
        <v>Kiana_grid</v>
      </c>
      <c r="G124" s="98" t="str">
        <f>VLOOKUP($F124,'LOOKUP INTERTIES 2023-11-08'!$B$2:$G$206,6,FALSE)</f>
        <v>Northwest Arctic</v>
      </c>
      <c r="H124" s="175">
        <f>IFERROR(VLOOKUP($A124,Table2.5a!$A$3:$AA$196,9, FALSE)/VLOOKUP($A124,Table2.5a!$A$3:$AA$196,10, FALSE)*1000,)</f>
        <v>6468.9464544138918</v>
      </c>
      <c r="I124" s="175">
        <f>IFERROR(VLOOKUP($A124,Table2.5a!$A$3:$AA$196,8, FALSE)/VLOOKUP($A124,Table2.5a!$A$3:$AA$196,10, FALSE)*1000,)</f>
        <v>3419.5390036903041</v>
      </c>
      <c r="J124" s="176">
        <f>IFERROR(VLOOKUP($A124,Table2.5a!$A$3:$AA$196,8, FALSE)/VLOOKUP($A124,Table2.5a!$A$3:$AA$196,9, FALSE),)</f>
        <v>0.52860833333333335</v>
      </c>
      <c r="K124" s="175">
        <f>IFERROR(VLOOKUP($A124,Table2.5a!$A$3:$AA$196,13, FALSE)/VLOOKUP($A124,Table2.5a!$A$3:$AA$196,14, FALSE)*1000,)</f>
        <v>16239.116883116882</v>
      </c>
      <c r="L124" s="175">
        <f>IFERROR(VLOOKUP($A124,Table2.5a!$A$3:$AA$196,12, FALSE)/VLOOKUP($A124,Table2.5a!$A$3:$AA$196,14, FALSE)*1000,)</f>
        <v>8584.1325103896106</v>
      </c>
      <c r="M124" s="176">
        <f>IFERROR(VLOOKUP($A124,Table2.5a!$A$3:$AA$196,12, FALSE)/VLOOKUP($A124,Table2.5a!$A$3:$AA$196,13, FALSE),)</f>
        <v>0.52860833333333335</v>
      </c>
      <c r="N124" s="176">
        <f>IFERROR(VLOOKUP($A124,Table2.5a!$A$3:$AA$196,17, FALSE)/VLOOKUP($A124,Table2.5a!$A$3:$AA$196,18, FALSE)*1000,)</f>
        <v>24239.285266457682</v>
      </c>
      <c r="O124" s="176">
        <f>IFERROR(VLOOKUP($A124,Table2.5a!$A$3:$AA$196,16, FALSE)/VLOOKUP($A124,Table2.5a!$A$3:$AA$196,18, FALSE)*1000,)</f>
        <v>12813.088185893417</v>
      </c>
      <c r="P124" s="176">
        <f>IFERROR(VLOOKUP($A124,Table2.5a!$A$3:$AA$196,16, FALSE),)</f>
        <v>340.614594275</v>
      </c>
      <c r="Q124" s="176" t="str">
        <f>IFERROR(VLOOKUP($A124,Table2.5a!$A$3:$AA$196,24, FALSE),)</f>
        <v>PCE</v>
      </c>
      <c r="R124" s="176">
        <f>IFERROR(VLOOKUP($A124,Table2.5a!$A$3:$AA$196,25, FALSE),)</f>
        <v>12</v>
      </c>
      <c r="S124" s="98" t="str">
        <f>VLOOKUP($A124,'LOOKUP SalesReport 2023-11-13'!$A$2:$P$216,16,FALSE)</f>
        <v>Northwest Arctic</v>
      </c>
      <c r="T124" s="170" t="str">
        <f>VLOOKUP($A124,[3]Table2.5a!$A$3:$AA$196,27, FALSE)</f>
        <v>PCE revenue assumes all kWh are at residential rate</v>
      </c>
    </row>
    <row r="125" spans="1:20" s="98" customFormat="1" x14ac:dyDescent="0.25">
      <c r="A125" s="98" t="s">
        <v>566</v>
      </c>
      <c r="B125">
        <f>VLOOKUP($A125,'LOOKUP SalesReport 2023-11-13'!$A$2:$O$216,4, FALSE)</f>
        <v>331250</v>
      </c>
      <c r="C125">
        <f>VLOOKUP(A125,'LOOKUP SalesReport 2023-11-13'!$A$2:$Q$216,9,FALSE)</f>
        <v>169</v>
      </c>
      <c r="D125" s="48" t="str" cm="1">
        <f t="array" ref="D125">IFERROR(_xlfn.XLOOKUP(1,('Annual Sales FINAL 06262023'!$A$3:$A$4500=Table2.5b!$A125)*('Annual Sales FINAL 06262023'!$F$3:$F$4500='Input_Data &amp; TOC'!$A$2),'Annual Sales FINAL 06262023'!$J$3:$J$4500,,TRUE),_xlfn.XLOOKUP(A125,'LOOKUP SalesReport 2023-11-13'!A:A,'LOOKUP SalesReport 2023-11-13'!H:H,,FALSE))</f>
        <v>Alaska Village Electric Cooperative</v>
      </c>
      <c r="E125" s="48" t="str" cm="1">
        <f t="array" ref="E125">IFERROR(_xlfn.XLOOKUP(1,('Annual Sales FINAL 06262023'!$A$3:$A$4500=Table2.5b!$A125)*('Annual Sales FINAL 06262023'!$F$3:$F$4500='Input_Data &amp; TOC'!$A$2),'Annual Sales FINAL 06262023'!$B$3:$B$4500,,TRUE),_xlfn.XLOOKUP(A125,'LOOKUP SalesReport 2023-11-13'!A:A,'LOOKUP SalesReport 2023-11-13'!G:G,,FALSE))</f>
        <v>Ambler</v>
      </c>
      <c r="F125" s="48" t="str" cm="1">
        <f t="array" ref="F125">IFERROR(_xlfn.XLOOKUP(1,('Annual Sales FINAL 06262023'!$A$3:$A$4500=Table2.5b!$A125)*('Annual Sales FINAL 06262023'!$F$3:$F$4500='Input_Data &amp; TOC'!$A$2),'Annual Sales FINAL 06262023'!$E$3:$E$4500,,TRUE),_xlfn.XLOOKUP(A125,'LOOKUP SalesReport 2023-11-13'!A:A,'LOOKUP SalesReport 2023-11-13'!K:K,,FALSE))</f>
        <v>Ambler_grid</v>
      </c>
      <c r="G125" s="98" t="str">
        <f>VLOOKUP($F125,'LOOKUP INTERTIES 2023-11-08'!$B$2:$G$206,6,FALSE)</f>
        <v>Northwest Arctic</v>
      </c>
      <c r="H125" s="175">
        <f>IFERROR(VLOOKUP($A125,Table2.5a!$A$3:$AA$196,9, FALSE)/VLOOKUP($A125,Table2.5a!$A$3:$AA$196,10, FALSE)*1000,)</f>
        <v>6471.5474919957314</v>
      </c>
      <c r="I125" s="175">
        <f>IFERROR(VLOOKUP($A125,Table2.5a!$A$3:$AA$196,8, FALSE)/VLOOKUP($A125,Table2.5a!$A$3:$AA$196,10, FALSE)*1000,)</f>
        <v>4169.725908217717</v>
      </c>
      <c r="J125" s="176">
        <f>IFERROR(VLOOKUP($A125,Table2.5a!$A$3:$AA$196,8, FALSE)/VLOOKUP($A125,Table2.5a!$A$3:$AA$196,9, FALSE),)</f>
        <v>0.64431666666666665</v>
      </c>
      <c r="K125" s="175">
        <f>IFERROR(VLOOKUP($A125,Table2.5a!$A$3:$AA$196,13, FALSE)/VLOOKUP($A125,Table2.5a!$A$3:$AA$196,14, FALSE)*1000,)</f>
        <v>3062.16</v>
      </c>
      <c r="L125" s="175">
        <f>IFERROR(VLOOKUP($A125,Table2.5a!$A$3:$AA$196,12, FALSE)/VLOOKUP($A125,Table2.5a!$A$3:$AA$196,14, FALSE)*1000,)</f>
        <v>1973.000724</v>
      </c>
      <c r="M125" s="176">
        <f>IFERROR(VLOOKUP($A125,Table2.5a!$A$3:$AA$196,12, FALSE)/VLOOKUP($A125,Table2.5a!$A$3:$AA$196,13, FALSE),)</f>
        <v>0.64431666666666665</v>
      </c>
      <c r="N125" s="176">
        <f>IFERROR(VLOOKUP($A125,Table2.5a!$A$3:$AA$196,17, FALSE)/VLOOKUP($A125,Table2.5a!$A$3:$AA$196,18, FALSE)*1000,)</f>
        <v>33521.496183206102</v>
      </c>
      <c r="O125" s="176">
        <f>IFERROR(VLOOKUP($A125,Table2.5a!$A$3:$AA$196,16, FALSE)/VLOOKUP($A125,Table2.5a!$A$3:$AA$196,18, FALSE)*1000,)</f>
        <v>21598.458682442746</v>
      </c>
      <c r="P125" s="176">
        <f>IFERROR(VLOOKUP($A125,Table2.5a!$A$3:$AA$196,16, FALSE),)</f>
        <v>471.56634789999998</v>
      </c>
      <c r="Q125" s="176" t="str">
        <f>IFERROR(VLOOKUP($A125,Table2.5a!$A$3:$AA$196,24, FALSE),)</f>
        <v>PCE</v>
      </c>
      <c r="R125" s="176">
        <f>IFERROR(VLOOKUP($A125,Table2.5a!$A$3:$AA$196,25, FALSE),)</f>
        <v>12</v>
      </c>
      <c r="S125" s="98" t="str">
        <f>VLOOKUP($A125,'LOOKUP SalesReport 2023-11-13'!$A$2:$P$216,16,FALSE)</f>
        <v>Northwest Arctic</v>
      </c>
      <c r="T125" s="170" t="str">
        <f>VLOOKUP($A125,[3]Table2.5a!$A$3:$AA$196,27, FALSE)</f>
        <v>PCE revenue assumes all kWh are at residential rate</v>
      </c>
    </row>
    <row r="126" spans="1:20" s="98" customFormat="1" x14ac:dyDescent="0.25">
      <c r="A126" s="98" t="s">
        <v>468</v>
      </c>
      <c r="B126">
        <f>VLOOKUP($A126,'LOOKUP SalesReport 2023-11-13'!$A$2:$O$216,4, FALSE)</f>
        <v>332130</v>
      </c>
      <c r="C126">
        <f>VLOOKUP(A126,'LOOKUP SalesReport 2023-11-13'!$A$2:$Q$216,9,FALSE)</f>
        <v>17</v>
      </c>
      <c r="D126" s="48" t="str" cm="1">
        <f t="array" ref="D126">IFERROR(_xlfn.XLOOKUP(1,('Annual Sales FINAL 06262023'!$A$3:$A$4500=Table2.5b!$A126)*('Annual Sales FINAL 06262023'!$F$3:$F$4500='Input_Data &amp; TOC'!$A$2),'Annual Sales FINAL 06262023'!$J$3:$J$4500,,TRUE),_xlfn.XLOOKUP(A126,'LOOKUP SalesReport 2023-11-13'!A:A,'LOOKUP SalesReport 2023-11-13'!H:H,,FALSE))</f>
        <v>Kotzebue Electric Association</v>
      </c>
      <c r="E126" s="48" t="str" cm="1">
        <f t="array" ref="E126">IFERROR(_xlfn.XLOOKUP(1,('Annual Sales FINAL 06262023'!$A$3:$A$4500=Table2.5b!$A126)*('Annual Sales FINAL 06262023'!$F$3:$F$4500='Input_Data &amp; TOC'!$A$2),'Annual Sales FINAL 06262023'!$B$3:$B$4500,,TRUE),_xlfn.XLOOKUP(A126,'LOOKUP SalesReport 2023-11-13'!A:A,'LOOKUP SalesReport 2023-11-13'!G:G,,FALSE))</f>
        <v>Kotzebue</v>
      </c>
      <c r="F126" s="48" t="str" cm="1">
        <f t="array" ref="F126">IFERROR(_xlfn.XLOOKUP(1,('Annual Sales FINAL 06262023'!$A$3:$A$4500=Table2.5b!$A126)*('Annual Sales FINAL 06262023'!$F$3:$F$4500='Input_Data &amp; TOC'!$A$2),'Annual Sales FINAL 06262023'!$E$3:$E$4500,,TRUE),_xlfn.XLOOKUP(A126,'LOOKUP SalesReport 2023-11-13'!A:A,'LOOKUP SalesReport 2023-11-13'!K:K,,FALSE))</f>
        <v>Kotzebue_grid</v>
      </c>
      <c r="G126" s="98" t="str">
        <f>VLOOKUP($F126,'LOOKUP INTERTIES 2023-11-08'!$B$2:$G$206,6,FALSE)</f>
        <v>Northwest Arctic</v>
      </c>
      <c r="H126" s="175">
        <f>IFERROR(VLOOKUP($A126,Table2.5a!$A$3:$AA$196,9, FALSE)/VLOOKUP($A126,Table2.5a!$A$3:$AA$196,10, FALSE)*1000,)</f>
        <v>6541.3238007380078</v>
      </c>
      <c r="I126" s="175">
        <f>IFERROR(VLOOKUP($A126,Table2.5a!$A$3:$AA$196,8, FALSE)/VLOOKUP($A126,Table2.5a!$A$3:$AA$196,10, FALSE)*1000,)</f>
        <v>2370.9028115774909</v>
      </c>
      <c r="J126" s="176">
        <f>IFERROR(VLOOKUP($A126,Table2.5a!$A$3:$AA$196,8, FALSE)/VLOOKUP($A126,Table2.5a!$A$3:$AA$196,9, FALSE),)</f>
        <v>0.36244999999999999</v>
      </c>
      <c r="K126" s="175">
        <f>IFERROR(VLOOKUP($A126,Table2.5a!$A$3:$AA$196,13, FALSE)/VLOOKUP($A126,Table2.5a!$A$3:$AA$196,14, FALSE)*1000,)</f>
        <v>370096.36024844722</v>
      </c>
      <c r="L126" s="175">
        <f>IFERROR(VLOOKUP($A126,Table2.5a!$A$3:$AA$196,12, FALSE)/VLOOKUP($A126,Table2.5a!$A$3:$AA$196,14, FALSE)*1000,)</f>
        <v>134141.4257720497</v>
      </c>
      <c r="M126" s="176">
        <f>IFERROR(VLOOKUP($A126,Table2.5a!$A$3:$AA$196,12, FALSE)/VLOOKUP($A126,Table2.5a!$A$3:$AA$196,13, FALSE),)</f>
        <v>0.36244999999999999</v>
      </c>
      <c r="N126" s="176">
        <f>IFERROR(VLOOKUP($A126,Table2.5a!$A$3:$AA$196,17, FALSE)/VLOOKUP($A126,Table2.5a!$A$3:$AA$196,18, FALSE)*1000,)</f>
        <v>15321.483679525223</v>
      </c>
      <c r="O126" s="176">
        <f>IFERROR(VLOOKUP($A126,Table2.5a!$A$3:$AA$196,16, FALSE)/VLOOKUP($A126,Table2.5a!$A$3:$AA$196,18, FALSE)*1000,)</f>
        <v>5553.271759643917</v>
      </c>
      <c r="P126" s="176">
        <f>IFERROR(VLOOKUP($A126,Table2.5a!$A$3:$AA$196,16, FALSE),)</f>
        <v>935.7262915</v>
      </c>
      <c r="Q126" s="176" t="str">
        <f>IFERROR(VLOOKUP($A126,Table2.5a!$A$3:$AA$196,24, FALSE),)</f>
        <v>PCE</v>
      </c>
      <c r="R126" s="176">
        <f>IFERROR(VLOOKUP($A126,Table2.5a!$A$3:$AA$196,25, FALSE),)</f>
        <v>12</v>
      </c>
      <c r="S126" s="98" t="str">
        <f>VLOOKUP($A126,'LOOKUP SalesReport 2023-11-13'!$A$2:$P$216,16,FALSE)</f>
        <v>Northwest Arctic</v>
      </c>
      <c r="T126" s="170" t="str">
        <f>VLOOKUP($A126,[3]Table2.5a!$A$3:$AA$196,27, FALSE)</f>
        <v>PCE revenue assumes all kWh are at residential rate</v>
      </c>
    </row>
    <row r="127" spans="1:20" s="98" customFormat="1" x14ac:dyDescent="0.25">
      <c r="A127" s="98" t="s">
        <v>656</v>
      </c>
      <c r="B127">
        <f>VLOOKUP($A127,'LOOKUP SalesReport 2023-11-13'!$A$2:$O$216,4, FALSE)</f>
        <v>331510</v>
      </c>
      <c r="C127">
        <f>VLOOKUP(A127,'LOOKUP SalesReport 2023-11-13'!$A$2:$Q$216,9,FALSE)</f>
        <v>169</v>
      </c>
      <c r="D127" s="48" t="str" cm="1">
        <f t="array" ref="D127">IFERROR(_xlfn.XLOOKUP(1,('Annual Sales FINAL 06262023'!$A$3:$A$4500=Table2.5b!$A127)*('Annual Sales FINAL 06262023'!$F$3:$F$4500='Input_Data &amp; TOC'!$A$2),'Annual Sales FINAL 06262023'!$J$3:$J$4500,,TRUE),_xlfn.XLOOKUP(A127,'LOOKUP SalesReport 2023-11-13'!A:A,'LOOKUP SalesReport 2023-11-13'!H:H,,FALSE))</f>
        <v>Alaska Village Electric Cooperative</v>
      </c>
      <c r="E127" s="48" t="str" cm="1">
        <f t="array" ref="E127">IFERROR(_xlfn.XLOOKUP(1,('Annual Sales FINAL 06262023'!$A$3:$A$4500=Table2.5b!$A127)*('Annual Sales FINAL 06262023'!$F$3:$F$4500='Input_Data &amp; TOC'!$A$2),'Annual Sales FINAL 06262023'!$B$3:$B$4500,,TRUE),_xlfn.XLOOKUP(A127,'LOOKUP SalesReport 2023-11-13'!A:A,'LOOKUP SalesReport 2023-11-13'!G:G,,FALSE))</f>
        <v>Noorvik</v>
      </c>
      <c r="F127" s="48" t="str" cm="1">
        <f t="array" ref="F127">IFERROR(_xlfn.XLOOKUP(1,('Annual Sales FINAL 06262023'!$A$3:$A$4500=Table2.5b!$A127)*('Annual Sales FINAL 06262023'!$F$3:$F$4500='Input_Data &amp; TOC'!$A$2),'Annual Sales FINAL 06262023'!$E$3:$E$4500,,TRUE),_xlfn.XLOOKUP(A127,'LOOKUP SalesReport 2023-11-13'!A:A,'LOOKUP SalesReport 2023-11-13'!K:K,,FALSE))</f>
        <v>Noorvik_grid</v>
      </c>
      <c r="G127" s="98" t="str">
        <f>VLOOKUP($F127,'LOOKUP INTERTIES 2023-11-08'!$B$2:$G$206,6,FALSE)</f>
        <v>Northwest Arctic</v>
      </c>
      <c r="H127" s="175">
        <f>IFERROR(VLOOKUP($A127,Table2.5a!$A$3:$AA$196,9, FALSE)/VLOOKUP($A127,Table2.5a!$A$3:$AA$196,10, FALSE)*1000,)</f>
        <v>6547.2189205579143</v>
      </c>
      <c r="I127" s="175">
        <f>IFERROR(VLOOKUP($A127,Table2.5a!$A$3:$AA$196,8, FALSE)/VLOOKUP($A127,Table2.5a!$A$3:$AA$196,10, FALSE)*1000,)</f>
        <v>3558.4134833232274</v>
      </c>
      <c r="J127" s="176">
        <f>IFERROR(VLOOKUP($A127,Table2.5a!$A$3:$AA$196,8, FALSE)/VLOOKUP($A127,Table2.5a!$A$3:$AA$196,9, FALSE),)</f>
        <v>0.54350000000000021</v>
      </c>
      <c r="K127" s="175">
        <f>IFERROR(VLOOKUP($A127,Table2.5a!$A$3:$AA$196,13, FALSE)/VLOOKUP($A127,Table2.5a!$A$3:$AA$196,14, FALSE)*1000,)</f>
        <v>15357</v>
      </c>
      <c r="L127" s="175">
        <f>IFERROR(VLOOKUP($A127,Table2.5a!$A$3:$AA$196,12, FALSE)/VLOOKUP($A127,Table2.5a!$A$3:$AA$196,14, FALSE)*1000,)</f>
        <v>8346.5295000000024</v>
      </c>
      <c r="M127" s="176">
        <f>IFERROR(VLOOKUP($A127,Table2.5a!$A$3:$AA$196,12, FALSE)/VLOOKUP($A127,Table2.5a!$A$3:$AA$196,13, FALSE),)</f>
        <v>0.54350000000000021</v>
      </c>
      <c r="N127" s="176">
        <f>IFERROR(VLOOKUP($A127,Table2.5a!$A$3:$AA$196,17, FALSE)/VLOOKUP($A127,Table2.5a!$A$3:$AA$196,18, FALSE)*1000,)</f>
        <v>23603.46604215457</v>
      </c>
      <c r="O127" s="176">
        <f>IFERROR(VLOOKUP($A127,Table2.5a!$A$3:$AA$196,16, FALSE)/VLOOKUP($A127,Table2.5a!$A$3:$AA$196,18, FALSE)*1000,)</f>
        <v>12828.483793911013</v>
      </c>
      <c r="P127" s="176">
        <f>IFERROR(VLOOKUP($A127,Table2.5a!$A$3:$AA$196,16, FALSE),)</f>
        <v>456.48021500000016</v>
      </c>
      <c r="Q127" s="176" t="str">
        <f>IFERROR(VLOOKUP($A127,Table2.5a!$A$3:$AA$196,24, FALSE),)</f>
        <v>PCE</v>
      </c>
      <c r="R127" s="176">
        <f>IFERROR(VLOOKUP($A127,Table2.5a!$A$3:$AA$196,25, FALSE),)</f>
        <v>12</v>
      </c>
      <c r="S127" s="98" t="str">
        <f>VLOOKUP($A127,'LOOKUP SalesReport 2023-11-13'!$A$2:$P$216,16,FALSE)</f>
        <v>Northwest Arctic</v>
      </c>
      <c r="T127" s="170" t="str">
        <f>VLOOKUP($A127,[3]Table2.5a!$A$3:$AA$196,27, FALSE)</f>
        <v>PCE revenue assumes all kWh are at residential rate</v>
      </c>
    </row>
    <row r="128" spans="1:20" s="98" customFormat="1" x14ac:dyDescent="0.25">
      <c r="A128" s="98" t="s">
        <v>689</v>
      </c>
      <c r="B128">
        <f>VLOOKUP($A128,'LOOKUP SalesReport 2023-11-13'!$A$2:$O$216,4, FALSE)</f>
        <v>331610</v>
      </c>
      <c r="C128">
        <f>VLOOKUP(A128,'LOOKUP SalesReport 2023-11-13'!$A$2:$Q$216,9,FALSE)</f>
        <v>169</v>
      </c>
      <c r="D128" s="48" t="str" cm="1">
        <f t="array" ref="D128">IFERROR(_xlfn.XLOOKUP(1,('Annual Sales FINAL 06262023'!$A$3:$A$4500=Table2.5b!$A128)*('Annual Sales FINAL 06262023'!$F$3:$F$4500='Input_Data &amp; TOC'!$A$2),'Annual Sales FINAL 06262023'!$J$3:$J$4500,,TRUE),_xlfn.XLOOKUP(A128,'LOOKUP SalesReport 2023-11-13'!A:A,'LOOKUP SalesReport 2023-11-13'!H:H,,FALSE))</f>
        <v>Alaska Village Electric Cooperative</v>
      </c>
      <c r="E128" s="48" t="str" cm="1">
        <f t="array" ref="E128">IFERROR(_xlfn.XLOOKUP(1,('Annual Sales FINAL 06262023'!$A$3:$A$4500=Table2.5b!$A128)*('Annual Sales FINAL 06262023'!$F$3:$F$4500='Input_Data &amp; TOC'!$A$2),'Annual Sales FINAL 06262023'!$B$3:$B$4500,,TRUE),_xlfn.XLOOKUP(A128,'LOOKUP SalesReport 2023-11-13'!A:A,'LOOKUP SalesReport 2023-11-13'!G:G,,FALSE))</f>
        <v>Selawik</v>
      </c>
      <c r="F128" s="48" t="str" cm="1">
        <f t="array" ref="F128">IFERROR(_xlfn.XLOOKUP(1,('Annual Sales FINAL 06262023'!$A$3:$A$4500=Table2.5b!$A128)*('Annual Sales FINAL 06262023'!$F$3:$F$4500='Input_Data &amp; TOC'!$A$2),'Annual Sales FINAL 06262023'!$E$3:$E$4500,,TRUE),_xlfn.XLOOKUP(A128,'LOOKUP SalesReport 2023-11-13'!A:A,'LOOKUP SalesReport 2023-11-13'!K:K,,FALSE))</f>
        <v>Selawik_grid</v>
      </c>
      <c r="G128" s="98" t="str">
        <f>VLOOKUP($F128,'LOOKUP INTERTIES 2023-11-08'!$B$2:$G$206,6,FALSE)</f>
        <v>Northwest Arctic</v>
      </c>
      <c r="H128" s="175">
        <f>IFERROR(VLOOKUP($A128,Table2.5a!$A$3:$AA$196,9, FALSE)/VLOOKUP($A128,Table2.5a!$A$3:$AA$196,10, FALSE)*1000,)</f>
        <v>6961.6622613803229</v>
      </c>
      <c r="I128" s="175">
        <f>IFERROR(VLOOKUP($A128,Table2.5a!$A$3:$AA$196,8, FALSE)/VLOOKUP($A128,Table2.5a!$A$3:$AA$196,10, FALSE)*1000,)</f>
        <v>3725.6495868820343</v>
      </c>
      <c r="J128" s="176">
        <f>IFERROR(VLOOKUP($A128,Table2.5a!$A$3:$AA$196,8, FALSE)/VLOOKUP($A128,Table2.5a!$A$3:$AA$196,9, FALSE),)</f>
        <v>0.53516666666666646</v>
      </c>
      <c r="K128" s="175">
        <f>IFERROR(VLOOKUP($A128,Table2.5a!$A$3:$AA$196,13, FALSE)/VLOOKUP($A128,Table2.5a!$A$3:$AA$196,14, FALSE)*1000,)</f>
        <v>15787.379679144386</v>
      </c>
      <c r="L128" s="175">
        <f>IFERROR(VLOOKUP($A128,Table2.5a!$A$3:$AA$196,12, FALSE)/VLOOKUP($A128,Table2.5a!$A$3:$AA$196,14, FALSE)*1000,)</f>
        <v>8448.8793582887665</v>
      </c>
      <c r="M128" s="176">
        <f>IFERROR(VLOOKUP($A128,Table2.5a!$A$3:$AA$196,12, FALSE)/VLOOKUP($A128,Table2.5a!$A$3:$AA$196,13, FALSE),)</f>
        <v>0.53516666666666646</v>
      </c>
      <c r="N128" s="176">
        <f>IFERROR(VLOOKUP($A128,Table2.5a!$A$3:$AA$196,17, FALSE)/VLOOKUP($A128,Table2.5a!$A$3:$AA$196,18, FALSE)*1000,)</f>
        <v>29751.937131630646</v>
      </c>
      <c r="O128" s="176">
        <f>IFERROR(VLOOKUP($A128,Table2.5a!$A$3:$AA$196,16, FALSE)/VLOOKUP($A128,Table2.5a!$A$3:$AA$196,18, FALSE)*1000,)</f>
        <v>15922.245021610994</v>
      </c>
      <c r="P128" s="176">
        <f>IFERROR(VLOOKUP($A128,Table2.5a!$A$3:$AA$196,16, FALSE),)</f>
        <v>675.36855966666644</v>
      </c>
      <c r="Q128" s="176" t="str">
        <f>IFERROR(VLOOKUP($A128,Table2.5a!$A$3:$AA$196,24, FALSE),)</f>
        <v>PCE</v>
      </c>
      <c r="R128" s="176">
        <f>IFERROR(VLOOKUP($A128,Table2.5a!$A$3:$AA$196,25, FALSE),)</f>
        <v>12</v>
      </c>
      <c r="S128" s="98" t="str">
        <f>VLOOKUP($A128,'LOOKUP SalesReport 2023-11-13'!$A$2:$P$216,16,FALSE)</f>
        <v>Northwest Arctic</v>
      </c>
      <c r="T128" s="170" t="str">
        <f>VLOOKUP($A128,[3]Table2.5a!$A$3:$AA$196,27, FALSE)</f>
        <v>PCE revenue assumes all kWh are at residential rate</v>
      </c>
    </row>
    <row r="129" spans="1:20" s="98" customFormat="1" x14ac:dyDescent="0.25">
      <c r="A129" s="98" t="s">
        <v>653</v>
      </c>
      <c r="B129">
        <f>VLOOKUP($A129,'LOOKUP SalesReport 2023-11-13'!$A$2:$O$216,4, FALSE)</f>
        <v>331500</v>
      </c>
      <c r="C129">
        <f>VLOOKUP(A129,'LOOKUP SalesReport 2023-11-13'!$A$2:$Q$216,9,FALSE)</f>
        <v>169</v>
      </c>
      <c r="D129" s="48" t="str" cm="1">
        <f t="array" ref="D129">IFERROR(_xlfn.XLOOKUP(1,('Annual Sales FINAL 06262023'!$A$3:$A$4500=Table2.5b!$A129)*('Annual Sales FINAL 06262023'!$F$3:$F$4500='Input_Data &amp; TOC'!$A$2),'Annual Sales FINAL 06262023'!$J$3:$J$4500,,TRUE),_xlfn.XLOOKUP(A129,'LOOKUP SalesReport 2023-11-13'!A:A,'LOOKUP SalesReport 2023-11-13'!H:H,,FALSE))</f>
        <v>Alaska Village Electric Cooperative</v>
      </c>
      <c r="E129" s="48" t="str" cm="1">
        <f t="array" ref="E129">IFERROR(_xlfn.XLOOKUP(1,('Annual Sales FINAL 06262023'!$A$3:$A$4500=Table2.5b!$A129)*('Annual Sales FINAL 06262023'!$F$3:$F$4500='Input_Data &amp; TOC'!$A$2),'Annual Sales FINAL 06262023'!$B$3:$B$4500,,TRUE),_xlfn.XLOOKUP(A129,'LOOKUP SalesReport 2023-11-13'!A:A,'LOOKUP SalesReport 2023-11-13'!G:G,,FALSE))</f>
        <v>Noatak</v>
      </c>
      <c r="F129" s="48" t="str" cm="1">
        <f t="array" ref="F129">IFERROR(_xlfn.XLOOKUP(1,('Annual Sales FINAL 06262023'!$A$3:$A$4500=Table2.5b!$A129)*('Annual Sales FINAL 06262023'!$F$3:$F$4500='Input_Data &amp; TOC'!$A$2),'Annual Sales FINAL 06262023'!$E$3:$E$4500,,TRUE),_xlfn.XLOOKUP(A129,'LOOKUP SalesReport 2023-11-13'!A:A,'LOOKUP SalesReport 2023-11-13'!K:K,,FALSE))</f>
        <v>Noatak_grid</v>
      </c>
      <c r="G129" s="98" t="str">
        <f>VLOOKUP($F129,'LOOKUP INTERTIES 2023-11-08'!$B$2:$G$206,6,FALSE)</f>
        <v>Northwest Arctic</v>
      </c>
      <c r="H129" s="175">
        <f>IFERROR(VLOOKUP($A129,Table2.5a!$A$3:$AA$196,9, FALSE)/VLOOKUP($A129,Table2.5a!$A$3:$AA$196,10, FALSE)*1000,)</f>
        <v>7011.1723183390995</v>
      </c>
      <c r="I129" s="175">
        <f>IFERROR(VLOOKUP($A129,Table2.5a!$A$3:$AA$196,8, FALSE)/VLOOKUP($A129,Table2.5a!$A$3:$AA$196,10, FALSE)*1000,)</f>
        <v>6346.2794768166077</v>
      </c>
      <c r="J129" s="176">
        <f>IFERROR(VLOOKUP($A129,Table2.5a!$A$3:$AA$196,8, FALSE)/VLOOKUP($A129,Table2.5a!$A$3:$AA$196,9, FALSE),)</f>
        <v>0.90516666666666656</v>
      </c>
      <c r="K129" s="175">
        <f>IFERROR(VLOOKUP($A129,Table2.5a!$A$3:$AA$196,13, FALSE)/VLOOKUP($A129,Table2.5a!$A$3:$AA$196,14, FALSE)*1000,)</f>
        <v>17639.720930232561</v>
      </c>
      <c r="L129" s="175">
        <f>IFERROR(VLOOKUP($A129,Table2.5a!$A$3:$AA$196,12, FALSE)/VLOOKUP($A129,Table2.5a!$A$3:$AA$196,14, FALSE)*1000,)</f>
        <v>15966.887395348835</v>
      </c>
      <c r="M129" s="176">
        <f>IFERROR(VLOOKUP($A129,Table2.5a!$A$3:$AA$196,12, FALSE)/VLOOKUP($A129,Table2.5a!$A$3:$AA$196,13, FALSE),)</f>
        <v>0.90516666666666656</v>
      </c>
      <c r="N129" s="176">
        <f>IFERROR(VLOOKUP($A129,Table2.5a!$A$3:$AA$196,17, FALSE)/VLOOKUP($A129,Table2.5a!$A$3:$AA$196,18, FALSE)*1000,)</f>
        <v>26809.762711864409</v>
      </c>
      <c r="O129" s="176">
        <f>IFERROR(VLOOKUP($A129,Table2.5a!$A$3:$AA$196,16, FALSE)/VLOOKUP($A129,Table2.5a!$A$3:$AA$196,18, FALSE)*1000,)</f>
        <v>24267.303548022599</v>
      </c>
      <c r="P129" s="176">
        <f>IFERROR(VLOOKUP($A129,Table2.5a!$A$3:$AA$196,16, FALSE),)</f>
        <v>715.88545466666665</v>
      </c>
      <c r="Q129" s="176" t="str">
        <f>IFERROR(VLOOKUP($A129,Table2.5a!$A$3:$AA$196,24, FALSE),)</f>
        <v>PCE</v>
      </c>
      <c r="R129" s="176">
        <f>IFERROR(VLOOKUP($A129,Table2.5a!$A$3:$AA$196,25, FALSE),)</f>
        <v>12</v>
      </c>
      <c r="S129" s="98" t="str">
        <f>VLOOKUP($A129,'LOOKUP SalesReport 2023-11-13'!$A$2:$P$216,16,FALSE)</f>
        <v>Northwest Arctic</v>
      </c>
      <c r="T129" s="170" t="str">
        <f>VLOOKUP($A129,[3]Table2.5a!$A$3:$AA$196,27, FALSE)</f>
        <v>PCE revenue assumes all kWh are at residential rate</v>
      </c>
    </row>
    <row r="130" spans="1:20" s="98" customFormat="1" x14ac:dyDescent="0.25">
      <c r="A130" s="98" t="s">
        <v>621</v>
      </c>
      <c r="B130">
        <f>VLOOKUP($A130,'LOOKUP SalesReport 2023-11-13'!$A$2:$O$216,4, FALSE)</f>
        <v>331410</v>
      </c>
      <c r="C130">
        <f>VLOOKUP(A130,'LOOKUP SalesReport 2023-11-13'!$A$2:$Q$216,9,FALSE)</f>
        <v>169</v>
      </c>
      <c r="D130" s="48" t="str" cm="1">
        <f t="array" ref="D130">IFERROR(_xlfn.XLOOKUP(1,('Annual Sales FINAL 06262023'!$A$3:$A$4500=Table2.5b!$A130)*('Annual Sales FINAL 06262023'!$F$3:$F$4500='Input_Data &amp; TOC'!$A$2),'Annual Sales FINAL 06262023'!$J$3:$J$4500,,TRUE),_xlfn.XLOOKUP(A130,'LOOKUP SalesReport 2023-11-13'!A:A,'LOOKUP SalesReport 2023-11-13'!H:H,,FALSE))</f>
        <v>Alaska Village Electric Cooperative</v>
      </c>
      <c r="E130" s="48" t="str" cm="1">
        <f t="array" ref="E130">IFERROR(_xlfn.XLOOKUP(1,('Annual Sales FINAL 06262023'!$A$3:$A$4500=Table2.5b!$A130)*('Annual Sales FINAL 06262023'!$F$3:$F$4500='Input_Data &amp; TOC'!$A$2),'Annual Sales FINAL 06262023'!$B$3:$B$4500,,TRUE),_xlfn.XLOOKUP(A130,'LOOKUP SalesReport 2023-11-13'!A:A,'LOOKUP SalesReport 2023-11-13'!G:G,,FALSE))</f>
        <v>Kivalina</v>
      </c>
      <c r="F130" s="48" t="str" cm="1">
        <f t="array" ref="F130">IFERROR(_xlfn.XLOOKUP(1,('Annual Sales FINAL 06262023'!$A$3:$A$4500=Table2.5b!$A130)*('Annual Sales FINAL 06262023'!$F$3:$F$4500='Input_Data &amp; TOC'!$A$2),'Annual Sales FINAL 06262023'!$E$3:$E$4500,,TRUE),_xlfn.XLOOKUP(A130,'LOOKUP SalesReport 2023-11-13'!A:A,'LOOKUP SalesReport 2023-11-13'!K:K,,FALSE))</f>
        <v>Kivalina_grid</v>
      </c>
      <c r="G130" s="98" t="str">
        <f>VLOOKUP($F130,'LOOKUP INTERTIES 2023-11-08'!$B$2:$G$206,6,FALSE)</f>
        <v>Northwest Arctic</v>
      </c>
      <c r="H130" s="175">
        <f>IFERROR(VLOOKUP($A130,Table2.5a!$A$3:$AA$196,9, FALSE)/VLOOKUP($A130,Table2.5a!$A$3:$AA$196,10, FALSE)*1000,)</f>
        <v>7051.9335180055405</v>
      </c>
      <c r="I130" s="175">
        <f>IFERROR(VLOOKUP($A130,Table2.5a!$A$3:$AA$196,8, FALSE)/VLOOKUP($A130,Table2.5a!$A$3:$AA$196,10, FALSE)*1000,)</f>
        <v>3685.6342870729454</v>
      </c>
      <c r="J130" s="176">
        <f>IFERROR(VLOOKUP($A130,Table2.5a!$A$3:$AA$196,8, FALSE)/VLOOKUP($A130,Table2.5a!$A$3:$AA$196,9, FALSE),)</f>
        <v>0.52264166666666667</v>
      </c>
      <c r="K130" s="175">
        <f>IFERROR(VLOOKUP($A130,Table2.5a!$A$3:$AA$196,13, FALSE)/VLOOKUP($A130,Table2.5a!$A$3:$AA$196,14, FALSE)*1000,)</f>
        <v>65617.371428571438</v>
      </c>
      <c r="L130" s="175">
        <f>IFERROR(VLOOKUP($A130,Table2.5a!$A$3:$AA$196,12, FALSE)/VLOOKUP($A130,Table2.5a!$A$3:$AA$196,14, FALSE)*1000,)</f>
        <v>34294.372365714291</v>
      </c>
      <c r="M130" s="176">
        <f>IFERROR(VLOOKUP($A130,Table2.5a!$A$3:$AA$196,12, FALSE)/VLOOKUP($A130,Table2.5a!$A$3:$AA$196,13, FALSE),)</f>
        <v>0.52264166666666667</v>
      </c>
      <c r="N130" s="176">
        <f>IFERROR(VLOOKUP($A130,Table2.5a!$A$3:$AA$196,17, FALSE)/VLOOKUP($A130,Table2.5a!$A$3:$AA$196,18, FALSE)*1000,)</f>
        <v>21982.714285714283</v>
      </c>
      <c r="O130" s="176">
        <f>IFERROR(VLOOKUP($A130,Table2.5a!$A$3:$AA$196,16, FALSE)/VLOOKUP($A130,Table2.5a!$A$3:$AA$196,18, FALSE)*1000,)</f>
        <v>11489.082432142855</v>
      </c>
      <c r="P130" s="176">
        <f>IFERROR(VLOOKUP($A130,Table2.5a!$A$3:$AA$196,16, FALSE),)</f>
        <v>294.88644909166663</v>
      </c>
      <c r="Q130" s="176" t="str">
        <f>IFERROR(VLOOKUP($A130,Table2.5a!$A$3:$AA$196,24, FALSE),)</f>
        <v>PCE</v>
      </c>
      <c r="R130" s="176">
        <f>IFERROR(VLOOKUP($A130,Table2.5a!$A$3:$AA$196,25, FALSE),)</f>
        <v>12</v>
      </c>
      <c r="S130" s="98" t="str">
        <f>VLOOKUP($A130,'LOOKUP SalesReport 2023-11-13'!$A$2:$P$216,16,FALSE)</f>
        <v>Northwest Arctic</v>
      </c>
      <c r="T130" s="170" t="str">
        <f>VLOOKUP($A130,[3]Table2.5a!$A$3:$AA$196,27, FALSE)</f>
        <v>PCE revenue assumes all kWh are at residential rate</v>
      </c>
    </row>
    <row r="131" spans="1:20" s="98" customFormat="1" x14ac:dyDescent="0.25">
      <c r="A131" s="98" t="s">
        <v>971</v>
      </c>
      <c r="B131">
        <f>VLOOKUP($A131,'LOOKUP SalesReport 2023-11-13'!$A$2:$O$216,4, FALSE)</f>
        <v>331820</v>
      </c>
      <c r="C131">
        <f>VLOOKUP(A131,'LOOKUP SalesReport 2023-11-13'!$A$2:$Q$216,9,FALSE)</f>
        <v>432</v>
      </c>
      <c r="D131" s="48" t="str" cm="1">
        <f t="array" ref="D131">IFERROR(_xlfn.XLOOKUP(1,('Annual Sales FINAL 06262023'!$A$3:$A$4500=Table2.5b!$A131)*('Annual Sales FINAL 06262023'!$F$3:$F$4500='Input_Data &amp; TOC'!$A$2),'Annual Sales FINAL 06262023'!$J$3:$J$4500,,TRUE),_xlfn.XLOOKUP(A131,'LOOKUP SalesReport 2023-11-13'!A:A,'LOOKUP SalesReport 2023-11-13'!H:H,,FALSE))</f>
        <v>Buckland, City of</v>
      </c>
      <c r="E131" s="48" t="str" cm="1">
        <f t="array" ref="E131">IFERROR(_xlfn.XLOOKUP(1,('Annual Sales FINAL 06262023'!$A$3:$A$4500=Table2.5b!$A131)*('Annual Sales FINAL 06262023'!$F$3:$F$4500='Input_Data &amp; TOC'!$A$2),'Annual Sales FINAL 06262023'!$B$3:$B$4500,,TRUE),_xlfn.XLOOKUP(A131,'LOOKUP SalesReport 2023-11-13'!A:A,'LOOKUP SalesReport 2023-11-13'!G:G,,FALSE))</f>
        <v>Buckland</v>
      </c>
      <c r="F131" s="48" t="str" cm="1">
        <f t="array" ref="F131">IFERROR(_xlfn.XLOOKUP(1,('Annual Sales FINAL 06262023'!$A$3:$A$4500=Table2.5b!$A131)*('Annual Sales FINAL 06262023'!$F$3:$F$4500='Input_Data &amp; TOC'!$A$2),'Annual Sales FINAL 06262023'!$E$3:$E$4500,,TRUE),_xlfn.XLOOKUP(A131,'LOOKUP SalesReport 2023-11-13'!A:A,'LOOKUP SalesReport 2023-11-13'!K:K,,FALSE))</f>
        <v>Buckland_grid</v>
      </c>
      <c r="G131" s="98" t="str">
        <f>VLOOKUP($F131,'LOOKUP INTERTIES 2023-11-08'!$B$2:$G$206,6,FALSE)</f>
        <v>Northwest Arctic</v>
      </c>
      <c r="H131" s="175">
        <f>IFERROR(VLOOKUP($A131,Table2.5a!$A$3:$AA$196,9, FALSE)/VLOOKUP($A131,Table2.5a!$A$3:$AA$196,10, FALSE)*1000,)</f>
        <v>7544.0094339622638</v>
      </c>
      <c r="I131" s="175">
        <f>IFERROR(VLOOKUP($A131,Table2.5a!$A$3:$AA$196,8, FALSE)/VLOOKUP($A131,Table2.5a!$A$3:$AA$196,10, FALSE)*1000,)</f>
        <v>3636.5897476415093</v>
      </c>
      <c r="J131" s="176">
        <f>IFERROR(VLOOKUP($A131,Table2.5a!$A$3:$AA$196,8, FALSE)/VLOOKUP($A131,Table2.5a!$A$3:$AA$196,9, FALSE),)</f>
        <v>0.48205000000000003</v>
      </c>
      <c r="K131" s="175">
        <f>IFERROR(VLOOKUP($A131,Table2.5a!$A$3:$AA$196,13, FALSE)/VLOOKUP($A131,Table2.5a!$A$3:$AA$196,14, FALSE)*1000,)</f>
        <v>59379.166666666664</v>
      </c>
      <c r="L131" s="175">
        <f>IFERROR(VLOOKUP($A131,Table2.5a!$A$3:$AA$196,12, FALSE)/VLOOKUP($A131,Table2.5a!$A$3:$AA$196,14, FALSE)*1000,)</f>
        <v>28623.72729166667</v>
      </c>
      <c r="M131" s="176">
        <f>IFERROR(VLOOKUP($A131,Table2.5a!$A$3:$AA$196,12, FALSE)/VLOOKUP($A131,Table2.5a!$A$3:$AA$196,13, FALSE),)</f>
        <v>0.48205000000000003</v>
      </c>
      <c r="N131" s="176">
        <f>IFERROR(VLOOKUP($A131,Table2.5a!$A$3:$AA$196,17, FALSE)/VLOOKUP($A131,Table2.5a!$A$3:$AA$196,18, FALSE)*1000,)</f>
        <v>9711.6435643564364</v>
      </c>
      <c r="O131" s="176">
        <f>IFERROR(VLOOKUP($A131,Table2.5a!$A$3:$AA$196,16, FALSE)/VLOOKUP($A131,Table2.5a!$A$3:$AA$196,18, FALSE)*1000,)</f>
        <v>4681.4977801980203</v>
      </c>
      <c r="P131" s="176">
        <f>IFERROR(VLOOKUP($A131,Table2.5a!$A$3:$AA$196,16, FALSE),)</f>
        <v>118.20781895</v>
      </c>
      <c r="Q131" s="176" t="str">
        <f>IFERROR(VLOOKUP($A131,Table2.5a!$A$3:$AA$196,24, FALSE),)</f>
        <v>PCE</v>
      </c>
      <c r="R131" s="176">
        <f>IFERROR(VLOOKUP($A131,Table2.5a!$A$3:$AA$196,25, FALSE),)</f>
        <v>12</v>
      </c>
      <c r="S131" s="98" t="str">
        <f>VLOOKUP($A131,'LOOKUP SalesReport 2023-11-13'!$A$2:$P$216,16,FALSE)</f>
        <v>Northwest Arctic</v>
      </c>
      <c r="T131" s="170" t="str">
        <f>VLOOKUP($A131,[3]Table2.5a!$A$3:$AA$196,27, FALSE)</f>
        <v>PCE revenue assumes all kWh are at residential rate</v>
      </c>
    </row>
    <row r="132" spans="1:20" s="98" customFormat="1" ht="45" x14ac:dyDescent="0.25">
      <c r="A132" s="98" t="s">
        <v>552</v>
      </c>
      <c r="B132">
        <f>VLOOKUP($A132,'LOOKUP SalesReport 2023-11-13'!$A$2:$O$216,4, FALSE)</f>
        <v>0</v>
      </c>
      <c r="C132">
        <f>VLOOKUP(A132,'LOOKUP SalesReport 2023-11-13'!$A$2:$Q$216,9,FALSE)</f>
        <v>121</v>
      </c>
      <c r="D132" s="48" t="str" cm="1">
        <f t="array" ref="D132">IFERROR(_xlfn.XLOOKUP(1,('Annual Sales FINAL 06262023'!$A$3:$A$4500=Table2.5b!$A132)*('Annual Sales FINAL 06262023'!$F$3:$F$4500='Input_Data &amp; TOC'!$A$2),'Annual Sales FINAL 06262023'!$J$3:$J$4500,,TRUE),_xlfn.XLOOKUP(A132,'LOOKUP SalesReport 2023-11-13'!A:A,'LOOKUP SalesReport 2023-11-13'!H:H,,FALSE))</f>
        <v>Anchorage Municipal Light and Power</v>
      </c>
      <c r="E132" s="48" t="str" cm="1">
        <f t="array" ref="E132">IFERROR(_xlfn.XLOOKUP(1,('Annual Sales FINAL 06262023'!$A$3:$A$4500=Table2.5b!$A132)*('Annual Sales FINAL 06262023'!$F$3:$F$4500='Input_Data &amp; TOC'!$A$2),'Annual Sales FINAL 06262023'!$B$3:$B$4500,,TRUE),_xlfn.XLOOKUP(A132,'LOOKUP SalesReport 2023-11-13'!A:A,'LOOKUP SalesReport 2023-11-13'!G:G,,FALSE))</f>
        <v>Anchorage Municipal Light and Power</v>
      </c>
      <c r="F132" s="48" t="str" cm="1">
        <f t="array" ref="F132">IFERROR(_xlfn.XLOOKUP(1,('Annual Sales FINAL 06262023'!$A$3:$A$4500=Table2.5b!$A132)*('Annual Sales FINAL 06262023'!$F$3:$F$4500='Input_Data &amp; TOC'!$A$2),'Annual Sales FINAL 06262023'!$E$3:$E$4500,,TRUE),_xlfn.XLOOKUP(A132,'LOOKUP SalesReport 2023-11-13'!A:A,'LOOKUP SalesReport 2023-11-13'!K:K,,FALSE))</f>
        <v>Railbelt_grid</v>
      </c>
      <c r="G132" s="98" t="str">
        <f>VLOOKUP($F132,'LOOKUP INTERTIES 2023-11-08'!$B$2:$G$206,6,FALSE)</f>
        <v>Railbelt</v>
      </c>
      <c r="H132" s="175">
        <f>IFERROR(VLOOKUP($A132,Table2.5a!$A$3:$AA$196,9, FALSE)/VLOOKUP($A132,Table2.5a!$A$3:$AA$196,10, FALSE)*1000,)</f>
        <v>0</v>
      </c>
      <c r="I132" s="175">
        <f>IFERROR(VLOOKUP($A132,Table2.5a!$A$3:$AA$196,8, FALSE)/VLOOKUP($A132,Table2.5a!$A$3:$AA$196,10, FALSE)*1000,)</f>
        <v>0</v>
      </c>
      <c r="J132" s="176">
        <f>IFERROR(VLOOKUP($A132,Table2.5a!$A$3:$AA$196,8, FALSE)/VLOOKUP($A132,Table2.5a!$A$3:$AA$196,9, FALSE),)</f>
        <v>0</v>
      </c>
      <c r="K132" s="175">
        <f>IFERROR(VLOOKUP($A132,Table2.5a!$A$3:$AA$196,13, FALSE)/VLOOKUP($A132,Table2.5a!$A$3:$AA$196,14, FALSE)*1000,)</f>
        <v>0</v>
      </c>
      <c r="L132" s="175">
        <f>IFERROR(VLOOKUP($A132,Table2.5a!$A$3:$AA$196,12, FALSE)/VLOOKUP($A132,Table2.5a!$A$3:$AA$196,14, FALSE)*1000,)</f>
        <v>0</v>
      </c>
      <c r="M132" s="176">
        <f>IFERROR(VLOOKUP($A132,Table2.5a!$A$3:$AA$196,12, FALSE)/VLOOKUP($A132,Table2.5a!$A$3:$AA$196,13, FALSE),)</f>
        <v>0</v>
      </c>
      <c r="N132" s="176">
        <f>IFERROR(VLOOKUP($A132,Table2.5a!$A$3:$AA$196,17, FALSE)/VLOOKUP($A132,Table2.5a!$A$3:$AA$196,18, FALSE)*1000,)</f>
        <v>0</v>
      </c>
      <c r="O132" s="176">
        <f>IFERROR(VLOOKUP($A132,Table2.5a!$A$3:$AA$196,16, FALSE)/VLOOKUP($A132,Table2.5a!$A$3:$AA$196,18, FALSE)*1000,)</f>
        <v>0</v>
      </c>
      <c r="P132" s="176">
        <f>IFERROR(VLOOKUP($A132,Table2.5a!$A$3:$AA$196,16, FALSE),)</f>
        <v>0</v>
      </c>
      <c r="Q132" s="176">
        <f>IFERROR(VLOOKUP($A132,Table2.5a!$A$3:$AA$196,24, FALSE),)</f>
        <v>0</v>
      </c>
      <c r="R132" s="176">
        <f>IFERROR(VLOOKUP($A132,Table2.5a!$A$3:$AA$196,25, FALSE),)</f>
        <v>0</v>
      </c>
      <c r="S132" s="98" t="str">
        <f>VLOOKUP($A132,'LOOKUP SalesReport 2023-11-13'!$A$2:$P$216,16,FALSE)</f>
        <v>Railbelt</v>
      </c>
      <c r="T132" s="170" t="e">
        <f>VLOOKUP($A132,[3]Table2.5a!$A$3:$AA$196,27, FALSE)</f>
        <v>#N/A</v>
      </c>
    </row>
    <row r="133" spans="1:20" s="98" customFormat="1" ht="30" x14ac:dyDescent="0.25">
      <c r="A133" s="98" t="s">
        <v>483</v>
      </c>
      <c r="B133">
        <f>VLOOKUP($A133,'LOOKUP SalesReport 2023-11-13'!$A$2:$O$216,4, FALSE)</f>
        <v>0</v>
      </c>
      <c r="C133">
        <f>VLOOKUP(A133,'LOOKUP SalesReport 2023-11-13'!$A$2:$Q$216,9,FALSE)</f>
        <v>32</v>
      </c>
      <c r="D133" s="48" t="str" cm="1">
        <f t="array" ref="D133">IFERROR(_xlfn.XLOOKUP(1,('Annual Sales FINAL 06262023'!$A$3:$A$4500=Table2.5b!$A133)*('Annual Sales FINAL 06262023'!$F$3:$F$4500='Input_Data &amp; TOC'!$A$2),'Annual Sales FINAL 06262023'!$J$3:$J$4500,,TRUE),_xlfn.XLOOKUP(A133,'LOOKUP SalesReport 2023-11-13'!A:A,'LOOKUP SalesReport 2023-11-13'!H:H,,FALSE))</f>
        <v>Homer Electric Assn Inc</v>
      </c>
      <c r="E133" s="48" t="str" cm="1">
        <f t="array" ref="E133">IFERROR(_xlfn.XLOOKUP(1,('Annual Sales FINAL 06262023'!$A$3:$A$4500=Table2.5b!$A133)*('Annual Sales FINAL 06262023'!$F$3:$F$4500='Input_Data &amp; TOC'!$A$2),'Annual Sales FINAL 06262023'!$B$3:$B$4500,,TRUE),_xlfn.XLOOKUP(A133,'LOOKUP SalesReport 2023-11-13'!A:A,'LOOKUP SalesReport 2023-11-13'!G:G,,FALSE))</f>
        <v>Homer Electric Assn Inc</v>
      </c>
      <c r="F133" s="48" t="str" cm="1">
        <f t="array" ref="F133">IFERROR(_xlfn.XLOOKUP(1,('Annual Sales FINAL 06262023'!$A$3:$A$4500=Table2.5b!$A133)*('Annual Sales FINAL 06262023'!$F$3:$F$4500='Input_Data &amp; TOC'!$A$2),'Annual Sales FINAL 06262023'!$E$3:$E$4500,,TRUE),_xlfn.XLOOKUP(A133,'LOOKUP SalesReport 2023-11-13'!A:A,'LOOKUP SalesReport 2023-11-13'!K:K,,FALSE))</f>
        <v>Railbelt_grid</v>
      </c>
      <c r="G133" s="98" t="str">
        <f>VLOOKUP($F133,'LOOKUP INTERTIES 2023-11-08'!$B$2:$G$206,6,FALSE)</f>
        <v>Railbelt</v>
      </c>
      <c r="H133" s="175">
        <f>IFERROR(VLOOKUP($A133,Table2.5a!$A$3:$AA$196,9, FALSE)/VLOOKUP($A133,Table2.5a!$A$3:$AA$196,10, FALSE)*1000,)</f>
        <v>6164.3591357247751</v>
      </c>
      <c r="I133" s="175">
        <f>IFERROR(VLOOKUP($A133,Table2.5a!$A$3:$AA$196,8, FALSE)/VLOOKUP($A133,Table2.5a!$A$3:$AA$196,10, FALSE)*1000,)</f>
        <v>1739.200055940144</v>
      </c>
      <c r="J133" s="176">
        <f>IFERROR(VLOOKUP($A133,Table2.5a!$A$3:$AA$196,8, FALSE)/VLOOKUP($A133,Table2.5a!$A$3:$AA$196,9, FALSE),)</f>
        <v>0.28213801591487864</v>
      </c>
      <c r="K133" s="175">
        <f>IFERROR(VLOOKUP($A133,Table2.5a!$A$3:$AA$196,13, FALSE)/VLOOKUP($A133,Table2.5a!$A$3:$AA$196,14, FALSE)*1000,)</f>
        <v>37707.784707784711</v>
      </c>
      <c r="L133" s="175">
        <f>IFERROR(VLOOKUP($A133,Table2.5a!$A$3:$AA$196,12, FALSE)/VLOOKUP($A133,Table2.5a!$A$3:$AA$196,14, FALSE)*1000,)</f>
        <v>9376.253176253178</v>
      </c>
      <c r="M133" s="176">
        <f>IFERROR(VLOOKUP($A133,Table2.5a!$A$3:$AA$196,12, FALSE)/VLOOKUP($A133,Table2.5a!$A$3:$AA$196,13, FALSE),)</f>
        <v>0.24865563567083446</v>
      </c>
      <c r="N133" s="176">
        <f>IFERROR(VLOOKUP($A133,Table2.5a!$A$3:$AA$196,17, FALSE)/VLOOKUP($A133,Table2.5a!$A$3:$AA$196,18, FALSE)*1000,)</f>
        <v>5299217.3913043477</v>
      </c>
      <c r="O133" s="176">
        <f>IFERROR(VLOOKUP($A133,Table2.5a!$A$3:$AA$196,16, FALSE)/VLOOKUP($A133,Table2.5a!$A$3:$AA$196,18, FALSE)*1000,)</f>
        <v>609956.52173913037</v>
      </c>
      <c r="P133" s="176">
        <f>IFERROR(VLOOKUP($A133,Table2.5a!$A$3:$AA$196,16, FALSE),)</f>
        <v>14029</v>
      </c>
      <c r="Q133" s="176" t="str">
        <f>IFERROR(VLOOKUP($A133,Table2.5a!$A$3:$AA$196,24, FALSE),)</f>
        <v>EIA861</v>
      </c>
      <c r="R133" s="176">
        <f>IFERROR(VLOOKUP($A133,Table2.5a!$A$3:$AA$196,25, FALSE),)</f>
        <v>0</v>
      </c>
      <c r="S133" s="98" t="str">
        <f>VLOOKUP($A133,'LOOKUP SalesReport 2023-11-13'!$A$2:$P$216,16,FALSE)</f>
        <v>Railbelt</v>
      </c>
      <c r="T133" s="170" t="str">
        <f>VLOOKUP($A133,[3]Table2.5a!$A$3:$AA$196,27, FALSE)</f>
        <v/>
      </c>
    </row>
    <row r="134" spans="1:20" s="98" customFormat="1" ht="30" x14ac:dyDescent="0.25">
      <c r="A134" s="98" t="s">
        <v>451</v>
      </c>
      <c r="B134">
        <f>VLOOKUP($A134,'LOOKUP SalesReport 2023-11-13'!$A$2:$O$216,4, FALSE)</f>
        <v>0</v>
      </c>
      <c r="C134">
        <f>VLOOKUP(A134,'LOOKUP SalesReport 2023-11-13'!$A$2:$Q$216,9,FALSE)</f>
        <v>8</v>
      </c>
      <c r="D134" s="48" t="str" cm="1">
        <f t="array" ref="D134">IFERROR(_xlfn.XLOOKUP(1,('Annual Sales FINAL 06262023'!$A$3:$A$4500=Table2.5b!$A134)*('Annual Sales FINAL 06262023'!$F$3:$F$4500='Input_Data &amp; TOC'!$A$2),'Annual Sales FINAL 06262023'!$J$3:$J$4500,,TRUE),_xlfn.XLOOKUP(A134,'LOOKUP SalesReport 2023-11-13'!A:A,'LOOKUP SalesReport 2023-11-13'!H:H,,FALSE))</f>
        <v>Chugach Electric Assn Inc</v>
      </c>
      <c r="E134" s="48" t="str" cm="1">
        <f t="array" ref="E134">IFERROR(_xlfn.XLOOKUP(1,('Annual Sales FINAL 06262023'!$A$3:$A$4500=Table2.5b!$A134)*('Annual Sales FINAL 06262023'!$F$3:$F$4500='Input_Data &amp; TOC'!$A$2),'Annual Sales FINAL 06262023'!$B$3:$B$4500,,TRUE),_xlfn.XLOOKUP(A134,'LOOKUP SalesReport 2023-11-13'!A:A,'LOOKUP SalesReport 2023-11-13'!G:G,,FALSE))</f>
        <v>Chugach Electric Assn Inc</v>
      </c>
      <c r="F134" s="48" t="str" cm="1">
        <f t="array" ref="F134">IFERROR(_xlfn.XLOOKUP(1,('Annual Sales FINAL 06262023'!$A$3:$A$4500=Table2.5b!$A134)*('Annual Sales FINAL 06262023'!$F$3:$F$4500='Input_Data &amp; TOC'!$A$2),'Annual Sales FINAL 06262023'!$E$3:$E$4500,,TRUE),_xlfn.XLOOKUP(A134,'LOOKUP SalesReport 2023-11-13'!A:A,'LOOKUP SalesReport 2023-11-13'!K:K,,FALSE))</f>
        <v>Railbelt_grid</v>
      </c>
      <c r="G134" s="98" t="str">
        <f>VLOOKUP($F134,'LOOKUP INTERTIES 2023-11-08'!$B$2:$G$206,6,FALSE)</f>
        <v>Railbelt</v>
      </c>
      <c r="H134" s="175">
        <f>IFERROR(VLOOKUP($A134,Table2.5a!$A$3:$AA$196,9, FALSE)/VLOOKUP($A134,Table2.5a!$A$3:$AA$196,10, FALSE)*1000,)</f>
        <v>6355.2920463960236</v>
      </c>
      <c r="I134" s="175">
        <f>IFERROR(VLOOKUP($A134,Table2.5a!$A$3:$AA$196,8, FALSE)/VLOOKUP($A134,Table2.5a!$A$3:$AA$196,10, FALSE)*1000,)</f>
        <v>1309.3227009113505</v>
      </c>
      <c r="J134" s="176">
        <f>IFERROR(VLOOKUP($A134,Table2.5a!$A$3:$AA$196,8, FALSE)/VLOOKUP($A134,Table2.5a!$A$3:$AA$196,9, FALSE),)</f>
        <v>0.20602085495879688</v>
      </c>
      <c r="K134" s="175">
        <f>IFERROR(VLOOKUP($A134,Table2.5a!$A$3:$AA$196,13, FALSE)/VLOOKUP($A134,Table2.5a!$A$3:$AA$196,14, FALSE)*1000,)</f>
        <v>77030.187284376545</v>
      </c>
      <c r="L134" s="175">
        <f>IFERROR(VLOOKUP($A134,Table2.5a!$A$3:$AA$196,12, FALSE)/VLOOKUP($A134,Table2.5a!$A$3:$AA$196,14, FALSE)*1000,)</f>
        <v>12531.437900443567</v>
      </c>
      <c r="M134" s="176">
        <f>IFERROR(VLOOKUP($A134,Table2.5a!$A$3:$AA$196,12, FALSE)/VLOOKUP($A134,Table2.5a!$A$3:$AA$196,13, FALSE),)</f>
        <v>0.16268216840990629</v>
      </c>
      <c r="N134" s="176">
        <f>IFERROR(VLOOKUP($A134,Table2.5a!$A$3:$AA$196,17, FALSE)/VLOOKUP($A134,Table2.5a!$A$3:$AA$196,18, FALSE)*1000,)</f>
        <v>8416142.8571428563</v>
      </c>
      <c r="O134" s="176">
        <f>IFERROR(VLOOKUP($A134,Table2.5a!$A$3:$AA$196,16, FALSE)/VLOOKUP($A134,Table2.5a!$A$3:$AA$196,18, FALSE)*1000,)</f>
        <v>1158400</v>
      </c>
      <c r="P134" s="176">
        <f>IFERROR(VLOOKUP($A134,Table2.5a!$A$3:$AA$196,16, FALSE),)</f>
        <v>8108.8</v>
      </c>
      <c r="Q134" s="176" t="str">
        <f>IFERROR(VLOOKUP($A134,Table2.5a!$A$3:$AA$196,24, FALSE),)</f>
        <v>EIA861</v>
      </c>
      <c r="R134" s="176">
        <f>IFERROR(VLOOKUP($A134,Table2.5a!$A$3:$AA$196,25, FALSE),)</f>
        <v>0</v>
      </c>
      <c r="S134" s="98" t="str">
        <f>VLOOKUP($A134,'LOOKUP SalesReport 2023-11-13'!$A$2:$P$216,16,FALSE)</f>
        <v>Railbelt</v>
      </c>
      <c r="T134" s="170" t="str">
        <f>VLOOKUP($A134,[3]Table2.5a!$A$3:$AA$196,27, FALSE)</f>
        <v/>
      </c>
    </row>
    <row r="135" spans="1:20" s="98" customFormat="1" ht="30" x14ac:dyDescent="0.25">
      <c r="A135" s="98" t="s">
        <v>461</v>
      </c>
      <c r="B135">
        <f>VLOOKUP($A135,'LOOKUP SalesReport 2023-11-13'!$A$2:$O$216,4, FALSE)</f>
        <v>0</v>
      </c>
      <c r="C135">
        <f>VLOOKUP(A135,'LOOKUP SalesReport 2023-11-13'!$A$2:$Q$216,9,FALSE)</f>
        <v>13</v>
      </c>
      <c r="D135" s="48" t="str" cm="1">
        <f t="array" ref="D135">IFERROR(_xlfn.XLOOKUP(1,('Annual Sales FINAL 06262023'!$A$3:$A$4500=Table2.5b!$A135)*('Annual Sales FINAL 06262023'!$F$3:$F$4500='Input_Data &amp; TOC'!$A$2),'Annual Sales FINAL 06262023'!$J$3:$J$4500,,TRUE),_xlfn.XLOOKUP(A135,'LOOKUP SalesReport 2023-11-13'!A:A,'LOOKUP SalesReport 2023-11-13'!H:H,,FALSE))</f>
        <v>Golden Valley Elec Assn Inc</v>
      </c>
      <c r="E135" s="48" t="str" cm="1">
        <f t="array" ref="E135">IFERROR(_xlfn.XLOOKUP(1,('Annual Sales FINAL 06262023'!$A$3:$A$4500=Table2.5b!$A135)*('Annual Sales FINAL 06262023'!$F$3:$F$4500='Input_Data &amp; TOC'!$A$2),'Annual Sales FINAL 06262023'!$B$3:$B$4500,,TRUE),_xlfn.XLOOKUP(A135,'LOOKUP SalesReport 2023-11-13'!A:A,'LOOKUP SalesReport 2023-11-13'!G:G,,FALSE))</f>
        <v>Golden Valley Elec Assn Inc</v>
      </c>
      <c r="F135" s="48" t="str" cm="1">
        <f t="array" ref="F135">IFERROR(_xlfn.XLOOKUP(1,('Annual Sales FINAL 06262023'!$A$3:$A$4500=Table2.5b!$A135)*('Annual Sales FINAL 06262023'!$F$3:$F$4500='Input_Data &amp; TOC'!$A$2),'Annual Sales FINAL 06262023'!$E$3:$E$4500,,TRUE),_xlfn.XLOOKUP(A135,'LOOKUP SalesReport 2023-11-13'!A:A,'LOOKUP SalesReport 2023-11-13'!K:K,,FALSE))</f>
        <v>Railbelt_grid</v>
      </c>
      <c r="G135" s="98" t="str">
        <f>VLOOKUP($F135,'LOOKUP INTERTIES 2023-11-08'!$B$2:$G$206,6,FALSE)</f>
        <v>Railbelt</v>
      </c>
      <c r="H135" s="175">
        <f>IFERROR(VLOOKUP($A135,Table2.5a!$A$3:$AA$196,9, FALSE)/VLOOKUP($A135,Table2.5a!$A$3:$AA$196,10, FALSE)*1000,)</f>
        <v>7247.3573992820102</v>
      </c>
      <c r="I135" s="175">
        <f>IFERROR(VLOOKUP($A135,Table2.5a!$A$3:$AA$196,8, FALSE)/VLOOKUP($A135,Table2.5a!$A$3:$AA$196,10, FALSE)*1000,)</f>
        <v>1948.4892301555644</v>
      </c>
      <c r="J135" s="176">
        <f>IFERROR(VLOOKUP($A135,Table2.5a!$A$3:$AA$196,8, FALSE)/VLOOKUP($A135,Table2.5a!$A$3:$AA$196,9, FALSE),)</f>
        <v>0.26885513198901984</v>
      </c>
      <c r="K135" s="175">
        <f>IFERROR(VLOOKUP($A135,Table2.5a!$A$3:$AA$196,13, FALSE)/VLOOKUP($A135,Table2.5a!$A$3:$AA$196,14, FALSE)*1000,)</f>
        <v>17671.342093606971</v>
      </c>
      <c r="L135" s="175">
        <f>IFERROR(VLOOKUP($A135,Table2.5a!$A$3:$AA$196,12, FALSE)/VLOOKUP($A135,Table2.5a!$A$3:$AA$196,14, FALSE)*1000,)</f>
        <v>4572.538018603278</v>
      </c>
      <c r="M135" s="176">
        <f>IFERROR(VLOOKUP($A135,Table2.5a!$A$3:$AA$196,12, FALSE)/VLOOKUP($A135,Table2.5a!$A$3:$AA$196,13, FALSE),)</f>
        <v>0.25875442817993449</v>
      </c>
      <c r="N135" s="176">
        <f>IFERROR(VLOOKUP($A135,Table2.5a!$A$3:$AA$196,17, FALSE)/VLOOKUP($A135,Table2.5a!$A$3:$AA$196,18, FALSE)*1000,)</f>
        <v>1452865.0646950093</v>
      </c>
      <c r="O135" s="176">
        <f>IFERROR(VLOOKUP($A135,Table2.5a!$A$3:$AA$196,16, FALSE)/VLOOKUP($A135,Table2.5a!$A$3:$AA$196,18, FALSE)*1000,)</f>
        <v>266399.6303142329</v>
      </c>
      <c r="P135" s="176">
        <f>IFERROR(VLOOKUP($A135,Table2.5a!$A$3:$AA$196,16, FALSE),)</f>
        <v>144122.20000000001</v>
      </c>
      <c r="Q135" s="176" t="str">
        <f>IFERROR(VLOOKUP($A135,Table2.5a!$A$3:$AA$196,24, FALSE),)</f>
        <v>EIA861</v>
      </c>
      <c r="R135" s="176">
        <f>IFERROR(VLOOKUP($A135,Table2.5a!$A$3:$AA$196,25, FALSE),)</f>
        <v>0</v>
      </c>
      <c r="S135" s="98" t="str">
        <f>VLOOKUP($A135,'LOOKUP SalesReport 2023-11-13'!$A$2:$P$216,16,FALSE)</f>
        <v>Railbelt</v>
      </c>
      <c r="T135" s="170" t="str">
        <f>VLOOKUP($A135,[3]Table2.5a!$A$3:$AA$196,27, FALSE)</f>
        <v/>
      </c>
    </row>
    <row r="136" spans="1:20" s="98" customFormat="1" ht="30" x14ac:dyDescent="0.25">
      <c r="A136" s="98" t="s">
        <v>472</v>
      </c>
      <c r="B136">
        <f>VLOOKUP($A136,'LOOKUP SalesReport 2023-11-13'!$A$2:$O$216,4, FALSE)</f>
        <v>0</v>
      </c>
      <c r="C136">
        <f>VLOOKUP(A136,'LOOKUP SalesReport 2023-11-13'!$A$2:$Q$216,9,FALSE)</f>
        <v>18</v>
      </c>
      <c r="D136" s="48" t="str" cm="1">
        <f t="array" ref="D136">IFERROR(_xlfn.XLOOKUP(1,('Annual Sales FINAL 06262023'!$A$3:$A$4500=Table2.5b!$A136)*('Annual Sales FINAL 06262023'!$F$3:$F$4500='Input_Data &amp; TOC'!$A$2),'Annual Sales FINAL 06262023'!$J$3:$J$4500,,TRUE),_xlfn.XLOOKUP(A136,'LOOKUP SalesReport 2023-11-13'!A:A,'LOOKUP SalesReport 2023-11-13'!H:H,,FALSE))</f>
        <v>Matanuska Electric Assn Inc</v>
      </c>
      <c r="E136" s="48" t="str" cm="1">
        <f t="array" ref="E136">IFERROR(_xlfn.XLOOKUP(1,('Annual Sales FINAL 06262023'!$A$3:$A$4500=Table2.5b!$A136)*('Annual Sales FINAL 06262023'!$F$3:$F$4500='Input_Data &amp; TOC'!$A$2),'Annual Sales FINAL 06262023'!$B$3:$B$4500,,TRUE),_xlfn.XLOOKUP(A136,'LOOKUP SalesReport 2023-11-13'!A:A,'LOOKUP SalesReport 2023-11-13'!G:G,,FALSE))</f>
        <v>Matanuska Electric Assn Inc</v>
      </c>
      <c r="F136" s="48" t="str" cm="1">
        <f t="array" ref="F136">IFERROR(_xlfn.XLOOKUP(1,('Annual Sales FINAL 06262023'!$A$3:$A$4500=Table2.5b!$A136)*('Annual Sales FINAL 06262023'!$F$3:$F$4500='Input_Data &amp; TOC'!$A$2),'Annual Sales FINAL 06262023'!$E$3:$E$4500,,TRUE),_xlfn.XLOOKUP(A136,'LOOKUP SalesReport 2023-11-13'!A:A,'LOOKUP SalesReport 2023-11-13'!K:K,,FALSE))</f>
        <v>Railbelt_grid</v>
      </c>
      <c r="G136" s="98" t="str">
        <f>VLOOKUP($F136,'LOOKUP INTERTIES 2023-11-08'!$B$2:$G$206,6,FALSE)</f>
        <v>Railbelt</v>
      </c>
      <c r="H136" s="175">
        <f>IFERROR(VLOOKUP($A136,Table2.5a!$A$3:$AA$196,9, FALSE)/VLOOKUP($A136,Table2.5a!$A$3:$AA$196,10, FALSE)*1000,)</f>
        <v>7507.5870422811877</v>
      </c>
      <c r="I136" s="175">
        <f>IFERROR(VLOOKUP($A136,Table2.5a!$A$3:$AA$196,8, FALSE)/VLOOKUP($A136,Table2.5a!$A$3:$AA$196,10, FALSE)*1000,)</f>
        <v>1607.2547511090013</v>
      </c>
      <c r="J136" s="176">
        <f>IFERROR(VLOOKUP($A136,Table2.5a!$A$3:$AA$196,8, FALSE)/VLOOKUP($A136,Table2.5a!$A$3:$AA$196,9, FALSE),)</f>
        <v>0.21408406483431666</v>
      </c>
      <c r="K136" s="175">
        <f>IFERROR(VLOOKUP($A136,Table2.5a!$A$3:$AA$196,13, FALSE)/VLOOKUP($A136,Table2.5a!$A$3:$AA$196,14, FALSE)*1000,)</f>
        <v>46532.412965186079</v>
      </c>
      <c r="L136" s="175">
        <f>IFERROR(VLOOKUP($A136,Table2.5a!$A$3:$AA$196,12, FALSE)/VLOOKUP($A136,Table2.5a!$A$3:$AA$196,14, FALSE)*1000,)</f>
        <v>8623.2593037214883</v>
      </c>
      <c r="M136" s="176">
        <f>IFERROR(VLOOKUP($A136,Table2.5a!$A$3:$AA$196,12, FALSE)/VLOOKUP($A136,Table2.5a!$A$3:$AA$196,13, FALSE),)</f>
        <v>0.18531726068392607</v>
      </c>
      <c r="N136" s="176">
        <f>IFERROR(VLOOKUP($A136,Table2.5a!$A$3:$AA$196,17, FALSE)/VLOOKUP($A136,Table2.5a!$A$3:$AA$196,18, FALSE)*1000,)</f>
        <v>0</v>
      </c>
      <c r="O136" s="176">
        <f>IFERROR(VLOOKUP($A136,Table2.5a!$A$3:$AA$196,16, FALSE)/VLOOKUP($A136,Table2.5a!$A$3:$AA$196,18, FALSE)*1000,)</f>
        <v>0</v>
      </c>
      <c r="P136" s="176">
        <f>IFERROR(VLOOKUP($A136,Table2.5a!$A$3:$AA$196,16, FALSE),)</f>
        <v>0</v>
      </c>
      <c r="Q136" s="176" t="str">
        <f>IFERROR(VLOOKUP($A136,Table2.5a!$A$3:$AA$196,24, FALSE),)</f>
        <v>EIA861</v>
      </c>
      <c r="R136" s="176">
        <f>IFERROR(VLOOKUP($A136,Table2.5a!$A$3:$AA$196,25, FALSE),)</f>
        <v>0</v>
      </c>
      <c r="S136" s="98" t="str">
        <f>VLOOKUP($A136,'LOOKUP SalesReport 2023-11-13'!$A$2:$P$216,16,FALSE)</f>
        <v>Railbelt</v>
      </c>
      <c r="T136" s="170" t="str">
        <f>VLOOKUP($A136,[3]Table2.5a!$A$3:$AA$196,27, FALSE)</f>
        <v/>
      </c>
    </row>
    <row r="137" spans="1:20" s="98" customFormat="1" x14ac:dyDescent="0.25">
      <c r="A137" s="98" t="s">
        <v>548</v>
      </c>
      <c r="B137">
        <f>VLOOKUP($A137,'LOOKUP SalesReport 2023-11-13'!$A$2:$O$216,4, FALSE)</f>
        <v>0</v>
      </c>
      <c r="C137">
        <f>VLOOKUP(A137,'LOOKUP SalesReport 2023-11-13'!$A$2:$Q$216,9,FALSE)</f>
        <v>111</v>
      </c>
      <c r="D137" s="48" t="str" cm="1">
        <f t="array" ref="D137">IFERROR(_xlfn.XLOOKUP(1,('Annual Sales FINAL 06262023'!$A$3:$A$4500=Table2.5b!$A137)*('Annual Sales FINAL 06262023'!$F$3:$F$4500='Input_Data &amp; TOC'!$A$2),'Annual Sales FINAL 06262023'!$J$3:$J$4500,,TRUE),_xlfn.XLOOKUP(A137,'LOOKUP SalesReport 2023-11-13'!A:A,'LOOKUP SalesReport 2023-11-13'!H:H,,FALSE))</f>
        <v>City of Wrangell - (AK)</v>
      </c>
      <c r="E137" s="48" t="str" cm="1">
        <f t="array" ref="E137">IFERROR(_xlfn.XLOOKUP(1,('Annual Sales FINAL 06262023'!$A$3:$A$4500=Table2.5b!$A137)*('Annual Sales FINAL 06262023'!$F$3:$F$4500='Input_Data &amp; TOC'!$A$2),'Annual Sales FINAL 06262023'!$B$3:$B$4500,,TRUE),_xlfn.XLOOKUP(A137,'LOOKUP SalesReport 2023-11-13'!A:A,'LOOKUP SalesReport 2023-11-13'!G:G,,FALSE))</f>
        <v xml:space="preserve">Wrangell, City of </v>
      </c>
      <c r="F137" s="48" t="str" cm="1">
        <f t="array" ref="F137">IFERROR(_xlfn.XLOOKUP(1,('Annual Sales FINAL 06262023'!$A$3:$A$4500=Table2.5b!$A137)*('Annual Sales FINAL 06262023'!$F$3:$F$4500='Input_Data &amp; TOC'!$A$2),'Annual Sales FINAL 06262023'!$E$3:$E$4500,,TRUE),_xlfn.XLOOKUP(A137,'LOOKUP SalesReport 2023-11-13'!A:A,'LOOKUP SalesReport 2023-11-13'!K:K,,FALSE))</f>
        <v>SEAPA_grid</v>
      </c>
      <c r="G137" s="98" t="str">
        <f>VLOOKUP($F137,'LOOKUP INTERTIES 2023-11-08'!$B$2:$G$206,6,FALSE)</f>
        <v>Southeast</v>
      </c>
      <c r="H137" s="175">
        <f>IFERROR(VLOOKUP($A137,Table2.5a!$A$3:$AA$196,9, FALSE)/VLOOKUP($A137,Table2.5a!$A$3:$AA$196,10, FALSE)*1000,)</f>
        <v>0</v>
      </c>
      <c r="I137" s="175">
        <f>IFERROR(VLOOKUP($A137,Table2.5a!$A$3:$AA$196,8, FALSE)/VLOOKUP($A137,Table2.5a!$A$3:$AA$196,10, FALSE)*1000,)</f>
        <v>0</v>
      </c>
      <c r="J137" s="176">
        <f>IFERROR(VLOOKUP($A137,Table2.5a!$A$3:$AA$196,8, FALSE)/VLOOKUP($A137,Table2.5a!$A$3:$AA$196,9, FALSE),)</f>
        <v>0</v>
      </c>
      <c r="K137" s="175">
        <f>IFERROR(VLOOKUP($A137,Table2.5a!$A$3:$AA$196,13, FALSE)/VLOOKUP($A137,Table2.5a!$A$3:$AA$196,14, FALSE)*1000,)</f>
        <v>0</v>
      </c>
      <c r="L137" s="175">
        <f>IFERROR(VLOOKUP($A137,Table2.5a!$A$3:$AA$196,12, FALSE)/VLOOKUP($A137,Table2.5a!$A$3:$AA$196,14, FALSE)*1000,)</f>
        <v>0</v>
      </c>
      <c r="M137" s="176">
        <f>IFERROR(VLOOKUP($A137,Table2.5a!$A$3:$AA$196,12, FALSE)/VLOOKUP($A137,Table2.5a!$A$3:$AA$196,13, FALSE),)</f>
        <v>0</v>
      </c>
      <c r="N137" s="176">
        <f>IFERROR(VLOOKUP($A137,Table2.5a!$A$3:$AA$196,17, FALSE)/VLOOKUP($A137,Table2.5a!$A$3:$AA$196,18, FALSE)*1000,)</f>
        <v>0</v>
      </c>
      <c r="O137" s="176">
        <f>IFERROR(VLOOKUP($A137,Table2.5a!$A$3:$AA$196,16, FALSE)/VLOOKUP($A137,Table2.5a!$A$3:$AA$196,18, FALSE)*1000,)</f>
        <v>0</v>
      </c>
      <c r="P137" s="176">
        <f>IFERROR(VLOOKUP($A137,Table2.5a!$A$3:$AA$196,16, FALSE),)</f>
        <v>0</v>
      </c>
      <c r="Q137" s="176" t="str">
        <f>IFERROR(VLOOKUP($A137,Table2.5a!$A$3:$AA$196,24, FALSE),)</f>
        <v>EIA861S</v>
      </c>
      <c r="R137" s="176">
        <f>IFERROR(VLOOKUP($A137,Table2.5a!$A$3:$AA$196,25, FALSE),)</f>
        <v>0</v>
      </c>
      <c r="S137" s="98" t="str">
        <f>VLOOKUP($A137,'LOOKUP SalesReport 2023-11-13'!$A$2:$P$216,16,FALSE)</f>
        <v>Southeast</v>
      </c>
      <c r="T137" s="170" t="str">
        <f>VLOOKUP($A137,[3]Table2.5a!$A$3:$AA$196,27, FALSE)</f>
        <v/>
      </c>
    </row>
    <row r="138" spans="1:20" s="98" customFormat="1" ht="30" x14ac:dyDescent="0.25">
      <c r="A138" s="98" t="s">
        <v>531</v>
      </c>
      <c r="B138">
        <f>VLOOKUP($A138,'LOOKUP SalesReport 2023-11-13'!$A$2:$O$216,4, FALSE)</f>
        <v>0</v>
      </c>
      <c r="C138">
        <f>VLOOKUP(A138,'LOOKUP SalesReport 2023-11-13'!$A$2:$Q$216,9,FALSE)</f>
        <v>100</v>
      </c>
      <c r="D138" s="48" t="str" cm="1">
        <f t="array" ref="D138">IFERROR(_xlfn.XLOOKUP(1,('Annual Sales FINAL 06262023'!$A$3:$A$4500=Table2.5b!$A138)*('Annual Sales FINAL 06262023'!$F$3:$F$4500='Input_Data &amp; TOC'!$A$2),'Annual Sales FINAL 06262023'!$J$3:$J$4500,,TRUE),_xlfn.XLOOKUP(A138,'LOOKUP SalesReport 2023-11-13'!A:A,'LOOKUP SalesReport 2023-11-13'!H:H,,FALSE))</f>
        <v>City &amp; Borough of Sitka - (AK)</v>
      </c>
      <c r="E138" s="48" t="str" cm="1">
        <f t="array" ref="E138">IFERROR(_xlfn.XLOOKUP(1,('Annual Sales FINAL 06262023'!$A$3:$A$4500=Table2.5b!$A138)*('Annual Sales FINAL 06262023'!$F$3:$F$4500='Input_Data &amp; TOC'!$A$2),'Annual Sales FINAL 06262023'!$B$3:$B$4500,,TRUE),_xlfn.XLOOKUP(A138,'LOOKUP SalesReport 2023-11-13'!A:A,'LOOKUP SalesReport 2023-11-13'!G:G,,FALSE))</f>
        <v>Sitka, City &amp; Borough of</v>
      </c>
      <c r="F138" s="48" t="str" cm="1">
        <f t="array" ref="F138">IFERROR(_xlfn.XLOOKUP(1,('Annual Sales FINAL 06262023'!$A$3:$A$4500=Table2.5b!$A138)*('Annual Sales FINAL 06262023'!$F$3:$F$4500='Input_Data &amp; TOC'!$A$2),'Annual Sales FINAL 06262023'!$E$3:$E$4500,,TRUE),_xlfn.XLOOKUP(A138,'LOOKUP SalesReport 2023-11-13'!A:A,'LOOKUP SalesReport 2023-11-13'!K:K,,FALSE))</f>
        <v>Sitka_grid</v>
      </c>
      <c r="G138" s="98" t="str">
        <f>VLOOKUP($F138,'LOOKUP INTERTIES 2023-11-08'!$B$2:$G$206,6,FALSE)</f>
        <v>Southeast</v>
      </c>
      <c r="H138" s="175">
        <f>IFERROR(VLOOKUP($A138,Table2.5a!$A$3:$AA$196,9, FALSE)/VLOOKUP($A138,Table2.5a!$A$3:$AA$196,10, FALSE)*1000,)</f>
        <v>0</v>
      </c>
      <c r="I138" s="175">
        <f>IFERROR(VLOOKUP($A138,Table2.5a!$A$3:$AA$196,8, FALSE)/VLOOKUP($A138,Table2.5a!$A$3:$AA$196,10, FALSE)*1000,)</f>
        <v>0</v>
      </c>
      <c r="J138" s="176">
        <f>IFERROR(VLOOKUP($A138,Table2.5a!$A$3:$AA$196,8, FALSE)/VLOOKUP($A138,Table2.5a!$A$3:$AA$196,9, FALSE),)</f>
        <v>0.18118569550831709</v>
      </c>
      <c r="K138" s="175">
        <f>IFERROR(VLOOKUP($A138,Table2.5a!$A$3:$AA$196,13, FALSE)/VLOOKUP($A138,Table2.5a!$A$3:$AA$196,14, FALSE)*1000,)</f>
        <v>0</v>
      </c>
      <c r="L138" s="175">
        <f>IFERROR(VLOOKUP($A138,Table2.5a!$A$3:$AA$196,12, FALSE)/VLOOKUP($A138,Table2.5a!$A$3:$AA$196,14, FALSE)*1000,)</f>
        <v>0</v>
      </c>
      <c r="M138" s="176">
        <f>IFERROR(VLOOKUP($A138,Table2.5a!$A$3:$AA$196,12, FALSE)/VLOOKUP($A138,Table2.5a!$A$3:$AA$196,13, FALSE),)</f>
        <v>0.15998384216344927</v>
      </c>
      <c r="N138" s="176">
        <f>IFERROR(VLOOKUP($A138,Table2.5a!$A$3:$AA$196,17, FALSE)/VLOOKUP($A138,Table2.5a!$A$3:$AA$196,18, FALSE)*1000,)</f>
        <v>0</v>
      </c>
      <c r="O138" s="176">
        <f>IFERROR(VLOOKUP($A138,Table2.5a!$A$3:$AA$196,16, FALSE)/VLOOKUP($A138,Table2.5a!$A$3:$AA$196,18, FALSE)*1000,)</f>
        <v>0</v>
      </c>
      <c r="P138" s="176">
        <f>IFERROR(VLOOKUP($A138,Table2.5a!$A$3:$AA$196,16, FALSE),)</f>
        <v>0</v>
      </c>
      <c r="Q138" s="176" t="str">
        <f>IFERROR(VLOOKUP($A138,Table2.5a!$A$3:$AA$196,24, FALSE),)</f>
        <v>EIA861S</v>
      </c>
      <c r="R138" s="176">
        <f>IFERROR(VLOOKUP($A138,Table2.5a!$A$3:$AA$196,25, FALSE),)</f>
        <v>0</v>
      </c>
      <c r="S138" s="98" t="str">
        <f>VLOOKUP($A138,'LOOKUP SalesReport 2023-11-13'!$A$2:$P$216,16,FALSE)</f>
        <v>Southeast</v>
      </c>
      <c r="T138" s="170" t="str">
        <f>VLOOKUP($A138,[3]Table2.5a!$A$3:$AA$196,27, FALSE)</f>
        <v/>
      </c>
    </row>
    <row r="139" spans="1:20" s="98" customFormat="1" x14ac:dyDescent="0.25">
      <c r="A139" s="98" t="s">
        <v>1065</v>
      </c>
      <c r="B139">
        <f>VLOOKUP($A139,'LOOKUP SalesReport 2023-11-13'!$A$2:$O$216,4, FALSE)</f>
        <v>331960</v>
      </c>
      <c r="C139">
        <f>VLOOKUP(A139,'LOOKUP SalesReport 2023-11-13'!$A$2:$Q$216,9,FALSE)</f>
        <v>701</v>
      </c>
      <c r="D139" s="48" t="str" cm="1">
        <f t="array" ref="D139">IFERROR(_xlfn.XLOOKUP(1,('Annual Sales FINAL 06262023'!$A$3:$A$4500=Table2.5b!$A139)*('Annual Sales FINAL 06262023'!$F$3:$F$4500='Input_Data &amp; TOC'!$A$2),'Annual Sales FINAL 06262023'!$J$3:$J$4500,,TRUE),_xlfn.XLOOKUP(A139,'LOOKUP SalesReport 2023-11-13'!A:A,'LOOKUP SalesReport 2023-11-13'!H:H,,FALSE))</f>
        <v>Elfin Cove Utility Commission</v>
      </c>
      <c r="E139" s="48" t="str" cm="1">
        <f t="array" ref="E139">IFERROR(_xlfn.XLOOKUP(1,('Annual Sales FINAL 06262023'!$A$3:$A$4500=Table2.5b!$A139)*('Annual Sales FINAL 06262023'!$F$3:$F$4500='Input_Data &amp; TOC'!$A$2),'Annual Sales FINAL 06262023'!$B$3:$B$4500,,TRUE),_xlfn.XLOOKUP(A139,'LOOKUP SalesReport 2023-11-13'!A:A,'LOOKUP SalesReport 2023-11-13'!G:G,,FALSE))</f>
        <v>Elfin Cove</v>
      </c>
      <c r="F139" s="48" t="str" cm="1">
        <f t="array" ref="F139">IFERROR(_xlfn.XLOOKUP(1,('Annual Sales FINAL 06262023'!$A$3:$A$4500=Table2.5b!$A139)*('Annual Sales FINAL 06262023'!$F$3:$F$4500='Input_Data &amp; TOC'!$A$2),'Annual Sales FINAL 06262023'!$E$3:$E$4500,,TRUE),_xlfn.XLOOKUP(A139,'LOOKUP SalesReport 2023-11-13'!A:A,'LOOKUP SalesReport 2023-11-13'!K:K,,FALSE))</f>
        <v>Elfin Cove_grid</v>
      </c>
      <c r="G139" s="98" t="str">
        <f>VLOOKUP($F139,'LOOKUP INTERTIES 2023-11-08'!$B$2:$G$206,6,FALSE)</f>
        <v>Southeast</v>
      </c>
      <c r="H139" s="175">
        <f>IFERROR(VLOOKUP($A139,Table2.5a!$A$3:$AA$196,9, FALSE)/VLOOKUP($A139,Table2.5a!$A$3:$AA$196,10, FALSE)*1000,)</f>
        <v>1876.2776735459661</v>
      </c>
      <c r="I139" s="175">
        <f>IFERROR(VLOOKUP($A139,Table2.5a!$A$3:$AA$196,8, FALSE)/VLOOKUP($A139,Table2.5a!$A$3:$AA$196,10, FALSE)*1000,)</f>
        <v>1238.3432645403377</v>
      </c>
      <c r="J139" s="176">
        <f>IFERROR(VLOOKUP($A139,Table2.5a!$A$3:$AA$196,8, FALSE)/VLOOKUP($A139,Table2.5a!$A$3:$AA$196,9, FALSE),)</f>
        <v>0.66</v>
      </c>
      <c r="K139" s="175">
        <f>IFERROR(VLOOKUP($A139,Table2.5a!$A$3:$AA$196,13, FALSE)/VLOOKUP($A139,Table2.5a!$A$3:$AA$196,14, FALSE)*1000,)</f>
        <v>30924.296296296299</v>
      </c>
      <c r="L139" s="175">
        <f>IFERROR(VLOOKUP($A139,Table2.5a!$A$3:$AA$196,12, FALSE)/VLOOKUP($A139,Table2.5a!$A$3:$AA$196,14, FALSE)*1000,)</f>
        <v>20410.035555555554</v>
      </c>
      <c r="M139" s="176">
        <f>IFERROR(VLOOKUP($A139,Table2.5a!$A$3:$AA$196,12, FALSE)/VLOOKUP($A139,Table2.5a!$A$3:$AA$196,13, FALSE),)</f>
        <v>0.66</v>
      </c>
      <c r="N139" s="176">
        <f>IFERROR(VLOOKUP($A139,Table2.5a!$A$3:$AA$196,17, FALSE)/VLOOKUP($A139,Table2.5a!$A$3:$AA$196,18, FALSE)*1000,)</f>
        <v>316.87951807228916</v>
      </c>
      <c r="O139" s="176">
        <f>IFERROR(VLOOKUP($A139,Table2.5a!$A$3:$AA$196,16, FALSE)/VLOOKUP($A139,Table2.5a!$A$3:$AA$196,18, FALSE)*1000,)</f>
        <v>209.14048192771085</v>
      </c>
      <c r="P139" s="176">
        <f>IFERROR(VLOOKUP($A139,Table2.5a!$A$3:$AA$196,16, FALSE),)</f>
        <v>5.7862200000000001</v>
      </c>
      <c r="Q139" s="176" t="str">
        <f>IFERROR(VLOOKUP($A139,Table2.5a!$A$3:$AA$196,24, FALSE),)</f>
        <v>PCE</v>
      </c>
      <c r="R139" s="176">
        <f>IFERROR(VLOOKUP($A139,Table2.5a!$A$3:$AA$196,25, FALSE),)</f>
        <v>12</v>
      </c>
      <c r="S139" s="98" t="str">
        <f>VLOOKUP($A139,'LOOKUP SalesReport 2023-11-13'!$A$2:$P$216,16,FALSE)</f>
        <v>Southeast</v>
      </c>
      <c r="T139" s="170" t="str">
        <f>VLOOKUP($A139,[3]Table2.5a!$A$3:$AA$196,27, FALSE)</f>
        <v>PCE revenue assumes all kWh are at residential rate</v>
      </c>
    </row>
    <row r="140" spans="1:20" s="98" customFormat="1" x14ac:dyDescent="0.25">
      <c r="A140" s="98" t="s">
        <v>893</v>
      </c>
      <c r="B140">
        <f>VLOOKUP($A140,'LOOKUP SalesReport 2023-11-13'!$A$2:$O$216,4, FALSE)</f>
        <v>332630</v>
      </c>
      <c r="C140">
        <f>VLOOKUP(A140,'LOOKUP SalesReport 2023-11-13'!$A$2:$Q$216,9,FALSE)</f>
        <v>363</v>
      </c>
      <c r="D140" s="48" t="str" cm="1">
        <f t="array" ref="D140">IFERROR(_xlfn.XLOOKUP(1,('Annual Sales FINAL 06262023'!$A$3:$A$4500=Table2.5b!$A140)*('Annual Sales FINAL 06262023'!$F$3:$F$4500='Input_Data &amp; TOC'!$A$2),'Annual Sales FINAL 06262023'!$J$3:$J$4500,,TRUE),_xlfn.XLOOKUP(A140,'LOOKUP SalesReport 2023-11-13'!A:A,'LOOKUP SalesReport 2023-11-13'!H:H,,FALSE))</f>
        <v>Tenakee Springs, City of</v>
      </c>
      <c r="E140" s="48" t="str" cm="1">
        <f t="array" ref="E140">IFERROR(_xlfn.XLOOKUP(1,('Annual Sales FINAL 06262023'!$A$3:$A$4500=Table2.5b!$A140)*('Annual Sales FINAL 06262023'!$F$3:$F$4500='Input_Data &amp; TOC'!$A$2),'Annual Sales FINAL 06262023'!$B$3:$B$4500,,TRUE),_xlfn.XLOOKUP(A140,'LOOKUP SalesReport 2023-11-13'!A:A,'LOOKUP SalesReport 2023-11-13'!G:G,,FALSE))</f>
        <v>Tenakee Springs</v>
      </c>
      <c r="F140" s="48" t="str" cm="1">
        <f t="array" ref="F140">IFERROR(_xlfn.XLOOKUP(1,('Annual Sales FINAL 06262023'!$A$3:$A$4500=Table2.5b!$A140)*('Annual Sales FINAL 06262023'!$F$3:$F$4500='Input_Data &amp; TOC'!$A$2),'Annual Sales FINAL 06262023'!$E$3:$E$4500,,TRUE),_xlfn.XLOOKUP(A140,'LOOKUP SalesReport 2023-11-13'!A:A,'LOOKUP SalesReport 2023-11-13'!K:K,,FALSE))</f>
        <v>Tenakee Springs_grid</v>
      </c>
      <c r="G140" s="98" t="str">
        <f>VLOOKUP($F140,'LOOKUP INTERTIES 2023-11-08'!$B$2:$G$206,6,FALSE)</f>
        <v>Southeast</v>
      </c>
      <c r="H140" s="175">
        <f>IFERROR(VLOOKUP($A140,Table2.5a!$A$3:$AA$196,9, FALSE)/VLOOKUP($A140,Table2.5a!$A$3:$AA$196,10, FALSE)*1000,)</f>
        <v>2133.233844103931</v>
      </c>
      <c r="I140" s="175">
        <f>IFERROR(VLOOKUP($A140,Table2.5a!$A$3:$AA$196,8, FALSE)/VLOOKUP($A140,Table2.5a!$A$3:$AA$196,10, FALSE)*1000,)</f>
        <v>1255.052578281146</v>
      </c>
      <c r="J140" s="176">
        <f>IFERROR(VLOOKUP($A140,Table2.5a!$A$3:$AA$196,8, FALSE)/VLOOKUP($A140,Table2.5a!$A$3:$AA$196,9, FALSE),)</f>
        <v>0.58833333333333326</v>
      </c>
      <c r="K140" s="175">
        <f>IFERROR(VLOOKUP($A140,Table2.5a!$A$3:$AA$196,13, FALSE)/VLOOKUP($A140,Table2.5a!$A$3:$AA$196,14, FALSE)*1000,)</f>
        <v>4635.409090909091</v>
      </c>
      <c r="L140" s="175">
        <f>IFERROR(VLOOKUP($A140,Table2.5a!$A$3:$AA$196,12, FALSE)/VLOOKUP($A140,Table2.5a!$A$3:$AA$196,14, FALSE)*1000,)</f>
        <v>2727.1656818181818</v>
      </c>
      <c r="M140" s="176">
        <f>IFERROR(VLOOKUP($A140,Table2.5a!$A$3:$AA$196,12, FALSE)/VLOOKUP($A140,Table2.5a!$A$3:$AA$196,13, FALSE),)</f>
        <v>0.58833333333333326</v>
      </c>
      <c r="N140" s="176">
        <f>IFERROR(VLOOKUP($A140,Table2.5a!$A$3:$AA$196,17, FALSE)/VLOOKUP($A140,Table2.5a!$A$3:$AA$196,18, FALSE)*1000,)</f>
        <v>911.65417867435156</v>
      </c>
      <c r="O140" s="176">
        <f>IFERROR(VLOOKUP($A140,Table2.5a!$A$3:$AA$196,16, FALSE)/VLOOKUP($A140,Table2.5a!$A$3:$AA$196,18, FALSE)*1000,)</f>
        <v>536.35654178674349</v>
      </c>
      <c r="P140" s="176">
        <f>IFERROR(VLOOKUP($A140,Table2.5a!$A$3:$AA$196,16, FALSE),)</f>
        <v>15.509643333333333</v>
      </c>
      <c r="Q140" s="176" t="str">
        <f>IFERROR(VLOOKUP($A140,Table2.5a!$A$3:$AA$196,24, FALSE),)</f>
        <v>PCE</v>
      </c>
      <c r="R140" s="176">
        <f>IFERROR(VLOOKUP($A140,Table2.5a!$A$3:$AA$196,25, FALSE),)</f>
        <v>12</v>
      </c>
      <c r="S140" s="98" t="str">
        <f>VLOOKUP($A140,'LOOKUP SalesReport 2023-11-13'!$A$2:$P$216,16,FALSE)</f>
        <v>Southeast</v>
      </c>
      <c r="T140" s="170" t="str">
        <f>VLOOKUP($A140,[3]Table2.5a!$A$3:$AA$196,27, FALSE)</f>
        <v>PCE revenue assumes all kWh are at residential rate</v>
      </c>
    </row>
    <row r="141" spans="1:20" s="98" customFormat="1" x14ac:dyDescent="0.25">
      <c r="A141" s="98" t="s">
        <v>479</v>
      </c>
      <c r="B141">
        <f>VLOOKUP($A141,'LOOKUP SalesReport 2023-11-13'!$A$2:$O$216,4, FALSE)</f>
        <v>332460</v>
      </c>
      <c r="C141">
        <f>VLOOKUP(A141,'LOOKUP SalesReport 2023-11-13'!$A$2:$Q$216,9,FALSE)</f>
        <v>24</v>
      </c>
      <c r="D141" s="48" t="str" cm="1">
        <f t="array" ref="D141">IFERROR(_xlfn.XLOOKUP(1,('Annual Sales FINAL 06262023'!$A$3:$A$4500=Table2.5b!$A141)*('Annual Sales FINAL 06262023'!$F$3:$F$4500='Input_Data &amp; TOC'!$A$2),'Annual Sales FINAL 06262023'!$J$3:$J$4500,,TRUE),_xlfn.XLOOKUP(A141,'LOOKUP SalesReport 2023-11-13'!A:A,'LOOKUP SalesReport 2023-11-13'!H:H,,FALSE))</f>
        <v>Pelican Utility</v>
      </c>
      <c r="E141" s="48" t="str" cm="1">
        <f t="array" ref="E141">IFERROR(_xlfn.XLOOKUP(1,('Annual Sales FINAL 06262023'!$A$3:$A$4500=Table2.5b!$A141)*('Annual Sales FINAL 06262023'!$F$3:$F$4500='Input_Data &amp; TOC'!$A$2),'Annual Sales FINAL 06262023'!$B$3:$B$4500,,TRUE),_xlfn.XLOOKUP(A141,'LOOKUP SalesReport 2023-11-13'!A:A,'LOOKUP SalesReport 2023-11-13'!G:G,,FALSE))</f>
        <v>Pelican</v>
      </c>
      <c r="F141" s="48" t="str" cm="1">
        <f t="array" ref="F141">IFERROR(_xlfn.XLOOKUP(1,('Annual Sales FINAL 06262023'!$A$3:$A$4500=Table2.5b!$A141)*('Annual Sales FINAL 06262023'!$F$3:$F$4500='Input_Data &amp; TOC'!$A$2),'Annual Sales FINAL 06262023'!$E$3:$E$4500,,TRUE),_xlfn.XLOOKUP(A141,'LOOKUP SalesReport 2023-11-13'!A:A,'LOOKUP SalesReport 2023-11-13'!K:K,,FALSE))</f>
        <v>Pelican_grid</v>
      </c>
      <c r="G141" s="98" t="str">
        <f>VLOOKUP($F141,'LOOKUP INTERTIES 2023-11-08'!$B$2:$G$206,6,FALSE)</f>
        <v>Southeast</v>
      </c>
      <c r="H141" s="175">
        <f>IFERROR(VLOOKUP($A141,Table2.5a!$A$3:$AA$196,9, FALSE)/VLOOKUP($A141,Table2.5a!$A$3:$AA$196,10, FALSE)*1000,)</f>
        <v>2410</v>
      </c>
      <c r="I141" s="175">
        <f>IFERROR(VLOOKUP($A141,Table2.5a!$A$3:$AA$196,8, FALSE)/VLOOKUP($A141,Table2.5a!$A$3:$AA$196,10, FALSE)*1000,)</f>
        <v>629.01000000000022</v>
      </c>
      <c r="J141" s="176">
        <f>IFERROR(VLOOKUP($A141,Table2.5a!$A$3:$AA$196,8, FALSE)/VLOOKUP($A141,Table2.5a!$A$3:$AA$196,9, FALSE),)</f>
        <v>0.26100000000000007</v>
      </c>
      <c r="K141" s="175">
        <f>IFERROR(VLOOKUP($A141,Table2.5a!$A$3:$AA$196,13, FALSE)/VLOOKUP($A141,Table2.5a!$A$3:$AA$196,14, FALSE)*1000,)</f>
        <v>15555.611111111109</v>
      </c>
      <c r="L141" s="175">
        <f>IFERROR(VLOOKUP($A141,Table2.5a!$A$3:$AA$196,12, FALSE)/VLOOKUP($A141,Table2.5a!$A$3:$AA$196,14, FALSE)*1000,)</f>
        <v>4060.0145000000002</v>
      </c>
      <c r="M141" s="176">
        <f>IFERROR(VLOOKUP($A141,Table2.5a!$A$3:$AA$196,12, FALSE)/VLOOKUP($A141,Table2.5a!$A$3:$AA$196,13, FALSE),)</f>
        <v>0.26100000000000007</v>
      </c>
      <c r="N141" s="176">
        <f>IFERROR(VLOOKUP($A141,Table2.5a!$A$3:$AA$196,17, FALSE)/VLOOKUP($A141,Table2.5a!$A$3:$AA$196,18, FALSE)*1000,)</f>
        <v>3591.2285714285717</v>
      </c>
      <c r="O141" s="176">
        <f>IFERROR(VLOOKUP($A141,Table2.5a!$A$3:$AA$196,16, FALSE)/VLOOKUP($A141,Table2.5a!$A$3:$AA$196,18, FALSE)*1000,)</f>
        <v>937.31065714285751</v>
      </c>
      <c r="P141" s="176">
        <f>IFERROR(VLOOKUP($A141,Table2.5a!$A$3:$AA$196,16, FALSE),)</f>
        <v>32.805873000000012</v>
      </c>
      <c r="Q141" s="176" t="str">
        <f>IFERROR(VLOOKUP($A141,Table2.5a!$A$3:$AA$196,24, FALSE),)</f>
        <v>PCE</v>
      </c>
      <c r="R141" s="176">
        <f>IFERROR(VLOOKUP($A141,Table2.5a!$A$3:$AA$196,25, FALSE),)</f>
        <v>6</v>
      </c>
      <c r="S141" s="98" t="str">
        <f>VLOOKUP($A141,'LOOKUP SalesReport 2023-11-13'!$A$2:$P$216,16,FALSE)</f>
        <v>Southeast</v>
      </c>
      <c r="T141" s="170" t="str">
        <f>VLOOKUP($A141,[3]Table2.5a!$A$3:$AA$196,27, FALSE)</f>
        <v>PCE revenue assumes all kWh are at residential rate</v>
      </c>
    </row>
    <row r="142" spans="1:20" s="98" customFormat="1" x14ac:dyDescent="0.25">
      <c r="A142" s="98" t="s">
        <v>395</v>
      </c>
      <c r="B142">
        <f>VLOOKUP($A142,'LOOKUP SalesReport 2023-11-13'!$A$2:$O$216,4, FALSE)</f>
        <v>332010</v>
      </c>
      <c r="C142">
        <f>VLOOKUP(A142,'LOOKUP SalesReport 2023-11-13'!$A$2:$Q$216,9,FALSE)</f>
        <v>417</v>
      </c>
      <c r="D142" s="48" t="str" cm="1">
        <f t="array" ref="D142">IFERROR(_xlfn.XLOOKUP(1,('Annual Sales FINAL 06262023'!$A$3:$A$4500=Table2.5b!$A142)*('Annual Sales FINAL 06262023'!$F$3:$F$4500='Input_Data &amp; TOC'!$A$2),'Annual Sales FINAL 06262023'!$J$3:$J$4500,,TRUE),_xlfn.XLOOKUP(A142,'LOOKUP SalesReport 2023-11-13'!A:A,'LOOKUP SalesReport 2023-11-13'!H:H,,FALSE))</f>
        <v>Alaska Power &amp; Telephone Company</v>
      </c>
      <c r="E142" s="48" t="str" cm="1">
        <f t="array" ref="E142">IFERROR(_xlfn.XLOOKUP(1,('Annual Sales FINAL 06262023'!$A$3:$A$4500=Table2.5b!$A142)*('Annual Sales FINAL 06262023'!$F$3:$F$4500='Input_Data &amp; TOC'!$A$2),'Annual Sales FINAL 06262023'!$B$3:$B$4500,,TRUE),_xlfn.XLOOKUP(A142,'LOOKUP SalesReport 2023-11-13'!A:A,'LOOKUP SalesReport 2023-11-13'!G:G,,FALSE))</f>
        <v>Gustavus</v>
      </c>
      <c r="F142" s="48" t="str" cm="1">
        <f t="array" ref="F142">IFERROR(_xlfn.XLOOKUP(1,('Annual Sales FINAL 06262023'!$A$3:$A$4500=Table2.5b!$A142)*('Annual Sales FINAL 06262023'!$F$3:$F$4500='Input_Data &amp; TOC'!$A$2),'Annual Sales FINAL 06262023'!$E$3:$E$4500,,TRUE),_xlfn.XLOOKUP(A142,'LOOKUP SalesReport 2023-11-13'!A:A,'LOOKUP SalesReport 2023-11-13'!K:K,,FALSE))</f>
        <v>Gustavus_grid</v>
      </c>
      <c r="G142" s="98" t="str">
        <f>VLOOKUP($F142,'LOOKUP INTERTIES 2023-11-08'!$B$2:$G$206,6,FALSE)</f>
        <v>Southeast</v>
      </c>
      <c r="H142" s="175">
        <f>IFERROR(VLOOKUP($A142,Table2.5a!$A$3:$AA$196,9, FALSE)/VLOOKUP($A142,Table2.5a!$A$3:$AA$196,10, FALSE)*1000,)</f>
        <v>2865.9275536480686</v>
      </c>
      <c r="I142" s="175">
        <f>IFERROR(VLOOKUP($A142,Table2.5a!$A$3:$AA$196,8, FALSE)/VLOOKUP($A142,Table2.5a!$A$3:$AA$196,10, FALSE)*1000,)</f>
        <v>1410.0602391244636</v>
      </c>
      <c r="J142" s="176">
        <f>IFERROR(VLOOKUP($A142,Table2.5a!$A$3:$AA$196,8, FALSE)/VLOOKUP($A142,Table2.5a!$A$3:$AA$196,9, FALSE),)</f>
        <v>0.49200833333333333</v>
      </c>
      <c r="K142" s="175">
        <f>IFERROR(VLOOKUP($A142,Table2.5a!$A$3:$AA$196,13, FALSE)/VLOOKUP($A142,Table2.5a!$A$3:$AA$196,14, FALSE)*1000,)</f>
        <v>114219.2</v>
      </c>
      <c r="L142" s="175">
        <f>IFERROR(VLOOKUP($A142,Table2.5a!$A$3:$AA$196,12, FALSE)/VLOOKUP($A142,Table2.5a!$A$3:$AA$196,14, FALSE)*1000,)</f>
        <v>56196.798226666673</v>
      </c>
      <c r="M142" s="176">
        <f>IFERROR(VLOOKUP($A142,Table2.5a!$A$3:$AA$196,12, FALSE)/VLOOKUP($A142,Table2.5a!$A$3:$AA$196,13, FALSE),)</f>
        <v>0.49200833333333338</v>
      </c>
      <c r="N142" s="176">
        <f>IFERROR(VLOOKUP($A142,Table2.5a!$A$3:$AA$196,17, FALSE)/VLOOKUP($A142,Table2.5a!$A$3:$AA$196,18, FALSE)*1000,)</f>
        <v>1999.5874822190613</v>
      </c>
      <c r="O142" s="176">
        <f>IFERROR(VLOOKUP($A142,Table2.5a!$A$3:$AA$196,16, FALSE)/VLOOKUP($A142,Table2.5a!$A$3:$AA$196,18, FALSE)*1000,)</f>
        <v>983.81370448079667</v>
      </c>
      <c r="P142" s="176">
        <f>IFERROR(VLOOKUP($A142,Table2.5a!$A$3:$AA$196,16, FALSE),)</f>
        <v>115.27017237500002</v>
      </c>
      <c r="Q142" s="176" t="str">
        <f>IFERROR(VLOOKUP($A142,Table2.5a!$A$3:$AA$196,24, FALSE),)</f>
        <v>PCE</v>
      </c>
      <c r="R142" s="176">
        <f>IFERROR(VLOOKUP($A142,Table2.5a!$A$3:$AA$196,25, FALSE),)</f>
        <v>12</v>
      </c>
      <c r="S142" s="98" t="str">
        <f>VLOOKUP($A142,'LOOKUP SalesReport 2023-11-13'!$A$2:$P$216,16,FALSE)</f>
        <v>Southeast</v>
      </c>
      <c r="T142" s="170" t="str">
        <f>VLOOKUP($A142,[3]Table2.5a!$A$3:$AA$196,27, FALSE)</f>
        <v>PCE revenue assumes all kWh are at residential rate</v>
      </c>
    </row>
    <row r="143" spans="1:20" s="98" customFormat="1" x14ac:dyDescent="0.25">
      <c r="A143" s="98" t="s">
        <v>746</v>
      </c>
      <c r="B143">
        <f>VLOOKUP($A143,'LOOKUP SalesReport 2023-11-13'!$A$2:$O$216,4, FALSE)</f>
        <v>332660</v>
      </c>
      <c r="C143">
        <f>VLOOKUP(A143,'LOOKUP SalesReport 2023-11-13'!$A$2:$Q$216,9,FALSE)</f>
        <v>240</v>
      </c>
      <c r="D143" s="48" t="str" cm="1">
        <f t="array" ref="D143">IFERROR(_xlfn.XLOOKUP(1,('Annual Sales FINAL 06262023'!$A$3:$A$4500=Table2.5b!$A143)*('Annual Sales FINAL 06262023'!$F$3:$F$4500='Input_Data &amp; TOC'!$A$2),'Annual Sales FINAL 06262023'!$J$3:$J$4500,,TRUE),_xlfn.XLOOKUP(A143,'LOOKUP SalesReport 2023-11-13'!A:A,'LOOKUP SalesReport 2023-11-13'!H:H,,FALSE))</f>
        <v>Inside Passage Electric</v>
      </c>
      <c r="E143" s="48" t="str" cm="1">
        <f t="array" ref="E143">IFERROR(_xlfn.XLOOKUP(1,('Annual Sales FINAL 06262023'!$A$3:$A$4500=Table2.5b!$A143)*('Annual Sales FINAL 06262023'!$F$3:$F$4500='Input_Data &amp; TOC'!$A$2),'Annual Sales FINAL 06262023'!$B$3:$B$4500,,TRUE),_xlfn.XLOOKUP(A143,'LOOKUP SalesReport 2023-11-13'!A:A,'LOOKUP SalesReport 2023-11-13'!G:G,,FALSE))</f>
        <v>Chilkat Valley</v>
      </c>
      <c r="F143" s="48" t="str" cm="1">
        <f t="array" ref="F143">IFERROR(_xlfn.XLOOKUP(1,('Annual Sales FINAL 06262023'!$A$3:$A$4500=Table2.5b!$A143)*('Annual Sales FINAL 06262023'!$F$3:$F$4500='Input_Data &amp; TOC'!$A$2),'Annual Sales FINAL 06262023'!$E$3:$E$4500,,TRUE),_xlfn.XLOOKUP(A143,'LOOKUP SalesReport 2023-11-13'!A:A,'LOOKUP SalesReport 2023-11-13'!K:K,,FALSE))</f>
        <v>UpperLynnCanal_grid</v>
      </c>
      <c r="G143" s="98" t="str">
        <f>VLOOKUP($F143,'LOOKUP INTERTIES 2023-11-08'!$B$2:$G$206,6,FALSE)</f>
        <v>Southeast</v>
      </c>
      <c r="H143" s="175">
        <f>IFERROR(VLOOKUP($A143,Table2.5a!$A$3:$AA$196,9, FALSE)/VLOOKUP($A143,Table2.5a!$A$3:$AA$196,10, FALSE)*1000,)</f>
        <v>3422.233526011561</v>
      </c>
      <c r="I143" s="175">
        <f>IFERROR(VLOOKUP($A143,Table2.5a!$A$3:$AA$196,8, FALSE)/VLOOKUP($A143,Table2.5a!$A$3:$AA$196,10, FALSE)*1000,)</f>
        <v>2140.2363285549131</v>
      </c>
      <c r="J143" s="176">
        <f>IFERROR(VLOOKUP($A143,Table2.5a!$A$3:$AA$196,8, FALSE)/VLOOKUP($A143,Table2.5a!$A$3:$AA$196,9, FALSE),)</f>
        <v>0.62539166666666668</v>
      </c>
      <c r="K143" s="175">
        <f>IFERROR(VLOOKUP($A143,Table2.5a!$A$3:$AA$196,13, FALSE)/VLOOKUP($A143,Table2.5a!$A$3:$AA$196,14, FALSE)*1000,)</f>
        <v>241399.76470588235</v>
      </c>
      <c r="L143" s="175">
        <f>IFERROR(VLOOKUP($A143,Table2.5a!$A$3:$AA$196,12, FALSE)/VLOOKUP($A143,Table2.5a!$A$3:$AA$196,14, FALSE)*1000,)</f>
        <v>150969.40118235291</v>
      </c>
      <c r="M143" s="176">
        <f>IFERROR(VLOOKUP($A143,Table2.5a!$A$3:$AA$196,12, FALSE)/VLOOKUP($A143,Table2.5a!$A$3:$AA$196,13, FALSE),)</f>
        <v>0.62539166666666668</v>
      </c>
      <c r="N143" s="176">
        <f>IFERROR(VLOOKUP($A143,Table2.5a!$A$3:$AA$196,17, FALSE)/VLOOKUP($A143,Table2.5a!$A$3:$AA$196,18, FALSE)*1000,)</f>
        <v>3300.0730223123737</v>
      </c>
      <c r="O143" s="176">
        <f>IFERROR(VLOOKUP($A143,Table2.5a!$A$3:$AA$196,16, FALSE)/VLOOKUP($A143,Table2.5a!$A$3:$AA$196,18, FALSE)*1000,)</f>
        <v>2063.8381675456394</v>
      </c>
      <c r="P143" s="176">
        <f>IFERROR(VLOOKUP($A143,Table2.5a!$A$3:$AA$196,16, FALSE),)</f>
        <v>84.78935138333334</v>
      </c>
      <c r="Q143" s="176" t="str">
        <f>IFERROR(VLOOKUP($A143,Table2.5a!$A$3:$AA$196,24, FALSE),)</f>
        <v>PCE</v>
      </c>
      <c r="R143" s="176">
        <f>IFERROR(VLOOKUP($A143,Table2.5a!$A$3:$AA$196,25, FALSE),)</f>
        <v>12</v>
      </c>
      <c r="S143" s="98" t="str">
        <f>VLOOKUP($A143,'LOOKUP SalesReport 2023-11-13'!$A$2:$P$216,16,FALSE)</f>
        <v>Southeast</v>
      </c>
      <c r="T143" s="170" t="str">
        <f>VLOOKUP($A143,[3]Table2.5a!$A$3:$AA$196,27, FALSE)</f>
        <v>PCE revenue assumes all kWh are at residential rate</v>
      </c>
    </row>
    <row r="144" spans="1:20" s="98" customFormat="1" x14ac:dyDescent="0.25">
      <c r="A144" s="98" t="s">
        <v>444</v>
      </c>
      <c r="B144">
        <f>VLOOKUP($A144,'LOOKUP SalesReport 2023-11-13'!$A$2:$O$216,4, FALSE)</f>
        <v>331230</v>
      </c>
      <c r="C144">
        <f>VLOOKUP(A144,'LOOKUP SalesReport 2023-11-13'!$A$2:$Q$216,9,FALSE)</f>
        <v>2</v>
      </c>
      <c r="D144" s="48" t="str" cm="1">
        <f t="array" ref="D144">IFERROR(_xlfn.XLOOKUP(1,('Annual Sales FINAL 06262023'!$A$3:$A$4500=Table2.5b!$A144)*('Annual Sales FINAL 06262023'!$F$3:$F$4500='Input_Data &amp; TOC'!$A$2),'Annual Sales FINAL 06262023'!$J$3:$J$4500,,TRUE),_xlfn.XLOOKUP(A144,'LOOKUP SalesReport 2023-11-13'!A:A,'LOOKUP SalesReport 2023-11-13'!H:H,,FALSE))</f>
        <v>Alaska Power &amp; Telephone Company</v>
      </c>
      <c r="E144" s="48" t="str" cm="1">
        <f t="array" ref="E144">IFERROR(_xlfn.XLOOKUP(1,('Annual Sales FINAL 06262023'!$A$3:$A$4500=Table2.5b!$A144)*('Annual Sales FINAL 06262023'!$F$3:$F$4500='Input_Data &amp; TOC'!$A$2),'Annual Sales FINAL 06262023'!$B$3:$B$4500,,TRUE),_xlfn.XLOOKUP(A144,'LOOKUP SalesReport 2023-11-13'!A:A,'LOOKUP SalesReport 2023-11-13'!G:G,,FALSE))</f>
        <v>Whale Pass</v>
      </c>
      <c r="F144" s="48" t="str" cm="1">
        <f t="array" ref="F144">IFERROR(_xlfn.XLOOKUP(1,('Annual Sales FINAL 06262023'!$A$3:$A$4500=Table2.5b!$A144)*('Annual Sales FINAL 06262023'!$F$3:$F$4500='Input_Data &amp; TOC'!$A$2),'Annual Sales FINAL 06262023'!$E$3:$E$4500,,TRUE),_xlfn.XLOOKUP(A144,'LOOKUP SalesReport 2023-11-13'!A:A,'LOOKUP SalesReport 2023-11-13'!K:K,,FALSE))</f>
        <v>Whale_Pass_grid</v>
      </c>
      <c r="G144" s="98" t="str">
        <f>VLOOKUP($F144,'LOOKUP INTERTIES 2023-11-08'!$B$2:$G$206,6,FALSE)</f>
        <v>Southeast</v>
      </c>
      <c r="H144" s="175">
        <f>IFERROR(VLOOKUP($A144,Table2.5a!$A$3:$AA$196,9, FALSE)/VLOOKUP($A144,Table2.5a!$A$3:$AA$196,10, FALSE)*1000,)</f>
        <v>3657.15014720314</v>
      </c>
      <c r="I144" s="175">
        <f>IFERROR(VLOOKUP($A144,Table2.5a!$A$3:$AA$196,8, FALSE)/VLOOKUP($A144,Table2.5a!$A$3:$AA$196,10, FALSE)*1000,)</f>
        <v>1074.4707132482824</v>
      </c>
      <c r="J144" s="176">
        <f>IFERROR(VLOOKUP($A144,Table2.5a!$A$3:$AA$196,8, FALSE)/VLOOKUP($A144,Table2.5a!$A$3:$AA$196,9, FALSE),)</f>
        <v>0.29379999999999995</v>
      </c>
      <c r="K144" s="175">
        <f>IFERROR(VLOOKUP($A144,Table2.5a!$A$3:$AA$196,13, FALSE)/VLOOKUP($A144,Table2.5a!$A$3:$AA$196,14, FALSE)*1000,)</f>
        <v>46078.079999999994</v>
      </c>
      <c r="L144" s="175">
        <f>IFERROR(VLOOKUP($A144,Table2.5a!$A$3:$AA$196,12, FALSE)/VLOOKUP($A144,Table2.5a!$A$3:$AA$196,14, FALSE)*1000,)</f>
        <v>13537.739903999995</v>
      </c>
      <c r="M144" s="176">
        <f>IFERROR(VLOOKUP($A144,Table2.5a!$A$3:$AA$196,12, FALSE)/VLOOKUP($A144,Table2.5a!$A$3:$AA$196,13, FALSE),)</f>
        <v>0.29379999999999995</v>
      </c>
      <c r="N144" s="176">
        <f>IFERROR(VLOOKUP($A144,Table2.5a!$A$3:$AA$196,17, FALSE)/VLOOKUP($A144,Table2.5a!$A$3:$AA$196,18, FALSE)*1000,)</f>
        <v>1526.4642857142856</v>
      </c>
      <c r="O144" s="176">
        <f>IFERROR(VLOOKUP($A144,Table2.5a!$A$3:$AA$196,16, FALSE)/VLOOKUP($A144,Table2.5a!$A$3:$AA$196,18, FALSE)*1000,)</f>
        <v>448.47520714285707</v>
      </c>
      <c r="P144" s="176">
        <f>IFERROR(VLOOKUP($A144,Table2.5a!$A$3:$AA$196,16, FALSE),)</f>
        <v>8.3715371999999988</v>
      </c>
      <c r="Q144" s="176" t="str">
        <f>IFERROR(VLOOKUP($A144,Table2.5a!$A$3:$AA$196,24, FALSE),)</f>
        <v>PCE</v>
      </c>
      <c r="R144" s="176">
        <f>IFERROR(VLOOKUP($A144,Table2.5a!$A$3:$AA$196,25, FALSE),)</f>
        <v>12</v>
      </c>
      <c r="S144" s="98" t="str">
        <f>VLOOKUP($A144,'LOOKUP SalesReport 2023-11-13'!$A$2:$P$216,16,FALSE)</f>
        <v>Southeast</v>
      </c>
      <c r="T144" s="170" t="str">
        <f>VLOOKUP($A144,[3]Table2.5a!$A$3:$AA$196,27, FALSE)</f>
        <v>PCE revenue assumes all kWh are at residential rate</v>
      </c>
    </row>
    <row r="145" spans="1:20" s="98" customFormat="1" x14ac:dyDescent="0.25">
      <c r="A145" s="98" t="s">
        <v>751</v>
      </c>
      <c r="B145">
        <f>VLOOKUP($A145,'LOOKUP SalesReport 2023-11-13'!$A$2:$O$216,4, FALSE)</f>
        <v>332680</v>
      </c>
      <c r="C145">
        <f>VLOOKUP(A145,'LOOKUP SalesReport 2023-11-13'!$A$2:$Q$216,9,FALSE)</f>
        <v>240</v>
      </c>
      <c r="D145" s="48" t="str" cm="1">
        <f t="array" ref="D145">IFERROR(_xlfn.XLOOKUP(1,('Annual Sales FINAL 06262023'!$A$3:$A$4500=Table2.5b!$A145)*('Annual Sales FINAL 06262023'!$F$3:$F$4500='Input_Data &amp; TOC'!$A$2),'Annual Sales FINAL 06262023'!$J$3:$J$4500,,TRUE),_xlfn.XLOOKUP(A145,'LOOKUP SalesReport 2023-11-13'!A:A,'LOOKUP SalesReport 2023-11-13'!H:H,,FALSE))</f>
        <v>Inside Passage Electric</v>
      </c>
      <c r="E145" s="48" t="str" cm="1">
        <f t="array" ref="E145">IFERROR(_xlfn.XLOOKUP(1,('Annual Sales FINAL 06262023'!$A$3:$A$4500=Table2.5b!$A145)*('Annual Sales FINAL 06262023'!$F$3:$F$4500='Input_Data &amp; TOC'!$A$2),'Annual Sales FINAL 06262023'!$B$3:$B$4500,,TRUE),_xlfn.XLOOKUP(A145,'LOOKUP SalesReport 2023-11-13'!A:A,'LOOKUP SalesReport 2023-11-13'!G:G,,FALSE))</f>
        <v>Kake</v>
      </c>
      <c r="F145" s="48" t="str" cm="1">
        <f t="array" ref="F145">IFERROR(_xlfn.XLOOKUP(1,('Annual Sales FINAL 06262023'!$A$3:$A$4500=Table2.5b!$A145)*('Annual Sales FINAL 06262023'!$F$3:$F$4500='Input_Data &amp; TOC'!$A$2),'Annual Sales FINAL 06262023'!$E$3:$E$4500,,TRUE),_xlfn.XLOOKUP(A145,'LOOKUP SalesReport 2023-11-13'!A:A,'LOOKUP SalesReport 2023-11-13'!K:K,,FALSE))</f>
        <v>Kake_grid</v>
      </c>
      <c r="G145" s="98" t="str">
        <f>VLOOKUP($F145,'LOOKUP INTERTIES 2023-11-08'!$B$2:$G$206,6,FALSE)</f>
        <v>Southeast</v>
      </c>
      <c r="H145" s="175">
        <f>IFERROR(VLOOKUP($A145,Table2.5a!$A$3:$AA$196,9, FALSE)/VLOOKUP($A145,Table2.5a!$A$3:$AA$196,10, FALSE)*1000,)</f>
        <v>4029.1732199787466</v>
      </c>
      <c r="I145" s="175">
        <f>IFERROR(VLOOKUP($A145,Table2.5a!$A$3:$AA$196,8, FALSE)/VLOOKUP($A145,Table2.5a!$A$3:$AA$196,10, FALSE)*1000,)</f>
        <v>2519.8113553312078</v>
      </c>
      <c r="J145" s="176">
        <f>IFERROR(VLOOKUP($A145,Table2.5a!$A$3:$AA$196,8, FALSE)/VLOOKUP($A145,Table2.5a!$A$3:$AA$196,9, FALSE),)</f>
        <v>0.62539166666666668</v>
      </c>
      <c r="K145" s="175">
        <f>IFERROR(VLOOKUP($A145,Table2.5a!$A$3:$AA$196,13, FALSE)/VLOOKUP($A145,Table2.5a!$A$3:$AA$196,14, FALSE)*1000,)</f>
        <v>56993.294117647063</v>
      </c>
      <c r="L145" s="175">
        <f>IFERROR(VLOOKUP($A145,Table2.5a!$A$3:$AA$196,12, FALSE)/VLOOKUP($A145,Table2.5a!$A$3:$AA$196,14, FALSE)*1000,)</f>
        <v>35643.131197058829</v>
      </c>
      <c r="M145" s="176">
        <f>IFERROR(VLOOKUP($A145,Table2.5a!$A$3:$AA$196,12, FALSE)/VLOOKUP($A145,Table2.5a!$A$3:$AA$196,13, FALSE),)</f>
        <v>0.62539166666666668</v>
      </c>
      <c r="N145" s="176">
        <f>IFERROR(VLOOKUP($A145,Table2.5a!$A$3:$AA$196,17, FALSE)/VLOOKUP($A145,Table2.5a!$A$3:$AA$196,18, FALSE)*1000,)</f>
        <v>4393.9020172910659</v>
      </c>
      <c r="O145" s="176">
        <f>IFERROR(VLOOKUP($A145,Table2.5a!$A$3:$AA$196,16, FALSE)/VLOOKUP($A145,Table2.5a!$A$3:$AA$196,18, FALSE)*1000,)</f>
        <v>2747.9097057636886</v>
      </c>
      <c r="P145" s="176">
        <f>IFERROR(VLOOKUP($A145,Table2.5a!$A$3:$AA$196,16, FALSE),)</f>
        <v>158.92077798333335</v>
      </c>
      <c r="Q145" s="176" t="str">
        <f>IFERROR(VLOOKUP($A145,Table2.5a!$A$3:$AA$196,24, FALSE),)</f>
        <v>PCE</v>
      </c>
      <c r="R145" s="176">
        <f>IFERROR(VLOOKUP($A145,Table2.5a!$A$3:$AA$196,25, FALSE),)</f>
        <v>12</v>
      </c>
      <c r="S145" s="98" t="str">
        <f>VLOOKUP($A145,'LOOKUP SalesReport 2023-11-13'!$A$2:$P$216,16,FALSE)</f>
        <v>Southeast</v>
      </c>
      <c r="T145" s="170" t="str">
        <f>VLOOKUP($A145,[3]Table2.5a!$A$3:$AA$196,27, FALSE)</f>
        <v>PCE revenue assumes all kWh are at residential rate</v>
      </c>
    </row>
    <row r="146" spans="1:20" s="98" customFormat="1" x14ac:dyDescent="0.25">
      <c r="A146" s="98" t="s">
        <v>742</v>
      </c>
      <c r="B146">
        <f>VLOOKUP($A146,'LOOKUP SalesReport 2023-11-13'!$A$2:$O$216,4, FALSE)</f>
        <v>332650</v>
      </c>
      <c r="C146">
        <f>VLOOKUP(A146,'LOOKUP SalesReport 2023-11-13'!$A$2:$Q$216,9,FALSE)</f>
        <v>240</v>
      </c>
      <c r="D146" s="48" t="str" cm="1">
        <f t="array" ref="D146">IFERROR(_xlfn.XLOOKUP(1,('Annual Sales FINAL 06262023'!$A$3:$A$4500=Table2.5b!$A146)*('Annual Sales FINAL 06262023'!$F$3:$F$4500='Input_Data &amp; TOC'!$A$2),'Annual Sales FINAL 06262023'!$J$3:$J$4500,,TRUE),_xlfn.XLOOKUP(A146,'LOOKUP SalesReport 2023-11-13'!A:A,'LOOKUP SalesReport 2023-11-13'!H:H,,FALSE))</f>
        <v>Inside Passage Electric</v>
      </c>
      <c r="E146" s="48" t="str" cm="1">
        <f t="array" ref="E146">IFERROR(_xlfn.XLOOKUP(1,('Annual Sales FINAL 06262023'!$A$3:$A$4500=Table2.5b!$A146)*('Annual Sales FINAL 06262023'!$F$3:$F$4500='Input_Data &amp; TOC'!$A$2),'Annual Sales FINAL 06262023'!$B$3:$B$4500,,TRUE),_xlfn.XLOOKUP(A146,'LOOKUP SalesReport 2023-11-13'!A:A,'LOOKUP SalesReport 2023-11-13'!G:G,,FALSE))</f>
        <v>Angoon</v>
      </c>
      <c r="F146" s="48" t="str" cm="1">
        <f t="array" ref="F146">IFERROR(_xlfn.XLOOKUP(1,('Annual Sales FINAL 06262023'!$A$3:$A$4500=Table2.5b!$A146)*('Annual Sales FINAL 06262023'!$F$3:$F$4500='Input_Data &amp; TOC'!$A$2),'Annual Sales FINAL 06262023'!$E$3:$E$4500,,TRUE),_xlfn.XLOOKUP(A146,'LOOKUP SalesReport 2023-11-13'!A:A,'LOOKUP SalesReport 2023-11-13'!K:K,,FALSE))</f>
        <v>Angoon_grid</v>
      </c>
      <c r="G146" s="98" t="str">
        <f>VLOOKUP($F146,'LOOKUP INTERTIES 2023-11-08'!$B$2:$G$206,6,FALSE)</f>
        <v>Southeast</v>
      </c>
      <c r="H146" s="175">
        <f>IFERROR(VLOOKUP($A146,Table2.5a!$A$3:$AA$196,9, FALSE)/VLOOKUP($A146,Table2.5a!$A$3:$AA$196,10, FALSE)*1000,)</f>
        <v>4091.3793980500213</v>
      </c>
      <c r="I146" s="175">
        <f>IFERROR(VLOOKUP($A146,Table2.5a!$A$3:$AA$196,8, FALSE)/VLOOKUP($A146,Table2.5a!$A$3:$AA$196,10, FALSE)*1000,)</f>
        <v>2558.714580712166</v>
      </c>
      <c r="J146" s="176">
        <f>IFERROR(VLOOKUP($A146,Table2.5a!$A$3:$AA$196,8, FALSE)/VLOOKUP($A146,Table2.5a!$A$3:$AA$196,9, FALSE),)</f>
        <v>0.62539166666666668</v>
      </c>
      <c r="K146" s="175">
        <f>IFERROR(VLOOKUP($A146,Table2.5a!$A$3:$AA$196,13, FALSE)/VLOOKUP($A146,Table2.5a!$A$3:$AA$196,14, FALSE)*1000,)</f>
        <v>73257.852631578935</v>
      </c>
      <c r="L146" s="175">
        <f>IFERROR(VLOOKUP($A146,Table2.5a!$A$3:$AA$196,12, FALSE)/VLOOKUP($A146,Table2.5a!$A$3:$AA$196,14, FALSE)*1000,)</f>
        <v>45814.850553684206</v>
      </c>
      <c r="M146" s="176">
        <f>IFERROR(VLOOKUP($A146,Table2.5a!$A$3:$AA$196,12, FALSE)/VLOOKUP($A146,Table2.5a!$A$3:$AA$196,13, FALSE),)</f>
        <v>0.62539166666666668</v>
      </c>
      <c r="N146" s="176">
        <f>IFERROR(VLOOKUP($A146,Table2.5a!$A$3:$AA$196,17, FALSE)/VLOOKUP($A146,Table2.5a!$A$3:$AA$196,18, FALSE)*1000,)</f>
        <v>6856.1268292682917</v>
      </c>
      <c r="O146" s="176">
        <f>IFERROR(VLOOKUP($A146,Table2.5a!$A$3:$AA$196,16, FALSE)/VLOOKUP($A146,Table2.5a!$A$3:$AA$196,18, FALSE)*1000,)</f>
        <v>4287.7645846341466</v>
      </c>
      <c r="P146" s="176">
        <f>IFERROR(VLOOKUP($A146,Table2.5a!$A$3:$AA$196,16, FALSE),)</f>
        <v>146.49862330833335</v>
      </c>
      <c r="Q146" s="176" t="str">
        <f>IFERROR(VLOOKUP($A146,Table2.5a!$A$3:$AA$196,24, FALSE),)</f>
        <v>PCE</v>
      </c>
      <c r="R146" s="176">
        <f>IFERROR(VLOOKUP($A146,Table2.5a!$A$3:$AA$196,25, FALSE),)</f>
        <v>12</v>
      </c>
      <c r="S146" s="98" t="str">
        <f>VLOOKUP($A146,'LOOKUP SalesReport 2023-11-13'!$A$2:$P$216,16,FALSE)</f>
        <v>Southeast</v>
      </c>
      <c r="T146" s="170" t="str">
        <f>VLOOKUP($A146,[3]Table2.5a!$A$3:$AA$196,27, FALSE)</f>
        <v>PCE revenue assumes all kWh are at residential rate</v>
      </c>
    </row>
    <row r="147" spans="1:20" s="98" customFormat="1" x14ac:dyDescent="0.25">
      <c r="A147" s="98" t="s">
        <v>747</v>
      </c>
      <c r="B147">
        <f>VLOOKUP($A147,'LOOKUP SalesReport 2023-11-13'!$A$2:$O$216,4, FALSE)</f>
        <v>332700</v>
      </c>
      <c r="C147">
        <f>VLOOKUP(A147,'LOOKUP SalesReport 2023-11-13'!$A$2:$Q$216,9,FALSE)</f>
        <v>240</v>
      </c>
      <c r="D147" s="48" t="str" cm="1">
        <f t="array" ref="D147">IFERROR(_xlfn.XLOOKUP(1,('Annual Sales FINAL 06262023'!$A$3:$A$4500=Table2.5b!$A147)*('Annual Sales FINAL 06262023'!$F$3:$F$4500='Input_Data &amp; TOC'!$A$2),'Annual Sales FINAL 06262023'!$J$3:$J$4500,,TRUE),_xlfn.XLOOKUP(A147,'LOOKUP SalesReport 2023-11-13'!A:A,'LOOKUP SalesReport 2023-11-13'!H:H,,FALSE))</f>
        <v>Inside Passage Electric</v>
      </c>
      <c r="E147" s="48" t="str" cm="1">
        <f t="array" ref="E147">IFERROR(_xlfn.XLOOKUP(1,('Annual Sales FINAL 06262023'!$A$3:$A$4500=Table2.5b!$A147)*('Annual Sales FINAL 06262023'!$F$3:$F$4500='Input_Data &amp; TOC'!$A$2),'Annual Sales FINAL 06262023'!$B$3:$B$4500,,TRUE),_xlfn.XLOOKUP(A147,'LOOKUP SalesReport 2023-11-13'!A:A,'LOOKUP SalesReport 2023-11-13'!G:G,,FALSE))</f>
        <v>Klukwan</v>
      </c>
      <c r="F147" s="48" t="str" cm="1">
        <f t="array" ref="F147">IFERROR(_xlfn.XLOOKUP(1,('Annual Sales FINAL 06262023'!$A$3:$A$4500=Table2.5b!$A147)*('Annual Sales FINAL 06262023'!$F$3:$F$4500='Input_Data &amp; TOC'!$A$2),'Annual Sales FINAL 06262023'!$E$3:$E$4500,,TRUE),_xlfn.XLOOKUP(A147,'LOOKUP SalesReport 2023-11-13'!A:A,'LOOKUP SalesReport 2023-11-13'!K:K,,FALSE))</f>
        <v>UpperLynnCanal_grid</v>
      </c>
      <c r="G147" s="98" t="str">
        <f>VLOOKUP($F147,'LOOKUP INTERTIES 2023-11-08'!$B$2:$G$206,6,FALSE)</f>
        <v>Southeast</v>
      </c>
      <c r="H147" s="175">
        <f>IFERROR(VLOOKUP($A147,Table2.5a!$A$3:$AA$196,9, FALSE)/VLOOKUP($A147,Table2.5a!$A$3:$AA$196,10, FALSE)*1000,)</f>
        <v>4174.3283582089553</v>
      </c>
      <c r="I147" s="175">
        <f>IFERROR(VLOOKUP($A147,Table2.5a!$A$3:$AA$196,8, FALSE)/VLOOKUP($A147,Table2.5a!$A$3:$AA$196,10, FALSE)*1000,)</f>
        <v>2610.5901691542285</v>
      </c>
      <c r="J147" s="176">
        <f>IFERROR(VLOOKUP($A147,Table2.5a!$A$3:$AA$196,8, FALSE)/VLOOKUP($A147,Table2.5a!$A$3:$AA$196,9, FALSE),)</f>
        <v>0.62539166666666668</v>
      </c>
      <c r="K147" s="175">
        <f>IFERROR(VLOOKUP($A147,Table2.5a!$A$3:$AA$196,13, FALSE)/VLOOKUP($A147,Table2.5a!$A$3:$AA$196,14, FALSE)*1000,)</f>
        <v>10082.857142857141</v>
      </c>
      <c r="L147" s="175">
        <f>IFERROR(VLOOKUP($A147,Table2.5a!$A$3:$AA$196,12, FALSE)/VLOOKUP($A147,Table2.5a!$A$3:$AA$196,14, FALSE)*1000,)</f>
        <v>6305.734833333333</v>
      </c>
      <c r="M147" s="176">
        <f>IFERROR(VLOOKUP($A147,Table2.5a!$A$3:$AA$196,12, FALSE)/VLOOKUP($A147,Table2.5a!$A$3:$AA$196,13, FALSE),)</f>
        <v>0.62539166666666668</v>
      </c>
      <c r="N147" s="176">
        <f>IFERROR(VLOOKUP($A147,Table2.5a!$A$3:$AA$196,17, FALSE)/VLOOKUP($A147,Table2.5a!$A$3:$AA$196,18, FALSE)*1000,)</f>
        <v>16850</v>
      </c>
      <c r="O147" s="176">
        <f>IFERROR(VLOOKUP($A147,Table2.5a!$A$3:$AA$196,16, FALSE)/VLOOKUP($A147,Table2.5a!$A$3:$AA$196,18, FALSE)*1000,)</f>
        <v>10537.849583333335</v>
      </c>
      <c r="P147" s="176">
        <f>IFERROR(VLOOKUP($A147,Table2.5a!$A$3:$AA$196,16, FALSE),)</f>
        <v>84.30279666666668</v>
      </c>
      <c r="Q147" s="176" t="str">
        <f>IFERROR(VLOOKUP($A147,Table2.5a!$A$3:$AA$196,24, FALSE),)</f>
        <v>PCE</v>
      </c>
      <c r="R147" s="176">
        <f>IFERROR(VLOOKUP($A147,Table2.5a!$A$3:$AA$196,25, FALSE),)</f>
        <v>12</v>
      </c>
      <c r="S147" s="98" t="str">
        <f>VLOOKUP($A147,'LOOKUP SalesReport 2023-11-13'!$A$2:$P$216,16,FALSE)</f>
        <v>Southeast</v>
      </c>
      <c r="T147" s="170" t="str">
        <f>VLOOKUP($A147,[3]Table2.5a!$A$3:$AA$196,27, FALSE)</f>
        <v>PCE revenue assumes all kWh are at residential rate</v>
      </c>
    </row>
    <row r="148" spans="1:20" s="98" customFormat="1" x14ac:dyDescent="0.25">
      <c r="A148" s="98" t="s">
        <v>389</v>
      </c>
      <c r="B148">
        <f>VLOOKUP($A148,'LOOKUP SalesReport 2023-11-13'!$A$2:$O$216,4, FALSE)</f>
        <v>331080</v>
      </c>
      <c r="C148">
        <f>VLOOKUP(A148,'LOOKUP SalesReport 2023-11-13'!$A$2:$Q$216,9,FALSE)</f>
        <v>2</v>
      </c>
      <c r="D148" s="48" t="str" cm="1">
        <f t="array" ref="D148">IFERROR(_xlfn.XLOOKUP(1,('Annual Sales FINAL 06262023'!$A$3:$A$4500=Table2.5b!$A148)*('Annual Sales FINAL 06262023'!$F$3:$F$4500='Input_Data &amp; TOC'!$A$2),'Annual Sales FINAL 06262023'!$J$3:$J$4500,,TRUE),_xlfn.XLOOKUP(A148,'LOOKUP SalesReport 2023-11-13'!A:A,'LOOKUP SalesReport 2023-11-13'!H:H,,FALSE))</f>
        <v>Alaska Power &amp; Telephone Company</v>
      </c>
      <c r="E148" s="48" t="str" cm="1">
        <f t="array" ref="E148">IFERROR(_xlfn.XLOOKUP(1,('Annual Sales FINAL 06262023'!$A$3:$A$4500=Table2.5b!$A148)*('Annual Sales FINAL 06262023'!$F$3:$F$4500='Input_Data &amp; TOC'!$A$2),'Annual Sales FINAL 06262023'!$B$3:$B$4500,,TRUE),_xlfn.XLOOKUP(A148,'LOOKUP SalesReport 2023-11-13'!A:A,'LOOKUP SalesReport 2023-11-13'!G:G,,FALSE))</f>
        <v>Coffman Cove</v>
      </c>
      <c r="F148" s="48" t="str" cm="1">
        <f t="array" ref="F148">IFERROR(_xlfn.XLOOKUP(1,('Annual Sales FINAL 06262023'!$A$3:$A$4500=Table2.5b!$A148)*('Annual Sales FINAL 06262023'!$F$3:$F$4500='Input_Data &amp; TOC'!$A$2),'Annual Sales FINAL 06262023'!$E$3:$E$4500,,TRUE),_xlfn.XLOOKUP(A148,'LOOKUP SalesReport 2023-11-13'!A:A,'LOOKUP SalesReport 2023-11-13'!K:K,,FALSE))</f>
        <v>Prince of Wales Is._grid</v>
      </c>
      <c r="G148" s="98" t="str">
        <f>VLOOKUP($F148,'LOOKUP INTERTIES 2023-11-08'!$B$2:$G$206,6,FALSE)</f>
        <v>Southeast</v>
      </c>
      <c r="H148" s="175">
        <f>IFERROR(VLOOKUP($A148,Table2.5a!$A$3:$AA$196,9, FALSE)/VLOOKUP($A148,Table2.5a!$A$3:$AA$196,10, FALSE)*1000,)</f>
        <v>4546.1937809824249</v>
      </c>
      <c r="I148" s="175">
        <f>IFERROR(VLOOKUP($A148,Table2.5a!$A$3:$AA$196,8, FALSE)/VLOOKUP($A148,Table2.5a!$A$3:$AA$196,10, FALSE)*1000,)</f>
        <v>1335.6717328526363</v>
      </c>
      <c r="J148" s="176">
        <f>IFERROR(VLOOKUP($A148,Table2.5a!$A$3:$AA$196,8, FALSE)/VLOOKUP($A148,Table2.5a!$A$3:$AA$196,9, FALSE),)</f>
        <v>0.29379999999999995</v>
      </c>
      <c r="K148" s="175">
        <f>IFERROR(VLOOKUP($A148,Table2.5a!$A$3:$AA$196,13, FALSE)/VLOOKUP($A148,Table2.5a!$A$3:$AA$196,14, FALSE)*1000,)</f>
        <v>15778.714285714284</v>
      </c>
      <c r="L148" s="175">
        <f>IFERROR(VLOOKUP($A148,Table2.5a!$A$3:$AA$196,12, FALSE)/VLOOKUP($A148,Table2.5a!$A$3:$AA$196,14, FALSE)*1000,)</f>
        <v>4635.7862571428559</v>
      </c>
      <c r="M148" s="176">
        <f>IFERROR(VLOOKUP($A148,Table2.5a!$A$3:$AA$196,12, FALSE)/VLOOKUP($A148,Table2.5a!$A$3:$AA$196,13, FALSE),)</f>
        <v>0.29379999999999995</v>
      </c>
      <c r="N148" s="176">
        <f>IFERROR(VLOOKUP($A148,Table2.5a!$A$3:$AA$196,17, FALSE)/VLOOKUP($A148,Table2.5a!$A$3:$AA$196,18, FALSE)*1000,)</f>
        <v>3299.8888888888891</v>
      </c>
      <c r="O148" s="176">
        <f>IFERROR(VLOOKUP($A148,Table2.5a!$A$3:$AA$196,16, FALSE)/VLOOKUP($A148,Table2.5a!$A$3:$AA$196,18, FALSE)*1000,)</f>
        <v>969.50735555555548</v>
      </c>
      <c r="P148" s="176">
        <f>IFERROR(VLOOKUP($A148,Table2.5a!$A$3:$AA$196,16, FALSE),)</f>
        <v>52.353397199999996</v>
      </c>
      <c r="Q148" s="176" t="str">
        <f>IFERROR(VLOOKUP($A148,Table2.5a!$A$3:$AA$196,24, FALSE),)</f>
        <v>PCE</v>
      </c>
      <c r="R148" s="176">
        <f>IFERROR(VLOOKUP($A148,Table2.5a!$A$3:$AA$196,25, FALSE),)</f>
        <v>12</v>
      </c>
      <c r="S148" s="98" t="str">
        <f>VLOOKUP($A148,'LOOKUP SalesReport 2023-11-13'!$A$2:$P$216,16,FALSE)</f>
        <v>Southeast</v>
      </c>
      <c r="T148" s="170" t="str">
        <f>VLOOKUP($A148,[3]Table2.5a!$A$3:$AA$196,27, FALSE)</f>
        <v>PCE revenue assumes all kWh are at residential rate</v>
      </c>
    </row>
    <row r="149" spans="1:20" s="98" customFormat="1" x14ac:dyDescent="0.25">
      <c r="A149" s="98" t="s">
        <v>748</v>
      </c>
      <c r="B149">
        <f>VLOOKUP($A149,'LOOKUP SalesReport 2023-11-13'!$A$2:$O$216,4, FALSE)</f>
        <v>332670</v>
      </c>
      <c r="C149">
        <f>VLOOKUP(A149,'LOOKUP SalesReport 2023-11-13'!$A$2:$Q$216,9,FALSE)</f>
        <v>240</v>
      </c>
      <c r="D149" s="48" t="str" cm="1">
        <f t="array" ref="D149">IFERROR(_xlfn.XLOOKUP(1,('Annual Sales FINAL 06262023'!$A$3:$A$4500=Table2.5b!$A149)*('Annual Sales FINAL 06262023'!$F$3:$F$4500='Input_Data &amp; TOC'!$A$2),'Annual Sales FINAL 06262023'!$J$3:$J$4500,,TRUE),_xlfn.XLOOKUP(A149,'LOOKUP SalesReport 2023-11-13'!A:A,'LOOKUP SalesReport 2023-11-13'!H:H,,FALSE))</f>
        <v>Inside Passage Electric</v>
      </c>
      <c r="E149" s="48" t="str" cm="1">
        <f t="array" ref="E149">IFERROR(_xlfn.XLOOKUP(1,('Annual Sales FINAL 06262023'!$A$3:$A$4500=Table2.5b!$A149)*('Annual Sales FINAL 06262023'!$F$3:$F$4500='Input_Data &amp; TOC'!$A$2),'Annual Sales FINAL 06262023'!$B$3:$B$4500,,TRUE),_xlfn.XLOOKUP(A149,'LOOKUP SalesReport 2023-11-13'!A:A,'LOOKUP SalesReport 2023-11-13'!G:G,,FALSE))</f>
        <v>Hoonah</v>
      </c>
      <c r="F149" s="48" t="str" cm="1">
        <f t="array" ref="F149">IFERROR(_xlfn.XLOOKUP(1,('Annual Sales FINAL 06262023'!$A$3:$A$4500=Table2.5b!$A149)*('Annual Sales FINAL 06262023'!$F$3:$F$4500='Input_Data &amp; TOC'!$A$2),'Annual Sales FINAL 06262023'!$E$3:$E$4500,,TRUE),_xlfn.XLOOKUP(A149,'LOOKUP SalesReport 2023-11-13'!A:A,'LOOKUP SalesReport 2023-11-13'!K:K,,FALSE))</f>
        <v>Hoonah_grid</v>
      </c>
      <c r="G149" s="98" t="str">
        <f>VLOOKUP($F149,'LOOKUP INTERTIES 2023-11-08'!$B$2:$G$206,6,FALSE)</f>
        <v>Southeast</v>
      </c>
      <c r="H149" s="175">
        <f>IFERROR(VLOOKUP($A149,Table2.5a!$A$3:$AA$196,9, FALSE)/VLOOKUP($A149,Table2.5a!$A$3:$AA$196,10, FALSE)*1000,)</f>
        <v>4700.9785932721707</v>
      </c>
      <c r="I149" s="175">
        <f>IFERROR(VLOOKUP($A149,Table2.5a!$A$3:$AA$196,8, FALSE)/VLOOKUP($A149,Table2.5a!$A$3:$AA$196,10, FALSE)*1000,)</f>
        <v>2939.9528374108054</v>
      </c>
      <c r="J149" s="176">
        <f>IFERROR(VLOOKUP($A149,Table2.5a!$A$3:$AA$196,8, FALSE)/VLOOKUP($A149,Table2.5a!$A$3:$AA$196,9, FALSE),)</f>
        <v>0.62539166666666668</v>
      </c>
      <c r="K149" s="175">
        <f>IFERROR(VLOOKUP($A149,Table2.5a!$A$3:$AA$196,13, FALSE)/VLOOKUP($A149,Table2.5a!$A$3:$AA$196,14, FALSE)*1000,)</f>
        <v>66319.592592592584</v>
      </c>
      <c r="L149" s="175">
        <f>IFERROR(VLOOKUP($A149,Table2.5a!$A$3:$AA$196,12, FALSE)/VLOOKUP($A149,Table2.5a!$A$3:$AA$196,14, FALSE)*1000,)</f>
        <v>41475.720544135802</v>
      </c>
      <c r="M149" s="176">
        <f>IFERROR(VLOOKUP($A149,Table2.5a!$A$3:$AA$196,12, FALSE)/VLOOKUP($A149,Table2.5a!$A$3:$AA$196,13, FALSE),)</f>
        <v>0.62539166666666668</v>
      </c>
      <c r="N149" s="176">
        <f>IFERROR(VLOOKUP($A149,Table2.5a!$A$3:$AA$196,17, FALSE)/VLOOKUP($A149,Table2.5a!$A$3:$AA$196,18, FALSE)*1000,)</f>
        <v>11598.568008705111</v>
      </c>
      <c r="O149" s="176">
        <f>IFERROR(VLOOKUP($A149,Table2.5a!$A$3:$AA$196,16, FALSE)/VLOOKUP($A149,Table2.5a!$A$3:$AA$196,18, FALSE)*1000,)</f>
        <v>7253.6477779107709</v>
      </c>
      <c r="P149" s="176">
        <f>IFERROR(VLOOKUP($A149,Table2.5a!$A$3:$AA$196,16, FALSE),)</f>
        <v>555.50852565833327</v>
      </c>
      <c r="Q149" s="176" t="str">
        <f>IFERROR(VLOOKUP($A149,Table2.5a!$A$3:$AA$196,24, FALSE),)</f>
        <v>PCE</v>
      </c>
      <c r="R149" s="176">
        <f>IFERROR(VLOOKUP($A149,Table2.5a!$A$3:$AA$196,25, FALSE),)</f>
        <v>12</v>
      </c>
      <c r="S149" s="98" t="str">
        <f>VLOOKUP($A149,'LOOKUP SalesReport 2023-11-13'!$A$2:$P$216,16,FALSE)</f>
        <v>Southeast</v>
      </c>
      <c r="T149" s="170" t="str">
        <f>VLOOKUP($A149,[3]Table2.5a!$A$3:$AA$196,27, FALSE)</f>
        <v>PCE revenue assumes all kWh are at residential rate</v>
      </c>
    </row>
    <row r="150" spans="1:20" s="98" customFormat="1" x14ac:dyDescent="0.25">
      <c r="A150" s="98" t="s">
        <v>423</v>
      </c>
      <c r="B150">
        <f>VLOOKUP($A150,'LOOKUP SalesReport 2023-11-13'!$A$2:$O$216,4, FALSE)</f>
        <v>331210</v>
      </c>
      <c r="C150">
        <f>VLOOKUP(A150,'LOOKUP SalesReport 2023-11-13'!$A$2:$Q$216,9,FALSE)</f>
        <v>0</v>
      </c>
      <c r="D150" s="48" t="str" cm="1">
        <f t="array" ref="D150">IFERROR(_xlfn.XLOOKUP(1,('Annual Sales FINAL 06262023'!$A$3:$A$4500=Table2.5b!$A150)*('Annual Sales FINAL 06262023'!$F$3:$F$4500='Input_Data &amp; TOC'!$A$2),'Annual Sales FINAL 06262023'!$J$3:$J$4500,,TRUE),_xlfn.XLOOKUP(A150,'LOOKUP SalesReport 2023-11-13'!A:A,'LOOKUP SalesReport 2023-11-13'!H:H,,FALSE))</f>
        <v>Alaska Power &amp; Telephone Company</v>
      </c>
      <c r="E150" s="48" t="str" cm="1">
        <f t="array" ref="E150">IFERROR(_xlfn.XLOOKUP(1,('Annual Sales FINAL 06262023'!$A$3:$A$4500=Table2.5b!$A150)*('Annual Sales FINAL 06262023'!$F$3:$F$4500='Input_Data &amp; TOC'!$A$2),'Annual Sales FINAL 06262023'!$B$3:$B$4500,,TRUE),_xlfn.XLOOKUP(A150,'LOOKUP SalesReport 2023-11-13'!A:A,'LOOKUP SalesReport 2023-11-13'!G:G,,FALSE))</f>
        <v>Thorne Bay, Kasaan</v>
      </c>
      <c r="F150" s="48" t="str" cm="1">
        <f t="array" ref="F150">IFERROR(_xlfn.XLOOKUP(1,('Annual Sales FINAL 06262023'!$A$3:$A$4500=Table2.5b!$A150)*('Annual Sales FINAL 06262023'!$F$3:$F$4500='Input_Data &amp; TOC'!$A$2),'Annual Sales FINAL 06262023'!$E$3:$E$4500,,TRUE),_xlfn.XLOOKUP(A150,'LOOKUP SalesReport 2023-11-13'!A:A,'LOOKUP SalesReport 2023-11-13'!K:K,,FALSE))</f>
        <v>Prince of Wales Is._grid</v>
      </c>
      <c r="G150" s="98" t="str">
        <f>VLOOKUP($F150,'LOOKUP INTERTIES 2023-11-08'!$B$2:$G$206,6,FALSE)</f>
        <v>Southeast</v>
      </c>
      <c r="H150" s="175">
        <f>IFERROR(VLOOKUP($A150,Table2.5a!$A$3:$AA$196,9, FALSE)/VLOOKUP($A150,Table2.5a!$A$3:$AA$196,10, FALSE)*1000,)</f>
        <v>4952.277563608327</v>
      </c>
      <c r="I150" s="175">
        <f>IFERROR(VLOOKUP($A150,Table2.5a!$A$3:$AA$196,8, FALSE)/VLOOKUP($A150,Table2.5a!$A$3:$AA$196,10, FALSE)*1000,)</f>
        <v>1455.0204171678231</v>
      </c>
      <c r="J150" s="176">
        <f>IFERROR(VLOOKUP($A150,Table2.5a!$A$3:$AA$196,8, FALSE)/VLOOKUP($A150,Table2.5a!$A$3:$AA$196,9, FALSE),)</f>
        <v>0.29380833333333328</v>
      </c>
      <c r="K150" s="175">
        <f>IFERROR(VLOOKUP($A150,Table2.5a!$A$3:$AA$196,13, FALSE)/VLOOKUP($A150,Table2.5a!$A$3:$AA$196,14, FALSE)*1000,)</f>
        <v>29216.509695290861</v>
      </c>
      <c r="L150" s="175">
        <f>IFERROR(VLOOKUP($A150,Table2.5a!$A$3:$AA$196,12, FALSE)/VLOOKUP($A150,Table2.5a!$A$3:$AA$196,14, FALSE)*1000,)</f>
        <v>8584.0540193905799</v>
      </c>
      <c r="M150" s="176">
        <f>IFERROR(VLOOKUP($A150,Table2.5a!$A$3:$AA$196,12, FALSE)/VLOOKUP($A150,Table2.5a!$A$3:$AA$196,13, FALSE),)</f>
        <v>0.29380833333333328</v>
      </c>
      <c r="N150" s="176">
        <f>IFERROR(VLOOKUP($A150,Table2.5a!$A$3:$AA$196,17, FALSE)/VLOOKUP($A150,Table2.5a!$A$3:$AA$196,18, FALSE)*1000,)</f>
        <v>5692.2278761061953</v>
      </c>
      <c r="O150" s="176">
        <f>IFERROR(VLOOKUP($A150,Table2.5a!$A$3:$AA$196,16, FALSE)/VLOOKUP($A150,Table2.5a!$A$3:$AA$196,18, FALSE)*1000,)</f>
        <v>1672.4239852323005</v>
      </c>
      <c r="P150" s="176">
        <f>IFERROR(VLOOKUP($A150,Table2.5a!$A$3:$AA$196,16, FALSE),)</f>
        <v>251.97854710833329</v>
      </c>
      <c r="Q150" s="176" t="str">
        <f>IFERROR(VLOOKUP($A150,Table2.5a!$A$3:$AA$196,24, FALSE),)</f>
        <v>PCE</v>
      </c>
      <c r="R150" s="176">
        <f>IFERROR(VLOOKUP($A150,Table2.5a!$A$3:$AA$196,25, FALSE),)</f>
        <v>12</v>
      </c>
      <c r="S150" s="98" t="str">
        <f>VLOOKUP($A150,'LOOKUP SalesReport 2023-11-13'!$A$2:$P$216,16,FALSE)</f>
        <v>Southeast</v>
      </c>
      <c r="T150" s="170" t="str">
        <f>VLOOKUP($A150,[3]Table2.5a!$A$3:$AA$196,27, FALSE)</f>
        <v>PCE revenue assumes all kWh are at residential rate</v>
      </c>
    </row>
    <row r="151" spans="1:20" s="98" customFormat="1" x14ac:dyDescent="0.25">
      <c r="A151" s="98" t="s">
        <v>398</v>
      </c>
      <c r="B151">
        <f>VLOOKUP($A151,'LOOKUP SalesReport 2023-11-13'!$A$2:$O$216,4, FALSE)</f>
        <v>331190</v>
      </c>
      <c r="C151">
        <f>VLOOKUP(A151,'LOOKUP SalesReport 2023-11-13'!$A$2:$Q$216,9,FALSE)</f>
        <v>2</v>
      </c>
      <c r="D151" s="48" t="str" cm="1">
        <f t="array" ref="D151">IFERROR(_xlfn.XLOOKUP(1,('Annual Sales FINAL 06262023'!$A$3:$A$4500=Table2.5b!$A151)*('Annual Sales FINAL 06262023'!$F$3:$F$4500='Input_Data &amp; TOC'!$A$2),'Annual Sales FINAL 06262023'!$J$3:$J$4500,,TRUE),_xlfn.XLOOKUP(A151,'LOOKUP SalesReport 2023-11-13'!A:A,'LOOKUP SalesReport 2023-11-13'!H:H,,FALSE))</f>
        <v>Alaska Power &amp; Telephone Company</v>
      </c>
      <c r="E151" s="48" t="str" cm="1">
        <f t="array" ref="E151">IFERROR(_xlfn.XLOOKUP(1,('Annual Sales FINAL 06262023'!$A$3:$A$4500=Table2.5b!$A151)*('Annual Sales FINAL 06262023'!$F$3:$F$4500='Input_Data &amp; TOC'!$A$2),'Annual Sales FINAL 06262023'!$B$3:$B$4500,,TRUE),_xlfn.XLOOKUP(A151,'LOOKUP SalesReport 2023-11-13'!A:A,'LOOKUP SalesReport 2023-11-13'!G:G,,FALSE))</f>
        <v>Skagway</v>
      </c>
      <c r="F151" s="48" t="str" cm="1">
        <f t="array" ref="F151">IFERROR(_xlfn.XLOOKUP(1,('Annual Sales FINAL 06262023'!$A$3:$A$4500=Table2.5b!$A151)*('Annual Sales FINAL 06262023'!$F$3:$F$4500='Input_Data &amp; TOC'!$A$2),'Annual Sales FINAL 06262023'!$E$3:$E$4500,,TRUE),_xlfn.XLOOKUP(A151,'LOOKUP SalesReport 2023-11-13'!A:A,'LOOKUP SalesReport 2023-11-13'!K:K,,FALSE))</f>
        <v>UpperLynnCanal_grid</v>
      </c>
      <c r="G151" s="98" t="str">
        <f>VLOOKUP($F151,'LOOKUP INTERTIES 2023-11-08'!$B$2:$G$206,6,FALSE)</f>
        <v>Southeast</v>
      </c>
      <c r="H151" s="175">
        <f>IFERROR(VLOOKUP($A151,Table2.5a!$A$3:$AA$196,9, FALSE)/VLOOKUP($A151,Table2.5a!$A$3:$AA$196,10, FALSE)*1000,)</f>
        <v>5036.3810569663692</v>
      </c>
      <c r="I151" s="175">
        <f>IFERROR(VLOOKUP($A151,Table2.5a!$A$3:$AA$196,8, FALSE)/VLOOKUP($A151,Table2.5a!$A$3:$AA$196,10, FALSE)*1000,)</f>
        <v>1482.2489149073438</v>
      </c>
      <c r="J151" s="176">
        <f>IFERROR(VLOOKUP($A151,Table2.5a!$A$3:$AA$196,8, FALSE)/VLOOKUP($A151,Table2.5a!$A$3:$AA$196,9, FALSE),)</f>
        <v>0.29430833333333328</v>
      </c>
      <c r="K151" s="175">
        <f>IFERROR(VLOOKUP($A151,Table2.5a!$A$3:$AA$196,13, FALSE)/VLOOKUP($A151,Table2.5a!$A$3:$AA$196,14, FALSE)*1000,)</f>
        <v>128695.82261640798</v>
      </c>
      <c r="L151" s="175">
        <f>IFERROR(VLOOKUP($A151,Table2.5a!$A$3:$AA$196,12, FALSE)/VLOOKUP($A151,Table2.5a!$A$3:$AA$196,14, FALSE)*1000,)</f>
        <v>37876.253061197334</v>
      </c>
      <c r="M151" s="176">
        <f>IFERROR(VLOOKUP($A151,Table2.5a!$A$3:$AA$196,12, FALSE)/VLOOKUP($A151,Table2.5a!$A$3:$AA$196,13, FALSE),)</f>
        <v>0.29430833333333328</v>
      </c>
      <c r="N151" s="176">
        <f>IFERROR(VLOOKUP($A151,Table2.5a!$A$3:$AA$196,17, FALSE)/VLOOKUP($A151,Table2.5a!$A$3:$AA$196,18, FALSE)*1000,)</f>
        <v>3333.0348451327436</v>
      </c>
      <c r="O151" s="176">
        <f>IFERROR(VLOOKUP($A151,Table2.5a!$A$3:$AA$196,16, FALSE)/VLOOKUP($A151,Table2.5a!$A$3:$AA$196,18, FALSE)*1000,)</f>
        <v>980.93993021294227</v>
      </c>
      <c r="P151" s="176">
        <f>IFERROR(VLOOKUP($A151,Table2.5a!$A$3:$AA$196,16, FALSE),)</f>
        <v>591.17979794166649</v>
      </c>
      <c r="Q151" s="176" t="str">
        <f>IFERROR(VLOOKUP($A151,Table2.5a!$A$3:$AA$196,24, FALSE),)</f>
        <v>PCE</v>
      </c>
      <c r="R151" s="176">
        <f>IFERROR(VLOOKUP($A151,Table2.5a!$A$3:$AA$196,25, FALSE),)</f>
        <v>12</v>
      </c>
      <c r="S151" s="98" t="str">
        <f>VLOOKUP($A151,'LOOKUP SalesReport 2023-11-13'!$A$2:$P$216,16,FALSE)</f>
        <v>Southeast</v>
      </c>
      <c r="T151" s="170" t="str">
        <f>VLOOKUP($A151,[3]Table2.5a!$A$3:$AA$196,27, FALSE)</f>
        <v>PCE revenue assumes all kWh are at residential rate</v>
      </c>
    </row>
    <row r="152" spans="1:20" s="98" customFormat="1" ht="30" x14ac:dyDescent="0.25">
      <c r="A152" s="98" t="s">
        <v>401</v>
      </c>
      <c r="B152">
        <f>VLOOKUP($A152,'LOOKUP SalesReport 2023-11-13'!$A$2:$O$216,4, FALSE)</f>
        <v>331120</v>
      </c>
      <c r="C152">
        <f>VLOOKUP(A152,'LOOKUP SalesReport 2023-11-13'!$A$2:$Q$216,9,FALSE)</f>
        <v>2</v>
      </c>
      <c r="D152" s="48" t="str" cm="1">
        <f t="array" ref="D152">IFERROR(_xlfn.XLOOKUP(1,('Annual Sales FINAL 06262023'!$A$3:$A$4500=Table2.5b!$A152)*('Annual Sales FINAL 06262023'!$F$3:$F$4500='Input_Data &amp; TOC'!$A$2),'Annual Sales FINAL 06262023'!$J$3:$J$4500,,TRUE),_xlfn.XLOOKUP(A152,'LOOKUP SalesReport 2023-11-13'!A:A,'LOOKUP SalesReport 2023-11-13'!H:H,,FALSE))</f>
        <v>Alaska Power &amp; Telephone Company</v>
      </c>
      <c r="E152" s="48" t="str" cm="1">
        <f t="array" ref="E152">IFERROR(_xlfn.XLOOKUP(1,('Annual Sales FINAL 06262023'!$A$3:$A$4500=Table2.5b!$A152)*('Annual Sales FINAL 06262023'!$F$3:$F$4500='Input_Data &amp; TOC'!$A$2),'Annual Sales FINAL 06262023'!$B$3:$B$4500,,TRUE),_xlfn.XLOOKUP(A152,'LOOKUP SalesReport 2023-11-13'!A:A,'LOOKUP SalesReport 2023-11-13'!G:G,,FALSE))</f>
        <v>Haines, Covenant Life</v>
      </c>
      <c r="F152" s="48" t="str" cm="1">
        <f t="array" ref="F152">IFERROR(_xlfn.XLOOKUP(1,('Annual Sales FINAL 06262023'!$A$3:$A$4500=Table2.5b!$A152)*('Annual Sales FINAL 06262023'!$F$3:$F$4500='Input_Data &amp; TOC'!$A$2),'Annual Sales FINAL 06262023'!$E$3:$E$4500,,TRUE),_xlfn.XLOOKUP(A152,'LOOKUP SalesReport 2023-11-13'!A:A,'LOOKUP SalesReport 2023-11-13'!K:K,,FALSE))</f>
        <v>UpperLynnCanal_grid</v>
      </c>
      <c r="G152" s="98" t="str">
        <f>VLOOKUP($F152,'LOOKUP INTERTIES 2023-11-08'!$B$2:$G$206,6,FALSE)</f>
        <v>Southeast</v>
      </c>
      <c r="H152" s="175">
        <f>IFERROR(VLOOKUP($A152,Table2.5a!$A$3:$AA$196,9, FALSE)/VLOOKUP($A152,Table2.5a!$A$3:$AA$196,10, FALSE)*1000,)</f>
        <v>5057.484859593812</v>
      </c>
      <c r="I152" s="175">
        <f>IFERROR(VLOOKUP($A152,Table2.5a!$A$3:$AA$196,8, FALSE)/VLOOKUP($A152,Table2.5a!$A$3:$AA$196,10, FALSE)*1000,)</f>
        <v>1488.4177941784587</v>
      </c>
      <c r="J152" s="176">
        <f>IFERROR(VLOOKUP($A152,Table2.5a!$A$3:$AA$196,8, FALSE)/VLOOKUP($A152,Table2.5a!$A$3:$AA$196,9, FALSE),)</f>
        <v>0.29429999999999995</v>
      </c>
      <c r="K152" s="175">
        <f>IFERROR(VLOOKUP($A152,Table2.5a!$A$3:$AA$196,13, FALSE)/VLOOKUP($A152,Table2.5a!$A$3:$AA$196,14, FALSE)*1000,)</f>
        <v>166672.6153846154</v>
      </c>
      <c r="L152" s="175">
        <f>IFERROR(VLOOKUP($A152,Table2.5a!$A$3:$AA$196,12, FALSE)/VLOOKUP($A152,Table2.5a!$A$3:$AA$196,14, FALSE)*1000,)</f>
        <v>49051.750707692299</v>
      </c>
      <c r="M152" s="176">
        <f>IFERROR(VLOOKUP($A152,Table2.5a!$A$3:$AA$196,12, FALSE)/VLOOKUP($A152,Table2.5a!$A$3:$AA$196,13, FALSE),)</f>
        <v>0.29429999999999995</v>
      </c>
      <c r="N152" s="176">
        <f>IFERROR(VLOOKUP($A152,Table2.5a!$A$3:$AA$196,17, FALSE)/VLOOKUP($A152,Table2.5a!$A$3:$AA$196,18, FALSE)*1000,)</f>
        <v>5673.3405405405401</v>
      </c>
      <c r="O152" s="176">
        <f>IFERROR(VLOOKUP($A152,Table2.5a!$A$3:$AA$196,16, FALSE)/VLOOKUP($A152,Table2.5a!$A$3:$AA$196,18, FALSE)*1000,)</f>
        <v>1669.6641210810808</v>
      </c>
      <c r="P152" s="176">
        <f>IFERROR(VLOOKUP($A152,Table2.5a!$A$3:$AA$196,16, FALSE),)</f>
        <v>643.51637999999991</v>
      </c>
      <c r="Q152" s="176" t="str">
        <f>IFERROR(VLOOKUP($A152,Table2.5a!$A$3:$AA$196,24, FALSE),)</f>
        <v>PCE</v>
      </c>
      <c r="R152" s="176">
        <f>IFERROR(VLOOKUP($A152,Table2.5a!$A$3:$AA$196,25, FALSE),)</f>
        <v>12</v>
      </c>
      <c r="S152" s="98" t="str">
        <f>VLOOKUP($A152,'LOOKUP SalesReport 2023-11-13'!$A$2:$P$216,16,FALSE)</f>
        <v>Southeast</v>
      </c>
      <c r="T152" s="170" t="str">
        <f>VLOOKUP($A152,[3]Table2.5a!$A$3:$AA$196,27, FALSE)</f>
        <v>PCE revenue assumes all kWh are at residential rate</v>
      </c>
    </row>
    <row r="153" spans="1:20" s="98" customFormat="1" x14ac:dyDescent="0.25">
      <c r="A153" s="98" t="s">
        <v>500</v>
      </c>
      <c r="B153">
        <f>VLOOKUP($A153,'LOOKUP SalesReport 2023-11-13'!$A$2:$O$216,4, FALSE)</f>
        <v>332900</v>
      </c>
      <c r="C153">
        <f>VLOOKUP(A153,'LOOKUP SalesReport 2023-11-13'!$A$2:$Q$216,9,FALSE)</f>
        <v>53</v>
      </c>
      <c r="D153" s="48" t="str" cm="1">
        <f t="array" ref="D153">IFERROR(_xlfn.XLOOKUP(1,('Annual Sales FINAL 06262023'!$A$3:$A$4500=Table2.5b!$A153)*('Annual Sales FINAL 06262023'!$F$3:$F$4500='Input_Data &amp; TOC'!$A$2),'Annual Sales FINAL 06262023'!$J$3:$J$4500,,TRUE),_xlfn.XLOOKUP(A153,'LOOKUP SalesReport 2023-11-13'!A:A,'LOOKUP SalesReport 2023-11-13'!H:H,,FALSE))</f>
        <v>Alaska Village Electric Cooperative</v>
      </c>
      <c r="E153" s="48" t="str" cm="1">
        <f t="array" ref="E153">IFERROR(_xlfn.XLOOKUP(1,('Annual Sales FINAL 06262023'!$A$3:$A$4500=Table2.5b!$A153)*('Annual Sales FINAL 06262023'!$F$3:$F$4500='Input_Data &amp; TOC'!$A$2),'Annual Sales FINAL 06262023'!$B$3:$B$4500,,TRUE),_xlfn.XLOOKUP(A153,'LOOKUP SalesReport 2023-11-13'!A:A,'LOOKUP SalesReport 2023-11-13'!G:G,,FALSE))</f>
        <v>Yakutat</v>
      </c>
      <c r="F153" s="48" t="str" cm="1">
        <f t="array" ref="F153">IFERROR(_xlfn.XLOOKUP(1,('Annual Sales FINAL 06262023'!$A$3:$A$4500=Table2.5b!$A153)*('Annual Sales FINAL 06262023'!$F$3:$F$4500='Input_Data &amp; TOC'!$A$2),'Annual Sales FINAL 06262023'!$E$3:$E$4500,,TRUE),_xlfn.XLOOKUP(A153,'LOOKUP SalesReport 2023-11-13'!A:A,'LOOKUP SalesReport 2023-11-13'!K:K,,FALSE))</f>
        <v>Yakutat_grid</v>
      </c>
      <c r="G153" s="98" t="str">
        <f>VLOOKUP($F153,'LOOKUP INTERTIES 2023-11-08'!$B$2:$G$206,6,FALSE)</f>
        <v>Southeast</v>
      </c>
      <c r="H153" s="175">
        <f>IFERROR(VLOOKUP($A153,Table2.5a!$A$3:$AA$196,9, FALSE)/VLOOKUP($A153,Table2.5a!$A$3:$AA$196,10, FALSE)*1000,)</f>
        <v>5165.1257557436511</v>
      </c>
      <c r="I153" s="175">
        <f>IFERROR(VLOOKUP($A153,Table2.5a!$A$3:$AA$196,8, FALSE)/VLOOKUP($A153,Table2.5a!$A$3:$AA$196,10, FALSE)*1000,)</f>
        <v>2031.9174295949215</v>
      </c>
      <c r="J153" s="176">
        <f>IFERROR(VLOOKUP($A153,Table2.5a!$A$3:$AA$196,8, FALSE)/VLOOKUP($A153,Table2.5a!$A$3:$AA$196,9, FALSE),)</f>
        <v>0.39339166666666664</v>
      </c>
      <c r="K153" s="175">
        <f>IFERROR(VLOOKUP($A153,Table2.5a!$A$3:$AA$196,13, FALSE)/VLOOKUP($A153,Table2.5a!$A$3:$AA$196,14, FALSE)*1000,)</f>
        <v>82575.660377358494</v>
      </c>
      <c r="L153" s="175">
        <f>IFERROR(VLOOKUP($A153,Table2.5a!$A$3:$AA$196,12, FALSE)/VLOOKUP($A153,Table2.5a!$A$3:$AA$196,14, FALSE)*1000,)</f>
        <v>32484.576661949683</v>
      </c>
      <c r="M153" s="176">
        <f>IFERROR(VLOOKUP($A153,Table2.5a!$A$3:$AA$196,12, FALSE)/VLOOKUP($A153,Table2.5a!$A$3:$AA$196,13, FALSE),)</f>
        <v>0.39339166666666664</v>
      </c>
      <c r="N153" s="176">
        <f>IFERROR(VLOOKUP($A153,Table2.5a!$A$3:$AA$196,17, FALSE)/VLOOKUP($A153,Table2.5a!$A$3:$AA$196,18, FALSE)*1000,)</f>
        <v>13083.349950149552</v>
      </c>
      <c r="O153" s="176">
        <f>IFERROR(VLOOKUP($A153,Table2.5a!$A$3:$AA$196,16, FALSE)/VLOOKUP($A153,Table2.5a!$A$3:$AA$196,18, FALSE)*1000,)</f>
        <v>5146.8808424725821</v>
      </c>
      <c r="P153" s="176">
        <f>IFERROR(VLOOKUP($A153,Table2.5a!$A$3:$AA$196,16, FALSE),)</f>
        <v>860.38691416666654</v>
      </c>
      <c r="Q153" s="176" t="str">
        <f>IFERROR(VLOOKUP($A153,Table2.5a!$A$3:$AA$196,24, FALSE),)</f>
        <v>PCE</v>
      </c>
      <c r="R153" s="176">
        <f>IFERROR(VLOOKUP($A153,Table2.5a!$A$3:$AA$196,25, FALSE),)</f>
        <v>12</v>
      </c>
      <c r="S153" s="98" t="str">
        <f>VLOOKUP($A153,'LOOKUP SalesReport 2023-11-13'!$A$2:$P$216,16,FALSE)</f>
        <v>Southeast</v>
      </c>
      <c r="T153" s="170" t="str">
        <f>VLOOKUP($A153,[3]Table2.5a!$A$3:$AA$196,27, FALSE)</f>
        <v>PCE revenue assumes all kWh are at residential rate</v>
      </c>
    </row>
    <row r="154" spans="1:20" s="98" customFormat="1" x14ac:dyDescent="0.25">
      <c r="A154" s="98" t="s">
        <v>414</v>
      </c>
      <c r="B154">
        <f>VLOOKUP($A154,'LOOKUP SalesReport 2023-11-13'!$A$2:$O$216,4, FALSE)</f>
        <v>331170</v>
      </c>
      <c r="C154">
        <f>VLOOKUP(A154,'LOOKUP SalesReport 2023-11-13'!$A$2:$Q$216,9,FALSE)</f>
        <v>2</v>
      </c>
      <c r="D154" s="48" t="str" cm="1">
        <f t="array" ref="D154">IFERROR(_xlfn.XLOOKUP(1,('Annual Sales FINAL 06262023'!$A$3:$A$4500=Table2.5b!$A154)*('Annual Sales FINAL 06262023'!$F$3:$F$4500='Input_Data &amp; TOC'!$A$2),'Annual Sales FINAL 06262023'!$J$3:$J$4500,,TRUE),_xlfn.XLOOKUP(A154,'LOOKUP SalesReport 2023-11-13'!A:A,'LOOKUP SalesReport 2023-11-13'!H:H,,FALSE))</f>
        <v>Alaska Power &amp; Telephone Company</v>
      </c>
      <c r="E154" s="48" t="str" cm="1">
        <f t="array" ref="E154">IFERROR(_xlfn.XLOOKUP(1,('Annual Sales FINAL 06262023'!$A$3:$A$4500=Table2.5b!$A154)*('Annual Sales FINAL 06262023'!$F$3:$F$4500='Input_Data &amp; TOC'!$A$2),'Annual Sales FINAL 06262023'!$B$3:$B$4500,,TRUE),_xlfn.XLOOKUP(A154,'LOOKUP SalesReport 2023-11-13'!A:A,'LOOKUP SalesReport 2023-11-13'!G:G,,FALSE))</f>
        <v>Naukati Bay</v>
      </c>
      <c r="F154" s="48" t="str" cm="1">
        <f t="array" ref="F154">IFERROR(_xlfn.XLOOKUP(1,('Annual Sales FINAL 06262023'!$A$3:$A$4500=Table2.5b!$A154)*('Annual Sales FINAL 06262023'!$F$3:$F$4500='Input_Data &amp; TOC'!$A$2),'Annual Sales FINAL 06262023'!$E$3:$E$4500,,TRUE),_xlfn.XLOOKUP(A154,'LOOKUP SalesReport 2023-11-13'!A:A,'LOOKUP SalesReport 2023-11-13'!K:K,,FALSE))</f>
        <v>Prince of Wales Is._grid</v>
      </c>
      <c r="G154" s="98" t="str">
        <f>VLOOKUP($F154,'LOOKUP INTERTIES 2023-11-08'!$B$2:$G$206,6,FALSE)</f>
        <v>Southeast</v>
      </c>
      <c r="H154" s="175">
        <f>IFERROR(VLOOKUP($A154,Table2.5a!$A$3:$AA$196,9, FALSE)/VLOOKUP($A154,Table2.5a!$A$3:$AA$196,10, FALSE)*1000,)</f>
        <v>5169.6745061147703</v>
      </c>
      <c r="I154" s="175">
        <f>IFERROR(VLOOKUP($A154,Table2.5a!$A$3:$AA$196,8, FALSE)/VLOOKUP($A154,Table2.5a!$A$3:$AA$196,10, FALSE)*1000,)</f>
        <v>1518.8934505174032</v>
      </c>
      <c r="J154" s="176">
        <f>IFERROR(VLOOKUP($A154,Table2.5a!$A$3:$AA$196,8, FALSE)/VLOOKUP($A154,Table2.5a!$A$3:$AA$196,9, FALSE),)</f>
        <v>0.29380833333333328</v>
      </c>
      <c r="K154" s="175">
        <f>IFERROR(VLOOKUP($A154,Table2.5a!$A$3:$AA$196,13, FALSE)/VLOOKUP($A154,Table2.5a!$A$3:$AA$196,14, FALSE)*1000,)</f>
        <v>0</v>
      </c>
      <c r="L154" s="175">
        <f>IFERROR(VLOOKUP($A154,Table2.5a!$A$3:$AA$196,12, FALSE)/VLOOKUP($A154,Table2.5a!$A$3:$AA$196,14, FALSE)*1000,)</f>
        <v>0</v>
      </c>
      <c r="M154" s="176">
        <f>IFERROR(VLOOKUP($A154,Table2.5a!$A$3:$AA$196,12, FALSE)/VLOOKUP($A154,Table2.5a!$A$3:$AA$196,13, FALSE),)</f>
        <v>0.29380833333333328</v>
      </c>
      <c r="N154" s="176">
        <f>IFERROR(VLOOKUP($A154,Table2.5a!$A$3:$AA$196,17, FALSE)/VLOOKUP($A154,Table2.5a!$A$3:$AA$196,18, FALSE)*1000,)</f>
        <v>2554.2857142857138</v>
      </c>
      <c r="O154" s="176">
        <f>IFERROR(VLOOKUP($A154,Table2.5a!$A$3:$AA$196,16, FALSE)/VLOOKUP($A154,Table2.5a!$A$3:$AA$196,18, FALSE)*1000,)</f>
        <v>750.47042857142833</v>
      </c>
      <c r="P154" s="176">
        <f>IFERROR(VLOOKUP($A154,Table2.5a!$A$3:$AA$196,16, FALSE),)</f>
        <v>13.571006916666663</v>
      </c>
      <c r="Q154" s="176" t="str">
        <f>IFERROR(VLOOKUP($A154,Table2.5a!$A$3:$AA$196,24, FALSE),)</f>
        <v>PCE</v>
      </c>
      <c r="R154" s="176">
        <f>IFERROR(VLOOKUP($A154,Table2.5a!$A$3:$AA$196,25, FALSE),)</f>
        <v>12</v>
      </c>
      <c r="S154" s="98" t="str">
        <f>VLOOKUP($A154,'LOOKUP SalesReport 2023-11-13'!$A$2:$P$216,16,FALSE)</f>
        <v>Southeast</v>
      </c>
      <c r="T154" s="170" t="str">
        <f>VLOOKUP($A154,[3]Table2.5a!$A$3:$AA$196,27, FALSE)</f>
        <v>PCE revenue assumes all kWh are at residential rate</v>
      </c>
    </row>
    <row r="155" spans="1:20" s="98" customFormat="1" x14ac:dyDescent="0.25">
      <c r="A155" s="98" t="s">
        <v>428</v>
      </c>
      <c r="B155">
        <f>VLOOKUP($A155,'LOOKUP SalesReport 2023-11-13'!$A$2:$O$216,4, FALSE)</f>
        <v>331090</v>
      </c>
      <c r="C155">
        <f>VLOOKUP(A155,'LOOKUP SalesReport 2023-11-13'!$A$2:$Q$216,9,FALSE)</f>
        <v>2</v>
      </c>
      <c r="D155" s="48" t="str" cm="1">
        <f t="array" ref="D155">IFERROR(_xlfn.XLOOKUP(1,('Annual Sales FINAL 06262023'!$A$3:$A$4500=Table2.5b!$A155)*('Annual Sales FINAL 06262023'!$F$3:$F$4500='Input_Data &amp; TOC'!$A$2),'Annual Sales FINAL 06262023'!$J$3:$J$4500,,TRUE),_xlfn.XLOOKUP(A155,'LOOKUP SalesReport 2023-11-13'!A:A,'LOOKUP SalesReport 2023-11-13'!H:H,,FALSE))</f>
        <v>Alaska Power &amp; Telephone Company</v>
      </c>
      <c r="E155" s="48" t="str" cm="1">
        <f t="array" ref="E155">IFERROR(_xlfn.XLOOKUP(1,('Annual Sales FINAL 06262023'!$A$3:$A$4500=Table2.5b!$A155)*('Annual Sales FINAL 06262023'!$F$3:$F$4500='Input_Data &amp; TOC'!$A$2),'Annual Sales FINAL 06262023'!$B$3:$B$4500,,TRUE),_xlfn.XLOOKUP(A155,'LOOKUP SalesReport 2023-11-13'!A:A,'LOOKUP SalesReport 2023-11-13'!G:G,,FALSE))</f>
        <v>Craig</v>
      </c>
      <c r="F155" s="48" t="str" cm="1">
        <f t="array" ref="F155">IFERROR(_xlfn.XLOOKUP(1,('Annual Sales FINAL 06262023'!$A$3:$A$4500=Table2.5b!$A155)*('Annual Sales FINAL 06262023'!$F$3:$F$4500='Input_Data &amp; TOC'!$A$2),'Annual Sales FINAL 06262023'!$E$3:$E$4500,,TRUE),_xlfn.XLOOKUP(A155,'LOOKUP SalesReport 2023-11-13'!A:A,'LOOKUP SalesReport 2023-11-13'!K:K,,FALSE))</f>
        <v>Prince of Wales Is._grid</v>
      </c>
      <c r="G155" s="98" t="str">
        <f>VLOOKUP($F155,'LOOKUP INTERTIES 2023-11-08'!$B$2:$G$206,6,FALSE)</f>
        <v>Southeast</v>
      </c>
      <c r="H155" s="175">
        <f>IFERROR(VLOOKUP($A155,Table2.5a!$A$3:$AA$196,9, FALSE)/VLOOKUP($A155,Table2.5a!$A$3:$AA$196,10, FALSE)*1000,)</f>
        <v>5450.6514459665141</v>
      </c>
      <c r="I155" s="175">
        <f>IFERROR(VLOOKUP($A155,Table2.5a!$A$3:$AA$196,8, FALSE)/VLOOKUP($A155,Table2.5a!$A$3:$AA$196,10, FALSE)*1000,)</f>
        <v>1601.4013948249612</v>
      </c>
      <c r="J155" s="176">
        <f>IFERROR(VLOOKUP($A155,Table2.5a!$A$3:$AA$196,8, FALSE)/VLOOKUP($A155,Table2.5a!$A$3:$AA$196,9, FALSE),)</f>
        <v>0.29379999999999989</v>
      </c>
      <c r="K155" s="175">
        <f>IFERROR(VLOOKUP($A155,Table2.5a!$A$3:$AA$196,13, FALSE)/VLOOKUP($A155,Table2.5a!$A$3:$AA$196,14, FALSE)*1000,)</f>
        <v>112064.93666026871</v>
      </c>
      <c r="L155" s="175">
        <f>IFERROR(VLOOKUP($A155,Table2.5a!$A$3:$AA$196,12, FALSE)/VLOOKUP($A155,Table2.5a!$A$3:$AA$196,14, FALSE)*1000,)</f>
        <v>32924.678390786939</v>
      </c>
      <c r="M155" s="176">
        <f>IFERROR(VLOOKUP($A155,Table2.5a!$A$3:$AA$196,12, FALSE)/VLOOKUP($A155,Table2.5a!$A$3:$AA$196,13, FALSE),)</f>
        <v>0.29379999999999989</v>
      </c>
      <c r="N155" s="176">
        <f>IFERROR(VLOOKUP($A155,Table2.5a!$A$3:$AA$196,17, FALSE)/VLOOKUP($A155,Table2.5a!$A$3:$AA$196,18, FALSE)*1000,)</f>
        <v>5399.408409859835</v>
      </c>
      <c r="O155" s="176">
        <f>IFERROR(VLOOKUP($A155,Table2.5a!$A$3:$AA$196,16, FALSE)/VLOOKUP($A155,Table2.5a!$A$3:$AA$196,18, FALSE)*1000,)</f>
        <v>1586.346190816819</v>
      </c>
      <c r="P155" s="176">
        <f>IFERROR(VLOOKUP($A155,Table2.5a!$A$3:$AA$196,16, FALSE),)</f>
        <v>547.02504479999982</v>
      </c>
      <c r="Q155" s="176" t="str">
        <f>IFERROR(VLOOKUP($A155,Table2.5a!$A$3:$AA$196,24, FALSE),)</f>
        <v>PCE</v>
      </c>
      <c r="R155" s="176">
        <f>IFERROR(VLOOKUP($A155,Table2.5a!$A$3:$AA$196,25, FALSE),)</f>
        <v>12</v>
      </c>
      <c r="S155" s="98" t="str">
        <f>VLOOKUP($A155,'LOOKUP SalesReport 2023-11-13'!$A$2:$P$216,16,FALSE)</f>
        <v>Southeast</v>
      </c>
      <c r="T155" s="170" t="str">
        <f>VLOOKUP($A155,[3]Table2.5a!$A$3:$AA$196,27, FALSE)</f>
        <v>PCE revenue assumes all kWh are at residential rate</v>
      </c>
    </row>
    <row r="156" spans="1:20" s="98" customFormat="1" x14ac:dyDescent="0.25">
      <c r="A156" s="98" t="s">
        <v>405</v>
      </c>
      <c r="B156">
        <f>VLOOKUP($A156,'LOOKUP SalesReport 2023-11-13'!$A$2:$O$216,4, FALSE)</f>
        <v>331140</v>
      </c>
      <c r="C156">
        <f>VLOOKUP(A156,'LOOKUP SalesReport 2023-11-13'!$A$2:$Q$216,9,FALSE)</f>
        <v>2</v>
      </c>
      <c r="D156" s="48" t="str" cm="1">
        <f t="array" ref="D156">IFERROR(_xlfn.XLOOKUP(1,('Annual Sales FINAL 06262023'!$A$3:$A$4500=Table2.5b!$A156)*('Annual Sales FINAL 06262023'!$F$3:$F$4500='Input_Data &amp; TOC'!$A$2),'Annual Sales FINAL 06262023'!$J$3:$J$4500,,TRUE),_xlfn.XLOOKUP(A156,'LOOKUP SalesReport 2023-11-13'!A:A,'LOOKUP SalesReport 2023-11-13'!H:H,,FALSE))</f>
        <v>Alaska Power &amp; Telephone Company</v>
      </c>
      <c r="E156" s="48" t="str" cm="1">
        <f t="array" ref="E156">IFERROR(_xlfn.XLOOKUP(1,('Annual Sales FINAL 06262023'!$A$3:$A$4500=Table2.5b!$A156)*('Annual Sales FINAL 06262023'!$F$3:$F$4500='Input_Data &amp; TOC'!$A$2),'Annual Sales FINAL 06262023'!$B$3:$B$4500,,TRUE),_xlfn.XLOOKUP(A156,'LOOKUP SalesReport 2023-11-13'!A:A,'LOOKUP SalesReport 2023-11-13'!G:G,,FALSE))</f>
        <v>Hollis</v>
      </c>
      <c r="F156" s="48" t="str" cm="1">
        <f t="array" ref="F156">IFERROR(_xlfn.XLOOKUP(1,('Annual Sales FINAL 06262023'!$A$3:$A$4500=Table2.5b!$A156)*('Annual Sales FINAL 06262023'!$F$3:$F$4500='Input_Data &amp; TOC'!$A$2),'Annual Sales FINAL 06262023'!$E$3:$E$4500,,TRUE),_xlfn.XLOOKUP(A156,'LOOKUP SalesReport 2023-11-13'!A:A,'LOOKUP SalesReport 2023-11-13'!K:K,,FALSE))</f>
        <v>Prince of Wales Is._grid</v>
      </c>
      <c r="G156" s="98" t="str">
        <f>VLOOKUP($F156,'LOOKUP INTERTIES 2023-11-08'!$B$2:$G$206,6,FALSE)</f>
        <v>Southeast</v>
      </c>
      <c r="H156" s="175">
        <f>IFERROR(VLOOKUP($A156,Table2.5a!$A$3:$AA$196,9, FALSE)/VLOOKUP($A156,Table2.5a!$A$3:$AA$196,10, FALSE)*1000,)</f>
        <v>5652.474489795919</v>
      </c>
      <c r="I156" s="175">
        <f>IFERROR(VLOOKUP($A156,Table2.5a!$A$3:$AA$196,8, FALSE)/VLOOKUP($A156,Table2.5a!$A$3:$AA$196,10, FALSE)*1000,)</f>
        <v>1660.7441090561224</v>
      </c>
      <c r="J156" s="176">
        <f>IFERROR(VLOOKUP($A156,Table2.5a!$A$3:$AA$196,8, FALSE)/VLOOKUP($A156,Table2.5a!$A$3:$AA$196,9, FALSE),)</f>
        <v>0.29380833333333328</v>
      </c>
      <c r="K156" s="175">
        <f>IFERROR(VLOOKUP($A156,Table2.5a!$A$3:$AA$196,13, FALSE)/VLOOKUP($A156,Table2.5a!$A$3:$AA$196,14, FALSE)*1000,)</f>
        <v>3005257</v>
      </c>
      <c r="L156" s="175">
        <f>IFERROR(VLOOKUP($A156,Table2.5a!$A$3:$AA$196,12, FALSE)/VLOOKUP($A156,Table2.5a!$A$3:$AA$196,14, FALSE)*1000,)</f>
        <v>882969.55040833319</v>
      </c>
      <c r="M156" s="176">
        <f>IFERROR(VLOOKUP($A156,Table2.5a!$A$3:$AA$196,12, FALSE)/VLOOKUP($A156,Table2.5a!$A$3:$AA$196,13, FALSE),)</f>
        <v>0.29380833333333328</v>
      </c>
      <c r="N156" s="176">
        <f>IFERROR(VLOOKUP($A156,Table2.5a!$A$3:$AA$196,17, FALSE)/VLOOKUP($A156,Table2.5a!$A$3:$AA$196,18, FALSE)*1000,)</f>
        <v>1231.2585365853656</v>
      </c>
      <c r="O156" s="176">
        <f>IFERROR(VLOOKUP($A156,Table2.5a!$A$3:$AA$196,16, FALSE)/VLOOKUP($A156,Table2.5a!$A$3:$AA$196,18, FALSE)*1000,)</f>
        <v>361.75401853658525</v>
      </c>
      <c r="P156" s="176">
        <f>IFERROR(VLOOKUP($A156,Table2.5a!$A$3:$AA$196,16, FALSE),)</f>
        <v>12.359928966666663</v>
      </c>
      <c r="Q156" s="176" t="str">
        <f>IFERROR(VLOOKUP($A156,Table2.5a!$A$3:$AA$196,24, FALSE),)</f>
        <v>PCE</v>
      </c>
      <c r="R156" s="176">
        <f>IFERROR(VLOOKUP($A156,Table2.5a!$A$3:$AA$196,25, FALSE),)</f>
        <v>12</v>
      </c>
      <c r="S156" s="98" t="str">
        <f>VLOOKUP($A156,'LOOKUP SalesReport 2023-11-13'!$A$2:$P$216,16,FALSE)</f>
        <v>Southeast</v>
      </c>
      <c r="T156" s="170" t="str">
        <f>VLOOKUP($A156,[3]Table2.5a!$A$3:$AA$196,27, FALSE)</f>
        <v>PCE revenue assumes all kWh are at residential rate</v>
      </c>
    </row>
    <row r="157" spans="1:20" s="98" customFormat="1" x14ac:dyDescent="0.25">
      <c r="A157" s="98" t="s">
        <v>408</v>
      </c>
      <c r="B157">
        <f>VLOOKUP($A157,'LOOKUP SalesReport 2023-11-13'!$A$2:$O$216,4, FALSE)</f>
        <v>331150</v>
      </c>
      <c r="C157">
        <f>VLOOKUP(A157,'LOOKUP SalesReport 2023-11-13'!$A$2:$Q$216,9,FALSE)</f>
        <v>2</v>
      </c>
      <c r="D157" s="48" t="str" cm="1">
        <f t="array" ref="D157">IFERROR(_xlfn.XLOOKUP(1,('Annual Sales FINAL 06262023'!$A$3:$A$4500=Table2.5b!$A157)*('Annual Sales FINAL 06262023'!$F$3:$F$4500='Input_Data &amp; TOC'!$A$2),'Annual Sales FINAL 06262023'!$J$3:$J$4500,,TRUE),_xlfn.XLOOKUP(A157,'LOOKUP SalesReport 2023-11-13'!A:A,'LOOKUP SalesReport 2023-11-13'!H:H,,FALSE))</f>
        <v>Alaska Power &amp; Telephone Company</v>
      </c>
      <c r="E157" s="48" t="str" cm="1">
        <f t="array" ref="E157">IFERROR(_xlfn.XLOOKUP(1,('Annual Sales FINAL 06262023'!$A$3:$A$4500=Table2.5b!$A157)*('Annual Sales FINAL 06262023'!$F$3:$F$4500='Input_Data &amp; TOC'!$A$2),'Annual Sales FINAL 06262023'!$B$3:$B$4500,,TRUE),_xlfn.XLOOKUP(A157,'LOOKUP SalesReport 2023-11-13'!A:A,'LOOKUP SalesReport 2023-11-13'!G:G,,FALSE))</f>
        <v>Hydaburg</v>
      </c>
      <c r="F157" s="48" t="str" cm="1">
        <f t="array" ref="F157">IFERROR(_xlfn.XLOOKUP(1,('Annual Sales FINAL 06262023'!$A$3:$A$4500=Table2.5b!$A157)*('Annual Sales FINAL 06262023'!$F$3:$F$4500='Input_Data &amp; TOC'!$A$2),'Annual Sales FINAL 06262023'!$E$3:$E$4500,,TRUE),_xlfn.XLOOKUP(A157,'LOOKUP SalesReport 2023-11-13'!A:A,'LOOKUP SalesReport 2023-11-13'!K:K,,FALSE))</f>
        <v>Prince of Wales Is._grid</v>
      </c>
      <c r="G157" s="98" t="str">
        <f>VLOOKUP($F157,'LOOKUP INTERTIES 2023-11-08'!$B$2:$G$206,6,FALSE)</f>
        <v>Southeast</v>
      </c>
      <c r="H157" s="175">
        <f>IFERROR(VLOOKUP($A157,Table2.5a!$A$3:$AA$196,9, FALSE)/VLOOKUP($A157,Table2.5a!$A$3:$AA$196,10, FALSE)*1000,)</f>
        <v>5726.3342939481272</v>
      </c>
      <c r="I157" s="175">
        <f>IFERROR(VLOOKUP($A157,Table2.5a!$A$3:$AA$196,8, FALSE)/VLOOKUP($A157,Table2.5a!$A$3:$AA$196,10, FALSE)*1000,)</f>
        <v>1682.3970155619595</v>
      </c>
      <c r="J157" s="176">
        <f>IFERROR(VLOOKUP($A157,Table2.5a!$A$3:$AA$196,8, FALSE)/VLOOKUP($A157,Table2.5a!$A$3:$AA$196,9, FALSE),)</f>
        <v>0.29379999999999995</v>
      </c>
      <c r="K157" s="175">
        <f>IFERROR(VLOOKUP($A157,Table2.5a!$A$3:$AA$196,13, FALSE)/VLOOKUP($A157,Table2.5a!$A$3:$AA$196,14, FALSE)*1000,)</f>
        <v>53308.210526315786</v>
      </c>
      <c r="L157" s="175">
        <f>IFERROR(VLOOKUP($A157,Table2.5a!$A$3:$AA$196,12, FALSE)/VLOOKUP($A157,Table2.5a!$A$3:$AA$196,14, FALSE)*1000,)</f>
        <v>15661.952252631576</v>
      </c>
      <c r="M157" s="176">
        <f>IFERROR(VLOOKUP($A157,Table2.5a!$A$3:$AA$196,12, FALSE)/VLOOKUP($A157,Table2.5a!$A$3:$AA$196,13, FALSE),)</f>
        <v>0.29379999999999995</v>
      </c>
      <c r="N157" s="176">
        <f>IFERROR(VLOOKUP($A157,Table2.5a!$A$3:$AA$196,17, FALSE)/VLOOKUP($A157,Table2.5a!$A$3:$AA$196,18, FALSE)*1000,)</f>
        <v>7889.2582417582425</v>
      </c>
      <c r="O157" s="176">
        <f>IFERROR(VLOOKUP($A157,Table2.5a!$A$3:$AA$196,16, FALSE)/VLOOKUP($A157,Table2.5a!$A$3:$AA$196,18, FALSE)*1000,)</f>
        <v>2317.8640714285712</v>
      </c>
      <c r="P157" s="176">
        <f>IFERROR(VLOOKUP($A157,Table2.5a!$A$3:$AA$196,16, FALSE),)</f>
        <v>140.61708699999997</v>
      </c>
      <c r="Q157" s="176" t="str">
        <f>IFERROR(VLOOKUP($A157,Table2.5a!$A$3:$AA$196,24, FALSE),)</f>
        <v>PCE</v>
      </c>
      <c r="R157" s="176">
        <f>IFERROR(VLOOKUP($A157,Table2.5a!$A$3:$AA$196,25, FALSE),)</f>
        <v>12</v>
      </c>
      <c r="S157" s="98" t="str">
        <f>VLOOKUP($A157,'LOOKUP SalesReport 2023-11-13'!$A$2:$P$216,16,FALSE)</f>
        <v>Southeast</v>
      </c>
      <c r="T157" s="170" t="str">
        <f>VLOOKUP($A157,[3]Table2.5a!$A$3:$AA$196,27, FALSE)</f>
        <v>PCE revenue assumes all kWh are at residential rate</v>
      </c>
    </row>
    <row r="158" spans="1:20" s="98" customFormat="1" x14ac:dyDescent="0.25">
      <c r="A158" s="98" t="s">
        <v>429</v>
      </c>
      <c r="B158">
        <f>VLOOKUP($A158,'LOOKUP SalesReport 2023-11-13'!$A$2:$O$216,4, FALSE)</f>
        <v>331155</v>
      </c>
      <c r="C158">
        <f>VLOOKUP(A158,'LOOKUP SalesReport 2023-11-13'!$A$2:$Q$216,9,FALSE)</f>
        <v>2</v>
      </c>
      <c r="D158" s="48" t="str" cm="1">
        <f t="array" ref="D158">IFERROR(_xlfn.XLOOKUP(1,('Annual Sales FINAL 06262023'!$A$3:$A$4500=Table2.5b!$A158)*('Annual Sales FINAL 06262023'!$F$3:$F$4500='Input_Data &amp; TOC'!$A$2),'Annual Sales FINAL 06262023'!$J$3:$J$4500,,TRUE),_xlfn.XLOOKUP(A158,'LOOKUP SalesReport 2023-11-13'!A:A,'LOOKUP SalesReport 2023-11-13'!H:H,,FALSE))</f>
        <v>Alaska Power &amp; Telephone Company</v>
      </c>
      <c r="E158" s="48" t="str" cm="1">
        <f t="array" ref="E158">IFERROR(_xlfn.XLOOKUP(1,('Annual Sales FINAL 06262023'!$A$3:$A$4500=Table2.5b!$A158)*('Annual Sales FINAL 06262023'!$F$3:$F$4500='Input_Data &amp; TOC'!$A$2),'Annual Sales FINAL 06262023'!$B$3:$B$4500,,TRUE),_xlfn.XLOOKUP(A158,'LOOKUP SalesReport 2023-11-13'!A:A,'LOOKUP SalesReport 2023-11-13'!G:G,,FALSE))</f>
        <v>Klawock</v>
      </c>
      <c r="F158" s="48" t="str" cm="1">
        <f t="array" ref="F158">IFERROR(_xlfn.XLOOKUP(1,('Annual Sales FINAL 06262023'!$A$3:$A$4500=Table2.5b!$A158)*('Annual Sales FINAL 06262023'!$F$3:$F$4500='Input_Data &amp; TOC'!$A$2),'Annual Sales FINAL 06262023'!$E$3:$E$4500,,TRUE),_xlfn.XLOOKUP(A158,'LOOKUP SalesReport 2023-11-13'!A:A,'LOOKUP SalesReport 2023-11-13'!K:K,,FALSE))</f>
        <v>Prince of Wales Is._grid</v>
      </c>
      <c r="G158" s="98" t="str">
        <f>VLOOKUP($F158,'LOOKUP INTERTIES 2023-11-08'!$B$2:$G$206,6,FALSE)</f>
        <v>Southeast</v>
      </c>
      <c r="H158" s="175">
        <f>IFERROR(VLOOKUP($A158,Table2.5a!$A$3:$AA$196,9, FALSE)/VLOOKUP($A158,Table2.5a!$A$3:$AA$196,10, FALSE)*1000,)</f>
        <v>5928.4252068746027</v>
      </c>
      <c r="I158" s="175">
        <f>IFERROR(VLOOKUP($A158,Table2.5a!$A$3:$AA$196,8, FALSE)/VLOOKUP($A158,Table2.5a!$A$3:$AA$196,10, FALSE)*1000,)</f>
        <v>1741.7713257797575</v>
      </c>
      <c r="J158" s="176">
        <f>IFERROR(VLOOKUP($A158,Table2.5a!$A$3:$AA$196,8, FALSE)/VLOOKUP($A158,Table2.5a!$A$3:$AA$196,9, FALSE),)</f>
        <v>0.29379999999999989</v>
      </c>
      <c r="K158" s="175">
        <f>IFERROR(VLOOKUP($A158,Table2.5a!$A$3:$AA$196,13, FALSE)/VLOOKUP($A158,Table2.5a!$A$3:$AA$196,14, FALSE)*1000,)</f>
        <v>238942.67716535431</v>
      </c>
      <c r="L158" s="175">
        <f>IFERROR(VLOOKUP($A158,Table2.5a!$A$3:$AA$196,12, FALSE)/VLOOKUP($A158,Table2.5a!$A$3:$AA$196,14, FALSE)*1000,)</f>
        <v>70201.358551181067</v>
      </c>
      <c r="M158" s="176">
        <f>IFERROR(VLOOKUP($A158,Table2.5a!$A$3:$AA$196,12, FALSE)/VLOOKUP($A158,Table2.5a!$A$3:$AA$196,13, FALSE),)</f>
        <v>0.29379999999999989</v>
      </c>
      <c r="N158" s="176">
        <f>IFERROR(VLOOKUP($A158,Table2.5a!$A$3:$AA$196,17, FALSE)/VLOOKUP($A158,Table2.5a!$A$3:$AA$196,18, FALSE)*1000,)</f>
        <v>6030.6703724291274</v>
      </c>
      <c r="O158" s="176">
        <f>IFERROR(VLOOKUP($A158,Table2.5a!$A$3:$AA$196,16, FALSE)/VLOOKUP($A158,Table2.5a!$A$3:$AA$196,18, FALSE)*1000,)</f>
        <v>1771.8109554196769</v>
      </c>
      <c r="P158" s="176">
        <f>IFERROR(VLOOKUP($A158,Table2.5a!$A$3:$AA$196,16, FALSE),)</f>
        <v>265.62399239999991</v>
      </c>
      <c r="Q158" s="176" t="str">
        <f>IFERROR(VLOOKUP($A158,Table2.5a!$A$3:$AA$196,24, FALSE),)</f>
        <v>PCE</v>
      </c>
      <c r="R158" s="176">
        <f>IFERROR(VLOOKUP($A158,Table2.5a!$A$3:$AA$196,25, FALSE),)</f>
        <v>12</v>
      </c>
      <c r="S158" s="98" t="str">
        <f>VLOOKUP($A158,'LOOKUP SalesReport 2023-11-13'!$A$2:$P$216,16,FALSE)</f>
        <v>Southeast</v>
      </c>
      <c r="T158" s="170" t="str">
        <f>VLOOKUP($A158,[3]Table2.5a!$A$3:$AA$196,27, FALSE)</f>
        <v>PCE revenue assumes all kWh are at residential rate</v>
      </c>
    </row>
    <row r="159" spans="1:20" s="98" customFormat="1" ht="30" x14ac:dyDescent="0.25">
      <c r="A159" s="98" t="s">
        <v>372</v>
      </c>
      <c r="B159">
        <f>VLOOKUP($A159,'LOOKUP SalesReport 2023-11-13'!$A$2:$O$216,4, FALSE)</f>
        <v>0</v>
      </c>
      <c r="C159">
        <f>VLOOKUP(A159,'LOOKUP SalesReport 2023-11-13'!$A$2:$Q$216,9,FALSE)</f>
        <v>1</v>
      </c>
      <c r="D159" s="48" t="str" cm="1">
        <f t="array" ref="D159">IFERROR(_xlfn.XLOOKUP(1,('Annual Sales FINAL 06262023'!$A$3:$A$4500=Table2.5b!$A159)*('Annual Sales FINAL 06262023'!$F$3:$F$4500='Input_Data &amp; TOC'!$A$2),'Annual Sales FINAL 06262023'!$J$3:$J$4500,,TRUE),_xlfn.XLOOKUP(A159,'LOOKUP SalesReport 2023-11-13'!A:A,'LOOKUP SalesReport 2023-11-13'!H:H,,FALSE))</f>
        <v>Alaska Electric Light &amp; Power Co.</v>
      </c>
      <c r="E159" s="48" t="str" cm="1">
        <f t="array" ref="E159">IFERROR(_xlfn.XLOOKUP(1,('Annual Sales FINAL 06262023'!$A$3:$A$4500=Table2.5b!$A159)*('Annual Sales FINAL 06262023'!$F$3:$F$4500='Input_Data &amp; TOC'!$A$2),'Annual Sales FINAL 06262023'!$B$3:$B$4500,,TRUE),_xlfn.XLOOKUP(A159,'LOOKUP SalesReport 2023-11-13'!A:A,'LOOKUP SalesReport 2023-11-13'!G:G,,FALSE))</f>
        <v>Alaska Electric Light&amp;Power Co</v>
      </c>
      <c r="F159" s="48" t="str" cm="1">
        <f t="array" ref="F159">IFERROR(_xlfn.XLOOKUP(1,('Annual Sales FINAL 06262023'!$A$3:$A$4500=Table2.5b!$A159)*('Annual Sales FINAL 06262023'!$F$3:$F$4500='Input_Data &amp; TOC'!$A$2),'Annual Sales FINAL 06262023'!$E$3:$E$4500,,TRUE),_xlfn.XLOOKUP(A159,'LOOKUP SalesReport 2023-11-13'!A:A,'LOOKUP SalesReport 2023-11-13'!K:K,,FALSE))</f>
        <v>Juneau_grid</v>
      </c>
      <c r="G159" s="98" t="str">
        <f>VLOOKUP($F159,'LOOKUP INTERTIES 2023-11-08'!$B$2:$G$206,6,FALSE)</f>
        <v>Southeast</v>
      </c>
      <c r="H159" s="175">
        <f>IFERROR(VLOOKUP($A159,Table2.5a!$A$3:$AA$196,9, FALSE)/VLOOKUP($A159,Table2.5a!$A$3:$AA$196,10, FALSE)*1000,)</f>
        <v>10656.389425317973</v>
      </c>
      <c r="I159" s="175">
        <f>IFERROR(VLOOKUP($A159,Table2.5a!$A$3:$AA$196,8, FALSE)/VLOOKUP($A159,Table2.5a!$A$3:$AA$196,10, FALSE)*1000,)</f>
        <v>1268.702137577412</v>
      </c>
      <c r="J159" s="176">
        <f>IFERROR(VLOOKUP($A159,Table2.5a!$A$3:$AA$196,8, FALSE)/VLOOKUP($A159,Table2.5a!$A$3:$AA$196,9, FALSE),)</f>
        <v>0.11905553437857361</v>
      </c>
      <c r="K159" s="175">
        <f>IFERROR(VLOOKUP($A159,Table2.5a!$A$3:$AA$196,13, FALSE)/VLOOKUP($A159,Table2.5a!$A$3:$AA$196,14, FALSE)*1000,)</f>
        <v>49047.181628392485</v>
      </c>
      <c r="L159" s="175">
        <f>IFERROR(VLOOKUP($A159,Table2.5a!$A$3:$AA$196,12, FALSE)/VLOOKUP($A159,Table2.5a!$A$3:$AA$196,14, FALSE)*1000,)</f>
        <v>4876.2004175365337</v>
      </c>
      <c r="M159" s="176">
        <f>IFERROR(VLOOKUP($A159,Table2.5a!$A$3:$AA$196,12, FALSE)/VLOOKUP($A159,Table2.5a!$A$3:$AA$196,13, FALSE),)</f>
        <v>9.9418565056015248E-2</v>
      </c>
      <c r="N159" s="176">
        <f>IFERROR(VLOOKUP($A159,Table2.5a!$A$3:$AA$196,17, FALSE)/VLOOKUP($A159,Table2.5a!$A$3:$AA$196,18, FALSE)*1000,)</f>
        <v>1048256.1983471073</v>
      </c>
      <c r="O159" s="176">
        <f>IFERROR(VLOOKUP($A159,Table2.5a!$A$3:$AA$196,16, FALSE)/VLOOKUP($A159,Table2.5a!$A$3:$AA$196,18, FALSE)*1000,)</f>
        <v>120234.71074380165</v>
      </c>
      <c r="P159" s="176">
        <f>IFERROR(VLOOKUP($A159,Table2.5a!$A$3:$AA$196,16, FALSE),)</f>
        <v>14548.4</v>
      </c>
      <c r="Q159" s="176" t="str">
        <f>IFERROR(VLOOKUP($A159,Table2.5a!$A$3:$AA$196,24, FALSE),)</f>
        <v>EIA861</v>
      </c>
      <c r="R159" s="176">
        <f>IFERROR(VLOOKUP($A159,Table2.5a!$A$3:$AA$196,25, FALSE),)</f>
        <v>0</v>
      </c>
      <c r="S159" s="98" t="str">
        <f>VLOOKUP($A159,'LOOKUP SalesReport 2023-11-13'!$A$2:$P$216,16,FALSE)</f>
        <v>Southeast</v>
      </c>
      <c r="T159" s="170" t="str">
        <f>VLOOKUP($A159,[3]Table2.5a!$A$3:$AA$196,27, FALSE)</f>
        <v/>
      </c>
    </row>
    <row r="160" spans="1:20" s="98" customFormat="1" ht="30" x14ac:dyDescent="0.25">
      <c r="A160" s="98" t="s">
        <v>536</v>
      </c>
      <c r="B160">
        <f>VLOOKUP($A160,'LOOKUP SalesReport 2023-11-13'!$A$2:$O$216,4, FALSE)</f>
        <v>0</v>
      </c>
      <c r="C160">
        <f>VLOOKUP(A160,'LOOKUP SalesReport 2023-11-13'!$A$2:$Q$216,9,FALSE)</f>
        <v>103</v>
      </c>
      <c r="D160" s="48" t="str" cm="1">
        <f t="array" ref="D160">IFERROR(_xlfn.XLOOKUP(1,('Annual Sales FINAL 06262023'!$A$3:$A$4500=Table2.5b!$A160)*('Annual Sales FINAL 06262023'!$F$3:$F$4500='Input_Data &amp; TOC'!$A$2),'Annual Sales FINAL 06262023'!$J$3:$J$4500,,TRUE),_xlfn.XLOOKUP(A160,'LOOKUP SalesReport 2023-11-13'!A:A,'LOOKUP SalesReport 2023-11-13'!H:H,,FALSE))</f>
        <v>Ketchikan Public Utilities</v>
      </c>
      <c r="E160" s="48" t="str" cm="1">
        <f t="array" ref="E160">IFERROR(_xlfn.XLOOKUP(1,('Annual Sales FINAL 06262023'!$A$3:$A$4500=Table2.5b!$A160)*('Annual Sales FINAL 06262023'!$F$3:$F$4500='Input_Data &amp; TOC'!$A$2),'Annual Sales FINAL 06262023'!$B$3:$B$4500,,TRUE),_xlfn.XLOOKUP(A160,'LOOKUP SalesReport 2023-11-13'!A:A,'LOOKUP SalesReport 2023-11-13'!G:G,,FALSE))</f>
        <v>Ketchikan Public Utilities</v>
      </c>
      <c r="F160" s="48" t="str" cm="1">
        <f t="array" ref="F160">IFERROR(_xlfn.XLOOKUP(1,('Annual Sales FINAL 06262023'!$A$3:$A$4500=Table2.5b!$A160)*('Annual Sales FINAL 06262023'!$F$3:$F$4500='Input_Data &amp; TOC'!$A$2),'Annual Sales FINAL 06262023'!$E$3:$E$4500,,TRUE),_xlfn.XLOOKUP(A160,'LOOKUP SalesReport 2023-11-13'!A:A,'LOOKUP SalesReport 2023-11-13'!K:K,,FALSE))</f>
        <v>SEAPA_grid</v>
      </c>
      <c r="G160" s="98" t="str">
        <f>VLOOKUP($F160,'LOOKUP INTERTIES 2023-11-08'!$B$2:$G$206,6,FALSE)</f>
        <v>Southeast</v>
      </c>
      <c r="H160" s="175">
        <f>IFERROR(VLOOKUP($A160,Table2.5a!$A$3:$AA$196,9, FALSE)/VLOOKUP($A160,Table2.5a!$A$3:$AA$196,10, FALSE)*1000,)</f>
        <v>11498.230496999538</v>
      </c>
      <c r="I160" s="175">
        <f>IFERROR(VLOOKUP($A160,Table2.5a!$A$3:$AA$196,8, FALSE)/VLOOKUP($A160,Table2.5a!$A$3:$AA$196,10, FALSE)*1000,)</f>
        <v>1358.7167256500998</v>
      </c>
      <c r="J160" s="176">
        <f>IFERROR(VLOOKUP($A160,Table2.5a!$A$3:$AA$196,8, FALSE)/VLOOKUP($A160,Table2.5a!$A$3:$AA$196,9, FALSE),)</f>
        <v>0.11816746289828307</v>
      </c>
      <c r="K160" s="175">
        <f>IFERROR(VLOOKUP($A160,Table2.5a!$A$3:$AA$196,13, FALSE)/VLOOKUP($A160,Table2.5a!$A$3:$AA$196,14, FALSE)*1000,)</f>
        <v>53233.382570162481</v>
      </c>
      <c r="L160" s="175">
        <f>IFERROR(VLOOKUP($A160,Table2.5a!$A$3:$AA$196,12, FALSE)/VLOOKUP($A160,Table2.5a!$A$3:$AA$196,14, FALSE)*1000,)</f>
        <v>5999.5568685376657</v>
      </c>
      <c r="M160" s="176">
        <f>IFERROR(VLOOKUP($A160,Table2.5a!$A$3:$AA$196,12, FALSE)/VLOOKUP($A160,Table2.5a!$A$3:$AA$196,13, FALSE),)</f>
        <v>0.11270290518604845</v>
      </c>
      <c r="N160" s="176">
        <f>IFERROR(VLOOKUP($A160,Table2.5a!$A$3:$AA$196,17, FALSE)/VLOOKUP($A160,Table2.5a!$A$3:$AA$196,18, FALSE)*1000,)</f>
        <v>1654000</v>
      </c>
      <c r="O160" s="176">
        <f>IFERROR(VLOOKUP($A160,Table2.5a!$A$3:$AA$196,16, FALSE)/VLOOKUP($A160,Table2.5a!$A$3:$AA$196,18, FALSE)*1000,)</f>
        <v>159614.28571428571</v>
      </c>
      <c r="P160" s="176">
        <f>IFERROR(VLOOKUP($A160,Table2.5a!$A$3:$AA$196,16, FALSE),)</f>
        <v>2234.6</v>
      </c>
      <c r="Q160" s="176" t="str">
        <f>IFERROR(VLOOKUP($A160,Table2.5a!$A$3:$AA$196,24, FALSE),)</f>
        <v>EIA861</v>
      </c>
      <c r="R160" s="176">
        <f>IFERROR(VLOOKUP($A160,Table2.5a!$A$3:$AA$196,25, FALSE),)</f>
        <v>0</v>
      </c>
      <c r="S160" s="98" t="str">
        <f>VLOOKUP($A160,'LOOKUP SalesReport 2023-11-13'!$A$2:$P$216,16,FALSE)</f>
        <v>Southeast</v>
      </c>
      <c r="T160" s="170" t="str">
        <f>VLOOKUP($A160,[3]Table2.5a!$A$3:$AA$196,27, FALSE)</f>
        <v/>
      </c>
    </row>
    <row r="161" spans="1:20" s="98" customFormat="1" x14ac:dyDescent="0.25">
      <c r="A161" s="98" t="s">
        <v>727</v>
      </c>
      <c r="B161">
        <f>VLOOKUP($A161,'LOOKUP SalesReport 2023-11-13'!$A$2:$O$216,4, FALSE)</f>
        <v>0</v>
      </c>
      <c r="C161">
        <f>VLOOKUP(A161,'LOOKUP SalesReport 2023-11-13'!$A$2:$Q$216,9,FALSE)</f>
        <v>212</v>
      </c>
      <c r="D161" s="48" t="str" cm="1">
        <f t="array" ref="D161">IFERROR(_xlfn.XLOOKUP(1,('Annual Sales FINAL 06262023'!$A$3:$A$4500=Table2.5b!$A161)*('Annual Sales FINAL 06262023'!$F$3:$F$4500='Input_Data &amp; TOC'!$A$2),'Annual Sales FINAL 06262023'!$J$3:$J$4500,,TRUE),_xlfn.XLOOKUP(A161,'LOOKUP SalesReport 2023-11-13'!A:A,'LOOKUP SalesReport 2023-11-13'!H:H,,FALSE))</f>
        <v>Petersburg Borough - (AK)</v>
      </c>
      <c r="E161" s="48" t="str" cm="1">
        <f t="array" ref="E161">IFERROR(_xlfn.XLOOKUP(1,('Annual Sales FINAL 06262023'!$A$3:$A$4500=Table2.5b!$A161)*('Annual Sales FINAL 06262023'!$F$3:$F$4500='Input_Data &amp; TOC'!$A$2),'Annual Sales FINAL 06262023'!$B$3:$B$4500,,TRUE),_xlfn.XLOOKUP(A161,'LOOKUP SalesReport 2023-11-13'!A:A,'LOOKUP SalesReport 2023-11-13'!G:G,,FALSE))</f>
        <v xml:space="preserve">Petersburg, City of </v>
      </c>
      <c r="F161" s="48" t="str" cm="1">
        <f t="array" ref="F161">IFERROR(_xlfn.XLOOKUP(1,('Annual Sales FINAL 06262023'!$A$3:$A$4500=Table2.5b!$A161)*('Annual Sales FINAL 06262023'!$F$3:$F$4500='Input_Data &amp; TOC'!$A$2),'Annual Sales FINAL 06262023'!$E$3:$E$4500,,TRUE),_xlfn.XLOOKUP(A161,'LOOKUP SalesReport 2023-11-13'!A:A,'LOOKUP SalesReport 2023-11-13'!K:K,,FALSE))</f>
        <v>SEAPA_grid</v>
      </c>
      <c r="G161" s="98" t="str">
        <f>VLOOKUP($F161,'LOOKUP INTERTIES 2023-11-08'!$B$2:$G$206,6,FALSE)</f>
        <v>Southeast</v>
      </c>
      <c r="H161" s="175">
        <f>IFERROR(VLOOKUP($A161,Table2.5a!$A$3:$AA$196,9, FALSE)/VLOOKUP($A161,Table2.5a!$A$3:$AA$196,10, FALSE)*1000,)</f>
        <v>16572.433192686356</v>
      </c>
      <c r="I161" s="175">
        <f>IFERROR(VLOOKUP($A161,Table2.5a!$A$3:$AA$196,8, FALSE)/VLOOKUP($A161,Table2.5a!$A$3:$AA$196,10, FALSE)*1000,)</f>
        <v>1648.3825597749649</v>
      </c>
      <c r="J161" s="176">
        <f>IFERROR(VLOOKUP($A161,Table2.5a!$A$3:$AA$196,8, FALSE)/VLOOKUP($A161,Table2.5a!$A$3:$AA$196,9, FALSE),)</f>
        <v>9.9465331409657978E-2</v>
      </c>
      <c r="K161" s="175">
        <f>IFERROR(VLOOKUP($A161,Table2.5a!$A$3:$AA$196,13, FALSE)/VLOOKUP($A161,Table2.5a!$A$3:$AA$196,14, FALSE)*1000,)</f>
        <v>37414.575866188767</v>
      </c>
      <c r="L161" s="175">
        <f>IFERROR(VLOOKUP($A161,Table2.5a!$A$3:$AA$196,12, FALSE)/VLOOKUP($A161,Table2.5a!$A$3:$AA$196,14, FALSE)*1000,)</f>
        <v>4020.3106332138595</v>
      </c>
      <c r="M161" s="176">
        <f>IFERROR(VLOOKUP($A161,Table2.5a!$A$3:$AA$196,12, FALSE)/VLOOKUP($A161,Table2.5a!$A$3:$AA$196,13, FALSE),)</f>
        <v>0.10745305913909822</v>
      </c>
      <c r="N161" s="176">
        <f>IFERROR(VLOOKUP($A161,Table2.5a!$A$3:$AA$196,17, FALSE)/VLOOKUP($A161,Table2.5a!$A$3:$AA$196,18, FALSE)*1000,)</f>
        <v>0</v>
      </c>
      <c r="O161" s="176">
        <f>IFERROR(VLOOKUP($A161,Table2.5a!$A$3:$AA$196,16, FALSE)/VLOOKUP($A161,Table2.5a!$A$3:$AA$196,18, FALSE)*1000,)</f>
        <v>0</v>
      </c>
      <c r="P161" s="176">
        <f>IFERROR(VLOOKUP($A161,Table2.5a!$A$3:$AA$196,16, FALSE),)</f>
        <v>0</v>
      </c>
      <c r="Q161" s="176" t="str">
        <f>IFERROR(VLOOKUP($A161,Table2.5a!$A$3:$AA$196,24, FALSE),)</f>
        <v>EIA861S</v>
      </c>
      <c r="R161" s="176">
        <f>IFERROR(VLOOKUP($A161,Table2.5a!$A$3:$AA$196,25, FALSE),)</f>
        <v>0</v>
      </c>
      <c r="S161" s="98" t="str">
        <f>VLOOKUP($A161,'LOOKUP SalesReport 2023-11-13'!$A$2:$P$216,16,FALSE)</f>
        <v>Southeast</v>
      </c>
      <c r="T161" s="170" t="str">
        <f>VLOOKUP($A161,[3]Table2.5a!$A$3:$AA$196,27, FALSE)</f>
        <v/>
      </c>
    </row>
    <row r="162" spans="1:20" s="98" customFormat="1" x14ac:dyDescent="0.25">
      <c r="A162" s="98" t="s">
        <v>1069</v>
      </c>
      <c r="B162">
        <f>VLOOKUP($A162,'LOOKUP SalesReport 2023-11-13'!$A$2:$O$216,4, FALSE)</f>
        <v>332570</v>
      </c>
      <c r="C162">
        <f>VLOOKUP(A162,'LOOKUP SalesReport 2023-11-13'!$A$2:$Q$216,9,FALSE)</f>
        <v>709</v>
      </c>
      <c r="D162" s="48" t="str" cm="1">
        <f t="array" ref="D162">IFERROR(_xlfn.XLOOKUP(1,('Annual Sales FINAL 06262023'!$A$3:$A$4500=Table2.5b!$A162)*('Annual Sales FINAL 06262023'!$F$3:$F$4500='Input_Data &amp; TOC'!$A$2),'Annual Sales FINAL 06262023'!$J$3:$J$4500,,TRUE),_xlfn.XLOOKUP(A162,'LOOKUP SalesReport 2023-11-13'!A:A,'LOOKUP SalesReport 2023-11-13'!H:H,,FALSE))</f>
        <v>Stevens Village Ira Council</v>
      </c>
      <c r="E162" s="48" t="str" cm="1">
        <f t="array" ref="E162">IFERROR(_xlfn.XLOOKUP(1,('Annual Sales FINAL 06262023'!$A$3:$A$4500=Table2.5b!$A162)*('Annual Sales FINAL 06262023'!$F$3:$F$4500='Input_Data &amp; TOC'!$A$2),'Annual Sales FINAL 06262023'!$B$3:$B$4500,,TRUE),_xlfn.XLOOKUP(A162,'LOOKUP SalesReport 2023-11-13'!A:A,'LOOKUP SalesReport 2023-11-13'!G:G,,FALSE))</f>
        <v>Stevens Village</v>
      </c>
      <c r="F162" s="48" t="str" cm="1">
        <f t="array" ref="F162">IFERROR(_xlfn.XLOOKUP(1,('Annual Sales FINAL 06262023'!$A$3:$A$4500=Table2.5b!$A162)*('Annual Sales FINAL 06262023'!$F$3:$F$4500='Input_Data &amp; TOC'!$A$2),'Annual Sales FINAL 06262023'!$E$3:$E$4500,,TRUE),_xlfn.XLOOKUP(A162,'LOOKUP SalesReport 2023-11-13'!A:A,'LOOKUP SalesReport 2023-11-13'!K:K,,FALSE))</f>
        <v>Stevens Village_grid</v>
      </c>
      <c r="G162" s="98" t="str">
        <f>VLOOKUP($F162,'LOOKUP INTERTIES 2023-11-08'!$B$2:$G$206,6,FALSE)</f>
        <v>Yukon-Koyukuk/Upper Tanana</v>
      </c>
      <c r="H162" s="175">
        <f>IFERROR(VLOOKUP($A162,Table2.5a!$A$3:$AA$196,9, FALSE)/VLOOKUP($A162,Table2.5a!$A$3:$AA$196,10, FALSE)*1000,)</f>
        <v>0</v>
      </c>
      <c r="I162" s="175">
        <f>IFERROR(VLOOKUP($A162,Table2.5a!$A$3:$AA$196,8, FALSE)/VLOOKUP($A162,Table2.5a!$A$3:$AA$196,10, FALSE)*1000,)</f>
        <v>0</v>
      </c>
      <c r="J162" s="176">
        <f>IFERROR(VLOOKUP($A162,Table2.5a!$A$3:$AA$196,8, FALSE)/VLOOKUP($A162,Table2.5a!$A$3:$AA$196,9, FALSE),)</f>
        <v>0</v>
      </c>
      <c r="K162" s="175">
        <f>IFERROR(VLOOKUP($A162,Table2.5a!$A$3:$AA$196,13, FALSE)/VLOOKUP($A162,Table2.5a!$A$3:$AA$196,14, FALSE)*1000,)</f>
        <v>0</v>
      </c>
      <c r="L162" s="175">
        <f>IFERROR(VLOOKUP($A162,Table2.5a!$A$3:$AA$196,12, FALSE)/VLOOKUP($A162,Table2.5a!$A$3:$AA$196,14, FALSE)*1000,)</f>
        <v>0</v>
      </c>
      <c r="M162" s="176">
        <f>IFERROR(VLOOKUP($A162,Table2.5a!$A$3:$AA$196,12, FALSE)/VLOOKUP($A162,Table2.5a!$A$3:$AA$196,13, FALSE),)</f>
        <v>0</v>
      </c>
      <c r="N162" s="176">
        <f>IFERROR(VLOOKUP($A162,Table2.5a!$A$3:$AA$196,17, FALSE)/VLOOKUP($A162,Table2.5a!$A$3:$AA$196,18, FALSE)*1000,)</f>
        <v>0</v>
      </c>
      <c r="O162" s="176">
        <f>IFERROR(VLOOKUP($A162,Table2.5a!$A$3:$AA$196,16, FALSE)/VLOOKUP($A162,Table2.5a!$A$3:$AA$196,18, FALSE)*1000,)</f>
        <v>0</v>
      </c>
      <c r="P162" s="176">
        <f>IFERROR(VLOOKUP($A162,Table2.5a!$A$3:$AA$196,16, FALSE),)</f>
        <v>0</v>
      </c>
      <c r="Q162" s="176">
        <f>IFERROR(VLOOKUP($A162,Table2.5a!$A$3:$AA$196,24, FALSE),)</f>
        <v>0</v>
      </c>
      <c r="R162" s="176">
        <f>IFERROR(VLOOKUP($A162,Table2.5a!$A$3:$AA$196,25, FALSE),)</f>
        <v>0</v>
      </c>
      <c r="S162" s="98" t="str">
        <f>VLOOKUP($A162,'LOOKUP SalesReport 2023-11-13'!$A$2:$P$216,16,FALSE)</f>
        <v>Yukon-Koyukuk/Upper Tanana</v>
      </c>
      <c r="T162" s="170" t="e">
        <f>VLOOKUP($A162,[3]Table2.5a!$A$3:$AA$196,27, FALSE)</f>
        <v>#N/A</v>
      </c>
    </row>
    <row r="163" spans="1:20" s="98" customFormat="1" x14ac:dyDescent="0.25">
      <c r="A163" s="98" t="s">
        <v>1043</v>
      </c>
      <c r="B163">
        <f>VLOOKUP($A163,'LOOKUP SalesReport 2023-11-13'!$A$2:$O$216,4, FALSE)</f>
        <v>331840</v>
      </c>
      <c r="C163">
        <f>VLOOKUP(A163,'LOOKUP SalesReport 2023-11-13'!$A$2:$Q$216,9,FALSE)</f>
        <v>682</v>
      </c>
      <c r="D163" s="48" t="str" cm="1">
        <f t="array" ref="D163">IFERROR(_xlfn.XLOOKUP(1,('Annual Sales FINAL 06262023'!$A$3:$A$4500=Table2.5b!$A163)*('Annual Sales FINAL 06262023'!$F$3:$F$4500='Input_Data &amp; TOC'!$A$2),'Annual Sales FINAL 06262023'!$J$3:$J$4500,,TRUE),_xlfn.XLOOKUP(A163,'LOOKUP SalesReport 2023-11-13'!A:A,'LOOKUP SalesReport 2023-11-13'!H:H,,FALSE))</f>
        <v>Chalkyitsik Village Council</v>
      </c>
      <c r="E163" s="48" t="str" cm="1">
        <f t="array" ref="E163">IFERROR(_xlfn.XLOOKUP(1,('Annual Sales FINAL 06262023'!$A$3:$A$4500=Table2.5b!$A163)*('Annual Sales FINAL 06262023'!$F$3:$F$4500='Input_Data &amp; TOC'!$A$2),'Annual Sales FINAL 06262023'!$B$3:$B$4500,,TRUE),_xlfn.XLOOKUP(A163,'LOOKUP SalesReport 2023-11-13'!A:A,'LOOKUP SalesReport 2023-11-13'!G:G,,FALSE))</f>
        <v>Chalkyitsik</v>
      </c>
      <c r="F163" s="48" t="str" cm="1">
        <f t="array" ref="F163">IFERROR(_xlfn.XLOOKUP(1,('Annual Sales FINAL 06262023'!$A$3:$A$4500=Table2.5b!$A163)*('Annual Sales FINAL 06262023'!$F$3:$F$4500='Input_Data &amp; TOC'!$A$2),'Annual Sales FINAL 06262023'!$E$3:$E$4500,,TRUE),_xlfn.XLOOKUP(A163,'LOOKUP SalesReport 2023-11-13'!A:A,'LOOKUP SalesReport 2023-11-13'!K:K,,FALSE))</f>
        <v>Chalkyitsik_grid</v>
      </c>
      <c r="G163" s="98" t="str">
        <f>VLOOKUP($F163,'LOOKUP INTERTIES 2023-11-08'!$B$2:$G$206,6,FALSE)</f>
        <v>Yukon-Koyukuk/Upper Tanana</v>
      </c>
      <c r="H163" s="175">
        <f>IFERROR(VLOOKUP($A163,Table2.5a!$A$3:$AA$196,9, FALSE)/VLOOKUP($A163,Table2.5a!$A$3:$AA$196,10, FALSE)*1000,)</f>
        <v>216.6</v>
      </c>
      <c r="I163" s="175">
        <f>IFERROR(VLOOKUP($A163,Table2.5a!$A$3:$AA$196,8, FALSE)/VLOOKUP($A163,Table2.5a!$A$3:$AA$196,10, FALSE)*1000,)</f>
        <v>205.76999999999998</v>
      </c>
      <c r="J163" s="176">
        <f>IFERROR(VLOOKUP($A163,Table2.5a!$A$3:$AA$196,8, FALSE)/VLOOKUP($A163,Table2.5a!$A$3:$AA$196,9, FALSE),)</f>
        <v>0.94999999999999984</v>
      </c>
      <c r="K163" s="175">
        <f>IFERROR(VLOOKUP($A163,Table2.5a!$A$3:$AA$196,13, FALSE)/VLOOKUP($A163,Table2.5a!$A$3:$AA$196,14, FALSE)*1000,)</f>
        <v>701</v>
      </c>
      <c r="L163" s="175">
        <f>IFERROR(VLOOKUP($A163,Table2.5a!$A$3:$AA$196,12, FALSE)/VLOOKUP($A163,Table2.5a!$A$3:$AA$196,14, FALSE)*1000,)</f>
        <v>665.94999999999993</v>
      </c>
      <c r="M163" s="176">
        <f>IFERROR(VLOOKUP($A163,Table2.5a!$A$3:$AA$196,12, FALSE)/VLOOKUP($A163,Table2.5a!$A$3:$AA$196,13, FALSE),)</f>
        <v>0.95</v>
      </c>
      <c r="N163" s="176">
        <f>IFERROR(VLOOKUP($A163,Table2.5a!$A$3:$AA$196,17, FALSE)/VLOOKUP($A163,Table2.5a!$A$3:$AA$196,18, FALSE)*1000,)</f>
        <v>2098.181818181818</v>
      </c>
      <c r="O163" s="176">
        <f>IFERROR(VLOOKUP($A163,Table2.5a!$A$3:$AA$196,16, FALSE)/VLOOKUP($A163,Table2.5a!$A$3:$AA$196,18, FALSE)*1000,)</f>
        <v>1993.272727272727</v>
      </c>
      <c r="P163" s="176">
        <f>IFERROR(VLOOKUP($A163,Table2.5a!$A$3:$AA$196,16, FALSE),)</f>
        <v>21.925999999999998</v>
      </c>
      <c r="Q163" s="176" t="str">
        <f>IFERROR(VLOOKUP($A163,Table2.5a!$A$3:$AA$196,24, FALSE),)</f>
        <v>PCE</v>
      </c>
      <c r="R163" s="176">
        <f>IFERROR(VLOOKUP($A163,Table2.5a!$A$3:$AA$196,25, FALSE),)</f>
        <v>2</v>
      </c>
      <c r="S163" s="98" t="str">
        <f>VLOOKUP($A163,'LOOKUP SalesReport 2023-11-13'!$A$2:$P$216,16,FALSE)</f>
        <v>Yukon-Koyukuk/Upper Tanana</v>
      </c>
      <c r="T163" s="170" t="str">
        <f>VLOOKUP($A163,[3]Table2.5a!$A$3:$AA$196,27, FALSE)</f>
        <v>PCE revenue assumes all kWh are at residential rate</v>
      </c>
    </row>
    <row r="164" spans="1:20" s="98" customFormat="1" x14ac:dyDescent="0.25">
      <c r="A164" s="98" t="s">
        <v>929</v>
      </c>
      <c r="B164">
        <f>VLOOKUP($A164,'LOOKUP SalesReport 2023-11-13'!$A$2:$O$216,4, FALSE)</f>
        <v>332580</v>
      </c>
      <c r="C164">
        <f>VLOOKUP(A164,'LOOKUP SalesReport 2023-11-13'!$A$2:$Q$216,9,FALSE)</f>
        <v>394</v>
      </c>
      <c r="D164" s="48" t="str" cm="1">
        <f t="array" ref="D164">IFERROR(_xlfn.XLOOKUP(1,('Annual Sales FINAL 06262023'!$A$3:$A$4500=Table2.5b!$A164)*('Annual Sales FINAL 06262023'!$F$3:$F$4500='Input_Data &amp; TOC'!$A$2),'Annual Sales FINAL 06262023'!$J$3:$J$4500,,TRUE),_xlfn.XLOOKUP(A164,'LOOKUP SalesReport 2023-11-13'!A:A,'LOOKUP SalesReport 2023-11-13'!H:H,,FALSE))</f>
        <v>Takotna Community Assoc Inc</v>
      </c>
      <c r="E164" s="48" t="str" cm="1">
        <f t="array" ref="E164">IFERROR(_xlfn.XLOOKUP(1,('Annual Sales FINAL 06262023'!$A$3:$A$4500=Table2.5b!$A164)*('Annual Sales FINAL 06262023'!$F$3:$F$4500='Input_Data &amp; TOC'!$A$2),'Annual Sales FINAL 06262023'!$B$3:$B$4500,,TRUE),_xlfn.XLOOKUP(A164,'LOOKUP SalesReport 2023-11-13'!A:A,'LOOKUP SalesReport 2023-11-13'!G:G,,FALSE))</f>
        <v>Takotna</v>
      </c>
      <c r="F164" s="48" t="str" cm="1">
        <f t="array" ref="F164">IFERROR(_xlfn.XLOOKUP(1,('Annual Sales FINAL 06262023'!$A$3:$A$4500=Table2.5b!$A164)*('Annual Sales FINAL 06262023'!$F$3:$F$4500='Input_Data &amp; TOC'!$A$2),'Annual Sales FINAL 06262023'!$E$3:$E$4500,,TRUE),_xlfn.XLOOKUP(A164,'LOOKUP SalesReport 2023-11-13'!A:A,'LOOKUP SalesReport 2023-11-13'!K:K,,FALSE))</f>
        <v>Takotna_grid</v>
      </c>
      <c r="G164" s="98" t="str">
        <f>VLOOKUP($F164,'LOOKUP INTERTIES 2023-11-08'!$B$2:$G$206,6,FALSE)</f>
        <v>Yukon-Koyukuk/Upper Tanana</v>
      </c>
      <c r="H164" s="175">
        <f>IFERROR(VLOOKUP($A164,Table2.5a!$A$3:$AA$196,9, FALSE)/VLOOKUP($A164,Table2.5a!$A$3:$AA$196,10, FALSE)*1000,)</f>
        <v>647.64705882352939</v>
      </c>
      <c r="I164" s="175">
        <f>IFERROR(VLOOKUP($A164,Table2.5a!$A$3:$AA$196,8, FALSE)/VLOOKUP($A164,Table2.5a!$A$3:$AA$196,10, FALSE)*1000,)</f>
        <v>692.11882352941188</v>
      </c>
      <c r="J164" s="176">
        <f>IFERROR(VLOOKUP($A164,Table2.5a!$A$3:$AA$196,8, FALSE)/VLOOKUP($A164,Table2.5a!$A$3:$AA$196,9, FALSE),)</f>
        <v>1.0686666666666669</v>
      </c>
      <c r="K164" s="175">
        <f>IFERROR(VLOOKUP($A164,Table2.5a!$A$3:$AA$196,13, FALSE)/VLOOKUP($A164,Table2.5a!$A$3:$AA$196,14, FALSE)*1000,)</f>
        <v>3485.2</v>
      </c>
      <c r="L164" s="175">
        <f>IFERROR(VLOOKUP($A164,Table2.5a!$A$3:$AA$196,12, FALSE)/VLOOKUP($A164,Table2.5a!$A$3:$AA$196,14, FALSE)*1000,)</f>
        <v>3724.5170666666672</v>
      </c>
      <c r="M164" s="176">
        <f>IFERROR(VLOOKUP($A164,Table2.5a!$A$3:$AA$196,12, FALSE)/VLOOKUP($A164,Table2.5a!$A$3:$AA$196,13, FALSE),)</f>
        <v>1.0686666666666669</v>
      </c>
      <c r="N164" s="176">
        <f>IFERROR(VLOOKUP($A164,Table2.5a!$A$3:$AA$196,17, FALSE)/VLOOKUP($A164,Table2.5a!$A$3:$AA$196,18, FALSE)*1000,)</f>
        <v>1064.7749999999999</v>
      </c>
      <c r="O164" s="176">
        <f>IFERROR(VLOOKUP($A164,Table2.5a!$A$3:$AA$196,16, FALSE)/VLOOKUP($A164,Table2.5a!$A$3:$AA$196,18, FALSE)*1000,)</f>
        <v>1137.8895500000001</v>
      </c>
      <c r="P164" s="176">
        <f>IFERROR(VLOOKUP($A164,Table2.5a!$A$3:$AA$196,16, FALSE),)</f>
        <v>15.171860666666669</v>
      </c>
      <c r="Q164" s="176" t="str">
        <f>IFERROR(VLOOKUP($A164,Table2.5a!$A$3:$AA$196,24, FALSE),)</f>
        <v>PCE</v>
      </c>
      <c r="R164" s="176">
        <f>IFERROR(VLOOKUP($A164,Table2.5a!$A$3:$AA$196,25, FALSE),)</f>
        <v>3</v>
      </c>
      <c r="S164" s="98" t="str">
        <f>VLOOKUP($A164,'LOOKUP SalesReport 2023-11-13'!$A$2:$P$216,16,FALSE)</f>
        <v>Yukon-Koyukuk/Upper Tanana</v>
      </c>
      <c r="T164" s="170" t="str">
        <f>VLOOKUP($A164,[3]Table2.5a!$A$3:$AA$196,27, FALSE)</f>
        <v>PCE revenue assumes all kWh are at residential rate</v>
      </c>
    </row>
    <row r="165" spans="1:20" s="98" customFormat="1" x14ac:dyDescent="0.25">
      <c r="A165" s="98" t="s">
        <v>1059</v>
      </c>
      <c r="B165">
        <f>VLOOKUP($A165,'LOOKUP SalesReport 2023-11-13'!$A$2:$O$216,4, FALSE)</f>
        <v>332140</v>
      </c>
      <c r="C165">
        <f>VLOOKUP(A165,'LOOKUP SalesReport 2023-11-13'!$A$2:$Q$216,9,FALSE)</f>
        <v>687</v>
      </c>
      <c r="D165" s="48" t="str" cm="1">
        <f t="array" ref="D165">IFERROR(_xlfn.XLOOKUP(1,('Annual Sales FINAL 06262023'!$A$3:$A$4500=Table2.5b!$A165)*('Annual Sales FINAL 06262023'!$F$3:$F$4500='Input_Data &amp; TOC'!$A$2),'Annual Sales FINAL 06262023'!$J$3:$J$4500,,TRUE),_xlfn.XLOOKUP(A165,'LOOKUP SalesReport 2023-11-13'!A:A,'LOOKUP SalesReport 2023-11-13'!H:H,,FALSE))</f>
        <v>Koyukuk, City of</v>
      </c>
      <c r="E165" s="48" t="str" cm="1">
        <f t="array" ref="E165">IFERROR(_xlfn.XLOOKUP(1,('Annual Sales FINAL 06262023'!$A$3:$A$4500=Table2.5b!$A165)*('Annual Sales FINAL 06262023'!$F$3:$F$4500='Input_Data &amp; TOC'!$A$2),'Annual Sales FINAL 06262023'!$B$3:$B$4500,,TRUE),_xlfn.XLOOKUP(A165,'LOOKUP SalesReport 2023-11-13'!A:A,'LOOKUP SalesReport 2023-11-13'!G:G,,FALSE))</f>
        <v>Koyukuk</v>
      </c>
      <c r="F165" s="48" t="str" cm="1">
        <f t="array" ref="F165">IFERROR(_xlfn.XLOOKUP(1,('Annual Sales FINAL 06262023'!$A$3:$A$4500=Table2.5b!$A165)*('Annual Sales FINAL 06262023'!$F$3:$F$4500='Input_Data &amp; TOC'!$A$2),'Annual Sales FINAL 06262023'!$E$3:$E$4500,,TRUE),_xlfn.XLOOKUP(A165,'LOOKUP SalesReport 2023-11-13'!A:A,'LOOKUP SalesReport 2023-11-13'!K:K,,FALSE))</f>
        <v>Koyukuk_grid</v>
      </c>
      <c r="G165" s="98" t="str">
        <f>VLOOKUP($F165,'LOOKUP INTERTIES 2023-11-08'!$B$2:$G$206,6,FALSE)</f>
        <v>Yukon-Koyukuk/Upper Tanana</v>
      </c>
      <c r="H165" s="175">
        <f>IFERROR(VLOOKUP($A165,Table2.5a!$A$3:$AA$196,9, FALSE)/VLOOKUP($A165,Table2.5a!$A$3:$AA$196,10, FALSE)*1000,)</f>
        <v>1034.3030303030303</v>
      </c>
      <c r="I165" s="175">
        <f>IFERROR(VLOOKUP($A165,Table2.5a!$A$3:$AA$196,8, FALSE)/VLOOKUP($A165,Table2.5a!$A$3:$AA$196,10, FALSE)*1000,)</f>
        <v>982.58787878787882</v>
      </c>
      <c r="J165" s="176">
        <f>IFERROR(VLOOKUP($A165,Table2.5a!$A$3:$AA$196,8, FALSE)/VLOOKUP($A165,Table2.5a!$A$3:$AA$196,9, FALSE),)</f>
        <v>0.95</v>
      </c>
      <c r="K165" s="175">
        <f>IFERROR(VLOOKUP($A165,Table2.5a!$A$3:$AA$196,13, FALSE)/VLOOKUP($A165,Table2.5a!$A$3:$AA$196,14, FALSE)*1000,)</f>
        <v>7632</v>
      </c>
      <c r="L165" s="175">
        <f>IFERROR(VLOOKUP($A165,Table2.5a!$A$3:$AA$196,12, FALSE)/VLOOKUP($A165,Table2.5a!$A$3:$AA$196,14, FALSE)*1000,)</f>
        <v>7250.3999999999987</v>
      </c>
      <c r="M165" s="176">
        <f>IFERROR(VLOOKUP($A165,Table2.5a!$A$3:$AA$196,12, FALSE)/VLOOKUP($A165,Table2.5a!$A$3:$AA$196,13, FALSE),)</f>
        <v>0.95</v>
      </c>
      <c r="N165" s="176">
        <f>IFERROR(VLOOKUP($A165,Table2.5a!$A$3:$AA$196,17, FALSE)/VLOOKUP($A165,Table2.5a!$A$3:$AA$196,18, FALSE)*1000,)</f>
        <v>3423.1764705882351</v>
      </c>
      <c r="O165" s="176">
        <f>IFERROR(VLOOKUP($A165,Table2.5a!$A$3:$AA$196,16, FALSE)/VLOOKUP($A165,Table2.5a!$A$3:$AA$196,18, FALSE)*1000,)</f>
        <v>3252.017647058824</v>
      </c>
      <c r="P165" s="176">
        <f>IFERROR(VLOOKUP($A165,Table2.5a!$A$3:$AA$196,16, FALSE),)</f>
        <v>27.642150000000001</v>
      </c>
      <c r="Q165" s="176" t="str">
        <f>IFERROR(VLOOKUP($A165,Table2.5a!$A$3:$AA$196,24, FALSE),)</f>
        <v>PCE</v>
      </c>
      <c r="R165" s="176">
        <f>IFERROR(VLOOKUP($A165,Table2.5a!$A$3:$AA$196,25, FALSE),)</f>
        <v>4</v>
      </c>
      <c r="S165" s="98" t="str">
        <f>VLOOKUP($A165,'LOOKUP SalesReport 2023-11-13'!$A$2:$P$216,16,FALSE)</f>
        <v>Yukon-Koyukuk/Upper Tanana</v>
      </c>
      <c r="T165" s="170" t="str">
        <f>VLOOKUP($A165,[3]Table2.5a!$A$3:$AA$196,27, FALSE)</f>
        <v>PCE revenue assumes all kWh are at residential rate</v>
      </c>
    </row>
    <row r="166" spans="1:20" s="98" customFormat="1" x14ac:dyDescent="0.25">
      <c r="A166" s="98" t="s">
        <v>1085</v>
      </c>
      <c r="B166">
        <f>VLOOKUP($A166,'LOOKUP SalesReport 2023-11-13'!$A$2:$O$216,4, FALSE)</f>
        <v>332520</v>
      </c>
      <c r="C166">
        <f>VLOOKUP(A166,'LOOKUP SalesReport 2023-11-13'!$A$2:$Q$216,9,FALSE)</f>
        <v>759</v>
      </c>
      <c r="D166" s="48" t="str" cm="1">
        <f t="array" ref="D166">IFERROR(_xlfn.XLOOKUP(1,('Annual Sales FINAL 06262023'!$A$3:$A$4500=Table2.5b!$A166)*('Annual Sales FINAL 06262023'!$F$3:$F$4500='Input_Data &amp; TOC'!$A$2),'Annual Sales FINAL 06262023'!$J$3:$J$4500,,TRUE),_xlfn.XLOOKUP(A166,'LOOKUP SalesReport 2023-11-13'!A:A,'LOOKUP SalesReport 2023-11-13'!H:H,,FALSE))</f>
        <v>Rampart Village Council</v>
      </c>
      <c r="E166" s="48" t="str" cm="1">
        <f t="array" ref="E166">IFERROR(_xlfn.XLOOKUP(1,('Annual Sales FINAL 06262023'!$A$3:$A$4500=Table2.5b!$A166)*('Annual Sales FINAL 06262023'!$F$3:$F$4500='Input_Data &amp; TOC'!$A$2),'Annual Sales FINAL 06262023'!$B$3:$B$4500,,TRUE),_xlfn.XLOOKUP(A166,'LOOKUP SalesReport 2023-11-13'!A:A,'LOOKUP SalesReport 2023-11-13'!G:G,,FALSE))</f>
        <v>Rampart</v>
      </c>
      <c r="F166" s="48" t="str" cm="1">
        <f t="array" ref="F166">IFERROR(_xlfn.XLOOKUP(1,('Annual Sales FINAL 06262023'!$A$3:$A$4500=Table2.5b!$A166)*('Annual Sales FINAL 06262023'!$F$3:$F$4500='Input_Data &amp; TOC'!$A$2),'Annual Sales FINAL 06262023'!$E$3:$E$4500,,TRUE),_xlfn.XLOOKUP(A166,'LOOKUP SalesReport 2023-11-13'!A:A,'LOOKUP SalesReport 2023-11-13'!K:K,,FALSE))</f>
        <v>Rampart_grid</v>
      </c>
      <c r="G166" s="98" t="str">
        <f>VLOOKUP($F166,'LOOKUP INTERTIES 2023-11-08'!$B$2:$G$206,6,FALSE)</f>
        <v>Yukon-Koyukuk/Upper Tanana</v>
      </c>
      <c r="H166" s="175">
        <f>IFERROR(VLOOKUP($A166,Table2.5a!$A$3:$AA$196,9, FALSE)/VLOOKUP($A166,Table2.5a!$A$3:$AA$196,10, FALSE)*1000,)</f>
        <v>1139.1142857142856</v>
      </c>
      <c r="I166" s="175">
        <f>IFERROR(VLOOKUP($A166,Table2.5a!$A$3:$AA$196,8, FALSE)/VLOOKUP($A166,Table2.5a!$A$3:$AA$196,10, FALSE)*1000,)</f>
        <v>928.26423142857118</v>
      </c>
      <c r="J166" s="176">
        <f>IFERROR(VLOOKUP($A166,Table2.5a!$A$3:$AA$196,8, FALSE)/VLOOKUP($A166,Table2.5a!$A$3:$AA$196,9, FALSE),)</f>
        <v>0.81489999999999974</v>
      </c>
      <c r="K166" s="175">
        <f>IFERROR(VLOOKUP($A166,Table2.5a!$A$3:$AA$196,13, FALSE)/VLOOKUP($A166,Table2.5a!$A$3:$AA$196,14, FALSE)*1000,)</f>
        <v>2705.8</v>
      </c>
      <c r="L166" s="175">
        <f>IFERROR(VLOOKUP($A166,Table2.5a!$A$3:$AA$196,12, FALSE)/VLOOKUP($A166,Table2.5a!$A$3:$AA$196,14, FALSE)*1000,)</f>
        <v>2204.9564199999995</v>
      </c>
      <c r="M166" s="176">
        <f>IFERROR(VLOOKUP($A166,Table2.5a!$A$3:$AA$196,12, FALSE)/VLOOKUP($A166,Table2.5a!$A$3:$AA$196,13, FALSE),)</f>
        <v>0.81489999999999985</v>
      </c>
      <c r="N166" s="176">
        <f>IFERROR(VLOOKUP($A166,Table2.5a!$A$3:$AA$196,17, FALSE)/VLOOKUP($A166,Table2.5a!$A$3:$AA$196,18, FALSE)*1000,)</f>
        <v>4637.6000000000004</v>
      </c>
      <c r="O166" s="176">
        <f>IFERROR(VLOOKUP($A166,Table2.5a!$A$3:$AA$196,16, FALSE)/VLOOKUP($A166,Table2.5a!$A$3:$AA$196,18, FALSE)*1000,)</f>
        <v>3779.1802399999988</v>
      </c>
      <c r="P166" s="176">
        <f>IFERROR(VLOOKUP($A166,Table2.5a!$A$3:$AA$196,16, FALSE),)</f>
        <v>37.791802399999987</v>
      </c>
      <c r="Q166" s="176" t="str">
        <f>IFERROR(VLOOKUP($A166,Table2.5a!$A$3:$AA$196,24, FALSE),)</f>
        <v>PCE</v>
      </c>
      <c r="R166" s="176">
        <f>IFERROR(VLOOKUP($A166,Table2.5a!$A$3:$AA$196,25, FALSE),)</f>
        <v>6</v>
      </c>
      <c r="S166" s="98" t="str">
        <f>VLOOKUP($A166,'LOOKUP SalesReport 2023-11-13'!$A$2:$P$216,16,FALSE)</f>
        <v>Yukon-Koyukuk/Upper Tanana</v>
      </c>
      <c r="T166" s="170" t="str">
        <f>VLOOKUP($A166,[3]Table2.5a!$A$3:$AA$196,27, FALSE)</f>
        <v>PCE revenue assumes all kWh are at residential rate</v>
      </c>
    </row>
    <row r="167" spans="1:20" s="98" customFormat="1" x14ac:dyDescent="0.25">
      <c r="A167" s="98" t="s">
        <v>1031</v>
      </c>
      <c r="B167">
        <f>VLOOKUP($A167,'LOOKUP SalesReport 2023-11-13'!$A$2:$O$216,4, FALSE)</f>
        <v>332880</v>
      </c>
      <c r="C167">
        <f>VLOOKUP(A167,'LOOKUP SalesReport 2023-11-13'!$A$2:$Q$216,9,FALSE)</f>
        <v>663</v>
      </c>
      <c r="D167" s="48" t="str" cm="1">
        <f t="array" ref="D167">IFERROR(_xlfn.XLOOKUP(1,('Annual Sales FINAL 06262023'!$A$3:$A$4500=Table2.5b!$A167)*('Annual Sales FINAL 06262023'!$F$3:$F$4500='Input_Data &amp; TOC'!$A$2),'Annual Sales FINAL 06262023'!$J$3:$J$4500,,TRUE),_xlfn.XLOOKUP(A167,'LOOKUP SalesReport 2023-11-13'!A:A,'LOOKUP SalesReport 2023-11-13'!H:H,,FALSE))</f>
        <v>Venetie Village Electric</v>
      </c>
      <c r="E167" s="48" t="str" cm="1">
        <f t="array" ref="E167">IFERROR(_xlfn.XLOOKUP(1,('Annual Sales FINAL 06262023'!$A$3:$A$4500=Table2.5b!$A167)*('Annual Sales FINAL 06262023'!$F$3:$F$4500='Input_Data &amp; TOC'!$A$2),'Annual Sales FINAL 06262023'!$B$3:$B$4500,,TRUE),_xlfn.XLOOKUP(A167,'LOOKUP SalesReport 2023-11-13'!A:A,'LOOKUP SalesReport 2023-11-13'!G:G,,FALSE))</f>
        <v>Venetie</v>
      </c>
      <c r="F167" s="48" t="str" cm="1">
        <f t="array" ref="F167">IFERROR(_xlfn.XLOOKUP(1,('Annual Sales FINAL 06262023'!$A$3:$A$4500=Table2.5b!$A167)*('Annual Sales FINAL 06262023'!$F$3:$F$4500='Input_Data &amp; TOC'!$A$2),'Annual Sales FINAL 06262023'!$E$3:$E$4500,,TRUE),_xlfn.XLOOKUP(A167,'LOOKUP SalesReport 2023-11-13'!A:A,'LOOKUP SalesReport 2023-11-13'!K:K,,FALSE))</f>
        <v>Venetie_grid</v>
      </c>
      <c r="G167" s="98" t="str">
        <f>VLOOKUP($F167,'LOOKUP INTERTIES 2023-11-08'!$B$2:$G$206,6,FALSE)</f>
        <v>Yukon-Koyukuk/Upper Tanana</v>
      </c>
      <c r="H167" s="175">
        <f>IFERROR(VLOOKUP($A167,Table2.5a!$A$3:$AA$196,9, FALSE)/VLOOKUP($A167,Table2.5a!$A$3:$AA$196,10, FALSE)*1000,)</f>
        <v>1630.1125</v>
      </c>
      <c r="I167" s="175">
        <f>IFERROR(VLOOKUP($A167,Table2.5a!$A$3:$AA$196,8, FALSE)/VLOOKUP($A167,Table2.5a!$A$3:$AA$196,10, FALSE)*1000,)</f>
        <v>1467.1012499999999</v>
      </c>
      <c r="J167" s="176">
        <f>IFERROR(VLOOKUP($A167,Table2.5a!$A$3:$AA$196,8, FALSE)/VLOOKUP($A167,Table2.5a!$A$3:$AA$196,9, FALSE),)</f>
        <v>0.9</v>
      </c>
      <c r="K167" s="175">
        <f>IFERROR(VLOOKUP($A167,Table2.5a!$A$3:$AA$196,13, FALSE)/VLOOKUP($A167,Table2.5a!$A$3:$AA$196,14, FALSE)*1000,)</f>
        <v>6129.7777777777783</v>
      </c>
      <c r="L167" s="175">
        <f>IFERROR(VLOOKUP($A167,Table2.5a!$A$3:$AA$196,12, FALSE)/VLOOKUP($A167,Table2.5a!$A$3:$AA$196,14, FALSE)*1000,)</f>
        <v>5516.8</v>
      </c>
      <c r="M167" s="176">
        <f>IFERROR(VLOOKUP($A167,Table2.5a!$A$3:$AA$196,12, FALSE)/VLOOKUP($A167,Table2.5a!$A$3:$AA$196,13, FALSE),)</f>
        <v>0.9</v>
      </c>
      <c r="N167" s="176">
        <f>IFERROR(VLOOKUP($A167,Table2.5a!$A$3:$AA$196,17, FALSE)/VLOOKUP($A167,Table2.5a!$A$3:$AA$196,18, FALSE)*1000,)</f>
        <v>8323.25</v>
      </c>
      <c r="O167" s="176">
        <f>IFERROR(VLOOKUP($A167,Table2.5a!$A$3:$AA$196,16, FALSE)/VLOOKUP($A167,Table2.5a!$A$3:$AA$196,18, FALSE)*1000,)</f>
        <v>7490.9250000000002</v>
      </c>
      <c r="P167" s="176">
        <f>IFERROR(VLOOKUP($A167,Table2.5a!$A$3:$AA$196,16, FALSE),)</f>
        <v>89.891099999999994</v>
      </c>
      <c r="Q167" s="176" t="str">
        <f>IFERROR(VLOOKUP($A167,Table2.5a!$A$3:$AA$196,24, FALSE),)</f>
        <v>PCE</v>
      </c>
      <c r="R167" s="176">
        <f>IFERROR(VLOOKUP($A167,Table2.5a!$A$3:$AA$196,25, FALSE),)</f>
        <v>6</v>
      </c>
      <c r="S167" s="98" t="str">
        <f>VLOOKUP($A167,'LOOKUP SalesReport 2023-11-13'!$A$2:$P$216,16,FALSE)</f>
        <v>Yukon-Koyukuk/Upper Tanana</v>
      </c>
      <c r="T167" s="170" t="str">
        <f>VLOOKUP($A167,[3]Table2.5a!$A$3:$AA$196,27, FALSE)</f>
        <v>PCE revenue assumes all kWh are at residential rate</v>
      </c>
    </row>
    <row r="168" spans="1:20" s="98" customFormat="1" x14ac:dyDescent="0.25">
      <c r="A168" s="98" t="s">
        <v>1097</v>
      </c>
      <c r="B168">
        <f>VLOOKUP($A168,'LOOKUP SalesReport 2023-11-13'!$A$2:$O$216,4, FALSE)</f>
        <v>331810</v>
      </c>
      <c r="C168">
        <f>VLOOKUP(A168,'LOOKUP SalesReport 2023-11-13'!$A$2:$Q$216,9,FALSE)</f>
        <v>767</v>
      </c>
      <c r="D168" s="48" t="str" cm="1">
        <f t="array" ref="D168">IFERROR(_xlfn.XLOOKUP(1,('Annual Sales FINAL 06262023'!$A$3:$A$4500=Table2.5b!$A168)*('Annual Sales FINAL 06262023'!$F$3:$F$4500='Input_Data &amp; TOC'!$A$2),'Annual Sales FINAL 06262023'!$J$3:$J$4500,,TRUE),_xlfn.XLOOKUP(A168,'LOOKUP SalesReport 2023-11-13'!A:A,'LOOKUP SalesReport 2023-11-13'!H:H,,FALSE))</f>
        <v>Birch Creek Electric Company</v>
      </c>
      <c r="E168" s="48" t="str" cm="1">
        <f t="array" ref="E168">IFERROR(_xlfn.XLOOKUP(1,('Annual Sales FINAL 06262023'!$A$3:$A$4500=Table2.5b!$A168)*('Annual Sales FINAL 06262023'!$F$3:$F$4500='Input_Data &amp; TOC'!$A$2),'Annual Sales FINAL 06262023'!$B$3:$B$4500,,TRUE),_xlfn.XLOOKUP(A168,'LOOKUP SalesReport 2023-11-13'!A:A,'LOOKUP SalesReport 2023-11-13'!G:G,,FALSE))</f>
        <v>Birch Creek</v>
      </c>
      <c r="F168" s="48" t="str" cm="1">
        <f t="array" ref="F168">IFERROR(_xlfn.XLOOKUP(1,('Annual Sales FINAL 06262023'!$A$3:$A$4500=Table2.5b!$A168)*('Annual Sales FINAL 06262023'!$F$3:$F$4500='Input_Data &amp; TOC'!$A$2),'Annual Sales FINAL 06262023'!$E$3:$E$4500,,TRUE),_xlfn.XLOOKUP(A168,'LOOKUP SalesReport 2023-11-13'!A:A,'LOOKUP SalesReport 2023-11-13'!K:K,,FALSE))</f>
        <v>Birch Creek_grid</v>
      </c>
      <c r="G168" s="98" t="str">
        <f>VLOOKUP($F168,'LOOKUP INTERTIES 2023-11-08'!$B$2:$G$206,6,FALSE)</f>
        <v>Yukon-Koyukuk/Upper Tanana</v>
      </c>
      <c r="H168" s="175">
        <f>IFERROR(VLOOKUP($A168,Table2.5a!$A$3:$AA$196,9, FALSE)/VLOOKUP($A168,Table2.5a!$A$3:$AA$196,10, FALSE)*1000,)</f>
        <v>1843.7183098591549</v>
      </c>
      <c r="I168" s="175">
        <f>IFERROR(VLOOKUP($A168,Table2.5a!$A$3:$AA$196,8, FALSE)/VLOOKUP($A168,Table2.5a!$A$3:$AA$196,10, FALSE)*1000,)</f>
        <v>2120.276056338028</v>
      </c>
      <c r="J168" s="176">
        <f>IFERROR(VLOOKUP($A168,Table2.5a!$A$3:$AA$196,8, FALSE)/VLOOKUP($A168,Table2.5a!$A$3:$AA$196,9, FALSE),)</f>
        <v>1.1500000000000001</v>
      </c>
      <c r="K168" s="175">
        <f>IFERROR(VLOOKUP($A168,Table2.5a!$A$3:$AA$196,13, FALSE)/VLOOKUP($A168,Table2.5a!$A$3:$AA$196,14, FALSE)*1000,)</f>
        <v>13701.818181818184</v>
      </c>
      <c r="L168" s="175">
        <f>IFERROR(VLOOKUP($A168,Table2.5a!$A$3:$AA$196,12, FALSE)/VLOOKUP($A168,Table2.5a!$A$3:$AA$196,14, FALSE)*1000,)</f>
        <v>15757.090909090912</v>
      </c>
      <c r="M168" s="176">
        <f>IFERROR(VLOOKUP($A168,Table2.5a!$A$3:$AA$196,12, FALSE)/VLOOKUP($A168,Table2.5a!$A$3:$AA$196,13, FALSE),)</f>
        <v>1.1500000000000001</v>
      </c>
      <c r="N168" s="176">
        <f>IFERROR(VLOOKUP($A168,Table2.5a!$A$3:$AA$196,17, FALSE)/VLOOKUP($A168,Table2.5a!$A$3:$AA$196,18, FALSE)*1000,)</f>
        <v>3806.4</v>
      </c>
      <c r="O168" s="176">
        <f>IFERROR(VLOOKUP($A168,Table2.5a!$A$3:$AA$196,16, FALSE)/VLOOKUP($A168,Table2.5a!$A$3:$AA$196,18, FALSE)*1000,)</f>
        <v>4377.3600000000006</v>
      </c>
      <c r="P168" s="176">
        <f>IFERROR(VLOOKUP($A168,Table2.5a!$A$3:$AA$196,16, FALSE),)</f>
        <v>21.886800000000001</v>
      </c>
      <c r="Q168" s="176" t="str">
        <f>IFERROR(VLOOKUP($A168,Table2.5a!$A$3:$AA$196,24, FALSE),)</f>
        <v>PCE</v>
      </c>
      <c r="R168" s="176">
        <f>IFERROR(VLOOKUP($A168,Table2.5a!$A$3:$AA$196,25, FALSE),)</f>
        <v>12</v>
      </c>
      <c r="S168" s="98" t="str">
        <f>VLOOKUP($A168,'LOOKUP SalesReport 2023-11-13'!$A$2:$P$216,16,FALSE)</f>
        <v>Yukon-Koyukuk/Upper Tanana</v>
      </c>
      <c r="T168" s="170" t="str">
        <f>VLOOKUP($A168,[3]Table2.5a!$A$3:$AA$196,27, FALSE)</f>
        <v>PCE revenue assumes all kWh are at residential rate</v>
      </c>
    </row>
    <row r="169" spans="1:20" s="98" customFormat="1" x14ac:dyDescent="0.25">
      <c r="A169" s="98" t="s">
        <v>851</v>
      </c>
      <c r="B169">
        <f>VLOOKUP($A169,'LOOKUP SalesReport 2023-11-13'!$A$2:$O$216,4, FALSE)</f>
        <v>331830</v>
      </c>
      <c r="C169">
        <f>VLOOKUP(A169,'LOOKUP SalesReport 2023-11-13'!$A$2:$Q$216,9,FALSE)</f>
        <v>341</v>
      </c>
      <c r="D169" s="48" t="str" cm="1">
        <f t="array" ref="D169">IFERROR(_xlfn.XLOOKUP(1,('Annual Sales FINAL 06262023'!$A$3:$A$4500=Table2.5b!$A169)*('Annual Sales FINAL 06262023'!$F$3:$F$4500='Input_Data &amp; TOC'!$A$2),'Annual Sales FINAL 06262023'!$J$3:$J$4500,,TRUE),_xlfn.XLOOKUP(A169,'LOOKUP SalesReport 2023-11-13'!A:A,'LOOKUP SalesReport 2023-11-13'!H:H,,FALSE))</f>
        <v>Gold Country Energy</v>
      </c>
      <c r="E169" s="48" t="str" cm="1">
        <f t="array" ref="E169">IFERROR(_xlfn.XLOOKUP(1,('Annual Sales FINAL 06262023'!$A$3:$A$4500=Table2.5b!$A169)*('Annual Sales FINAL 06262023'!$F$3:$F$4500='Input_Data &amp; TOC'!$A$2),'Annual Sales FINAL 06262023'!$B$3:$B$4500,,TRUE),_xlfn.XLOOKUP(A169,'LOOKUP SalesReport 2023-11-13'!A:A,'LOOKUP SalesReport 2023-11-13'!G:G,,FALSE))</f>
        <v>Central</v>
      </c>
      <c r="F169" s="48" t="str" cm="1">
        <f t="array" ref="F169">IFERROR(_xlfn.XLOOKUP(1,('Annual Sales FINAL 06262023'!$A$3:$A$4500=Table2.5b!$A169)*('Annual Sales FINAL 06262023'!$F$3:$F$4500='Input_Data &amp; TOC'!$A$2),'Annual Sales FINAL 06262023'!$E$3:$E$4500,,TRUE),_xlfn.XLOOKUP(A169,'LOOKUP SalesReport 2023-11-13'!A:A,'LOOKUP SalesReport 2023-11-13'!K:K,,FALSE))</f>
        <v>Central_grid</v>
      </c>
      <c r="G169" s="98" t="str">
        <f>VLOOKUP($F169,'LOOKUP INTERTIES 2023-11-08'!$B$2:$G$206,6,FALSE)</f>
        <v>Yukon-Koyukuk/Upper Tanana</v>
      </c>
      <c r="H169" s="175">
        <f>IFERROR(VLOOKUP($A169,Table2.5a!$A$3:$AA$196,9, FALSE)/VLOOKUP($A169,Table2.5a!$A$3:$AA$196,10, FALSE)*1000,)</f>
        <v>2029.7892473118279</v>
      </c>
      <c r="I169" s="175">
        <f>IFERROR(VLOOKUP($A169,Table2.5a!$A$3:$AA$196,8, FALSE)/VLOOKUP($A169,Table2.5a!$A$3:$AA$196,10, FALSE)*1000,)</f>
        <v>1415.2028930465949</v>
      </c>
      <c r="J169" s="176">
        <f>IFERROR(VLOOKUP($A169,Table2.5a!$A$3:$AA$196,8, FALSE)/VLOOKUP($A169,Table2.5a!$A$3:$AA$196,9, FALSE),)</f>
        <v>0.69721666666666671</v>
      </c>
      <c r="K169" s="175">
        <f>IFERROR(VLOOKUP($A169,Table2.5a!$A$3:$AA$196,13, FALSE)/VLOOKUP($A169,Table2.5a!$A$3:$AA$196,14, FALSE)*1000,)</f>
        <v>70854</v>
      </c>
      <c r="L169" s="175">
        <f>IFERROR(VLOOKUP($A169,Table2.5a!$A$3:$AA$196,12, FALSE)/VLOOKUP($A169,Table2.5a!$A$3:$AA$196,14, FALSE)*1000,)</f>
        <v>49400.589700000004</v>
      </c>
      <c r="M169" s="176">
        <f>IFERROR(VLOOKUP($A169,Table2.5a!$A$3:$AA$196,12, FALSE)/VLOOKUP($A169,Table2.5a!$A$3:$AA$196,13, FALSE),)</f>
        <v>0.69721666666666671</v>
      </c>
      <c r="N169" s="176">
        <f>IFERROR(VLOOKUP($A169,Table2.5a!$A$3:$AA$196,17, FALSE)/VLOOKUP($A169,Table2.5a!$A$3:$AA$196,18, FALSE)*1000,)</f>
        <v>2579.3802816901411</v>
      </c>
      <c r="O169" s="176">
        <f>IFERROR(VLOOKUP($A169,Table2.5a!$A$3:$AA$196,16, FALSE)/VLOOKUP($A169,Table2.5a!$A$3:$AA$196,18, FALSE)*1000,)</f>
        <v>1798.3869220657277</v>
      </c>
      <c r="P169" s="176">
        <f>IFERROR(VLOOKUP($A169,Table2.5a!$A$3:$AA$196,16, FALSE),)</f>
        <v>31.921367866666667</v>
      </c>
      <c r="Q169" s="176" t="str">
        <f>IFERROR(VLOOKUP($A169,Table2.5a!$A$3:$AA$196,24, FALSE),)</f>
        <v>PCE</v>
      </c>
      <c r="R169" s="176">
        <f>IFERROR(VLOOKUP($A169,Table2.5a!$A$3:$AA$196,25, FALSE),)</f>
        <v>12</v>
      </c>
      <c r="S169" s="98" t="str">
        <f>VLOOKUP($A169,'LOOKUP SalesReport 2023-11-13'!$A$2:$P$216,16,FALSE)</f>
        <v>Yukon-Koyukuk/Upper Tanana</v>
      </c>
      <c r="T169" s="170" t="str">
        <f>VLOOKUP($A169,[3]Table2.5a!$A$3:$AA$196,27, FALSE)</f>
        <v>PCE revenue assumes all kWh are at residential rate</v>
      </c>
    </row>
    <row r="170" spans="1:20" s="98" customFormat="1" x14ac:dyDescent="0.25">
      <c r="A170" s="98" t="s">
        <v>513</v>
      </c>
      <c r="B170">
        <f>VLOOKUP($A170,'LOOKUP SalesReport 2023-11-13'!$A$2:$O$216,4, FALSE)</f>
        <v>332200</v>
      </c>
      <c r="C170">
        <f>VLOOKUP(A170,'LOOKUP SalesReport 2023-11-13'!$A$2:$Q$216,9,FALSE)</f>
        <v>264</v>
      </c>
      <c r="D170" s="48" t="str" cm="1">
        <f t="array" ref="D170">IFERROR(_xlfn.XLOOKUP(1,('Annual Sales FINAL 06262023'!$A$3:$A$4500=Table2.5b!$A170)*('Annual Sales FINAL 06262023'!$F$3:$F$4500='Input_Data &amp; TOC'!$A$2),'Annual Sales FINAL 06262023'!$J$3:$J$4500,,TRUE),_xlfn.XLOOKUP(A170,'LOOKUP SalesReport 2023-11-13'!A:A,'LOOKUP SalesReport 2023-11-13'!H:H,,FALSE))</f>
        <v>TDX Manley Generating LLC</v>
      </c>
      <c r="E170" s="48" t="str" cm="1">
        <f t="array" ref="E170">IFERROR(_xlfn.XLOOKUP(1,('Annual Sales FINAL 06262023'!$A$3:$A$4500=Table2.5b!$A170)*('Annual Sales FINAL 06262023'!$F$3:$F$4500='Input_Data &amp; TOC'!$A$2),'Annual Sales FINAL 06262023'!$B$3:$B$4500,,TRUE),_xlfn.XLOOKUP(A170,'LOOKUP SalesReport 2023-11-13'!A:A,'LOOKUP SalesReport 2023-11-13'!G:G,,FALSE))</f>
        <v>Manley Hot Springs</v>
      </c>
      <c r="F170" s="48" t="str" cm="1">
        <f t="array" ref="F170">IFERROR(_xlfn.XLOOKUP(1,('Annual Sales FINAL 06262023'!$A$3:$A$4500=Table2.5b!$A170)*('Annual Sales FINAL 06262023'!$F$3:$F$4500='Input_Data &amp; TOC'!$A$2),'Annual Sales FINAL 06262023'!$E$3:$E$4500,,TRUE),_xlfn.XLOOKUP(A170,'LOOKUP SalesReport 2023-11-13'!A:A,'LOOKUP SalesReport 2023-11-13'!K:K,,FALSE))</f>
        <v>Manley Hot Springs_grid</v>
      </c>
      <c r="G170" s="98" t="str">
        <f>VLOOKUP($F170,'LOOKUP INTERTIES 2023-11-08'!$B$2:$G$206,6,FALSE)</f>
        <v>Yukon-Koyukuk/Upper Tanana</v>
      </c>
      <c r="H170" s="175">
        <f>IFERROR(VLOOKUP($A170,Table2.5a!$A$3:$AA$196,9, FALSE)/VLOOKUP($A170,Table2.5a!$A$3:$AA$196,10, FALSE)*1000,)</f>
        <v>2081.0513347022588</v>
      </c>
      <c r="I170" s="175">
        <f>IFERROR(VLOOKUP($A170,Table2.5a!$A$3:$AA$196,8, FALSE)/VLOOKUP($A170,Table2.5a!$A$3:$AA$196,10, FALSE)*1000,)</f>
        <v>2125.6205174537995</v>
      </c>
      <c r="J170" s="176">
        <f>IFERROR(VLOOKUP($A170,Table2.5a!$A$3:$AA$196,8, FALSE)/VLOOKUP($A170,Table2.5a!$A$3:$AA$196,9, FALSE),)</f>
        <v>1.0214166666666669</v>
      </c>
      <c r="K170" s="175">
        <f>IFERROR(VLOOKUP($A170,Table2.5a!$A$3:$AA$196,13, FALSE)/VLOOKUP($A170,Table2.5a!$A$3:$AA$196,14, FALSE)*1000,)</f>
        <v>16322.828571428574</v>
      </c>
      <c r="L170" s="175">
        <f>IFERROR(VLOOKUP($A170,Table2.5a!$A$3:$AA$196,12, FALSE)/VLOOKUP($A170,Table2.5a!$A$3:$AA$196,14, FALSE)*1000,)</f>
        <v>16672.409150000003</v>
      </c>
      <c r="M170" s="176">
        <f>IFERROR(VLOOKUP($A170,Table2.5a!$A$3:$AA$196,12, FALSE)/VLOOKUP($A170,Table2.5a!$A$3:$AA$196,13, FALSE),)</f>
        <v>1.0214166666666669</v>
      </c>
      <c r="N170" s="176">
        <f>IFERROR(VLOOKUP($A170,Table2.5a!$A$3:$AA$196,17, FALSE)/VLOOKUP($A170,Table2.5a!$A$3:$AA$196,18, FALSE)*1000,)</f>
        <v>5248.7356321839079</v>
      </c>
      <c r="O170" s="176">
        <f>IFERROR(VLOOKUP($A170,Table2.5a!$A$3:$AA$196,16, FALSE)/VLOOKUP($A170,Table2.5a!$A$3:$AA$196,18, FALSE)*1000,)</f>
        <v>5361.1460536398481</v>
      </c>
      <c r="P170" s="176">
        <f>IFERROR(VLOOKUP($A170,Table2.5a!$A$3:$AA$196,16, FALSE),)</f>
        <v>116.60492666666669</v>
      </c>
      <c r="Q170" s="176" t="str">
        <f>IFERROR(VLOOKUP($A170,Table2.5a!$A$3:$AA$196,24, FALSE),)</f>
        <v>PCE</v>
      </c>
      <c r="R170" s="176">
        <f>IFERROR(VLOOKUP($A170,Table2.5a!$A$3:$AA$196,25, FALSE),)</f>
        <v>12</v>
      </c>
      <c r="S170" s="98" t="str">
        <f>VLOOKUP($A170,'LOOKUP SalesReport 2023-11-13'!$A$2:$P$216,16,FALSE)</f>
        <v>Yukon-Koyukuk/Upper Tanana</v>
      </c>
      <c r="T170" s="170" t="str">
        <f>VLOOKUP($A170,[3]Table2.5a!$A$3:$AA$196,27, FALSE)</f>
        <v>PCE revenue assumes all kWh are at residential rate</v>
      </c>
    </row>
    <row r="171" spans="1:20" s="98" customFormat="1" x14ac:dyDescent="0.25">
      <c r="A171" s="98" t="s">
        <v>1081</v>
      </c>
      <c r="B171">
        <f>VLOOKUP($A171,'LOOKUP SalesReport 2023-11-13'!$A$2:$O$216,4, FALSE)</f>
        <v>331770</v>
      </c>
      <c r="C171">
        <f>VLOOKUP(A171,'LOOKUP SalesReport 2023-11-13'!$A$2:$Q$216,9,FALSE)</f>
        <v>747</v>
      </c>
      <c r="D171" s="48" t="str" cm="1">
        <f t="array" ref="D171">IFERROR(_xlfn.XLOOKUP(1,('Annual Sales FINAL 06262023'!$A$3:$A$4500=Table2.5b!$A171)*('Annual Sales FINAL 06262023'!$F$3:$F$4500='Input_Data &amp; TOC'!$A$2),'Annual Sales FINAL 06262023'!$J$3:$J$4500,,TRUE),_xlfn.XLOOKUP(A171,'LOOKUP SalesReport 2023-11-13'!A:A,'LOOKUP SalesReport 2023-11-13'!H:H,,FALSE))</f>
        <v>Arctic Village Electric Company</v>
      </c>
      <c r="E171" s="48" t="str" cm="1">
        <f t="array" ref="E171">IFERROR(_xlfn.XLOOKUP(1,('Annual Sales FINAL 06262023'!$A$3:$A$4500=Table2.5b!$A171)*('Annual Sales FINAL 06262023'!$F$3:$F$4500='Input_Data &amp; TOC'!$A$2),'Annual Sales FINAL 06262023'!$B$3:$B$4500,,TRUE),_xlfn.XLOOKUP(A171,'LOOKUP SalesReport 2023-11-13'!A:A,'LOOKUP SalesReport 2023-11-13'!G:G,,FALSE))</f>
        <v>Arctic Village</v>
      </c>
      <c r="F171" s="48" t="str" cm="1">
        <f t="array" ref="F171">IFERROR(_xlfn.XLOOKUP(1,('Annual Sales FINAL 06262023'!$A$3:$A$4500=Table2.5b!$A171)*('Annual Sales FINAL 06262023'!$F$3:$F$4500='Input_Data &amp; TOC'!$A$2),'Annual Sales FINAL 06262023'!$E$3:$E$4500,,TRUE),_xlfn.XLOOKUP(A171,'LOOKUP SalesReport 2023-11-13'!A:A,'LOOKUP SalesReport 2023-11-13'!K:K,,FALSE))</f>
        <v>Arctic Village_grid</v>
      </c>
      <c r="G171" s="98" t="str">
        <f>VLOOKUP($F171,'LOOKUP INTERTIES 2023-11-08'!$B$2:$G$206,6,FALSE)</f>
        <v>Yukon-Koyukuk/Upper Tanana</v>
      </c>
      <c r="H171" s="175">
        <f>IFERROR(VLOOKUP($A171,Table2.5a!$A$3:$AA$196,9, FALSE)/VLOOKUP($A171,Table2.5a!$A$3:$AA$196,10, FALSE)*1000,)</f>
        <v>2135.5140845070423</v>
      </c>
      <c r="I171" s="175">
        <f>IFERROR(VLOOKUP($A171,Table2.5a!$A$3:$AA$196,8, FALSE)/VLOOKUP($A171,Table2.5a!$A$3:$AA$196,10, FALSE)*1000,)</f>
        <v>2135.5140845070423</v>
      </c>
      <c r="J171" s="176">
        <f>IFERROR(VLOOKUP($A171,Table2.5a!$A$3:$AA$196,8, FALSE)/VLOOKUP($A171,Table2.5a!$A$3:$AA$196,9, FALSE),)</f>
        <v>1</v>
      </c>
      <c r="K171" s="175">
        <f>IFERROR(VLOOKUP($A171,Table2.5a!$A$3:$AA$196,13, FALSE)/VLOOKUP($A171,Table2.5a!$A$3:$AA$196,14, FALSE)*1000,)</f>
        <v>26120.400000000001</v>
      </c>
      <c r="L171" s="175">
        <f>IFERROR(VLOOKUP($A171,Table2.5a!$A$3:$AA$196,12, FALSE)/VLOOKUP($A171,Table2.5a!$A$3:$AA$196,14, FALSE)*1000,)</f>
        <v>26120.400000000001</v>
      </c>
      <c r="M171" s="176">
        <f>IFERROR(VLOOKUP($A171,Table2.5a!$A$3:$AA$196,12, FALSE)/VLOOKUP($A171,Table2.5a!$A$3:$AA$196,13, FALSE),)</f>
        <v>1</v>
      </c>
      <c r="N171" s="176">
        <f>IFERROR(VLOOKUP($A171,Table2.5a!$A$3:$AA$196,17, FALSE)/VLOOKUP($A171,Table2.5a!$A$3:$AA$196,18, FALSE)*1000,)</f>
        <v>4294.6725663716816</v>
      </c>
      <c r="O171" s="176">
        <f>IFERROR(VLOOKUP($A171,Table2.5a!$A$3:$AA$196,16, FALSE)/VLOOKUP($A171,Table2.5a!$A$3:$AA$196,18, FALSE)*1000,)</f>
        <v>4294.6725663716816</v>
      </c>
      <c r="P171" s="176">
        <f>IFERROR(VLOOKUP($A171,Table2.5a!$A$3:$AA$196,16, FALSE),)</f>
        <v>53.921999999999997</v>
      </c>
      <c r="Q171" s="176" t="str">
        <f>IFERROR(VLOOKUP($A171,Table2.5a!$A$3:$AA$196,24, FALSE),)</f>
        <v>PCE</v>
      </c>
      <c r="R171" s="176">
        <f>IFERROR(VLOOKUP($A171,Table2.5a!$A$3:$AA$196,25, FALSE),)</f>
        <v>9</v>
      </c>
      <c r="S171" s="98" t="str">
        <f>VLOOKUP($A171,'LOOKUP SalesReport 2023-11-13'!$A$2:$P$216,16,FALSE)</f>
        <v>Yukon-Koyukuk/Upper Tanana</v>
      </c>
      <c r="T171" s="170" t="str">
        <f>VLOOKUP($A171,[3]Table2.5a!$A$3:$AA$196,27, FALSE)</f>
        <v>PCE revenue assumes all kWh are at residential rate</v>
      </c>
    </row>
    <row r="172" spans="1:20" s="98" customFormat="1" x14ac:dyDescent="0.25">
      <c r="A172" s="98" t="s">
        <v>392</v>
      </c>
      <c r="B172">
        <f>VLOOKUP($A172,'LOOKUP SalesReport 2023-11-13'!$A$2:$O$216,4, FALSE)</f>
        <v>331110</v>
      </c>
      <c r="C172">
        <f>VLOOKUP(A172,'LOOKUP SalesReport 2023-11-13'!$A$2:$Q$216,9,FALSE)</f>
        <v>2</v>
      </c>
      <c r="D172" s="48" t="str" cm="1">
        <f t="array" ref="D172">IFERROR(_xlfn.XLOOKUP(1,('Annual Sales FINAL 06262023'!$A$3:$A$4500=Table2.5b!$A172)*('Annual Sales FINAL 06262023'!$F$3:$F$4500='Input_Data &amp; TOC'!$A$2),'Annual Sales FINAL 06262023'!$J$3:$J$4500,,TRUE),_xlfn.XLOOKUP(A172,'LOOKUP SalesReport 2023-11-13'!A:A,'LOOKUP SalesReport 2023-11-13'!H:H,,FALSE))</f>
        <v>Alaska Power &amp; Telephone Company</v>
      </c>
      <c r="E172" s="48" t="str" cm="1">
        <f t="array" ref="E172">IFERROR(_xlfn.XLOOKUP(1,('Annual Sales FINAL 06262023'!$A$3:$A$4500=Table2.5b!$A172)*('Annual Sales FINAL 06262023'!$F$3:$F$4500='Input_Data &amp; TOC'!$A$2),'Annual Sales FINAL 06262023'!$B$3:$B$4500,,TRUE),_xlfn.XLOOKUP(A172,'LOOKUP SalesReport 2023-11-13'!A:A,'LOOKUP SalesReport 2023-11-13'!G:G,,FALSE))</f>
        <v>Eagle, Eagle Village</v>
      </c>
      <c r="F172" s="48" t="str" cm="1">
        <f t="array" ref="F172">IFERROR(_xlfn.XLOOKUP(1,('Annual Sales FINAL 06262023'!$A$3:$A$4500=Table2.5b!$A172)*('Annual Sales FINAL 06262023'!$F$3:$F$4500='Input_Data &amp; TOC'!$A$2),'Annual Sales FINAL 06262023'!$E$3:$E$4500,,TRUE),_xlfn.XLOOKUP(A172,'LOOKUP SalesReport 2023-11-13'!A:A,'LOOKUP SalesReport 2023-11-13'!K:K,,FALSE))</f>
        <v>Eagle_grid</v>
      </c>
      <c r="G172" s="98" t="str">
        <f>VLOOKUP($F172,'LOOKUP INTERTIES 2023-11-08'!$B$2:$G$206,6,FALSE)</f>
        <v>Yukon-Koyukuk/Upper Tanana</v>
      </c>
      <c r="H172" s="175">
        <f>IFERROR(VLOOKUP($A172,Table2.5a!$A$3:$AA$196,9, FALSE)/VLOOKUP($A172,Table2.5a!$A$3:$AA$196,10, FALSE)*1000,)</f>
        <v>2245.4109178164367</v>
      </c>
      <c r="I172" s="175">
        <f>IFERROR(VLOOKUP($A172,Table2.5a!$A$3:$AA$196,8, FALSE)/VLOOKUP($A172,Table2.5a!$A$3:$AA$196,10, FALSE)*1000,)</f>
        <v>1539.416301739652</v>
      </c>
      <c r="J172" s="176">
        <f>IFERROR(VLOOKUP($A172,Table2.5a!$A$3:$AA$196,8, FALSE)/VLOOKUP($A172,Table2.5a!$A$3:$AA$196,9, FALSE),)</f>
        <v>0.68558333333333321</v>
      </c>
      <c r="K172" s="175">
        <f>IFERROR(VLOOKUP($A172,Table2.5a!$A$3:$AA$196,13, FALSE)/VLOOKUP($A172,Table2.5a!$A$3:$AA$196,14, FALSE)*1000,)</f>
        <v>11327.580419580419</v>
      </c>
      <c r="L172" s="175">
        <f>IFERROR(VLOOKUP($A172,Table2.5a!$A$3:$AA$196,12, FALSE)/VLOOKUP($A172,Table2.5a!$A$3:$AA$196,14, FALSE)*1000,)</f>
        <v>7766.0003426573412</v>
      </c>
      <c r="M172" s="176">
        <f>IFERROR(VLOOKUP($A172,Table2.5a!$A$3:$AA$196,12, FALSE)/VLOOKUP($A172,Table2.5a!$A$3:$AA$196,13, FALSE),)</f>
        <v>0.68558333333333321</v>
      </c>
      <c r="N172" s="176">
        <f>IFERROR(VLOOKUP($A172,Table2.5a!$A$3:$AA$196,17, FALSE)/VLOOKUP($A172,Table2.5a!$A$3:$AA$196,18, FALSE)*1000,)</f>
        <v>8045.6919315403429</v>
      </c>
      <c r="O172" s="176">
        <f>IFERROR(VLOOKUP($A172,Table2.5a!$A$3:$AA$196,16, FALSE)/VLOOKUP($A172,Table2.5a!$A$3:$AA$196,18, FALSE)*1000,)</f>
        <v>5515.9922933985326</v>
      </c>
      <c r="P172" s="176">
        <f>IFERROR(VLOOKUP($A172,Table2.5a!$A$3:$AA$196,16, FALSE),)</f>
        <v>188.00340399999996</v>
      </c>
      <c r="Q172" s="176" t="str">
        <f>IFERROR(VLOOKUP($A172,Table2.5a!$A$3:$AA$196,24, FALSE),)</f>
        <v>PCE</v>
      </c>
      <c r="R172" s="176">
        <f>IFERROR(VLOOKUP($A172,Table2.5a!$A$3:$AA$196,25, FALSE),)</f>
        <v>12</v>
      </c>
      <c r="S172" s="98" t="str">
        <f>VLOOKUP($A172,'LOOKUP SalesReport 2023-11-13'!$A$2:$P$216,16,FALSE)</f>
        <v>Yukon-Koyukuk/Upper Tanana</v>
      </c>
      <c r="T172" s="170" t="str">
        <f>VLOOKUP($A172,[3]Table2.5a!$A$3:$AA$196,27, FALSE)</f>
        <v>PCE revenue assumes all kWh are at residential rate</v>
      </c>
    </row>
    <row r="173" spans="1:20" s="98" customFormat="1" x14ac:dyDescent="0.25">
      <c r="A173" s="98" t="s">
        <v>897</v>
      </c>
      <c r="B173">
        <f>VLOOKUP($A173,'LOOKUP SalesReport 2023-11-13'!$A$2:$O$216,4, FALSE)</f>
        <v>332530</v>
      </c>
      <c r="C173">
        <f>VLOOKUP(A173,'LOOKUP SalesReport 2023-11-13'!$A$2:$Q$216,9,FALSE)</f>
        <v>364</v>
      </c>
      <c r="D173" s="48" t="str" cm="1">
        <f t="array" ref="D173">IFERROR(_xlfn.XLOOKUP(1,('Annual Sales FINAL 06262023'!$A$3:$A$4500=Table2.5b!$A173)*('Annual Sales FINAL 06262023'!$F$3:$F$4500='Input_Data &amp; TOC'!$A$2),'Annual Sales FINAL 06262023'!$J$3:$J$4500,,TRUE),_xlfn.XLOOKUP(A173,'LOOKUP SalesReport 2023-11-13'!A:A,'LOOKUP SalesReport 2023-11-13'!H:H,,FALSE))</f>
        <v>Ruby, City of</v>
      </c>
      <c r="E173" s="48" t="str" cm="1">
        <f t="array" ref="E173">IFERROR(_xlfn.XLOOKUP(1,('Annual Sales FINAL 06262023'!$A$3:$A$4500=Table2.5b!$A173)*('Annual Sales FINAL 06262023'!$F$3:$F$4500='Input_Data &amp; TOC'!$A$2),'Annual Sales FINAL 06262023'!$B$3:$B$4500,,TRUE),_xlfn.XLOOKUP(A173,'LOOKUP SalesReport 2023-11-13'!A:A,'LOOKUP SalesReport 2023-11-13'!G:G,,FALSE))</f>
        <v>Ruby</v>
      </c>
      <c r="F173" s="48" t="str" cm="1">
        <f t="array" ref="F173">IFERROR(_xlfn.XLOOKUP(1,('Annual Sales FINAL 06262023'!$A$3:$A$4500=Table2.5b!$A173)*('Annual Sales FINAL 06262023'!$F$3:$F$4500='Input_Data &amp; TOC'!$A$2),'Annual Sales FINAL 06262023'!$E$3:$E$4500,,TRUE),_xlfn.XLOOKUP(A173,'LOOKUP SalesReport 2023-11-13'!A:A,'LOOKUP SalesReport 2023-11-13'!K:K,,FALSE))</f>
        <v>Ruby_grid</v>
      </c>
      <c r="G173" s="98" t="str">
        <f>VLOOKUP($F173,'LOOKUP INTERTIES 2023-11-08'!$B$2:$G$206,6,FALSE)</f>
        <v>Yukon-Koyukuk/Upper Tanana</v>
      </c>
      <c r="H173" s="175">
        <f>IFERROR(VLOOKUP($A173,Table2.5a!$A$3:$AA$196,9, FALSE)/VLOOKUP($A173,Table2.5a!$A$3:$AA$196,10, FALSE)*1000,)</f>
        <v>2458.3367267032104</v>
      </c>
      <c r="I173" s="175">
        <f>IFERROR(VLOOKUP($A173,Table2.5a!$A$3:$AA$196,8, FALSE)/VLOOKUP($A173,Table2.5a!$A$3:$AA$196,10, FALSE)*1000,)</f>
        <v>1843.7525450274081</v>
      </c>
      <c r="J173" s="176">
        <f>IFERROR(VLOOKUP($A173,Table2.5a!$A$3:$AA$196,8, FALSE)/VLOOKUP($A173,Table2.5a!$A$3:$AA$196,9, FALSE),)</f>
        <v>0.75</v>
      </c>
      <c r="K173" s="175">
        <f>IFERROR(VLOOKUP($A173,Table2.5a!$A$3:$AA$196,13, FALSE)/VLOOKUP($A173,Table2.5a!$A$3:$AA$196,14, FALSE)*1000,)</f>
        <v>19892.25</v>
      </c>
      <c r="L173" s="175">
        <f>IFERROR(VLOOKUP($A173,Table2.5a!$A$3:$AA$196,12, FALSE)/VLOOKUP($A173,Table2.5a!$A$3:$AA$196,14, FALSE)*1000,)</f>
        <v>14919.1875</v>
      </c>
      <c r="M173" s="176">
        <f>IFERROR(VLOOKUP($A173,Table2.5a!$A$3:$AA$196,12, FALSE)/VLOOKUP($A173,Table2.5a!$A$3:$AA$196,13, FALSE),)</f>
        <v>0.75</v>
      </c>
      <c r="N173" s="176">
        <f>IFERROR(VLOOKUP($A173,Table2.5a!$A$3:$AA$196,17, FALSE)/VLOOKUP($A173,Table2.5a!$A$3:$AA$196,18, FALSE)*1000,)</f>
        <v>5377.9877300613489</v>
      </c>
      <c r="O173" s="176">
        <f>IFERROR(VLOOKUP($A173,Table2.5a!$A$3:$AA$196,16, FALSE)/VLOOKUP($A173,Table2.5a!$A$3:$AA$196,18, FALSE)*1000,)</f>
        <v>4033.4907975460128</v>
      </c>
      <c r="P173" s="176">
        <f>IFERROR(VLOOKUP($A173,Table2.5a!$A$3:$AA$196,16, FALSE),)</f>
        <v>109.57650000000001</v>
      </c>
      <c r="Q173" s="176" t="str">
        <f>IFERROR(VLOOKUP($A173,Table2.5a!$A$3:$AA$196,24, FALSE),)</f>
        <v>PCE</v>
      </c>
      <c r="R173" s="176">
        <f>IFERROR(VLOOKUP($A173,Table2.5a!$A$3:$AA$196,25, FALSE),)</f>
        <v>12</v>
      </c>
      <c r="S173" s="98" t="str">
        <f>VLOOKUP($A173,'LOOKUP SalesReport 2023-11-13'!$A$2:$P$216,16,FALSE)</f>
        <v>Yukon-Koyukuk/Upper Tanana</v>
      </c>
      <c r="T173" s="170" t="str">
        <f>VLOOKUP($A173,[3]Table2.5a!$A$3:$AA$196,27, FALSE)</f>
        <v>PCE revenue assumes all kWh are at residential rate</v>
      </c>
    </row>
    <row r="174" spans="1:20" s="98" customFormat="1" x14ac:dyDescent="0.25">
      <c r="A174" s="98" t="s">
        <v>402</v>
      </c>
      <c r="B174">
        <f>VLOOKUP($A174,'LOOKUP SalesReport 2023-11-13'!$A$2:$O$216,4, FALSE)</f>
        <v>331130</v>
      </c>
      <c r="C174">
        <f>VLOOKUP(A174,'LOOKUP SalesReport 2023-11-13'!$A$2:$Q$216,9,FALSE)</f>
        <v>2</v>
      </c>
      <c r="D174" s="48" t="str" cm="1">
        <f t="array" ref="D174">IFERROR(_xlfn.XLOOKUP(1,('Annual Sales FINAL 06262023'!$A$3:$A$4500=Table2.5b!$A174)*('Annual Sales FINAL 06262023'!$F$3:$F$4500='Input_Data &amp; TOC'!$A$2),'Annual Sales FINAL 06262023'!$J$3:$J$4500,,TRUE),_xlfn.XLOOKUP(A174,'LOOKUP SalesReport 2023-11-13'!A:A,'LOOKUP SalesReport 2023-11-13'!H:H,,FALSE))</f>
        <v>Alaska Power &amp; Telephone Company</v>
      </c>
      <c r="E174" s="48" t="str" cm="1">
        <f t="array" ref="E174">IFERROR(_xlfn.XLOOKUP(1,('Annual Sales FINAL 06262023'!$A$3:$A$4500=Table2.5b!$A174)*('Annual Sales FINAL 06262023'!$F$3:$F$4500='Input_Data &amp; TOC'!$A$2),'Annual Sales FINAL 06262023'!$B$3:$B$4500,,TRUE),_xlfn.XLOOKUP(A174,'LOOKUP SalesReport 2023-11-13'!A:A,'LOOKUP SalesReport 2023-11-13'!G:G,,FALSE))</f>
        <v>Healy Lake</v>
      </c>
      <c r="F174" s="48" t="str" cm="1">
        <f t="array" ref="F174">IFERROR(_xlfn.XLOOKUP(1,('Annual Sales FINAL 06262023'!$A$3:$A$4500=Table2.5b!$A174)*('Annual Sales FINAL 06262023'!$F$3:$F$4500='Input_Data &amp; TOC'!$A$2),'Annual Sales FINAL 06262023'!$E$3:$E$4500,,TRUE),_xlfn.XLOOKUP(A174,'LOOKUP SalesReport 2023-11-13'!A:A,'LOOKUP SalesReport 2023-11-13'!K:K,,FALSE))</f>
        <v>Healy Lake_grid</v>
      </c>
      <c r="G174" s="98" t="str">
        <f>VLOOKUP($F174,'LOOKUP INTERTIES 2023-11-08'!$B$2:$G$206,6,FALSE)</f>
        <v>Yukon-Koyukuk/Upper Tanana</v>
      </c>
      <c r="H174" s="175">
        <f>IFERROR(VLOOKUP($A174,Table2.5a!$A$3:$AA$196,9, FALSE)/VLOOKUP($A174,Table2.5a!$A$3:$AA$196,10, FALSE)*1000,)</f>
        <v>2679.0270270270271</v>
      </c>
      <c r="I174" s="175">
        <f>IFERROR(VLOOKUP($A174,Table2.5a!$A$3:$AA$196,8, FALSE)/VLOOKUP($A174,Table2.5a!$A$3:$AA$196,10, FALSE)*1000,)</f>
        <v>2098.7497729729726</v>
      </c>
      <c r="J174" s="176">
        <f>IFERROR(VLOOKUP($A174,Table2.5a!$A$3:$AA$196,8, FALSE)/VLOOKUP($A174,Table2.5a!$A$3:$AA$196,9, FALSE),)</f>
        <v>0.78339999999999999</v>
      </c>
      <c r="K174" s="175">
        <f>IFERROR(VLOOKUP($A174,Table2.5a!$A$3:$AA$196,13, FALSE)/VLOOKUP($A174,Table2.5a!$A$3:$AA$196,14, FALSE)*1000,)</f>
        <v>5744</v>
      </c>
      <c r="L174" s="175">
        <f>IFERROR(VLOOKUP($A174,Table2.5a!$A$3:$AA$196,12, FALSE)/VLOOKUP($A174,Table2.5a!$A$3:$AA$196,14, FALSE)*1000,)</f>
        <v>4499.8496000000005</v>
      </c>
      <c r="M174" s="176">
        <f>IFERROR(VLOOKUP($A174,Table2.5a!$A$3:$AA$196,12, FALSE)/VLOOKUP($A174,Table2.5a!$A$3:$AA$196,13, FALSE),)</f>
        <v>0.78339999999999999</v>
      </c>
      <c r="N174" s="176">
        <f>IFERROR(VLOOKUP($A174,Table2.5a!$A$3:$AA$196,17, FALSE)/VLOOKUP($A174,Table2.5a!$A$3:$AA$196,18, FALSE)*1000,)</f>
        <v>13456</v>
      </c>
      <c r="O174" s="176">
        <f>IFERROR(VLOOKUP($A174,Table2.5a!$A$3:$AA$196,16, FALSE)/VLOOKUP($A174,Table2.5a!$A$3:$AA$196,18, FALSE)*1000,)</f>
        <v>10541.430399999999</v>
      </c>
      <c r="P174" s="176">
        <f>IFERROR(VLOOKUP($A174,Table2.5a!$A$3:$AA$196,16, FALSE),)</f>
        <v>42.165721599999998</v>
      </c>
      <c r="Q174" s="176" t="str">
        <f>IFERROR(VLOOKUP($A174,Table2.5a!$A$3:$AA$196,24, FALSE),)</f>
        <v>PCE</v>
      </c>
      <c r="R174" s="176">
        <f>IFERROR(VLOOKUP($A174,Table2.5a!$A$3:$AA$196,25, FALSE),)</f>
        <v>12</v>
      </c>
      <c r="S174" s="98" t="str">
        <f>VLOOKUP($A174,'LOOKUP SalesReport 2023-11-13'!$A$2:$P$216,16,FALSE)</f>
        <v>Yukon-Koyukuk/Upper Tanana</v>
      </c>
      <c r="T174" s="170" t="str">
        <f>VLOOKUP($A174,[3]Table2.5a!$A$3:$AA$196,27, FALSE)</f>
        <v>PCE revenue assumes all kWh are at residential rate</v>
      </c>
    </row>
    <row r="175" spans="1:20" s="98" customFormat="1" x14ac:dyDescent="0.25">
      <c r="A175" s="98" t="s">
        <v>492</v>
      </c>
      <c r="B175">
        <f>VLOOKUP($A175,'LOOKUP SalesReport 2023-11-13'!$A$2:$O$216,4, FALSE)</f>
        <v>332220</v>
      </c>
      <c r="C175">
        <f>VLOOKUP(A175,'LOOKUP SalesReport 2023-11-13'!$A$2:$Q$216,9,FALSE)</f>
        <v>44</v>
      </c>
      <c r="D175" s="48" t="str" cm="1">
        <f t="array" ref="D175">IFERROR(_xlfn.XLOOKUP(1,('Annual Sales FINAL 06262023'!$A$3:$A$4500=Table2.5b!$A175)*('Annual Sales FINAL 06262023'!$F$3:$F$4500='Input_Data &amp; TOC'!$A$2),'Annual Sales FINAL 06262023'!$J$3:$J$4500,,TRUE),_xlfn.XLOOKUP(A175,'LOOKUP SalesReport 2023-11-13'!A:A,'LOOKUP SalesReport 2023-11-13'!H:H,,FALSE))</f>
        <v>Mcgrath Light &amp; Power</v>
      </c>
      <c r="E175" s="48" t="str" cm="1">
        <f t="array" ref="E175">IFERROR(_xlfn.XLOOKUP(1,('Annual Sales FINAL 06262023'!$A$3:$A$4500=Table2.5b!$A175)*('Annual Sales FINAL 06262023'!$F$3:$F$4500='Input_Data &amp; TOC'!$A$2),'Annual Sales FINAL 06262023'!$B$3:$B$4500,,TRUE),_xlfn.XLOOKUP(A175,'LOOKUP SalesReport 2023-11-13'!A:A,'LOOKUP SalesReport 2023-11-13'!G:G,,FALSE))</f>
        <v>McGrath</v>
      </c>
      <c r="F175" s="48" t="str" cm="1">
        <f t="array" ref="F175">IFERROR(_xlfn.XLOOKUP(1,('Annual Sales FINAL 06262023'!$A$3:$A$4500=Table2.5b!$A175)*('Annual Sales FINAL 06262023'!$F$3:$F$4500='Input_Data &amp; TOC'!$A$2),'Annual Sales FINAL 06262023'!$E$3:$E$4500,,TRUE),_xlfn.XLOOKUP(A175,'LOOKUP SalesReport 2023-11-13'!A:A,'LOOKUP SalesReport 2023-11-13'!K:K,,FALSE))</f>
        <v>McGrath_grid</v>
      </c>
      <c r="G175" s="98" t="str">
        <f>VLOOKUP($F175,'LOOKUP INTERTIES 2023-11-08'!$B$2:$G$206,6,FALSE)</f>
        <v>Yukon-Koyukuk/Upper Tanana</v>
      </c>
      <c r="H175" s="175">
        <f>IFERROR(VLOOKUP($A175,Table2.5a!$A$3:$AA$196,9, FALSE)/VLOOKUP($A175,Table2.5a!$A$3:$AA$196,10, FALSE)*1000,)</f>
        <v>2797.795737122558</v>
      </c>
      <c r="I175" s="175">
        <f>IFERROR(VLOOKUP($A175,Table2.5a!$A$3:$AA$196,8, FALSE)/VLOOKUP($A175,Table2.5a!$A$3:$AA$196,10, FALSE)*1000,)</f>
        <v>2181.8376906305507</v>
      </c>
      <c r="J175" s="176">
        <f>IFERROR(VLOOKUP($A175,Table2.5a!$A$3:$AA$196,8, FALSE)/VLOOKUP($A175,Table2.5a!$A$3:$AA$196,9, FALSE),)</f>
        <v>0.77984166666666666</v>
      </c>
      <c r="K175" s="175">
        <f>IFERROR(VLOOKUP($A175,Table2.5a!$A$3:$AA$196,13, FALSE)/VLOOKUP($A175,Table2.5a!$A$3:$AA$196,14, FALSE)*1000,)</f>
        <v>53249.71084337349</v>
      </c>
      <c r="L175" s="175">
        <f>IFERROR(VLOOKUP($A175,Table2.5a!$A$3:$AA$196,12, FALSE)/VLOOKUP($A175,Table2.5a!$A$3:$AA$196,14, FALSE)*1000,)</f>
        <v>41526.343253614454</v>
      </c>
      <c r="M175" s="176">
        <f>IFERROR(VLOOKUP($A175,Table2.5a!$A$3:$AA$196,12, FALSE)/VLOOKUP($A175,Table2.5a!$A$3:$AA$196,13, FALSE),)</f>
        <v>0.77984166666666666</v>
      </c>
      <c r="N175" s="176">
        <f>IFERROR(VLOOKUP($A175,Table2.5a!$A$3:$AA$196,17, FALSE)/VLOOKUP($A175,Table2.5a!$A$3:$AA$196,18, FALSE)*1000,)</f>
        <v>6862.5027726432545</v>
      </c>
      <c r="O175" s="176">
        <f>IFERROR(VLOOKUP($A175,Table2.5a!$A$3:$AA$196,16, FALSE)/VLOOKUP($A175,Table2.5a!$A$3:$AA$196,18, FALSE)*1000,)</f>
        <v>5351.6655997227363</v>
      </c>
      <c r="P175" s="176">
        <f>IFERROR(VLOOKUP($A175,Table2.5a!$A$3:$AA$196,16, FALSE),)</f>
        <v>482.54184824166668</v>
      </c>
      <c r="Q175" s="176" t="str">
        <f>IFERROR(VLOOKUP($A175,Table2.5a!$A$3:$AA$196,24, FALSE),)</f>
        <v>PCE</v>
      </c>
      <c r="R175" s="176">
        <f>IFERROR(VLOOKUP($A175,Table2.5a!$A$3:$AA$196,25, FALSE),)</f>
        <v>12</v>
      </c>
      <c r="S175" s="98" t="str">
        <f>VLOOKUP($A175,'LOOKUP SalesReport 2023-11-13'!$A$2:$P$216,16,FALSE)</f>
        <v>Yukon-Koyukuk/Upper Tanana</v>
      </c>
      <c r="T175" s="170" t="str">
        <f>VLOOKUP($A175,[3]Table2.5a!$A$3:$AA$196,27, FALSE)</f>
        <v>PCE revenue assumes all kWh are at residential rate</v>
      </c>
    </row>
    <row r="176" spans="1:20" s="98" customFormat="1" x14ac:dyDescent="0.25">
      <c r="A176" s="98" t="s">
        <v>527</v>
      </c>
      <c r="B176">
        <f>VLOOKUP($A176,'LOOKUP SalesReport 2023-11-13'!$A$2:$O$216,4, FALSE)</f>
        <v>332600</v>
      </c>
      <c r="C176">
        <f>VLOOKUP(A176,'LOOKUP SalesReport 2023-11-13'!$A$2:$Q$216,9,FALSE)</f>
        <v>92</v>
      </c>
      <c r="D176" s="48" t="str" cm="1">
        <f t="array" ref="D176">IFERROR(_xlfn.XLOOKUP(1,('Annual Sales FINAL 06262023'!$A$3:$A$4500=Table2.5b!$A176)*('Annual Sales FINAL 06262023'!$F$3:$F$4500='Input_Data &amp; TOC'!$A$2),'Annual Sales FINAL 06262023'!$J$3:$J$4500,,TRUE),_xlfn.XLOOKUP(A176,'LOOKUP SalesReport 2023-11-13'!A:A,'LOOKUP SalesReport 2023-11-13'!H:H,,FALSE))</f>
        <v>Tanana Power Company Inc</v>
      </c>
      <c r="E176" s="48" t="str" cm="1">
        <f t="array" ref="E176">IFERROR(_xlfn.XLOOKUP(1,('Annual Sales FINAL 06262023'!$A$3:$A$4500=Table2.5b!$A176)*('Annual Sales FINAL 06262023'!$F$3:$F$4500='Input_Data &amp; TOC'!$A$2),'Annual Sales FINAL 06262023'!$B$3:$B$4500,,TRUE),_xlfn.XLOOKUP(A176,'LOOKUP SalesReport 2023-11-13'!A:A,'LOOKUP SalesReport 2023-11-13'!G:G,,FALSE))</f>
        <v>Tanana</v>
      </c>
      <c r="F176" s="48" t="str" cm="1">
        <f t="array" ref="F176">IFERROR(_xlfn.XLOOKUP(1,('Annual Sales FINAL 06262023'!$A$3:$A$4500=Table2.5b!$A176)*('Annual Sales FINAL 06262023'!$F$3:$F$4500='Input_Data &amp; TOC'!$A$2),'Annual Sales FINAL 06262023'!$E$3:$E$4500,,TRUE),_xlfn.XLOOKUP(A176,'LOOKUP SalesReport 2023-11-13'!A:A,'LOOKUP SalesReport 2023-11-13'!K:K,,FALSE))</f>
        <v>Tanana_grid</v>
      </c>
      <c r="G176" s="98" t="str">
        <f>VLOOKUP($F176,'LOOKUP INTERTIES 2023-11-08'!$B$2:$G$206,6,FALSE)</f>
        <v>Yukon-Koyukuk/Upper Tanana</v>
      </c>
      <c r="H176" s="175">
        <f>IFERROR(VLOOKUP($A176,Table2.5a!$A$3:$AA$196,9, FALSE)/VLOOKUP($A176,Table2.5a!$A$3:$AA$196,10, FALSE)*1000,)</f>
        <v>2812.2116731517513</v>
      </c>
      <c r="I176" s="175">
        <f>IFERROR(VLOOKUP($A176,Table2.5a!$A$3:$AA$196,8, FALSE)/VLOOKUP($A176,Table2.5a!$A$3:$AA$196,10, FALSE)*1000,)</f>
        <v>1799.5108145525292</v>
      </c>
      <c r="J176" s="176">
        <f>IFERROR(VLOOKUP($A176,Table2.5a!$A$3:$AA$196,8, FALSE)/VLOOKUP($A176,Table2.5a!$A$3:$AA$196,9, FALSE),)</f>
        <v>0.63989166666666664</v>
      </c>
      <c r="K176" s="175">
        <f>IFERROR(VLOOKUP($A176,Table2.5a!$A$3:$AA$196,13, FALSE)/VLOOKUP($A176,Table2.5a!$A$3:$AA$196,14, FALSE)*1000,)</f>
        <v>71699.571428571435</v>
      </c>
      <c r="L176" s="175">
        <f>IFERROR(VLOOKUP($A176,Table2.5a!$A$3:$AA$196,12, FALSE)/VLOOKUP($A176,Table2.5a!$A$3:$AA$196,14, FALSE)*1000,)</f>
        <v>45879.95826071428</v>
      </c>
      <c r="M176" s="176">
        <f>IFERROR(VLOOKUP($A176,Table2.5a!$A$3:$AA$196,12, FALSE)/VLOOKUP($A176,Table2.5a!$A$3:$AA$196,13, FALSE),)</f>
        <v>0.63989166666666664</v>
      </c>
      <c r="N176" s="176">
        <f>IFERROR(VLOOKUP($A176,Table2.5a!$A$3:$AA$196,17, FALSE)/VLOOKUP($A176,Table2.5a!$A$3:$AA$196,18, FALSE)*1000,)</f>
        <v>7672.1207547169806</v>
      </c>
      <c r="O176" s="176">
        <f>IFERROR(VLOOKUP($A176,Table2.5a!$A$3:$AA$196,16, FALSE)/VLOOKUP($A176,Table2.5a!$A$3:$AA$196,18, FALSE)*1000,)</f>
        <v>4909.3261366037732</v>
      </c>
      <c r="P176" s="176">
        <f>IFERROR(VLOOKUP($A176,Table2.5a!$A$3:$AA$196,16, FALSE),)</f>
        <v>216.8285710333333</v>
      </c>
      <c r="Q176" s="176" t="str">
        <f>IFERROR(VLOOKUP($A176,Table2.5a!$A$3:$AA$196,24, FALSE),)</f>
        <v>PCE</v>
      </c>
      <c r="R176" s="176">
        <f>IFERROR(VLOOKUP($A176,Table2.5a!$A$3:$AA$196,25, FALSE),)</f>
        <v>12</v>
      </c>
      <c r="S176" s="98" t="str">
        <f>VLOOKUP($A176,'LOOKUP SalesReport 2023-11-13'!$A$2:$P$216,16,FALSE)</f>
        <v>Yukon-Koyukuk/Upper Tanana</v>
      </c>
      <c r="T176" s="170" t="str">
        <f>VLOOKUP($A176,[3]Table2.5a!$A$3:$AA$196,27, FALSE)</f>
        <v>PCE revenue assumes all kWh are at residential rate</v>
      </c>
    </row>
    <row r="177" spans="1:20" s="98" customFormat="1" x14ac:dyDescent="0.25">
      <c r="A177" s="98" t="s">
        <v>963</v>
      </c>
      <c r="B177">
        <f>VLOOKUP($A177,'LOOKUP SalesReport 2023-11-13'!$A$2:$O$216,4, FALSE)</f>
        <v>331790</v>
      </c>
      <c r="C177">
        <f>VLOOKUP(A177,'LOOKUP SalesReport 2023-11-13'!$A$2:$Q$216,9,FALSE)</f>
        <v>420</v>
      </c>
      <c r="D177" s="48" t="str" cm="1">
        <f t="array" ref="D177">IFERROR(_xlfn.XLOOKUP(1,('Annual Sales FINAL 06262023'!$A$3:$A$4500=Table2.5b!$A177)*('Annual Sales FINAL 06262023'!$F$3:$F$4500='Input_Data &amp; TOC'!$A$2),'Annual Sales FINAL 06262023'!$J$3:$J$4500,,TRUE),_xlfn.XLOOKUP(A177,'LOOKUP SalesReport 2023-11-13'!A:A,'LOOKUP SalesReport 2023-11-13'!H:H,,FALSE))</f>
        <v>Beaver Joint Utilities</v>
      </c>
      <c r="E177" s="48" t="str" cm="1">
        <f t="array" ref="E177">IFERROR(_xlfn.XLOOKUP(1,('Annual Sales FINAL 06262023'!$A$3:$A$4500=Table2.5b!$A177)*('Annual Sales FINAL 06262023'!$F$3:$F$4500='Input_Data &amp; TOC'!$A$2),'Annual Sales FINAL 06262023'!$B$3:$B$4500,,TRUE),_xlfn.XLOOKUP(A177,'LOOKUP SalesReport 2023-11-13'!A:A,'LOOKUP SalesReport 2023-11-13'!G:G,,FALSE))</f>
        <v>Beaver</v>
      </c>
      <c r="F177" s="48" t="str" cm="1">
        <f t="array" ref="F177">IFERROR(_xlfn.XLOOKUP(1,('Annual Sales FINAL 06262023'!$A$3:$A$4500=Table2.5b!$A177)*('Annual Sales FINAL 06262023'!$F$3:$F$4500='Input_Data &amp; TOC'!$A$2),'Annual Sales FINAL 06262023'!$E$3:$E$4500,,TRUE),_xlfn.XLOOKUP(A177,'LOOKUP SalesReport 2023-11-13'!A:A,'LOOKUP SalesReport 2023-11-13'!K:K,,FALSE))</f>
        <v>Beaver_grid</v>
      </c>
      <c r="G177" s="98" t="str">
        <f>VLOOKUP($F177,'LOOKUP INTERTIES 2023-11-08'!$B$2:$G$206,6,FALSE)</f>
        <v>Yukon-Koyukuk/Upper Tanana</v>
      </c>
      <c r="H177" s="175">
        <f>IFERROR(VLOOKUP($A177,Table2.5a!$A$3:$AA$196,9, FALSE)/VLOOKUP($A177,Table2.5a!$A$3:$AA$196,10, FALSE)*1000,)</f>
        <v>2871.4545454545455</v>
      </c>
      <c r="I177" s="175">
        <f>IFERROR(VLOOKUP($A177,Table2.5a!$A$3:$AA$196,8, FALSE)/VLOOKUP($A177,Table2.5a!$A$3:$AA$196,10, FALSE)*1000,)</f>
        <v>2584.3090909090915</v>
      </c>
      <c r="J177" s="176">
        <f>IFERROR(VLOOKUP($A177,Table2.5a!$A$3:$AA$196,8, FALSE)/VLOOKUP($A177,Table2.5a!$A$3:$AA$196,9, FALSE),)</f>
        <v>0.90000000000000024</v>
      </c>
      <c r="K177" s="175">
        <f>IFERROR(VLOOKUP($A177,Table2.5a!$A$3:$AA$196,13, FALSE)/VLOOKUP($A177,Table2.5a!$A$3:$AA$196,14, FALSE)*1000,)</f>
        <v>34435.333333333336</v>
      </c>
      <c r="L177" s="175">
        <f>IFERROR(VLOOKUP($A177,Table2.5a!$A$3:$AA$196,12, FALSE)/VLOOKUP($A177,Table2.5a!$A$3:$AA$196,14, FALSE)*1000,)</f>
        <v>30991.80000000001</v>
      </c>
      <c r="M177" s="176">
        <f>IFERROR(VLOOKUP($A177,Table2.5a!$A$3:$AA$196,12, FALSE)/VLOOKUP($A177,Table2.5a!$A$3:$AA$196,13, FALSE),)</f>
        <v>0.90000000000000024</v>
      </c>
      <c r="N177" s="176">
        <f>IFERROR(VLOOKUP($A177,Table2.5a!$A$3:$AA$196,17, FALSE)/VLOOKUP($A177,Table2.5a!$A$3:$AA$196,18, FALSE)*1000,)</f>
        <v>8654.2727272727279</v>
      </c>
      <c r="O177" s="176">
        <f>IFERROR(VLOOKUP($A177,Table2.5a!$A$3:$AA$196,16, FALSE)/VLOOKUP($A177,Table2.5a!$A$3:$AA$196,18, FALSE)*1000,)</f>
        <v>7788.8454545454579</v>
      </c>
      <c r="P177" s="176">
        <f>IFERROR(VLOOKUP($A177,Table2.5a!$A$3:$AA$196,16, FALSE),)</f>
        <v>85.677300000000031</v>
      </c>
      <c r="Q177" s="176" t="str">
        <f>IFERROR(VLOOKUP($A177,Table2.5a!$A$3:$AA$196,24, FALSE),)</f>
        <v>PCE</v>
      </c>
      <c r="R177" s="176">
        <f>IFERROR(VLOOKUP($A177,Table2.5a!$A$3:$AA$196,25, FALSE),)</f>
        <v>12</v>
      </c>
      <c r="S177" s="98" t="str">
        <f>VLOOKUP($A177,'LOOKUP SalesReport 2023-11-13'!$A$2:$P$216,16,FALSE)</f>
        <v>Yukon-Koyukuk/Upper Tanana</v>
      </c>
      <c r="T177" s="170" t="str">
        <f>VLOOKUP($A177,[3]Table2.5a!$A$3:$AA$196,27, FALSE)</f>
        <v>PCE revenue assumes all kWh are at residential rate</v>
      </c>
    </row>
    <row r="178" spans="1:20" s="98" customFormat="1" x14ac:dyDescent="0.25">
      <c r="A178" s="98" t="s">
        <v>780</v>
      </c>
      <c r="B178">
        <f>VLOOKUP($A178,'LOOKUP SalesReport 2023-11-13'!$A$2:$O$216,4, FALSE)</f>
        <v>331900</v>
      </c>
      <c r="C178">
        <f>VLOOKUP(A178,'LOOKUP SalesReport 2023-11-13'!$A$2:$Q$216,9,FALSE)</f>
        <v>256</v>
      </c>
      <c r="D178" s="48" t="str" cm="1">
        <f t="array" ref="D178">IFERROR(_xlfn.XLOOKUP(1,('Annual Sales FINAL 06262023'!$A$3:$A$4500=Table2.5b!$A178)*('Annual Sales FINAL 06262023'!$F$3:$F$4500='Input_Data &amp; TOC'!$A$2),'Annual Sales FINAL 06262023'!$J$3:$J$4500,,TRUE),_xlfn.XLOOKUP(A178,'LOOKUP SalesReport 2023-11-13'!A:A,'LOOKUP SalesReport 2023-11-13'!H:H,,FALSE))</f>
        <v>Circle Electric Utility</v>
      </c>
      <c r="E178" s="48" t="str" cm="1">
        <f t="array" ref="E178">IFERROR(_xlfn.XLOOKUP(1,('Annual Sales FINAL 06262023'!$A$3:$A$4500=Table2.5b!$A178)*('Annual Sales FINAL 06262023'!$F$3:$F$4500='Input_Data &amp; TOC'!$A$2),'Annual Sales FINAL 06262023'!$B$3:$B$4500,,TRUE),_xlfn.XLOOKUP(A178,'LOOKUP SalesReport 2023-11-13'!A:A,'LOOKUP SalesReport 2023-11-13'!G:G,,FALSE))</f>
        <v>Circle</v>
      </c>
      <c r="F178" s="48" t="str" cm="1">
        <f t="array" ref="F178">IFERROR(_xlfn.XLOOKUP(1,('Annual Sales FINAL 06262023'!$A$3:$A$4500=Table2.5b!$A178)*('Annual Sales FINAL 06262023'!$F$3:$F$4500='Input_Data &amp; TOC'!$A$2),'Annual Sales FINAL 06262023'!$E$3:$E$4500,,TRUE),_xlfn.XLOOKUP(A178,'LOOKUP SalesReport 2023-11-13'!A:A,'LOOKUP SalesReport 2023-11-13'!K:K,,FALSE))</f>
        <v>Circle_grid</v>
      </c>
      <c r="G178" s="98" t="str">
        <f>VLOOKUP($F178,'LOOKUP INTERTIES 2023-11-08'!$B$2:$G$206,6,FALSE)</f>
        <v>Yukon-Koyukuk/Upper Tanana</v>
      </c>
      <c r="H178" s="175">
        <f>IFERROR(VLOOKUP($A178,Table2.5a!$A$3:$AA$196,9, FALSE)/VLOOKUP($A178,Table2.5a!$A$3:$AA$196,10, FALSE)*1000,)</f>
        <v>2950.6820809248557</v>
      </c>
      <c r="I178" s="175">
        <f>IFERROR(VLOOKUP($A178,Table2.5a!$A$3:$AA$196,8, FALSE)/VLOOKUP($A178,Table2.5a!$A$3:$AA$196,10, FALSE)*1000,)</f>
        <v>2361.6767595375723</v>
      </c>
      <c r="J178" s="176">
        <f>IFERROR(VLOOKUP($A178,Table2.5a!$A$3:$AA$196,8, FALSE)/VLOOKUP($A178,Table2.5a!$A$3:$AA$196,9, FALSE),)</f>
        <v>0.80038333333333334</v>
      </c>
      <c r="K178" s="175">
        <f>IFERROR(VLOOKUP($A178,Table2.5a!$A$3:$AA$196,13, FALSE)/VLOOKUP($A178,Table2.5a!$A$3:$AA$196,14, FALSE)*1000,)</f>
        <v>11536.109589041096</v>
      </c>
      <c r="L178" s="175">
        <f>IFERROR(VLOOKUP($A178,Table2.5a!$A$3:$AA$196,12, FALSE)/VLOOKUP($A178,Table2.5a!$A$3:$AA$196,14, FALSE)*1000,)</f>
        <v>9233.3098465753428</v>
      </c>
      <c r="M178" s="176">
        <f>IFERROR(VLOOKUP($A178,Table2.5a!$A$3:$AA$196,12, FALSE)/VLOOKUP($A178,Table2.5a!$A$3:$AA$196,13, FALSE),)</f>
        <v>0.80038333333333334</v>
      </c>
      <c r="N178" s="176">
        <f>IFERROR(VLOOKUP($A178,Table2.5a!$A$3:$AA$196,17, FALSE)/VLOOKUP($A178,Table2.5a!$A$3:$AA$196,18, FALSE)*1000,)</f>
        <v>18480.605042016803</v>
      </c>
      <c r="O178" s="176">
        <f>IFERROR(VLOOKUP($A178,Table2.5a!$A$3:$AA$196,16, FALSE)/VLOOKUP($A178,Table2.5a!$A$3:$AA$196,18, FALSE)*1000,)</f>
        <v>14791.568265546215</v>
      </c>
      <c r="P178" s="176">
        <f>IFERROR(VLOOKUP($A178,Table2.5a!$A$3:$AA$196,16, FALSE),)</f>
        <v>146.68305196666665</v>
      </c>
      <c r="Q178" s="176" t="str">
        <f>IFERROR(VLOOKUP($A178,Table2.5a!$A$3:$AA$196,24, FALSE),)</f>
        <v>PCE</v>
      </c>
      <c r="R178" s="176">
        <f>IFERROR(VLOOKUP($A178,Table2.5a!$A$3:$AA$196,25, FALSE),)</f>
        <v>12</v>
      </c>
      <c r="S178" s="98" t="str">
        <f>VLOOKUP($A178,'LOOKUP SalesReport 2023-11-13'!$A$2:$P$216,16,FALSE)</f>
        <v>Yukon-Koyukuk/Upper Tanana</v>
      </c>
      <c r="T178" s="170" t="str">
        <f>VLOOKUP($A178,[3]Table2.5a!$A$3:$AA$196,27, FALSE)</f>
        <v>PCE revenue assumes all kWh are at residential rate</v>
      </c>
    </row>
    <row r="179" spans="1:20" s="98" customFormat="1" x14ac:dyDescent="0.25">
      <c r="A179" s="98" t="s">
        <v>383</v>
      </c>
      <c r="B179">
        <f>VLOOKUP($A179,'LOOKUP SalesReport 2023-11-13'!$A$2:$O$216,4, FALSE)</f>
        <v>331060</v>
      </c>
      <c r="C179">
        <f>VLOOKUP(A179,'LOOKUP SalesReport 2023-11-13'!$A$2:$Q$216,9,FALSE)</f>
        <v>2</v>
      </c>
      <c r="D179" s="48" t="str" cm="1">
        <f t="array" ref="D179">IFERROR(_xlfn.XLOOKUP(1,('Annual Sales FINAL 06262023'!$A$3:$A$4500=Table2.5b!$A179)*('Annual Sales FINAL 06262023'!$F$3:$F$4500='Input_Data &amp; TOC'!$A$2),'Annual Sales FINAL 06262023'!$J$3:$J$4500,,TRUE),_xlfn.XLOOKUP(A179,'LOOKUP SalesReport 2023-11-13'!A:A,'LOOKUP SalesReport 2023-11-13'!H:H,,FALSE))</f>
        <v>Alaska Power &amp; Telephone Company</v>
      </c>
      <c r="E179" s="48" t="str" cm="1">
        <f t="array" ref="E179">IFERROR(_xlfn.XLOOKUP(1,('Annual Sales FINAL 06262023'!$A$3:$A$4500=Table2.5b!$A179)*('Annual Sales FINAL 06262023'!$F$3:$F$4500='Input_Data &amp; TOC'!$A$2),'Annual Sales FINAL 06262023'!$B$3:$B$4500,,TRUE),_xlfn.XLOOKUP(A179,'LOOKUP SalesReport 2023-11-13'!A:A,'LOOKUP SalesReport 2023-11-13'!G:G,,FALSE))</f>
        <v>Bettles, Evansville</v>
      </c>
      <c r="F179" s="48" t="str" cm="1">
        <f t="array" ref="F179">IFERROR(_xlfn.XLOOKUP(1,('Annual Sales FINAL 06262023'!$A$3:$A$4500=Table2.5b!$A179)*('Annual Sales FINAL 06262023'!$F$3:$F$4500='Input_Data &amp; TOC'!$A$2),'Annual Sales FINAL 06262023'!$E$3:$E$4500,,TRUE),_xlfn.XLOOKUP(A179,'LOOKUP SalesReport 2023-11-13'!A:A,'LOOKUP SalesReport 2023-11-13'!K:K,,FALSE))</f>
        <v>Bettles_grid</v>
      </c>
      <c r="G179" s="98" t="str">
        <f>VLOOKUP($F179,'LOOKUP INTERTIES 2023-11-08'!$B$2:$G$206,6,FALSE)</f>
        <v>Yukon-Koyukuk/Upper Tanana</v>
      </c>
      <c r="H179" s="175">
        <f>IFERROR(VLOOKUP($A179,Table2.5a!$A$3:$AA$196,9, FALSE)/VLOOKUP($A179,Table2.5a!$A$3:$AA$196,10, FALSE)*1000,)</f>
        <v>3158.6907216494842</v>
      </c>
      <c r="I179" s="175">
        <f>IFERROR(VLOOKUP($A179,Table2.5a!$A$3:$AA$196,8, FALSE)/VLOOKUP($A179,Table2.5a!$A$3:$AA$196,10, FALSE)*1000,)</f>
        <v>2350.5660229381438</v>
      </c>
      <c r="J179" s="176">
        <f>IFERROR(VLOOKUP($A179,Table2.5a!$A$3:$AA$196,8, FALSE)/VLOOKUP($A179,Table2.5a!$A$3:$AA$196,9, FALSE),)</f>
        <v>0.74415833333333326</v>
      </c>
      <c r="K179" s="175">
        <f>IFERROR(VLOOKUP($A179,Table2.5a!$A$3:$AA$196,13, FALSE)/VLOOKUP($A179,Table2.5a!$A$3:$AA$196,14, FALSE)*1000,)</f>
        <v>12733.285714285714</v>
      </c>
      <c r="L179" s="175">
        <f>IFERROR(VLOOKUP($A179,Table2.5a!$A$3:$AA$196,12, FALSE)/VLOOKUP($A179,Table2.5a!$A$3:$AA$196,14, FALSE)*1000,)</f>
        <v>9475.5806749999992</v>
      </c>
      <c r="M179" s="176">
        <f>IFERROR(VLOOKUP($A179,Table2.5a!$A$3:$AA$196,12, FALSE)/VLOOKUP($A179,Table2.5a!$A$3:$AA$196,13, FALSE),)</f>
        <v>0.74415833333333337</v>
      </c>
      <c r="N179" s="176">
        <f>IFERROR(VLOOKUP($A179,Table2.5a!$A$3:$AA$196,17, FALSE)/VLOOKUP($A179,Table2.5a!$A$3:$AA$196,18, FALSE)*1000,)</f>
        <v>9707.243553008595</v>
      </c>
      <c r="O179" s="176">
        <f>IFERROR(VLOOKUP($A179,Table2.5a!$A$3:$AA$196,16, FALSE)/VLOOKUP($A179,Table2.5a!$A$3:$AA$196,18, FALSE)*1000,)</f>
        <v>7223.7261836676216</v>
      </c>
      <c r="P179" s="176">
        <f>IFERROR(VLOOKUP($A179,Table2.5a!$A$3:$AA$196,16, FALSE),)</f>
        <v>210.09003650833336</v>
      </c>
      <c r="Q179" s="176" t="str">
        <f>IFERROR(VLOOKUP($A179,Table2.5a!$A$3:$AA$196,24, FALSE),)</f>
        <v>PCE</v>
      </c>
      <c r="R179" s="176">
        <f>IFERROR(VLOOKUP($A179,Table2.5a!$A$3:$AA$196,25, FALSE),)</f>
        <v>12</v>
      </c>
      <c r="S179" s="98" t="str">
        <f>VLOOKUP($A179,'LOOKUP SalesReport 2023-11-13'!$A$2:$P$216,16,FALSE)</f>
        <v>Yukon-Koyukuk/Upper Tanana</v>
      </c>
      <c r="T179" s="170" t="str">
        <f>VLOOKUP($A179,[3]Table2.5a!$A$3:$AA$196,27, FALSE)</f>
        <v>PCE revenue assumes all kWh are at residential rate</v>
      </c>
    </row>
    <row r="180" spans="1:20" s="98" customFormat="1" x14ac:dyDescent="0.25">
      <c r="A180" s="98" t="s">
        <v>379</v>
      </c>
      <c r="B180">
        <f>VLOOKUP($A180,'LOOKUP SalesReport 2023-11-13'!$A$2:$O$216,4, FALSE)</f>
        <v>331050</v>
      </c>
      <c r="C180">
        <f>VLOOKUP(A180,'LOOKUP SalesReport 2023-11-13'!$A$2:$Q$216,9,FALSE)</f>
        <v>2</v>
      </c>
      <c r="D180" s="48" t="str" cm="1">
        <f t="array" ref="D180">IFERROR(_xlfn.XLOOKUP(1,('Annual Sales FINAL 06262023'!$A$3:$A$4500=Table2.5b!$A180)*('Annual Sales FINAL 06262023'!$F$3:$F$4500='Input_Data &amp; TOC'!$A$2),'Annual Sales FINAL 06262023'!$J$3:$J$4500,,TRUE),_xlfn.XLOOKUP(A180,'LOOKUP SalesReport 2023-11-13'!A:A,'LOOKUP SalesReport 2023-11-13'!H:H,,FALSE))</f>
        <v>Alaska Power &amp; Telephone Company</v>
      </c>
      <c r="E180" s="48" t="str" cm="1">
        <f t="array" ref="E180">IFERROR(_xlfn.XLOOKUP(1,('Annual Sales FINAL 06262023'!$A$3:$A$4500=Table2.5b!$A180)*('Annual Sales FINAL 06262023'!$F$3:$F$4500='Input_Data &amp; TOC'!$A$2),'Annual Sales FINAL 06262023'!$B$3:$B$4500,,TRUE),_xlfn.XLOOKUP(A180,'LOOKUP SalesReport 2023-11-13'!A:A,'LOOKUP SalesReport 2023-11-13'!G:G,,FALSE))</f>
        <v>Allakaket, Alatna</v>
      </c>
      <c r="F180" s="48" t="str" cm="1">
        <f t="array" ref="F180">IFERROR(_xlfn.XLOOKUP(1,('Annual Sales FINAL 06262023'!$A$3:$A$4500=Table2.5b!$A180)*('Annual Sales FINAL 06262023'!$F$3:$F$4500='Input_Data &amp; TOC'!$A$2),'Annual Sales FINAL 06262023'!$E$3:$E$4500,,TRUE),_xlfn.XLOOKUP(A180,'LOOKUP SalesReport 2023-11-13'!A:A,'LOOKUP SalesReport 2023-11-13'!K:K,,FALSE))</f>
        <v>Allakaket_grid</v>
      </c>
      <c r="G180" s="98" t="str">
        <f>VLOOKUP($F180,'LOOKUP INTERTIES 2023-11-08'!$B$2:$G$206,6,FALSE)</f>
        <v>Yukon-Koyukuk/Upper Tanana</v>
      </c>
      <c r="H180" s="175">
        <f>IFERROR(VLOOKUP($A180,Table2.5a!$A$3:$AA$196,9, FALSE)/VLOOKUP($A180,Table2.5a!$A$3:$AA$196,10, FALSE)*1000,)</f>
        <v>3198.4059040590405</v>
      </c>
      <c r="I180" s="175">
        <f>IFERROR(VLOOKUP($A180,Table2.5a!$A$3:$AA$196,8, FALSE)/VLOOKUP($A180,Table2.5a!$A$3:$AA$196,10, FALSE)*1000,)</f>
        <v>2820.0611389913893</v>
      </c>
      <c r="J180" s="176">
        <f>IFERROR(VLOOKUP($A180,Table2.5a!$A$3:$AA$196,8, FALSE)/VLOOKUP($A180,Table2.5a!$A$3:$AA$196,9, FALSE),)</f>
        <v>0.88170833333333321</v>
      </c>
      <c r="K180" s="175">
        <f>IFERROR(VLOOKUP($A180,Table2.5a!$A$3:$AA$196,13, FALSE)/VLOOKUP($A180,Table2.5a!$A$3:$AA$196,14, FALSE)*1000,)</f>
        <v>2224.2777777777774</v>
      </c>
      <c r="L180" s="175">
        <f>IFERROR(VLOOKUP($A180,Table2.5a!$A$3:$AA$196,12, FALSE)/VLOOKUP($A180,Table2.5a!$A$3:$AA$196,14, FALSE)*1000,)</f>
        <v>1961.1642523148143</v>
      </c>
      <c r="M180" s="176">
        <f>IFERROR(VLOOKUP($A180,Table2.5a!$A$3:$AA$196,12, FALSE)/VLOOKUP($A180,Table2.5a!$A$3:$AA$196,13, FALSE),)</f>
        <v>0.88170833333333309</v>
      </c>
      <c r="N180" s="176">
        <f>IFERROR(VLOOKUP($A180,Table2.5a!$A$3:$AA$196,17, FALSE)/VLOOKUP($A180,Table2.5a!$A$3:$AA$196,18, FALSE)*1000,)</f>
        <v>21875.101604278076</v>
      </c>
      <c r="O180" s="176">
        <f>IFERROR(VLOOKUP($A180,Table2.5a!$A$3:$AA$196,16, FALSE)/VLOOKUP($A180,Table2.5a!$A$3:$AA$196,18, FALSE)*1000,)</f>
        <v>19287.459377005343</v>
      </c>
      <c r="P180" s="176">
        <f>IFERROR(VLOOKUP($A180,Table2.5a!$A$3:$AA$196,16, FALSE),)</f>
        <v>300.56290862499998</v>
      </c>
      <c r="Q180" s="176" t="str">
        <f>IFERROR(VLOOKUP($A180,Table2.5a!$A$3:$AA$196,24, FALSE),)</f>
        <v>PCE</v>
      </c>
      <c r="R180" s="176">
        <f>IFERROR(VLOOKUP($A180,Table2.5a!$A$3:$AA$196,25, FALSE),)</f>
        <v>12</v>
      </c>
      <c r="S180" s="98" t="str">
        <f>VLOOKUP($A180,'LOOKUP SalesReport 2023-11-13'!$A$2:$P$216,16,FALSE)</f>
        <v>Yukon-Koyukuk/Upper Tanana</v>
      </c>
      <c r="T180" s="170" t="str">
        <f>VLOOKUP($A180,[3]Table2.5a!$A$3:$AA$196,27, FALSE)</f>
        <v>PCE revenue assumes all kWh are at residential rate</v>
      </c>
    </row>
    <row r="181" spans="1:20" s="98" customFormat="1" x14ac:dyDescent="0.25">
      <c r="A181" s="98" t="s">
        <v>692</v>
      </c>
      <c r="B181">
        <f>VLOOKUP($A181,'LOOKUP SalesReport 2023-11-13'!$A$2:$O$216,4, FALSE)</f>
        <v>331620</v>
      </c>
      <c r="C181">
        <f>VLOOKUP(A181,'LOOKUP SalesReport 2023-11-13'!$A$2:$Q$216,9,FALSE)</f>
        <v>169</v>
      </c>
      <c r="D181" s="48" t="str" cm="1">
        <f t="array" ref="D181">IFERROR(_xlfn.XLOOKUP(1,('Annual Sales FINAL 06262023'!$A$3:$A$4500=Table2.5b!$A181)*('Annual Sales FINAL 06262023'!$F$3:$F$4500='Input_Data &amp; TOC'!$A$2),'Annual Sales FINAL 06262023'!$J$3:$J$4500,,TRUE),_xlfn.XLOOKUP(A181,'LOOKUP SalesReport 2023-11-13'!A:A,'LOOKUP SalesReport 2023-11-13'!H:H,,FALSE))</f>
        <v>Alaska Village Electric Cooperative</v>
      </c>
      <c r="E181" s="48" t="str" cm="1">
        <f t="array" ref="E181">IFERROR(_xlfn.XLOOKUP(1,('Annual Sales FINAL 06262023'!$A$3:$A$4500=Table2.5b!$A181)*('Annual Sales FINAL 06262023'!$F$3:$F$4500='Input_Data &amp; TOC'!$A$2),'Annual Sales FINAL 06262023'!$B$3:$B$4500,,TRUE),_xlfn.XLOOKUP(A181,'LOOKUP SalesReport 2023-11-13'!A:A,'LOOKUP SalesReport 2023-11-13'!G:G,,FALSE))</f>
        <v>Shageluk</v>
      </c>
      <c r="F181" s="48" t="str" cm="1">
        <f t="array" ref="F181">IFERROR(_xlfn.XLOOKUP(1,('Annual Sales FINAL 06262023'!$A$3:$A$4500=Table2.5b!$A181)*('Annual Sales FINAL 06262023'!$F$3:$F$4500='Input_Data &amp; TOC'!$A$2),'Annual Sales FINAL 06262023'!$E$3:$E$4500,,TRUE),_xlfn.XLOOKUP(A181,'LOOKUP SalesReport 2023-11-13'!A:A,'LOOKUP SalesReport 2023-11-13'!K:K,,FALSE))</f>
        <v>Shageluk_grid</v>
      </c>
      <c r="G181" s="98" t="str">
        <f>VLOOKUP($F181,'LOOKUP INTERTIES 2023-11-08'!$B$2:$G$206,6,FALSE)</f>
        <v>Yukon-Koyukuk/Upper Tanana</v>
      </c>
      <c r="H181" s="175">
        <f>IFERROR(VLOOKUP($A181,Table2.5a!$A$3:$AA$196,9, FALSE)/VLOOKUP($A181,Table2.5a!$A$3:$AA$196,10, FALSE)*1000,)</f>
        <v>3537.6870748299316</v>
      </c>
      <c r="I181" s="175">
        <f>IFERROR(VLOOKUP($A181,Table2.5a!$A$3:$AA$196,8, FALSE)/VLOOKUP($A181,Table2.5a!$A$3:$AA$196,10, FALSE)*1000,)</f>
        <v>1876.1533786848065</v>
      </c>
      <c r="J181" s="176">
        <f>IFERROR(VLOOKUP($A181,Table2.5a!$A$3:$AA$196,8, FALSE)/VLOOKUP($A181,Table2.5a!$A$3:$AA$196,9, FALSE),)</f>
        <v>0.53033333333333321</v>
      </c>
      <c r="K181" s="175">
        <f>IFERROR(VLOOKUP($A181,Table2.5a!$A$3:$AA$196,13, FALSE)/VLOOKUP($A181,Table2.5a!$A$3:$AA$196,14, FALSE)*1000,)</f>
        <v>12470.625</v>
      </c>
      <c r="L181" s="175">
        <f>IFERROR(VLOOKUP($A181,Table2.5a!$A$3:$AA$196,12, FALSE)/VLOOKUP($A181,Table2.5a!$A$3:$AA$196,14, FALSE)*1000,)</f>
        <v>6613.5881249999984</v>
      </c>
      <c r="M181" s="176">
        <f>IFERROR(VLOOKUP($A181,Table2.5a!$A$3:$AA$196,12, FALSE)/VLOOKUP($A181,Table2.5a!$A$3:$AA$196,13, FALSE),)</f>
        <v>0.53033333333333321</v>
      </c>
      <c r="N181" s="176">
        <f>IFERROR(VLOOKUP($A181,Table2.5a!$A$3:$AA$196,17, FALSE)/VLOOKUP($A181,Table2.5a!$A$3:$AA$196,18, FALSE)*1000,)</f>
        <v>9677.3714285714286</v>
      </c>
      <c r="O181" s="176">
        <f>IFERROR(VLOOKUP($A181,Table2.5a!$A$3:$AA$196,16, FALSE)/VLOOKUP($A181,Table2.5a!$A$3:$AA$196,18, FALSE)*1000,)</f>
        <v>5132.2326476190456</v>
      </c>
      <c r="P181" s="176">
        <f>IFERROR(VLOOKUP($A181,Table2.5a!$A$3:$AA$196,16, FALSE),)</f>
        <v>89.814071333333303</v>
      </c>
      <c r="Q181" s="176" t="str">
        <f>IFERROR(VLOOKUP($A181,Table2.5a!$A$3:$AA$196,24, FALSE),)</f>
        <v>PCE</v>
      </c>
      <c r="R181" s="176">
        <f>IFERROR(VLOOKUP($A181,Table2.5a!$A$3:$AA$196,25, FALSE),)</f>
        <v>12</v>
      </c>
      <c r="S181" s="98" t="str">
        <f>VLOOKUP($A181,'LOOKUP SalesReport 2023-11-13'!$A$2:$P$216,16,FALSE)</f>
        <v>Yukon-Koyukuk/Upper Tanana</v>
      </c>
      <c r="T181" s="170" t="str">
        <f>VLOOKUP($A181,[3]Table2.5a!$A$3:$AA$196,27, FALSE)</f>
        <v>PCE revenue assumes all kWh are at residential rate</v>
      </c>
    </row>
    <row r="182" spans="1:20" s="98" customFormat="1" x14ac:dyDescent="0.25">
      <c r="A182" s="98" t="s">
        <v>509</v>
      </c>
      <c r="B182">
        <f>VLOOKUP($A182,'LOOKUP SalesReport 2023-11-13'!$A$2:$O$216,4, FALSE)</f>
        <v>332020</v>
      </c>
      <c r="C182">
        <f>VLOOKUP(A182,'LOOKUP SalesReport 2023-11-13'!$A$2:$Q$216,9,FALSE)</f>
        <v>63</v>
      </c>
      <c r="D182" s="48" t="str" cm="1">
        <f t="array" ref="D182">IFERROR(_xlfn.XLOOKUP(1,('Annual Sales FINAL 06262023'!$A$3:$A$4500=Table2.5b!$A182)*('Annual Sales FINAL 06262023'!$F$3:$F$4500='Input_Data &amp; TOC'!$A$2),'Annual Sales FINAL 06262023'!$J$3:$J$4500,,TRUE),_xlfn.XLOOKUP(A182,'LOOKUP SalesReport 2023-11-13'!A:A,'LOOKUP SalesReport 2023-11-13'!H:H,,FALSE))</f>
        <v>Gwitchyaa Zhee Utilities Company</v>
      </c>
      <c r="E182" s="48" t="str" cm="1">
        <f t="array" ref="E182">IFERROR(_xlfn.XLOOKUP(1,('Annual Sales FINAL 06262023'!$A$3:$A$4500=Table2.5b!$A182)*('Annual Sales FINAL 06262023'!$F$3:$F$4500='Input_Data &amp; TOC'!$A$2),'Annual Sales FINAL 06262023'!$B$3:$B$4500,,TRUE),_xlfn.XLOOKUP(A182,'LOOKUP SalesReport 2023-11-13'!A:A,'LOOKUP SalesReport 2023-11-13'!G:G,,FALSE))</f>
        <v>Fort Yukon</v>
      </c>
      <c r="F182" s="48" t="str" cm="1">
        <f t="array" ref="F182">IFERROR(_xlfn.XLOOKUP(1,('Annual Sales FINAL 06262023'!$A$3:$A$4500=Table2.5b!$A182)*('Annual Sales FINAL 06262023'!$F$3:$F$4500='Input_Data &amp; TOC'!$A$2),'Annual Sales FINAL 06262023'!$E$3:$E$4500,,TRUE),_xlfn.XLOOKUP(A182,'LOOKUP SalesReport 2023-11-13'!A:A,'LOOKUP SalesReport 2023-11-13'!K:K,,FALSE))</f>
        <v>Fort Yukon_grid</v>
      </c>
      <c r="G182" s="98" t="str">
        <f>VLOOKUP($F182,'LOOKUP INTERTIES 2023-11-08'!$B$2:$G$206,6,FALSE)</f>
        <v>Yukon-Koyukuk/Upper Tanana</v>
      </c>
      <c r="H182" s="175">
        <f>IFERROR(VLOOKUP($A182,Table2.5a!$A$3:$AA$196,9, FALSE)/VLOOKUP($A182,Table2.5a!$A$3:$AA$196,10, FALSE)*1000,)</f>
        <v>3664.5148514851485</v>
      </c>
      <c r="I182" s="175">
        <f>IFERROR(VLOOKUP($A182,Table2.5a!$A$3:$AA$196,8, FALSE)/VLOOKUP($A182,Table2.5a!$A$3:$AA$196,10, FALSE)*1000,)</f>
        <v>2344.2512257425747</v>
      </c>
      <c r="J182" s="176">
        <f>IFERROR(VLOOKUP($A182,Table2.5a!$A$3:$AA$196,8, FALSE)/VLOOKUP($A182,Table2.5a!$A$3:$AA$196,9, FALSE),)</f>
        <v>0.63971666666666671</v>
      </c>
      <c r="K182" s="175">
        <f>IFERROR(VLOOKUP($A182,Table2.5a!$A$3:$AA$196,13, FALSE)/VLOOKUP($A182,Table2.5a!$A$3:$AA$196,14, FALSE)*1000,)</f>
        <v>47844.823529411762</v>
      </c>
      <c r="L182" s="175">
        <f>IFERROR(VLOOKUP($A182,Table2.5a!$A$3:$AA$196,12, FALSE)/VLOOKUP($A182,Table2.5a!$A$3:$AA$196,14, FALSE)*1000,)</f>
        <v>30607.131025490195</v>
      </c>
      <c r="M182" s="176">
        <f>IFERROR(VLOOKUP($A182,Table2.5a!$A$3:$AA$196,12, FALSE)/VLOOKUP($A182,Table2.5a!$A$3:$AA$196,13, FALSE),)</f>
        <v>0.63971666666666671</v>
      </c>
      <c r="N182" s="176">
        <f>IFERROR(VLOOKUP($A182,Table2.5a!$A$3:$AA$196,17, FALSE)/VLOOKUP($A182,Table2.5a!$A$3:$AA$196,18, FALSE)*1000,)</f>
        <v>9189.0800821355242</v>
      </c>
      <c r="O182" s="176">
        <f>IFERROR(VLOOKUP($A182,Table2.5a!$A$3:$AA$196,16, FALSE)/VLOOKUP($A182,Table2.5a!$A$3:$AA$196,18, FALSE)*1000,)</f>
        <v>5878.4076798767974</v>
      </c>
      <c r="P182" s="176">
        <f>IFERROR(VLOOKUP($A182,Table2.5a!$A$3:$AA$196,16, FALSE),)</f>
        <v>477.13075668333335</v>
      </c>
      <c r="Q182" s="176" t="str">
        <f>IFERROR(VLOOKUP($A182,Table2.5a!$A$3:$AA$196,24, FALSE),)</f>
        <v>PCE</v>
      </c>
      <c r="R182" s="176">
        <f>IFERROR(VLOOKUP($A182,Table2.5a!$A$3:$AA$196,25, FALSE),)</f>
        <v>12</v>
      </c>
      <c r="S182" s="98" t="str">
        <f>VLOOKUP($A182,'LOOKUP SalesReport 2023-11-13'!$A$2:$P$216,16,FALSE)</f>
        <v>Yukon-Koyukuk/Upper Tanana</v>
      </c>
      <c r="T182" s="170" t="str">
        <f>VLOOKUP($A182,[3]Table2.5a!$A$3:$AA$196,27, FALSE)</f>
        <v>PCE revenue assumes all kWh are at residential rate</v>
      </c>
    </row>
    <row r="183" spans="1:20" s="98" customFormat="1" x14ac:dyDescent="0.25">
      <c r="A183" s="98" t="s">
        <v>435</v>
      </c>
      <c r="B183">
        <f>VLOOKUP($A183,'LOOKUP SalesReport 2023-11-13'!$A$2:$O$216,4, FALSE)</f>
        <v>331200</v>
      </c>
      <c r="C183">
        <f>VLOOKUP(A183,'LOOKUP SalesReport 2023-11-13'!$A$2:$Q$216,9,FALSE)</f>
        <v>2</v>
      </c>
      <c r="D183" s="48" t="str" cm="1">
        <f t="array" ref="D183">IFERROR(_xlfn.XLOOKUP(1,('Annual Sales FINAL 06262023'!$A$3:$A$4500=Table2.5b!$A183)*('Annual Sales FINAL 06262023'!$F$3:$F$4500='Input_Data &amp; TOC'!$A$2),'Annual Sales FINAL 06262023'!$J$3:$J$4500,,TRUE),_xlfn.XLOOKUP(A183,'LOOKUP SalesReport 2023-11-13'!A:A,'LOOKUP SalesReport 2023-11-13'!H:H,,FALSE))</f>
        <v>Alaska Power &amp; Telephone Company</v>
      </c>
      <c r="E183" s="48" t="str" cm="1">
        <f t="array" ref="E183">IFERROR(_xlfn.XLOOKUP(1,('Annual Sales FINAL 06262023'!$A$3:$A$4500=Table2.5b!$A183)*('Annual Sales FINAL 06262023'!$F$3:$F$4500='Input_Data &amp; TOC'!$A$2),'Annual Sales FINAL 06262023'!$B$3:$B$4500,,TRUE),_xlfn.XLOOKUP(A183,'LOOKUP SalesReport 2023-11-13'!A:A,'LOOKUP SalesReport 2023-11-13'!G:G,,FALSE))</f>
        <v>Tetlin</v>
      </c>
      <c r="F183" s="48" t="str" cm="1">
        <f t="array" ref="F183">IFERROR(_xlfn.XLOOKUP(1,('Annual Sales FINAL 06262023'!$A$3:$A$4500=Table2.5b!$A183)*('Annual Sales FINAL 06262023'!$F$3:$F$4500='Input_Data &amp; TOC'!$A$2),'Annual Sales FINAL 06262023'!$E$3:$E$4500,,TRUE),_xlfn.XLOOKUP(A183,'LOOKUP SalesReport 2023-11-13'!A:A,'LOOKUP SalesReport 2023-11-13'!K:K,,FALSE))</f>
        <v>Tok_grid</v>
      </c>
      <c r="G183" s="98" t="str">
        <f>VLOOKUP($F183,'LOOKUP INTERTIES 2023-11-08'!$B$2:$G$206,6,FALSE)</f>
        <v>Yukon-Koyukuk/Upper Tanana</v>
      </c>
      <c r="H183" s="175">
        <f>IFERROR(VLOOKUP($A183,Table2.5a!$A$3:$AA$196,9, FALSE)/VLOOKUP($A183,Table2.5a!$A$3:$AA$196,10, FALSE)*1000,)</f>
        <v>3720.3756521739133</v>
      </c>
      <c r="I183" s="175">
        <f>IFERROR(VLOOKUP($A183,Table2.5a!$A$3:$AA$196,8, FALSE)/VLOOKUP($A183,Table2.5a!$A$3:$AA$196,10, FALSE)*1000,)</f>
        <v>1654.3580431304351</v>
      </c>
      <c r="J183" s="176">
        <f>IFERROR(VLOOKUP($A183,Table2.5a!$A$3:$AA$196,8, FALSE)/VLOOKUP($A183,Table2.5a!$A$3:$AA$196,9, FALSE),)</f>
        <v>0.4446750000000001</v>
      </c>
      <c r="K183" s="175">
        <f>IFERROR(VLOOKUP($A183,Table2.5a!$A$3:$AA$196,13, FALSE)/VLOOKUP($A183,Table2.5a!$A$3:$AA$196,14, FALSE)*1000,)</f>
        <v>14414.8</v>
      </c>
      <c r="L183" s="175">
        <f>IFERROR(VLOOKUP($A183,Table2.5a!$A$3:$AA$196,12, FALSE)/VLOOKUP($A183,Table2.5a!$A$3:$AA$196,14, FALSE)*1000,)</f>
        <v>6409.9011900000014</v>
      </c>
      <c r="M183" s="176">
        <f>IFERROR(VLOOKUP($A183,Table2.5a!$A$3:$AA$196,12, FALSE)/VLOOKUP($A183,Table2.5a!$A$3:$AA$196,13, FALSE),)</f>
        <v>0.44467500000000004</v>
      </c>
      <c r="N183" s="176">
        <f>IFERROR(VLOOKUP($A183,Table2.5a!$A$3:$AA$196,17, FALSE)/VLOOKUP($A183,Table2.5a!$A$3:$AA$196,18, FALSE)*1000,)</f>
        <v>16112.736842105263</v>
      </c>
      <c r="O183" s="176">
        <f>IFERROR(VLOOKUP($A183,Table2.5a!$A$3:$AA$196,16, FALSE)/VLOOKUP($A183,Table2.5a!$A$3:$AA$196,18, FALSE)*1000,)</f>
        <v>7164.9312552631582</v>
      </c>
      <c r="P183" s="176">
        <f>IFERROR(VLOOKUP($A183,Table2.5a!$A$3:$AA$196,16, FALSE),)</f>
        <v>68.066846925000007</v>
      </c>
      <c r="Q183" s="176" t="str">
        <f>IFERROR(VLOOKUP($A183,Table2.5a!$A$3:$AA$196,24, FALSE),)</f>
        <v>PCE</v>
      </c>
      <c r="R183" s="176">
        <f>IFERROR(VLOOKUP($A183,Table2.5a!$A$3:$AA$196,25, FALSE),)</f>
        <v>12</v>
      </c>
      <c r="S183" s="98" t="str">
        <f>VLOOKUP($A183,'LOOKUP SalesReport 2023-11-13'!$A$2:$P$216,16,FALSE)</f>
        <v>Yukon-Koyukuk/Upper Tanana</v>
      </c>
      <c r="T183" s="170" t="str">
        <f>VLOOKUP($A183,[3]Table2.5a!$A$3:$AA$196,27, FALSE)</f>
        <v>PCE revenue assumes all kWh are at residential rate</v>
      </c>
    </row>
    <row r="184" spans="1:20" s="98" customFormat="1" x14ac:dyDescent="0.25">
      <c r="A184" s="98" t="s">
        <v>569</v>
      </c>
      <c r="B184">
        <f>VLOOKUP($A184,'LOOKUP SalesReport 2023-11-13'!$A$2:$O$216,4, FALSE)</f>
        <v>331260</v>
      </c>
      <c r="C184">
        <f>VLOOKUP(A184,'LOOKUP SalesReport 2023-11-13'!$A$2:$Q$216,9,FALSE)</f>
        <v>169</v>
      </c>
      <c r="D184" s="48" t="str" cm="1">
        <f t="array" ref="D184">IFERROR(_xlfn.XLOOKUP(1,('Annual Sales FINAL 06262023'!$A$3:$A$4500=Table2.5b!$A184)*('Annual Sales FINAL 06262023'!$F$3:$F$4500='Input_Data &amp; TOC'!$A$2),'Annual Sales FINAL 06262023'!$J$3:$J$4500,,TRUE),_xlfn.XLOOKUP(A184,'LOOKUP SalesReport 2023-11-13'!A:A,'LOOKUP SalesReport 2023-11-13'!H:H,,FALSE))</f>
        <v>Alaska Village Electric Cooperative</v>
      </c>
      <c r="E184" s="48" t="str" cm="1">
        <f t="array" ref="E184">IFERROR(_xlfn.XLOOKUP(1,('Annual Sales FINAL 06262023'!$A$3:$A$4500=Table2.5b!$A184)*('Annual Sales FINAL 06262023'!$F$3:$F$4500='Input_Data &amp; TOC'!$A$2),'Annual Sales FINAL 06262023'!$B$3:$B$4500,,TRUE),_xlfn.XLOOKUP(A184,'LOOKUP SalesReport 2023-11-13'!A:A,'LOOKUP SalesReport 2023-11-13'!G:G,,FALSE))</f>
        <v>Anvik</v>
      </c>
      <c r="F184" s="48" t="str" cm="1">
        <f t="array" ref="F184">IFERROR(_xlfn.XLOOKUP(1,('Annual Sales FINAL 06262023'!$A$3:$A$4500=Table2.5b!$A184)*('Annual Sales FINAL 06262023'!$F$3:$F$4500='Input_Data &amp; TOC'!$A$2),'Annual Sales FINAL 06262023'!$E$3:$E$4500,,TRUE),_xlfn.XLOOKUP(A184,'LOOKUP SalesReport 2023-11-13'!A:A,'LOOKUP SalesReport 2023-11-13'!K:K,,FALSE))</f>
        <v>Anvik_grid</v>
      </c>
      <c r="G184" s="98" t="str">
        <f>VLOOKUP($F184,'LOOKUP INTERTIES 2023-11-08'!$B$2:$G$206,6,FALSE)</f>
        <v>Yukon-Koyukuk/Upper Tanana</v>
      </c>
      <c r="H184" s="175">
        <f>IFERROR(VLOOKUP($A184,Table2.5a!$A$3:$AA$196,9, FALSE)/VLOOKUP($A184,Table2.5a!$A$3:$AA$196,10, FALSE)*1000,)</f>
        <v>3778.181818181818</v>
      </c>
      <c r="I184" s="175">
        <f>IFERROR(VLOOKUP($A184,Table2.5a!$A$3:$AA$196,8, FALSE)/VLOOKUP($A184,Table2.5a!$A$3:$AA$196,10, FALSE)*1000,)</f>
        <v>2149.6909999999993</v>
      </c>
      <c r="J184" s="176">
        <f>IFERROR(VLOOKUP($A184,Table2.5a!$A$3:$AA$196,8, FALSE)/VLOOKUP($A184,Table2.5a!$A$3:$AA$196,9, FALSE),)</f>
        <v>0.5689749999999999</v>
      </c>
      <c r="K184" s="175">
        <f>IFERROR(VLOOKUP($A184,Table2.5a!$A$3:$AA$196,13, FALSE)/VLOOKUP($A184,Table2.5a!$A$3:$AA$196,14, FALSE)*1000,)</f>
        <v>0</v>
      </c>
      <c r="L184" s="175">
        <f>IFERROR(VLOOKUP($A184,Table2.5a!$A$3:$AA$196,12, FALSE)/VLOOKUP($A184,Table2.5a!$A$3:$AA$196,14, FALSE)*1000,)</f>
        <v>0</v>
      </c>
      <c r="M184" s="176">
        <f>IFERROR(VLOOKUP($A184,Table2.5a!$A$3:$AA$196,12, FALSE)/VLOOKUP($A184,Table2.5a!$A$3:$AA$196,13, FALSE),)</f>
        <v>0</v>
      </c>
      <c r="N184" s="176">
        <f>IFERROR(VLOOKUP($A184,Table2.5a!$A$3:$AA$196,17, FALSE)/VLOOKUP($A184,Table2.5a!$A$3:$AA$196,18, FALSE)*1000,)</f>
        <v>12104.277777777777</v>
      </c>
      <c r="O184" s="176">
        <f>IFERROR(VLOOKUP($A184,Table2.5a!$A$3:$AA$196,16, FALSE)/VLOOKUP($A184,Table2.5a!$A$3:$AA$196,18, FALSE)*1000,)</f>
        <v>6887.0314486111101</v>
      </c>
      <c r="P184" s="176">
        <f>IFERROR(VLOOKUP($A184,Table2.5a!$A$3:$AA$196,16, FALSE),)</f>
        <v>123.96656607499999</v>
      </c>
      <c r="Q184" s="176" t="str">
        <f>IFERROR(VLOOKUP($A184,Table2.5a!$A$3:$AA$196,24, FALSE),)</f>
        <v>PCE</v>
      </c>
      <c r="R184" s="176">
        <f>IFERROR(VLOOKUP($A184,Table2.5a!$A$3:$AA$196,25, FALSE),)</f>
        <v>12</v>
      </c>
      <c r="S184" s="98" t="str">
        <f>VLOOKUP($A184,'LOOKUP SalesReport 2023-11-13'!$A$2:$P$216,16,FALSE)</f>
        <v>Yukon-Koyukuk/Upper Tanana</v>
      </c>
      <c r="T184" s="170" t="str">
        <f>VLOOKUP($A184,[3]Table2.5a!$A$3:$AA$196,27, FALSE)</f>
        <v>PCE revenue assumes all kWh are at residential rate</v>
      </c>
    </row>
    <row r="185" spans="1:20" s="98" customFormat="1" x14ac:dyDescent="0.25">
      <c r="A185" s="98" t="s">
        <v>601</v>
      </c>
      <c r="B185">
        <f>VLOOKUP($A185,'LOOKUP SalesReport 2023-11-13'!$A$2:$O$216,4, FALSE)</f>
        <v>331350</v>
      </c>
      <c r="C185">
        <f>VLOOKUP(A185,'LOOKUP SalesReport 2023-11-13'!$A$2:$Q$216,9,FALSE)</f>
        <v>169</v>
      </c>
      <c r="D185" s="48" t="str" cm="1">
        <f t="array" ref="D185">IFERROR(_xlfn.XLOOKUP(1,('Annual Sales FINAL 06262023'!$A$3:$A$4500=Table2.5b!$A185)*('Annual Sales FINAL 06262023'!$F$3:$F$4500='Input_Data &amp; TOC'!$A$2),'Annual Sales FINAL 06262023'!$J$3:$J$4500,,TRUE),_xlfn.XLOOKUP(A185,'LOOKUP SalesReport 2023-11-13'!A:A,'LOOKUP SalesReport 2023-11-13'!H:H,,FALSE))</f>
        <v>Alaska Village Electric Cooperative</v>
      </c>
      <c r="E185" s="48" t="str" cm="1">
        <f t="array" ref="E185">IFERROR(_xlfn.XLOOKUP(1,('Annual Sales FINAL 06262023'!$A$3:$A$4500=Table2.5b!$A185)*('Annual Sales FINAL 06262023'!$F$3:$F$4500='Input_Data &amp; TOC'!$A$2),'Annual Sales FINAL 06262023'!$B$3:$B$4500,,TRUE),_xlfn.XLOOKUP(A185,'LOOKUP SalesReport 2023-11-13'!A:A,'LOOKUP SalesReport 2023-11-13'!G:G,,FALSE))</f>
        <v>Holy Cross</v>
      </c>
      <c r="F185" s="48" t="str" cm="1">
        <f t="array" ref="F185">IFERROR(_xlfn.XLOOKUP(1,('Annual Sales FINAL 06262023'!$A$3:$A$4500=Table2.5b!$A185)*('Annual Sales FINAL 06262023'!$F$3:$F$4500='Input_Data &amp; TOC'!$A$2),'Annual Sales FINAL 06262023'!$E$3:$E$4500,,TRUE),_xlfn.XLOOKUP(A185,'LOOKUP SalesReport 2023-11-13'!A:A,'LOOKUP SalesReport 2023-11-13'!K:K,,FALSE))</f>
        <v>Holy Cross_grid</v>
      </c>
      <c r="G185" s="98" t="str">
        <f>VLOOKUP($F185,'LOOKUP INTERTIES 2023-11-08'!$B$2:$G$206,6,FALSE)</f>
        <v>Yukon-Koyukuk/Upper Tanana</v>
      </c>
      <c r="H185" s="175">
        <f>IFERROR(VLOOKUP($A185,Table2.5a!$A$3:$AA$196,9, FALSE)/VLOOKUP($A185,Table2.5a!$A$3:$AA$196,10, FALSE)*1000,)</f>
        <v>3884.1799307958481</v>
      </c>
      <c r="I185" s="175">
        <f>IFERROR(VLOOKUP($A185,Table2.5a!$A$3:$AA$196,8, FALSE)/VLOOKUP($A185,Table2.5a!$A$3:$AA$196,10, FALSE)*1000,)</f>
        <v>1984.9454173010381</v>
      </c>
      <c r="J185" s="176">
        <f>IFERROR(VLOOKUP($A185,Table2.5a!$A$3:$AA$196,8, FALSE)/VLOOKUP($A185,Table2.5a!$A$3:$AA$196,9, FALSE),)</f>
        <v>0.51103333333333334</v>
      </c>
      <c r="K185" s="175">
        <f>IFERROR(VLOOKUP($A185,Table2.5a!$A$3:$AA$196,13, FALSE)/VLOOKUP($A185,Table2.5a!$A$3:$AA$196,14, FALSE)*1000,)</f>
        <v>0</v>
      </c>
      <c r="L185" s="175">
        <f>IFERROR(VLOOKUP($A185,Table2.5a!$A$3:$AA$196,12, FALSE)/VLOOKUP($A185,Table2.5a!$A$3:$AA$196,14, FALSE)*1000,)</f>
        <v>0</v>
      </c>
      <c r="M185" s="176">
        <f>IFERROR(VLOOKUP($A185,Table2.5a!$A$3:$AA$196,12, FALSE)/VLOOKUP($A185,Table2.5a!$A$3:$AA$196,13, FALSE),)</f>
        <v>0</v>
      </c>
      <c r="N185" s="176">
        <f>IFERROR(VLOOKUP($A185,Table2.5a!$A$3:$AA$196,17, FALSE)/VLOOKUP($A185,Table2.5a!$A$3:$AA$196,18, FALSE)*1000,)</f>
        <v>14576.973451327432</v>
      </c>
      <c r="O185" s="176">
        <f>IFERROR(VLOOKUP($A185,Table2.5a!$A$3:$AA$196,16, FALSE)/VLOOKUP($A185,Table2.5a!$A$3:$AA$196,18, FALSE)*1000,)</f>
        <v>7449.3193327433628</v>
      </c>
      <c r="P185" s="176">
        <f>IFERROR(VLOOKUP($A185,Table2.5a!$A$3:$AA$196,16, FALSE),)</f>
        <v>140.29551410000002</v>
      </c>
      <c r="Q185" s="176" t="str">
        <f>IFERROR(VLOOKUP($A185,Table2.5a!$A$3:$AA$196,24, FALSE),)</f>
        <v>PCE</v>
      </c>
      <c r="R185" s="176">
        <f>IFERROR(VLOOKUP($A185,Table2.5a!$A$3:$AA$196,25, FALSE),)</f>
        <v>12</v>
      </c>
      <c r="S185" s="98" t="str">
        <f>VLOOKUP($A185,'LOOKUP SalesReport 2023-11-13'!$A$2:$P$216,16,FALSE)</f>
        <v>Yukon-Koyukuk/Upper Tanana</v>
      </c>
      <c r="T185" s="170" t="str">
        <f>VLOOKUP($A185,[3]Table2.5a!$A$3:$AA$196,27, FALSE)</f>
        <v>PCE revenue assumes all kWh are at residential rate</v>
      </c>
    </row>
    <row r="186" spans="1:20" s="98" customFormat="1" ht="45" x14ac:dyDescent="0.25">
      <c r="A186" s="98" t="s">
        <v>417</v>
      </c>
      <c r="B186">
        <f>VLOOKUP($A186,'LOOKUP SalesReport 2023-11-13'!$A$2:$O$216,4, FALSE)</f>
        <v>331180</v>
      </c>
      <c r="C186">
        <f>VLOOKUP(A186,'LOOKUP SalesReport 2023-11-13'!$A$2:$Q$216,9,FALSE)</f>
        <v>2</v>
      </c>
      <c r="D186" s="48" t="str" cm="1">
        <f t="array" ref="D186">IFERROR(_xlfn.XLOOKUP(1,('Annual Sales FINAL 06262023'!$A$3:$A$4500=Table2.5b!$A186)*('Annual Sales FINAL 06262023'!$F$3:$F$4500='Input_Data &amp; TOC'!$A$2),'Annual Sales FINAL 06262023'!$J$3:$J$4500,,TRUE),_xlfn.XLOOKUP(A186,'LOOKUP SalesReport 2023-11-13'!A:A,'LOOKUP SalesReport 2023-11-13'!H:H,,FALSE))</f>
        <v>Alaska Power &amp; Telephone Company</v>
      </c>
      <c r="E186" s="48" t="str" cm="1">
        <f t="array" ref="E186">IFERROR(_xlfn.XLOOKUP(1,('Annual Sales FINAL 06262023'!$A$3:$A$4500=Table2.5b!$A186)*('Annual Sales FINAL 06262023'!$F$3:$F$4500='Input_Data &amp; TOC'!$A$2),'Annual Sales FINAL 06262023'!$B$3:$B$4500,,TRUE),_xlfn.XLOOKUP(A186,'LOOKUP SalesReport 2023-11-13'!A:A,'LOOKUP SalesReport 2023-11-13'!G:G,,FALSE))</f>
        <v>Northway, Northway Village, Northway Junction</v>
      </c>
      <c r="F186" s="48" t="str" cm="1">
        <f t="array" ref="F186">IFERROR(_xlfn.XLOOKUP(1,('Annual Sales FINAL 06262023'!$A$3:$A$4500=Table2.5b!$A186)*('Annual Sales FINAL 06262023'!$F$3:$F$4500='Input_Data &amp; TOC'!$A$2),'Annual Sales FINAL 06262023'!$E$3:$E$4500,,TRUE),_xlfn.XLOOKUP(A186,'LOOKUP SalesReport 2023-11-13'!A:A,'LOOKUP SalesReport 2023-11-13'!K:K,,FALSE))</f>
        <v>Northway_grid</v>
      </c>
      <c r="G186" s="98" t="str">
        <f>VLOOKUP($F186,'LOOKUP INTERTIES 2023-11-08'!$B$2:$G$206,6,FALSE)</f>
        <v>Yukon-Koyukuk/Upper Tanana</v>
      </c>
      <c r="H186" s="175">
        <f>IFERROR(VLOOKUP($A186,Table2.5a!$A$3:$AA$196,9, FALSE)/VLOOKUP($A186,Table2.5a!$A$3:$AA$196,10, FALSE)*1000,)</f>
        <v>3936.4791086350974</v>
      </c>
      <c r="I186" s="175">
        <f>IFERROR(VLOOKUP($A186,Table2.5a!$A$3:$AA$196,8, FALSE)/VLOOKUP($A186,Table2.5a!$A$3:$AA$196,10, FALSE)*1000,)</f>
        <v>2682.2840606313835</v>
      </c>
      <c r="J186" s="176">
        <f>IFERROR(VLOOKUP($A186,Table2.5a!$A$3:$AA$196,8, FALSE)/VLOOKUP($A186,Table2.5a!$A$3:$AA$196,9, FALSE),)</f>
        <v>0.68139166666666673</v>
      </c>
      <c r="K186" s="175">
        <f>IFERROR(VLOOKUP($A186,Table2.5a!$A$3:$AA$196,13, FALSE)/VLOOKUP($A186,Table2.5a!$A$3:$AA$196,14, FALSE)*1000,)</f>
        <v>50907.333333333336</v>
      </c>
      <c r="L186" s="175">
        <f>IFERROR(VLOOKUP($A186,Table2.5a!$A$3:$AA$196,12, FALSE)/VLOOKUP($A186,Table2.5a!$A$3:$AA$196,14, FALSE)*1000,)</f>
        <v>34687.832705555556</v>
      </c>
      <c r="M186" s="176">
        <f>IFERROR(VLOOKUP($A186,Table2.5a!$A$3:$AA$196,12, FALSE)/VLOOKUP($A186,Table2.5a!$A$3:$AA$196,13, FALSE),)</f>
        <v>0.68139166666666673</v>
      </c>
      <c r="N186" s="176">
        <f>IFERROR(VLOOKUP($A186,Table2.5a!$A$3:$AA$196,17, FALSE)/VLOOKUP($A186,Table2.5a!$A$3:$AA$196,18, FALSE)*1000,)</f>
        <v>9457.1181818181794</v>
      </c>
      <c r="O186" s="176">
        <f>IFERROR(VLOOKUP($A186,Table2.5a!$A$3:$AA$196,16, FALSE)/VLOOKUP($A186,Table2.5a!$A$3:$AA$196,18, FALSE)*1000,)</f>
        <v>6444.0015197727271</v>
      </c>
      <c r="P186" s="176">
        <f>IFERROR(VLOOKUP($A186,Table2.5a!$A$3:$AA$196,16, FALSE),)</f>
        <v>236.28005572500001</v>
      </c>
      <c r="Q186" s="176" t="str">
        <f>IFERROR(VLOOKUP($A186,Table2.5a!$A$3:$AA$196,24, FALSE),)</f>
        <v>PCE</v>
      </c>
      <c r="R186" s="176">
        <f>IFERROR(VLOOKUP($A186,Table2.5a!$A$3:$AA$196,25, FALSE),)</f>
        <v>12</v>
      </c>
      <c r="S186" s="98" t="str">
        <f>VLOOKUP($A186,'LOOKUP SalesReport 2023-11-13'!$A$2:$P$216,16,FALSE)</f>
        <v>Yukon-Koyukuk/Upper Tanana</v>
      </c>
      <c r="T186" s="170" t="str">
        <f>VLOOKUP($A186,[3]Table2.5a!$A$3:$AA$196,27, FALSE)</f>
        <v>PCE revenue assumes all kWh are at residential rate</v>
      </c>
    </row>
    <row r="187" spans="1:20" s="98" customFormat="1" ht="30" x14ac:dyDescent="0.25">
      <c r="A187" s="98" t="s">
        <v>442</v>
      </c>
      <c r="B187">
        <f>VLOOKUP($A187,'LOOKUP SalesReport 2023-11-13'!$A$2:$O$216,4, FALSE)</f>
        <v>331100</v>
      </c>
      <c r="C187">
        <f>VLOOKUP(A187,'LOOKUP SalesReport 2023-11-13'!$A$2:$Q$216,9,FALSE)</f>
        <v>2</v>
      </c>
      <c r="D187" s="48" t="str" cm="1">
        <f t="array" ref="D187">IFERROR(_xlfn.XLOOKUP(1,('Annual Sales FINAL 06262023'!$A$3:$A$4500=Table2.5b!$A187)*('Annual Sales FINAL 06262023'!$F$3:$F$4500='Input_Data &amp; TOC'!$A$2),'Annual Sales FINAL 06262023'!$J$3:$J$4500,,TRUE),_xlfn.XLOOKUP(A187,'LOOKUP SalesReport 2023-11-13'!A:A,'LOOKUP SalesReport 2023-11-13'!H:H,,FALSE))</f>
        <v>Alaska Power &amp; Telephone Company</v>
      </c>
      <c r="E187" s="48" t="str" cm="1">
        <f t="array" ref="E187">IFERROR(_xlfn.XLOOKUP(1,('Annual Sales FINAL 06262023'!$A$3:$A$4500=Table2.5b!$A187)*('Annual Sales FINAL 06262023'!$F$3:$F$4500='Input_Data &amp; TOC'!$A$2),'Annual Sales FINAL 06262023'!$B$3:$B$4500,,TRUE),_xlfn.XLOOKUP(A187,'LOOKUP SalesReport 2023-11-13'!A:A,'LOOKUP SalesReport 2023-11-13'!G:G,,FALSE))</f>
        <v>Dot Lake, Dot Lake Village</v>
      </c>
      <c r="F187" s="48" t="str" cm="1">
        <f t="array" ref="F187">IFERROR(_xlfn.XLOOKUP(1,('Annual Sales FINAL 06262023'!$A$3:$A$4500=Table2.5b!$A187)*('Annual Sales FINAL 06262023'!$F$3:$F$4500='Input_Data &amp; TOC'!$A$2),'Annual Sales FINAL 06262023'!$E$3:$E$4500,,TRUE),_xlfn.XLOOKUP(A187,'LOOKUP SalesReport 2023-11-13'!A:A,'LOOKUP SalesReport 2023-11-13'!K:K,,FALSE))</f>
        <v>Tok_grid</v>
      </c>
      <c r="G187" s="98" t="str">
        <f>VLOOKUP($F187,'LOOKUP INTERTIES 2023-11-08'!$B$2:$G$206,6,FALSE)</f>
        <v>Yukon-Koyukuk/Upper Tanana</v>
      </c>
      <c r="H187" s="175">
        <f>IFERROR(VLOOKUP($A187,Table2.5a!$A$3:$AA$196,9, FALSE)/VLOOKUP($A187,Table2.5a!$A$3:$AA$196,10, FALSE)*1000,)</f>
        <v>3943.1362126245845</v>
      </c>
      <c r="I187" s="175">
        <f>IFERROR(VLOOKUP($A187,Table2.5a!$A$3:$AA$196,8, FALSE)/VLOOKUP($A187,Table2.5a!$A$3:$AA$196,10, FALSE)*1000,)</f>
        <v>1753.4140953488377</v>
      </c>
      <c r="J187" s="176">
        <f>IFERROR(VLOOKUP($A187,Table2.5a!$A$3:$AA$196,8, FALSE)/VLOOKUP($A187,Table2.5a!$A$3:$AA$196,9, FALSE),)</f>
        <v>0.4446750000000001</v>
      </c>
      <c r="K187" s="175">
        <f>IFERROR(VLOOKUP($A187,Table2.5a!$A$3:$AA$196,13, FALSE)/VLOOKUP($A187,Table2.5a!$A$3:$AA$196,14, FALSE)*1000,)</f>
        <v>28925.833333333332</v>
      </c>
      <c r="L187" s="175">
        <f>IFERROR(VLOOKUP($A187,Table2.5a!$A$3:$AA$196,12, FALSE)/VLOOKUP($A187,Table2.5a!$A$3:$AA$196,14, FALSE)*1000,)</f>
        <v>12862.594937500004</v>
      </c>
      <c r="M187" s="176">
        <f>IFERROR(VLOOKUP($A187,Table2.5a!$A$3:$AA$196,12, FALSE)/VLOOKUP($A187,Table2.5a!$A$3:$AA$196,13, FALSE),)</f>
        <v>0.4446750000000001</v>
      </c>
      <c r="N187" s="176">
        <f>IFERROR(VLOOKUP($A187,Table2.5a!$A$3:$AA$196,17, FALSE)/VLOOKUP($A187,Table2.5a!$A$3:$AA$196,18, FALSE)*1000,)</f>
        <v>10703.573964497044</v>
      </c>
      <c r="O187" s="176">
        <f>IFERROR(VLOOKUP($A187,Table2.5a!$A$3:$AA$196,16, FALSE)/VLOOKUP($A187,Table2.5a!$A$3:$AA$196,18, FALSE)*1000,)</f>
        <v>4759.611752662724</v>
      </c>
      <c r="P187" s="176">
        <f>IFERROR(VLOOKUP($A187,Table2.5a!$A$3:$AA$196,16, FALSE),)</f>
        <v>67.031198850000024</v>
      </c>
      <c r="Q187" s="176" t="str">
        <f>IFERROR(VLOOKUP($A187,Table2.5a!$A$3:$AA$196,24, FALSE),)</f>
        <v>PCE</v>
      </c>
      <c r="R187" s="176">
        <f>IFERROR(VLOOKUP($A187,Table2.5a!$A$3:$AA$196,25, FALSE),)</f>
        <v>12</v>
      </c>
      <c r="S187" s="98" t="str">
        <f>VLOOKUP($A187,'LOOKUP SalesReport 2023-11-13'!$A$2:$P$216,16,FALSE)</f>
        <v>Yukon-Koyukuk/Upper Tanana</v>
      </c>
      <c r="T187" s="170" t="str">
        <f>VLOOKUP($A187,[3]Table2.5a!$A$3:$AA$196,27, FALSE)</f>
        <v>PCE revenue assumes all kWh are at residential rate</v>
      </c>
    </row>
    <row r="188" spans="1:20" s="98" customFormat="1" x14ac:dyDescent="0.25">
      <c r="A188" s="98" t="s">
        <v>598</v>
      </c>
      <c r="B188">
        <f>VLOOKUP($A188,'LOOKUP SalesReport 2023-11-13'!$A$2:$O$216,4, FALSE)</f>
        <v>331340</v>
      </c>
      <c r="C188">
        <f>VLOOKUP(A188,'LOOKUP SalesReport 2023-11-13'!$A$2:$Q$216,9,FALSE)</f>
        <v>169</v>
      </c>
      <c r="D188" s="48" t="str" cm="1">
        <f t="array" ref="D188">IFERROR(_xlfn.XLOOKUP(1,('Annual Sales FINAL 06262023'!$A$3:$A$4500=Table2.5b!$A188)*('Annual Sales FINAL 06262023'!$F$3:$F$4500='Input_Data &amp; TOC'!$A$2),'Annual Sales FINAL 06262023'!$J$3:$J$4500,,TRUE),_xlfn.XLOOKUP(A188,'LOOKUP SalesReport 2023-11-13'!A:A,'LOOKUP SalesReport 2023-11-13'!H:H,,FALSE))</f>
        <v>Alaska Village Electric Cooperative</v>
      </c>
      <c r="E188" s="48" t="str" cm="1">
        <f t="array" ref="E188">IFERROR(_xlfn.XLOOKUP(1,('Annual Sales FINAL 06262023'!$A$3:$A$4500=Table2.5b!$A188)*('Annual Sales FINAL 06262023'!$F$3:$F$4500='Input_Data &amp; TOC'!$A$2),'Annual Sales FINAL 06262023'!$B$3:$B$4500,,TRUE),_xlfn.XLOOKUP(A188,'LOOKUP SalesReport 2023-11-13'!A:A,'LOOKUP SalesReport 2023-11-13'!G:G,,FALSE))</f>
        <v>Grayling</v>
      </c>
      <c r="F188" s="48" t="str" cm="1">
        <f t="array" ref="F188">IFERROR(_xlfn.XLOOKUP(1,('Annual Sales FINAL 06262023'!$A$3:$A$4500=Table2.5b!$A188)*('Annual Sales FINAL 06262023'!$F$3:$F$4500='Input_Data &amp; TOC'!$A$2),'Annual Sales FINAL 06262023'!$E$3:$E$4500,,TRUE),_xlfn.XLOOKUP(A188,'LOOKUP SalesReport 2023-11-13'!A:A,'LOOKUP SalesReport 2023-11-13'!K:K,,FALSE))</f>
        <v>Grayling_grid</v>
      </c>
      <c r="G188" s="98" t="str">
        <f>VLOOKUP($F188,'LOOKUP INTERTIES 2023-11-08'!$B$2:$G$206,6,FALSE)</f>
        <v>Yukon-Koyukuk/Upper Tanana</v>
      </c>
      <c r="H188" s="175">
        <f>IFERROR(VLOOKUP($A188,Table2.5a!$A$3:$AA$196,9, FALSE)/VLOOKUP($A188,Table2.5a!$A$3:$AA$196,10, FALSE)*1000,)</f>
        <v>3977.6167076167076</v>
      </c>
      <c r="I188" s="175">
        <f>IFERROR(VLOOKUP($A188,Table2.5a!$A$3:$AA$196,8, FALSE)/VLOOKUP($A188,Table2.5a!$A$3:$AA$196,10, FALSE)*1000,)</f>
        <v>2049.6658894348898</v>
      </c>
      <c r="J188" s="176">
        <f>IFERROR(VLOOKUP($A188,Table2.5a!$A$3:$AA$196,8, FALSE)/VLOOKUP($A188,Table2.5a!$A$3:$AA$196,9, FALSE),)</f>
        <v>0.51530000000000009</v>
      </c>
      <c r="K188" s="175">
        <f>IFERROR(VLOOKUP($A188,Table2.5a!$A$3:$AA$196,13, FALSE)/VLOOKUP($A188,Table2.5a!$A$3:$AA$196,14, FALSE)*1000,)</f>
        <v>4222.0999999999995</v>
      </c>
      <c r="L188" s="175">
        <f>IFERROR(VLOOKUP($A188,Table2.5a!$A$3:$AA$196,12, FALSE)/VLOOKUP($A188,Table2.5a!$A$3:$AA$196,14, FALSE)*1000,)</f>
        <v>2175.64813</v>
      </c>
      <c r="M188" s="176">
        <f>IFERROR(VLOOKUP($A188,Table2.5a!$A$3:$AA$196,12, FALSE)/VLOOKUP($A188,Table2.5a!$A$3:$AA$196,13, FALSE),)</f>
        <v>0.51530000000000009</v>
      </c>
      <c r="N188" s="176">
        <f>IFERROR(VLOOKUP($A188,Table2.5a!$A$3:$AA$196,17, FALSE)/VLOOKUP($A188,Table2.5a!$A$3:$AA$196,18, FALSE)*1000,)</f>
        <v>14418.753488372095</v>
      </c>
      <c r="O188" s="176">
        <f>IFERROR(VLOOKUP($A188,Table2.5a!$A$3:$AA$196,16, FALSE)/VLOOKUP($A188,Table2.5a!$A$3:$AA$196,18, FALSE)*1000,)</f>
        <v>7429.9836725581426</v>
      </c>
      <c r="P188" s="176">
        <f>IFERROR(VLOOKUP($A188,Table2.5a!$A$3:$AA$196,16, FALSE),)</f>
        <v>133.12054080000004</v>
      </c>
      <c r="Q188" s="176" t="str">
        <f>IFERROR(VLOOKUP($A188,Table2.5a!$A$3:$AA$196,24, FALSE),)</f>
        <v>PCE</v>
      </c>
      <c r="R188" s="176">
        <f>IFERROR(VLOOKUP($A188,Table2.5a!$A$3:$AA$196,25, FALSE),)</f>
        <v>12</v>
      </c>
      <c r="S188" s="98" t="str">
        <f>VLOOKUP($A188,'LOOKUP SalesReport 2023-11-13'!$A$2:$P$216,16,FALSE)</f>
        <v>Yukon-Koyukuk/Upper Tanana</v>
      </c>
      <c r="T188" s="170" t="str">
        <f>VLOOKUP($A188,[3]Table2.5a!$A$3:$AA$196,27, FALSE)</f>
        <v>PCE revenue assumes all kWh are at residential rate</v>
      </c>
    </row>
    <row r="189" spans="1:20" s="98" customFormat="1" x14ac:dyDescent="0.25">
      <c r="A189" s="98" t="s">
        <v>958</v>
      </c>
      <c r="B189">
        <f>VLOOKUP($A189,'LOOKUP SalesReport 2023-11-13'!$A$2:$O$216,4, FALSE)</f>
        <v>332330</v>
      </c>
      <c r="C189">
        <f>VLOOKUP(A189,'LOOKUP SalesReport 2023-11-13'!$A$2:$Q$216,9,FALSE)</f>
        <v>416</v>
      </c>
      <c r="D189" s="48" t="str" cm="1">
        <f t="array" ref="D189">IFERROR(_xlfn.XLOOKUP(1,('Annual Sales FINAL 06262023'!$A$3:$A$4500=Table2.5b!$A189)*('Annual Sales FINAL 06262023'!$F$3:$F$4500='Input_Data &amp; TOC'!$A$2),'Annual Sales FINAL 06262023'!$J$3:$J$4500,,TRUE),_xlfn.XLOOKUP(A189,'LOOKUP SalesReport 2023-11-13'!A:A,'LOOKUP SalesReport 2023-11-13'!H:H,,FALSE))</f>
        <v>Nikolai, City of</v>
      </c>
      <c r="E189" s="48" t="str" cm="1">
        <f t="array" ref="E189">IFERROR(_xlfn.XLOOKUP(1,('Annual Sales FINAL 06262023'!$A$3:$A$4500=Table2.5b!$A189)*('Annual Sales FINAL 06262023'!$F$3:$F$4500='Input_Data &amp; TOC'!$A$2),'Annual Sales FINAL 06262023'!$B$3:$B$4500,,TRUE),_xlfn.XLOOKUP(A189,'LOOKUP SalesReport 2023-11-13'!A:A,'LOOKUP SalesReport 2023-11-13'!G:G,,FALSE))</f>
        <v>Nikolai</v>
      </c>
      <c r="F189" s="48" t="str" cm="1">
        <f t="array" ref="F189">IFERROR(_xlfn.XLOOKUP(1,('Annual Sales FINAL 06262023'!$A$3:$A$4500=Table2.5b!$A189)*('Annual Sales FINAL 06262023'!$F$3:$F$4500='Input_Data &amp; TOC'!$A$2),'Annual Sales FINAL 06262023'!$E$3:$E$4500,,TRUE),_xlfn.XLOOKUP(A189,'LOOKUP SalesReport 2023-11-13'!A:A,'LOOKUP SalesReport 2023-11-13'!K:K,,FALSE))</f>
        <v>Nikolai_grid</v>
      </c>
      <c r="G189" s="98" t="str">
        <f>VLOOKUP($F189,'LOOKUP INTERTIES 2023-11-08'!$B$2:$G$206,6,FALSE)</f>
        <v>Yukon-Koyukuk/Upper Tanana</v>
      </c>
      <c r="H189" s="175">
        <f>IFERROR(VLOOKUP($A189,Table2.5a!$A$3:$AA$196,9, FALSE)/VLOOKUP($A189,Table2.5a!$A$3:$AA$196,10, FALSE)*1000,)</f>
        <v>4009.4502762430943</v>
      </c>
      <c r="I189" s="175">
        <f>IFERROR(VLOOKUP($A189,Table2.5a!$A$3:$AA$196,8, FALSE)/VLOOKUP($A189,Table2.5a!$A$3:$AA$196,10, FALSE)*1000,)</f>
        <v>3608.5052486187851</v>
      </c>
      <c r="J189" s="176">
        <f>IFERROR(VLOOKUP($A189,Table2.5a!$A$3:$AA$196,8, FALSE)/VLOOKUP($A189,Table2.5a!$A$3:$AA$196,9, FALSE),)</f>
        <v>0.90000000000000013</v>
      </c>
      <c r="K189" s="175">
        <f>IFERROR(VLOOKUP($A189,Table2.5a!$A$3:$AA$196,13, FALSE)/VLOOKUP($A189,Table2.5a!$A$3:$AA$196,14, FALSE)*1000,)</f>
        <v>14053.5</v>
      </c>
      <c r="L189" s="175">
        <f>IFERROR(VLOOKUP($A189,Table2.5a!$A$3:$AA$196,12, FALSE)/VLOOKUP($A189,Table2.5a!$A$3:$AA$196,14, FALSE)*1000,)</f>
        <v>12648.150000000001</v>
      </c>
      <c r="M189" s="176">
        <f>IFERROR(VLOOKUP($A189,Table2.5a!$A$3:$AA$196,12, FALSE)/VLOOKUP($A189,Table2.5a!$A$3:$AA$196,13, FALSE),)</f>
        <v>0.90000000000000013</v>
      </c>
      <c r="N189" s="176">
        <f>IFERROR(VLOOKUP($A189,Table2.5a!$A$3:$AA$196,17, FALSE)/VLOOKUP($A189,Table2.5a!$A$3:$AA$196,18, FALSE)*1000,)</f>
        <v>7349.8695652173919</v>
      </c>
      <c r="O189" s="176">
        <f>IFERROR(VLOOKUP($A189,Table2.5a!$A$3:$AA$196,16, FALSE)/VLOOKUP($A189,Table2.5a!$A$3:$AA$196,18, FALSE)*1000,)</f>
        <v>6614.8826086956542</v>
      </c>
      <c r="P189" s="176">
        <f>IFERROR(VLOOKUP($A189,Table2.5a!$A$3:$AA$196,16, FALSE),)</f>
        <v>67.618800000000022</v>
      </c>
      <c r="Q189" s="176" t="str">
        <f>IFERROR(VLOOKUP($A189,Table2.5a!$A$3:$AA$196,24, FALSE),)</f>
        <v>PCE</v>
      </c>
      <c r="R189" s="176">
        <f>IFERROR(VLOOKUP($A189,Table2.5a!$A$3:$AA$196,25, FALSE),)</f>
        <v>9</v>
      </c>
      <c r="S189" s="98" t="str">
        <f>VLOOKUP($A189,'LOOKUP SalesReport 2023-11-13'!$A$2:$P$216,16,FALSE)</f>
        <v>Yukon-Koyukuk/Upper Tanana</v>
      </c>
      <c r="T189" s="170" t="str">
        <f>VLOOKUP($A189,[3]Table2.5a!$A$3:$AA$196,27, FALSE)</f>
        <v>PCE revenue assumes all kWh are at residential rate</v>
      </c>
    </row>
    <row r="190" spans="1:20" s="98" customFormat="1" x14ac:dyDescent="0.25">
      <c r="A190" s="98" t="s">
        <v>610</v>
      </c>
      <c r="B190">
        <f>VLOOKUP($A190,'LOOKUP SalesReport 2023-11-13'!$A$2:$O$216,4, FALSE)</f>
        <v>331380</v>
      </c>
      <c r="C190">
        <f>VLOOKUP(A190,'LOOKUP SalesReport 2023-11-13'!$A$2:$Q$216,9,FALSE)</f>
        <v>169</v>
      </c>
      <c r="D190" s="48" t="str" cm="1">
        <f t="array" ref="D190">IFERROR(_xlfn.XLOOKUP(1,('Annual Sales FINAL 06262023'!$A$3:$A$4500=Table2.5b!$A190)*('Annual Sales FINAL 06262023'!$F$3:$F$4500='Input_Data &amp; TOC'!$A$2),'Annual Sales FINAL 06262023'!$J$3:$J$4500,,TRUE),_xlfn.XLOOKUP(A190,'LOOKUP SalesReport 2023-11-13'!A:A,'LOOKUP SalesReport 2023-11-13'!H:H,,FALSE))</f>
        <v>Alaska Village Electric Cooperative</v>
      </c>
      <c r="E190" s="48" t="str" cm="1">
        <f t="array" ref="E190">IFERROR(_xlfn.XLOOKUP(1,('Annual Sales FINAL 06262023'!$A$3:$A$4500=Table2.5b!$A190)*('Annual Sales FINAL 06262023'!$F$3:$F$4500='Input_Data &amp; TOC'!$A$2),'Annual Sales FINAL 06262023'!$B$3:$B$4500,,TRUE),_xlfn.XLOOKUP(A190,'LOOKUP SalesReport 2023-11-13'!A:A,'LOOKUP SalesReport 2023-11-13'!G:G,,FALSE))</f>
        <v>Kaltag</v>
      </c>
      <c r="F190" s="48" t="str" cm="1">
        <f t="array" ref="F190">IFERROR(_xlfn.XLOOKUP(1,('Annual Sales FINAL 06262023'!$A$3:$A$4500=Table2.5b!$A190)*('Annual Sales FINAL 06262023'!$F$3:$F$4500='Input_Data &amp; TOC'!$A$2),'Annual Sales FINAL 06262023'!$E$3:$E$4500,,TRUE),_xlfn.XLOOKUP(A190,'LOOKUP SalesReport 2023-11-13'!A:A,'LOOKUP SalesReport 2023-11-13'!K:K,,FALSE))</f>
        <v>Kaltag_grid</v>
      </c>
      <c r="G190" s="98" t="str">
        <f>VLOOKUP($F190,'LOOKUP INTERTIES 2023-11-08'!$B$2:$G$206,6,FALSE)</f>
        <v>Yukon-Koyukuk/Upper Tanana</v>
      </c>
      <c r="H190" s="175">
        <f>IFERROR(VLOOKUP($A190,Table2.5a!$A$3:$AA$196,9, FALSE)/VLOOKUP($A190,Table2.5a!$A$3:$AA$196,10, FALSE)*1000,)</f>
        <v>4099.0809399477812</v>
      </c>
      <c r="I190" s="175">
        <f>IFERROR(VLOOKUP($A190,Table2.5a!$A$3:$AA$196,8, FALSE)/VLOOKUP($A190,Table2.5a!$A$3:$AA$196,10, FALSE)*1000,)</f>
        <v>2211.0442590078328</v>
      </c>
      <c r="J190" s="176">
        <f>IFERROR(VLOOKUP($A190,Table2.5a!$A$3:$AA$196,8, FALSE)/VLOOKUP($A190,Table2.5a!$A$3:$AA$196,9, FALSE),)</f>
        <v>0.53939999999999999</v>
      </c>
      <c r="K190" s="175">
        <f>IFERROR(VLOOKUP($A190,Table2.5a!$A$3:$AA$196,13, FALSE)/VLOOKUP($A190,Table2.5a!$A$3:$AA$196,14, FALSE)*1000,)</f>
        <v>0</v>
      </c>
      <c r="L190" s="175">
        <f>IFERROR(VLOOKUP($A190,Table2.5a!$A$3:$AA$196,12, FALSE)/VLOOKUP($A190,Table2.5a!$A$3:$AA$196,14, FALSE)*1000,)</f>
        <v>0</v>
      </c>
      <c r="M190" s="176">
        <f>IFERROR(VLOOKUP($A190,Table2.5a!$A$3:$AA$196,12, FALSE)/VLOOKUP($A190,Table2.5a!$A$3:$AA$196,13, FALSE),)</f>
        <v>0</v>
      </c>
      <c r="N190" s="176">
        <f>IFERROR(VLOOKUP($A190,Table2.5a!$A$3:$AA$196,17, FALSE)/VLOOKUP($A190,Table2.5a!$A$3:$AA$196,18, FALSE)*1000,)</f>
        <v>15977.438848920861</v>
      </c>
      <c r="O190" s="176">
        <f>IFERROR(VLOOKUP($A190,Table2.5a!$A$3:$AA$196,16, FALSE)/VLOOKUP($A190,Table2.5a!$A$3:$AA$196,18, FALSE)*1000,)</f>
        <v>8618.2305151079127</v>
      </c>
      <c r="P190" s="176">
        <f>IFERROR(VLOOKUP($A190,Table2.5a!$A$3:$AA$196,16, FALSE),)</f>
        <v>199.6556736</v>
      </c>
      <c r="Q190" s="176" t="str">
        <f>IFERROR(VLOOKUP($A190,Table2.5a!$A$3:$AA$196,24, FALSE),)</f>
        <v>PCE</v>
      </c>
      <c r="R190" s="176">
        <f>IFERROR(VLOOKUP($A190,Table2.5a!$A$3:$AA$196,25, FALSE),)</f>
        <v>12</v>
      </c>
      <c r="S190" s="98" t="str">
        <f>VLOOKUP($A190,'LOOKUP SalesReport 2023-11-13'!$A$2:$P$216,16,FALSE)</f>
        <v>Yukon-Koyukuk/Upper Tanana</v>
      </c>
      <c r="T190" s="170" t="str">
        <f>VLOOKUP($A190,[3]Table2.5a!$A$3:$AA$196,27, FALSE)</f>
        <v>PCE revenue assumes all kWh are at residential rate</v>
      </c>
    </row>
    <row r="191" spans="1:20" s="98" customFormat="1" x14ac:dyDescent="0.25">
      <c r="A191" s="98" t="s">
        <v>639</v>
      </c>
      <c r="B191">
        <f>VLOOKUP($A191,'LOOKUP SalesReport 2023-11-13'!$A$2:$O$216,4, FALSE)</f>
        <v>331460</v>
      </c>
      <c r="C191">
        <f>VLOOKUP(A191,'LOOKUP SalesReport 2023-11-13'!$A$2:$Q$216,9,FALSE)</f>
        <v>169</v>
      </c>
      <c r="D191" s="48" t="str" cm="1">
        <f t="array" ref="D191">IFERROR(_xlfn.XLOOKUP(1,('Annual Sales FINAL 06262023'!$A$3:$A$4500=Table2.5b!$A191)*('Annual Sales FINAL 06262023'!$F$3:$F$4500='Input_Data &amp; TOC'!$A$2),'Annual Sales FINAL 06262023'!$J$3:$J$4500,,TRUE),_xlfn.XLOOKUP(A191,'LOOKUP SalesReport 2023-11-13'!A:A,'LOOKUP SalesReport 2023-11-13'!H:H,,FALSE))</f>
        <v>Alaska Village Electric Cooperative</v>
      </c>
      <c r="E191" s="48" t="str" cm="1">
        <f t="array" ref="E191">IFERROR(_xlfn.XLOOKUP(1,('Annual Sales FINAL 06262023'!$A$3:$A$4500=Table2.5b!$A191)*('Annual Sales FINAL 06262023'!$F$3:$F$4500='Input_Data &amp; TOC'!$A$2),'Annual Sales FINAL 06262023'!$B$3:$B$4500,,TRUE),_xlfn.XLOOKUP(A191,'LOOKUP SalesReport 2023-11-13'!A:A,'LOOKUP SalesReport 2023-11-13'!G:G,,FALSE))</f>
        <v>Minto</v>
      </c>
      <c r="F191" s="48" t="str" cm="1">
        <f t="array" ref="F191">IFERROR(_xlfn.XLOOKUP(1,('Annual Sales FINAL 06262023'!$A$3:$A$4500=Table2.5b!$A191)*('Annual Sales FINAL 06262023'!$F$3:$F$4500='Input_Data &amp; TOC'!$A$2),'Annual Sales FINAL 06262023'!$E$3:$E$4500,,TRUE),_xlfn.XLOOKUP(A191,'LOOKUP SalesReport 2023-11-13'!A:A,'LOOKUP SalesReport 2023-11-13'!K:K,,FALSE))</f>
        <v>Minto_grid</v>
      </c>
      <c r="G191" s="98" t="str">
        <f>VLOOKUP($F191,'LOOKUP INTERTIES 2023-11-08'!$B$2:$G$206,6,FALSE)</f>
        <v>Yukon-Koyukuk/Upper Tanana</v>
      </c>
      <c r="H191" s="175">
        <f>IFERROR(VLOOKUP($A191,Table2.5a!$A$3:$AA$196,9, FALSE)/VLOOKUP($A191,Table2.5a!$A$3:$AA$196,10, FALSE)*1000,)</f>
        <v>4337.3729372937287</v>
      </c>
      <c r="I191" s="175">
        <f>IFERROR(VLOOKUP($A191,Table2.5a!$A$3:$AA$196,8, FALSE)/VLOOKUP($A191,Table2.5a!$A$3:$AA$196,10, FALSE)*1000,)</f>
        <v>2079.0112831683164</v>
      </c>
      <c r="J191" s="176">
        <f>IFERROR(VLOOKUP($A191,Table2.5a!$A$3:$AA$196,8, FALSE)/VLOOKUP($A191,Table2.5a!$A$3:$AA$196,9, FALSE),)</f>
        <v>0.47932499999999995</v>
      </c>
      <c r="K191" s="175">
        <f>IFERROR(VLOOKUP($A191,Table2.5a!$A$3:$AA$196,13, FALSE)/VLOOKUP($A191,Table2.5a!$A$3:$AA$196,14, FALSE)*1000,)</f>
        <v>0</v>
      </c>
      <c r="L191" s="175">
        <f>IFERROR(VLOOKUP($A191,Table2.5a!$A$3:$AA$196,12, FALSE)/VLOOKUP($A191,Table2.5a!$A$3:$AA$196,14, FALSE)*1000,)</f>
        <v>0</v>
      </c>
      <c r="M191" s="176">
        <f>IFERROR(VLOOKUP($A191,Table2.5a!$A$3:$AA$196,12, FALSE)/VLOOKUP($A191,Table2.5a!$A$3:$AA$196,13, FALSE),)</f>
        <v>0</v>
      </c>
      <c r="N191" s="176">
        <f>IFERROR(VLOOKUP($A191,Table2.5a!$A$3:$AA$196,17, FALSE)/VLOOKUP($A191,Table2.5a!$A$3:$AA$196,18, FALSE)*1000,)</f>
        <v>22017.665158371041</v>
      </c>
      <c r="O191" s="176">
        <f>IFERROR(VLOOKUP($A191,Table2.5a!$A$3:$AA$196,16, FALSE)/VLOOKUP($A191,Table2.5a!$A$3:$AA$196,18, FALSE)*1000,)</f>
        <v>10553.617352036199</v>
      </c>
      <c r="P191" s="176">
        <f>IFERROR(VLOOKUP($A191,Table2.5a!$A$3:$AA$196,16, FALSE),)</f>
        <v>194.36245289999999</v>
      </c>
      <c r="Q191" s="176" t="str">
        <f>IFERROR(VLOOKUP($A191,Table2.5a!$A$3:$AA$196,24, FALSE),)</f>
        <v>PCE</v>
      </c>
      <c r="R191" s="176">
        <f>IFERROR(VLOOKUP($A191,Table2.5a!$A$3:$AA$196,25, FALSE),)</f>
        <v>12</v>
      </c>
      <c r="S191" s="98" t="str">
        <f>VLOOKUP($A191,'LOOKUP SalesReport 2023-11-13'!$A$2:$P$216,16,FALSE)</f>
        <v>Yukon-Koyukuk/Upper Tanana</v>
      </c>
      <c r="T191" s="170" t="str">
        <f>VLOOKUP($A191,[3]Table2.5a!$A$3:$AA$196,27, FALSE)</f>
        <v>PCE revenue assumes all kWh are at residential rate</v>
      </c>
    </row>
    <row r="192" spans="1:20" s="98" customFormat="1" x14ac:dyDescent="0.25">
      <c r="A192" s="98" t="s">
        <v>659</v>
      </c>
      <c r="B192">
        <f>VLOOKUP($A192,'LOOKUP SalesReport 2023-11-13'!$A$2:$O$216,4, FALSE)</f>
        <v>331520</v>
      </c>
      <c r="C192">
        <f>VLOOKUP(A192,'LOOKUP SalesReport 2023-11-13'!$A$2:$Q$216,9,FALSE)</f>
        <v>169</v>
      </c>
      <c r="D192" s="48" t="str" cm="1">
        <f t="array" ref="D192">IFERROR(_xlfn.XLOOKUP(1,('Annual Sales FINAL 06262023'!$A$3:$A$4500=Table2.5b!$A192)*('Annual Sales FINAL 06262023'!$F$3:$F$4500='Input_Data &amp; TOC'!$A$2),'Annual Sales FINAL 06262023'!$J$3:$J$4500,,TRUE),_xlfn.XLOOKUP(A192,'LOOKUP SalesReport 2023-11-13'!A:A,'LOOKUP SalesReport 2023-11-13'!H:H,,FALSE))</f>
        <v>Alaska Village Electric Cooperative</v>
      </c>
      <c r="E192" s="48" t="str" cm="1">
        <f t="array" ref="E192">IFERROR(_xlfn.XLOOKUP(1,('Annual Sales FINAL 06262023'!$A$3:$A$4500=Table2.5b!$A192)*('Annual Sales FINAL 06262023'!$F$3:$F$4500='Input_Data &amp; TOC'!$A$2),'Annual Sales FINAL 06262023'!$B$3:$B$4500,,TRUE),_xlfn.XLOOKUP(A192,'LOOKUP SalesReport 2023-11-13'!A:A,'LOOKUP SalesReport 2023-11-13'!G:G,,FALSE))</f>
        <v>Nulato</v>
      </c>
      <c r="F192" s="48" t="str" cm="1">
        <f t="array" ref="F192">IFERROR(_xlfn.XLOOKUP(1,('Annual Sales FINAL 06262023'!$A$3:$A$4500=Table2.5b!$A192)*('Annual Sales FINAL 06262023'!$F$3:$F$4500='Input_Data &amp; TOC'!$A$2),'Annual Sales FINAL 06262023'!$E$3:$E$4500,,TRUE),_xlfn.XLOOKUP(A192,'LOOKUP SalesReport 2023-11-13'!A:A,'LOOKUP SalesReport 2023-11-13'!K:K,,FALSE))</f>
        <v>Nulato_grid</v>
      </c>
      <c r="G192" s="98" t="str">
        <f>VLOOKUP($F192,'LOOKUP INTERTIES 2023-11-08'!$B$2:$G$206,6,FALSE)</f>
        <v>Yukon-Koyukuk/Upper Tanana</v>
      </c>
      <c r="H192" s="175">
        <f>IFERROR(VLOOKUP($A192,Table2.5a!$A$3:$AA$196,9, FALSE)/VLOOKUP($A192,Table2.5a!$A$3:$AA$196,10, FALSE)*1000,)</f>
        <v>4470.1356196414654</v>
      </c>
      <c r="I192" s="175">
        <f>IFERROR(VLOOKUP($A192,Table2.5a!$A$3:$AA$196,8, FALSE)/VLOOKUP($A192,Table2.5a!$A$3:$AA$196,10, FALSE)*1000,)</f>
        <v>2379.0806790335155</v>
      </c>
      <c r="J192" s="176">
        <f>IFERROR(VLOOKUP($A192,Table2.5a!$A$3:$AA$196,8, FALSE)/VLOOKUP($A192,Table2.5a!$A$3:$AA$196,9, FALSE),)</f>
        <v>0.53221666666666667</v>
      </c>
      <c r="K192" s="175">
        <f>IFERROR(VLOOKUP($A192,Table2.5a!$A$3:$AA$196,13, FALSE)/VLOOKUP($A192,Table2.5a!$A$3:$AA$196,14, FALSE)*1000,)</f>
        <v>0</v>
      </c>
      <c r="L192" s="175">
        <f>IFERROR(VLOOKUP($A192,Table2.5a!$A$3:$AA$196,12, FALSE)/VLOOKUP($A192,Table2.5a!$A$3:$AA$196,14, FALSE)*1000,)</f>
        <v>0</v>
      </c>
      <c r="M192" s="176">
        <f>IFERROR(VLOOKUP($A192,Table2.5a!$A$3:$AA$196,12, FALSE)/VLOOKUP($A192,Table2.5a!$A$3:$AA$196,13, FALSE),)</f>
        <v>0</v>
      </c>
      <c r="N192" s="176">
        <f>IFERROR(VLOOKUP($A192,Table2.5a!$A$3:$AA$196,17, FALSE)/VLOOKUP($A192,Table2.5a!$A$3:$AA$196,18, FALSE)*1000,)</f>
        <v>23608.597701149429</v>
      </c>
      <c r="O192" s="176">
        <f>IFERROR(VLOOKUP($A192,Table2.5a!$A$3:$AA$196,16, FALSE)/VLOOKUP($A192,Table2.5a!$A$3:$AA$196,18, FALSE)*1000,)</f>
        <v>12564.88917318008</v>
      </c>
      <c r="P192" s="176">
        <f>IFERROR(VLOOKUP($A192,Table2.5a!$A$3:$AA$196,16, FALSE),)</f>
        <v>273.28633951666671</v>
      </c>
      <c r="Q192" s="176" t="str">
        <f>IFERROR(VLOOKUP($A192,Table2.5a!$A$3:$AA$196,24, FALSE),)</f>
        <v>PCE</v>
      </c>
      <c r="R192" s="176">
        <f>IFERROR(VLOOKUP($A192,Table2.5a!$A$3:$AA$196,25, FALSE),)</f>
        <v>12</v>
      </c>
      <c r="S192" s="98" t="str">
        <f>VLOOKUP($A192,'LOOKUP SalesReport 2023-11-13'!$A$2:$P$216,16,FALSE)</f>
        <v>Yukon-Koyukuk/Upper Tanana</v>
      </c>
      <c r="T192" s="170" t="str">
        <f>VLOOKUP($A192,[3]Table2.5a!$A$3:$AA$196,27, FALSE)</f>
        <v>PCE revenue assumes all kWh are at residential rate</v>
      </c>
    </row>
    <row r="193" spans="1:20" s="98" customFormat="1" x14ac:dyDescent="0.25">
      <c r="A193" s="98" t="s">
        <v>786</v>
      </c>
      <c r="B193">
        <f>VLOOKUP($A193,'LOOKUP SalesReport 2023-11-13'!$A$2:$O$216,4, FALSE)</f>
        <v>331990</v>
      </c>
      <c r="C193">
        <f>VLOOKUP(A193,'LOOKUP SalesReport 2023-11-13'!$A$2:$Q$216,9,FALSE)</f>
        <v>274</v>
      </c>
      <c r="D193" s="48" t="str" cm="1">
        <f t="array" ref="D193">IFERROR(_xlfn.XLOOKUP(1,('Annual Sales FINAL 06262023'!$A$3:$A$4500=Table2.5b!$A193)*('Annual Sales FINAL 06262023'!$F$3:$F$4500='Input_Data &amp; TOC'!$A$2),'Annual Sales FINAL 06262023'!$J$3:$J$4500,,TRUE),_xlfn.XLOOKUP(A193,'LOOKUP SalesReport 2023-11-13'!A:A,'LOOKUP SalesReport 2023-11-13'!H:H,,FALSE))</f>
        <v>Galena, City of</v>
      </c>
      <c r="E193" s="48" t="str" cm="1">
        <f t="array" ref="E193">IFERROR(_xlfn.XLOOKUP(1,('Annual Sales FINAL 06262023'!$A$3:$A$4500=Table2.5b!$A193)*('Annual Sales FINAL 06262023'!$F$3:$F$4500='Input_Data &amp; TOC'!$A$2),'Annual Sales FINAL 06262023'!$B$3:$B$4500,,TRUE),_xlfn.XLOOKUP(A193,'LOOKUP SalesReport 2023-11-13'!A:A,'LOOKUP SalesReport 2023-11-13'!G:G,,FALSE))</f>
        <v>Galena</v>
      </c>
      <c r="F193" s="48" t="str" cm="1">
        <f t="array" ref="F193">IFERROR(_xlfn.XLOOKUP(1,('Annual Sales FINAL 06262023'!$A$3:$A$4500=Table2.5b!$A193)*('Annual Sales FINAL 06262023'!$F$3:$F$4500='Input_Data &amp; TOC'!$A$2),'Annual Sales FINAL 06262023'!$E$3:$E$4500,,TRUE),_xlfn.XLOOKUP(A193,'LOOKUP SalesReport 2023-11-13'!A:A,'LOOKUP SalesReport 2023-11-13'!K:K,,FALSE))</f>
        <v>Galena_grid</v>
      </c>
      <c r="G193" s="98" t="str">
        <f>VLOOKUP($F193,'LOOKUP INTERTIES 2023-11-08'!$B$2:$G$206,6,FALSE)</f>
        <v>Yukon-Koyukuk/Upper Tanana</v>
      </c>
      <c r="H193" s="175">
        <f>IFERROR(VLOOKUP($A193,Table2.5a!$A$3:$AA$196,9, FALSE)/VLOOKUP($A193,Table2.5a!$A$3:$AA$196,10, FALSE)*1000,)</f>
        <v>4489.9159663865548</v>
      </c>
      <c r="I193" s="175">
        <f>IFERROR(VLOOKUP($A193,Table2.5a!$A$3:$AA$196,8, FALSE)/VLOOKUP($A193,Table2.5a!$A$3:$AA$196,10, FALSE)*1000,)</f>
        <v>2675.9899159663869</v>
      </c>
      <c r="J193" s="176">
        <f>IFERROR(VLOOKUP($A193,Table2.5a!$A$3:$AA$196,8, FALSE)/VLOOKUP($A193,Table2.5a!$A$3:$AA$196,9, FALSE),)</f>
        <v>0.59599999999999997</v>
      </c>
      <c r="K193" s="175">
        <f>IFERROR(VLOOKUP($A193,Table2.5a!$A$3:$AA$196,13, FALSE)/VLOOKUP($A193,Table2.5a!$A$3:$AA$196,14, FALSE)*1000,)</f>
        <v>227108.64935064936</v>
      </c>
      <c r="L193" s="175">
        <f>IFERROR(VLOOKUP($A193,Table2.5a!$A$3:$AA$196,12, FALSE)/VLOOKUP($A193,Table2.5a!$A$3:$AA$196,14, FALSE)*1000,)</f>
        <v>135356.75501298701</v>
      </c>
      <c r="M193" s="176">
        <f>IFERROR(VLOOKUP($A193,Table2.5a!$A$3:$AA$196,12, FALSE)/VLOOKUP($A193,Table2.5a!$A$3:$AA$196,13, FALSE),)</f>
        <v>0.59599999999999997</v>
      </c>
      <c r="N193" s="176">
        <f>IFERROR(VLOOKUP($A193,Table2.5a!$A$3:$AA$196,17, FALSE)/VLOOKUP($A193,Table2.5a!$A$3:$AA$196,18, FALSE)*1000,)</f>
        <v>5450.7995824634654</v>
      </c>
      <c r="O193" s="176">
        <f>IFERROR(VLOOKUP($A193,Table2.5a!$A$3:$AA$196,16, FALSE)/VLOOKUP($A193,Table2.5a!$A$3:$AA$196,18, FALSE)*1000,)</f>
        <v>3248.6765511482254</v>
      </c>
      <c r="P193" s="176">
        <f>IFERROR(VLOOKUP($A193,Table2.5a!$A$3:$AA$196,16, FALSE),)</f>
        <v>518.70535599999994</v>
      </c>
      <c r="Q193" s="176" t="str">
        <f>IFERROR(VLOOKUP($A193,Table2.5a!$A$3:$AA$196,24, FALSE),)</f>
        <v>PCE</v>
      </c>
      <c r="R193" s="176">
        <f>IFERROR(VLOOKUP($A193,Table2.5a!$A$3:$AA$196,25, FALSE),)</f>
        <v>12</v>
      </c>
      <c r="S193" s="98" t="str">
        <f>VLOOKUP($A193,'LOOKUP SalesReport 2023-11-13'!$A$2:$P$216,16,FALSE)</f>
        <v>Yukon-Koyukuk/Upper Tanana</v>
      </c>
      <c r="T193" s="170" t="str">
        <f>VLOOKUP($A193,[3]Table2.5a!$A$3:$AA$196,27, FALSE)</f>
        <v>PCE revenue assumes all kWh are at residential rate</v>
      </c>
    </row>
    <row r="194" spans="1:20" s="98" customFormat="1" x14ac:dyDescent="0.25">
      <c r="A194" s="98" t="s">
        <v>835</v>
      </c>
      <c r="B194">
        <f>VLOOKUP($A194,'LOOKUP SalesReport 2023-11-13'!$A$2:$O$216,4, FALSE)</f>
        <v>332030</v>
      </c>
      <c r="C194">
        <f>VLOOKUP(A194,'LOOKUP SalesReport 2023-11-13'!$A$2:$Q$216,9,FALSE)</f>
        <v>332</v>
      </c>
      <c r="D194" s="48" t="str" cm="1">
        <f t="array" ref="D194">IFERROR(_xlfn.XLOOKUP(1,('Annual Sales FINAL 06262023'!$A$3:$A$4500=Table2.5b!$A194)*('Annual Sales FINAL 06262023'!$F$3:$F$4500='Input_Data &amp; TOC'!$A$2),'Annual Sales FINAL 06262023'!$J$3:$J$4500,,TRUE),_xlfn.XLOOKUP(A194,'LOOKUP SalesReport 2023-11-13'!A:A,'LOOKUP SalesReport 2023-11-13'!H:H,,FALSE))</f>
        <v>Hughes Power &amp; Light</v>
      </c>
      <c r="E194" s="48" t="str" cm="1">
        <f t="array" ref="E194">IFERROR(_xlfn.XLOOKUP(1,('Annual Sales FINAL 06262023'!$A$3:$A$4500=Table2.5b!$A194)*('Annual Sales FINAL 06262023'!$F$3:$F$4500='Input_Data &amp; TOC'!$A$2),'Annual Sales FINAL 06262023'!$B$3:$B$4500,,TRUE),_xlfn.XLOOKUP(A194,'LOOKUP SalesReport 2023-11-13'!A:A,'LOOKUP SalesReport 2023-11-13'!G:G,,FALSE))</f>
        <v>Hughes</v>
      </c>
      <c r="F194" s="48" t="str" cm="1">
        <f t="array" ref="F194">IFERROR(_xlfn.XLOOKUP(1,('Annual Sales FINAL 06262023'!$A$3:$A$4500=Table2.5b!$A194)*('Annual Sales FINAL 06262023'!$F$3:$F$4500='Input_Data &amp; TOC'!$A$2),'Annual Sales FINAL 06262023'!$E$3:$E$4500,,TRUE),_xlfn.XLOOKUP(A194,'LOOKUP SalesReport 2023-11-13'!A:A,'LOOKUP SalesReport 2023-11-13'!K:K,,FALSE))</f>
        <v>Hughes_grid</v>
      </c>
      <c r="G194" s="98" t="str">
        <f>VLOOKUP($F194,'LOOKUP INTERTIES 2023-11-08'!$B$2:$G$206,6,FALSE)</f>
        <v>Yukon-Koyukuk/Upper Tanana</v>
      </c>
      <c r="H194" s="175">
        <f>IFERROR(VLOOKUP($A194,Table2.5a!$A$3:$AA$196,9, FALSE)/VLOOKUP($A194,Table2.5a!$A$3:$AA$196,10, FALSE)*1000,)</f>
        <v>4810.6012269938656</v>
      </c>
      <c r="I194" s="175">
        <f>IFERROR(VLOOKUP($A194,Table2.5a!$A$3:$AA$196,8, FALSE)/VLOOKUP($A194,Table2.5a!$A$3:$AA$196,10, FALSE)*1000,)</f>
        <v>3415.526871165644</v>
      </c>
      <c r="J194" s="176">
        <f>IFERROR(VLOOKUP($A194,Table2.5a!$A$3:$AA$196,8, FALSE)/VLOOKUP($A194,Table2.5a!$A$3:$AA$196,9, FALSE),)</f>
        <v>0.70999999999999985</v>
      </c>
      <c r="K194" s="175">
        <f>IFERROR(VLOOKUP($A194,Table2.5a!$A$3:$AA$196,13, FALSE)/VLOOKUP($A194,Table2.5a!$A$3:$AA$196,14, FALSE)*1000,)</f>
        <v>52820</v>
      </c>
      <c r="L194" s="175">
        <f>IFERROR(VLOOKUP($A194,Table2.5a!$A$3:$AA$196,12, FALSE)/VLOOKUP($A194,Table2.5a!$A$3:$AA$196,14, FALSE)*1000,)</f>
        <v>37502.200000000004</v>
      </c>
      <c r="M194" s="176">
        <f>IFERROR(VLOOKUP($A194,Table2.5a!$A$3:$AA$196,12, FALSE)/VLOOKUP($A194,Table2.5a!$A$3:$AA$196,13, FALSE),)</f>
        <v>0.71</v>
      </c>
      <c r="N194" s="176">
        <f>IFERROR(VLOOKUP($A194,Table2.5a!$A$3:$AA$196,17, FALSE)/VLOOKUP($A194,Table2.5a!$A$3:$AA$196,18, FALSE)*1000,)</f>
        <v>4557.8390804597702</v>
      </c>
      <c r="O194" s="176">
        <f>IFERROR(VLOOKUP($A194,Table2.5a!$A$3:$AA$196,16, FALSE)/VLOOKUP($A194,Table2.5a!$A$3:$AA$196,18, FALSE)*1000,)</f>
        <v>3236.0657471264367</v>
      </c>
      <c r="P194" s="176">
        <f>IFERROR(VLOOKUP($A194,Table2.5a!$A$3:$AA$196,16, FALSE),)</f>
        <v>70.384429999999995</v>
      </c>
      <c r="Q194" s="176" t="str">
        <f>IFERROR(VLOOKUP($A194,Table2.5a!$A$3:$AA$196,24, FALSE),)</f>
        <v>PCE</v>
      </c>
      <c r="R194" s="176">
        <f>IFERROR(VLOOKUP($A194,Table2.5a!$A$3:$AA$196,25, FALSE),)</f>
        <v>12</v>
      </c>
      <c r="S194" s="98" t="str">
        <f>VLOOKUP($A194,'LOOKUP SalesReport 2023-11-13'!$A$2:$P$216,16,FALSE)</f>
        <v>Yukon-Koyukuk/Upper Tanana</v>
      </c>
      <c r="T194" s="170" t="str">
        <f>VLOOKUP($A194,[3]Table2.5a!$A$3:$AA$196,27, FALSE)</f>
        <v>PCE revenue assumes all kWh are at residential rate</v>
      </c>
    </row>
    <row r="195" spans="1:20" s="98" customFormat="1" x14ac:dyDescent="0.25">
      <c r="A195" s="98" t="s">
        <v>440</v>
      </c>
      <c r="B195">
        <f>VLOOKUP($A195,'LOOKUP SalesReport 2023-11-13'!$A$2:$O$216,4, FALSE)</f>
        <v>331220</v>
      </c>
      <c r="C195">
        <f>VLOOKUP(A195,'LOOKUP SalesReport 2023-11-13'!$A$2:$Q$216,9,FALSE)</f>
        <v>2</v>
      </c>
      <c r="D195" s="48" t="str" cm="1">
        <f t="array" ref="D195">IFERROR(_xlfn.XLOOKUP(1,('Annual Sales FINAL 06262023'!$A$3:$A$4500=Table2.5b!$A195)*('Annual Sales FINAL 06262023'!$F$3:$F$4500='Input_Data &amp; TOC'!$A$2),'Annual Sales FINAL 06262023'!$J$3:$J$4500,,TRUE),_xlfn.XLOOKUP(A195,'LOOKUP SalesReport 2023-11-13'!A:A,'LOOKUP SalesReport 2023-11-13'!H:H,,FALSE))</f>
        <v>Alaska Power &amp; Telephone Company</v>
      </c>
      <c r="E195" s="48" t="str" cm="1">
        <f t="array" ref="E195">IFERROR(_xlfn.XLOOKUP(1,('Annual Sales FINAL 06262023'!$A$3:$A$4500=Table2.5b!$A195)*('Annual Sales FINAL 06262023'!$F$3:$F$4500='Input_Data &amp; TOC'!$A$2),'Annual Sales FINAL 06262023'!$B$3:$B$4500,,TRUE),_xlfn.XLOOKUP(A195,'LOOKUP SalesReport 2023-11-13'!A:A,'LOOKUP SalesReport 2023-11-13'!G:G,,FALSE))</f>
        <v>Tok, Tanacross</v>
      </c>
      <c r="F195" s="48" t="str" cm="1">
        <f t="array" ref="F195">IFERROR(_xlfn.XLOOKUP(1,('Annual Sales FINAL 06262023'!$A$3:$A$4500=Table2.5b!$A195)*('Annual Sales FINAL 06262023'!$F$3:$F$4500='Input_Data &amp; TOC'!$A$2),'Annual Sales FINAL 06262023'!$E$3:$E$4500,,TRUE),_xlfn.XLOOKUP(A195,'LOOKUP SalesReport 2023-11-13'!A:A,'LOOKUP SalesReport 2023-11-13'!K:K,,FALSE))</f>
        <v>Tok_grid</v>
      </c>
      <c r="G195" s="98" t="str">
        <f>VLOOKUP($F195,'LOOKUP INTERTIES 2023-11-08'!$B$2:$G$206,6,FALSE)</f>
        <v>Yukon-Koyukuk/Upper Tanana</v>
      </c>
      <c r="H195" s="175">
        <f>IFERROR(VLOOKUP($A195,Table2.5a!$A$3:$AA$196,9, FALSE)/VLOOKUP($A195,Table2.5a!$A$3:$AA$196,10, FALSE)*1000,)</f>
        <v>5339.589207635705</v>
      </c>
      <c r="I195" s="175">
        <f>IFERROR(VLOOKUP($A195,Table2.5a!$A$3:$AA$196,8, FALSE)/VLOOKUP($A195,Table2.5a!$A$3:$AA$196,10, FALSE)*1000,)</f>
        <v>2374.292837751947</v>
      </c>
      <c r="J195" s="176">
        <f>IFERROR(VLOOKUP($A195,Table2.5a!$A$3:$AA$196,8, FALSE)/VLOOKUP($A195,Table2.5a!$A$3:$AA$196,9, FALSE),)</f>
        <v>0.44465833333333338</v>
      </c>
      <c r="K195" s="175">
        <f>IFERROR(VLOOKUP($A195,Table2.5a!$A$3:$AA$196,13, FALSE)/VLOOKUP($A195,Table2.5a!$A$3:$AA$196,14, FALSE)*1000,)</f>
        <v>89269.696969696961</v>
      </c>
      <c r="L195" s="175">
        <f>IFERROR(VLOOKUP($A195,Table2.5a!$A$3:$AA$196,12, FALSE)/VLOOKUP($A195,Table2.5a!$A$3:$AA$196,14, FALSE)*1000,)</f>
        <v>39694.514671717181</v>
      </c>
      <c r="M195" s="176">
        <f>IFERROR(VLOOKUP($A195,Table2.5a!$A$3:$AA$196,12, FALSE)/VLOOKUP($A195,Table2.5a!$A$3:$AA$196,13, FALSE),)</f>
        <v>0.44465833333333338</v>
      </c>
      <c r="N195" s="176">
        <f>IFERROR(VLOOKUP($A195,Table2.5a!$A$3:$AA$196,17, FALSE)/VLOOKUP($A195,Table2.5a!$A$3:$AA$196,18, FALSE)*1000,)</f>
        <v>7799.5728155339793</v>
      </c>
      <c r="O195" s="176">
        <f>IFERROR(VLOOKUP($A195,Table2.5a!$A$3:$AA$196,16, FALSE)/VLOOKUP($A195,Table2.5a!$A$3:$AA$196,18, FALSE)*1000,)</f>
        <v>3468.1450488673136</v>
      </c>
      <c r="P195" s="176">
        <f>IFERROR(VLOOKUP($A195,Table2.5a!$A$3:$AA$196,16, FALSE),)</f>
        <v>625.1331450583333</v>
      </c>
      <c r="Q195" s="176" t="str">
        <f>IFERROR(VLOOKUP($A195,Table2.5a!$A$3:$AA$196,24, FALSE),)</f>
        <v>PCE</v>
      </c>
      <c r="R195" s="176">
        <f>IFERROR(VLOOKUP($A195,Table2.5a!$A$3:$AA$196,25, FALSE),)</f>
        <v>12</v>
      </c>
      <c r="S195" s="98" t="str">
        <f>VLOOKUP($A195,'LOOKUP SalesReport 2023-11-13'!$A$2:$P$216,16,FALSE)</f>
        <v>Yukon-Koyukuk/Upper Tanana</v>
      </c>
      <c r="T195" s="170" t="str">
        <f>VLOOKUP($A195,[3]Table2.5a!$A$3:$AA$196,27, FALSE)</f>
        <v>PCE revenue assumes all kWh are at residential rate</v>
      </c>
    </row>
    <row r="196" spans="1:20" s="98" customFormat="1" x14ac:dyDescent="0.25">
      <c r="A196" s="98" t="s">
        <v>607</v>
      </c>
      <c r="B196">
        <f>VLOOKUP($A196,'LOOKUP SalesReport 2023-11-13'!$A$2:$O$216,4, FALSE)</f>
        <v>331370</v>
      </c>
      <c r="C196">
        <f>VLOOKUP(A196,'LOOKUP SalesReport 2023-11-13'!$A$2:$Q$216,9,FALSE)</f>
        <v>169</v>
      </c>
      <c r="D196" s="48" t="str" cm="1">
        <f t="array" ref="D196">IFERROR(_xlfn.XLOOKUP(1,('Annual Sales FINAL 06262023'!$A$3:$A$4500=Table2.5b!$A196)*('Annual Sales FINAL 06262023'!$F$3:$F$4500='Input_Data &amp; TOC'!$A$2),'Annual Sales FINAL 06262023'!$J$3:$J$4500,,TRUE),_xlfn.XLOOKUP(A196,'LOOKUP SalesReport 2023-11-13'!A:A,'LOOKUP SalesReport 2023-11-13'!H:H,,FALSE))</f>
        <v>Alaska Village Electric Cooperative</v>
      </c>
      <c r="E196" s="48" t="str" cm="1">
        <f t="array" ref="E196">IFERROR(_xlfn.XLOOKUP(1,('Annual Sales FINAL 06262023'!$A$3:$A$4500=Table2.5b!$A196)*('Annual Sales FINAL 06262023'!$F$3:$F$4500='Input_Data &amp; TOC'!$A$2),'Annual Sales FINAL 06262023'!$B$3:$B$4500,,TRUE),_xlfn.XLOOKUP(A196,'LOOKUP SalesReport 2023-11-13'!A:A,'LOOKUP SalesReport 2023-11-13'!G:G,,FALSE))</f>
        <v>Huslia</v>
      </c>
      <c r="F196" s="48" t="str" cm="1">
        <f t="array" ref="F196">IFERROR(_xlfn.XLOOKUP(1,('Annual Sales FINAL 06262023'!$A$3:$A$4500=Table2.5b!$A196)*('Annual Sales FINAL 06262023'!$F$3:$F$4500='Input_Data &amp; TOC'!$A$2),'Annual Sales FINAL 06262023'!$E$3:$E$4500,,TRUE),_xlfn.XLOOKUP(A196,'LOOKUP SalesReport 2023-11-13'!A:A,'LOOKUP SalesReport 2023-11-13'!K:K,,FALSE))</f>
        <v>Huslia_grid</v>
      </c>
      <c r="G196" s="98" t="str">
        <f>VLOOKUP($F196,'LOOKUP INTERTIES 2023-11-08'!$B$2:$G$206,6,FALSE)</f>
        <v>Yukon-Koyukuk/Upper Tanana</v>
      </c>
      <c r="H196" s="175">
        <f>IFERROR(VLOOKUP($A196,Table2.5a!$A$3:$AA$196,9, FALSE)/VLOOKUP($A196,Table2.5a!$A$3:$AA$196,10, FALSE)*1000,)</f>
        <v>5450.4650780608054</v>
      </c>
      <c r="I196" s="175">
        <f>IFERROR(VLOOKUP($A196,Table2.5a!$A$3:$AA$196,8, FALSE)/VLOOKUP($A196,Table2.5a!$A$3:$AA$196,10, FALSE)*1000,)</f>
        <v>2798.9954997534924</v>
      </c>
      <c r="J196" s="176">
        <f>IFERROR(VLOOKUP($A196,Table2.5a!$A$3:$AA$196,8, FALSE)/VLOOKUP($A196,Table2.5a!$A$3:$AA$196,9, FALSE),)</f>
        <v>0.5135333333333334</v>
      </c>
      <c r="K196" s="175">
        <f>IFERROR(VLOOKUP($A196,Table2.5a!$A$3:$AA$196,13, FALSE)/VLOOKUP($A196,Table2.5a!$A$3:$AA$196,14, FALSE)*1000,)</f>
        <v>0</v>
      </c>
      <c r="L196" s="175">
        <f>IFERROR(VLOOKUP($A196,Table2.5a!$A$3:$AA$196,12, FALSE)/VLOOKUP($A196,Table2.5a!$A$3:$AA$196,14, FALSE)*1000,)</f>
        <v>0</v>
      </c>
      <c r="M196" s="176">
        <f>IFERROR(VLOOKUP($A196,Table2.5a!$A$3:$AA$196,12, FALSE)/VLOOKUP($A196,Table2.5a!$A$3:$AA$196,13, FALSE),)</f>
        <v>0</v>
      </c>
      <c r="N196" s="176">
        <f>IFERROR(VLOOKUP($A196,Table2.5a!$A$3:$AA$196,17, FALSE)/VLOOKUP($A196,Table2.5a!$A$3:$AA$196,18, FALSE)*1000,)</f>
        <v>15451.476439790573</v>
      </c>
      <c r="O196" s="176">
        <f>IFERROR(VLOOKUP($A196,Table2.5a!$A$3:$AA$196,16, FALSE)/VLOOKUP($A196,Table2.5a!$A$3:$AA$196,18, FALSE)*1000,)</f>
        <v>7934.8482010471198</v>
      </c>
      <c r="P196" s="176">
        <f>IFERROR(VLOOKUP($A196,Table2.5a!$A$3:$AA$196,16, FALSE),)</f>
        <v>252.59266773333334</v>
      </c>
      <c r="Q196" s="176" t="str">
        <f>IFERROR(VLOOKUP($A196,Table2.5a!$A$3:$AA$196,24, FALSE),)</f>
        <v>PCE</v>
      </c>
      <c r="R196" s="176">
        <f>IFERROR(VLOOKUP($A196,Table2.5a!$A$3:$AA$196,25, FALSE),)</f>
        <v>12</v>
      </c>
      <c r="S196" s="98" t="str">
        <f>VLOOKUP($A196,'LOOKUP SalesReport 2023-11-13'!$A$2:$P$216,16,FALSE)</f>
        <v>Yukon-Koyukuk/Upper Tanana</v>
      </c>
      <c r="T196" s="170" t="str">
        <f>VLOOKUP($A196,[3]Table2.5a!$A$3:$AA$196,27, FALSE)</f>
        <v>PCE revenue assumes all kWh are at residential rate</v>
      </c>
    </row>
  </sheetData>
  <autoFilter ref="A2:T196" xr:uid="{6EAAB375-E7F2-430A-BF3A-848F1C79A9F8}">
    <sortState xmlns:xlrd2="http://schemas.microsoft.com/office/spreadsheetml/2017/richdata2" ref="A3:T196">
      <sortCondition ref="G2:G196"/>
    </sortState>
  </autoFilter>
  <conditionalFormatting sqref="E1:E2 E197:E1048576">
    <cfRule type="containsText" dxfId="68" priority="2" operator="containsText" text="sitka">
      <formula>NOT(ISERROR(SEARCH("sitka",E1)))</formula>
    </cfRule>
  </conditionalFormatting>
  <conditionalFormatting sqref="F3:F196">
    <cfRule type="containsText" dxfId="3" priority="1" operator="containsText" text="Sitka">
      <formula>NOT(ISERROR(SEARCH("Sitka",F3)))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A3D63-CC3D-48B9-8CDF-F5CC1D5B304E}">
  <sheetPr>
    <tabColor theme="5" tint="-0.249977111117893"/>
  </sheetPr>
  <dimension ref="A1:P196"/>
  <sheetViews>
    <sheetView workbookViewId="0">
      <pane ySplit="2" topLeftCell="A3" activePane="bottomLeft" state="frozen"/>
      <selection activeCell="I1" sqref="I1:I1048576"/>
      <selection pane="bottomLeft" activeCell="G3" sqref="G3:G196"/>
    </sheetView>
  </sheetViews>
  <sheetFormatPr defaultRowHeight="15" x14ac:dyDescent="0.25"/>
  <cols>
    <col min="4" max="4" width="39.28515625" bestFit="1" customWidth="1"/>
    <col min="5" max="6" width="23.140625" customWidth="1"/>
    <col min="7" max="7" width="28.28515625" bestFit="1" customWidth="1"/>
    <col min="8" max="8" width="11.7109375" style="26" customWidth="1"/>
    <col min="9" max="9" width="10.85546875" style="134" customWidth="1"/>
    <col min="10" max="10" width="11.42578125" style="26" customWidth="1"/>
    <col min="11" max="11" width="11.28515625" style="26" customWidth="1"/>
    <col min="12" max="12" width="11.7109375" style="26" customWidth="1"/>
    <col min="13" max="13" width="9.140625" style="26"/>
    <col min="14" max="14" width="12.28515625" style="134" customWidth="1"/>
    <col min="15" max="15" width="48" customWidth="1"/>
    <col min="16" max="16" width="27" customWidth="1"/>
  </cols>
  <sheetData>
    <row r="1" spans="1:16" x14ac:dyDescent="0.25">
      <c r="A1" s="1" t="str">
        <f>CONCATENATE("Table 2.5c  Average Residential Rates and PCE Payments ($/kWh), ", 'Input_Data &amp; TOC'!A2)</f>
        <v>Table 2.5c  Average Residential Rates and PCE Payments ($/kWh), 2021</v>
      </c>
    </row>
    <row r="2" spans="1:16" s="26" customFormat="1" ht="105" x14ac:dyDescent="0.25">
      <c r="A2" s="48" t="s">
        <v>1130</v>
      </c>
      <c r="B2" s="48" t="s">
        <v>1128</v>
      </c>
      <c r="C2" s="5" t="s">
        <v>1298</v>
      </c>
      <c r="D2" s="120" t="s">
        <v>0</v>
      </c>
      <c r="E2" s="5" t="s">
        <v>1179</v>
      </c>
      <c r="F2" s="120" t="s">
        <v>1240</v>
      </c>
      <c r="G2" s="49" t="s">
        <v>1172</v>
      </c>
      <c r="H2" s="49" t="s">
        <v>316</v>
      </c>
      <c r="I2" s="49" t="s">
        <v>317</v>
      </c>
      <c r="J2" s="49" t="s">
        <v>318</v>
      </c>
      <c r="K2" s="121" t="s">
        <v>319</v>
      </c>
      <c r="L2" s="49" t="s">
        <v>1239</v>
      </c>
      <c r="M2" s="120" t="s">
        <v>320</v>
      </c>
      <c r="N2" s="49" t="s">
        <v>1243</v>
      </c>
      <c r="O2" s="49" t="s">
        <v>1236</v>
      </c>
      <c r="P2" s="120" t="s">
        <v>18</v>
      </c>
    </row>
    <row r="3" spans="1:16" s="98" customFormat="1" ht="30" x14ac:dyDescent="0.25">
      <c r="A3" s="98" t="s">
        <v>801</v>
      </c>
      <c r="B3" s="98">
        <f>VLOOKUP(A3,'LOOKUP SalesReport 2023-11-13'!$A$2:$P$216,4,FALSE)</f>
        <v>332070</v>
      </c>
      <c r="C3">
        <f>VLOOKUP(A3,'LOOKUP SalesReport 2023-11-13'!$A$2:$Q$216,9,FALSE)</f>
        <v>289</v>
      </c>
      <c r="D3" s="48" t="str" cm="1">
        <f t="array" ref="D3">IFERROR(_xlfn.XLOOKUP(1,('Annual Sales FINAL 06262023'!$A$3:$A$4500=Table2.5c!$A3)*('Annual Sales FINAL 06262023'!$F$3:$F$4500='Input_Data &amp; TOC'!$A$2),'Annual Sales FINAL 06262023'!$J$3:$J$4500,,TRUE),_xlfn.XLOOKUP(A3,'LOOKUP SalesReport 2023-11-13'!A:A,'LOOKUP SalesReport 2023-11-13'!H:H,,FALSE))</f>
        <v>King Cove, City of</v>
      </c>
      <c r="E3" s="48" t="str" cm="1">
        <f t="array" ref="E3">IFERROR(_xlfn.XLOOKUP(1,('Annual Sales FINAL 06262023'!$A$3:$A$4500=Table2.5c!$A3)*('Annual Sales FINAL 06262023'!$F$3:$F$4500='Input_Data &amp; TOC'!$A$2),'Annual Sales FINAL 06262023'!$B$3:$B$4500,,TRUE),_xlfn.XLOOKUP(A3,'LOOKUP SalesReport 2023-11-13'!A:A,'LOOKUP SalesReport 2023-11-13'!G:G,,FALSE))</f>
        <v>King Cove</v>
      </c>
      <c r="F3" s="48" t="str" cm="1">
        <f t="array" ref="F3">IFERROR(_xlfn.XLOOKUP(1,('Annual Sales FINAL 06262023'!$A$3:$A$4500=Table2.5c!$A3)*('Annual Sales FINAL 06262023'!$F$3:$F$4500='Input_Data &amp; TOC'!$A$2),'Annual Sales FINAL 06262023'!$E$3:$E$4500,,TRUE),_xlfn.XLOOKUP(A3,'LOOKUP SalesReport 2023-11-13'!A:A,'LOOKUP SalesReport 2023-11-13'!K:K,,FALSE))</f>
        <v>King Cove_grid</v>
      </c>
      <c r="G3" s="98" t="str">
        <f>VLOOKUP($F3,'LOOKUP INTERTIES 2023-11-08'!$B$2:$G$206,6,FALSE)</f>
        <v>Aleutians</v>
      </c>
      <c r="H3" s="133" cm="1">
        <f t="array" ref="H3">IFERROR(IF(_xlfn.XLOOKUP(1,('Annual Sales FINAL 06262023'!$A$3:$A$4500=$A3)*('Annual Sales FINAL 06262023'!$F$3:$F$4500='Input_Data &amp; TOC'!$A$2),'Annual Sales FINAL 06262023'!$T$3:$T$4500,,TRUE)=0,VLOOKUP($A3,Table2.5a!$A$3:$AA$196,11,FALSE),_xlfn.XLOOKUP(1,('Annual Sales FINAL 06262023'!$A$3:$A$4500=$A3)*('Annual Sales FINAL 06262023'!$F$3:$F$4500='Input_Data &amp; TOC'!$A$2),'Annual Sales FINAL 06262023'!$T$3:$T$4500,,TRUE)),)</f>
        <v>0</v>
      </c>
      <c r="I3" s="135">
        <f t="shared" ref="I3:I34" si="0">IFERROR(H3-J3,)</f>
        <v>0</v>
      </c>
      <c r="J3" s="133" cm="1">
        <f t="array" ref="J3">IFERROR(IF(_xlfn.XLOOKUP(1,('Annual Sales FINAL 06262023'!$A$3:$A$4500=$A3)*('Annual Sales FINAL 06262023'!$F$3:$F$4500='Input_Data &amp; TOC'!$A$2),'Annual Sales FINAL 06262023'!$U$3:$U$4500,,TRUE)=0,VLOOKUP($A3,Table2.5a!$A$3:$AA$196,11,FALSE),_xlfn.XLOOKUP(1,('Annual Sales FINAL 06262023'!$A$3:$A$4500=$A3)*('Annual Sales FINAL 06262023'!$F$3:$F$4500='Input_Data &amp; TOC'!$A$2),'Annual Sales FINAL 06262023'!$U$3:$U$4500,,TRUE)),)</f>
        <v>0</v>
      </c>
      <c r="K3" s="138">
        <f t="shared" ref="K3:K34" si="1">IFERROR(I3/H3,)</f>
        <v>0</v>
      </c>
      <c r="L3" s="134" t="str">
        <f t="shared" ref="L3:L34" si="2">IF(B3=0,"No","Yes")</f>
        <v>Yes</v>
      </c>
      <c r="M3" s="135" cm="1">
        <f t="array" ref="M3">IFERROR(_xlfn.XLOOKUP(1,('Annual Sales FINAL 06262023'!$A$3:$A$4500=$A3)*('Annual Sales FINAL 06262023'!$F$3:$F$4500='Input_Data &amp; TOC'!$A$2),'Annual Sales FINAL 06262023'!$S$3:$S$4500,,TRUE),)</f>
        <v>0</v>
      </c>
      <c r="N3" s="174" cm="1">
        <f t="array" ref="N3">IFERROR(_xlfn.XLOOKUP(1,('Annual Sales FINAL 06262023'!$A$3:$A$4500=$A3)*('Annual Sales FINAL 06262023'!$F$3:$F$4500='Input_Data &amp; TOC'!$A$2),'Annual Sales FINAL 06262023'!$AU$3:$AU$4500,,TRUE),)</f>
        <v>0</v>
      </c>
      <c r="O3" s="98" t="str">
        <f>VLOOKUP($A3,'LOOKUP SalesReport 2023-11-13'!$A$2:$P$216,16,FALSE)</f>
        <v>Aleutians</v>
      </c>
      <c r="P3" s="98" t="s">
        <v>1517</v>
      </c>
    </row>
    <row r="4" spans="1:16" s="98" customFormat="1" x14ac:dyDescent="0.25">
      <c r="A4" s="98" t="s">
        <v>737</v>
      </c>
      <c r="B4" s="98">
        <v>332540</v>
      </c>
      <c r="C4">
        <f>VLOOKUP(A4,'LOOKUP SalesReport 2023-11-13'!$A$2:$Q$216,9,FALSE)</f>
        <v>230</v>
      </c>
      <c r="D4" s="48" t="str" cm="1">
        <f t="array" ref="D4">IFERROR(_xlfn.XLOOKUP(1,('Annual Sales FINAL 06262023'!$A$3:$A$4500=Table2.5c!$A4)*('Annual Sales FINAL 06262023'!$F$3:$F$4500='Input_Data &amp; TOC'!$A$2),'Annual Sales FINAL 06262023'!$J$3:$J$4500,,TRUE),_xlfn.XLOOKUP(A4,'LOOKUP SalesReport 2023-11-13'!A:A,'LOOKUP SalesReport 2023-11-13'!H:H,,FALSE))</f>
        <v>TDX Corporation</v>
      </c>
      <c r="E4" s="48" t="str" cm="1">
        <f t="array" ref="E4">IFERROR(_xlfn.XLOOKUP(1,('Annual Sales FINAL 06262023'!$A$3:$A$4500=Table2.5c!$A4)*('Annual Sales FINAL 06262023'!$F$3:$F$4500='Input_Data &amp; TOC'!$A$2),'Annual Sales FINAL 06262023'!$B$3:$B$4500,,TRUE),_xlfn.XLOOKUP(A4,'LOOKUP SalesReport 2023-11-13'!A:A,'LOOKUP SalesReport 2023-11-13'!G:G,,FALSE))</f>
        <v>Sand Point</v>
      </c>
      <c r="F4" s="48" t="str" cm="1">
        <f t="array" ref="F4">IFERROR(_xlfn.XLOOKUP(1,('Annual Sales FINAL 06262023'!$A$3:$A$4500=Table2.5c!$A4)*('Annual Sales FINAL 06262023'!$F$3:$F$4500='Input_Data &amp; TOC'!$A$2),'Annual Sales FINAL 06262023'!$E$3:$E$4500,,TRUE),_xlfn.XLOOKUP(A4,'LOOKUP SalesReport 2023-11-13'!A:A,'LOOKUP SalesReport 2023-11-13'!K:K,,FALSE))</f>
        <v>Sand Point_grid</v>
      </c>
      <c r="G4" s="98" t="str">
        <f>VLOOKUP($F4,'LOOKUP INTERTIES 2023-11-08'!$B$2:$G$206,6,FALSE)</f>
        <v>Aleutians</v>
      </c>
      <c r="H4" s="133" cm="1">
        <f t="array" ref="H4">IFERROR(IF(_xlfn.XLOOKUP(1,('Annual Sales FINAL 06262023'!$A$3:$A$4500=$A4)*('Annual Sales FINAL 06262023'!$F$3:$F$4500='Input_Data &amp; TOC'!$A$2),'Annual Sales FINAL 06262023'!$T$3:$T$4500,,TRUE)=0,VLOOKUP($A4,Table2.5a!$A$3:$AA$196,11,FALSE),_xlfn.XLOOKUP(1,('Annual Sales FINAL 06262023'!$A$3:$A$4500=$A4)*('Annual Sales FINAL 06262023'!$F$3:$F$4500='Input_Data &amp; TOC'!$A$2),'Annual Sales FINAL 06262023'!$T$3:$T$4500,,TRUE)),)</f>
        <v>0.50894166666666674</v>
      </c>
      <c r="I4" s="135">
        <f t="shared" si="0"/>
        <v>0.27272500000000011</v>
      </c>
      <c r="J4" s="133" cm="1">
        <f t="array" ref="J4">IFERROR(IF(_xlfn.XLOOKUP(1,('Annual Sales FINAL 06262023'!$A$3:$A$4500=$A4)*('Annual Sales FINAL 06262023'!$F$3:$F$4500='Input_Data &amp; TOC'!$A$2),'Annual Sales FINAL 06262023'!$U$3:$U$4500,,TRUE)=0,VLOOKUP($A4,Table2.5a!$A$3:$AA$196,11,FALSE),_xlfn.XLOOKUP(1,('Annual Sales FINAL 06262023'!$A$3:$A$4500=$A4)*('Annual Sales FINAL 06262023'!$F$3:$F$4500='Input_Data &amp; TOC'!$A$2),'Annual Sales FINAL 06262023'!$U$3:$U$4500,,TRUE)),)</f>
        <v>0.23621666666666666</v>
      </c>
      <c r="K4" s="138">
        <f t="shared" si="1"/>
        <v>0.53586691336597203</v>
      </c>
      <c r="L4" s="134" t="str">
        <f t="shared" si="2"/>
        <v>Yes</v>
      </c>
      <c r="M4" s="135" t="str" cm="1">
        <f t="array" ref="M4">IFERROR(_xlfn.XLOOKUP(1,('Annual Sales FINAL 06262023'!$A$3:$A$4500=$A4)*('Annual Sales FINAL 06262023'!$F$3:$F$4500='Input_Data &amp; TOC'!$A$2),'Annual Sales FINAL 06262023'!$S$3:$S$4500,,TRUE),)</f>
        <v>PCE</v>
      </c>
      <c r="N4" s="174" cm="1">
        <f t="array" ref="N4">IFERROR(_xlfn.XLOOKUP(1,('Annual Sales FINAL 06262023'!$A$3:$A$4500=$A4)*('Annual Sales FINAL 06262023'!$F$3:$F$4500='Input_Data &amp; TOC'!$A$2),'Annual Sales FINAL 06262023'!$AU$3:$AU$4500,,TRUE),)</f>
        <v>12</v>
      </c>
      <c r="O4" s="98" t="str">
        <f>VLOOKUP($A4,'LOOKUP SalesReport 2023-11-13'!$A$2:$P$216,16,FALSE)</f>
        <v>Aleutians</v>
      </c>
    </row>
    <row r="5" spans="1:16" s="98" customFormat="1" x14ac:dyDescent="0.25">
      <c r="A5" s="98" t="s">
        <v>754</v>
      </c>
      <c r="B5" s="98">
        <v>332740</v>
      </c>
      <c r="C5">
        <f>VLOOKUP(A5,'LOOKUP SalesReport 2023-11-13'!$A$2:$Q$216,9,FALSE)</f>
        <v>242</v>
      </c>
      <c r="D5" s="48" t="str" cm="1">
        <f t="array" ref="D5">IFERROR(_xlfn.XLOOKUP(1,('Annual Sales FINAL 06262023'!$A$3:$A$4500=Table2.5c!$A5)*('Annual Sales FINAL 06262023'!$F$3:$F$4500='Input_Data &amp; TOC'!$A$2),'Annual Sales FINAL 06262023'!$J$3:$J$4500,,TRUE),_xlfn.XLOOKUP(A5,'LOOKUP SalesReport 2023-11-13'!A:A,'LOOKUP SalesReport 2023-11-13'!H:H,,FALSE))</f>
        <v>Umnak Power Company</v>
      </c>
      <c r="E5" s="48" t="str" cm="1">
        <f t="array" ref="E5">IFERROR(_xlfn.XLOOKUP(1,('Annual Sales FINAL 06262023'!$A$3:$A$4500=Table2.5c!$A5)*('Annual Sales FINAL 06262023'!$F$3:$F$4500='Input_Data &amp; TOC'!$A$2),'Annual Sales FINAL 06262023'!$B$3:$B$4500,,TRUE),_xlfn.XLOOKUP(A5,'LOOKUP SalesReport 2023-11-13'!A:A,'LOOKUP SalesReport 2023-11-13'!G:G,,FALSE))</f>
        <v>Nikolski</v>
      </c>
      <c r="F5" s="48" t="str" cm="1">
        <f t="array" ref="F5">IFERROR(_xlfn.XLOOKUP(1,('Annual Sales FINAL 06262023'!$A$3:$A$4500=Table2.5c!$A5)*('Annual Sales FINAL 06262023'!$F$3:$F$4500='Input_Data &amp; TOC'!$A$2),'Annual Sales FINAL 06262023'!$E$3:$E$4500,,TRUE),_xlfn.XLOOKUP(A5,'LOOKUP SalesReport 2023-11-13'!A:A,'LOOKUP SalesReport 2023-11-13'!K:K,,FALSE))</f>
        <v>Nikolski_grid</v>
      </c>
      <c r="G5" s="98" t="str">
        <f>VLOOKUP($F5,'LOOKUP INTERTIES 2023-11-08'!$B$2:$G$206,6,FALSE)</f>
        <v>Aleutians</v>
      </c>
      <c r="H5" s="133" cm="1">
        <f t="array" ref="H5">IFERROR(IF(_xlfn.XLOOKUP(1,('Annual Sales FINAL 06262023'!$A$3:$A$4500=$A5)*('Annual Sales FINAL 06262023'!$F$3:$F$4500='Input_Data &amp; TOC'!$A$2),'Annual Sales FINAL 06262023'!$T$3:$T$4500,,TRUE)=0,VLOOKUP($A5,Table2.5a!$A$3:$AA$196,11,FALSE),_xlfn.XLOOKUP(1,('Annual Sales FINAL 06262023'!$A$3:$A$4500=$A5)*('Annual Sales FINAL 06262023'!$F$3:$F$4500='Input_Data &amp; TOC'!$A$2),'Annual Sales FINAL 06262023'!$T$3:$T$4500,,TRUE)),)</f>
        <v>0.75</v>
      </c>
      <c r="I5" s="135">
        <f t="shared" si="0"/>
        <v>0.54820000000000002</v>
      </c>
      <c r="J5" s="133" cm="1">
        <f t="array" ref="J5">IFERROR(IF(_xlfn.XLOOKUP(1,('Annual Sales FINAL 06262023'!$A$3:$A$4500=$A5)*('Annual Sales FINAL 06262023'!$F$3:$F$4500='Input_Data &amp; TOC'!$A$2),'Annual Sales FINAL 06262023'!$U$3:$U$4500,,TRUE)=0,VLOOKUP($A5,Table2.5a!$A$3:$AA$196,11,FALSE),_xlfn.XLOOKUP(1,('Annual Sales FINAL 06262023'!$A$3:$A$4500=$A5)*('Annual Sales FINAL 06262023'!$F$3:$F$4500='Input_Data &amp; TOC'!$A$2),'Annual Sales FINAL 06262023'!$U$3:$U$4500,,TRUE)),)</f>
        <v>0.20179999999999998</v>
      </c>
      <c r="K5" s="138">
        <f t="shared" si="1"/>
        <v>0.73093333333333332</v>
      </c>
      <c r="L5" s="134" t="str">
        <f t="shared" si="2"/>
        <v>Yes</v>
      </c>
      <c r="M5" s="135" t="str" cm="1">
        <f t="array" ref="M5">IFERROR(_xlfn.XLOOKUP(1,('Annual Sales FINAL 06262023'!$A$3:$A$4500=$A5)*('Annual Sales FINAL 06262023'!$F$3:$F$4500='Input_Data &amp; TOC'!$A$2),'Annual Sales FINAL 06262023'!$S$3:$S$4500,,TRUE),)</f>
        <v>PCE</v>
      </c>
      <c r="N5" s="174" cm="1">
        <f t="array" ref="N5">IFERROR(_xlfn.XLOOKUP(1,('Annual Sales FINAL 06262023'!$A$3:$A$4500=$A5)*('Annual Sales FINAL 06262023'!$F$3:$F$4500='Input_Data &amp; TOC'!$A$2),'Annual Sales FINAL 06262023'!$AU$3:$AU$4500,,TRUE),)</f>
        <v>8</v>
      </c>
      <c r="O5" s="98" t="str">
        <f>VLOOKUP($A5,'LOOKUP SalesReport 2023-11-13'!$A$2:$P$216,16,FALSE)</f>
        <v>Aleutians</v>
      </c>
    </row>
    <row r="6" spans="1:16" s="98" customFormat="1" x14ac:dyDescent="0.25">
      <c r="A6" s="98" t="s">
        <v>807</v>
      </c>
      <c r="B6" s="98">
        <v>331750</v>
      </c>
      <c r="C6">
        <f>VLOOKUP(A6,'LOOKUP SalesReport 2023-11-13'!$A$2:$Q$216,9,FALSE)</f>
        <v>291</v>
      </c>
      <c r="D6" s="48" t="str" cm="1">
        <f t="array" ref="D6">IFERROR(_xlfn.XLOOKUP(1,('Annual Sales FINAL 06262023'!$A$3:$A$4500=Table2.5c!$A6)*('Annual Sales FINAL 06262023'!$F$3:$F$4500='Input_Data &amp; TOC'!$A$2),'Annual Sales FINAL 06262023'!$J$3:$J$4500,,TRUE),_xlfn.XLOOKUP(A6,'LOOKUP SalesReport 2023-11-13'!A:A,'LOOKUP SalesReport 2023-11-13'!H:H,,FALSE))</f>
        <v>Atka, City of</v>
      </c>
      <c r="E6" s="48" t="str" cm="1">
        <f t="array" ref="E6">IFERROR(_xlfn.XLOOKUP(1,('Annual Sales FINAL 06262023'!$A$3:$A$4500=Table2.5c!$A6)*('Annual Sales FINAL 06262023'!$F$3:$F$4500='Input_Data &amp; TOC'!$A$2),'Annual Sales FINAL 06262023'!$B$3:$B$4500,,TRUE),_xlfn.XLOOKUP(A6,'LOOKUP SalesReport 2023-11-13'!A:A,'LOOKUP SalesReport 2023-11-13'!G:G,,FALSE))</f>
        <v>Atka</v>
      </c>
      <c r="F6" s="48" t="str" cm="1">
        <f t="array" ref="F6">IFERROR(_xlfn.XLOOKUP(1,('Annual Sales FINAL 06262023'!$A$3:$A$4500=Table2.5c!$A6)*('Annual Sales FINAL 06262023'!$F$3:$F$4500='Input_Data &amp; TOC'!$A$2),'Annual Sales FINAL 06262023'!$E$3:$E$4500,,TRUE),_xlfn.XLOOKUP(A6,'LOOKUP SalesReport 2023-11-13'!A:A,'LOOKUP SalesReport 2023-11-13'!K:K,,FALSE))</f>
        <v>Atka_grid</v>
      </c>
      <c r="G6" s="98" t="str">
        <f>VLOOKUP($F6,'LOOKUP INTERTIES 2023-11-08'!$B$2:$G$206,6,FALSE)</f>
        <v>Aleutians</v>
      </c>
      <c r="H6" s="133" cm="1">
        <f t="array" ref="H6">IFERROR(IF(_xlfn.XLOOKUP(1,('Annual Sales FINAL 06262023'!$A$3:$A$4500=$A6)*('Annual Sales FINAL 06262023'!$F$3:$F$4500='Input_Data &amp; TOC'!$A$2),'Annual Sales FINAL 06262023'!$T$3:$T$4500,,TRUE)=0,VLOOKUP($A6,Table2.5a!$A$3:$AA$196,11,FALSE),_xlfn.XLOOKUP(1,('Annual Sales FINAL 06262023'!$A$3:$A$4500=$A6)*('Annual Sales FINAL 06262023'!$F$3:$F$4500='Input_Data &amp; TOC'!$A$2),'Annual Sales FINAL 06262023'!$T$3:$T$4500,,TRUE)),)</f>
        <v>0.62500909090909085</v>
      </c>
      <c r="I6" s="135">
        <f t="shared" si="0"/>
        <v>0.21841818181818173</v>
      </c>
      <c r="J6" s="133" cm="1">
        <f t="array" ref="J6">IFERROR(IF(_xlfn.XLOOKUP(1,('Annual Sales FINAL 06262023'!$A$3:$A$4500=$A6)*('Annual Sales FINAL 06262023'!$F$3:$F$4500='Input_Data &amp; TOC'!$A$2),'Annual Sales FINAL 06262023'!$U$3:$U$4500,,TRUE)=0,VLOOKUP($A6,Table2.5a!$A$3:$AA$196,11,FALSE),_xlfn.XLOOKUP(1,('Annual Sales FINAL 06262023'!$A$3:$A$4500=$A6)*('Annual Sales FINAL 06262023'!$F$3:$F$4500='Input_Data &amp; TOC'!$A$2),'Annual Sales FINAL 06262023'!$U$3:$U$4500,,TRUE)),)</f>
        <v>0.40659090909090911</v>
      </c>
      <c r="K6" s="138">
        <f t="shared" si="1"/>
        <v>0.34946400779625014</v>
      </c>
      <c r="L6" s="134" t="str">
        <f t="shared" si="2"/>
        <v>Yes</v>
      </c>
      <c r="M6" s="135" t="str" cm="1">
        <f t="array" ref="M6">IFERROR(_xlfn.XLOOKUP(1,('Annual Sales FINAL 06262023'!$A$3:$A$4500=$A6)*('Annual Sales FINAL 06262023'!$F$3:$F$4500='Input_Data &amp; TOC'!$A$2),'Annual Sales FINAL 06262023'!$S$3:$S$4500,,TRUE),)</f>
        <v>PCE</v>
      </c>
      <c r="N6" s="174" cm="1">
        <f t="array" ref="N6">IFERROR(_xlfn.XLOOKUP(1,('Annual Sales FINAL 06262023'!$A$3:$A$4500=$A6)*('Annual Sales FINAL 06262023'!$F$3:$F$4500='Input_Data &amp; TOC'!$A$2),'Annual Sales FINAL 06262023'!$AU$3:$AU$4500,,TRUE),)</f>
        <v>11</v>
      </c>
      <c r="O6" s="98" t="str">
        <f>VLOOKUP($A6,'LOOKUP SalesReport 2023-11-13'!$A$2:$P$216,16,FALSE)</f>
        <v>Aleutians</v>
      </c>
    </row>
    <row r="7" spans="1:16" s="98" customFormat="1" x14ac:dyDescent="0.25">
      <c r="A7" s="98" t="s">
        <v>813</v>
      </c>
      <c r="B7" s="98">
        <v>331040</v>
      </c>
      <c r="C7">
        <f>VLOOKUP(A7,'LOOKUP SalesReport 2023-11-13'!$A$2:$Q$216,9,FALSE)</f>
        <v>293</v>
      </c>
      <c r="D7" s="48" t="str" cm="1">
        <f t="array" ref="D7">IFERROR(_xlfn.XLOOKUP(1,('Annual Sales FINAL 06262023'!$A$3:$A$4500=Table2.5c!$A7)*('Annual Sales FINAL 06262023'!$F$3:$F$4500='Input_Data &amp; TOC'!$A$2),'Annual Sales FINAL 06262023'!$J$3:$J$4500,,TRUE),_xlfn.XLOOKUP(A7,'LOOKUP SalesReport 2023-11-13'!A:A,'LOOKUP SalesReport 2023-11-13'!H:H,,FALSE))</f>
        <v>Akutan, City of</v>
      </c>
      <c r="E7" s="48" t="str" cm="1">
        <f t="array" ref="E7">IFERROR(_xlfn.XLOOKUP(1,('Annual Sales FINAL 06262023'!$A$3:$A$4500=Table2.5c!$A7)*('Annual Sales FINAL 06262023'!$F$3:$F$4500='Input_Data &amp; TOC'!$A$2),'Annual Sales FINAL 06262023'!$B$3:$B$4500,,TRUE),_xlfn.XLOOKUP(A7,'LOOKUP SalesReport 2023-11-13'!A:A,'LOOKUP SalesReport 2023-11-13'!G:G,,FALSE))</f>
        <v>Akutan</v>
      </c>
      <c r="F7" s="48" t="str" cm="1">
        <f t="array" ref="F7">IFERROR(_xlfn.XLOOKUP(1,('Annual Sales FINAL 06262023'!$A$3:$A$4500=Table2.5c!$A7)*('Annual Sales FINAL 06262023'!$F$3:$F$4500='Input_Data &amp; TOC'!$A$2),'Annual Sales FINAL 06262023'!$E$3:$E$4500,,TRUE),_xlfn.XLOOKUP(A7,'LOOKUP SalesReport 2023-11-13'!A:A,'LOOKUP SalesReport 2023-11-13'!K:K,,FALSE))</f>
        <v>Akutan_grid</v>
      </c>
      <c r="G7" s="98" t="str">
        <f>VLOOKUP($F7,'LOOKUP INTERTIES 2023-11-08'!$B$2:$G$206,6,FALSE)</f>
        <v>Aleutians</v>
      </c>
      <c r="H7" s="133" cm="1">
        <f t="array" ref="H7">IFERROR(IF(_xlfn.XLOOKUP(1,('Annual Sales FINAL 06262023'!$A$3:$A$4500=$A7)*('Annual Sales FINAL 06262023'!$F$3:$F$4500='Input_Data &amp; TOC'!$A$2),'Annual Sales FINAL 06262023'!$T$3:$T$4500,,TRUE)=0,VLOOKUP($A7,Table2.5a!$A$3:$AA$196,11,FALSE),_xlfn.XLOOKUP(1,('Annual Sales FINAL 06262023'!$A$3:$A$4500=$A7)*('Annual Sales FINAL 06262023'!$F$3:$F$4500='Input_Data &amp; TOC'!$A$2),'Annual Sales FINAL 06262023'!$T$3:$T$4500,,TRUE)),)</f>
        <v>0.94999999999999984</v>
      </c>
      <c r="I7" s="135">
        <f t="shared" si="0"/>
        <v>0.74669999999999981</v>
      </c>
      <c r="J7" s="133" cm="1">
        <f t="array" ref="J7">IFERROR(IF(_xlfn.XLOOKUP(1,('Annual Sales FINAL 06262023'!$A$3:$A$4500=$A7)*('Annual Sales FINAL 06262023'!$F$3:$F$4500='Input_Data &amp; TOC'!$A$2),'Annual Sales FINAL 06262023'!$U$3:$U$4500,,TRUE)=0,VLOOKUP($A7,Table2.5a!$A$3:$AA$196,11,FALSE),_xlfn.XLOOKUP(1,('Annual Sales FINAL 06262023'!$A$3:$A$4500=$A7)*('Annual Sales FINAL 06262023'!$F$3:$F$4500='Input_Data &amp; TOC'!$A$2),'Annual Sales FINAL 06262023'!$U$3:$U$4500,,TRUE)),)</f>
        <v>0.20330000000000001</v>
      </c>
      <c r="K7" s="138">
        <f t="shared" si="1"/>
        <v>0.78599999999999992</v>
      </c>
      <c r="L7" s="134" t="str">
        <f t="shared" si="2"/>
        <v>Yes</v>
      </c>
      <c r="M7" s="135" t="str" cm="1">
        <f t="array" ref="M7">IFERROR(_xlfn.XLOOKUP(1,('Annual Sales FINAL 06262023'!$A$3:$A$4500=$A7)*('Annual Sales FINAL 06262023'!$F$3:$F$4500='Input_Data &amp; TOC'!$A$2),'Annual Sales FINAL 06262023'!$S$3:$S$4500,,TRUE),)</f>
        <v>PCE</v>
      </c>
      <c r="N7" s="174" cm="1">
        <f t="array" ref="N7">IFERROR(_xlfn.XLOOKUP(1,('Annual Sales FINAL 06262023'!$A$3:$A$4500=$A7)*('Annual Sales FINAL 06262023'!$F$3:$F$4500='Input_Data &amp; TOC'!$A$2),'Annual Sales FINAL 06262023'!$AU$3:$AU$4500,,TRUE),)</f>
        <v>12</v>
      </c>
      <c r="O7" s="98" t="str">
        <f>VLOOKUP($A7,'LOOKUP SalesReport 2023-11-13'!$A$2:$P$216,16,FALSE)</f>
        <v>Aleutians</v>
      </c>
    </row>
    <row r="8" spans="1:16" s="98" customFormat="1" x14ac:dyDescent="0.25">
      <c r="A8" s="98" t="s">
        <v>847</v>
      </c>
      <c r="B8" s="98">
        <v>332320</v>
      </c>
      <c r="C8">
        <f>VLOOKUP(A8,'LOOKUP SalesReport 2023-11-13'!$A$2:$Q$216,9,FALSE)</f>
        <v>340</v>
      </c>
      <c r="D8" s="48" t="str" cm="1">
        <f t="array" ref="D8">IFERROR(_xlfn.XLOOKUP(1,('Annual Sales FINAL 06262023'!$A$3:$A$4500=Table2.5c!$A8)*('Annual Sales FINAL 06262023'!$F$3:$F$4500='Input_Data &amp; TOC'!$A$2),'Annual Sales FINAL 06262023'!$J$3:$J$4500,,TRUE),_xlfn.XLOOKUP(A8,'LOOKUP SalesReport 2023-11-13'!A:A,'LOOKUP SalesReport 2023-11-13'!H:H,,FALSE))</f>
        <v>Nelson Lagoon Electrical Coop</v>
      </c>
      <c r="E8" s="48" t="str" cm="1">
        <f t="array" ref="E8">IFERROR(_xlfn.XLOOKUP(1,('Annual Sales FINAL 06262023'!$A$3:$A$4500=Table2.5c!$A8)*('Annual Sales FINAL 06262023'!$F$3:$F$4500='Input_Data &amp; TOC'!$A$2),'Annual Sales FINAL 06262023'!$B$3:$B$4500,,TRUE),_xlfn.XLOOKUP(A8,'LOOKUP SalesReport 2023-11-13'!A:A,'LOOKUP SalesReport 2023-11-13'!G:G,,FALSE))</f>
        <v>Nelson Lagoon</v>
      </c>
      <c r="F8" s="48" t="str" cm="1">
        <f t="array" ref="F8">IFERROR(_xlfn.XLOOKUP(1,('Annual Sales FINAL 06262023'!$A$3:$A$4500=Table2.5c!$A8)*('Annual Sales FINAL 06262023'!$F$3:$F$4500='Input_Data &amp; TOC'!$A$2),'Annual Sales FINAL 06262023'!$E$3:$E$4500,,TRUE),_xlfn.XLOOKUP(A8,'LOOKUP SalesReport 2023-11-13'!A:A,'LOOKUP SalesReport 2023-11-13'!K:K,,FALSE))</f>
        <v>Nelson Lagoon_grid</v>
      </c>
      <c r="G8" s="98" t="str">
        <f>VLOOKUP($F8,'LOOKUP INTERTIES 2023-11-08'!$B$2:$G$206,6,FALSE)</f>
        <v>Aleutians</v>
      </c>
      <c r="H8" s="133" cm="1">
        <f t="array" ref="H8">IFERROR(IF(_xlfn.XLOOKUP(1,('Annual Sales FINAL 06262023'!$A$3:$A$4500=$A8)*('Annual Sales FINAL 06262023'!$F$3:$F$4500='Input_Data &amp; TOC'!$A$2),'Annual Sales FINAL 06262023'!$T$3:$T$4500,,TRUE)=0,VLOOKUP($A8,Table2.5a!$A$3:$AA$196,11,FALSE),_xlfn.XLOOKUP(1,('Annual Sales FINAL 06262023'!$A$3:$A$4500=$A8)*('Annual Sales FINAL 06262023'!$F$3:$F$4500='Input_Data &amp; TOC'!$A$2),'Annual Sales FINAL 06262023'!$T$3:$T$4500,,TRUE)),)</f>
        <v>0.84</v>
      </c>
      <c r="I8" s="135">
        <f t="shared" si="0"/>
        <v>0.42845000000000005</v>
      </c>
      <c r="J8" s="133" cm="1">
        <f t="array" ref="J8">IFERROR(IF(_xlfn.XLOOKUP(1,('Annual Sales FINAL 06262023'!$A$3:$A$4500=$A8)*('Annual Sales FINAL 06262023'!$F$3:$F$4500='Input_Data &amp; TOC'!$A$2),'Annual Sales FINAL 06262023'!$U$3:$U$4500,,TRUE)=0,VLOOKUP($A8,Table2.5a!$A$3:$AA$196,11,FALSE),_xlfn.XLOOKUP(1,('Annual Sales FINAL 06262023'!$A$3:$A$4500=$A8)*('Annual Sales FINAL 06262023'!$F$3:$F$4500='Input_Data &amp; TOC'!$A$2),'Annual Sales FINAL 06262023'!$U$3:$U$4500,,TRUE)),)</f>
        <v>0.41154999999999992</v>
      </c>
      <c r="K8" s="138">
        <f t="shared" si="1"/>
        <v>0.51005952380952391</v>
      </c>
      <c r="L8" s="134" t="str">
        <f t="shared" si="2"/>
        <v>Yes</v>
      </c>
      <c r="M8" s="135" t="str" cm="1">
        <f t="array" ref="M8">IFERROR(_xlfn.XLOOKUP(1,('Annual Sales FINAL 06262023'!$A$3:$A$4500=$A8)*('Annual Sales FINAL 06262023'!$F$3:$F$4500='Input_Data &amp; TOC'!$A$2),'Annual Sales FINAL 06262023'!$S$3:$S$4500,,TRUE),)</f>
        <v>PCE</v>
      </c>
      <c r="N8" s="174" cm="1">
        <f t="array" ref="N8">IFERROR(_xlfn.XLOOKUP(1,('Annual Sales FINAL 06262023'!$A$3:$A$4500=$A8)*('Annual Sales FINAL 06262023'!$F$3:$F$4500='Input_Data &amp; TOC'!$A$2),'Annual Sales FINAL 06262023'!$AU$3:$AU$4500,,TRUE),)</f>
        <v>12</v>
      </c>
      <c r="O8" s="98" t="str">
        <f>VLOOKUP($A8,'LOOKUP SalesReport 2023-11-13'!$A$2:$P$216,16,FALSE)</f>
        <v>Aleutians</v>
      </c>
    </row>
    <row r="9" spans="1:16" s="98" customFormat="1" x14ac:dyDescent="0.25">
      <c r="A9" s="98" t="s">
        <v>542</v>
      </c>
      <c r="B9" s="98">
        <v>332860</v>
      </c>
      <c r="C9">
        <f>VLOOKUP(A9,'LOOKUP SalesReport 2023-11-13'!$A$2:$Q$216,9,FALSE)</f>
        <v>106</v>
      </c>
      <c r="D9" s="48" t="str" cm="1">
        <f t="array" ref="D9">IFERROR(_xlfn.XLOOKUP(1,('Annual Sales FINAL 06262023'!$A$3:$A$4500=Table2.5c!$A9)*('Annual Sales FINAL 06262023'!$F$3:$F$4500='Input_Data &amp; TOC'!$A$2),'Annual Sales FINAL 06262023'!$J$3:$J$4500,,TRUE),_xlfn.XLOOKUP(A9,'LOOKUP SalesReport 2023-11-13'!A:A,'LOOKUP SalesReport 2023-11-13'!H:H,,FALSE))</f>
        <v>Unalaska, City of</v>
      </c>
      <c r="E9" s="48" t="str" cm="1">
        <f t="array" ref="E9">IFERROR(_xlfn.XLOOKUP(1,('Annual Sales FINAL 06262023'!$A$3:$A$4500=Table2.5c!$A9)*('Annual Sales FINAL 06262023'!$F$3:$F$4500='Input_Data &amp; TOC'!$A$2),'Annual Sales FINAL 06262023'!$B$3:$B$4500,,TRUE),_xlfn.XLOOKUP(A9,'LOOKUP SalesReport 2023-11-13'!A:A,'LOOKUP SalesReport 2023-11-13'!G:G,,FALSE))</f>
        <v>Unalaska</v>
      </c>
      <c r="F9" s="48" t="str" cm="1">
        <f t="array" ref="F9">IFERROR(_xlfn.XLOOKUP(1,('Annual Sales FINAL 06262023'!$A$3:$A$4500=Table2.5c!$A9)*('Annual Sales FINAL 06262023'!$F$3:$F$4500='Input_Data &amp; TOC'!$A$2),'Annual Sales FINAL 06262023'!$E$3:$E$4500,,TRUE),_xlfn.XLOOKUP(A9,'LOOKUP SalesReport 2023-11-13'!A:A,'LOOKUP SalesReport 2023-11-13'!K:K,,FALSE))</f>
        <v>Unalaska_grid</v>
      </c>
      <c r="G9" s="98" t="str">
        <f>VLOOKUP($F9,'LOOKUP INTERTIES 2023-11-08'!$B$2:$G$206,6,FALSE)</f>
        <v>Aleutians</v>
      </c>
      <c r="H9" s="133" cm="1">
        <f t="array" ref="H9">IFERROR(IF(_xlfn.XLOOKUP(1,('Annual Sales FINAL 06262023'!$A$3:$A$4500=$A9)*('Annual Sales FINAL 06262023'!$F$3:$F$4500='Input_Data &amp; TOC'!$A$2),'Annual Sales FINAL 06262023'!$T$3:$T$4500,,TRUE)=0,VLOOKUP($A9,Table2.5a!$A$3:$AA$196,11,FALSE),_xlfn.XLOOKUP(1,('Annual Sales FINAL 06262023'!$A$3:$A$4500=$A9)*('Annual Sales FINAL 06262023'!$F$3:$F$4500='Input_Data &amp; TOC'!$A$2),'Annual Sales FINAL 06262023'!$T$3:$T$4500,,TRUE)),)</f>
        <v>0.41921666666666663</v>
      </c>
      <c r="I9" s="135">
        <f t="shared" si="0"/>
        <v>0.10833333333333334</v>
      </c>
      <c r="J9" s="133" cm="1">
        <f t="array" ref="J9">IFERROR(IF(_xlfn.XLOOKUP(1,('Annual Sales FINAL 06262023'!$A$3:$A$4500=$A9)*('Annual Sales FINAL 06262023'!$F$3:$F$4500='Input_Data &amp; TOC'!$A$2),'Annual Sales FINAL 06262023'!$U$3:$U$4500,,TRUE)=0,VLOOKUP($A9,Table2.5a!$A$3:$AA$196,11,FALSE),_xlfn.XLOOKUP(1,('Annual Sales FINAL 06262023'!$A$3:$A$4500=$A9)*('Annual Sales FINAL 06262023'!$F$3:$F$4500='Input_Data &amp; TOC'!$A$2),'Annual Sales FINAL 06262023'!$U$3:$U$4500,,TRUE)),)</f>
        <v>0.31088333333333329</v>
      </c>
      <c r="K9" s="138">
        <f t="shared" si="1"/>
        <v>0.25841847890907649</v>
      </c>
      <c r="L9" s="134" t="str">
        <f t="shared" si="2"/>
        <v>Yes</v>
      </c>
      <c r="M9" s="135" t="str" cm="1">
        <f t="array" ref="M9">IFERROR(_xlfn.XLOOKUP(1,('Annual Sales FINAL 06262023'!$A$3:$A$4500=$A9)*('Annual Sales FINAL 06262023'!$F$3:$F$4500='Input_Data &amp; TOC'!$A$2),'Annual Sales FINAL 06262023'!$S$3:$S$4500,,TRUE),)</f>
        <v>PCE</v>
      </c>
      <c r="N9" s="174" cm="1">
        <f t="array" ref="N9">IFERROR(_xlfn.XLOOKUP(1,('Annual Sales FINAL 06262023'!$A$3:$A$4500=$A9)*('Annual Sales FINAL 06262023'!$F$3:$F$4500='Input_Data &amp; TOC'!$A$2),'Annual Sales FINAL 06262023'!$AU$3:$AU$4500,,TRUE),)</f>
        <v>12</v>
      </c>
      <c r="O9" s="98" t="str">
        <f>VLOOKUP($A9,'LOOKUP SalesReport 2023-11-13'!$A$2:$P$216,16,FALSE)</f>
        <v>Aleutians</v>
      </c>
    </row>
    <row r="10" spans="1:16" s="98" customFormat="1" x14ac:dyDescent="0.25">
      <c r="A10" s="98" t="s">
        <v>950</v>
      </c>
      <c r="B10" s="98">
        <v>332550</v>
      </c>
      <c r="C10">
        <f>VLOOKUP(A10,'LOOKUP SalesReport 2023-11-13'!$A$2:$Q$216,9,FALSE)</f>
        <v>410</v>
      </c>
      <c r="D10" s="48" t="str" cm="1">
        <f t="array" ref="D10">IFERROR(_xlfn.XLOOKUP(1,('Annual Sales FINAL 06262023'!$A$3:$A$4500=Table2.5c!$A10)*('Annual Sales FINAL 06262023'!$F$3:$F$4500='Input_Data &amp; TOC'!$A$2),'Annual Sales FINAL 06262023'!$J$3:$J$4500,,TRUE),_xlfn.XLOOKUP(A10,'LOOKUP SalesReport 2023-11-13'!A:A,'LOOKUP SalesReport 2023-11-13'!H:H,,FALSE))</f>
        <v>Saint George, City of</v>
      </c>
      <c r="E10" s="48" t="str" cm="1">
        <f t="array" ref="E10">IFERROR(_xlfn.XLOOKUP(1,('Annual Sales FINAL 06262023'!$A$3:$A$4500=Table2.5c!$A10)*('Annual Sales FINAL 06262023'!$F$3:$F$4500='Input_Data &amp; TOC'!$A$2),'Annual Sales FINAL 06262023'!$B$3:$B$4500,,TRUE),_xlfn.XLOOKUP(A10,'LOOKUP SalesReport 2023-11-13'!A:A,'LOOKUP SalesReport 2023-11-13'!G:G,,FALSE))</f>
        <v>Saint George</v>
      </c>
      <c r="F10" s="48" t="str" cm="1">
        <f t="array" ref="F10">IFERROR(_xlfn.XLOOKUP(1,('Annual Sales FINAL 06262023'!$A$3:$A$4500=Table2.5c!$A10)*('Annual Sales FINAL 06262023'!$F$3:$F$4500='Input_Data &amp; TOC'!$A$2),'Annual Sales FINAL 06262023'!$E$3:$E$4500,,TRUE),_xlfn.XLOOKUP(A10,'LOOKUP SalesReport 2023-11-13'!A:A,'LOOKUP SalesReport 2023-11-13'!K:K,,FALSE))</f>
        <v>Saint George_grid</v>
      </c>
      <c r="G10" s="98" t="str">
        <f>VLOOKUP($F10,'LOOKUP INTERTIES 2023-11-08'!$B$2:$G$206,6,FALSE)</f>
        <v>Aleutians</v>
      </c>
      <c r="H10" s="133" cm="1">
        <f t="array" ref="H10">IFERROR(IF(_xlfn.XLOOKUP(1,('Annual Sales FINAL 06262023'!$A$3:$A$4500=$A10)*('Annual Sales FINAL 06262023'!$F$3:$F$4500='Input_Data &amp; TOC'!$A$2),'Annual Sales FINAL 06262023'!$T$3:$T$4500,,TRUE)=0,VLOOKUP($A10,Table2.5a!$A$3:$AA$196,11,FALSE),_xlfn.XLOOKUP(1,('Annual Sales FINAL 06262023'!$A$3:$A$4500=$A10)*('Annual Sales FINAL 06262023'!$F$3:$F$4500='Input_Data &amp; TOC'!$A$2),'Annual Sales FINAL 06262023'!$T$3:$T$4500,,TRUE)),)</f>
        <v>1</v>
      </c>
      <c r="I10" s="135">
        <f t="shared" si="0"/>
        <v>0.73033999999999999</v>
      </c>
      <c r="J10" s="133" cm="1">
        <f t="array" ref="J10">IFERROR(IF(_xlfn.XLOOKUP(1,('Annual Sales FINAL 06262023'!$A$3:$A$4500=$A10)*('Annual Sales FINAL 06262023'!$F$3:$F$4500='Input_Data &amp; TOC'!$A$2),'Annual Sales FINAL 06262023'!$U$3:$U$4500,,TRUE)=0,VLOOKUP($A10,Table2.5a!$A$3:$AA$196,11,FALSE),_xlfn.XLOOKUP(1,('Annual Sales FINAL 06262023'!$A$3:$A$4500=$A10)*('Annual Sales FINAL 06262023'!$F$3:$F$4500='Input_Data &amp; TOC'!$A$2),'Annual Sales FINAL 06262023'!$U$3:$U$4500,,TRUE)),)</f>
        <v>0.26966000000000001</v>
      </c>
      <c r="K10" s="138">
        <f t="shared" si="1"/>
        <v>0.73033999999999999</v>
      </c>
      <c r="L10" s="134" t="str">
        <f t="shared" si="2"/>
        <v>Yes</v>
      </c>
      <c r="M10" s="135" t="str" cm="1">
        <f t="array" ref="M10">IFERROR(_xlfn.XLOOKUP(1,('Annual Sales FINAL 06262023'!$A$3:$A$4500=$A10)*('Annual Sales FINAL 06262023'!$F$3:$F$4500='Input_Data &amp; TOC'!$A$2),'Annual Sales FINAL 06262023'!$S$3:$S$4500,,TRUE),)</f>
        <v>PCE</v>
      </c>
      <c r="N10" s="174" cm="1">
        <f t="array" ref="N10">IFERROR(_xlfn.XLOOKUP(1,('Annual Sales FINAL 06262023'!$A$3:$A$4500=$A10)*('Annual Sales FINAL 06262023'!$F$3:$F$4500='Input_Data &amp; TOC'!$A$2),'Annual Sales FINAL 06262023'!$AU$3:$AU$4500,,TRUE),)</f>
        <v>10</v>
      </c>
      <c r="O10" s="98" t="str">
        <f>VLOOKUP($A10,'LOOKUP SalesReport 2023-11-13'!$A$2:$P$216,16,FALSE)</f>
        <v>Aleutians</v>
      </c>
    </row>
    <row r="11" spans="1:16" s="98" customFormat="1" x14ac:dyDescent="0.25">
      <c r="A11" s="98" t="s">
        <v>843</v>
      </c>
      <c r="B11" s="98">
        <v>332560</v>
      </c>
      <c r="C11">
        <f>VLOOKUP(A11,'LOOKUP SalesReport 2023-11-13'!$A$2:$Q$216,9,FALSE)</f>
        <v>339</v>
      </c>
      <c r="D11" s="48" t="str" cm="1">
        <f t="array" ref="D11">IFERROR(_xlfn.XLOOKUP(1,('Annual Sales FINAL 06262023'!$A$3:$A$4500=Table2.5c!$A11)*('Annual Sales FINAL 06262023'!$F$3:$F$4500='Input_Data &amp; TOC'!$A$2),'Annual Sales FINAL 06262023'!$J$3:$J$4500,,TRUE),_xlfn.XLOOKUP(A11,'LOOKUP SalesReport 2023-11-13'!A:A,'LOOKUP SalesReport 2023-11-13'!H:H,,FALSE))</f>
        <v>Saint Paul Municipal Electric</v>
      </c>
      <c r="E11" s="48" t="str" cm="1">
        <f t="array" ref="E11">IFERROR(_xlfn.XLOOKUP(1,('Annual Sales FINAL 06262023'!$A$3:$A$4500=Table2.5c!$A11)*('Annual Sales FINAL 06262023'!$F$3:$F$4500='Input_Data &amp; TOC'!$A$2),'Annual Sales FINAL 06262023'!$B$3:$B$4500,,TRUE),_xlfn.XLOOKUP(A11,'LOOKUP SalesReport 2023-11-13'!A:A,'LOOKUP SalesReport 2023-11-13'!G:G,,FALSE))</f>
        <v>Saint Paul</v>
      </c>
      <c r="F11" s="48" t="str" cm="1">
        <f t="array" ref="F11">IFERROR(_xlfn.XLOOKUP(1,('Annual Sales FINAL 06262023'!$A$3:$A$4500=Table2.5c!$A11)*('Annual Sales FINAL 06262023'!$F$3:$F$4500='Input_Data &amp; TOC'!$A$2),'Annual Sales FINAL 06262023'!$E$3:$E$4500,,TRUE),_xlfn.XLOOKUP(A11,'LOOKUP SalesReport 2023-11-13'!A:A,'LOOKUP SalesReport 2023-11-13'!K:K,,FALSE))</f>
        <v>Saint Paul_grid</v>
      </c>
      <c r="G11" s="98" t="str">
        <f>VLOOKUP($F11,'LOOKUP INTERTIES 2023-11-08'!$B$2:$G$206,6,FALSE)</f>
        <v>Aleutians</v>
      </c>
      <c r="H11" s="133" cm="1">
        <f t="array" ref="H11">IFERROR(IF(_xlfn.XLOOKUP(1,('Annual Sales FINAL 06262023'!$A$3:$A$4500=$A11)*('Annual Sales FINAL 06262023'!$F$3:$F$4500='Input_Data &amp; TOC'!$A$2),'Annual Sales FINAL 06262023'!$T$3:$T$4500,,TRUE)=0,VLOOKUP($A11,Table2.5a!$A$3:$AA$196,11,FALSE),_xlfn.XLOOKUP(1,('Annual Sales FINAL 06262023'!$A$3:$A$4500=$A11)*('Annual Sales FINAL 06262023'!$F$3:$F$4500='Input_Data &amp; TOC'!$A$2),'Annual Sales FINAL 06262023'!$T$3:$T$4500,,TRUE)),)</f>
        <v>0.41000000000000009</v>
      </c>
      <c r="I11" s="135">
        <f t="shared" si="0"/>
        <v>0.20670000000000008</v>
      </c>
      <c r="J11" s="133" cm="1">
        <f t="array" ref="J11">IFERROR(IF(_xlfn.XLOOKUP(1,('Annual Sales FINAL 06262023'!$A$3:$A$4500=$A11)*('Annual Sales FINAL 06262023'!$F$3:$F$4500='Input_Data &amp; TOC'!$A$2),'Annual Sales FINAL 06262023'!$U$3:$U$4500,,TRUE)=0,VLOOKUP($A11,Table2.5a!$A$3:$AA$196,11,FALSE),_xlfn.XLOOKUP(1,('Annual Sales FINAL 06262023'!$A$3:$A$4500=$A11)*('Annual Sales FINAL 06262023'!$F$3:$F$4500='Input_Data &amp; TOC'!$A$2),'Annual Sales FINAL 06262023'!$U$3:$U$4500,,TRUE)),)</f>
        <v>0.20330000000000001</v>
      </c>
      <c r="K11" s="138">
        <f t="shared" si="1"/>
        <v>0.50414634146341475</v>
      </c>
      <c r="L11" s="134" t="str">
        <f t="shared" si="2"/>
        <v>Yes</v>
      </c>
      <c r="M11" s="135" t="str" cm="1">
        <f t="array" ref="M11">IFERROR(_xlfn.XLOOKUP(1,('Annual Sales FINAL 06262023'!$A$3:$A$4500=$A11)*('Annual Sales FINAL 06262023'!$F$3:$F$4500='Input_Data &amp; TOC'!$A$2),'Annual Sales FINAL 06262023'!$S$3:$S$4500,,TRUE),)</f>
        <v>PCE</v>
      </c>
      <c r="N11" s="174" cm="1">
        <f t="array" ref="N11">IFERROR(_xlfn.XLOOKUP(1,('Annual Sales FINAL 06262023'!$A$3:$A$4500=$A11)*('Annual Sales FINAL 06262023'!$F$3:$F$4500='Input_Data &amp; TOC'!$A$2),'Annual Sales FINAL 06262023'!$AU$3:$AU$4500,,TRUE),)</f>
        <v>12</v>
      </c>
      <c r="O11" s="98" t="str">
        <f>VLOOKUP($A11,'LOOKUP SalesReport 2023-11-13'!$A$2:$P$216,16,FALSE)</f>
        <v>Aleutians</v>
      </c>
    </row>
    <row r="12" spans="1:16" s="98" customFormat="1" x14ac:dyDescent="0.25">
      <c r="A12" s="98" t="s">
        <v>517</v>
      </c>
      <c r="B12" s="98">
        <v>331980</v>
      </c>
      <c r="C12">
        <f>VLOOKUP(A12,'LOOKUP SalesReport 2023-11-13'!$A$2:$Q$216,9,FALSE)</f>
        <v>88</v>
      </c>
      <c r="D12" s="48" t="str" cm="1">
        <f t="array" ref="D12">IFERROR(_xlfn.XLOOKUP(1,('Annual Sales FINAL 06262023'!$A$3:$A$4500=Table2.5c!$A12)*('Annual Sales FINAL 06262023'!$F$3:$F$4500='Input_Data &amp; TOC'!$A$2),'Annual Sales FINAL 06262023'!$J$3:$J$4500,,TRUE),_xlfn.XLOOKUP(A12,'LOOKUP SalesReport 2023-11-13'!A:A,'LOOKUP SalesReport 2023-11-13'!H:H,,FALSE))</f>
        <v>G &amp; K Inc</v>
      </c>
      <c r="E12" s="48" t="str" cm="1">
        <f t="array" ref="E12">IFERROR(_xlfn.XLOOKUP(1,('Annual Sales FINAL 06262023'!$A$3:$A$4500=Table2.5c!$A12)*('Annual Sales FINAL 06262023'!$F$3:$F$4500='Input_Data &amp; TOC'!$A$2),'Annual Sales FINAL 06262023'!$B$3:$B$4500,,TRUE),_xlfn.XLOOKUP(A12,'LOOKUP SalesReport 2023-11-13'!A:A,'LOOKUP SalesReport 2023-11-13'!G:G,,FALSE))</f>
        <v>Cold Bay</v>
      </c>
      <c r="F12" s="48" t="str" cm="1">
        <f t="array" ref="F12">IFERROR(_xlfn.XLOOKUP(1,('Annual Sales FINAL 06262023'!$A$3:$A$4500=Table2.5c!$A12)*('Annual Sales FINAL 06262023'!$F$3:$F$4500='Input_Data &amp; TOC'!$A$2),'Annual Sales FINAL 06262023'!$E$3:$E$4500,,TRUE),_xlfn.XLOOKUP(A12,'LOOKUP SalesReport 2023-11-13'!A:A,'LOOKUP SalesReport 2023-11-13'!K:K,,FALSE))</f>
        <v>Cold Bay_grid</v>
      </c>
      <c r="G12" s="98" t="str">
        <f>VLOOKUP($F12,'LOOKUP INTERTIES 2023-11-08'!$B$2:$G$206,6,FALSE)</f>
        <v>Aleutians</v>
      </c>
      <c r="H12" s="133" cm="1">
        <f t="array" ref="H12">IFERROR(IF(_xlfn.XLOOKUP(1,('Annual Sales FINAL 06262023'!$A$3:$A$4500=$A12)*('Annual Sales FINAL 06262023'!$F$3:$F$4500='Input_Data &amp; TOC'!$A$2),'Annual Sales FINAL 06262023'!$T$3:$T$4500,,TRUE)=0,VLOOKUP($A12,Table2.5a!$A$3:$AA$196,11,FALSE),_xlfn.XLOOKUP(1,('Annual Sales FINAL 06262023'!$A$3:$A$4500=$A12)*('Annual Sales FINAL 06262023'!$F$3:$F$4500='Input_Data &amp; TOC'!$A$2),'Annual Sales FINAL 06262023'!$T$3:$T$4500,,TRUE)),)</f>
        <v>0.7161749999999999</v>
      </c>
      <c r="I12" s="135">
        <f t="shared" si="0"/>
        <v>0.50915833333333327</v>
      </c>
      <c r="J12" s="133" cm="1">
        <f t="array" ref="J12">IFERROR(IF(_xlfn.XLOOKUP(1,('Annual Sales FINAL 06262023'!$A$3:$A$4500=$A12)*('Annual Sales FINAL 06262023'!$F$3:$F$4500='Input_Data &amp; TOC'!$A$2),'Annual Sales FINAL 06262023'!$U$3:$U$4500,,TRUE)=0,VLOOKUP($A12,Table2.5a!$A$3:$AA$196,11,FALSE),_xlfn.XLOOKUP(1,('Annual Sales FINAL 06262023'!$A$3:$A$4500=$A12)*('Annual Sales FINAL 06262023'!$F$3:$F$4500='Input_Data &amp; TOC'!$A$2),'Annual Sales FINAL 06262023'!$U$3:$U$4500,,TRUE)),)</f>
        <v>0.20701666666666665</v>
      </c>
      <c r="K12" s="138">
        <f t="shared" si="1"/>
        <v>0.71094122712093177</v>
      </c>
      <c r="L12" s="134" t="str">
        <f t="shared" si="2"/>
        <v>Yes</v>
      </c>
      <c r="M12" s="135" t="str" cm="1">
        <f t="array" ref="M12">IFERROR(_xlfn.XLOOKUP(1,('Annual Sales FINAL 06262023'!$A$3:$A$4500=$A12)*('Annual Sales FINAL 06262023'!$F$3:$F$4500='Input_Data &amp; TOC'!$A$2),'Annual Sales FINAL 06262023'!$S$3:$S$4500,,TRUE),)</f>
        <v>PCE</v>
      </c>
      <c r="N12" s="174" cm="1">
        <f t="array" ref="N12">IFERROR(_xlfn.XLOOKUP(1,('Annual Sales FINAL 06262023'!$A$3:$A$4500=$A12)*('Annual Sales FINAL 06262023'!$F$3:$F$4500='Input_Data &amp; TOC'!$A$2),'Annual Sales FINAL 06262023'!$AU$3:$AU$4500,,TRUE),)</f>
        <v>12</v>
      </c>
      <c r="O12" s="98" t="str">
        <f>VLOOKUP($A12,'LOOKUP SalesReport 2023-11-13'!$A$2:$P$216,16,FALSE)</f>
        <v>Aleutians</v>
      </c>
    </row>
    <row r="13" spans="1:16" s="98" customFormat="1" x14ac:dyDescent="0.25">
      <c r="A13" s="98" t="s">
        <v>1051</v>
      </c>
      <c r="B13" s="98">
        <v>331005</v>
      </c>
      <c r="C13">
        <f>VLOOKUP(A13,'LOOKUP SalesReport 2023-11-13'!$A$2:$Q$216,9,FALSE)</f>
        <v>684</v>
      </c>
      <c r="D13" s="48" t="str" cm="1">
        <f t="array" ref="D13">IFERROR(_xlfn.XLOOKUP(1,('Annual Sales FINAL 06262023'!$A$3:$A$4500=Table2.5c!$A13)*('Annual Sales FINAL 06262023'!$F$3:$F$4500='Input_Data &amp; TOC'!$A$2),'Annual Sales FINAL 06262023'!$J$3:$J$4500,,TRUE),_xlfn.XLOOKUP(A13,'LOOKUP SalesReport 2023-11-13'!A:A,'LOOKUP SalesReport 2023-11-13'!H:H,,FALSE))</f>
        <v>TDX Adak Generating LLC</v>
      </c>
      <c r="E13" s="48" t="str" cm="1">
        <f t="array" ref="E13">IFERROR(_xlfn.XLOOKUP(1,('Annual Sales FINAL 06262023'!$A$3:$A$4500=Table2.5c!$A13)*('Annual Sales FINAL 06262023'!$F$3:$F$4500='Input_Data &amp; TOC'!$A$2),'Annual Sales FINAL 06262023'!$B$3:$B$4500,,TRUE),_xlfn.XLOOKUP(A13,'LOOKUP SalesReport 2023-11-13'!A:A,'LOOKUP SalesReport 2023-11-13'!G:G,,FALSE))</f>
        <v>Adak</v>
      </c>
      <c r="F13" s="48" t="str" cm="1">
        <f t="array" ref="F13">IFERROR(_xlfn.XLOOKUP(1,('Annual Sales FINAL 06262023'!$A$3:$A$4500=Table2.5c!$A13)*('Annual Sales FINAL 06262023'!$F$3:$F$4500='Input_Data &amp; TOC'!$A$2),'Annual Sales FINAL 06262023'!$E$3:$E$4500,,TRUE),_xlfn.XLOOKUP(A13,'LOOKUP SalesReport 2023-11-13'!A:A,'LOOKUP SalesReport 2023-11-13'!K:K,,FALSE))</f>
        <v>Adak_grid</v>
      </c>
      <c r="G13" s="98" t="str">
        <f>VLOOKUP($F13,'LOOKUP INTERTIES 2023-11-08'!$B$2:$G$206,6,FALSE)</f>
        <v>Aleutians</v>
      </c>
      <c r="H13" s="133" cm="1">
        <f t="array" ref="H13">IFERROR(IF(_xlfn.XLOOKUP(1,('Annual Sales FINAL 06262023'!$A$3:$A$4500=$A13)*('Annual Sales FINAL 06262023'!$F$3:$F$4500='Input_Data &amp; TOC'!$A$2),'Annual Sales FINAL 06262023'!$T$3:$T$4500,,TRUE)=0,VLOOKUP($A13,Table2.5a!$A$3:$AA$196,11,FALSE),_xlfn.XLOOKUP(1,('Annual Sales FINAL 06262023'!$A$3:$A$4500=$A13)*('Annual Sales FINAL 06262023'!$F$3:$F$4500='Input_Data &amp; TOC'!$A$2),'Annual Sales FINAL 06262023'!$T$3:$T$4500,,TRUE)),)</f>
        <v>1.2689272727272729</v>
      </c>
      <c r="I13" s="135">
        <f t="shared" si="0"/>
        <v>0.75659090909090909</v>
      </c>
      <c r="J13" s="133" cm="1">
        <f t="array" ref="J13">IFERROR(IF(_xlfn.XLOOKUP(1,('Annual Sales FINAL 06262023'!$A$3:$A$4500=$A13)*('Annual Sales FINAL 06262023'!$F$3:$F$4500='Input_Data &amp; TOC'!$A$2),'Annual Sales FINAL 06262023'!$U$3:$U$4500,,TRUE)=0,VLOOKUP($A13,Table2.5a!$A$3:$AA$196,11,FALSE),_xlfn.XLOOKUP(1,('Annual Sales FINAL 06262023'!$A$3:$A$4500=$A13)*('Annual Sales FINAL 06262023'!$F$3:$F$4500='Input_Data &amp; TOC'!$A$2),'Annual Sales FINAL 06262023'!$U$3:$U$4500,,TRUE)),)</f>
        <v>0.51233636363636381</v>
      </c>
      <c r="K13" s="138">
        <f t="shared" si="1"/>
        <v>0.59624450144001362</v>
      </c>
      <c r="L13" s="134" t="str">
        <f t="shared" si="2"/>
        <v>Yes</v>
      </c>
      <c r="M13" s="135" t="str" cm="1">
        <f t="array" ref="M13">IFERROR(_xlfn.XLOOKUP(1,('Annual Sales FINAL 06262023'!$A$3:$A$4500=$A13)*('Annual Sales FINAL 06262023'!$F$3:$F$4500='Input_Data &amp; TOC'!$A$2),'Annual Sales FINAL 06262023'!$S$3:$S$4500,,TRUE),)</f>
        <v>PCE</v>
      </c>
      <c r="N13" s="174" cm="1">
        <f t="array" ref="N13">IFERROR(_xlfn.XLOOKUP(1,('Annual Sales FINAL 06262023'!$A$3:$A$4500=$A13)*('Annual Sales FINAL 06262023'!$F$3:$F$4500='Input_Data &amp; TOC'!$A$2),'Annual Sales FINAL 06262023'!$AU$3:$AU$4500,,TRUE),)</f>
        <v>11</v>
      </c>
      <c r="O13" s="98" t="str">
        <f>VLOOKUP($A13,'LOOKUP SalesReport 2023-11-13'!$A$2:$P$216,16,FALSE)</f>
        <v>Aleutians</v>
      </c>
    </row>
    <row r="14" spans="1:16" s="98" customFormat="1" x14ac:dyDescent="0.25">
      <c r="A14" s="98" t="s">
        <v>979</v>
      </c>
      <c r="B14" s="98">
        <v>331970</v>
      </c>
      <c r="C14">
        <f>VLOOKUP(A14,'LOOKUP SalesReport 2023-11-13'!$A$2:$Q$216,9,FALSE)</f>
        <v>442</v>
      </c>
      <c r="D14" s="48" t="str" cm="1">
        <f t="array" ref="D14">IFERROR(_xlfn.XLOOKUP(1,('Annual Sales FINAL 06262023'!$A$3:$A$4500=Table2.5c!$A14)*('Annual Sales FINAL 06262023'!$F$3:$F$4500='Input_Data &amp; TOC'!$A$2),'Annual Sales FINAL 06262023'!$J$3:$J$4500,,TRUE),_xlfn.XLOOKUP(A14,'LOOKUP SalesReport 2023-11-13'!A:A,'LOOKUP SalesReport 2023-11-13'!H:H,,FALSE))</f>
        <v>False Pass, City of</v>
      </c>
      <c r="E14" s="48" t="str" cm="1">
        <f t="array" ref="E14">IFERROR(_xlfn.XLOOKUP(1,('Annual Sales FINAL 06262023'!$A$3:$A$4500=Table2.5c!$A14)*('Annual Sales FINAL 06262023'!$F$3:$F$4500='Input_Data &amp; TOC'!$A$2),'Annual Sales FINAL 06262023'!$B$3:$B$4500,,TRUE),_xlfn.XLOOKUP(A14,'LOOKUP SalesReport 2023-11-13'!A:A,'LOOKUP SalesReport 2023-11-13'!G:G,,FALSE))</f>
        <v>False Pass</v>
      </c>
      <c r="F14" s="48" t="str" cm="1">
        <f t="array" ref="F14">IFERROR(_xlfn.XLOOKUP(1,('Annual Sales FINAL 06262023'!$A$3:$A$4500=Table2.5c!$A14)*('Annual Sales FINAL 06262023'!$F$3:$F$4500='Input_Data &amp; TOC'!$A$2),'Annual Sales FINAL 06262023'!$E$3:$E$4500,,TRUE),_xlfn.XLOOKUP(A14,'LOOKUP SalesReport 2023-11-13'!A:A,'LOOKUP SalesReport 2023-11-13'!K:K,,FALSE))</f>
        <v>False Pass_grid</v>
      </c>
      <c r="G14" s="98" t="str">
        <f>VLOOKUP($F14,'LOOKUP INTERTIES 2023-11-08'!$B$2:$G$206,6,FALSE)</f>
        <v>Aleutians</v>
      </c>
      <c r="H14" s="133" cm="1">
        <f t="array" ref="H14">IFERROR(IF(_xlfn.XLOOKUP(1,('Annual Sales FINAL 06262023'!$A$3:$A$4500=$A14)*('Annual Sales FINAL 06262023'!$F$3:$F$4500='Input_Data &amp; TOC'!$A$2),'Annual Sales FINAL 06262023'!$T$3:$T$4500,,TRUE)=0,VLOOKUP($A14,Table2.5a!$A$3:$AA$196,11,FALSE),_xlfn.XLOOKUP(1,('Annual Sales FINAL 06262023'!$A$3:$A$4500=$A14)*('Annual Sales FINAL 06262023'!$F$3:$F$4500='Input_Data &amp; TOC'!$A$2),'Annual Sales FINAL 06262023'!$T$3:$T$4500,,TRUE)),)</f>
        <v>0.62</v>
      </c>
      <c r="I14" s="135">
        <f t="shared" si="0"/>
        <v>0.27025000000000005</v>
      </c>
      <c r="J14" s="133" cm="1">
        <f t="array" ref="J14">IFERROR(IF(_xlfn.XLOOKUP(1,('Annual Sales FINAL 06262023'!$A$3:$A$4500=$A14)*('Annual Sales FINAL 06262023'!$F$3:$F$4500='Input_Data &amp; TOC'!$A$2),'Annual Sales FINAL 06262023'!$U$3:$U$4500,,TRUE)=0,VLOOKUP($A14,Table2.5a!$A$3:$AA$196,11,FALSE),_xlfn.XLOOKUP(1,('Annual Sales FINAL 06262023'!$A$3:$A$4500=$A14)*('Annual Sales FINAL 06262023'!$F$3:$F$4500='Input_Data &amp; TOC'!$A$2),'Annual Sales FINAL 06262023'!$U$3:$U$4500,,TRUE)),)</f>
        <v>0.34974999999999995</v>
      </c>
      <c r="K14" s="138">
        <f t="shared" si="1"/>
        <v>0.43588709677419363</v>
      </c>
      <c r="L14" s="134" t="str">
        <f t="shared" si="2"/>
        <v>Yes</v>
      </c>
      <c r="M14" s="135" t="str" cm="1">
        <f t="array" ref="M14">IFERROR(_xlfn.XLOOKUP(1,('Annual Sales FINAL 06262023'!$A$3:$A$4500=$A14)*('Annual Sales FINAL 06262023'!$F$3:$F$4500='Input_Data &amp; TOC'!$A$2),'Annual Sales FINAL 06262023'!$S$3:$S$4500,,TRUE),)</f>
        <v>PCE</v>
      </c>
      <c r="N14" s="174" cm="1">
        <f t="array" ref="N14">IFERROR(_xlfn.XLOOKUP(1,('Annual Sales FINAL 06262023'!$A$3:$A$4500=$A14)*('Annual Sales FINAL 06262023'!$F$3:$F$4500='Input_Data &amp; TOC'!$A$2),'Annual Sales FINAL 06262023'!$AU$3:$AU$4500,,TRUE),)</f>
        <v>12</v>
      </c>
      <c r="O14" s="98" t="str">
        <f>VLOOKUP($A14,'LOOKUP SalesReport 2023-11-13'!$A$2:$P$216,16,FALSE)</f>
        <v>Aleutians</v>
      </c>
    </row>
    <row r="15" spans="1:16" s="98" customFormat="1" x14ac:dyDescent="0.25">
      <c r="A15" s="98" t="s">
        <v>1077</v>
      </c>
      <c r="B15" s="98">
        <v>332850</v>
      </c>
      <c r="C15">
        <f>VLOOKUP(A15,'LOOKUP SalesReport 2023-11-13'!$A$2:$Q$216,9,FALSE)</f>
        <v>741</v>
      </c>
      <c r="D15" s="48" t="str" cm="1">
        <f t="array" ref="D15">IFERROR(_xlfn.XLOOKUP(1,('Annual Sales FINAL 06262023'!$A$3:$A$4500=Table2.5c!$A15)*('Annual Sales FINAL 06262023'!$F$3:$F$4500='Input_Data &amp; TOC'!$A$2),'Annual Sales FINAL 06262023'!$J$3:$J$4500,,TRUE),_xlfn.XLOOKUP(A15,'LOOKUP SalesReport 2023-11-13'!A:A,'LOOKUP SalesReport 2023-11-13'!H:H,,FALSE))</f>
        <v>Unalakleet Valley Electric Cooperative</v>
      </c>
      <c r="E15" s="48" t="str" cm="1">
        <f t="array" ref="E15">IFERROR(_xlfn.XLOOKUP(1,('Annual Sales FINAL 06262023'!$A$3:$A$4500=Table2.5c!$A15)*('Annual Sales FINAL 06262023'!$F$3:$F$4500='Input_Data &amp; TOC'!$A$2),'Annual Sales FINAL 06262023'!$B$3:$B$4500,,TRUE),_xlfn.XLOOKUP(A15,'LOOKUP SalesReport 2023-11-13'!A:A,'LOOKUP SalesReport 2023-11-13'!G:G,,FALSE))</f>
        <v>Unalakleet</v>
      </c>
      <c r="F15" s="48" t="str" cm="1">
        <f t="array" ref="F15">IFERROR(_xlfn.XLOOKUP(1,('Annual Sales FINAL 06262023'!$A$3:$A$4500=Table2.5c!$A15)*('Annual Sales FINAL 06262023'!$F$3:$F$4500='Input_Data &amp; TOC'!$A$2),'Annual Sales FINAL 06262023'!$E$3:$E$4500,,TRUE),_xlfn.XLOOKUP(A15,'LOOKUP SalesReport 2023-11-13'!A:A,'LOOKUP SalesReport 2023-11-13'!K:K,,FALSE))</f>
        <v>Unalakleet_grid</v>
      </c>
      <c r="G15" s="98" t="str">
        <f>VLOOKUP($F15,'LOOKUP INTERTIES 2023-11-08'!$B$2:$G$206,6,FALSE)</f>
        <v>Bering Straits</v>
      </c>
      <c r="H15" s="133" cm="1">
        <f t="array" ref="H15">IFERROR(IF(_xlfn.XLOOKUP(1,('Annual Sales FINAL 06262023'!$A$3:$A$4500=$A15)*('Annual Sales FINAL 06262023'!$F$3:$F$4500='Input_Data &amp; TOC'!$A$2),'Annual Sales FINAL 06262023'!$T$3:$T$4500,,TRUE)=0,VLOOKUP($A15,Table2.5a!$A$3:$AA$196,11,FALSE),_xlfn.XLOOKUP(1,('Annual Sales FINAL 06262023'!$A$3:$A$4500=$A15)*('Annual Sales FINAL 06262023'!$F$3:$F$4500='Input_Data &amp; TOC'!$A$2),'Annual Sales FINAL 06262023'!$T$3:$T$4500,,TRUE)),)</f>
        <v>0.44760833333333322</v>
      </c>
      <c r="I15" s="135">
        <f t="shared" si="0"/>
        <v>0.1898333333333333</v>
      </c>
      <c r="J15" s="133" cm="1">
        <f t="array" ref="J15">IFERROR(IF(_xlfn.XLOOKUP(1,('Annual Sales FINAL 06262023'!$A$3:$A$4500=$A15)*('Annual Sales FINAL 06262023'!$F$3:$F$4500='Input_Data &amp; TOC'!$A$2),'Annual Sales FINAL 06262023'!$U$3:$U$4500,,TRUE)=0,VLOOKUP($A15,Table2.5a!$A$3:$AA$196,11,FALSE),_xlfn.XLOOKUP(1,('Annual Sales FINAL 06262023'!$A$3:$A$4500=$A15)*('Annual Sales FINAL 06262023'!$F$3:$F$4500='Input_Data &amp; TOC'!$A$2),'Annual Sales FINAL 06262023'!$U$3:$U$4500,,TRUE)),)</f>
        <v>0.25777499999999992</v>
      </c>
      <c r="K15" s="138">
        <f t="shared" si="1"/>
        <v>0.42410589615176963</v>
      </c>
      <c r="L15" s="134" t="str">
        <f t="shared" si="2"/>
        <v>Yes</v>
      </c>
      <c r="M15" s="135" t="str" cm="1">
        <f t="array" ref="M15">IFERROR(_xlfn.XLOOKUP(1,('Annual Sales FINAL 06262023'!$A$3:$A$4500=$A15)*('Annual Sales FINAL 06262023'!$F$3:$F$4500='Input_Data &amp; TOC'!$A$2),'Annual Sales FINAL 06262023'!$S$3:$S$4500,,TRUE),)</f>
        <v>PCE</v>
      </c>
      <c r="N15" s="174" cm="1">
        <f t="array" ref="N15">IFERROR(_xlfn.XLOOKUP(1,('Annual Sales FINAL 06262023'!$A$3:$A$4500=$A15)*('Annual Sales FINAL 06262023'!$F$3:$F$4500='Input_Data &amp; TOC'!$A$2),'Annual Sales FINAL 06262023'!$AU$3:$AU$4500,,TRUE),)</f>
        <v>12</v>
      </c>
      <c r="O15" s="98" t="str">
        <f>VLOOKUP($A15,'LOOKUP SalesReport 2023-11-13'!$A$2:$P$216,16,FALSE)</f>
        <v>Bering Straits</v>
      </c>
    </row>
    <row r="16" spans="1:16" s="98" customFormat="1" x14ac:dyDescent="0.25">
      <c r="A16" s="98" t="s">
        <v>946</v>
      </c>
      <c r="B16" s="98">
        <v>332890</v>
      </c>
      <c r="C16">
        <f>VLOOKUP(A16,'LOOKUP SalesReport 2023-11-13'!$A$2:$Q$216,9,FALSE)</f>
        <v>409</v>
      </c>
      <c r="D16" s="48" t="str" cm="1">
        <f t="array" ref="D16">IFERROR(_xlfn.XLOOKUP(1,('Annual Sales FINAL 06262023'!$A$3:$A$4500=Table2.5c!$A16)*('Annual Sales FINAL 06262023'!$F$3:$F$4500='Input_Data &amp; TOC'!$A$2),'Annual Sales FINAL 06262023'!$J$3:$J$4500,,TRUE),_xlfn.XLOOKUP(A16,'LOOKUP SalesReport 2023-11-13'!A:A,'LOOKUP SalesReport 2023-11-13'!H:H,,FALSE))</f>
        <v>White Mountain, City of</v>
      </c>
      <c r="E16" s="48" t="str" cm="1">
        <f t="array" ref="E16">IFERROR(_xlfn.XLOOKUP(1,('Annual Sales FINAL 06262023'!$A$3:$A$4500=Table2.5c!$A16)*('Annual Sales FINAL 06262023'!$F$3:$F$4500='Input_Data &amp; TOC'!$A$2),'Annual Sales FINAL 06262023'!$B$3:$B$4500,,TRUE),_xlfn.XLOOKUP(A16,'LOOKUP SalesReport 2023-11-13'!A:A,'LOOKUP SalesReport 2023-11-13'!G:G,,FALSE))</f>
        <v>White Mountain</v>
      </c>
      <c r="F16" s="48" t="str" cm="1">
        <f t="array" ref="F16">IFERROR(_xlfn.XLOOKUP(1,('Annual Sales FINAL 06262023'!$A$3:$A$4500=Table2.5c!$A16)*('Annual Sales FINAL 06262023'!$F$3:$F$4500='Input_Data &amp; TOC'!$A$2),'Annual Sales FINAL 06262023'!$E$3:$E$4500,,TRUE),_xlfn.XLOOKUP(A16,'LOOKUP SalesReport 2023-11-13'!A:A,'LOOKUP SalesReport 2023-11-13'!K:K,,FALSE))</f>
        <v>WhiteMountain_grid</v>
      </c>
      <c r="G16" s="98" t="str">
        <f>VLOOKUP($F16,'LOOKUP INTERTIES 2023-11-08'!$B$2:$G$206,6,FALSE)</f>
        <v>Bering Straits</v>
      </c>
      <c r="H16" s="133" cm="1">
        <f t="array" ref="H16">IFERROR(IF(_xlfn.XLOOKUP(1,('Annual Sales FINAL 06262023'!$A$3:$A$4500=$A16)*('Annual Sales FINAL 06262023'!$F$3:$F$4500='Input_Data &amp; TOC'!$A$2),'Annual Sales FINAL 06262023'!$T$3:$T$4500,,TRUE)=0,VLOOKUP($A16,Table2.5a!$A$3:$AA$196,11,FALSE),_xlfn.XLOOKUP(1,('Annual Sales FINAL 06262023'!$A$3:$A$4500=$A16)*('Annual Sales FINAL 06262023'!$F$3:$F$4500='Input_Data &amp; TOC'!$A$2),'Annual Sales FINAL 06262023'!$T$3:$T$4500,,TRUE)),)</f>
        <v>0.54999999999999993</v>
      </c>
      <c r="I16" s="135">
        <f t="shared" si="0"/>
        <v>0.24913333333333326</v>
      </c>
      <c r="J16" s="133" cm="1">
        <f t="array" ref="J16">IFERROR(IF(_xlfn.XLOOKUP(1,('Annual Sales FINAL 06262023'!$A$3:$A$4500=$A16)*('Annual Sales FINAL 06262023'!$F$3:$F$4500='Input_Data &amp; TOC'!$A$2),'Annual Sales FINAL 06262023'!$U$3:$U$4500,,TRUE)=0,VLOOKUP($A16,Table2.5a!$A$3:$AA$196,11,FALSE),_xlfn.XLOOKUP(1,('Annual Sales FINAL 06262023'!$A$3:$A$4500=$A16)*('Annual Sales FINAL 06262023'!$F$3:$F$4500='Input_Data &amp; TOC'!$A$2),'Annual Sales FINAL 06262023'!$U$3:$U$4500,,TRUE)),)</f>
        <v>0.30086666666666667</v>
      </c>
      <c r="K16" s="138">
        <f t="shared" si="1"/>
        <v>0.45296969696969691</v>
      </c>
      <c r="L16" s="134" t="str">
        <f t="shared" si="2"/>
        <v>Yes</v>
      </c>
      <c r="M16" s="135" t="str" cm="1">
        <f t="array" ref="M16">IFERROR(_xlfn.XLOOKUP(1,('Annual Sales FINAL 06262023'!$A$3:$A$4500=$A16)*('Annual Sales FINAL 06262023'!$F$3:$F$4500='Input_Data &amp; TOC'!$A$2),'Annual Sales FINAL 06262023'!$S$3:$S$4500,,TRUE),)</f>
        <v>PCE</v>
      </c>
      <c r="N16" s="174" cm="1">
        <f t="array" ref="N16">IFERROR(_xlfn.XLOOKUP(1,('Annual Sales FINAL 06262023'!$A$3:$A$4500=$A16)*('Annual Sales FINAL 06262023'!$F$3:$F$4500='Input_Data &amp; TOC'!$A$2),'Annual Sales FINAL 06262023'!$AU$3:$AU$4500,,TRUE),)</f>
        <v>12</v>
      </c>
      <c r="O16" s="98" t="str">
        <f>VLOOKUP($A16,'LOOKUP SalesReport 2023-11-13'!$A$2:$P$216,16,FALSE)</f>
        <v>Bering Straits</v>
      </c>
    </row>
    <row r="17" spans="1:15" s="98" customFormat="1" x14ac:dyDescent="0.25">
      <c r="A17" s="98" t="s">
        <v>627</v>
      </c>
      <c r="B17" s="98">
        <v>331420</v>
      </c>
      <c r="C17">
        <f>VLOOKUP(A17,'LOOKUP SalesReport 2023-11-13'!$A$2:$Q$216,9,FALSE)</f>
        <v>169</v>
      </c>
      <c r="D17" s="48" t="str" cm="1">
        <f t="array" ref="D17">IFERROR(_xlfn.XLOOKUP(1,('Annual Sales FINAL 06262023'!$A$3:$A$4500=Table2.5c!$A17)*('Annual Sales FINAL 06262023'!$F$3:$F$4500='Input_Data &amp; TOC'!$A$2),'Annual Sales FINAL 06262023'!$J$3:$J$4500,,TRUE),_xlfn.XLOOKUP(A17,'LOOKUP SalesReport 2023-11-13'!A:A,'LOOKUP SalesReport 2023-11-13'!H:H,,FALSE))</f>
        <v>Alaska Village Electric Cooperative</v>
      </c>
      <c r="E17" s="48" t="str" cm="1">
        <f t="array" ref="E17">IFERROR(_xlfn.XLOOKUP(1,('Annual Sales FINAL 06262023'!$A$3:$A$4500=Table2.5c!$A17)*('Annual Sales FINAL 06262023'!$F$3:$F$4500='Input_Data &amp; TOC'!$A$2),'Annual Sales FINAL 06262023'!$B$3:$B$4500,,TRUE),_xlfn.XLOOKUP(A17,'LOOKUP SalesReport 2023-11-13'!A:A,'LOOKUP SalesReport 2023-11-13'!G:G,,FALSE))</f>
        <v>Koyuk</v>
      </c>
      <c r="F17" s="48" t="str" cm="1">
        <f t="array" ref="F17">IFERROR(_xlfn.XLOOKUP(1,('Annual Sales FINAL 06262023'!$A$3:$A$4500=Table2.5c!$A17)*('Annual Sales FINAL 06262023'!$F$3:$F$4500='Input_Data &amp; TOC'!$A$2),'Annual Sales FINAL 06262023'!$E$3:$E$4500,,TRUE),_xlfn.XLOOKUP(A17,'LOOKUP SalesReport 2023-11-13'!A:A,'LOOKUP SalesReport 2023-11-13'!K:K,,FALSE))</f>
        <v>Koyuk_grid</v>
      </c>
      <c r="G17" s="98" t="str">
        <f>VLOOKUP($F17,'LOOKUP INTERTIES 2023-11-08'!$B$2:$G$206,6,FALSE)</f>
        <v>Bering Straits</v>
      </c>
      <c r="H17" s="133" cm="1">
        <f t="array" ref="H17">IFERROR(IF(_xlfn.XLOOKUP(1,('Annual Sales FINAL 06262023'!$A$3:$A$4500=$A17)*('Annual Sales FINAL 06262023'!$F$3:$F$4500='Input_Data &amp; TOC'!$A$2),'Annual Sales FINAL 06262023'!$T$3:$T$4500,,TRUE)=0,VLOOKUP($A17,Table2.5a!$A$3:$AA$196,11,FALSE),_xlfn.XLOOKUP(1,('Annual Sales FINAL 06262023'!$A$3:$A$4500=$A17)*('Annual Sales FINAL 06262023'!$F$3:$F$4500='Input_Data &amp; TOC'!$A$2),'Annual Sales FINAL 06262023'!$T$3:$T$4500,,TRUE)),)</f>
        <v>0.50617499999999993</v>
      </c>
      <c r="I17" s="135">
        <f t="shared" si="0"/>
        <v>0.24798333333333317</v>
      </c>
      <c r="J17" s="133" cm="1">
        <f t="array" ref="J17">IFERROR(IF(_xlfn.XLOOKUP(1,('Annual Sales FINAL 06262023'!$A$3:$A$4500=$A17)*('Annual Sales FINAL 06262023'!$F$3:$F$4500='Input_Data &amp; TOC'!$A$2),'Annual Sales FINAL 06262023'!$U$3:$U$4500,,TRUE)=0,VLOOKUP($A17,Table2.5a!$A$3:$AA$196,11,FALSE),_xlfn.XLOOKUP(1,('Annual Sales FINAL 06262023'!$A$3:$A$4500=$A17)*('Annual Sales FINAL 06262023'!$F$3:$F$4500='Input_Data &amp; TOC'!$A$2),'Annual Sales FINAL 06262023'!$U$3:$U$4500,,TRUE)),)</f>
        <v>0.25819166666666676</v>
      </c>
      <c r="K17" s="138">
        <f t="shared" si="1"/>
        <v>0.48991620157718813</v>
      </c>
      <c r="L17" s="134" t="str">
        <f t="shared" si="2"/>
        <v>Yes</v>
      </c>
      <c r="M17" s="135" t="str" cm="1">
        <f t="array" ref="M17">IFERROR(_xlfn.XLOOKUP(1,('Annual Sales FINAL 06262023'!$A$3:$A$4500=$A17)*('Annual Sales FINAL 06262023'!$F$3:$F$4500='Input_Data &amp; TOC'!$A$2),'Annual Sales FINAL 06262023'!$S$3:$S$4500,,TRUE),)</f>
        <v>PCE</v>
      </c>
      <c r="N17" s="174" cm="1">
        <f t="array" ref="N17">IFERROR(_xlfn.XLOOKUP(1,('Annual Sales FINAL 06262023'!$A$3:$A$4500=$A17)*('Annual Sales FINAL 06262023'!$F$3:$F$4500='Input_Data &amp; TOC'!$A$2),'Annual Sales FINAL 06262023'!$AU$3:$AU$4500,,TRUE),)</f>
        <v>12</v>
      </c>
      <c r="O17" s="98" t="str">
        <f>VLOOKUP($A17,'LOOKUP SalesReport 2023-11-13'!$A$2:$P$216,16,FALSE)</f>
        <v>Bering Straits</v>
      </c>
    </row>
    <row r="18" spans="1:15" s="98" customFormat="1" x14ac:dyDescent="0.25">
      <c r="A18" s="98" t="s">
        <v>680</v>
      </c>
      <c r="B18" s="98">
        <v>331670</v>
      </c>
      <c r="C18">
        <f>VLOOKUP(A18,'LOOKUP SalesReport 2023-11-13'!$A$2:$Q$216,9,FALSE)</f>
        <v>169</v>
      </c>
      <c r="D18" s="48" t="str" cm="1">
        <f t="array" ref="D18">IFERROR(_xlfn.XLOOKUP(1,('Annual Sales FINAL 06262023'!$A$3:$A$4500=Table2.5c!$A18)*('Annual Sales FINAL 06262023'!$F$3:$F$4500='Input_Data &amp; TOC'!$A$2),'Annual Sales FINAL 06262023'!$J$3:$J$4500,,TRUE),_xlfn.XLOOKUP(A18,'LOOKUP SalesReport 2023-11-13'!A:A,'LOOKUP SalesReport 2023-11-13'!H:H,,FALSE))</f>
        <v>Alaska Village Electric Cooperative</v>
      </c>
      <c r="E18" s="48" t="str" cm="1">
        <f t="array" ref="E18">IFERROR(_xlfn.XLOOKUP(1,('Annual Sales FINAL 06262023'!$A$3:$A$4500=Table2.5c!$A18)*('Annual Sales FINAL 06262023'!$F$3:$F$4500='Input_Data &amp; TOC'!$A$2),'Annual Sales FINAL 06262023'!$B$3:$B$4500,,TRUE),_xlfn.XLOOKUP(A18,'LOOKUP SalesReport 2023-11-13'!A:A,'LOOKUP SalesReport 2023-11-13'!G:G,,FALSE))</f>
        <v>Saint Michael</v>
      </c>
      <c r="F18" s="48" t="str" cm="1">
        <f t="array" ref="F18">IFERROR(_xlfn.XLOOKUP(1,('Annual Sales FINAL 06262023'!$A$3:$A$4500=Table2.5c!$A18)*('Annual Sales FINAL 06262023'!$F$3:$F$4500='Input_Data &amp; TOC'!$A$2),'Annual Sales FINAL 06262023'!$E$3:$E$4500,,TRUE),_xlfn.XLOOKUP(A18,'LOOKUP SalesReport 2023-11-13'!A:A,'LOOKUP SalesReport 2023-11-13'!K:K,,FALSE))</f>
        <v>Stebbins_grid</v>
      </c>
      <c r="G18" s="98" t="str">
        <f>VLOOKUP($F18,'LOOKUP INTERTIES 2023-11-08'!$B$2:$G$206,6,FALSE)</f>
        <v>Bering Straits</v>
      </c>
      <c r="H18" s="133" cm="1">
        <f t="array" ref="H18">IFERROR(IF(_xlfn.XLOOKUP(1,('Annual Sales FINAL 06262023'!$A$3:$A$4500=$A18)*('Annual Sales FINAL 06262023'!$F$3:$F$4500='Input_Data &amp; TOC'!$A$2),'Annual Sales FINAL 06262023'!$T$3:$T$4500,,TRUE)=0,VLOOKUP($A18,Table2.5a!$A$3:$AA$196,11,FALSE),_xlfn.XLOOKUP(1,('Annual Sales FINAL 06262023'!$A$3:$A$4500=$A18)*('Annual Sales FINAL 06262023'!$F$3:$F$4500='Input_Data &amp; TOC'!$A$2),'Annual Sales FINAL 06262023'!$T$3:$T$4500,,TRUE)),)</f>
        <v>0.51576666666666671</v>
      </c>
      <c r="I18" s="135">
        <f t="shared" si="0"/>
        <v>0.25728333333333336</v>
      </c>
      <c r="J18" s="133" cm="1">
        <f t="array" ref="J18">IFERROR(IF(_xlfn.XLOOKUP(1,('Annual Sales FINAL 06262023'!$A$3:$A$4500=$A18)*('Annual Sales FINAL 06262023'!$F$3:$F$4500='Input_Data &amp; TOC'!$A$2),'Annual Sales FINAL 06262023'!$U$3:$U$4500,,TRUE)=0,VLOOKUP($A18,Table2.5a!$A$3:$AA$196,11,FALSE),_xlfn.XLOOKUP(1,('Annual Sales FINAL 06262023'!$A$3:$A$4500=$A18)*('Annual Sales FINAL 06262023'!$F$3:$F$4500='Input_Data &amp; TOC'!$A$2),'Annual Sales FINAL 06262023'!$U$3:$U$4500,,TRUE)),)</f>
        <v>0.25848333333333334</v>
      </c>
      <c r="K18" s="138">
        <f t="shared" si="1"/>
        <v>0.49883668325470176</v>
      </c>
      <c r="L18" s="134" t="str">
        <f t="shared" si="2"/>
        <v>Yes</v>
      </c>
      <c r="M18" s="135" t="str" cm="1">
        <f t="array" ref="M18">IFERROR(_xlfn.XLOOKUP(1,('Annual Sales FINAL 06262023'!$A$3:$A$4500=$A18)*('Annual Sales FINAL 06262023'!$F$3:$F$4500='Input_Data &amp; TOC'!$A$2),'Annual Sales FINAL 06262023'!$S$3:$S$4500,,TRUE),)</f>
        <v>PCE</v>
      </c>
      <c r="N18" s="174" cm="1">
        <f t="array" ref="N18">IFERROR(_xlfn.XLOOKUP(1,('Annual Sales FINAL 06262023'!$A$3:$A$4500=$A18)*('Annual Sales FINAL 06262023'!$F$3:$F$4500='Input_Data &amp; TOC'!$A$2),'Annual Sales FINAL 06262023'!$AU$3:$AU$4500,,TRUE),)</f>
        <v>12</v>
      </c>
      <c r="O18" s="98" t="str">
        <f>VLOOKUP($A18,'LOOKUP SalesReport 2023-11-13'!$A$2:$P$216,16,FALSE)</f>
        <v>Bering Straits</v>
      </c>
    </row>
    <row r="19" spans="1:15" s="98" customFormat="1" x14ac:dyDescent="0.25">
      <c r="A19" s="98" t="s">
        <v>683</v>
      </c>
      <c r="B19" s="98">
        <v>331590</v>
      </c>
      <c r="C19">
        <f>VLOOKUP(A19,'LOOKUP SalesReport 2023-11-13'!$A$2:$Q$216,9,FALSE)</f>
        <v>169</v>
      </c>
      <c r="D19" s="48" t="str" cm="1">
        <f t="array" ref="D19">IFERROR(_xlfn.XLOOKUP(1,('Annual Sales FINAL 06262023'!$A$3:$A$4500=Table2.5c!$A19)*('Annual Sales FINAL 06262023'!$F$3:$F$4500='Input_Data &amp; TOC'!$A$2),'Annual Sales FINAL 06262023'!$J$3:$J$4500,,TRUE),_xlfn.XLOOKUP(A19,'LOOKUP SalesReport 2023-11-13'!A:A,'LOOKUP SalesReport 2023-11-13'!H:H,,FALSE))</f>
        <v>Alaska Village Electric Cooperative</v>
      </c>
      <c r="E19" s="48" t="str" cm="1">
        <f t="array" ref="E19">IFERROR(_xlfn.XLOOKUP(1,('Annual Sales FINAL 06262023'!$A$3:$A$4500=Table2.5c!$A19)*('Annual Sales FINAL 06262023'!$F$3:$F$4500='Input_Data &amp; TOC'!$A$2),'Annual Sales FINAL 06262023'!$B$3:$B$4500,,TRUE),_xlfn.XLOOKUP(A19,'LOOKUP SalesReport 2023-11-13'!A:A,'LOOKUP SalesReport 2023-11-13'!G:G,,FALSE))</f>
        <v>Savoonga</v>
      </c>
      <c r="F19" s="48" t="str" cm="1">
        <f t="array" ref="F19">IFERROR(_xlfn.XLOOKUP(1,('Annual Sales FINAL 06262023'!$A$3:$A$4500=Table2.5c!$A19)*('Annual Sales FINAL 06262023'!$F$3:$F$4500='Input_Data &amp; TOC'!$A$2),'Annual Sales FINAL 06262023'!$E$3:$E$4500,,TRUE),_xlfn.XLOOKUP(A19,'LOOKUP SalesReport 2023-11-13'!A:A,'LOOKUP SalesReport 2023-11-13'!K:K,,FALSE))</f>
        <v>Savoonga_grid</v>
      </c>
      <c r="G19" s="98" t="str">
        <f>VLOOKUP($F19,'LOOKUP INTERTIES 2023-11-08'!$B$2:$G$206,6,FALSE)</f>
        <v>Bering Straits</v>
      </c>
      <c r="H19" s="133" cm="1">
        <f t="array" ref="H19">IFERROR(IF(_xlfn.XLOOKUP(1,('Annual Sales FINAL 06262023'!$A$3:$A$4500=$A19)*('Annual Sales FINAL 06262023'!$F$3:$F$4500='Input_Data &amp; TOC'!$A$2),'Annual Sales FINAL 06262023'!$T$3:$T$4500,,TRUE)=0,VLOOKUP($A19,Table2.5a!$A$3:$AA$196,11,FALSE),_xlfn.XLOOKUP(1,('Annual Sales FINAL 06262023'!$A$3:$A$4500=$A19)*('Annual Sales FINAL 06262023'!$F$3:$F$4500='Input_Data &amp; TOC'!$A$2),'Annual Sales FINAL 06262023'!$T$3:$T$4500,,TRUE)),)</f>
        <v>0.51100833333333329</v>
      </c>
      <c r="I19" s="135">
        <f t="shared" si="0"/>
        <v>0.24967499999999992</v>
      </c>
      <c r="J19" s="133" cm="1">
        <f t="array" ref="J19">IFERROR(IF(_xlfn.XLOOKUP(1,('Annual Sales FINAL 06262023'!$A$3:$A$4500=$A19)*('Annual Sales FINAL 06262023'!$F$3:$F$4500='Input_Data &amp; TOC'!$A$2),'Annual Sales FINAL 06262023'!$U$3:$U$4500,,TRUE)=0,VLOOKUP($A19,Table2.5a!$A$3:$AA$196,11,FALSE),_xlfn.XLOOKUP(1,('Annual Sales FINAL 06262023'!$A$3:$A$4500=$A19)*('Annual Sales FINAL 06262023'!$F$3:$F$4500='Input_Data &amp; TOC'!$A$2),'Annual Sales FINAL 06262023'!$U$3:$U$4500,,TRUE)),)</f>
        <v>0.26133333333333336</v>
      </c>
      <c r="K19" s="138">
        <f t="shared" si="1"/>
        <v>0.48859281485950967</v>
      </c>
      <c r="L19" s="134" t="str">
        <f t="shared" si="2"/>
        <v>Yes</v>
      </c>
      <c r="M19" s="135" t="str" cm="1">
        <f t="array" ref="M19">IFERROR(_xlfn.XLOOKUP(1,('Annual Sales FINAL 06262023'!$A$3:$A$4500=$A19)*('Annual Sales FINAL 06262023'!$F$3:$F$4500='Input_Data &amp; TOC'!$A$2),'Annual Sales FINAL 06262023'!$S$3:$S$4500,,TRUE),)</f>
        <v>PCE</v>
      </c>
      <c r="N19" s="174" cm="1">
        <f t="array" ref="N19">IFERROR(_xlfn.XLOOKUP(1,('Annual Sales FINAL 06262023'!$A$3:$A$4500=$A19)*('Annual Sales FINAL 06262023'!$F$3:$F$4500='Input_Data &amp; TOC'!$A$2),'Annual Sales FINAL 06262023'!$AU$3:$AU$4500,,TRUE),)</f>
        <v>12</v>
      </c>
      <c r="O19" s="98" t="str">
        <f>VLOOKUP($A19,'LOOKUP SalesReport 2023-11-13'!$A$2:$P$216,16,FALSE)</f>
        <v>Bering Straits</v>
      </c>
    </row>
    <row r="20" spans="1:15" s="98" customFormat="1" x14ac:dyDescent="0.25">
      <c r="A20" s="98" t="s">
        <v>695</v>
      </c>
      <c r="B20" s="98">
        <v>331630</v>
      </c>
      <c r="C20">
        <f>VLOOKUP(A20,'LOOKUP SalesReport 2023-11-13'!$A$2:$Q$216,9,FALSE)</f>
        <v>169</v>
      </c>
      <c r="D20" s="48" t="str" cm="1">
        <f t="array" ref="D20">IFERROR(_xlfn.XLOOKUP(1,('Annual Sales FINAL 06262023'!$A$3:$A$4500=Table2.5c!$A20)*('Annual Sales FINAL 06262023'!$F$3:$F$4500='Input_Data &amp; TOC'!$A$2),'Annual Sales FINAL 06262023'!$J$3:$J$4500,,TRUE),_xlfn.XLOOKUP(A20,'LOOKUP SalesReport 2023-11-13'!A:A,'LOOKUP SalesReport 2023-11-13'!H:H,,FALSE))</f>
        <v>Alaska Village Electric Cooperative</v>
      </c>
      <c r="E20" s="48" t="str" cm="1">
        <f t="array" ref="E20">IFERROR(_xlfn.XLOOKUP(1,('Annual Sales FINAL 06262023'!$A$3:$A$4500=Table2.5c!$A20)*('Annual Sales FINAL 06262023'!$F$3:$F$4500='Input_Data &amp; TOC'!$A$2),'Annual Sales FINAL 06262023'!$B$3:$B$4500,,TRUE),_xlfn.XLOOKUP(A20,'LOOKUP SalesReport 2023-11-13'!A:A,'LOOKUP SalesReport 2023-11-13'!G:G,,FALSE))</f>
        <v>Shaktoolik</v>
      </c>
      <c r="F20" s="48" t="str" cm="1">
        <f t="array" ref="F20">IFERROR(_xlfn.XLOOKUP(1,('Annual Sales FINAL 06262023'!$A$3:$A$4500=Table2.5c!$A20)*('Annual Sales FINAL 06262023'!$F$3:$F$4500='Input_Data &amp; TOC'!$A$2),'Annual Sales FINAL 06262023'!$E$3:$E$4500,,TRUE),_xlfn.XLOOKUP(A20,'LOOKUP SalesReport 2023-11-13'!A:A,'LOOKUP SalesReport 2023-11-13'!K:K,,FALSE))</f>
        <v>Shaktoolik_grid</v>
      </c>
      <c r="G20" s="98" t="str">
        <f>VLOOKUP($F20,'LOOKUP INTERTIES 2023-11-08'!$B$2:$G$206,6,FALSE)</f>
        <v>Bering Straits</v>
      </c>
      <c r="H20" s="133" cm="1">
        <f t="array" ref="H20">IFERROR(IF(_xlfn.XLOOKUP(1,('Annual Sales FINAL 06262023'!$A$3:$A$4500=$A20)*('Annual Sales FINAL 06262023'!$F$3:$F$4500='Input_Data &amp; TOC'!$A$2),'Annual Sales FINAL 06262023'!$T$3:$T$4500,,TRUE)=0,VLOOKUP($A20,Table2.5a!$A$3:$AA$196,11,FALSE),_xlfn.XLOOKUP(1,('Annual Sales FINAL 06262023'!$A$3:$A$4500=$A20)*('Annual Sales FINAL 06262023'!$F$3:$F$4500='Input_Data &amp; TOC'!$A$2),'Annual Sales FINAL 06262023'!$T$3:$T$4500,,TRUE)),)</f>
        <v>0.51464166666666666</v>
      </c>
      <c r="I20" s="135">
        <f t="shared" si="0"/>
        <v>0.22244999999999998</v>
      </c>
      <c r="J20" s="133" cm="1">
        <f t="array" ref="J20">IFERROR(IF(_xlfn.XLOOKUP(1,('Annual Sales FINAL 06262023'!$A$3:$A$4500=$A20)*('Annual Sales FINAL 06262023'!$F$3:$F$4500='Input_Data &amp; TOC'!$A$2),'Annual Sales FINAL 06262023'!$U$3:$U$4500,,TRUE)=0,VLOOKUP($A20,Table2.5a!$A$3:$AA$196,11,FALSE),_xlfn.XLOOKUP(1,('Annual Sales FINAL 06262023'!$A$3:$A$4500=$A20)*('Annual Sales FINAL 06262023'!$F$3:$F$4500='Input_Data &amp; TOC'!$A$2),'Annual Sales FINAL 06262023'!$U$3:$U$4500,,TRUE)),)</f>
        <v>0.29219166666666668</v>
      </c>
      <c r="K20" s="138">
        <f t="shared" si="1"/>
        <v>0.43224249882604399</v>
      </c>
      <c r="L20" s="134" t="str">
        <f t="shared" si="2"/>
        <v>Yes</v>
      </c>
      <c r="M20" s="135" t="str" cm="1">
        <f t="array" ref="M20">IFERROR(_xlfn.XLOOKUP(1,('Annual Sales FINAL 06262023'!$A$3:$A$4500=$A20)*('Annual Sales FINAL 06262023'!$F$3:$F$4500='Input_Data &amp; TOC'!$A$2),'Annual Sales FINAL 06262023'!$S$3:$S$4500,,TRUE),)</f>
        <v>PCE</v>
      </c>
      <c r="N20" s="174" cm="1">
        <f t="array" ref="N20">IFERROR(_xlfn.XLOOKUP(1,('Annual Sales FINAL 06262023'!$A$3:$A$4500=$A20)*('Annual Sales FINAL 06262023'!$F$3:$F$4500='Input_Data &amp; TOC'!$A$2),'Annual Sales FINAL 06262023'!$AU$3:$AU$4500,,TRUE),)</f>
        <v>12</v>
      </c>
      <c r="O20" s="98" t="str">
        <f>VLOOKUP($A20,'LOOKUP SalesReport 2023-11-13'!$A$2:$P$216,16,FALSE)</f>
        <v>Bering Straits</v>
      </c>
    </row>
    <row r="21" spans="1:15" s="98" customFormat="1" x14ac:dyDescent="0.25">
      <c r="A21" s="98" t="s">
        <v>698</v>
      </c>
      <c r="B21" s="98">
        <v>331640</v>
      </c>
      <c r="C21">
        <f>VLOOKUP(A21,'LOOKUP SalesReport 2023-11-13'!$A$2:$Q$216,9,FALSE)</f>
        <v>169</v>
      </c>
      <c r="D21" s="48" t="str" cm="1">
        <f t="array" ref="D21">IFERROR(_xlfn.XLOOKUP(1,('Annual Sales FINAL 06262023'!$A$3:$A$4500=Table2.5c!$A21)*('Annual Sales FINAL 06262023'!$F$3:$F$4500='Input_Data &amp; TOC'!$A$2),'Annual Sales FINAL 06262023'!$J$3:$J$4500,,TRUE),_xlfn.XLOOKUP(A21,'LOOKUP SalesReport 2023-11-13'!A:A,'LOOKUP SalesReport 2023-11-13'!H:H,,FALSE))</f>
        <v>Alaska Village Electric Cooperative</v>
      </c>
      <c r="E21" s="48" t="str" cm="1">
        <f t="array" ref="E21">IFERROR(_xlfn.XLOOKUP(1,('Annual Sales FINAL 06262023'!$A$3:$A$4500=Table2.5c!$A21)*('Annual Sales FINAL 06262023'!$F$3:$F$4500='Input_Data &amp; TOC'!$A$2),'Annual Sales FINAL 06262023'!$B$3:$B$4500,,TRUE),_xlfn.XLOOKUP(A21,'LOOKUP SalesReport 2023-11-13'!A:A,'LOOKUP SalesReport 2023-11-13'!G:G,,FALSE))</f>
        <v>Shishmaref</v>
      </c>
      <c r="F21" s="48" t="str" cm="1">
        <f t="array" ref="F21">IFERROR(_xlfn.XLOOKUP(1,('Annual Sales FINAL 06262023'!$A$3:$A$4500=Table2.5c!$A21)*('Annual Sales FINAL 06262023'!$F$3:$F$4500='Input_Data &amp; TOC'!$A$2),'Annual Sales FINAL 06262023'!$E$3:$E$4500,,TRUE),_xlfn.XLOOKUP(A21,'LOOKUP SalesReport 2023-11-13'!A:A,'LOOKUP SalesReport 2023-11-13'!K:K,,FALSE))</f>
        <v>Shishmaref_grid</v>
      </c>
      <c r="G21" s="98" t="str">
        <f>VLOOKUP($F21,'LOOKUP INTERTIES 2023-11-08'!$B$2:$G$206,6,FALSE)</f>
        <v>Bering Straits</v>
      </c>
      <c r="H21" s="133" cm="1">
        <f t="array" ref="H21">IFERROR(IF(_xlfn.XLOOKUP(1,('Annual Sales FINAL 06262023'!$A$3:$A$4500=$A21)*('Annual Sales FINAL 06262023'!$F$3:$F$4500='Input_Data &amp; TOC'!$A$2),'Annual Sales FINAL 06262023'!$T$3:$T$4500,,TRUE)=0,VLOOKUP($A21,Table2.5a!$A$3:$AA$196,11,FALSE),_xlfn.XLOOKUP(1,('Annual Sales FINAL 06262023'!$A$3:$A$4500=$A21)*('Annual Sales FINAL 06262023'!$F$3:$F$4500='Input_Data &amp; TOC'!$A$2),'Annual Sales FINAL 06262023'!$T$3:$T$4500,,TRUE)),)</f>
        <v>0.52355000000000007</v>
      </c>
      <c r="I21" s="135">
        <f t="shared" si="0"/>
        <v>0.26491666666666669</v>
      </c>
      <c r="J21" s="133" cm="1">
        <f t="array" ref="J21">IFERROR(IF(_xlfn.XLOOKUP(1,('Annual Sales FINAL 06262023'!$A$3:$A$4500=$A21)*('Annual Sales FINAL 06262023'!$F$3:$F$4500='Input_Data &amp; TOC'!$A$2),'Annual Sales FINAL 06262023'!$U$3:$U$4500,,TRUE)=0,VLOOKUP($A21,Table2.5a!$A$3:$AA$196,11,FALSE),_xlfn.XLOOKUP(1,('Annual Sales FINAL 06262023'!$A$3:$A$4500=$A21)*('Annual Sales FINAL 06262023'!$F$3:$F$4500='Input_Data &amp; TOC'!$A$2),'Annual Sales FINAL 06262023'!$U$3:$U$4500,,TRUE)),)</f>
        <v>0.25863333333333338</v>
      </c>
      <c r="K21" s="138">
        <f t="shared" si="1"/>
        <v>0.50600070034699007</v>
      </c>
      <c r="L21" s="134" t="str">
        <f t="shared" si="2"/>
        <v>Yes</v>
      </c>
      <c r="M21" s="135" t="str" cm="1">
        <f t="array" ref="M21">IFERROR(_xlfn.XLOOKUP(1,('Annual Sales FINAL 06262023'!$A$3:$A$4500=$A21)*('Annual Sales FINAL 06262023'!$F$3:$F$4500='Input_Data &amp; TOC'!$A$2),'Annual Sales FINAL 06262023'!$S$3:$S$4500,,TRUE),)</f>
        <v>PCE</v>
      </c>
      <c r="N21" s="174" cm="1">
        <f t="array" ref="N21">IFERROR(_xlfn.XLOOKUP(1,('Annual Sales FINAL 06262023'!$A$3:$A$4500=$A21)*('Annual Sales FINAL 06262023'!$F$3:$F$4500='Input_Data &amp; TOC'!$A$2),'Annual Sales FINAL 06262023'!$AU$3:$AU$4500,,TRUE),)</f>
        <v>12</v>
      </c>
      <c r="O21" s="98" t="str">
        <f>VLOOKUP($A21,'LOOKUP SalesReport 2023-11-13'!$A$2:$P$216,16,FALSE)</f>
        <v>Bering Straits</v>
      </c>
    </row>
    <row r="22" spans="1:15" s="98" customFormat="1" x14ac:dyDescent="0.25">
      <c r="A22" s="98" t="s">
        <v>707</v>
      </c>
      <c r="B22" s="98">
        <v>331680</v>
      </c>
      <c r="C22">
        <f>VLOOKUP(A22,'LOOKUP SalesReport 2023-11-13'!$A$2:$Q$216,9,FALSE)</f>
        <v>169</v>
      </c>
      <c r="D22" s="48" t="str" cm="1">
        <f t="array" ref="D22">IFERROR(_xlfn.XLOOKUP(1,('Annual Sales FINAL 06262023'!$A$3:$A$4500=Table2.5c!$A22)*('Annual Sales FINAL 06262023'!$F$3:$F$4500='Input_Data &amp; TOC'!$A$2),'Annual Sales FINAL 06262023'!$J$3:$J$4500,,TRUE),_xlfn.XLOOKUP(A22,'LOOKUP SalesReport 2023-11-13'!A:A,'LOOKUP SalesReport 2023-11-13'!H:H,,FALSE))</f>
        <v>Alaska Village Electric Cooperative</v>
      </c>
      <c r="E22" s="48" t="str" cm="1">
        <f t="array" ref="E22">IFERROR(_xlfn.XLOOKUP(1,('Annual Sales FINAL 06262023'!$A$3:$A$4500=Table2.5c!$A22)*('Annual Sales FINAL 06262023'!$F$3:$F$4500='Input_Data &amp; TOC'!$A$2),'Annual Sales FINAL 06262023'!$B$3:$B$4500,,TRUE),_xlfn.XLOOKUP(A22,'LOOKUP SalesReport 2023-11-13'!A:A,'LOOKUP SalesReport 2023-11-13'!G:G,,FALSE))</f>
        <v>Stebbins</v>
      </c>
      <c r="F22" s="48" t="str" cm="1">
        <f t="array" ref="F22">IFERROR(_xlfn.XLOOKUP(1,('Annual Sales FINAL 06262023'!$A$3:$A$4500=Table2.5c!$A22)*('Annual Sales FINAL 06262023'!$F$3:$F$4500='Input_Data &amp; TOC'!$A$2),'Annual Sales FINAL 06262023'!$E$3:$E$4500,,TRUE),_xlfn.XLOOKUP(A22,'LOOKUP SalesReport 2023-11-13'!A:A,'LOOKUP SalesReport 2023-11-13'!K:K,,FALSE))</f>
        <v>Stebbins_grid</v>
      </c>
      <c r="G22" s="98" t="str">
        <f>VLOOKUP($F22,'LOOKUP INTERTIES 2023-11-08'!$B$2:$G$206,6,FALSE)</f>
        <v>Bering Straits</v>
      </c>
      <c r="H22" s="133" cm="1">
        <f t="array" ref="H22">IFERROR(IF(_xlfn.XLOOKUP(1,('Annual Sales FINAL 06262023'!$A$3:$A$4500=$A22)*('Annual Sales FINAL 06262023'!$F$3:$F$4500='Input_Data &amp; TOC'!$A$2),'Annual Sales FINAL 06262023'!$T$3:$T$4500,,TRUE)=0,VLOOKUP($A22,Table2.5a!$A$3:$AA$196,11,FALSE),_xlfn.XLOOKUP(1,('Annual Sales FINAL 06262023'!$A$3:$A$4500=$A22)*('Annual Sales FINAL 06262023'!$F$3:$F$4500='Input_Data &amp; TOC'!$A$2),'Annual Sales FINAL 06262023'!$T$3:$T$4500,,TRUE)),)</f>
        <v>0.51576666666666671</v>
      </c>
      <c r="I22" s="135">
        <f t="shared" si="0"/>
        <v>0.25728333333333336</v>
      </c>
      <c r="J22" s="133" cm="1">
        <f t="array" ref="J22">IFERROR(IF(_xlfn.XLOOKUP(1,('Annual Sales FINAL 06262023'!$A$3:$A$4500=$A22)*('Annual Sales FINAL 06262023'!$F$3:$F$4500='Input_Data &amp; TOC'!$A$2),'Annual Sales FINAL 06262023'!$U$3:$U$4500,,TRUE)=0,VLOOKUP($A22,Table2.5a!$A$3:$AA$196,11,FALSE),_xlfn.XLOOKUP(1,('Annual Sales FINAL 06262023'!$A$3:$A$4500=$A22)*('Annual Sales FINAL 06262023'!$F$3:$F$4500='Input_Data &amp; TOC'!$A$2),'Annual Sales FINAL 06262023'!$U$3:$U$4500,,TRUE)),)</f>
        <v>0.25848333333333334</v>
      </c>
      <c r="K22" s="138">
        <f t="shared" si="1"/>
        <v>0.49883668325470176</v>
      </c>
      <c r="L22" s="134" t="str">
        <f t="shared" si="2"/>
        <v>Yes</v>
      </c>
      <c r="M22" s="135" t="str" cm="1">
        <f t="array" ref="M22">IFERROR(_xlfn.XLOOKUP(1,('Annual Sales FINAL 06262023'!$A$3:$A$4500=$A22)*('Annual Sales FINAL 06262023'!$F$3:$F$4500='Input_Data &amp; TOC'!$A$2),'Annual Sales FINAL 06262023'!$S$3:$S$4500,,TRUE),)</f>
        <v>PCE</v>
      </c>
      <c r="N22" s="174" cm="1">
        <f t="array" ref="N22">IFERROR(_xlfn.XLOOKUP(1,('Annual Sales FINAL 06262023'!$A$3:$A$4500=$A22)*('Annual Sales FINAL 06262023'!$F$3:$F$4500='Input_Data &amp; TOC'!$A$2),'Annual Sales FINAL 06262023'!$AU$3:$AU$4500,,TRUE),)</f>
        <v>12</v>
      </c>
      <c r="O22" s="98" t="str">
        <f>VLOOKUP($A22,'LOOKUP SalesReport 2023-11-13'!$A$2:$P$216,16,FALSE)</f>
        <v>Bering Straits</v>
      </c>
    </row>
    <row r="23" spans="1:15" s="98" customFormat="1" x14ac:dyDescent="0.25">
      <c r="A23" s="98" t="s">
        <v>724</v>
      </c>
      <c r="B23" s="98">
        <v>331730</v>
      </c>
      <c r="C23">
        <f>VLOOKUP(A23,'LOOKUP SalesReport 2023-11-13'!$A$2:$Q$216,9,FALSE)</f>
        <v>169</v>
      </c>
      <c r="D23" s="48" t="str" cm="1">
        <f t="array" ref="D23">IFERROR(_xlfn.XLOOKUP(1,('Annual Sales FINAL 06262023'!$A$3:$A$4500=Table2.5c!$A23)*('Annual Sales FINAL 06262023'!$F$3:$F$4500='Input_Data &amp; TOC'!$A$2),'Annual Sales FINAL 06262023'!$J$3:$J$4500,,TRUE),_xlfn.XLOOKUP(A23,'LOOKUP SalesReport 2023-11-13'!A:A,'LOOKUP SalesReport 2023-11-13'!H:H,,FALSE))</f>
        <v>Alaska Village Electric Cooperative</v>
      </c>
      <c r="E23" s="48" t="str" cm="1">
        <f t="array" ref="E23">IFERROR(_xlfn.XLOOKUP(1,('Annual Sales FINAL 06262023'!$A$3:$A$4500=Table2.5c!$A23)*('Annual Sales FINAL 06262023'!$F$3:$F$4500='Input_Data &amp; TOC'!$A$2),'Annual Sales FINAL 06262023'!$B$3:$B$4500,,TRUE),_xlfn.XLOOKUP(A23,'LOOKUP SalesReport 2023-11-13'!A:A,'LOOKUP SalesReport 2023-11-13'!G:G,,FALSE))</f>
        <v>Wales</v>
      </c>
      <c r="F23" s="48" t="str" cm="1">
        <f t="array" ref="F23">IFERROR(_xlfn.XLOOKUP(1,('Annual Sales FINAL 06262023'!$A$3:$A$4500=Table2.5c!$A23)*('Annual Sales FINAL 06262023'!$F$3:$F$4500='Input_Data &amp; TOC'!$A$2),'Annual Sales FINAL 06262023'!$E$3:$E$4500,,TRUE),_xlfn.XLOOKUP(A23,'LOOKUP SalesReport 2023-11-13'!A:A,'LOOKUP SalesReport 2023-11-13'!K:K,,FALSE))</f>
        <v>Wales_grid</v>
      </c>
      <c r="G23" s="98" t="str">
        <f>VLOOKUP($F23,'LOOKUP INTERTIES 2023-11-08'!$B$2:$G$206,6,FALSE)</f>
        <v>Bering Straits</v>
      </c>
      <c r="H23" s="133" cm="1">
        <f t="array" ref="H23">IFERROR(IF(_xlfn.XLOOKUP(1,('Annual Sales FINAL 06262023'!$A$3:$A$4500=$A23)*('Annual Sales FINAL 06262023'!$F$3:$F$4500='Input_Data &amp; TOC'!$A$2),'Annual Sales FINAL 06262023'!$T$3:$T$4500,,TRUE)=0,VLOOKUP($A23,Table2.5a!$A$3:$AA$196,11,FALSE),_xlfn.XLOOKUP(1,('Annual Sales FINAL 06262023'!$A$3:$A$4500=$A23)*('Annual Sales FINAL 06262023'!$F$3:$F$4500='Input_Data &amp; TOC'!$A$2),'Annual Sales FINAL 06262023'!$T$3:$T$4500,,TRUE)),)</f>
        <v>0.56005833333333321</v>
      </c>
      <c r="I23" s="135">
        <f t="shared" si="0"/>
        <v>0.29959166666666659</v>
      </c>
      <c r="J23" s="133" cm="1">
        <f t="array" ref="J23">IFERROR(IF(_xlfn.XLOOKUP(1,('Annual Sales FINAL 06262023'!$A$3:$A$4500=$A23)*('Annual Sales FINAL 06262023'!$F$3:$F$4500='Input_Data &amp; TOC'!$A$2),'Annual Sales FINAL 06262023'!$U$3:$U$4500,,TRUE)=0,VLOOKUP($A23,Table2.5a!$A$3:$AA$196,11,FALSE),_xlfn.XLOOKUP(1,('Annual Sales FINAL 06262023'!$A$3:$A$4500=$A23)*('Annual Sales FINAL 06262023'!$F$3:$F$4500='Input_Data &amp; TOC'!$A$2),'Annual Sales FINAL 06262023'!$U$3:$U$4500,,TRUE)),)</f>
        <v>0.26046666666666662</v>
      </c>
      <c r="K23" s="138">
        <f t="shared" si="1"/>
        <v>0.534929397235407</v>
      </c>
      <c r="L23" s="134" t="str">
        <f t="shared" si="2"/>
        <v>Yes</v>
      </c>
      <c r="M23" s="135" t="str" cm="1">
        <f t="array" ref="M23">IFERROR(_xlfn.XLOOKUP(1,('Annual Sales FINAL 06262023'!$A$3:$A$4500=$A23)*('Annual Sales FINAL 06262023'!$F$3:$F$4500='Input_Data &amp; TOC'!$A$2),'Annual Sales FINAL 06262023'!$S$3:$S$4500,,TRUE),)</f>
        <v>PCE</v>
      </c>
      <c r="N23" s="174" cm="1">
        <f t="array" ref="N23">IFERROR(_xlfn.XLOOKUP(1,('Annual Sales FINAL 06262023'!$A$3:$A$4500=$A23)*('Annual Sales FINAL 06262023'!$F$3:$F$4500='Input_Data &amp; TOC'!$A$2),'Annual Sales FINAL 06262023'!$AU$3:$AU$4500,,TRUE),)</f>
        <v>12</v>
      </c>
      <c r="O23" s="98" t="str">
        <f>VLOOKUP($A23,'LOOKUP SalesReport 2023-11-13'!$A$2:$P$216,16,FALSE)</f>
        <v>Bering Straits</v>
      </c>
    </row>
    <row r="24" spans="1:15" s="98" customFormat="1" x14ac:dyDescent="0.25">
      <c r="A24" s="98" t="s">
        <v>572</v>
      </c>
      <c r="B24" s="98">
        <v>331270</v>
      </c>
      <c r="C24">
        <f>VLOOKUP(A24,'LOOKUP SalesReport 2023-11-13'!$A$2:$Q$216,9,FALSE)</f>
        <v>169</v>
      </c>
      <c r="D24" s="48" t="str" cm="1">
        <f t="array" ref="D24">IFERROR(_xlfn.XLOOKUP(1,('Annual Sales FINAL 06262023'!$A$3:$A$4500=Table2.5c!$A24)*('Annual Sales FINAL 06262023'!$F$3:$F$4500='Input_Data &amp; TOC'!$A$2),'Annual Sales FINAL 06262023'!$J$3:$J$4500,,TRUE),_xlfn.XLOOKUP(A24,'LOOKUP SalesReport 2023-11-13'!A:A,'LOOKUP SalesReport 2023-11-13'!H:H,,FALSE))</f>
        <v>Alaska Village Electric Cooperative</v>
      </c>
      <c r="E24" s="48" t="str" cm="1">
        <f t="array" ref="E24">IFERROR(_xlfn.XLOOKUP(1,('Annual Sales FINAL 06262023'!$A$3:$A$4500=Table2.5c!$A24)*('Annual Sales FINAL 06262023'!$F$3:$F$4500='Input_Data &amp; TOC'!$A$2),'Annual Sales FINAL 06262023'!$B$3:$B$4500,,TRUE),_xlfn.XLOOKUP(A24,'LOOKUP SalesReport 2023-11-13'!A:A,'LOOKUP SalesReport 2023-11-13'!G:G,,FALSE))</f>
        <v>Brevig Mission</v>
      </c>
      <c r="F24" s="48" t="str" cm="1">
        <f t="array" ref="F24">IFERROR(_xlfn.XLOOKUP(1,('Annual Sales FINAL 06262023'!$A$3:$A$4500=Table2.5c!$A24)*('Annual Sales FINAL 06262023'!$F$3:$F$4500='Input_Data &amp; TOC'!$A$2),'Annual Sales FINAL 06262023'!$E$3:$E$4500,,TRUE),_xlfn.XLOOKUP(A24,'LOOKUP SalesReport 2023-11-13'!A:A,'LOOKUP SalesReport 2023-11-13'!K:K,,FALSE))</f>
        <v>Brevig Mission_grid</v>
      </c>
      <c r="G24" s="98" t="str">
        <f>VLOOKUP($F24,'LOOKUP INTERTIES 2023-11-08'!$B$2:$G$206,6,FALSE)</f>
        <v>Bering Straits</v>
      </c>
      <c r="H24" s="133" cm="1">
        <f t="array" ref="H24">IFERROR(IF(_xlfn.XLOOKUP(1,('Annual Sales FINAL 06262023'!$A$3:$A$4500=$A24)*('Annual Sales FINAL 06262023'!$F$3:$F$4500='Input_Data &amp; TOC'!$A$2),'Annual Sales FINAL 06262023'!$T$3:$T$4500,,TRUE)=0,VLOOKUP($A24,Table2.5a!$A$3:$AA$196,11,FALSE),_xlfn.XLOOKUP(1,('Annual Sales FINAL 06262023'!$A$3:$A$4500=$A24)*('Annual Sales FINAL 06262023'!$F$3:$F$4500='Input_Data &amp; TOC'!$A$2),'Annual Sales FINAL 06262023'!$T$3:$T$4500,,TRUE)),)</f>
        <v>0.5273833333333332</v>
      </c>
      <c r="I24" s="135">
        <f t="shared" si="0"/>
        <v>0.26860833333333328</v>
      </c>
      <c r="J24" s="133" cm="1">
        <f t="array" ref="J24">IFERROR(IF(_xlfn.XLOOKUP(1,('Annual Sales FINAL 06262023'!$A$3:$A$4500=$A24)*('Annual Sales FINAL 06262023'!$F$3:$F$4500='Input_Data &amp; TOC'!$A$2),'Annual Sales FINAL 06262023'!$U$3:$U$4500,,TRUE)=0,VLOOKUP($A24,Table2.5a!$A$3:$AA$196,11,FALSE),_xlfn.XLOOKUP(1,('Annual Sales FINAL 06262023'!$A$3:$A$4500=$A24)*('Annual Sales FINAL 06262023'!$F$3:$F$4500='Input_Data &amp; TOC'!$A$2),'Annual Sales FINAL 06262023'!$U$3:$U$4500,,TRUE)),)</f>
        <v>0.25877499999999992</v>
      </c>
      <c r="K24" s="138">
        <f t="shared" si="1"/>
        <v>0.50932275700786911</v>
      </c>
      <c r="L24" s="134" t="str">
        <f t="shared" si="2"/>
        <v>Yes</v>
      </c>
      <c r="M24" s="135" t="str" cm="1">
        <f t="array" ref="M24">IFERROR(_xlfn.XLOOKUP(1,('Annual Sales FINAL 06262023'!$A$3:$A$4500=$A24)*('Annual Sales FINAL 06262023'!$F$3:$F$4500='Input_Data &amp; TOC'!$A$2),'Annual Sales FINAL 06262023'!$S$3:$S$4500,,TRUE),)</f>
        <v>PCE</v>
      </c>
      <c r="N24" s="174" cm="1">
        <f t="array" ref="N24">IFERROR(_xlfn.XLOOKUP(1,('Annual Sales FINAL 06262023'!$A$3:$A$4500=$A24)*('Annual Sales FINAL 06262023'!$F$3:$F$4500='Input_Data &amp; TOC'!$A$2),'Annual Sales FINAL 06262023'!$AU$3:$AU$4500,,TRUE),)</f>
        <v>12</v>
      </c>
      <c r="O24" s="98" t="str">
        <f>VLOOKUP($A24,'LOOKUP SalesReport 2023-11-13'!$A$2:$P$216,16,FALSE)</f>
        <v>Bering Straits</v>
      </c>
    </row>
    <row r="25" spans="1:15" s="98" customFormat="1" x14ac:dyDescent="0.25">
      <c r="A25" s="98" t="s">
        <v>585</v>
      </c>
      <c r="B25" s="98">
        <v>331300</v>
      </c>
      <c r="C25">
        <f>VLOOKUP(A25,'LOOKUP SalesReport 2023-11-13'!$A$2:$Q$216,9,FALSE)</f>
        <v>169</v>
      </c>
      <c r="D25" s="48" t="str" cm="1">
        <f t="array" ref="D25">IFERROR(_xlfn.XLOOKUP(1,('Annual Sales FINAL 06262023'!$A$3:$A$4500=Table2.5c!$A25)*('Annual Sales FINAL 06262023'!$F$3:$F$4500='Input_Data &amp; TOC'!$A$2),'Annual Sales FINAL 06262023'!$J$3:$J$4500,,TRUE),_xlfn.XLOOKUP(A25,'LOOKUP SalesReport 2023-11-13'!A:A,'LOOKUP SalesReport 2023-11-13'!H:H,,FALSE))</f>
        <v>Alaska Village Electric Cooperative</v>
      </c>
      <c r="E25" s="48" t="str" cm="1">
        <f t="array" ref="E25">IFERROR(_xlfn.XLOOKUP(1,('Annual Sales FINAL 06262023'!$A$3:$A$4500=Table2.5c!$A25)*('Annual Sales FINAL 06262023'!$F$3:$F$4500='Input_Data &amp; TOC'!$A$2),'Annual Sales FINAL 06262023'!$B$3:$B$4500,,TRUE),_xlfn.XLOOKUP(A25,'LOOKUP SalesReport 2023-11-13'!A:A,'LOOKUP SalesReport 2023-11-13'!G:G,,FALSE))</f>
        <v>Elim</v>
      </c>
      <c r="F25" s="48" t="str" cm="1">
        <f t="array" ref="F25">IFERROR(_xlfn.XLOOKUP(1,('Annual Sales FINAL 06262023'!$A$3:$A$4500=Table2.5c!$A25)*('Annual Sales FINAL 06262023'!$F$3:$F$4500='Input_Data &amp; TOC'!$A$2),'Annual Sales FINAL 06262023'!$E$3:$E$4500,,TRUE),_xlfn.XLOOKUP(A25,'LOOKUP SalesReport 2023-11-13'!A:A,'LOOKUP SalesReport 2023-11-13'!K:K,,FALSE))</f>
        <v>Elim_grid</v>
      </c>
      <c r="G25" s="98" t="str">
        <f>VLOOKUP($F25,'LOOKUP INTERTIES 2023-11-08'!$B$2:$G$206,6,FALSE)</f>
        <v>Bering Straits</v>
      </c>
      <c r="H25" s="133" cm="1">
        <f t="array" ref="H25">IFERROR(IF(_xlfn.XLOOKUP(1,('Annual Sales FINAL 06262023'!$A$3:$A$4500=$A25)*('Annual Sales FINAL 06262023'!$F$3:$F$4500='Input_Data &amp; TOC'!$A$2),'Annual Sales FINAL 06262023'!$T$3:$T$4500,,TRUE)=0,VLOOKUP($A25,Table2.5a!$A$3:$AA$196,11,FALSE),_xlfn.XLOOKUP(1,('Annual Sales FINAL 06262023'!$A$3:$A$4500=$A25)*('Annual Sales FINAL 06262023'!$F$3:$F$4500='Input_Data &amp; TOC'!$A$2),'Annual Sales FINAL 06262023'!$T$3:$T$4500,,TRUE)),)</f>
        <v>0.51444999999999996</v>
      </c>
      <c r="I25" s="135">
        <f t="shared" si="0"/>
        <v>0.25652499999999984</v>
      </c>
      <c r="J25" s="133" cm="1">
        <f t="array" ref="J25">IFERROR(IF(_xlfn.XLOOKUP(1,('Annual Sales FINAL 06262023'!$A$3:$A$4500=$A25)*('Annual Sales FINAL 06262023'!$F$3:$F$4500='Input_Data &amp; TOC'!$A$2),'Annual Sales FINAL 06262023'!$U$3:$U$4500,,TRUE)=0,VLOOKUP($A25,Table2.5a!$A$3:$AA$196,11,FALSE),_xlfn.XLOOKUP(1,('Annual Sales FINAL 06262023'!$A$3:$A$4500=$A25)*('Annual Sales FINAL 06262023'!$F$3:$F$4500='Input_Data &amp; TOC'!$A$2),'Annual Sales FINAL 06262023'!$U$3:$U$4500,,TRUE)),)</f>
        <v>0.25792500000000013</v>
      </c>
      <c r="K25" s="138">
        <f t="shared" si="1"/>
        <v>0.49863932354942142</v>
      </c>
      <c r="L25" s="134" t="str">
        <f t="shared" si="2"/>
        <v>Yes</v>
      </c>
      <c r="M25" s="135" t="str" cm="1">
        <f t="array" ref="M25">IFERROR(_xlfn.XLOOKUP(1,('Annual Sales FINAL 06262023'!$A$3:$A$4500=$A25)*('Annual Sales FINAL 06262023'!$F$3:$F$4500='Input_Data &amp; TOC'!$A$2),'Annual Sales FINAL 06262023'!$S$3:$S$4500,,TRUE),)</f>
        <v>PCE</v>
      </c>
      <c r="N25" s="174" cm="1">
        <f t="array" ref="N25">IFERROR(_xlfn.XLOOKUP(1,('Annual Sales FINAL 06262023'!$A$3:$A$4500=$A25)*('Annual Sales FINAL 06262023'!$F$3:$F$4500='Input_Data &amp; TOC'!$A$2),'Annual Sales FINAL 06262023'!$AU$3:$AU$4500,,TRUE),)</f>
        <v>12</v>
      </c>
      <c r="O25" s="98" t="str">
        <f>VLOOKUP($A25,'LOOKUP SalesReport 2023-11-13'!$A$2:$P$216,16,FALSE)</f>
        <v>Bering Straits</v>
      </c>
    </row>
    <row r="26" spans="1:15" s="98" customFormat="1" x14ac:dyDescent="0.25">
      <c r="A26" s="98" t="s">
        <v>592</v>
      </c>
      <c r="B26" s="98">
        <v>331320</v>
      </c>
      <c r="C26">
        <f>VLOOKUP(A26,'LOOKUP SalesReport 2023-11-13'!$A$2:$Q$216,9,FALSE)</f>
        <v>169</v>
      </c>
      <c r="D26" s="48" t="str" cm="1">
        <f t="array" ref="D26">IFERROR(_xlfn.XLOOKUP(1,('Annual Sales FINAL 06262023'!$A$3:$A$4500=Table2.5c!$A26)*('Annual Sales FINAL 06262023'!$F$3:$F$4500='Input_Data &amp; TOC'!$A$2),'Annual Sales FINAL 06262023'!$J$3:$J$4500,,TRUE),_xlfn.XLOOKUP(A26,'LOOKUP SalesReport 2023-11-13'!A:A,'LOOKUP SalesReport 2023-11-13'!H:H,,FALSE))</f>
        <v>Alaska Village Electric Cooperative</v>
      </c>
      <c r="E26" s="48" t="str" cm="1">
        <f t="array" ref="E26">IFERROR(_xlfn.XLOOKUP(1,('Annual Sales FINAL 06262023'!$A$3:$A$4500=Table2.5c!$A26)*('Annual Sales FINAL 06262023'!$F$3:$F$4500='Input_Data &amp; TOC'!$A$2),'Annual Sales FINAL 06262023'!$B$3:$B$4500,,TRUE),_xlfn.XLOOKUP(A26,'LOOKUP SalesReport 2023-11-13'!A:A,'LOOKUP SalesReport 2023-11-13'!G:G,,FALSE))</f>
        <v>Gambell</v>
      </c>
      <c r="F26" s="48" t="str" cm="1">
        <f t="array" ref="F26">IFERROR(_xlfn.XLOOKUP(1,('Annual Sales FINAL 06262023'!$A$3:$A$4500=Table2.5c!$A26)*('Annual Sales FINAL 06262023'!$F$3:$F$4500='Input_Data &amp; TOC'!$A$2),'Annual Sales FINAL 06262023'!$E$3:$E$4500,,TRUE),_xlfn.XLOOKUP(A26,'LOOKUP SalesReport 2023-11-13'!A:A,'LOOKUP SalesReport 2023-11-13'!K:K,,FALSE))</f>
        <v>Gambell_grid</v>
      </c>
      <c r="G26" s="98" t="str">
        <f>VLOOKUP($F26,'LOOKUP INTERTIES 2023-11-08'!$B$2:$G$206,6,FALSE)</f>
        <v>Bering Straits</v>
      </c>
      <c r="H26" s="133" cm="1">
        <f t="array" ref="H26">IFERROR(IF(_xlfn.XLOOKUP(1,('Annual Sales FINAL 06262023'!$A$3:$A$4500=$A26)*('Annual Sales FINAL 06262023'!$F$3:$F$4500='Input_Data &amp; TOC'!$A$2),'Annual Sales FINAL 06262023'!$T$3:$T$4500,,TRUE)=0,VLOOKUP($A26,Table2.5a!$A$3:$AA$196,11,FALSE),_xlfn.XLOOKUP(1,('Annual Sales FINAL 06262023'!$A$3:$A$4500=$A26)*('Annual Sales FINAL 06262023'!$F$3:$F$4500='Input_Data &amp; TOC'!$A$2),'Annual Sales FINAL 06262023'!$T$3:$T$4500,,TRUE)),)</f>
        <v>0.53456666666666652</v>
      </c>
      <c r="I26" s="135">
        <f t="shared" si="0"/>
        <v>0.26241666666666646</v>
      </c>
      <c r="J26" s="133" cm="1">
        <f t="array" ref="J26">IFERROR(IF(_xlfn.XLOOKUP(1,('Annual Sales FINAL 06262023'!$A$3:$A$4500=$A26)*('Annual Sales FINAL 06262023'!$F$3:$F$4500='Input_Data &amp; TOC'!$A$2),'Annual Sales FINAL 06262023'!$U$3:$U$4500,,TRUE)=0,VLOOKUP($A26,Table2.5a!$A$3:$AA$196,11,FALSE),_xlfn.XLOOKUP(1,('Annual Sales FINAL 06262023'!$A$3:$A$4500=$A26)*('Annual Sales FINAL 06262023'!$F$3:$F$4500='Input_Data &amp; TOC'!$A$2),'Annual Sales FINAL 06262023'!$U$3:$U$4500,,TRUE)),)</f>
        <v>0.27215000000000006</v>
      </c>
      <c r="K26" s="138">
        <f t="shared" si="1"/>
        <v>0.49089605287772003</v>
      </c>
      <c r="L26" s="134" t="str">
        <f t="shared" si="2"/>
        <v>Yes</v>
      </c>
      <c r="M26" s="135" t="str" cm="1">
        <f t="array" ref="M26">IFERROR(_xlfn.XLOOKUP(1,('Annual Sales FINAL 06262023'!$A$3:$A$4500=$A26)*('Annual Sales FINAL 06262023'!$F$3:$F$4500='Input_Data &amp; TOC'!$A$2),'Annual Sales FINAL 06262023'!$S$3:$S$4500,,TRUE),)</f>
        <v>PCE</v>
      </c>
      <c r="N26" s="174" cm="1">
        <f t="array" ref="N26">IFERROR(_xlfn.XLOOKUP(1,('Annual Sales FINAL 06262023'!$A$3:$A$4500=$A26)*('Annual Sales FINAL 06262023'!$F$3:$F$4500='Input_Data &amp; TOC'!$A$2),'Annual Sales FINAL 06262023'!$AU$3:$AU$4500,,TRUE),)</f>
        <v>12</v>
      </c>
      <c r="O26" s="98" t="str">
        <f>VLOOKUP($A26,'LOOKUP SalesReport 2023-11-13'!$A$2:$P$216,16,FALSE)</f>
        <v>Bering Straits</v>
      </c>
    </row>
    <row r="27" spans="1:15" s="98" customFormat="1" x14ac:dyDescent="0.25">
      <c r="A27" s="98" t="s">
        <v>925</v>
      </c>
      <c r="B27" s="98">
        <v>331930</v>
      </c>
      <c r="C27">
        <f>VLOOKUP(A27,'LOOKUP SalesReport 2023-11-13'!$A$2:$Q$216,9,FALSE)</f>
        <v>383</v>
      </c>
      <c r="D27" s="48" t="str" cm="1">
        <f t="array" ref="D27">IFERROR(_xlfn.XLOOKUP(1,('Annual Sales FINAL 06262023'!$A$3:$A$4500=Table2.5c!$A27)*('Annual Sales FINAL 06262023'!$F$3:$F$4500='Input_Data &amp; TOC'!$A$2),'Annual Sales FINAL 06262023'!$J$3:$J$4500,,TRUE),_xlfn.XLOOKUP(A27,'LOOKUP SalesReport 2023-11-13'!A:A,'LOOKUP SalesReport 2023-11-13'!H:H,,FALSE))</f>
        <v>Diomede Joint Utilities</v>
      </c>
      <c r="E27" s="48" t="str" cm="1">
        <f t="array" ref="E27">IFERROR(_xlfn.XLOOKUP(1,('Annual Sales FINAL 06262023'!$A$3:$A$4500=Table2.5c!$A27)*('Annual Sales FINAL 06262023'!$F$3:$F$4500='Input_Data &amp; TOC'!$A$2),'Annual Sales FINAL 06262023'!$B$3:$B$4500,,TRUE),_xlfn.XLOOKUP(A27,'LOOKUP SalesReport 2023-11-13'!A:A,'LOOKUP SalesReport 2023-11-13'!G:G,,FALSE))</f>
        <v>Diomede</v>
      </c>
      <c r="F27" s="48" t="str" cm="1">
        <f t="array" ref="F27">IFERROR(_xlfn.XLOOKUP(1,('Annual Sales FINAL 06262023'!$A$3:$A$4500=Table2.5c!$A27)*('Annual Sales FINAL 06262023'!$F$3:$F$4500='Input_Data &amp; TOC'!$A$2),'Annual Sales FINAL 06262023'!$E$3:$E$4500,,TRUE),_xlfn.XLOOKUP(A27,'LOOKUP SalesReport 2023-11-13'!A:A,'LOOKUP SalesReport 2023-11-13'!K:K,,FALSE))</f>
        <v>Diomede_grid</v>
      </c>
      <c r="G27" s="98" t="str">
        <f>VLOOKUP($F27,'LOOKUP INTERTIES 2023-11-08'!$B$2:$G$206,6,FALSE)</f>
        <v>Bering Straits</v>
      </c>
      <c r="H27" s="133" cm="1">
        <f t="array" ref="H27">IFERROR(IF(_xlfn.XLOOKUP(1,('Annual Sales FINAL 06262023'!$A$3:$A$4500=$A27)*('Annual Sales FINAL 06262023'!$F$3:$F$4500='Input_Data &amp; TOC'!$A$2),'Annual Sales FINAL 06262023'!$T$3:$T$4500,,TRUE)=0,VLOOKUP($A27,Table2.5a!$A$3:$AA$196,11,FALSE),_xlfn.XLOOKUP(1,('Annual Sales FINAL 06262023'!$A$3:$A$4500=$A27)*('Annual Sales FINAL 06262023'!$F$3:$F$4500='Input_Data &amp; TOC'!$A$2),'Annual Sales FINAL 06262023'!$T$3:$T$4500,,TRUE)),)</f>
        <v>0.65000000000000013</v>
      </c>
      <c r="I27" s="135">
        <f t="shared" si="0"/>
        <v>0.15551666666666691</v>
      </c>
      <c r="J27" s="133" cm="1">
        <f t="array" ref="J27">IFERROR(IF(_xlfn.XLOOKUP(1,('Annual Sales FINAL 06262023'!$A$3:$A$4500=$A27)*('Annual Sales FINAL 06262023'!$F$3:$F$4500='Input_Data &amp; TOC'!$A$2),'Annual Sales FINAL 06262023'!$U$3:$U$4500,,TRUE)=0,VLOOKUP($A27,Table2.5a!$A$3:$AA$196,11,FALSE),_xlfn.XLOOKUP(1,('Annual Sales FINAL 06262023'!$A$3:$A$4500=$A27)*('Annual Sales FINAL 06262023'!$F$3:$F$4500='Input_Data &amp; TOC'!$A$2),'Annual Sales FINAL 06262023'!$U$3:$U$4500,,TRUE)),)</f>
        <v>0.49448333333333322</v>
      </c>
      <c r="K27" s="138">
        <f t="shared" si="1"/>
        <v>0.23925641025641059</v>
      </c>
      <c r="L27" s="134" t="str">
        <f t="shared" si="2"/>
        <v>Yes</v>
      </c>
      <c r="M27" s="135" t="str" cm="1">
        <f t="array" ref="M27">IFERROR(_xlfn.XLOOKUP(1,('Annual Sales FINAL 06262023'!$A$3:$A$4500=$A27)*('Annual Sales FINAL 06262023'!$F$3:$F$4500='Input_Data &amp; TOC'!$A$2),'Annual Sales FINAL 06262023'!$S$3:$S$4500,,TRUE),)</f>
        <v>PCE</v>
      </c>
      <c r="N27" s="174" cm="1">
        <f t="array" ref="N27">IFERROR(_xlfn.XLOOKUP(1,('Annual Sales FINAL 06262023'!$A$3:$A$4500=$A27)*('Annual Sales FINAL 06262023'!$F$3:$F$4500='Input_Data &amp; TOC'!$A$2),'Annual Sales FINAL 06262023'!$AU$3:$AU$4500,,TRUE),)</f>
        <v>12</v>
      </c>
      <c r="O27" s="98" t="str">
        <f>VLOOKUP($A27,'LOOKUP SalesReport 2023-11-13'!$A$2:$P$216,16,FALSE)</f>
        <v>Bering Straits</v>
      </c>
    </row>
    <row r="28" spans="1:15" s="98" customFormat="1" x14ac:dyDescent="0.25">
      <c r="A28" s="98" t="s">
        <v>504</v>
      </c>
      <c r="B28" s="98">
        <v>331685</v>
      </c>
      <c r="C28">
        <f>VLOOKUP(A28,'LOOKUP SalesReport 2023-11-13'!$A$2:$Q$216,9,FALSE)</f>
        <v>61</v>
      </c>
      <c r="D28" s="48" t="str" cm="1">
        <f t="array" ref="D28">IFERROR(_xlfn.XLOOKUP(1,('Annual Sales FINAL 06262023'!$A$3:$A$4500=Table2.5c!$A28)*('Annual Sales FINAL 06262023'!$F$3:$F$4500='Input_Data &amp; TOC'!$A$2),'Annual Sales FINAL 06262023'!$J$3:$J$4500,,TRUE),_xlfn.XLOOKUP(A28,'LOOKUP SalesReport 2023-11-13'!A:A,'LOOKUP SalesReport 2023-11-13'!H:H,,FALSE))</f>
        <v>Alaska Village Electric Cooperative</v>
      </c>
      <c r="E28" s="48" t="str" cm="1">
        <f t="array" ref="E28">IFERROR(_xlfn.XLOOKUP(1,('Annual Sales FINAL 06262023'!$A$3:$A$4500=Table2.5c!$A28)*('Annual Sales FINAL 06262023'!$F$3:$F$4500='Input_Data &amp; TOC'!$A$2),'Annual Sales FINAL 06262023'!$B$3:$B$4500,,TRUE),_xlfn.XLOOKUP(A28,'LOOKUP SalesReport 2023-11-13'!A:A,'LOOKUP SalesReport 2023-11-13'!G:G,,FALSE))</f>
        <v>Teller</v>
      </c>
      <c r="F28" s="48" t="str" cm="1">
        <f t="array" ref="F28">IFERROR(_xlfn.XLOOKUP(1,('Annual Sales FINAL 06262023'!$A$3:$A$4500=Table2.5c!$A28)*('Annual Sales FINAL 06262023'!$F$3:$F$4500='Input_Data &amp; TOC'!$A$2),'Annual Sales FINAL 06262023'!$E$3:$E$4500,,TRUE),_xlfn.XLOOKUP(A28,'LOOKUP SalesReport 2023-11-13'!A:A,'LOOKUP SalesReport 2023-11-13'!K:K,,FALSE))</f>
        <v>Teller_grid</v>
      </c>
      <c r="G28" s="98" t="str">
        <f>VLOOKUP($F28,'LOOKUP INTERTIES 2023-11-08'!$B$2:$G$206,6,FALSE)</f>
        <v>Bering Straits</v>
      </c>
      <c r="H28" s="133" cm="1">
        <f t="array" ref="H28">IFERROR(IF(_xlfn.XLOOKUP(1,('Annual Sales FINAL 06262023'!$A$3:$A$4500=$A28)*('Annual Sales FINAL 06262023'!$F$3:$F$4500='Input_Data &amp; TOC'!$A$2),'Annual Sales FINAL 06262023'!$T$3:$T$4500,,TRUE)=0,VLOOKUP($A28,Table2.5a!$A$3:$AA$196,11,FALSE),_xlfn.XLOOKUP(1,('Annual Sales FINAL 06262023'!$A$3:$A$4500=$A28)*('Annual Sales FINAL 06262023'!$F$3:$F$4500='Input_Data &amp; TOC'!$A$2),'Annual Sales FINAL 06262023'!$T$3:$T$4500,,TRUE)),)</f>
        <v>0.5315833333333333</v>
      </c>
      <c r="I28" s="135">
        <f t="shared" si="0"/>
        <v>0.27250833333333319</v>
      </c>
      <c r="J28" s="133" cm="1">
        <f t="array" ref="J28">IFERROR(IF(_xlfn.XLOOKUP(1,('Annual Sales FINAL 06262023'!$A$3:$A$4500=$A28)*('Annual Sales FINAL 06262023'!$F$3:$F$4500='Input_Data &amp; TOC'!$A$2),'Annual Sales FINAL 06262023'!$U$3:$U$4500,,TRUE)=0,VLOOKUP($A28,Table2.5a!$A$3:$AA$196,11,FALSE),_xlfn.XLOOKUP(1,('Annual Sales FINAL 06262023'!$A$3:$A$4500=$A28)*('Annual Sales FINAL 06262023'!$F$3:$F$4500='Input_Data &amp; TOC'!$A$2),'Annual Sales FINAL 06262023'!$U$3:$U$4500,,TRUE)),)</f>
        <v>0.25907500000000011</v>
      </c>
      <c r="K28" s="138">
        <f t="shared" si="1"/>
        <v>0.51263520928045125</v>
      </c>
      <c r="L28" s="134" t="str">
        <f t="shared" si="2"/>
        <v>Yes</v>
      </c>
      <c r="M28" s="135" t="str" cm="1">
        <f t="array" ref="M28">IFERROR(_xlfn.XLOOKUP(1,('Annual Sales FINAL 06262023'!$A$3:$A$4500=$A28)*('Annual Sales FINAL 06262023'!$F$3:$F$4500='Input_Data &amp; TOC'!$A$2),'Annual Sales FINAL 06262023'!$S$3:$S$4500,,TRUE),)</f>
        <v>PCE</v>
      </c>
      <c r="N28" s="174" cm="1">
        <f t="array" ref="N28">IFERROR(_xlfn.XLOOKUP(1,('Annual Sales FINAL 06262023'!$A$3:$A$4500=$A28)*('Annual Sales FINAL 06262023'!$F$3:$F$4500='Input_Data &amp; TOC'!$A$2),'Annual Sales FINAL 06262023'!$AU$3:$AU$4500,,TRUE),)</f>
        <v>12</v>
      </c>
      <c r="O28" s="98" t="str">
        <f>VLOOKUP($A28,'LOOKUP SalesReport 2023-11-13'!$A$2:$P$216,16,FALSE)</f>
        <v>Bering Straits</v>
      </c>
    </row>
    <row r="29" spans="1:15" s="98" customFormat="1" x14ac:dyDescent="0.25">
      <c r="A29" s="98" t="s">
        <v>554</v>
      </c>
      <c r="B29" s="98">
        <v>332340</v>
      </c>
      <c r="C29">
        <f>VLOOKUP(A29,'LOOKUP SalesReport 2023-11-13'!$A$2:$Q$216,9,FALSE)</f>
        <v>150</v>
      </c>
      <c r="D29" s="48" t="str" cm="1">
        <f t="array" ref="D29">IFERROR(_xlfn.XLOOKUP(1,('Annual Sales FINAL 06262023'!$A$3:$A$4500=Table2.5c!$A29)*('Annual Sales FINAL 06262023'!$F$3:$F$4500='Input_Data &amp; TOC'!$A$2),'Annual Sales FINAL 06262023'!$J$3:$J$4500,,TRUE),_xlfn.XLOOKUP(A29,'LOOKUP SalesReport 2023-11-13'!A:A,'LOOKUP SalesReport 2023-11-13'!H:H,,FALSE))</f>
        <v>Nome Joint Utility Systems</v>
      </c>
      <c r="E29" s="48" t="str" cm="1">
        <f t="array" ref="E29">IFERROR(_xlfn.XLOOKUP(1,('Annual Sales FINAL 06262023'!$A$3:$A$4500=Table2.5c!$A29)*('Annual Sales FINAL 06262023'!$F$3:$F$4500='Input_Data &amp; TOC'!$A$2),'Annual Sales FINAL 06262023'!$B$3:$B$4500,,TRUE),_xlfn.XLOOKUP(A29,'LOOKUP SalesReport 2023-11-13'!A:A,'LOOKUP SalesReport 2023-11-13'!G:G,,FALSE))</f>
        <v>Nome</v>
      </c>
      <c r="F29" s="48" t="str" cm="1">
        <f t="array" ref="F29">IFERROR(_xlfn.XLOOKUP(1,('Annual Sales FINAL 06262023'!$A$3:$A$4500=Table2.5c!$A29)*('Annual Sales FINAL 06262023'!$F$3:$F$4500='Input_Data &amp; TOC'!$A$2),'Annual Sales FINAL 06262023'!$E$3:$E$4500,,TRUE),_xlfn.XLOOKUP(A29,'LOOKUP SalesReport 2023-11-13'!A:A,'LOOKUP SalesReport 2023-11-13'!K:K,,FALSE))</f>
        <v>Nome_grid</v>
      </c>
      <c r="G29" s="98" t="str">
        <f>VLOOKUP($F29,'LOOKUP INTERTIES 2023-11-08'!$B$2:$G$206,6,FALSE)</f>
        <v>Bering Straits</v>
      </c>
      <c r="H29" s="133" cm="1">
        <f t="array" ref="H29">IFERROR(IF(_xlfn.XLOOKUP(1,('Annual Sales FINAL 06262023'!$A$3:$A$4500=$A29)*('Annual Sales FINAL 06262023'!$F$3:$F$4500='Input_Data &amp; TOC'!$A$2),'Annual Sales FINAL 06262023'!$T$3:$T$4500,,TRUE)=0,VLOOKUP($A29,Table2.5a!$A$3:$AA$196,11,FALSE),_xlfn.XLOOKUP(1,('Annual Sales FINAL 06262023'!$A$3:$A$4500=$A29)*('Annual Sales FINAL 06262023'!$F$3:$F$4500='Input_Data &amp; TOC'!$A$2),'Annual Sales FINAL 06262023'!$T$3:$T$4500,,TRUE)),)</f>
        <v>0.35848333333333332</v>
      </c>
      <c r="I29" s="135">
        <f t="shared" si="0"/>
        <v>7.9933333333333301E-2</v>
      </c>
      <c r="J29" s="133" cm="1">
        <f t="array" ref="J29">IFERROR(IF(_xlfn.XLOOKUP(1,('Annual Sales FINAL 06262023'!$A$3:$A$4500=$A29)*('Annual Sales FINAL 06262023'!$F$3:$F$4500='Input_Data &amp; TOC'!$A$2),'Annual Sales FINAL 06262023'!$U$3:$U$4500,,TRUE)=0,VLOOKUP($A29,Table2.5a!$A$3:$AA$196,11,FALSE),_xlfn.XLOOKUP(1,('Annual Sales FINAL 06262023'!$A$3:$A$4500=$A29)*('Annual Sales FINAL 06262023'!$F$3:$F$4500='Input_Data &amp; TOC'!$A$2),'Annual Sales FINAL 06262023'!$U$3:$U$4500,,TRUE)),)</f>
        <v>0.27855000000000002</v>
      </c>
      <c r="K29" s="138">
        <f t="shared" si="1"/>
        <v>0.22297642847180241</v>
      </c>
      <c r="L29" s="134" t="str">
        <f t="shared" si="2"/>
        <v>Yes</v>
      </c>
      <c r="M29" s="135" t="str" cm="1">
        <f t="array" ref="M29">IFERROR(_xlfn.XLOOKUP(1,('Annual Sales FINAL 06262023'!$A$3:$A$4500=$A29)*('Annual Sales FINAL 06262023'!$F$3:$F$4500='Input_Data &amp; TOC'!$A$2),'Annual Sales FINAL 06262023'!$S$3:$S$4500,,TRUE),)</f>
        <v>PCE</v>
      </c>
      <c r="N29" s="174" cm="1">
        <f t="array" ref="N29">IFERROR(_xlfn.XLOOKUP(1,('Annual Sales FINAL 06262023'!$A$3:$A$4500=$A29)*('Annual Sales FINAL 06262023'!$F$3:$F$4500='Input_Data &amp; TOC'!$A$2),'Annual Sales FINAL 06262023'!$AU$3:$AU$4500,,TRUE),)</f>
        <v>12</v>
      </c>
      <c r="O29" s="98" t="str">
        <f>VLOOKUP($A29,'LOOKUP SalesReport 2023-11-13'!$A$2:$P$216,16,FALSE)</f>
        <v>Bering Straits</v>
      </c>
    </row>
    <row r="30" spans="1:15" s="98" customFormat="1" x14ac:dyDescent="0.25">
      <c r="A30" s="98" t="s">
        <v>913</v>
      </c>
      <c r="B30" s="98">
        <v>332000</v>
      </c>
      <c r="C30">
        <f>VLOOKUP(A30,'LOOKUP SalesReport 2023-11-13'!$A$2:$Q$216,9,FALSE)</f>
        <v>373</v>
      </c>
      <c r="D30" s="48" t="str" cm="1">
        <f t="array" ref="D30">IFERROR(_xlfn.XLOOKUP(1,('Annual Sales FINAL 06262023'!$A$3:$A$4500=Table2.5c!$A30)*('Annual Sales FINAL 06262023'!$F$3:$F$4500='Input_Data &amp; TOC'!$A$2),'Annual Sales FINAL 06262023'!$J$3:$J$4500,,TRUE),_xlfn.XLOOKUP(A30,'LOOKUP SalesReport 2023-11-13'!A:A,'LOOKUP SalesReport 2023-11-13'!H:H,,FALSE))</f>
        <v>Golovin Power Utilities</v>
      </c>
      <c r="E30" s="48" t="str" cm="1">
        <f t="array" ref="E30">IFERROR(_xlfn.XLOOKUP(1,('Annual Sales FINAL 06262023'!$A$3:$A$4500=Table2.5c!$A30)*('Annual Sales FINAL 06262023'!$F$3:$F$4500='Input_Data &amp; TOC'!$A$2),'Annual Sales FINAL 06262023'!$B$3:$B$4500,,TRUE),_xlfn.XLOOKUP(A30,'LOOKUP SalesReport 2023-11-13'!A:A,'LOOKUP SalesReport 2023-11-13'!G:G,,FALSE))</f>
        <v>Golovin</v>
      </c>
      <c r="F30" s="48" t="str" cm="1">
        <f t="array" ref="F30">IFERROR(_xlfn.XLOOKUP(1,('Annual Sales FINAL 06262023'!$A$3:$A$4500=Table2.5c!$A30)*('Annual Sales FINAL 06262023'!$F$3:$F$4500='Input_Data &amp; TOC'!$A$2),'Annual Sales FINAL 06262023'!$E$3:$E$4500,,TRUE),_xlfn.XLOOKUP(A30,'LOOKUP SalesReport 2023-11-13'!A:A,'LOOKUP SalesReport 2023-11-13'!K:K,,FALSE))</f>
        <v>Golovin_grid</v>
      </c>
      <c r="G30" s="98" t="str">
        <f>VLOOKUP($F30,'LOOKUP INTERTIES 2023-11-08'!$B$2:$G$206,6,FALSE)</f>
        <v>Bering Straits</v>
      </c>
      <c r="H30" s="133" cm="1">
        <f t="array" ref="H30">IFERROR(IF(_xlfn.XLOOKUP(1,('Annual Sales FINAL 06262023'!$A$3:$A$4500=$A30)*('Annual Sales FINAL 06262023'!$F$3:$F$4500='Input_Data &amp; TOC'!$A$2),'Annual Sales FINAL 06262023'!$T$3:$T$4500,,TRUE)=0,VLOOKUP($A30,Table2.5a!$A$3:$AA$196,11,FALSE),_xlfn.XLOOKUP(1,('Annual Sales FINAL 06262023'!$A$3:$A$4500=$A30)*('Annual Sales FINAL 06262023'!$F$3:$F$4500='Input_Data &amp; TOC'!$A$2),'Annual Sales FINAL 06262023'!$T$3:$T$4500,,TRUE)),)</f>
        <v>0.33</v>
      </c>
      <c r="I30" s="135">
        <f t="shared" si="0"/>
        <v>8.4249999999999964E-2</v>
      </c>
      <c r="J30" s="133" cm="1">
        <f t="array" ref="J30">IFERROR(IF(_xlfn.XLOOKUP(1,('Annual Sales FINAL 06262023'!$A$3:$A$4500=$A30)*('Annual Sales FINAL 06262023'!$F$3:$F$4500='Input_Data &amp; TOC'!$A$2),'Annual Sales FINAL 06262023'!$U$3:$U$4500,,TRUE)=0,VLOOKUP($A30,Table2.5a!$A$3:$AA$196,11,FALSE),_xlfn.XLOOKUP(1,('Annual Sales FINAL 06262023'!$A$3:$A$4500=$A30)*('Annual Sales FINAL 06262023'!$F$3:$F$4500='Input_Data &amp; TOC'!$A$2),'Annual Sales FINAL 06262023'!$U$3:$U$4500,,TRUE)),)</f>
        <v>0.24575000000000005</v>
      </c>
      <c r="K30" s="138">
        <f t="shared" si="1"/>
        <v>0.2553030303030302</v>
      </c>
      <c r="L30" s="134" t="str">
        <f t="shared" si="2"/>
        <v>Yes</v>
      </c>
      <c r="M30" s="135" t="str" cm="1">
        <f t="array" ref="M30">IFERROR(_xlfn.XLOOKUP(1,('Annual Sales FINAL 06262023'!$A$3:$A$4500=$A30)*('Annual Sales FINAL 06262023'!$F$3:$F$4500='Input_Data &amp; TOC'!$A$2),'Annual Sales FINAL 06262023'!$S$3:$S$4500,,TRUE),)</f>
        <v>PCE</v>
      </c>
      <c r="N30" s="174" cm="1">
        <f t="array" ref="N30">IFERROR(_xlfn.XLOOKUP(1,('Annual Sales FINAL 06262023'!$A$3:$A$4500=$A30)*('Annual Sales FINAL 06262023'!$F$3:$F$4500='Input_Data &amp; TOC'!$A$2),'Annual Sales FINAL 06262023'!$AU$3:$AU$4500,,TRUE),)</f>
        <v>12</v>
      </c>
      <c r="O30" s="98" t="str">
        <f>VLOOKUP($A30,'LOOKUP SalesReport 2023-11-13'!$A$2:$P$216,16,FALSE)</f>
        <v>Bering Straits</v>
      </c>
    </row>
    <row r="31" spans="1:15" s="98" customFormat="1" x14ac:dyDescent="0.25">
      <c r="A31" s="98" t="s">
        <v>827</v>
      </c>
      <c r="B31" s="98">
        <v>332210</v>
      </c>
      <c r="C31">
        <f>VLOOKUP(A31,'LOOKUP SalesReport 2023-11-13'!$A$2:$Q$216,9,FALSE)</f>
        <v>321</v>
      </c>
      <c r="D31" s="48" t="str" cm="1">
        <f t="array" ref="D31">IFERROR(_xlfn.XLOOKUP(1,('Annual Sales FINAL 06262023'!$A$3:$A$4500=Table2.5c!$A31)*('Annual Sales FINAL 06262023'!$F$3:$F$4500='Input_Data &amp; TOC'!$A$2),'Annual Sales FINAL 06262023'!$J$3:$J$4500,,TRUE),_xlfn.XLOOKUP(A31,'LOOKUP SalesReport 2023-11-13'!A:A,'LOOKUP SalesReport 2023-11-13'!H:H,,FALSE))</f>
        <v>Manokotak Power Company</v>
      </c>
      <c r="E31" s="48" t="str" cm="1">
        <f t="array" ref="E31">IFERROR(_xlfn.XLOOKUP(1,('Annual Sales FINAL 06262023'!$A$3:$A$4500=Table2.5c!$A31)*('Annual Sales FINAL 06262023'!$F$3:$F$4500='Input_Data &amp; TOC'!$A$2),'Annual Sales FINAL 06262023'!$B$3:$B$4500,,TRUE),_xlfn.XLOOKUP(A31,'LOOKUP SalesReport 2023-11-13'!A:A,'LOOKUP SalesReport 2023-11-13'!G:G,,FALSE))</f>
        <v>Manokotak</v>
      </c>
      <c r="F31" s="48" t="str" cm="1">
        <f t="array" ref="F31">IFERROR(_xlfn.XLOOKUP(1,('Annual Sales FINAL 06262023'!$A$3:$A$4500=Table2.5c!$A31)*('Annual Sales FINAL 06262023'!$F$3:$F$4500='Input_Data &amp; TOC'!$A$2),'Annual Sales FINAL 06262023'!$E$3:$E$4500,,TRUE),_xlfn.XLOOKUP(A31,'LOOKUP SalesReport 2023-11-13'!A:A,'LOOKUP SalesReport 2023-11-13'!K:K,,FALSE))</f>
        <v>Manokotak_grid</v>
      </c>
      <c r="G31" s="98" t="str">
        <f>VLOOKUP($F31,'LOOKUP INTERTIES 2023-11-08'!$B$2:$G$206,6,FALSE)</f>
        <v>Bristol Bay</v>
      </c>
      <c r="H31" s="133" cm="1">
        <f t="array" ref="H31">IFERROR(IF(_xlfn.XLOOKUP(1,('Annual Sales FINAL 06262023'!$A$3:$A$4500=$A31)*('Annual Sales FINAL 06262023'!$F$3:$F$4500='Input_Data &amp; TOC'!$A$2),'Annual Sales FINAL 06262023'!$T$3:$T$4500,,TRUE)=0,VLOOKUP($A31,Table2.5a!$A$3:$AA$196,11,FALSE),_xlfn.XLOOKUP(1,('Annual Sales FINAL 06262023'!$A$3:$A$4500=$A31)*('Annual Sales FINAL 06262023'!$F$3:$F$4500='Input_Data &amp; TOC'!$A$2),'Annual Sales FINAL 06262023'!$T$3:$T$4500,,TRUE)),)</f>
        <v>0.6</v>
      </c>
      <c r="I31" s="135">
        <f t="shared" si="0"/>
        <v>0.19240000000000002</v>
      </c>
      <c r="J31" s="133" cm="1">
        <f t="array" ref="J31">IFERROR(IF(_xlfn.XLOOKUP(1,('Annual Sales FINAL 06262023'!$A$3:$A$4500=$A31)*('Annual Sales FINAL 06262023'!$F$3:$F$4500='Input_Data &amp; TOC'!$A$2),'Annual Sales FINAL 06262023'!$U$3:$U$4500,,TRUE)=0,VLOOKUP($A31,Table2.5a!$A$3:$AA$196,11,FALSE),_xlfn.XLOOKUP(1,('Annual Sales FINAL 06262023'!$A$3:$A$4500=$A31)*('Annual Sales FINAL 06262023'!$F$3:$F$4500='Input_Data &amp; TOC'!$A$2),'Annual Sales FINAL 06262023'!$U$3:$U$4500,,TRUE)),)</f>
        <v>0.40759999999999996</v>
      </c>
      <c r="K31" s="138">
        <f t="shared" si="1"/>
        <v>0.32066666666666671</v>
      </c>
      <c r="L31" s="134" t="str">
        <f t="shared" si="2"/>
        <v>Yes</v>
      </c>
      <c r="M31" s="135" t="str" cm="1">
        <f t="array" ref="M31">IFERROR(_xlfn.XLOOKUP(1,('Annual Sales FINAL 06262023'!$A$3:$A$4500=$A31)*('Annual Sales FINAL 06262023'!$F$3:$F$4500='Input_Data &amp; TOC'!$A$2),'Annual Sales FINAL 06262023'!$S$3:$S$4500,,TRUE),)</f>
        <v>PCE</v>
      </c>
      <c r="N31" s="174" cm="1">
        <f t="array" ref="N31">IFERROR(_xlfn.XLOOKUP(1,('Annual Sales FINAL 06262023'!$A$3:$A$4500=$A31)*('Annual Sales FINAL 06262023'!$F$3:$F$4500='Input_Data &amp; TOC'!$A$2),'Annual Sales FINAL 06262023'!$AU$3:$AU$4500,,TRUE),)</f>
        <v>8</v>
      </c>
      <c r="O31" s="98" t="str">
        <f>VLOOKUP($A31,'LOOKUP SalesReport 2023-11-13'!$A$2:$P$216,16,FALSE)</f>
        <v>Bristol Bay</v>
      </c>
    </row>
    <row r="32" spans="1:15" s="98" customFormat="1" x14ac:dyDescent="0.25">
      <c r="A32" s="98" t="s">
        <v>1073</v>
      </c>
      <c r="B32" s="98">
        <v>332730</v>
      </c>
      <c r="C32">
        <f>VLOOKUP(A32,'LOOKUP SalesReport 2023-11-13'!$A$2:$Q$216,9,FALSE)</f>
        <v>729</v>
      </c>
      <c r="D32" s="48" t="str" cm="1">
        <f t="array" ref="D32">IFERROR(_xlfn.XLOOKUP(1,('Annual Sales FINAL 06262023'!$A$3:$A$4500=Table2.5c!$A32)*('Annual Sales FINAL 06262023'!$F$3:$F$4500='Input_Data &amp; TOC'!$A$2),'Annual Sales FINAL 06262023'!$J$3:$J$4500,,TRUE),_xlfn.XLOOKUP(A32,'LOOKUP SalesReport 2023-11-13'!A:A,'LOOKUP SalesReport 2023-11-13'!H:H,,FALSE))</f>
        <v>Twin Hills Village Council</v>
      </c>
      <c r="E32" s="48" t="str" cm="1">
        <f t="array" ref="E32">IFERROR(_xlfn.XLOOKUP(1,('Annual Sales FINAL 06262023'!$A$3:$A$4500=Table2.5c!$A32)*('Annual Sales FINAL 06262023'!$F$3:$F$4500='Input_Data &amp; TOC'!$A$2),'Annual Sales FINAL 06262023'!$B$3:$B$4500,,TRUE),_xlfn.XLOOKUP(A32,'LOOKUP SalesReport 2023-11-13'!A:A,'LOOKUP SalesReport 2023-11-13'!G:G,,FALSE))</f>
        <v>Twin Hills</v>
      </c>
      <c r="F32" s="48" t="str" cm="1">
        <f t="array" ref="F32">IFERROR(_xlfn.XLOOKUP(1,('Annual Sales FINAL 06262023'!$A$3:$A$4500=Table2.5c!$A32)*('Annual Sales FINAL 06262023'!$F$3:$F$4500='Input_Data &amp; TOC'!$A$2),'Annual Sales FINAL 06262023'!$E$3:$E$4500,,TRUE),_xlfn.XLOOKUP(A32,'LOOKUP SalesReport 2023-11-13'!A:A,'LOOKUP SalesReport 2023-11-13'!K:K,,FALSE))</f>
        <v>Twin Hills_grid</v>
      </c>
      <c r="G32" s="98" t="str">
        <f>VLOOKUP($F32,'LOOKUP INTERTIES 2023-11-08'!$B$2:$G$206,6,FALSE)</f>
        <v>Bristol Bay</v>
      </c>
      <c r="H32" s="133" cm="1">
        <f t="array" ref="H32">IFERROR(IF(_xlfn.XLOOKUP(1,('Annual Sales FINAL 06262023'!$A$3:$A$4500=$A32)*('Annual Sales FINAL 06262023'!$F$3:$F$4500='Input_Data &amp; TOC'!$A$2),'Annual Sales FINAL 06262023'!$T$3:$T$4500,,TRUE)=0,VLOOKUP($A32,Table2.5a!$A$3:$AA$196,11,FALSE),_xlfn.XLOOKUP(1,('Annual Sales FINAL 06262023'!$A$3:$A$4500=$A32)*('Annual Sales FINAL 06262023'!$F$3:$F$4500='Input_Data &amp; TOC'!$A$2),'Annual Sales FINAL 06262023'!$T$3:$T$4500,,TRUE)),)</f>
        <v>0.504</v>
      </c>
      <c r="I32" s="135">
        <f t="shared" si="0"/>
        <v>0.25209999999999999</v>
      </c>
      <c r="J32" s="133" cm="1">
        <f t="array" ref="J32">IFERROR(IF(_xlfn.XLOOKUP(1,('Annual Sales FINAL 06262023'!$A$3:$A$4500=$A32)*('Annual Sales FINAL 06262023'!$F$3:$F$4500='Input_Data &amp; TOC'!$A$2),'Annual Sales FINAL 06262023'!$U$3:$U$4500,,TRUE)=0,VLOOKUP($A32,Table2.5a!$A$3:$AA$196,11,FALSE),_xlfn.XLOOKUP(1,('Annual Sales FINAL 06262023'!$A$3:$A$4500=$A32)*('Annual Sales FINAL 06262023'!$F$3:$F$4500='Input_Data &amp; TOC'!$A$2),'Annual Sales FINAL 06262023'!$U$3:$U$4500,,TRUE)),)</f>
        <v>0.25190000000000001</v>
      </c>
      <c r="K32" s="138">
        <f t="shared" si="1"/>
        <v>0.5001984126984127</v>
      </c>
      <c r="L32" s="134" t="str">
        <f t="shared" si="2"/>
        <v>Yes</v>
      </c>
      <c r="M32" s="135" t="str" cm="1">
        <f t="array" ref="M32">IFERROR(_xlfn.XLOOKUP(1,('Annual Sales FINAL 06262023'!$A$3:$A$4500=$A32)*('Annual Sales FINAL 06262023'!$F$3:$F$4500='Input_Data &amp; TOC'!$A$2),'Annual Sales FINAL 06262023'!$S$3:$S$4500,,TRUE),)</f>
        <v>PCE</v>
      </c>
      <c r="N32" s="174" cm="1">
        <f t="array" ref="N32">IFERROR(_xlfn.XLOOKUP(1,('Annual Sales FINAL 06262023'!$A$3:$A$4500=$A32)*('Annual Sales FINAL 06262023'!$F$3:$F$4500='Input_Data &amp; TOC'!$A$2),'Annual Sales FINAL 06262023'!$AU$3:$AU$4500,,TRUE),)</f>
        <v>6</v>
      </c>
      <c r="O32" s="98" t="str">
        <f>VLOOKUP($A32,'LOOKUP SalesReport 2023-11-13'!$A$2:$P$216,16,FALSE)</f>
        <v>Bristol Bay</v>
      </c>
    </row>
    <row r="33" spans="1:15" s="98" customFormat="1" x14ac:dyDescent="0.25">
      <c r="A33" s="98" t="s">
        <v>987</v>
      </c>
      <c r="B33" s="98">
        <v>332590</v>
      </c>
      <c r="C33">
        <f>VLOOKUP(A33,'LOOKUP SalesReport 2023-11-13'!$A$2:$Q$216,9,FALSE)</f>
        <v>447</v>
      </c>
      <c r="D33" s="48" t="str" cm="1">
        <f t="array" ref="D33">IFERROR(_xlfn.XLOOKUP(1,('Annual Sales FINAL 06262023'!$A$3:$A$4500=Table2.5c!$A33)*('Annual Sales FINAL 06262023'!$F$3:$F$4500='Input_Data &amp; TOC'!$A$2),'Annual Sales FINAL 06262023'!$J$3:$J$4500,,TRUE),_xlfn.XLOOKUP(A33,'LOOKUP SalesReport 2023-11-13'!A:A,'LOOKUP SalesReport 2023-11-13'!H:H,,FALSE))</f>
        <v>Tanalian Electric Cooperative</v>
      </c>
      <c r="E33" s="48" t="str" cm="1">
        <f t="array" ref="E33">IFERROR(_xlfn.XLOOKUP(1,('Annual Sales FINAL 06262023'!$A$3:$A$4500=Table2.5c!$A33)*('Annual Sales FINAL 06262023'!$F$3:$F$4500='Input_Data &amp; TOC'!$A$2),'Annual Sales FINAL 06262023'!$B$3:$B$4500,,TRUE),_xlfn.XLOOKUP(A33,'LOOKUP SalesReport 2023-11-13'!A:A,'LOOKUP SalesReport 2023-11-13'!G:G,,FALSE))</f>
        <v>Port Alsworth</v>
      </c>
      <c r="F33" s="48" t="str" cm="1">
        <f t="array" ref="F33">IFERROR(_xlfn.XLOOKUP(1,('Annual Sales FINAL 06262023'!$A$3:$A$4500=Table2.5c!$A33)*('Annual Sales FINAL 06262023'!$F$3:$F$4500='Input_Data &amp; TOC'!$A$2),'Annual Sales FINAL 06262023'!$E$3:$E$4500,,TRUE),_xlfn.XLOOKUP(A33,'LOOKUP SalesReport 2023-11-13'!A:A,'LOOKUP SalesReport 2023-11-13'!K:K,,FALSE))</f>
        <v>Port Alsworth_grid</v>
      </c>
      <c r="G33" s="98" t="str">
        <f>VLOOKUP($F33,'LOOKUP INTERTIES 2023-11-08'!$B$2:$G$206,6,FALSE)</f>
        <v>Bristol Bay</v>
      </c>
      <c r="H33" s="133" cm="1">
        <f t="array" ref="H33">IFERROR(IF(_xlfn.XLOOKUP(1,('Annual Sales FINAL 06262023'!$A$3:$A$4500=$A33)*('Annual Sales FINAL 06262023'!$F$3:$F$4500='Input_Data &amp; TOC'!$A$2),'Annual Sales FINAL 06262023'!$T$3:$T$4500,,TRUE)=0,VLOOKUP($A33,Table2.5a!$A$3:$AA$196,11,FALSE),_xlfn.XLOOKUP(1,('Annual Sales FINAL 06262023'!$A$3:$A$4500=$A33)*('Annual Sales FINAL 06262023'!$F$3:$F$4500='Input_Data &amp; TOC'!$A$2),'Annual Sales FINAL 06262023'!$T$3:$T$4500,,TRUE)),)</f>
        <v>0.55162500000000003</v>
      </c>
      <c r="I33" s="135">
        <f t="shared" si="0"/>
        <v>0.33068333333333333</v>
      </c>
      <c r="J33" s="133" cm="1">
        <f t="array" ref="J33">IFERROR(IF(_xlfn.XLOOKUP(1,('Annual Sales FINAL 06262023'!$A$3:$A$4500=$A33)*('Annual Sales FINAL 06262023'!$F$3:$F$4500='Input_Data &amp; TOC'!$A$2),'Annual Sales FINAL 06262023'!$U$3:$U$4500,,TRUE)=0,VLOOKUP($A33,Table2.5a!$A$3:$AA$196,11,FALSE),_xlfn.XLOOKUP(1,('Annual Sales FINAL 06262023'!$A$3:$A$4500=$A33)*('Annual Sales FINAL 06262023'!$F$3:$F$4500='Input_Data &amp; TOC'!$A$2),'Annual Sales FINAL 06262023'!$U$3:$U$4500,,TRUE)),)</f>
        <v>0.22094166666666668</v>
      </c>
      <c r="K33" s="138">
        <f t="shared" si="1"/>
        <v>0.59947125915854671</v>
      </c>
      <c r="L33" s="134" t="str">
        <f t="shared" si="2"/>
        <v>Yes</v>
      </c>
      <c r="M33" s="135" t="str" cm="1">
        <f t="array" ref="M33">IFERROR(_xlfn.XLOOKUP(1,('Annual Sales FINAL 06262023'!$A$3:$A$4500=$A33)*('Annual Sales FINAL 06262023'!$F$3:$F$4500='Input_Data &amp; TOC'!$A$2),'Annual Sales FINAL 06262023'!$S$3:$S$4500,,TRUE),)</f>
        <v>PCE</v>
      </c>
      <c r="N33" s="174" cm="1">
        <f t="array" ref="N33">IFERROR(_xlfn.XLOOKUP(1,('Annual Sales FINAL 06262023'!$A$3:$A$4500=$A33)*('Annual Sales FINAL 06262023'!$F$3:$F$4500='Input_Data &amp; TOC'!$A$2),'Annual Sales FINAL 06262023'!$AU$3:$AU$4500,,TRUE),)</f>
        <v>12</v>
      </c>
      <c r="O33" s="98" t="str">
        <f>VLOOKUP($A33,'LOOKUP SalesReport 2023-11-13'!$A$2:$P$216,16,FALSE)</f>
        <v>Bristol Bay</v>
      </c>
    </row>
    <row r="34" spans="1:15" s="98" customFormat="1" x14ac:dyDescent="0.25">
      <c r="A34" s="98" t="s">
        <v>1015</v>
      </c>
      <c r="B34" s="98">
        <f>VLOOKUP(A34,'LOOKUP SalesReport 2023-11-13'!$A$2:$P$216,4,FALSE)</f>
        <v>332470</v>
      </c>
      <c r="C34">
        <f>VLOOKUP(A34,'LOOKUP SalesReport 2023-11-13'!$A$2:$Q$216,9,FALSE)</f>
        <v>659</v>
      </c>
      <c r="D34" s="48" t="str" cm="1">
        <f t="array" ref="D34">IFERROR(_xlfn.XLOOKUP(1,('Annual Sales FINAL 06262023'!$A$3:$A$4500=Table2.5c!$A34)*('Annual Sales FINAL 06262023'!$F$3:$F$4500='Input_Data &amp; TOC'!$A$2),'Annual Sales FINAL 06262023'!$J$3:$J$4500,,TRUE),_xlfn.XLOOKUP(A34,'LOOKUP SalesReport 2023-11-13'!A:A,'LOOKUP SalesReport 2023-11-13'!H:H,,FALSE))</f>
        <v>Native Village of Perryville</v>
      </c>
      <c r="E34" s="48" t="str" cm="1">
        <f t="array" ref="E34">IFERROR(_xlfn.XLOOKUP(1,('Annual Sales FINAL 06262023'!$A$3:$A$4500=Table2.5c!$A34)*('Annual Sales FINAL 06262023'!$F$3:$F$4500='Input_Data &amp; TOC'!$A$2),'Annual Sales FINAL 06262023'!$B$3:$B$4500,,TRUE),_xlfn.XLOOKUP(A34,'LOOKUP SalesReport 2023-11-13'!A:A,'LOOKUP SalesReport 2023-11-13'!G:G,,FALSE))</f>
        <v>Perryville</v>
      </c>
      <c r="F34" s="48" t="str" cm="1">
        <f t="array" ref="F34">IFERROR(_xlfn.XLOOKUP(1,('Annual Sales FINAL 06262023'!$A$3:$A$4500=Table2.5c!$A34)*('Annual Sales FINAL 06262023'!$F$3:$F$4500='Input_Data &amp; TOC'!$A$2),'Annual Sales FINAL 06262023'!$E$3:$E$4500,,TRUE),_xlfn.XLOOKUP(A34,'LOOKUP SalesReport 2023-11-13'!A:A,'LOOKUP SalesReport 2023-11-13'!K:K,,FALSE))</f>
        <v>Perryville_grid</v>
      </c>
      <c r="G34" s="98" t="str">
        <f>VLOOKUP($F34,'LOOKUP INTERTIES 2023-11-08'!$B$2:$G$206,6,FALSE)</f>
        <v>Bristol Bay</v>
      </c>
      <c r="H34" s="133" cm="1">
        <f t="array" ref="H34">IFERROR(IF(_xlfn.XLOOKUP(1,('Annual Sales FINAL 06262023'!$A$3:$A$4500=$A34)*('Annual Sales FINAL 06262023'!$F$3:$F$4500='Input_Data &amp; TOC'!$A$2),'Annual Sales FINAL 06262023'!$T$3:$T$4500,,TRUE)=0,VLOOKUP($A34,Table2.5a!$A$3:$AA$196,11,FALSE),_xlfn.XLOOKUP(1,('Annual Sales FINAL 06262023'!$A$3:$A$4500=$A34)*('Annual Sales FINAL 06262023'!$F$3:$F$4500='Input_Data &amp; TOC'!$A$2),'Annual Sales FINAL 06262023'!$T$3:$T$4500,,TRUE)),)</f>
        <v>0</v>
      </c>
      <c r="I34" s="135">
        <f t="shared" si="0"/>
        <v>0</v>
      </c>
      <c r="J34" s="133" cm="1">
        <f t="array" ref="J34">IFERROR(IF(_xlfn.XLOOKUP(1,('Annual Sales FINAL 06262023'!$A$3:$A$4500=$A34)*('Annual Sales FINAL 06262023'!$F$3:$F$4500='Input_Data &amp; TOC'!$A$2),'Annual Sales FINAL 06262023'!$U$3:$U$4500,,TRUE)=0,VLOOKUP($A34,Table2.5a!$A$3:$AA$196,11,FALSE),_xlfn.XLOOKUP(1,('Annual Sales FINAL 06262023'!$A$3:$A$4500=$A34)*('Annual Sales FINAL 06262023'!$F$3:$F$4500='Input_Data &amp; TOC'!$A$2),'Annual Sales FINAL 06262023'!$U$3:$U$4500,,TRUE)),)</f>
        <v>0</v>
      </c>
      <c r="K34" s="138">
        <f t="shared" si="1"/>
        <v>0</v>
      </c>
      <c r="L34" s="134" t="str">
        <f t="shared" si="2"/>
        <v>Yes</v>
      </c>
      <c r="M34" s="135" cm="1">
        <f t="array" ref="M34">IFERROR(_xlfn.XLOOKUP(1,('Annual Sales FINAL 06262023'!$A$3:$A$4500=$A34)*('Annual Sales FINAL 06262023'!$F$3:$F$4500='Input_Data &amp; TOC'!$A$2),'Annual Sales FINAL 06262023'!$S$3:$S$4500,,TRUE),)</f>
        <v>0</v>
      </c>
      <c r="N34" s="174" cm="1">
        <f t="array" ref="N34">IFERROR(_xlfn.XLOOKUP(1,('Annual Sales FINAL 06262023'!$A$3:$A$4500=$A34)*('Annual Sales FINAL 06262023'!$F$3:$F$4500='Input_Data &amp; TOC'!$A$2),'Annual Sales FINAL 06262023'!$AU$3:$AU$4500,,TRUE),)</f>
        <v>0</v>
      </c>
      <c r="O34" s="98" t="str">
        <f>VLOOKUP($A34,'LOOKUP SalesReport 2023-11-13'!$A$2:$P$216,16,FALSE)</f>
        <v>Bristol Bay</v>
      </c>
    </row>
    <row r="35" spans="1:15" s="98" customFormat="1" x14ac:dyDescent="0.25">
      <c r="A35" s="98" t="s">
        <v>1011</v>
      </c>
      <c r="B35" s="98">
        <v>331870</v>
      </c>
      <c r="C35">
        <f>VLOOKUP(A35,'LOOKUP SalesReport 2023-11-13'!$A$2:$Q$216,9,FALSE)</f>
        <v>658</v>
      </c>
      <c r="D35" s="48" t="str" cm="1">
        <f t="array" ref="D35">IFERROR(_xlfn.XLOOKUP(1,('Annual Sales FINAL 06262023'!$A$3:$A$4500=Table2.5c!$A35)*('Annual Sales FINAL 06262023'!$F$3:$F$4500='Input_Data &amp; TOC'!$A$2),'Annual Sales FINAL 06262023'!$J$3:$J$4500,,TRUE),_xlfn.XLOOKUP(A35,'LOOKUP SalesReport 2023-11-13'!A:A,'LOOKUP SalesReport 2023-11-13'!H:H,,FALSE))</f>
        <v>Chignik Lagoon Power Utility</v>
      </c>
      <c r="E35" s="48" t="str" cm="1">
        <f t="array" ref="E35">IFERROR(_xlfn.XLOOKUP(1,('Annual Sales FINAL 06262023'!$A$3:$A$4500=Table2.5c!$A35)*('Annual Sales FINAL 06262023'!$F$3:$F$4500='Input_Data &amp; TOC'!$A$2),'Annual Sales FINAL 06262023'!$B$3:$B$4500,,TRUE),_xlfn.XLOOKUP(A35,'LOOKUP SalesReport 2023-11-13'!A:A,'LOOKUP SalesReport 2023-11-13'!G:G,,FALSE))</f>
        <v>Chignik Lagoon</v>
      </c>
      <c r="F35" s="48" t="str" cm="1">
        <f t="array" ref="F35">IFERROR(_xlfn.XLOOKUP(1,('Annual Sales FINAL 06262023'!$A$3:$A$4500=Table2.5c!$A35)*('Annual Sales FINAL 06262023'!$F$3:$F$4500='Input_Data &amp; TOC'!$A$2),'Annual Sales FINAL 06262023'!$E$3:$E$4500,,TRUE),_xlfn.XLOOKUP(A35,'LOOKUP SalesReport 2023-11-13'!A:A,'LOOKUP SalesReport 2023-11-13'!K:K,,FALSE))</f>
        <v>Chignik Lagoon_grid</v>
      </c>
      <c r="G35" s="98" t="str">
        <f>VLOOKUP($F35,'LOOKUP INTERTIES 2023-11-08'!$B$2:$G$206,6,FALSE)</f>
        <v>Bristol Bay</v>
      </c>
      <c r="H35" s="133" cm="1">
        <f t="array" ref="H35">IFERROR(IF(_xlfn.XLOOKUP(1,('Annual Sales FINAL 06262023'!$A$3:$A$4500=$A35)*('Annual Sales FINAL 06262023'!$F$3:$F$4500='Input_Data &amp; TOC'!$A$2),'Annual Sales FINAL 06262023'!$T$3:$T$4500,,TRUE)=0,VLOOKUP($A35,Table2.5a!$A$3:$AA$196,11,FALSE),_xlfn.XLOOKUP(1,('Annual Sales FINAL 06262023'!$A$3:$A$4500=$A35)*('Annual Sales FINAL 06262023'!$F$3:$F$4500='Input_Data &amp; TOC'!$A$2),'Annual Sales FINAL 06262023'!$T$3:$T$4500,,TRUE)),)</f>
        <v>0.57500000000000007</v>
      </c>
      <c r="I35" s="135">
        <f t="shared" ref="I35:I66" si="3">IFERROR(H35-J35,)</f>
        <v>0.24422500000000003</v>
      </c>
      <c r="J35" s="133" cm="1">
        <f t="array" ref="J35">IFERROR(IF(_xlfn.XLOOKUP(1,('Annual Sales FINAL 06262023'!$A$3:$A$4500=$A35)*('Annual Sales FINAL 06262023'!$F$3:$F$4500='Input_Data &amp; TOC'!$A$2),'Annual Sales FINAL 06262023'!$U$3:$U$4500,,TRUE)=0,VLOOKUP($A35,Table2.5a!$A$3:$AA$196,11,FALSE),_xlfn.XLOOKUP(1,('Annual Sales FINAL 06262023'!$A$3:$A$4500=$A35)*('Annual Sales FINAL 06262023'!$F$3:$F$4500='Input_Data &amp; TOC'!$A$2),'Annual Sales FINAL 06262023'!$U$3:$U$4500,,TRUE)),)</f>
        <v>0.33077500000000004</v>
      </c>
      <c r="K35" s="138">
        <f t="shared" ref="K35:K66" si="4">IFERROR(I35/H35,)</f>
        <v>0.42473913043478262</v>
      </c>
      <c r="L35" s="134" t="str">
        <f t="shared" ref="L35:L66" si="5">IF(B35=0,"No","Yes")</f>
        <v>Yes</v>
      </c>
      <c r="M35" s="135" t="str" cm="1">
        <f t="array" ref="M35">IFERROR(_xlfn.XLOOKUP(1,('Annual Sales FINAL 06262023'!$A$3:$A$4500=$A35)*('Annual Sales FINAL 06262023'!$F$3:$F$4500='Input_Data &amp; TOC'!$A$2),'Annual Sales FINAL 06262023'!$S$3:$S$4500,,TRUE),)</f>
        <v>PCE</v>
      </c>
      <c r="N35" s="174" cm="1">
        <f t="array" ref="N35">IFERROR(_xlfn.XLOOKUP(1,('Annual Sales FINAL 06262023'!$A$3:$A$4500=$A35)*('Annual Sales FINAL 06262023'!$F$3:$F$4500='Input_Data &amp; TOC'!$A$2),'Annual Sales FINAL 06262023'!$AU$3:$AU$4500,,TRUE),)</f>
        <v>12</v>
      </c>
      <c r="O35" s="98" t="str">
        <f>VLOOKUP($A35,'LOOKUP SalesReport 2023-11-13'!$A$2:$P$216,16,FALSE)</f>
        <v>Bristol Bay</v>
      </c>
    </row>
    <row r="36" spans="1:15" s="98" customFormat="1" x14ac:dyDescent="0.25">
      <c r="A36" s="98" t="s">
        <v>1039</v>
      </c>
      <c r="B36" s="98">
        <v>332040</v>
      </c>
      <c r="C36">
        <f>VLOOKUP(A36,'LOOKUP SalesReport 2023-11-13'!$A$2:$Q$216,9,FALSE)</f>
        <v>681</v>
      </c>
      <c r="D36" s="48" t="str" cm="1">
        <f t="array" ref="D36">IFERROR(_xlfn.XLOOKUP(1,('Annual Sales FINAL 06262023'!$A$3:$A$4500=Table2.5c!$A36)*('Annual Sales FINAL 06262023'!$F$3:$F$4500='Input_Data &amp; TOC'!$A$2),'Annual Sales FINAL 06262023'!$J$3:$J$4500,,TRUE),_xlfn.XLOOKUP(A36,'LOOKUP SalesReport 2023-11-13'!A:A,'LOOKUP SalesReport 2023-11-13'!H:H,,FALSE))</f>
        <v>Igiugig Electric Company</v>
      </c>
      <c r="E36" s="48" t="str" cm="1">
        <f t="array" ref="E36">IFERROR(_xlfn.XLOOKUP(1,('Annual Sales FINAL 06262023'!$A$3:$A$4500=Table2.5c!$A36)*('Annual Sales FINAL 06262023'!$F$3:$F$4500='Input_Data &amp; TOC'!$A$2),'Annual Sales FINAL 06262023'!$B$3:$B$4500,,TRUE),_xlfn.XLOOKUP(A36,'LOOKUP SalesReport 2023-11-13'!A:A,'LOOKUP SalesReport 2023-11-13'!G:G,,FALSE))</f>
        <v>Igiugig</v>
      </c>
      <c r="F36" s="48" t="str" cm="1">
        <f t="array" ref="F36">IFERROR(_xlfn.XLOOKUP(1,('Annual Sales FINAL 06262023'!$A$3:$A$4500=Table2.5c!$A36)*('Annual Sales FINAL 06262023'!$F$3:$F$4500='Input_Data &amp; TOC'!$A$2),'Annual Sales FINAL 06262023'!$E$3:$E$4500,,TRUE),_xlfn.XLOOKUP(A36,'LOOKUP SalesReport 2023-11-13'!A:A,'LOOKUP SalesReport 2023-11-13'!K:K,,FALSE))</f>
        <v>Igiugig_grid</v>
      </c>
      <c r="G36" s="98" t="str">
        <f>VLOOKUP($F36,'LOOKUP INTERTIES 2023-11-08'!$B$2:$G$206,6,FALSE)</f>
        <v>Bristol Bay</v>
      </c>
      <c r="H36" s="133" cm="1">
        <f t="array" ref="H36">IFERROR(IF(_xlfn.XLOOKUP(1,('Annual Sales FINAL 06262023'!$A$3:$A$4500=$A36)*('Annual Sales FINAL 06262023'!$F$3:$F$4500='Input_Data &amp; TOC'!$A$2),'Annual Sales FINAL 06262023'!$T$3:$T$4500,,TRUE)=0,VLOOKUP($A36,Table2.5a!$A$3:$AA$196,11,FALSE),_xlfn.XLOOKUP(1,('Annual Sales FINAL 06262023'!$A$3:$A$4500=$A36)*('Annual Sales FINAL 06262023'!$F$3:$F$4500='Input_Data &amp; TOC'!$A$2),'Annual Sales FINAL 06262023'!$T$3:$T$4500,,TRUE)),)</f>
        <v>0.91733333333333367</v>
      </c>
      <c r="I36" s="135">
        <f t="shared" si="3"/>
        <v>0.67338333333333367</v>
      </c>
      <c r="J36" s="133" cm="1">
        <f t="array" ref="J36">IFERROR(IF(_xlfn.XLOOKUP(1,('Annual Sales FINAL 06262023'!$A$3:$A$4500=$A36)*('Annual Sales FINAL 06262023'!$F$3:$F$4500='Input_Data &amp; TOC'!$A$2),'Annual Sales FINAL 06262023'!$U$3:$U$4500,,TRUE)=0,VLOOKUP($A36,Table2.5a!$A$3:$AA$196,11,FALSE),_xlfn.XLOOKUP(1,('Annual Sales FINAL 06262023'!$A$3:$A$4500=$A36)*('Annual Sales FINAL 06262023'!$F$3:$F$4500='Input_Data &amp; TOC'!$A$2),'Annual Sales FINAL 06262023'!$U$3:$U$4500,,TRUE)),)</f>
        <v>0.24394999999999997</v>
      </c>
      <c r="K36" s="138">
        <f t="shared" si="4"/>
        <v>0.73406613372093032</v>
      </c>
      <c r="L36" s="134" t="str">
        <f t="shared" si="5"/>
        <v>Yes</v>
      </c>
      <c r="M36" s="135" t="str" cm="1">
        <f t="array" ref="M36">IFERROR(_xlfn.XLOOKUP(1,('Annual Sales FINAL 06262023'!$A$3:$A$4500=$A36)*('Annual Sales FINAL 06262023'!$F$3:$F$4500='Input_Data &amp; TOC'!$A$2),'Annual Sales FINAL 06262023'!$S$3:$S$4500,,TRUE),)</f>
        <v>PCE</v>
      </c>
      <c r="N36" s="174" cm="1">
        <f t="array" ref="N36">IFERROR(_xlfn.XLOOKUP(1,('Annual Sales FINAL 06262023'!$A$3:$A$4500=$A36)*('Annual Sales FINAL 06262023'!$F$3:$F$4500='Input_Data &amp; TOC'!$A$2),'Annual Sales FINAL 06262023'!$AU$3:$AU$4500,,TRUE),)</f>
        <v>12</v>
      </c>
      <c r="O36" s="98" t="str">
        <f>VLOOKUP($A36,'LOOKUP SalesReport 2023-11-13'!$A$2:$P$216,16,FALSE)</f>
        <v>Bristol Bay</v>
      </c>
    </row>
    <row r="37" spans="1:15" s="98" customFormat="1" x14ac:dyDescent="0.25">
      <c r="A37" s="98" t="s">
        <v>823</v>
      </c>
      <c r="B37" s="98">
        <v>331940</v>
      </c>
      <c r="C37">
        <f>VLOOKUP(A37,'LOOKUP SalesReport 2023-11-13'!$A$2:$Q$216,9,FALSE)</f>
        <v>320</v>
      </c>
      <c r="D37" s="48" t="str" cm="1">
        <f t="array" ref="D37">IFERROR(_xlfn.XLOOKUP(1,('Annual Sales FINAL 06262023'!$A$3:$A$4500=Table2.5c!$A37)*('Annual Sales FINAL 06262023'!$F$3:$F$4500='Input_Data &amp; TOC'!$A$2),'Annual Sales FINAL 06262023'!$J$3:$J$4500,,TRUE),_xlfn.XLOOKUP(A37,'LOOKUP SalesReport 2023-11-13'!A:A,'LOOKUP SalesReport 2023-11-13'!H:H,,FALSE))</f>
        <v>Egegik Light &amp; Power Co</v>
      </c>
      <c r="E37" s="48" t="str" cm="1">
        <f t="array" ref="E37">IFERROR(_xlfn.XLOOKUP(1,('Annual Sales FINAL 06262023'!$A$3:$A$4500=Table2.5c!$A37)*('Annual Sales FINAL 06262023'!$F$3:$F$4500='Input_Data &amp; TOC'!$A$2),'Annual Sales FINAL 06262023'!$B$3:$B$4500,,TRUE),_xlfn.XLOOKUP(A37,'LOOKUP SalesReport 2023-11-13'!A:A,'LOOKUP SalesReport 2023-11-13'!G:G,,FALSE))</f>
        <v>Egegik</v>
      </c>
      <c r="F37" s="48" t="str" cm="1">
        <f t="array" ref="F37">IFERROR(_xlfn.XLOOKUP(1,('Annual Sales FINAL 06262023'!$A$3:$A$4500=Table2.5c!$A37)*('Annual Sales FINAL 06262023'!$F$3:$F$4500='Input_Data &amp; TOC'!$A$2),'Annual Sales FINAL 06262023'!$E$3:$E$4500,,TRUE),_xlfn.XLOOKUP(A37,'LOOKUP SalesReport 2023-11-13'!A:A,'LOOKUP SalesReport 2023-11-13'!K:K,,FALSE))</f>
        <v>Egegik_grid</v>
      </c>
      <c r="G37" s="98" t="str">
        <f>VLOOKUP($F37,'LOOKUP INTERTIES 2023-11-08'!$B$2:$G$206,6,FALSE)</f>
        <v>Bristol Bay</v>
      </c>
      <c r="H37" s="133" cm="1">
        <f t="array" ref="H37">IFERROR(IF(_xlfn.XLOOKUP(1,('Annual Sales FINAL 06262023'!$A$3:$A$4500=$A37)*('Annual Sales FINAL 06262023'!$F$3:$F$4500='Input_Data &amp; TOC'!$A$2),'Annual Sales FINAL 06262023'!$T$3:$T$4500,,TRUE)=0,VLOOKUP($A37,Table2.5a!$A$3:$AA$196,11,FALSE),_xlfn.XLOOKUP(1,('Annual Sales FINAL 06262023'!$A$3:$A$4500=$A37)*('Annual Sales FINAL 06262023'!$F$3:$F$4500='Input_Data &amp; TOC'!$A$2),'Annual Sales FINAL 06262023'!$T$3:$T$4500,,TRUE)),)</f>
        <v>0.65000000000000013</v>
      </c>
      <c r="I37" s="135">
        <f t="shared" si="3"/>
        <v>0.43367500000000014</v>
      </c>
      <c r="J37" s="133" cm="1">
        <f t="array" ref="J37">IFERROR(IF(_xlfn.XLOOKUP(1,('Annual Sales FINAL 06262023'!$A$3:$A$4500=$A37)*('Annual Sales FINAL 06262023'!$F$3:$F$4500='Input_Data &amp; TOC'!$A$2),'Annual Sales FINAL 06262023'!$U$3:$U$4500,,TRUE)=0,VLOOKUP($A37,Table2.5a!$A$3:$AA$196,11,FALSE),_xlfn.XLOOKUP(1,('Annual Sales FINAL 06262023'!$A$3:$A$4500=$A37)*('Annual Sales FINAL 06262023'!$F$3:$F$4500='Input_Data &amp; TOC'!$A$2),'Annual Sales FINAL 06262023'!$U$3:$U$4500,,TRUE)),)</f>
        <v>0.21632499999999999</v>
      </c>
      <c r="K37" s="138">
        <f t="shared" si="4"/>
        <v>0.66719230769230775</v>
      </c>
      <c r="L37" s="134" t="str">
        <f t="shared" si="5"/>
        <v>Yes</v>
      </c>
      <c r="M37" s="135" t="str" cm="1">
        <f t="array" ref="M37">IFERROR(_xlfn.XLOOKUP(1,('Annual Sales FINAL 06262023'!$A$3:$A$4500=$A37)*('Annual Sales FINAL 06262023'!$F$3:$F$4500='Input_Data &amp; TOC'!$A$2),'Annual Sales FINAL 06262023'!$S$3:$S$4500,,TRUE),)</f>
        <v>PCE</v>
      </c>
      <c r="N37" s="174" cm="1">
        <f t="array" ref="N37">IFERROR(_xlfn.XLOOKUP(1,('Annual Sales FINAL 06262023'!$A$3:$A$4500=$A37)*('Annual Sales FINAL 06262023'!$F$3:$F$4500='Input_Data &amp; TOC'!$A$2),'Annual Sales FINAL 06262023'!$AU$3:$AU$4500,,TRUE),)</f>
        <v>12</v>
      </c>
      <c r="O37" s="98" t="str">
        <f>VLOOKUP($A37,'LOOKUP SalesReport 2023-11-13'!$A$2:$P$216,16,FALSE)</f>
        <v>Bristol Bay</v>
      </c>
    </row>
    <row r="38" spans="1:15" s="98" customFormat="1" x14ac:dyDescent="0.25">
      <c r="A38" s="98" t="s">
        <v>645</v>
      </c>
      <c r="B38" s="98">
        <v>331480</v>
      </c>
      <c r="C38">
        <f>VLOOKUP(A38,'LOOKUP SalesReport 2023-11-13'!$A$2:$Q$216,9,FALSE)</f>
        <v>169</v>
      </c>
      <c r="D38" s="48" t="str" cm="1">
        <f t="array" ref="D38">IFERROR(_xlfn.XLOOKUP(1,('Annual Sales FINAL 06262023'!$A$3:$A$4500=Table2.5c!$A38)*('Annual Sales FINAL 06262023'!$F$3:$F$4500='Input_Data &amp; TOC'!$A$2),'Annual Sales FINAL 06262023'!$J$3:$J$4500,,TRUE),_xlfn.XLOOKUP(A38,'LOOKUP SalesReport 2023-11-13'!A:A,'LOOKUP SalesReport 2023-11-13'!H:H,,FALSE))</f>
        <v>Alaska Village Electric Cooperative</v>
      </c>
      <c r="E38" s="48" t="str" cm="1">
        <f t="array" ref="E38">IFERROR(_xlfn.XLOOKUP(1,('Annual Sales FINAL 06262023'!$A$3:$A$4500=Table2.5c!$A38)*('Annual Sales FINAL 06262023'!$F$3:$F$4500='Input_Data &amp; TOC'!$A$2),'Annual Sales FINAL 06262023'!$B$3:$B$4500,,TRUE),_xlfn.XLOOKUP(A38,'LOOKUP SalesReport 2023-11-13'!A:A,'LOOKUP SalesReport 2023-11-13'!G:G,,FALSE))</f>
        <v>New Stuyahok</v>
      </c>
      <c r="F38" s="48" t="str" cm="1">
        <f t="array" ref="F38">IFERROR(_xlfn.XLOOKUP(1,('Annual Sales FINAL 06262023'!$A$3:$A$4500=Table2.5c!$A38)*('Annual Sales FINAL 06262023'!$F$3:$F$4500='Input_Data &amp; TOC'!$A$2),'Annual Sales FINAL 06262023'!$E$3:$E$4500,,TRUE),_xlfn.XLOOKUP(A38,'LOOKUP SalesReport 2023-11-13'!A:A,'LOOKUP SalesReport 2023-11-13'!K:K,,FALSE))</f>
        <v>New_Stuyahok_grid</v>
      </c>
      <c r="G38" s="98" t="str">
        <f>VLOOKUP($F38,'LOOKUP INTERTIES 2023-11-08'!$B$2:$G$206,6,FALSE)</f>
        <v>Bristol Bay</v>
      </c>
      <c r="H38" s="133" cm="1">
        <f t="array" ref="H38">IFERROR(IF(_xlfn.XLOOKUP(1,('Annual Sales FINAL 06262023'!$A$3:$A$4500=$A38)*('Annual Sales FINAL 06262023'!$F$3:$F$4500='Input_Data &amp; TOC'!$A$2),'Annual Sales FINAL 06262023'!$T$3:$T$4500,,TRUE)=0,VLOOKUP($A38,Table2.5a!$A$3:$AA$196,11,FALSE),_xlfn.XLOOKUP(1,('Annual Sales FINAL 06262023'!$A$3:$A$4500=$A38)*('Annual Sales FINAL 06262023'!$F$3:$F$4500='Input_Data &amp; TOC'!$A$2),'Annual Sales FINAL 06262023'!$T$3:$T$4500,,TRUE)),)</f>
        <v>0.54414166666666663</v>
      </c>
      <c r="I38" s="135">
        <f t="shared" si="3"/>
        <v>0.2841499999999999</v>
      </c>
      <c r="J38" s="133" cm="1">
        <f t="array" ref="J38">IFERROR(IF(_xlfn.XLOOKUP(1,('Annual Sales FINAL 06262023'!$A$3:$A$4500=$A38)*('Annual Sales FINAL 06262023'!$F$3:$F$4500='Input_Data &amp; TOC'!$A$2),'Annual Sales FINAL 06262023'!$U$3:$U$4500,,TRUE)=0,VLOOKUP($A38,Table2.5a!$A$3:$AA$196,11,FALSE),_xlfn.XLOOKUP(1,('Annual Sales FINAL 06262023'!$A$3:$A$4500=$A38)*('Annual Sales FINAL 06262023'!$F$3:$F$4500='Input_Data &amp; TOC'!$A$2),'Annual Sales FINAL 06262023'!$U$3:$U$4500,,TRUE)),)</f>
        <v>0.25999166666666673</v>
      </c>
      <c r="K38" s="138">
        <f t="shared" si="4"/>
        <v>0.52219856961269262</v>
      </c>
      <c r="L38" s="134" t="str">
        <f t="shared" si="5"/>
        <v>Yes</v>
      </c>
      <c r="M38" s="135" t="str" cm="1">
        <f t="array" ref="M38">IFERROR(_xlfn.XLOOKUP(1,('Annual Sales FINAL 06262023'!$A$3:$A$4500=$A38)*('Annual Sales FINAL 06262023'!$F$3:$F$4500='Input_Data &amp; TOC'!$A$2),'Annual Sales FINAL 06262023'!$S$3:$S$4500,,TRUE),)</f>
        <v>PCE</v>
      </c>
      <c r="N38" s="174" cm="1">
        <f t="array" ref="N38">IFERROR(_xlfn.XLOOKUP(1,('Annual Sales FINAL 06262023'!$A$3:$A$4500=$A38)*('Annual Sales FINAL 06262023'!$F$3:$F$4500='Input_Data &amp; TOC'!$A$2),'Annual Sales FINAL 06262023'!$AU$3:$AU$4500,,TRUE),)</f>
        <v>12</v>
      </c>
      <c r="O38" s="98" t="str">
        <f>VLOOKUP($A38,'LOOKUP SalesReport 2023-11-13'!$A$2:$P$216,16,FALSE)</f>
        <v>Bristol Bay</v>
      </c>
    </row>
    <row r="39" spans="1:15" s="98" customFormat="1" x14ac:dyDescent="0.25">
      <c r="A39" s="98" t="s">
        <v>709</v>
      </c>
      <c r="B39" s="98">
        <v>331690</v>
      </c>
      <c r="C39">
        <f>VLOOKUP(A39,'LOOKUP SalesReport 2023-11-13'!$A$2:$Q$216,9,FALSE)</f>
        <v>169</v>
      </c>
      <c r="D39" s="48" t="str" cm="1">
        <f t="array" ref="D39">IFERROR(_xlfn.XLOOKUP(1,('Annual Sales FINAL 06262023'!$A$3:$A$4500=Table2.5c!$A39)*('Annual Sales FINAL 06262023'!$F$3:$F$4500='Input_Data &amp; TOC'!$A$2),'Annual Sales FINAL 06262023'!$J$3:$J$4500,,TRUE),_xlfn.XLOOKUP(A39,'LOOKUP SalesReport 2023-11-13'!A:A,'LOOKUP SalesReport 2023-11-13'!H:H,,FALSE))</f>
        <v>Alaska Village Electric Cooperative</v>
      </c>
      <c r="E39" s="48" t="str" cm="1">
        <f t="array" ref="E39">IFERROR(_xlfn.XLOOKUP(1,('Annual Sales FINAL 06262023'!$A$3:$A$4500=Table2.5c!$A39)*('Annual Sales FINAL 06262023'!$F$3:$F$4500='Input_Data &amp; TOC'!$A$2),'Annual Sales FINAL 06262023'!$B$3:$B$4500,,TRUE),_xlfn.XLOOKUP(A39,'LOOKUP SalesReport 2023-11-13'!A:A,'LOOKUP SalesReport 2023-11-13'!G:G,,FALSE))</f>
        <v>Togiak</v>
      </c>
      <c r="F39" s="48" t="str" cm="1">
        <f t="array" ref="F39">IFERROR(_xlfn.XLOOKUP(1,('Annual Sales FINAL 06262023'!$A$3:$A$4500=Table2.5c!$A39)*('Annual Sales FINAL 06262023'!$F$3:$F$4500='Input_Data &amp; TOC'!$A$2),'Annual Sales FINAL 06262023'!$E$3:$E$4500,,TRUE),_xlfn.XLOOKUP(A39,'LOOKUP SalesReport 2023-11-13'!A:A,'LOOKUP SalesReport 2023-11-13'!K:K,,FALSE))</f>
        <v>Togiak_grid</v>
      </c>
      <c r="G39" s="98" t="str">
        <f>VLOOKUP($F39,'LOOKUP INTERTIES 2023-11-08'!$B$2:$G$206,6,FALSE)</f>
        <v>Bristol Bay</v>
      </c>
      <c r="H39" s="133" cm="1">
        <f t="array" ref="H39">IFERROR(IF(_xlfn.XLOOKUP(1,('Annual Sales FINAL 06262023'!$A$3:$A$4500=$A39)*('Annual Sales FINAL 06262023'!$F$3:$F$4500='Input_Data &amp; TOC'!$A$2),'Annual Sales FINAL 06262023'!$T$3:$T$4500,,TRUE)=0,VLOOKUP($A39,Table2.5a!$A$3:$AA$196,11,FALSE),_xlfn.XLOOKUP(1,('Annual Sales FINAL 06262023'!$A$3:$A$4500=$A39)*('Annual Sales FINAL 06262023'!$F$3:$F$4500='Input_Data &amp; TOC'!$A$2),'Annual Sales FINAL 06262023'!$T$3:$T$4500,,TRUE)),)</f>
        <v>0.52604999999999991</v>
      </c>
      <c r="I39" s="135">
        <f t="shared" si="3"/>
        <v>0.2674083333333333</v>
      </c>
      <c r="J39" s="133" cm="1">
        <f t="array" ref="J39">IFERROR(IF(_xlfn.XLOOKUP(1,('Annual Sales FINAL 06262023'!$A$3:$A$4500=$A39)*('Annual Sales FINAL 06262023'!$F$3:$F$4500='Input_Data &amp; TOC'!$A$2),'Annual Sales FINAL 06262023'!$U$3:$U$4500,,TRUE)=0,VLOOKUP($A39,Table2.5a!$A$3:$AA$196,11,FALSE),_xlfn.XLOOKUP(1,('Annual Sales FINAL 06262023'!$A$3:$A$4500=$A39)*('Annual Sales FINAL 06262023'!$F$3:$F$4500='Input_Data &amp; TOC'!$A$2),'Annual Sales FINAL 06262023'!$U$3:$U$4500,,TRUE)),)</f>
        <v>0.2586416666666666</v>
      </c>
      <c r="K39" s="138">
        <f t="shared" si="4"/>
        <v>0.50833254126667304</v>
      </c>
      <c r="L39" s="134" t="str">
        <f t="shared" si="5"/>
        <v>Yes</v>
      </c>
      <c r="M39" s="135" t="str" cm="1">
        <f t="array" ref="M39">IFERROR(_xlfn.XLOOKUP(1,('Annual Sales FINAL 06262023'!$A$3:$A$4500=$A39)*('Annual Sales FINAL 06262023'!$F$3:$F$4500='Input_Data &amp; TOC'!$A$2),'Annual Sales FINAL 06262023'!$S$3:$S$4500,,TRUE),)</f>
        <v>PCE</v>
      </c>
      <c r="N39" s="174" cm="1">
        <f t="array" ref="N39">IFERROR(_xlfn.XLOOKUP(1,('Annual Sales FINAL 06262023'!$A$3:$A$4500=$A39)*('Annual Sales FINAL 06262023'!$F$3:$F$4500='Input_Data &amp; TOC'!$A$2),'Annual Sales FINAL 06262023'!$AU$3:$AU$4500,,TRUE),)</f>
        <v>12</v>
      </c>
      <c r="O39" s="98" t="str">
        <f>VLOOKUP($A39,'LOOKUP SalesReport 2023-11-13'!$A$2:$P$216,16,FALSE)</f>
        <v>Bristol Bay</v>
      </c>
    </row>
    <row r="40" spans="1:15" s="98" customFormat="1" x14ac:dyDescent="0.25">
      <c r="A40" s="98" t="s">
        <v>817</v>
      </c>
      <c r="B40" s="98">
        <v>331860</v>
      </c>
      <c r="C40">
        <f>VLOOKUP(A40,'LOOKUP SalesReport 2023-11-13'!$A$2:$Q$216,9,FALSE)</f>
        <v>297</v>
      </c>
      <c r="D40" s="48" t="str" cm="1">
        <f t="array" ref="D40">IFERROR(_xlfn.XLOOKUP(1,('Annual Sales FINAL 06262023'!$A$3:$A$4500=Table2.5c!$A40)*('Annual Sales FINAL 06262023'!$F$3:$F$4500='Input_Data &amp; TOC'!$A$2),'Annual Sales FINAL 06262023'!$J$3:$J$4500,,TRUE),_xlfn.XLOOKUP(A40,'LOOKUP SalesReport 2023-11-13'!A:A,'LOOKUP SalesReport 2023-11-13'!H:H,,FALSE))</f>
        <v>Chignik, City of</v>
      </c>
      <c r="E40" s="48" t="str" cm="1">
        <f t="array" ref="E40">IFERROR(_xlfn.XLOOKUP(1,('Annual Sales FINAL 06262023'!$A$3:$A$4500=Table2.5c!$A40)*('Annual Sales FINAL 06262023'!$F$3:$F$4500='Input_Data &amp; TOC'!$A$2),'Annual Sales FINAL 06262023'!$B$3:$B$4500,,TRUE),_xlfn.XLOOKUP(A40,'LOOKUP SalesReport 2023-11-13'!A:A,'LOOKUP SalesReport 2023-11-13'!G:G,,FALSE))</f>
        <v>Chignik</v>
      </c>
      <c r="F40" s="48" t="str" cm="1">
        <f t="array" ref="F40">IFERROR(_xlfn.XLOOKUP(1,('Annual Sales FINAL 06262023'!$A$3:$A$4500=Table2.5c!$A40)*('Annual Sales FINAL 06262023'!$F$3:$F$4500='Input_Data &amp; TOC'!$A$2),'Annual Sales FINAL 06262023'!$E$3:$E$4500,,TRUE),_xlfn.XLOOKUP(A40,'LOOKUP SalesReport 2023-11-13'!A:A,'LOOKUP SalesReport 2023-11-13'!K:K,,FALSE))</f>
        <v>Chignik_grid</v>
      </c>
      <c r="G40" s="98" t="str">
        <f>VLOOKUP($F40,'LOOKUP INTERTIES 2023-11-08'!$B$2:$G$206,6,FALSE)</f>
        <v>Bristol Bay</v>
      </c>
      <c r="H40" s="133" cm="1">
        <f t="array" ref="H40">IFERROR(IF(_xlfn.XLOOKUP(1,('Annual Sales FINAL 06262023'!$A$3:$A$4500=$A40)*('Annual Sales FINAL 06262023'!$F$3:$F$4500='Input_Data &amp; TOC'!$A$2),'Annual Sales FINAL 06262023'!$T$3:$T$4500,,TRUE)=0,VLOOKUP($A40,Table2.5a!$A$3:$AA$196,11,FALSE),_xlfn.XLOOKUP(1,('Annual Sales FINAL 06262023'!$A$3:$A$4500=$A40)*('Annual Sales FINAL 06262023'!$F$3:$F$4500='Input_Data &amp; TOC'!$A$2),'Annual Sales FINAL 06262023'!$T$3:$T$4500,,TRUE)),)</f>
        <v>0.41591666666666671</v>
      </c>
      <c r="I40" s="135">
        <f t="shared" si="3"/>
        <v>0.1747500000000001</v>
      </c>
      <c r="J40" s="133" cm="1">
        <f t="array" ref="J40">IFERROR(IF(_xlfn.XLOOKUP(1,('Annual Sales FINAL 06262023'!$A$3:$A$4500=$A40)*('Annual Sales FINAL 06262023'!$F$3:$F$4500='Input_Data &amp; TOC'!$A$2),'Annual Sales FINAL 06262023'!$U$3:$U$4500,,TRUE)=0,VLOOKUP($A40,Table2.5a!$A$3:$AA$196,11,FALSE),_xlfn.XLOOKUP(1,('Annual Sales FINAL 06262023'!$A$3:$A$4500=$A40)*('Annual Sales FINAL 06262023'!$F$3:$F$4500='Input_Data &amp; TOC'!$A$2),'Annual Sales FINAL 06262023'!$U$3:$U$4500,,TRUE)),)</f>
        <v>0.24116666666666661</v>
      </c>
      <c r="K40" s="138">
        <f t="shared" si="4"/>
        <v>0.42015628130635163</v>
      </c>
      <c r="L40" s="134" t="str">
        <f t="shared" si="5"/>
        <v>Yes</v>
      </c>
      <c r="M40" s="135" t="str" cm="1">
        <f t="array" ref="M40">IFERROR(_xlfn.XLOOKUP(1,('Annual Sales FINAL 06262023'!$A$3:$A$4500=$A40)*('Annual Sales FINAL 06262023'!$F$3:$F$4500='Input_Data &amp; TOC'!$A$2),'Annual Sales FINAL 06262023'!$S$3:$S$4500,,TRUE),)</f>
        <v>PCE</v>
      </c>
      <c r="N40" s="174" cm="1">
        <f t="array" ref="N40">IFERROR(_xlfn.XLOOKUP(1,('Annual Sales FINAL 06262023'!$A$3:$A$4500=$A40)*('Annual Sales FINAL 06262023'!$F$3:$F$4500='Input_Data &amp; TOC'!$A$2),'Annual Sales FINAL 06262023'!$AU$3:$AU$4500,,TRUE),)</f>
        <v>12</v>
      </c>
      <c r="O40" s="98" t="str">
        <f>VLOOKUP($A40,'LOOKUP SalesReport 2023-11-13'!$A$2:$P$216,16,FALSE)</f>
        <v>Bristol Bay</v>
      </c>
    </row>
    <row r="41" spans="1:15" s="98" customFormat="1" x14ac:dyDescent="0.25">
      <c r="A41" s="98" t="s">
        <v>937</v>
      </c>
      <c r="B41" s="98">
        <v>332500</v>
      </c>
      <c r="C41">
        <f>VLOOKUP(A41,'LOOKUP SalesReport 2023-11-13'!$A$2:$Q$216,9,FALSE)</f>
        <v>399</v>
      </c>
      <c r="D41" s="48" t="str" cm="1">
        <f t="array" ref="D41">IFERROR(_xlfn.XLOOKUP(1,('Annual Sales FINAL 06262023'!$A$3:$A$4500=Table2.5c!$A41)*('Annual Sales FINAL 06262023'!$F$3:$F$4500='Input_Data &amp; TOC'!$A$2),'Annual Sales FINAL 06262023'!$J$3:$J$4500,,TRUE),_xlfn.XLOOKUP(A41,'LOOKUP SalesReport 2023-11-13'!A:A,'LOOKUP SalesReport 2023-11-13'!H:H,,FALSE))</f>
        <v>Port Heiden Utilities</v>
      </c>
      <c r="E41" s="48" t="str" cm="1">
        <f t="array" ref="E41">IFERROR(_xlfn.XLOOKUP(1,('Annual Sales FINAL 06262023'!$A$3:$A$4500=Table2.5c!$A41)*('Annual Sales FINAL 06262023'!$F$3:$F$4500='Input_Data &amp; TOC'!$A$2),'Annual Sales FINAL 06262023'!$B$3:$B$4500,,TRUE),_xlfn.XLOOKUP(A41,'LOOKUP SalesReport 2023-11-13'!A:A,'LOOKUP SalesReport 2023-11-13'!G:G,,FALSE))</f>
        <v>Port Heiden</v>
      </c>
      <c r="F41" s="48" t="str" cm="1">
        <f t="array" ref="F41">IFERROR(_xlfn.XLOOKUP(1,('Annual Sales FINAL 06262023'!$A$3:$A$4500=Table2.5c!$A41)*('Annual Sales FINAL 06262023'!$F$3:$F$4500='Input_Data &amp; TOC'!$A$2),'Annual Sales FINAL 06262023'!$E$3:$E$4500,,TRUE),_xlfn.XLOOKUP(A41,'LOOKUP SalesReport 2023-11-13'!A:A,'LOOKUP SalesReport 2023-11-13'!K:K,,FALSE))</f>
        <v>Port Heiden_grid</v>
      </c>
      <c r="G41" s="98" t="str">
        <f>VLOOKUP($F41,'LOOKUP INTERTIES 2023-11-08'!$B$2:$G$206,6,FALSE)</f>
        <v>Bristol Bay</v>
      </c>
      <c r="H41" s="133" cm="1">
        <f t="array" ref="H41">IFERROR(IF(_xlfn.XLOOKUP(1,('Annual Sales FINAL 06262023'!$A$3:$A$4500=$A41)*('Annual Sales FINAL 06262023'!$F$3:$F$4500='Input_Data &amp; TOC'!$A$2),'Annual Sales FINAL 06262023'!$T$3:$T$4500,,TRUE)=0,VLOOKUP($A41,Table2.5a!$A$3:$AA$196,11,FALSE),_xlfn.XLOOKUP(1,('Annual Sales FINAL 06262023'!$A$3:$A$4500=$A41)*('Annual Sales FINAL 06262023'!$F$3:$F$4500='Input_Data &amp; TOC'!$A$2),'Annual Sales FINAL 06262023'!$T$3:$T$4500,,TRUE)),)</f>
        <v>0.65000000000000013</v>
      </c>
      <c r="I41" s="135">
        <f t="shared" si="3"/>
        <v>0.34845000000000009</v>
      </c>
      <c r="J41" s="133" cm="1">
        <f t="array" ref="J41">IFERROR(IF(_xlfn.XLOOKUP(1,('Annual Sales FINAL 06262023'!$A$3:$A$4500=$A41)*('Annual Sales FINAL 06262023'!$F$3:$F$4500='Input_Data &amp; TOC'!$A$2),'Annual Sales FINAL 06262023'!$U$3:$U$4500,,TRUE)=0,VLOOKUP($A41,Table2.5a!$A$3:$AA$196,11,FALSE),_xlfn.XLOOKUP(1,('Annual Sales FINAL 06262023'!$A$3:$A$4500=$A41)*('Annual Sales FINAL 06262023'!$F$3:$F$4500='Input_Data &amp; TOC'!$A$2),'Annual Sales FINAL 06262023'!$U$3:$U$4500,,TRUE)),)</f>
        <v>0.30155000000000004</v>
      </c>
      <c r="K41" s="138">
        <f t="shared" si="4"/>
        <v>0.53607692307692312</v>
      </c>
      <c r="L41" s="134" t="str">
        <f t="shared" si="5"/>
        <v>Yes</v>
      </c>
      <c r="M41" s="135" t="str" cm="1">
        <f t="array" ref="M41">IFERROR(_xlfn.XLOOKUP(1,('Annual Sales FINAL 06262023'!$A$3:$A$4500=$A41)*('Annual Sales FINAL 06262023'!$F$3:$F$4500='Input_Data &amp; TOC'!$A$2),'Annual Sales FINAL 06262023'!$S$3:$S$4500,,TRUE),)</f>
        <v>PCE</v>
      </c>
      <c r="N41" s="174" cm="1">
        <f t="array" ref="N41">IFERROR(_xlfn.XLOOKUP(1,('Annual Sales FINAL 06262023'!$A$3:$A$4500=$A41)*('Annual Sales FINAL 06262023'!$F$3:$F$4500='Input_Data &amp; TOC'!$A$2),'Annual Sales FINAL 06262023'!$AU$3:$AU$4500,,TRUE),)</f>
        <v>12</v>
      </c>
      <c r="O41" s="98" t="str">
        <f>VLOOKUP($A41,'LOOKUP SalesReport 2023-11-13'!$A$2:$P$216,16,FALSE)</f>
        <v>Bristol Bay</v>
      </c>
    </row>
    <row r="42" spans="1:15" s="98" customFormat="1" x14ac:dyDescent="0.25">
      <c r="A42" s="98" t="s">
        <v>831</v>
      </c>
      <c r="B42" s="98">
        <v>332180</v>
      </c>
      <c r="C42">
        <f>VLOOKUP(A42,'LOOKUP SalesReport 2023-11-13'!$A$2:$Q$216,9,FALSE)</f>
        <v>330</v>
      </c>
      <c r="D42" s="48" t="str" cm="1">
        <f t="array" ref="D42">IFERROR(_xlfn.XLOOKUP(1,('Annual Sales FINAL 06262023'!$A$3:$A$4500=Table2.5c!$A42)*('Annual Sales FINAL 06262023'!$F$3:$F$4500='Input_Data &amp; TOC'!$A$2),'Annual Sales FINAL 06262023'!$J$3:$J$4500,,TRUE),_xlfn.XLOOKUP(A42,'LOOKUP SalesReport 2023-11-13'!A:A,'LOOKUP SalesReport 2023-11-13'!H:H,,FALSE))</f>
        <v>Levelock Electrical Coop</v>
      </c>
      <c r="E42" s="48" t="str" cm="1">
        <f t="array" ref="E42">IFERROR(_xlfn.XLOOKUP(1,('Annual Sales FINAL 06262023'!$A$3:$A$4500=Table2.5c!$A42)*('Annual Sales FINAL 06262023'!$F$3:$F$4500='Input_Data &amp; TOC'!$A$2),'Annual Sales FINAL 06262023'!$B$3:$B$4500,,TRUE),_xlfn.XLOOKUP(A42,'LOOKUP SalesReport 2023-11-13'!A:A,'LOOKUP SalesReport 2023-11-13'!G:G,,FALSE))</f>
        <v>Levelock</v>
      </c>
      <c r="F42" s="48" t="str" cm="1">
        <f t="array" ref="F42">IFERROR(_xlfn.XLOOKUP(1,('Annual Sales FINAL 06262023'!$A$3:$A$4500=Table2.5c!$A42)*('Annual Sales FINAL 06262023'!$F$3:$F$4500='Input_Data &amp; TOC'!$A$2),'Annual Sales FINAL 06262023'!$E$3:$E$4500,,TRUE),_xlfn.XLOOKUP(A42,'LOOKUP SalesReport 2023-11-13'!A:A,'LOOKUP SalesReport 2023-11-13'!K:K,,FALSE))</f>
        <v>Levelock_grid</v>
      </c>
      <c r="G42" s="98" t="str">
        <f>VLOOKUP($F42,'LOOKUP INTERTIES 2023-11-08'!$B$2:$G$206,6,FALSE)</f>
        <v>Bristol Bay</v>
      </c>
      <c r="H42" s="133" cm="1">
        <f t="array" ref="H42">IFERROR(IF(_xlfn.XLOOKUP(1,('Annual Sales FINAL 06262023'!$A$3:$A$4500=$A42)*('Annual Sales FINAL 06262023'!$F$3:$F$4500='Input_Data &amp; TOC'!$A$2),'Annual Sales FINAL 06262023'!$T$3:$T$4500,,TRUE)=0,VLOOKUP($A42,Table2.5a!$A$3:$AA$196,11,FALSE),_xlfn.XLOOKUP(1,('Annual Sales FINAL 06262023'!$A$3:$A$4500=$A42)*('Annual Sales FINAL 06262023'!$F$3:$F$4500='Input_Data &amp; TOC'!$A$2),'Annual Sales FINAL 06262023'!$T$3:$T$4500,,TRUE)),)</f>
        <v>0.84999999999999976</v>
      </c>
      <c r="I42" s="135">
        <f t="shared" si="3"/>
        <v>0.47136666666666638</v>
      </c>
      <c r="J42" s="133" cm="1">
        <f t="array" ref="J42">IFERROR(IF(_xlfn.XLOOKUP(1,('Annual Sales FINAL 06262023'!$A$3:$A$4500=$A42)*('Annual Sales FINAL 06262023'!$F$3:$F$4500='Input_Data &amp; TOC'!$A$2),'Annual Sales FINAL 06262023'!$U$3:$U$4500,,TRUE)=0,VLOOKUP($A42,Table2.5a!$A$3:$AA$196,11,FALSE),_xlfn.XLOOKUP(1,('Annual Sales FINAL 06262023'!$A$3:$A$4500=$A42)*('Annual Sales FINAL 06262023'!$F$3:$F$4500='Input_Data &amp; TOC'!$A$2),'Annual Sales FINAL 06262023'!$U$3:$U$4500,,TRUE)),)</f>
        <v>0.37863333333333338</v>
      </c>
      <c r="K42" s="138">
        <f t="shared" si="4"/>
        <v>0.55454901960784297</v>
      </c>
      <c r="L42" s="134" t="str">
        <f t="shared" si="5"/>
        <v>Yes</v>
      </c>
      <c r="M42" s="135" t="str" cm="1">
        <f t="array" ref="M42">IFERROR(_xlfn.XLOOKUP(1,('Annual Sales FINAL 06262023'!$A$3:$A$4500=$A42)*('Annual Sales FINAL 06262023'!$F$3:$F$4500='Input_Data &amp; TOC'!$A$2),'Annual Sales FINAL 06262023'!$S$3:$S$4500,,TRUE),)</f>
        <v>PCE</v>
      </c>
      <c r="N42" s="174" cm="1">
        <f t="array" ref="N42">IFERROR(_xlfn.XLOOKUP(1,('Annual Sales FINAL 06262023'!$A$3:$A$4500=$A42)*('Annual Sales FINAL 06262023'!$F$3:$F$4500='Input_Data &amp; TOC'!$A$2),'Annual Sales FINAL 06262023'!$AU$3:$AU$4500,,TRUE),)</f>
        <v>12</v>
      </c>
      <c r="O42" s="98" t="str">
        <f>VLOOKUP($A42,'LOOKUP SalesReport 2023-11-13'!$A$2:$P$216,16,FALSE)</f>
        <v>Bristol Bay</v>
      </c>
    </row>
    <row r="43" spans="1:15" s="98" customFormat="1" x14ac:dyDescent="0.25">
      <c r="A43" s="98" t="s">
        <v>975</v>
      </c>
      <c r="B43" s="98">
        <v>331880</v>
      </c>
      <c r="C43">
        <f>VLOOKUP(A43,'LOOKUP SalesReport 2023-11-13'!$A$2:$Q$216,9,FALSE)</f>
        <v>437</v>
      </c>
      <c r="D43" s="48" t="str" cm="1">
        <f t="array" ref="D43">IFERROR(_xlfn.XLOOKUP(1,('Annual Sales FINAL 06262023'!$A$3:$A$4500=Table2.5c!$A43)*('Annual Sales FINAL 06262023'!$F$3:$F$4500='Input_Data &amp; TOC'!$A$2),'Annual Sales FINAL 06262023'!$J$3:$J$4500,,TRUE),_xlfn.XLOOKUP(A43,'LOOKUP SalesReport 2023-11-13'!A:A,'LOOKUP SalesReport 2023-11-13'!H:H,,FALSE))</f>
        <v>Chignik Lake Electric Utility</v>
      </c>
      <c r="E43" s="48" t="str" cm="1">
        <f t="array" ref="E43">IFERROR(_xlfn.XLOOKUP(1,('Annual Sales FINAL 06262023'!$A$3:$A$4500=Table2.5c!$A43)*('Annual Sales FINAL 06262023'!$F$3:$F$4500='Input_Data &amp; TOC'!$A$2),'Annual Sales FINAL 06262023'!$B$3:$B$4500,,TRUE),_xlfn.XLOOKUP(A43,'LOOKUP SalesReport 2023-11-13'!A:A,'LOOKUP SalesReport 2023-11-13'!G:G,,FALSE))</f>
        <v>Chignik Lake</v>
      </c>
      <c r="F43" s="48" t="str" cm="1">
        <f t="array" ref="F43">IFERROR(_xlfn.XLOOKUP(1,('Annual Sales FINAL 06262023'!$A$3:$A$4500=Table2.5c!$A43)*('Annual Sales FINAL 06262023'!$F$3:$F$4500='Input_Data &amp; TOC'!$A$2),'Annual Sales FINAL 06262023'!$E$3:$E$4500,,TRUE),_xlfn.XLOOKUP(A43,'LOOKUP SalesReport 2023-11-13'!A:A,'LOOKUP SalesReport 2023-11-13'!K:K,,FALSE))</f>
        <v>Chignik Lake_grid</v>
      </c>
      <c r="G43" s="98" t="str">
        <f>VLOOKUP($F43,'LOOKUP INTERTIES 2023-11-08'!$B$2:$G$206,6,FALSE)</f>
        <v>Bristol Bay</v>
      </c>
      <c r="H43" s="133" cm="1">
        <f t="array" ref="H43">IFERROR(IF(_xlfn.XLOOKUP(1,('Annual Sales FINAL 06262023'!$A$3:$A$4500=$A43)*('Annual Sales FINAL 06262023'!$F$3:$F$4500='Input_Data &amp; TOC'!$A$2),'Annual Sales FINAL 06262023'!$T$3:$T$4500,,TRUE)=0,VLOOKUP($A43,Table2.5a!$A$3:$AA$196,11,FALSE),_xlfn.XLOOKUP(1,('Annual Sales FINAL 06262023'!$A$3:$A$4500=$A43)*('Annual Sales FINAL 06262023'!$F$3:$F$4500='Input_Data &amp; TOC'!$A$2),'Annual Sales FINAL 06262023'!$T$3:$T$4500,,TRUE)),)</f>
        <v>0.70000000000000007</v>
      </c>
      <c r="I43" s="135">
        <f t="shared" si="3"/>
        <v>0.33018000000000003</v>
      </c>
      <c r="J43" s="133" cm="1">
        <f t="array" ref="J43">IFERROR(IF(_xlfn.XLOOKUP(1,('Annual Sales FINAL 06262023'!$A$3:$A$4500=$A43)*('Annual Sales FINAL 06262023'!$F$3:$F$4500='Input_Data &amp; TOC'!$A$2),'Annual Sales FINAL 06262023'!$U$3:$U$4500,,TRUE)=0,VLOOKUP($A43,Table2.5a!$A$3:$AA$196,11,FALSE),_xlfn.XLOOKUP(1,('Annual Sales FINAL 06262023'!$A$3:$A$4500=$A43)*('Annual Sales FINAL 06262023'!$F$3:$F$4500='Input_Data &amp; TOC'!$A$2),'Annual Sales FINAL 06262023'!$U$3:$U$4500,,TRUE)),)</f>
        <v>0.36982000000000004</v>
      </c>
      <c r="K43" s="138">
        <f t="shared" si="4"/>
        <v>0.47168571428571426</v>
      </c>
      <c r="L43" s="134" t="str">
        <f t="shared" si="5"/>
        <v>Yes</v>
      </c>
      <c r="M43" s="135" t="str" cm="1">
        <f t="array" ref="M43">IFERROR(_xlfn.XLOOKUP(1,('Annual Sales FINAL 06262023'!$A$3:$A$4500=$A43)*('Annual Sales FINAL 06262023'!$F$3:$F$4500='Input_Data &amp; TOC'!$A$2),'Annual Sales FINAL 06262023'!$S$3:$S$4500,,TRUE),)</f>
        <v>PCE</v>
      </c>
      <c r="N43" s="174" cm="1">
        <f t="array" ref="N43">IFERROR(_xlfn.XLOOKUP(1,('Annual Sales FINAL 06262023'!$A$3:$A$4500=$A43)*('Annual Sales FINAL 06262023'!$F$3:$F$4500='Input_Data &amp; TOC'!$A$2),'Annual Sales FINAL 06262023'!$AU$3:$AU$4500,,TRUE),)</f>
        <v>10</v>
      </c>
      <c r="O43" s="98" t="str">
        <f>VLOOKUP($A43,'LOOKUP SalesReport 2023-11-13'!$A$2:$P$216,16,FALSE)</f>
        <v>Bristol Bay</v>
      </c>
    </row>
    <row r="44" spans="1:15" s="98" customFormat="1" x14ac:dyDescent="0.25">
      <c r="A44" s="98" t="s">
        <v>887</v>
      </c>
      <c r="B44" s="98">
        <v>331910</v>
      </c>
      <c r="C44">
        <f>VLOOKUP(A44,'LOOKUP SalesReport 2023-11-13'!$A$2:$Q$216,9,FALSE)</f>
        <v>360</v>
      </c>
      <c r="D44" s="48" t="str" cm="1">
        <f t="array" ref="D44">IFERROR(_xlfn.XLOOKUP(1,('Annual Sales FINAL 06262023'!$A$3:$A$4500=Table2.5c!$A44)*('Annual Sales FINAL 06262023'!$F$3:$F$4500='Input_Data &amp; TOC'!$A$2),'Annual Sales FINAL 06262023'!$J$3:$J$4500,,TRUE),_xlfn.XLOOKUP(A44,'LOOKUP SalesReport 2023-11-13'!A:A,'LOOKUP SalesReport 2023-11-13'!H:H,,FALSE))</f>
        <v>Clark's Point, City of</v>
      </c>
      <c r="E44" s="48" t="str" cm="1">
        <f t="array" ref="E44">IFERROR(_xlfn.XLOOKUP(1,('Annual Sales FINAL 06262023'!$A$3:$A$4500=Table2.5c!$A44)*('Annual Sales FINAL 06262023'!$F$3:$F$4500='Input_Data &amp; TOC'!$A$2),'Annual Sales FINAL 06262023'!$B$3:$B$4500,,TRUE),_xlfn.XLOOKUP(A44,'LOOKUP SalesReport 2023-11-13'!A:A,'LOOKUP SalesReport 2023-11-13'!G:G,,FALSE))</f>
        <v>Clark's Point</v>
      </c>
      <c r="F44" s="48" t="str" cm="1">
        <f t="array" ref="F44">IFERROR(_xlfn.XLOOKUP(1,('Annual Sales FINAL 06262023'!$A$3:$A$4500=Table2.5c!$A44)*('Annual Sales FINAL 06262023'!$F$3:$F$4500='Input_Data &amp; TOC'!$A$2),'Annual Sales FINAL 06262023'!$E$3:$E$4500,,TRUE),_xlfn.XLOOKUP(A44,'LOOKUP SalesReport 2023-11-13'!A:A,'LOOKUP SalesReport 2023-11-13'!K:K,,FALSE))</f>
        <v>Clark's Point_grid</v>
      </c>
      <c r="G44" s="98" t="str">
        <f>VLOOKUP($F44,'LOOKUP INTERTIES 2023-11-08'!$B$2:$G$206,6,FALSE)</f>
        <v>Bristol Bay</v>
      </c>
      <c r="H44" s="133" cm="1">
        <f t="array" ref="H44">IFERROR(IF(_xlfn.XLOOKUP(1,('Annual Sales FINAL 06262023'!$A$3:$A$4500=$A44)*('Annual Sales FINAL 06262023'!$F$3:$F$4500='Input_Data &amp; TOC'!$A$2),'Annual Sales FINAL 06262023'!$T$3:$T$4500,,TRUE)=0,VLOOKUP($A44,Table2.5a!$A$3:$AA$196,11,FALSE),_xlfn.XLOOKUP(1,('Annual Sales FINAL 06262023'!$A$3:$A$4500=$A44)*('Annual Sales FINAL 06262023'!$F$3:$F$4500='Input_Data &amp; TOC'!$A$2),'Annual Sales FINAL 06262023'!$T$3:$T$4500,,TRUE)),)</f>
        <v>0.92499999999999982</v>
      </c>
      <c r="I44" s="135">
        <f t="shared" si="3"/>
        <v>0.42519999999999986</v>
      </c>
      <c r="J44" s="133" cm="1">
        <f t="array" ref="J44">IFERROR(IF(_xlfn.XLOOKUP(1,('Annual Sales FINAL 06262023'!$A$3:$A$4500=$A44)*('Annual Sales FINAL 06262023'!$F$3:$F$4500='Input_Data &amp; TOC'!$A$2),'Annual Sales FINAL 06262023'!$U$3:$U$4500,,TRUE)=0,VLOOKUP($A44,Table2.5a!$A$3:$AA$196,11,FALSE),_xlfn.XLOOKUP(1,('Annual Sales FINAL 06262023'!$A$3:$A$4500=$A44)*('Annual Sales FINAL 06262023'!$F$3:$F$4500='Input_Data &amp; TOC'!$A$2),'Annual Sales FINAL 06262023'!$U$3:$U$4500,,TRUE)),)</f>
        <v>0.49979999999999997</v>
      </c>
      <c r="K44" s="138">
        <f t="shared" si="4"/>
        <v>0.45967567567567563</v>
      </c>
      <c r="L44" s="134" t="str">
        <f t="shared" si="5"/>
        <v>Yes</v>
      </c>
      <c r="M44" s="135" t="str" cm="1">
        <f t="array" ref="M44">IFERROR(_xlfn.XLOOKUP(1,('Annual Sales FINAL 06262023'!$A$3:$A$4500=$A44)*('Annual Sales FINAL 06262023'!$F$3:$F$4500='Input_Data &amp; TOC'!$A$2),'Annual Sales FINAL 06262023'!$S$3:$S$4500,,TRUE),)</f>
        <v>PCE</v>
      </c>
      <c r="N44" s="174" cm="1">
        <f t="array" ref="N44">IFERROR(_xlfn.XLOOKUP(1,('Annual Sales FINAL 06262023'!$A$3:$A$4500=$A44)*('Annual Sales FINAL 06262023'!$F$3:$F$4500='Input_Data &amp; TOC'!$A$2),'Annual Sales FINAL 06262023'!$AU$3:$AU$4500,,TRUE),)</f>
        <v>12</v>
      </c>
      <c r="O44" s="98" t="str">
        <f>VLOOKUP($A44,'LOOKUP SalesReport 2023-11-13'!$A$2:$P$216,16,FALSE)</f>
        <v>Bristol Bay</v>
      </c>
    </row>
    <row r="45" spans="1:15" s="98" customFormat="1" x14ac:dyDescent="0.25">
      <c r="A45" s="98" t="s">
        <v>967</v>
      </c>
      <c r="B45" s="98">
        <v>332480</v>
      </c>
      <c r="C45">
        <f>VLOOKUP(A45,'LOOKUP SalesReport 2023-11-13'!$A$2:$Q$216,9,FALSE)</f>
        <v>425</v>
      </c>
      <c r="D45" s="48" t="str" cm="1">
        <f t="array" ref="D45">IFERROR(_xlfn.XLOOKUP(1,('Annual Sales FINAL 06262023'!$A$3:$A$4500=Table2.5c!$A45)*('Annual Sales FINAL 06262023'!$F$3:$F$4500='Input_Data &amp; TOC'!$A$2),'Annual Sales FINAL 06262023'!$J$3:$J$4500,,TRUE),_xlfn.XLOOKUP(A45,'LOOKUP SalesReport 2023-11-13'!A:A,'LOOKUP SalesReport 2023-11-13'!H:H,,FALSE))</f>
        <v>Pilot Point Electric Utility</v>
      </c>
      <c r="E45" s="48" t="str" cm="1">
        <f t="array" ref="E45">IFERROR(_xlfn.XLOOKUP(1,('Annual Sales FINAL 06262023'!$A$3:$A$4500=Table2.5c!$A45)*('Annual Sales FINAL 06262023'!$F$3:$F$4500='Input_Data &amp; TOC'!$A$2),'Annual Sales FINAL 06262023'!$B$3:$B$4500,,TRUE),_xlfn.XLOOKUP(A45,'LOOKUP SalesReport 2023-11-13'!A:A,'LOOKUP SalesReport 2023-11-13'!G:G,,FALSE))</f>
        <v>Pilot Point</v>
      </c>
      <c r="F45" s="48" t="str" cm="1">
        <f t="array" ref="F45">IFERROR(_xlfn.XLOOKUP(1,('Annual Sales FINAL 06262023'!$A$3:$A$4500=Table2.5c!$A45)*('Annual Sales FINAL 06262023'!$F$3:$F$4500='Input_Data &amp; TOC'!$A$2),'Annual Sales FINAL 06262023'!$E$3:$E$4500,,TRUE),_xlfn.XLOOKUP(A45,'LOOKUP SalesReport 2023-11-13'!A:A,'LOOKUP SalesReport 2023-11-13'!K:K,,FALSE))</f>
        <v>Pilot Point_grid</v>
      </c>
      <c r="G45" s="98" t="str">
        <f>VLOOKUP($F45,'LOOKUP INTERTIES 2023-11-08'!$B$2:$G$206,6,FALSE)</f>
        <v>Bristol Bay</v>
      </c>
      <c r="H45" s="133" cm="1">
        <f t="array" ref="H45">IFERROR(IF(_xlfn.XLOOKUP(1,('Annual Sales FINAL 06262023'!$A$3:$A$4500=$A45)*('Annual Sales FINAL 06262023'!$F$3:$F$4500='Input_Data &amp; TOC'!$A$2),'Annual Sales FINAL 06262023'!$T$3:$T$4500,,TRUE)=0,VLOOKUP($A45,Table2.5a!$A$3:$AA$196,11,FALSE),_xlfn.XLOOKUP(1,('Annual Sales FINAL 06262023'!$A$3:$A$4500=$A45)*('Annual Sales FINAL 06262023'!$F$3:$F$4500='Input_Data &amp; TOC'!$A$2),'Annual Sales FINAL 06262023'!$T$3:$T$4500,,TRUE)),)</f>
        <v>0.59999999999999987</v>
      </c>
      <c r="I45" s="135">
        <f t="shared" si="3"/>
        <v>0.39669999999999983</v>
      </c>
      <c r="J45" s="133" cm="1">
        <f t="array" ref="J45">IFERROR(IF(_xlfn.XLOOKUP(1,('Annual Sales FINAL 06262023'!$A$3:$A$4500=$A45)*('Annual Sales FINAL 06262023'!$F$3:$F$4500='Input_Data &amp; TOC'!$A$2),'Annual Sales FINAL 06262023'!$U$3:$U$4500,,TRUE)=0,VLOOKUP($A45,Table2.5a!$A$3:$AA$196,11,FALSE),_xlfn.XLOOKUP(1,('Annual Sales FINAL 06262023'!$A$3:$A$4500=$A45)*('Annual Sales FINAL 06262023'!$F$3:$F$4500='Input_Data &amp; TOC'!$A$2),'Annual Sales FINAL 06262023'!$U$3:$U$4500,,TRUE)),)</f>
        <v>0.20330000000000001</v>
      </c>
      <c r="K45" s="138">
        <f t="shared" si="4"/>
        <v>0.66116666666666657</v>
      </c>
      <c r="L45" s="134" t="str">
        <f t="shared" si="5"/>
        <v>Yes</v>
      </c>
      <c r="M45" s="135" t="str" cm="1">
        <f t="array" ref="M45">IFERROR(_xlfn.XLOOKUP(1,('Annual Sales FINAL 06262023'!$A$3:$A$4500=$A45)*('Annual Sales FINAL 06262023'!$F$3:$F$4500='Input_Data &amp; TOC'!$A$2),'Annual Sales FINAL 06262023'!$S$3:$S$4500,,TRUE),)</f>
        <v>PCE</v>
      </c>
      <c r="N45" s="174" cm="1">
        <f t="array" ref="N45">IFERROR(_xlfn.XLOOKUP(1,('Annual Sales FINAL 06262023'!$A$3:$A$4500=$A45)*('Annual Sales FINAL 06262023'!$F$3:$F$4500='Input_Data &amp; TOC'!$A$2),'Annual Sales FINAL 06262023'!$AU$3:$AU$4500,,TRUE),)</f>
        <v>12</v>
      </c>
      <c r="O45" s="98" t="str">
        <f>VLOOKUP($A45,'LOOKUP SalesReport 2023-11-13'!$A$2:$P$216,16,FALSE)</f>
        <v>Bristol Bay</v>
      </c>
    </row>
    <row r="46" spans="1:15" s="98" customFormat="1" x14ac:dyDescent="0.25">
      <c r="A46" s="98" t="s">
        <v>790</v>
      </c>
      <c r="B46" s="98">
        <v>332050</v>
      </c>
      <c r="C46">
        <f>VLOOKUP(A46,'LOOKUP SalesReport 2023-11-13'!$A$2:$Q$216,9,FALSE)</f>
        <v>280</v>
      </c>
      <c r="D46" s="48" t="str" cm="1">
        <f t="array" ref="D46">IFERROR(_xlfn.XLOOKUP(1,('Annual Sales FINAL 06262023'!$A$3:$A$4500=Table2.5c!$A46)*('Annual Sales FINAL 06262023'!$F$3:$F$4500='Input_Data &amp; TOC'!$A$2),'Annual Sales FINAL 06262023'!$J$3:$J$4500,,TRUE),_xlfn.XLOOKUP(A46,'LOOKUP SalesReport 2023-11-13'!A:A,'LOOKUP SalesReport 2023-11-13'!H:H,,FALSE))</f>
        <v>I-N-N Electric Coop, Inc</v>
      </c>
      <c r="E46" s="48" t="str" cm="1">
        <f t="array" ref="E46">IFERROR(_xlfn.XLOOKUP(1,('Annual Sales FINAL 06262023'!$A$3:$A$4500=Table2.5c!$A46)*('Annual Sales FINAL 06262023'!$F$3:$F$4500='Input_Data &amp; TOC'!$A$2),'Annual Sales FINAL 06262023'!$B$3:$B$4500,,TRUE),_xlfn.XLOOKUP(A46,'LOOKUP SalesReport 2023-11-13'!A:A,'LOOKUP SalesReport 2023-11-13'!G:G,,FALSE))</f>
        <v>Iliamna, Newhalen, Nondalton</v>
      </c>
      <c r="F46" s="48" t="str" cm="1">
        <f t="array" ref="F46">IFERROR(_xlfn.XLOOKUP(1,('Annual Sales FINAL 06262023'!$A$3:$A$4500=Table2.5c!$A46)*('Annual Sales FINAL 06262023'!$F$3:$F$4500='Input_Data &amp; TOC'!$A$2),'Annual Sales FINAL 06262023'!$E$3:$E$4500,,TRUE),_xlfn.XLOOKUP(A46,'LOOKUP SalesReport 2023-11-13'!A:A,'LOOKUP SalesReport 2023-11-13'!K:K,,FALSE))</f>
        <v>Newhalen_grid</v>
      </c>
      <c r="G46" s="98" t="str">
        <f>VLOOKUP($F46,'LOOKUP INTERTIES 2023-11-08'!$B$2:$G$206,6,FALSE)</f>
        <v>Bristol Bay</v>
      </c>
      <c r="H46" s="133" cm="1">
        <f t="array" ref="H46">IFERROR(IF(_xlfn.XLOOKUP(1,('Annual Sales FINAL 06262023'!$A$3:$A$4500=$A46)*('Annual Sales FINAL 06262023'!$F$3:$F$4500='Input_Data &amp; TOC'!$A$2),'Annual Sales FINAL 06262023'!$T$3:$T$4500,,TRUE)=0,VLOOKUP($A46,Table2.5a!$A$3:$AA$196,11,FALSE),_xlfn.XLOOKUP(1,('Annual Sales FINAL 06262023'!$A$3:$A$4500=$A46)*('Annual Sales FINAL 06262023'!$F$3:$F$4500='Input_Data &amp; TOC'!$A$2),'Annual Sales FINAL 06262023'!$T$3:$T$4500,,TRUE)),)</f>
        <v>0.64133333333333342</v>
      </c>
      <c r="I46" s="135">
        <f t="shared" si="3"/>
        <v>0.36320000000000002</v>
      </c>
      <c r="J46" s="133" cm="1">
        <f t="array" ref="J46">IFERROR(IF(_xlfn.XLOOKUP(1,('Annual Sales FINAL 06262023'!$A$3:$A$4500=$A46)*('Annual Sales FINAL 06262023'!$F$3:$F$4500='Input_Data &amp; TOC'!$A$2),'Annual Sales FINAL 06262023'!$U$3:$U$4500,,TRUE)=0,VLOOKUP($A46,Table2.5a!$A$3:$AA$196,11,FALSE),_xlfn.XLOOKUP(1,('Annual Sales FINAL 06262023'!$A$3:$A$4500=$A46)*('Annual Sales FINAL 06262023'!$F$3:$F$4500='Input_Data &amp; TOC'!$A$2),'Annual Sales FINAL 06262023'!$U$3:$U$4500,,TRUE)),)</f>
        <v>0.2781333333333334</v>
      </c>
      <c r="K46" s="138">
        <f t="shared" si="4"/>
        <v>0.56632016632016624</v>
      </c>
      <c r="L46" s="134" t="str">
        <f t="shared" si="5"/>
        <v>Yes</v>
      </c>
      <c r="M46" s="135" t="str" cm="1">
        <f t="array" ref="M46">IFERROR(_xlfn.XLOOKUP(1,('Annual Sales FINAL 06262023'!$A$3:$A$4500=$A46)*('Annual Sales FINAL 06262023'!$F$3:$F$4500='Input_Data &amp; TOC'!$A$2),'Annual Sales FINAL 06262023'!$S$3:$S$4500,,TRUE),)</f>
        <v>PCE</v>
      </c>
      <c r="N46" s="174" cm="1">
        <f t="array" ref="N46">IFERROR(_xlfn.XLOOKUP(1,('Annual Sales FINAL 06262023'!$A$3:$A$4500=$A46)*('Annual Sales FINAL 06262023'!$F$3:$F$4500='Input_Data &amp; TOC'!$A$2),'Annual Sales FINAL 06262023'!$AU$3:$AU$4500,,TRUE),)</f>
        <v>12</v>
      </c>
      <c r="O46" s="98" t="str">
        <f>VLOOKUP($A46,'LOOKUP SalesReport 2023-11-13'!$A$2:$P$216,16,FALSE)</f>
        <v>Bristol Bay</v>
      </c>
    </row>
    <row r="47" spans="1:15" s="98" customFormat="1" x14ac:dyDescent="0.25">
      <c r="A47" s="98" t="s">
        <v>1027</v>
      </c>
      <c r="B47" s="98">
        <v>332450</v>
      </c>
      <c r="C47">
        <f>VLOOKUP(A47,'LOOKUP SalesReport 2023-11-13'!$A$2:$Q$216,9,FALSE)</f>
        <v>662</v>
      </c>
      <c r="D47" s="48" t="str" cm="1">
        <f t="array" ref="D47">IFERROR(_xlfn.XLOOKUP(1,('Annual Sales FINAL 06262023'!$A$3:$A$4500=Table2.5c!$A47)*('Annual Sales FINAL 06262023'!$F$3:$F$4500='Input_Data &amp; TOC'!$A$2),'Annual Sales FINAL 06262023'!$J$3:$J$4500,,TRUE),_xlfn.XLOOKUP(A47,'LOOKUP SalesReport 2023-11-13'!A:A,'LOOKUP SalesReport 2023-11-13'!H:H,,FALSE))</f>
        <v>Pedro Bay Village Council</v>
      </c>
      <c r="E47" s="48" t="str" cm="1">
        <f t="array" ref="E47">IFERROR(_xlfn.XLOOKUP(1,('Annual Sales FINAL 06262023'!$A$3:$A$4500=Table2.5c!$A47)*('Annual Sales FINAL 06262023'!$F$3:$F$4500='Input_Data &amp; TOC'!$A$2),'Annual Sales FINAL 06262023'!$B$3:$B$4500,,TRUE),_xlfn.XLOOKUP(A47,'LOOKUP SalesReport 2023-11-13'!A:A,'LOOKUP SalesReport 2023-11-13'!G:G,,FALSE))</f>
        <v>Pedro Bay</v>
      </c>
      <c r="F47" s="48" t="str" cm="1">
        <f t="array" ref="F47">IFERROR(_xlfn.XLOOKUP(1,('Annual Sales FINAL 06262023'!$A$3:$A$4500=Table2.5c!$A47)*('Annual Sales FINAL 06262023'!$F$3:$F$4500='Input_Data &amp; TOC'!$A$2),'Annual Sales FINAL 06262023'!$E$3:$E$4500,,TRUE),_xlfn.XLOOKUP(A47,'LOOKUP SalesReport 2023-11-13'!A:A,'LOOKUP SalesReport 2023-11-13'!K:K,,FALSE))</f>
        <v>Pedro Bay_grid</v>
      </c>
      <c r="G47" s="98" t="str">
        <f>VLOOKUP($F47,'LOOKUP INTERTIES 2023-11-08'!$B$2:$G$206,6,FALSE)</f>
        <v>Bristol Bay</v>
      </c>
      <c r="H47" s="133" cm="1">
        <f t="array" ref="H47">IFERROR(IF(_xlfn.XLOOKUP(1,('Annual Sales FINAL 06262023'!$A$3:$A$4500=$A47)*('Annual Sales FINAL 06262023'!$F$3:$F$4500='Input_Data &amp; TOC'!$A$2),'Annual Sales FINAL 06262023'!$T$3:$T$4500,,TRUE)=0,VLOOKUP($A47,Table2.5a!$A$3:$AA$196,11,FALSE),_xlfn.XLOOKUP(1,('Annual Sales FINAL 06262023'!$A$3:$A$4500=$A47)*('Annual Sales FINAL 06262023'!$F$3:$F$4500='Input_Data &amp; TOC'!$A$2),'Annual Sales FINAL 06262023'!$T$3:$T$4500,,TRUE)),)</f>
        <v>0.82000000000000017</v>
      </c>
      <c r="I47" s="135">
        <f t="shared" si="3"/>
        <v>0.29530000000000012</v>
      </c>
      <c r="J47" s="133" cm="1">
        <f t="array" ref="J47">IFERROR(IF(_xlfn.XLOOKUP(1,('Annual Sales FINAL 06262023'!$A$3:$A$4500=$A47)*('Annual Sales FINAL 06262023'!$F$3:$F$4500='Input_Data &amp; TOC'!$A$2),'Annual Sales FINAL 06262023'!$U$3:$U$4500,,TRUE)=0,VLOOKUP($A47,Table2.5a!$A$3:$AA$196,11,FALSE),_xlfn.XLOOKUP(1,('Annual Sales FINAL 06262023'!$A$3:$A$4500=$A47)*('Annual Sales FINAL 06262023'!$F$3:$F$4500='Input_Data &amp; TOC'!$A$2),'Annual Sales FINAL 06262023'!$U$3:$U$4500,,TRUE)),)</f>
        <v>0.52470000000000006</v>
      </c>
      <c r="K47" s="138">
        <f t="shared" si="4"/>
        <v>0.36012195121951224</v>
      </c>
      <c r="L47" s="134" t="str">
        <f t="shared" si="5"/>
        <v>Yes</v>
      </c>
      <c r="M47" s="135" t="str" cm="1">
        <f t="array" ref="M47">IFERROR(_xlfn.XLOOKUP(1,('Annual Sales FINAL 06262023'!$A$3:$A$4500=$A47)*('Annual Sales FINAL 06262023'!$F$3:$F$4500='Input_Data &amp; TOC'!$A$2),'Annual Sales FINAL 06262023'!$S$3:$S$4500,,TRUE),)</f>
        <v>PCE</v>
      </c>
      <c r="N47" s="174" cm="1">
        <f t="array" ref="N47">IFERROR(_xlfn.XLOOKUP(1,('Annual Sales FINAL 06262023'!$A$3:$A$4500=$A47)*('Annual Sales FINAL 06262023'!$F$3:$F$4500='Input_Data &amp; TOC'!$A$2),'Annual Sales FINAL 06262023'!$AU$3:$AU$4500,,TRUE),)</f>
        <v>12</v>
      </c>
      <c r="O47" s="98" t="str">
        <f>VLOOKUP($A47,'LOOKUP SalesReport 2023-11-13'!$A$2:$P$216,16,FALSE)</f>
        <v>Bristol Bay</v>
      </c>
    </row>
    <row r="48" spans="1:15" s="98" customFormat="1" x14ac:dyDescent="0.25">
      <c r="A48" s="98" t="s">
        <v>1019</v>
      </c>
      <c r="B48" s="98">
        <v>332100</v>
      </c>
      <c r="C48">
        <f>VLOOKUP(A48,'LOOKUP SalesReport 2023-11-13'!$A$2:$Q$216,9,FALSE)</f>
        <v>660</v>
      </c>
      <c r="D48" s="48" t="str" cm="1">
        <f t="array" ref="D48">IFERROR(_xlfn.XLOOKUP(1,('Annual Sales FINAL 06262023'!$A$3:$A$4500=Table2.5c!$A48)*('Annual Sales FINAL 06262023'!$F$3:$F$4500='Input_Data &amp; TOC'!$A$2),'Annual Sales FINAL 06262023'!$J$3:$J$4500,,TRUE),_xlfn.XLOOKUP(A48,'LOOKUP SalesReport 2023-11-13'!A:A,'LOOKUP SalesReport 2023-11-13'!H:H,,FALSE))</f>
        <v>Kokhanok Village Council</v>
      </c>
      <c r="E48" s="48" t="str" cm="1">
        <f t="array" ref="E48">IFERROR(_xlfn.XLOOKUP(1,('Annual Sales FINAL 06262023'!$A$3:$A$4500=Table2.5c!$A48)*('Annual Sales FINAL 06262023'!$F$3:$F$4500='Input_Data &amp; TOC'!$A$2),'Annual Sales FINAL 06262023'!$B$3:$B$4500,,TRUE),_xlfn.XLOOKUP(A48,'LOOKUP SalesReport 2023-11-13'!A:A,'LOOKUP SalesReport 2023-11-13'!G:G,,FALSE))</f>
        <v>Kokhanok</v>
      </c>
      <c r="F48" s="48" t="str" cm="1">
        <f t="array" ref="F48">IFERROR(_xlfn.XLOOKUP(1,('Annual Sales FINAL 06262023'!$A$3:$A$4500=Table2.5c!$A48)*('Annual Sales FINAL 06262023'!$F$3:$F$4500='Input_Data &amp; TOC'!$A$2),'Annual Sales FINAL 06262023'!$E$3:$E$4500,,TRUE),_xlfn.XLOOKUP(A48,'LOOKUP SalesReport 2023-11-13'!A:A,'LOOKUP SalesReport 2023-11-13'!K:K,,FALSE))</f>
        <v>Kokhanok_grid</v>
      </c>
      <c r="G48" s="98" t="str">
        <f>VLOOKUP($F48,'LOOKUP INTERTIES 2023-11-08'!$B$2:$G$206,6,FALSE)</f>
        <v>Bristol Bay</v>
      </c>
      <c r="H48" s="133" cm="1">
        <f t="array" ref="H48">IFERROR(IF(_xlfn.XLOOKUP(1,('Annual Sales FINAL 06262023'!$A$3:$A$4500=$A48)*('Annual Sales FINAL 06262023'!$F$3:$F$4500='Input_Data &amp; TOC'!$A$2),'Annual Sales FINAL 06262023'!$T$3:$T$4500,,TRUE)=0,VLOOKUP($A48,Table2.5a!$A$3:$AA$196,11,FALSE),_xlfn.XLOOKUP(1,('Annual Sales FINAL 06262023'!$A$3:$A$4500=$A48)*('Annual Sales FINAL 06262023'!$F$3:$F$4500='Input_Data &amp; TOC'!$A$2),'Annual Sales FINAL 06262023'!$T$3:$T$4500,,TRUE)),)</f>
        <v>0.90000000000000024</v>
      </c>
      <c r="I48" s="135">
        <f t="shared" si="3"/>
        <v>0.49023333333333347</v>
      </c>
      <c r="J48" s="133" cm="1">
        <f t="array" ref="J48">IFERROR(IF(_xlfn.XLOOKUP(1,('Annual Sales FINAL 06262023'!$A$3:$A$4500=$A48)*('Annual Sales FINAL 06262023'!$F$3:$F$4500='Input_Data &amp; TOC'!$A$2),'Annual Sales FINAL 06262023'!$U$3:$U$4500,,TRUE)=0,VLOOKUP($A48,Table2.5a!$A$3:$AA$196,11,FALSE),_xlfn.XLOOKUP(1,('Annual Sales FINAL 06262023'!$A$3:$A$4500=$A48)*('Annual Sales FINAL 06262023'!$F$3:$F$4500='Input_Data &amp; TOC'!$A$2),'Annual Sales FINAL 06262023'!$U$3:$U$4500,,TRUE)),)</f>
        <v>0.40976666666666678</v>
      </c>
      <c r="K48" s="138">
        <f t="shared" si="4"/>
        <v>0.54470370370370369</v>
      </c>
      <c r="L48" s="134" t="str">
        <f t="shared" si="5"/>
        <v>Yes</v>
      </c>
      <c r="M48" s="135" t="str" cm="1">
        <f t="array" ref="M48">IFERROR(_xlfn.XLOOKUP(1,('Annual Sales FINAL 06262023'!$A$3:$A$4500=$A48)*('Annual Sales FINAL 06262023'!$F$3:$F$4500='Input_Data &amp; TOC'!$A$2),'Annual Sales FINAL 06262023'!$S$3:$S$4500,,TRUE),)</f>
        <v>PCE</v>
      </c>
      <c r="N48" s="174" cm="1">
        <f t="array" ref="N48">IFERROR(_xlfn.XLOOKUP(1,('Annual Sales FINAL 06262023'!$A$3:$A$4500=$A48)*('Annual Sales FINAL 06262023'!$F$3:$F$4500='Input_Data &amp; TOC'!$A$2),'Annual Sales FINAL 06262023'!$AU$3:$AU$4500,,TRUE),)</f>
        <v>12</v>
      </c>
      <c r="O48" s="98" t="str">
        <f>VLOOKUP($A48,'LOOKUP SalesReport 2023-11-13'!$A$2:$P$216,16,FALSE)</f>
        <v>Bristol Bay</v>
      </c>
    </row>
    <row r="49" spans="1:16" s="98" customFormat="1" x14ac:dyDescent="0.25">
      <c r="A49" s="98" t="s">
        <v>581</v>
      </c>
      <c r="B49" s="98">
        <v>331950</v>
      </c>
      <c r="C49">
        <f>VLOOKUP(A49,'LOOKUP SalesReport 2023-11-13'!$A$2:$Q$216,9,FALSE)</f>
        <v>688</v>
      </c>
      <c r="D49" s="48" t="str" cm="1">
        <f t="array" ref="D49">IFERROR(_xlfn.XLOOKUP(1,('Annual Sales FINAL 06262023'!$A$3:$A$4500=Table2.5c!$A49)*('Annual Sales FINAL 06262023'!$F$3:$F$4500='Input_Data &amp; TOC'!$A$2),'Annual Sales FINAL 06262023'!$J$3:$J$4500,,TRUE),_xlfn.XLOOKUP(A49,'LOOKUP SalesReport 2023-11-13'!A:A,'LOOKUP SalesReport 2023-11-13'!H:H,,FALSE))</f>
        <v>Alaska Village Electric Cooperative</v>
      </c>
      <c r="E49" s="48" t="str" cm="1">
        <f t="array" ref="E49">IFERROR(_xlfn.XLOOKUP(1,('Annual Sales FINAL 06262023'!$A$3:$A$4500=Table2.5c!$A49)*('Annual Sales FINAL 06262023'!$F$3:$F$4500='Input_Data &amp; TOC'!$A$2),'Annual Sales FINAL 06262023'!$B$3:$B$4500,,TRUE),_xlfn.XLOOKUP(A49,'LOOKUP SalesReport 2023-11-13'!A:A,'LOOKUP SalesReport 2023-11-13'!G:G,,FALSE))</f>
        <v>Ekwok</v>
      </c>
      <c r="F49" s="48" t="str" cm="1">
        <f t="array" ref="F49">IFERROR(_xlfn.XLOOKUP(1,('Annual Sales FINAL 06262023'!$A$3:$A$4500=Table2.5c!$A49)*('Annual Sales FINAL 06262023'!$F$3:$F$4500='Input_Data &amp; TOC'!$A$2),'Annual Sales FINAL 06262023'!$E$3:$E$4500,,TRUE),_xlfn.XLOOKUP(A49,'LOOKUP SalesReport 2023-11-13'!A:A,'LOOKUP SalesReport 2023-11-13'!K:K,,FALSE))</f>
        <v>New_Stuyahok_grid</v>
      </c>
      <c r="G49" s="98" t="str">
        <f>VLOOKUP($F49,'LOOKUP INTERTIES 2023-11-08'!$B$2:$G$206,6,FALSE)</f>
        <v>Bristol Bay</v>
      </c>
      <c r="H49" s="133" cm="1">
        <f t="array" ref="H49">IFERROR(IF(_xlfn.XLOOKUP(1,('Annual Sales FINAL 06262023'!$A$3:$A$4500=$A49)*('Annual Sales FINAL 06262023'!$F$3:$F$4500='Input_Data &amp; TOC'!$A$2),'Annual Sales FINAL 06262023'!$T$3:$T$4500,,TRUE)=0,VLOOKUP($A49,Table2.5a!$A$3:$AA$196,11,FALSE),_xlfn.XLOOKUP(1,('Annual Sales FINAL 06262023'!$A$3:$A$4500=$A49)*('Annual Sales FINAL 06262023'!$F$3:$F$4500='Input_Data &amp; TOC'!$A$2),'Annual Sales FINAL 06262023'!$T$3:$T$4500,,TRUE)),)</f>
        <v>0.54414166666666663</v>
      </c>
      <c r="I49" s="135">
        <f t="shared" si="3"/>
        <v>0.2841499999999999</v>
      </c>
      <c r="J49" s="133" cm="1">
        <f t="array" ref="J49">IFERROR(IF(_xlfn.XLOOKUP(1,('Annual Sales FINAL 06262023'!$A$3:$A$4500=$A49)*('Annual Sales FINAL 06262023'!$F$3:$F$4500='Input_Data &amp; TOC'!$A$2),'Annual Sales FINAL 06262023'!$U$3:$U$4500,,TRUE)=0,VLOOKUP($A49,Table2.5a!$A$3:$AA$196,11,FALSE),_xlfn.XLOOKUP(1,('Annual Sales FINAL 06262023'!$A$3:$A$4500=$A49)*('Annual Sales FINAL 06262023'!$F$3:$F$4500='Input_Data &amp; TOC'!$A$2),'Annual Sales FINAL 06262023'!$U$3:$U$4500,,TRUE)),)</f>
        <v>0.25999166666666673</v>
      </c>
      <c r="K49" s="138">
        <f t="shared" si="4"/>
        <v>0.52219856961269262</v>
      </c>
      <c r="L49" s="134" t="str">
        <f t="shared" si="5"/>
        <v>Yes</v>
      </c>
      <c r="M49" s="135" t="str" cm="1">
        <f t="array" ref="M49">IFERROR(_xlfn.XLOOKUP(1,('Annual Sales FINAL 06262023'!$A$3:$A$4500=$A49)*('Annual Sales FINAL 06262023'!$F$3:$F$4500='Input_Data &amp; TOC'!$A$2),'Annual Sales FINAL 06262023'!$S$3:$S$4500,,TRUE),)</f>
        <v>PCE</v>
      </c>
      <c r="N49" s="174" cm="1">
        <f t="array" ref="N49">IFERROR(_xlfn.XLOOKUP(1,('Annual Sales FINAL 06262023'!$A$3:$A$4500=$A49)*('Annual Sales FINAL 06262023'!$F$3:$F$4500='Input_Data &amp; TOC'!$A$2),'Annual Sales FINAL 06262023'!$AU$3:$AU$4500,,TRUE),)</f>
        <v>12</v>
      </c>
      <c r="O49" s="98" t="str">
        <f>VLOOKUP($A49,'LOOKUP SalesReport 2023-11-13'!$A$2:$P$216,16,FALSE)</f>
        <v>Bristol Bay</v>
      </c>
    </row>
    <row r="50" spans="1:16" s="98" customFormat="1" x14ac:dyDescent="0.25">
      <c r="A50" s="98" t="s">
        <v>1023</v>
      </c>
      <c r="B50" s="98">
        <v>332110</v>
      </c>
      <c r="C50">
        <f>VLOOKUP(A50,'LOOKUP SalesReport 2023-11-13'!$A$2:$Q$216,9,FALSE)</f>
        <v>661</v>
      </c>
      <c r="D50" s="48" t="str" cm="1">
        <f t="array" ref="D50">IFERROR(_xlfn.XLOOKUP(1,('Annual Sales FINAL 06262023'!$A$3:$A$4500=Table2.5c!$A50)*('Annual Sales FINAL 06262023'!$F$3:$F$4500='Input_Data &amp; TOC'!$A$2),'Annual Sales FINAL 06262023'!$J$3:$J$4500,,TRUE),_xlfn.XLOOKUP(A50,'LOOKUP SalesReport 2023-11-13'!A:A,'LOOKUP SalesReport 2023-11-13'!H:H,,FALSE))</f>
        <v>New Koliganek Village Council</v>
      </c>
      <c r="E50" s="48" t="str" cm="1">
        <f t="array" ref="E50">IFERROR(_xlfn.XLOOKUP(1,('Annual Sales FINAL 06262023'!$A$3:$A$4500=Table2.5c!$A50)*('Annual Sales FINAL 06262023'!$F$3:$F$4500='Input_Data &amp; TOC'!$A$2),'Annual Sales FINAL 06262023'!$B$3:$B$4500,,TRUE),_xlfn.XLOOKUP(A50,'LOOKUP SalesReport 2023-11-13'!A:A,'LOOKUP SalesReport 2023-11-13'!G:G,,FALSE))</f>
        <v>Koliganek</v>
      </c>
      <c r="F50" s="48" t="str" cm="1">
        <f t="array" ref="F50">IFERROR(_xlfn.XLOOKUP(1,('Annual Sales FINAL 06262023'!$A$3:$A$4500=Table2.5c!$A50)*('Annual Sales FINAL 06262023'!$F$3:$F$4500='Input_Data &amp; TOC'!$A$2),'Annual Sales FINAL 06262023'!$E$3:$E$4500,,TRUE),_xlfn.XLOOKUP(A50,'LOOKUP SalesReport 2023-11-13'!A:A,'LOOKUP SalesReport 2023-11-13'!K:K,,FALSE))</f>
        <v>Koliganek_grid</v>
      </c>
      <c r="G50" s="98" t="str">
        <f>VLOOKUP($F50,'LOOKUP INTERTIES 2023-11-08'!$B$2:$G$206,6,FALSE)</f>
        <v>Bristol Bay</v>
      </c>
      <c r="H50" s="133" cm="1">
        <f t="array" ref="H50">IFERROR(IF(_xlfn.XLOOKUP(1,('Annual Sales FINAL 06262023'!$A$3:$A$4500=$A50)*('Annual Sales FINAL 06262023'!$F$3:$F$4500='Input_Data &amp; TOC'!$A$2),'Annual Sales FINAL 06262023'!$T$3:$T$4500,,TRUE)=0,VLOOKUP($A50,Table2.5a!$A$3:$AA$196,11,FALSE),_xlfn.XLOOKUP(1,('Annual Sales FINAL 06262023'!$A$3:$A$4500=$A50)*('Annual Sales FINAL 06262023'!$F$3:$F$4500='Input_Data &amp; TOC'!$A$2),'Annual Sales FINAL 06262023'!$T$3:$T$4500,,TRUE)),)</f>
        <v>0.5</v>
      </c>
      <c r="I50" s="135">
        <f t="shared" si="3"/>
        <v>0.25530833333333336</v>
      </c>
      <c r="J50" s="133" cm="1">
        <f t="array" ref="J50">IFERROR(IF(_xlfn.XLOOKUP(1,('Annual Sales FINAL 06262023'!$A$3:$A$4500=$A50)*('Annual Sales FINAL 06262023'!$F$3:$F$4500='Input_Data &amp; TOC'!$A$2),'Annual Sales FINAL 06262023'!$U$3:$U$4500,,TRUE)=0,VLOOKUP($A50,Table2.5a!$A$3:$AA$196,11,FALSE),_xlfn.XLOOKUP(1,('Annual Sales FINAL 06262023'!$A$3:$A$4500=$A50)*('Annual Sales FINAL 06262023'!$F$3:$F$4500='Input_Data &amp; TOC'!$A$2),'Annual Sales FINAL 06262023'!$U$3:$U$4500,,TRUE)),)</f>
        <v>0.24469166666666667</v>
      </c>
      <c r="K50" s="138">
        <f t="shared" si="4"/>
        <v>0.51061666666666672</v>
      </c>
      <c r="L50" s="134" t="str">
        <f t="shared" si="5"/>
        <v>Yes</v>
      </c>
      <c r="M50" s="135" t="str" cm="1">
        <f t="array" ref="M50">IFERROR(_xlfn.XLOOKUP(1,('Annual Sales FINAL 06262023'!$A$3:$A$4500=$A50)*('Annual Sales FINAL 06262023'!$F$3:$F$4500='Input_Data &amp; TOC'!$A$2),'Annual Sales FINAL 06262023'!$S$3:$S$4500,,TRUE),)</f>
        <v>PCE</v>
      </c>
      <c r="N50" s="174" cm="1">
        <f t="array" ref="N50">IFERROR(_xlfn.XLOOKUP(1,('Annual Sales FINAL 06262023'!$A$3:$A$4500=$A50)*('Annual Sales FINAL 06262023'!$F$3:$F$4500='Input_Data &amp; TOC'!$A$2),'Annual Sales FINAL 06262023'!$AU$3:$AU$4500,,TRUE),)</f>
        <v>12</v>
      </c>
      <c r="O50" s="98" t="str">
        <f>VLOOKUP($A50,'LOOKUP SalesReport 2023-11-13'!$A$2:$P$216,16,FALSE)</f>
        <v>Bristol Bay</v>
      </c>
    </row>
    <row r="51" spans="1:16" s="98" customFormat="1" x14ac:dyDescent="0.25">
      <c r="A51" s="98" t="s">
        <v>475</v>
      </c>
      <c r="B51" s="98">
        <v>332280</v>
      </c>
      <c r="C51">
        <f>VLOOKUP(A51,'LOOKUP SalesReport 2023-11-13'!$A$2:$Q$216,9,FALSE)</f>
        <v>22</v>
      </c>
      <c r="D51" s="48" t="str" cm="1">
        <f t="array" ref="D51">IFERROR(_xlfn.XLOOKUP(1,('Annual Sales FINAL 06262023'!$A$3:$A$4500=Table2.5c!$A51)*('Annual Sales FINAL 06262023'!$F$3:$F$4500='Input_Data &amp; TOC'!$A$2),'Annual Sales FINAL 06262023'!$J$3:$J$4500,,TRUE),_xlfn.XLOOKUP(A51,'LOOKUP SalesReport 2023-11-13'!A:A,'LOOKUP SalesReport 2023-11-13'!H:H,,FALSE))</f>
        <v>Naknek Electric Association</v>
      </c>
      <c r="E51" s="48" t="str" cm="1">
        <f t="array" ref="E51">IFERROR(_xlfn.XLOOKUP(1,('Annual Sales FINAL 06262023'!$A$3:$A$4500=Table2.5c!$A51)*('Annual Sales FINAL 06262023'!$F$3:$F$4500='Input_Data &amp; TOC'!$A$2),'Annual Sales FINAL 06262023'!$B$3:$B$4500,,TRUE),_xlfn.XLOOKUP(A51,'LOOKUP SalesReport 2023-11-13'!A:A,'LOOKUP SalesReport 2023-11-13'!G:G,,FALSE))</f>
        <v>Naknek, South Naknek, King Salmon</v>
      </c>
      <c r="F51" s="48" t="str" cm="1">
        <f t="array" ref="F51">IFERROR(_xlfn.XLOOKUP(1,('Annual Sales FINAL 06262023'!$A$3:$A$4500=Table2.5c!$A51)*('Annual Sales FINAL 06262023'!$F$3:$F$4500='Input_Data &amp; TOC'!$A$2),'Annual Sales FINAL 06262023'!$E$3:$E$4500,,TRUE),_xlfn.XLOOKUP(A51,'LOOKUP SalesReport 2023-11-13'!A:A,'LOOKUP SalesReport 2023-11-13'!K:K,,FALSE))</f>
        <v>Naknek_grid</v>
      </c>
      <c r="G51" s="98" t="str">
        <f>VLOOKUP($F51,'LOOKUP INTERTIES 2023-11-08'!$B$2:$G$206,6,FALSE)</f>
        <v>Bristol Bay</v>
      </c>
      <c r="H51" s="133" cm="1">
        <f t="array" ref="H51">IFERROR(IF(_xlfn.XLOOKUP(1,('Annual Sales FINAL 06262023'!$A$3:$A$4500=$A51)*('Annual Sales FINAL 06262023'!$F$3:$F$4500='Input_Data &amp; TOC'!$A$2),'Annual Sales FINAL 06262023'!$T$3:$T$4500,,TRUE)=0,VLOOKUP($A51,Table2.5a!$A$3:$AA$196,11,FALSE),_xlfn.XLOOKUP(1,('Annual Sales FINAL 06262023'!$A$3:$A$4500=$A51)*('Annual Sales FINAL 06262023'!$F$3:$F$4500='Input_Data &amp; TOC'!$A$2),'Annual Sales FINAL 06262023'!$T$3:$T$4500,,TRUE)),)</f>
        <v>0.47594166666666671</v>
      </c>
      <c r="I51" s="135">
        <f t="shared" si="3"/>
        <v>0.24395833333333336</v>
      </c>
      <c r="J51" s="133" cm="1">
        <f t="array" ref="J51">IFERROR(IF(_xlfn.XLOOKUP(1,('Annual Sales FINAL 06262023'!$A$3:$A$4500=$A51)*('Annual Sales FINAL 06262023'!$F$3:$F$4500='Input_Data &amp; TOC'!$A$2),'Annual Sales FINAL 06262023'!$U$3:$U$4500,,TRUE)=0,VLOOKUP($A51,Table2.5a!$A$3:$AA$196,11,FALSE),_xlfn.XLOOKUP(1,('Annual Sales FINAL 06262023'!$A$3:$A$4500=$A51)*('Annual Sales FINAL 06262023'!$F$3:$F$4500='Input_Data &amp; TOC'!$A$2),'Annual Sales FINAL 06262023'!$U$3:$U$4500,,TRUE)),)</f>
        <v>0.23198333333333335</v>
      </c>
      <c r="K51" s="138">
        <f t="shared" si="4"/>
        <v>0.51258032321888192</v>
      </c>
      <c r="L51" s="134" t="str">
        <f t="shared" si="5"/>
        <v>Yes</v>
      </c>
      <c r="M51" s="135" t="str" cm="1">
        <f t="array" ref="M51">IFERROR(_xlfn.XLOOKUP(1,('Annual Sales FINAL 06262023'!$A$3:$A$4500=$A51)*('Annual Sales FINAL 06262023'!$F$3:$F$4500='Input_Data &amp; TOC'!$A$2),'Annual Sales FINAL 06262023'!$S$3:$S$4500,,TRUE),)</f>
        <v>PCE</v>
      </c>
      <c r="N51" s="174" cm="1">
        <f t="array" ref="N51">IFERROR(_xlfn.XLOOKUP(1,('Annual Sales FINAL 06262023'!$A$3:$A$4500=$A51)*('Annual Sales FINAL 06262023'!$F$3:$F$4500='Input_Data &amp; TOC'!$A$2),'Annual Sales FINAL 06262023'!$AU$3:$AU$4500,,TRUE),)</f>
        <v>12</v>
      </c>
      <c r="O51" s="98" t="str">
        <f>VLOOKUP($A51,'LOOKUP SalesReport 2023-11-13'!$A$2:$P$216,16,FALSE)</f>
        <v>Bristol Bay</v>
      </c>
    </row>
    <row r="52" spans="1:16" s="98" customFormat="1" x14ac:dyDescent="0.25">
      <c r="A52" t="s">
        <v>496</v>
      </c>
      <c r="B52">
        <v>332430</v>
      </c>
      <c r="C52">
        <f>VLOOKUP(A52,'LOOKUP SalesReport 2023-11-13'!$A$2:$Q$216,9,FALSE)</f>
        <v>45</v>
      </c>
      <c r="D52" s="48" t="str" cm="1">
        <f t="array" ref="D52">IFERROR(_xlfn.XLOOKUP(1,('Annual Sales FINAL 06262023'!$A$3:$A$4500=Table2.5c!$A52)*('Annual Sales FINAL 06262023'!$F$3:$F$4500='Input_Data &amp; TOC'!$A$2),'Annual Sales FINAL 06262023'!$J$3:$J$4500,,TRUE),_xlfn.XLOOKUP(A52,'LOOKUP SalesReport 2023-11-13'!A:A,'LOOKUP SalesReport 2023-11-13'!H:H,,FALSE))</f>
        <v>Nushagak Electric Cooperative</v>
      </c>
      <c r="E52" s="48" t="str" cm="1">
        <f t="array" ref="E52">IFERROR(_xlfn.XLOOKUP(1,('Annual Sales FINAL 06262023'!$A$3:$A$4500=Table2.5c!$A52)*('Annual Sales FINAL 06262023'!$F$3:$F$4500='Input_Data &amp; TOC'!$A$2),'Annual Sales FINAL 06262023'!$B$3:$B$4500,,TRUE),_xlfn.XLOOKUP(A52,'LOOKUP SalesReport 2023-11-13'!A:A,'LOOKUP SalesReport 2023-11-13'!G:G,,FALSE))</f>
        <v>Dillingham, Aleknagik</v>
      </c>
      <c r="F52" s="48" t="str" cm="1">
        <f t="array" ref="F52">IFERROR(_xlfn.XLOOKUP(1,('Annual Sales FINAL 06262023'!$A$3:$A$4500=Table2.5c!$A52)*('Annual Sales FINAL 06262023'!$F$3:$F$4500='Input_Data &amp; TOC'!$A$2),'Annual Sales FINAL 06262023'!$E$3:$E$4500,,TRUE),_xlfn.XLOOKUP(A52,'LOOKUP SalesReport 2023-11-13'!A:A,'LOOKUP SalesReport 2023-11-13'!K:K,,FALSE))</f>
        <v>Dillingham_grid</v>
      </c>
      <c r="G52" s="98" t="str">
        <f>VLOOKUP($F52,'LOOKUP INTERTIES 2023-11-08'!$B$2:$G$206,6,FALSE)</f>
        <v>Bristol Bay</v>
      </c>
      <c r="H52" s="133" cm="1">
        <f t="array" ref="H52">IFERROR(IF(_xlfn.XLOOKUP(1,('Annual Sales FINAL 06262023'!$A$3:$A$4500=$A52)*('Annual Sales FINAL 06262023'!$F$3:$F$4500='Input_Data &amp; TOC'!$A$2),'Annual Sales FINAL 06262023'!$T$3:$T$4500,,TRUE)=0,VLOOKUP($A52,Table2.5a!$A$3:$AA$196,11,FALSE),_xlfn.XLOOKUP(1,('Annual Sales FINAL 06262023'!$A$3:$A$4500=$A52)*('Annual Sales FINAL 06262023'!$F$3:$F$4500='Input_Data &amp; TOC'!$A$2),'Annual Sales FINAL 06262023'!$T$3:$T$4500,,TRUE)),)</f>
        <v>0.43967499999999998</v>
      </c>
      <c r="I52" s="135">
        <f t="shared" si="3"/>
        <v>0.14366666666666672</v>
      </c>
      <c r="J52" s="133" cm="1">
        <f t="array" ref="J52">IFERROR(IF(_xlfn.XLOOKUP(1,('Annual Sales FINAL 06262023'!$A$3:$A$4500=$A52)*('Annual Sales FINAL 06262023'!$F$3:$F$4500='Input_Data &amp; TOC'!$A$2),'Annual Sales FINAL 06262023'!$U$3:$U$4500,,TRUE)=0,VLOOKUP($A52,Table2.5a!$A$3:$AA$196,11,FALSE),_xlfn.XLOOKUP(1,('Annual Sales FINAL 06262023'!$A$3:$A$4500=$A52)*('Annual Sales FINAL 06262023'!$F$3:$F$4500='Input_Data &amp; TOC'!$A$2),'Annual Sales FINAL 06262023'!$U$3:$U$4500,,TRUE)),)</f>
        <v>0.29600833333333326</v>
      </c>
      <c r="K52" s="138">
        <f t="shared" si="4"/>
        <v>0.3267565057523551</v>
      </c>
      <c r="L52" s="26" t="str">
        <f t="shared" si="5"/>
        <v>Yes</v>
      </c>
      <c r="M52" s="135" t="str" cm="1">
        <f t="array" ref="M52">IFERROR(_xlfn.XLOOKUP(1,('Annual Sales FINAL 06262023'!$A$3:$A$4500=$A52)*('Annual Sales FINAL 06262023'!$F$3:$F$4500='Input_Data &amp; TOC'!$A$2),'Annual Sales FINAL 06262023'!$S$3:$S$4500,,TRUE),)</f>
        <v>PCE</v>
      </c>
      <c r="N52" s="174" cm="1">
        <f t="array" ref="N52">IFERROR(_xlfn.XLOOKUP(1,('Annual Sales FINAL 06262023'!$A$3:$A$4500=$A52)*('Annual Sales FINAL 06262023'!$F$3:$F$4500='Input_Data &amp; TOC'!$A$2),'Annual Sales FINAL 06262023'!$AU$3:$AU$4500,,TRUE),)</f>
        <v>12</v>
      </c>
      <c r="O52" t="str">
        <f>VLOOKUP($A52,'LOOKUP SalesReport 2023-11-13'!$A$2:$P$216,16,FALSE)</f>
        <v>Bristol Bay</v>
      </c>
      <c r="P52"/>
    </row>
    <row r="53" spans="1:16" s="98" customFormat="1" x14ac:dyDescent="0.25">
      <c r="A53" s="98" t="s">
        <v>455</v>
      </c>
      <c r="B53" s="98">
        <f>VLOOKUP(A53,'LOOKUP SalesReport 2023-11-13'!$A$2:$P$216,4,FALSE)</f>
        <v>0</v>
      </c>
      <c r="C53">
        <f>VLOOKUP(A53,'LOOKUP SalesReport 2023-11-13'!$A$2:$Q$216,9,FALSE)</f>
        <v>10</v>
      </c>
      <c r="D53" s="48" t="str" cm="1">
        <f t="array" ref="D53">IFERROR(_xlfn.XLOOKUP(1,('Annual Sales FINAL 06262023'!$A$3:$A$4500=Table2.5c!$A53)*('Annual Sales FINAL 06262023'!$F$3:$F$4500='Input_Data &amp; TOC'!$A$2),'Annual Sales FINAL 06262023'!$J$3:$J$4500,,TRUE),_xlfn.XLOOKUP(A53,'LOOKUP SalesReport 2023-11-13'!A:A,'LOOKUP SalesReport 2023-11-13'!H:H,,FALSE))</f>
        <v>Copper Valley Elec Assn, Inc</v>
      </c>
      <c r="E53" s="48" t="str" cm="1">
        <f t="array" ref="E53">IFERROR(_xlfn.XLOOKUP(1,('Annual Sales FINAL 06262023'!$A$3:$A$4500=Table2.5c!$A53)*('Annual Sales FINAL 06262023'!$F$3:$F$4500='Input_Data &amp; TOC'!$A$2),'Annual Sales FINAL 06262023'!$B$3:$B$4500,,TRUE),_xlfn.XLOOKUP(A53,'LOOKUP SalesReport 2023-11-13'!A:A,'LOOKUP SalesReport 2023-11-13'!G:G,,FALSE))</f>
        <v>Copper Valley Elec Assn, Inc</v>
      </c>
      <c r="F53" s="48" t="str" cm="1">
        <f t="array" ref="F53">IFERROR(_xlfn.XLOOKUP(1,('Annual Sales FINAL 06262023'!$A$3:$A$4500=Table2.5c!$A53)*('Annual Sales FINAL 06262023'!$F$3:$F$4500='Input_Data &amp; TOC'!$A$2),'Annual Sales FINAL 06262023'!$E$3:$E$4500,,TRUE),_xlfn.XLOOKUP(A53,'LOOKUP SalesReport 2023-11-13'!A:A,'LOOKUP SalesReport 2023-11-13'!K:K,,FALSE))</f>
        <v>CopperValley_grid</v>
      </c>
      <c r="G53" s="98" t="str">
        <f>VLOOKUP($F53,'LOOKUP INTERTIES 2023-11-08'!$B$2:$G$206,6,FALSE)</f>
        <v>Copper River/Chugach</v>
      </c>
      <c r="H53" s="133" cm="1">
        <f t="array" ref="H53">IFERROR(IF(_xlfn.XLOOKUP(1,('Annual Sales FINAL 06262023'!$A$3:$A$4500=$A53)*('Annual Sales FINAL 06262023'!$F$3:$F$4500='Input_Data &amp; TOC'!$A$2),'Annual Sales FINAL 06262023'!$T$3:$T$4500,,TRUE)=0,VLOOKUP($A53,Table2.5a!$A$3:$AA$196,11,FALSE),_xlfn.XLOOKUP(1,('Annual Sales FINAL 06262023'!$A$3:$A$4500=$A53)*('Annual Sales FINAL 06262023'!$F$3:$F$4500='Input_Data &amp; TOC'!$A$2),'Annual Sales FINAL 06262023'!$T$3:$T$4500,,TRUE)),)</f>
        <v>0.34</v>
      </c>
      <c r="I53" s="135">
        <f t="shared" si="3"/>
        <v>2.5188536953242857E-3</v>
      </c>
      <c r="J53" s="133" cm="1">
        <f t="array" ref="J53">IFERROR(IF(_xlfn.XLOOKUP(1,('Annual Sales FINAL 06262023'!$A$3:$A$4500=$A53)*('Annual Sales FINAL 06262023'!$F$3:$F$4500='Input_Data &amp; TOC'!$A$2),'Annual Sales FINAL 06262023'!$U$3:$U$4500,,TRUE)=0,VLOOKUP($A53,Table2.5a!$A$3:$AA$196,11,FALSE),_xlfn.XLOOKUP(1,('Annual Sales FINAL 06262023'!$A$3:$A$4500=$A53)*('Annual Sales FINAL 06262023'!$F$3:$F$4500='Input_Data &amp; TOC'!$A$2),'Annual Sales FINAL 06262023'!$U$3:$U$4500,,TRUE)),)</f>
        <v>0.33748114630467574</v>
      </c>
      <c r="K53" s="138">
        <f t="shared" si="4"/>
        <v>7.4083932215420166E-3</v>
      </c>
      <c r="L53" s="134" t="str">
        <f t="shared" si="5"/>
        <v>No</v>
      </c>
      <c r="M53" s="135" t="str" cm="1">
        <f t="array" ref="M53">IFERROR(_xlfn.XLOOKUP(1,('Annual Sales FINAL 06262023'!$A$3:$A$4500=$A53)*('Annual Sales FINAL 06262023'!$F$3:$F$4500='Input_Data &amp; TOC'!$A$2),'Annual Sales FINAL 06262023'!$S$3:$S$4500,,TRUE),)</f>
        <v>EIA861S</v>
      </c>
      <c r="N53" s="174" cm="1">
        <f t="array" ref="N53">IFERROR(_xlfn.XLOOKUP(1,('Annual Sales FINAL 06262023'!$A$3:$A$4500=$A53)*('Annual Sales FINAL 06262023'!$F$3:$F$4500='Input_Data &amp; TOC'!$A$2),'Annual Sales FINAL 06262023'!$AU$3:$AU$4500,,TRUE),)</f>
        <v>0</v>
      </c>
      <c r="O53" s="98" t="str">
        <f>VLOOKUP($A53,'LOOKUP SalesReport 2023-11-13'!$A$2:$P$216,16,FALSE)</f>
        <v>Copper River/Chugach</v>
      </c>
    </row>
    <row r="54" spans="1:16" s="98" customFormat="1" x14ac:dyDescent="0.25">
      <c r="A54" s="98" t="s">
        <v>999</v>
      </c>
      <c r="B54" s="98">
        <v>332610</v>
      </c>
      <c r="C54">
        <f>VLOOKUP(A54,'LOOKUP SalesReport 2023-11-13'!$A$2:$Q$216,9,FALSE)</f>
        <v>586</v>
      </c>
      <c r="D54" s="48" t="str" cm="1">
        <f t="array" ref="D54">IFERROR(_xlfn.XLOOKUP(1,('Annual Sales FINAL 06262023'!$A$3:$A$4500=Table2.5c!$A54)*('Annual Sales FINAL 06262023'!$F$3:$F$4500='Input_Data &amp; TOC'!$A$2),'Annual Sales FINAL 06262023'!$J$3:$J$4500,,TRUE),_xlfn.XLOOKUP(A54,'LOOKUP SalesReport 2023-11-13'!A:A,'LOOKUP SalesReport 2023-11-13'!H:H,,FALSE))</f>
        <v>Tatitlek Village Ira Council</v>
      </c>
      <c r="E54" s="48" t="str" cm="1">
        <f t="array" ref="E54">IFERROR(_xlfn.XLOOKUP(1,('Annual Sales FINAL 06262023'!$A$3:$A$4500=Table2.5c!$A54)*('Annual Sales FINAL 06262023'!$F$3:$F$4500='Input_Data &amp; TOC'!$A$2),'Annual Sales FINAL 06262023'!$B$3:$B$4500,,TRUE),_xlfn.XLOOKUP(A54,'LOOKUP SalesReport 2023-11-13'!A:A,'LOOKUP SalesReport 2023-11-13'!G:G,,FALSE))</f>
        <v>Tatitlek</v>
      </c>
      <c r="F54" s="48" t="str" cm="1">
        <f t="array" ref="F54">IFERROR(_xlfn.XLOOKUP(1,('Annual Sales FINAL 06262023'!$A$3:$A$4500=Table2.5c!$A54)*('Annual Sales FINAL 06262023'!$F$3:$F$4500='Input_Data &amp; TOC'!$A$2),'Annual Sales FINAL 06262023'!$E$3:$E$4500,,TRUE),_xlfn.XLOOKUP(A54,'LOOKUP SalesReport 2023-11-13'!A:A,'LOOKUP SalesReport 2023-11-13'!K:K,,FALSE))</f>
        <v>Tatitlek_grid</v>
      </c>
      <c r="G54" s="98" t="str">
        <f>VLOOKUP($F54,'LOOKUP INTERTIES 2023-11-08'!$B$2:$G$206,6,FALSE)</f>
        <v>Copper River/Chugach</v>
      </c>
      <c r="H54" s="133" cm="1">
        <f t="array" ref="H54">IFERROR(IF(_xlfn.XLOOKUP(1,('Annual Sales FINAL 06262023'!$A$3:$A$4500=$A54)*('Annual Sales FINAL 06262023'!$F$3:$F$4500='Input_Data &amp; TOC'!$A$2),'Annual Sales FINAL 06262023'!$T$3:$T$4500,,TRUE)=0,VLOOKUP($A54,Table2.5a!$A$3:$AA$196,11,FALSE),_xlfn.XLOOKUP(1,('Annual Sales FINAL 06262023'!$A$3:$A$4500=$A54)*('Annual Sales FINAL 06262023'!$F$3:$F$4500='Input_Data &amp; TOC'!$A$2),'Annual Sales FINAL 06262023'!$T$3:$T$4500,,TRUE)),)</f>
        <v>0.92</v>
      </c>
      <c r="I54" s="135">
        <f t="shared" si="3"/>
        <v>0.50744166666666679</v>
      </c>
      <c r="J54" s="133" cm="1">
        <f t="array" ref="J54">IFERROR(IF(_xlfn.XLOOKUP(1,('Annual Sales FINAL 06262023'!$A$3:$A$4500=$A54)*('Annual Sales FINAL 06262023'!$F$3:$F$4500='Input_Data &amp; TOC'!$A$2),'Annual Sales FINAL 06262023'!$U$3:$U$4500,,TRUE)=0,VLOOKUP($A54,Table2.5a!$A$3:$AA$196,11,FALSE),_xlfn.XLOOKUP(1,('Annual Sales FINAL 06262023'!$A$3:$A$4500=$A54)*('Annual Sales FINAL 06262023'!$F$3:$F$4500='Input_Data &amp; TOC'!$A$2),'Annual Sales FINAL 06262023'!$U$3:$U$4500,,TRUE)),)</f>
        <v>0.4125583333333333</v>
      </c>
      <c r="K54" s="138">
        <f t="shared" si="4"/>
        <v>0.55156702898550736</v>
      </c>
      <c r="L54" s="134" t="str">
        <f t="shared" si="5"/>
        <v>Yes</v>
      </c>
      <c r="M54" s="135" t="str" cm="1">
        <f t="array" ref="M54">IFERROR(_xlfn.XLOOKUP(1,('Annual Sales FINAL 06262023'!$A$3:$A$4500=$A54)*('Annual Sales FINAL 06262023'!$F$3:$F$4500='Input_Data &amp; TOC'!$A$2),'Annual Sales FINAL 06262023'!$S$3:$S$4500,,TRUE),)</f>
        <v>PCE</v>
      </c>
      <c r="N54" s="174" cm="1">
        <f t="array" ref="N54">IFERROR(_xlfn.XLOOKUP(1,('Annual Sales FINAL 06262023'!$A$3:$A$4500=$A54)*('Annual Sales FINAL 06262023'!$F$3:$F$4500='Input_Data &amp; TOC'!$A$2),'Annual Sales FINAL 06262023'!$AU$3:$AU$4500,,TRUE),)</f>
        <v>12</v>
      </c>
      <c r="O54" s="98" t="str">
        <f>VLOOKUP($A54,'LOOKUP SalesReport 2023-11-13'!$A$2:$P$216,16,FALSE)</f>
        <v>Copper River/Chugach</v>
      </c>
    </row>
    <row r="55" spans="1:16" s="98" customFormat="1" x14ac:dyDescent="0.25">
      <c r="A55" s="98" t="s">
        <v>905</v>
      </c>
      <c r="B55" s="98">
        <v>331890</v>
      </c>
      <c r="C55">
        <f>VLOOKUP(A55,'LOOKUP SalesReport 2023-11-13'!$A$2:$Q$216,9,FALSE)</f>
        <v>368</v>
      </c>
      <c r="D55" s="48" t="str" cm="1">
        <f t="array" ref="D55">IFERROR(_xlfn.XLOOKUP(1,('Annual Sales FINAL 06262023'!$A$3:$A$4500=Table2.5c!$A55)*('Annual Sales FINAL 06262023'!$F$3:$F$4500='Input_Data &amp; TOC'!$A$2),'Annual Sales FINAL 06262023'!$J$3:$J$4500,,TRUE),_xlfn.XLOOKUP(A55,'LOOKUP SalesReport 2023-11-13'!A:A,'LOOKUP SalesReport 2023-11-13'!H:H,,FALSE))</f>
        <v>Chitina Electric Inc</v>
      </c>
      <c r="E55" s="48" t="str" cm="1">
        <f t="array" ref="E55">IFERROR(_xlfn.XLOOKUP(1,('Annual Sales FINAL 06262023'!$A$3:$A$4500=Table2.5c!$A55)*('Annual Sales FINAL 06262023'!$F$3:$F$4500='Input_Data &amp; TOC'!$A$2),'Annual Sales FINAL 06262023'!$B$3:$B$4500,,TRUE),_xlfn.XLOOKUP(A55,'LOOKUP SalesReport 2023-11-13'!A:A,'LOOKUP SalesReport 2023-11-13'!G:G,,FALSE))</f>
        <v>Chitina</v>
      </c>
      <c r="F55" s="48" t="str" cm="1">
        <f t="array" ref="F55">IFERROR(_xlfn.XLOOKUP(1,('Annual Sales FINAL 06262023'!$A$3:$A$4500=Table2.5c!$A55)*('Annual Sales FINAL 06262023'!$F$3:$F$4500='Input_Data &amp; TOC'!$A$2),'Annual Sales FINAL 06262023'!$E$3:$E$4500,,TRUE),_xlfn.XLOOKUP(A55,'LOOKUP SalesReport 2023-11-13'!A:A,'LOOKUP SalesReport 2023-11-13'!K:K,,FALSE))</f>
        <v>Chitina_grid</v>
      </c>
      <c r="G55" s="98" t="str">
        <f>VLOOKUP($F55,'LOOKUP INTERTIES 2023-11-08'!$B$2:$G$206,6,FALSE)</f>
        <v>Copper River/Chugach</v>
      </c>
      <c r="H55" s="133" cm="1">
        <f t="array" ref="H55">IFERROR(IF(_xlfn.XLOOKUP(1,('Annual Sales FINAL 06262023'!$A$3:$A$4500=$A55)*('Annual Sales FINAL 06262023'!$F$3:$F$4500='Input_Data &amp; TOC'!$A$2),'Annual Sales FINAL 06262023'!$T$3:$T$4500,,TRUE)=0,VLOOKUP($A55,Table2.5a!$A$3:$AA$196,11,FALSE),_xlfn.XLOOKUP(1,('Annual Sales FINAL 06262023'!$A$3:$A$4500=$A55)*('Annual Sales FINAL 06262023'!$F$3:$F$4500='Input_Data &amp; TOC'!$A$2),'Annual Sales FINAL 06262023'!$T$3:$T$4500,,TRUE)),)</f>
        <v>0.70000000000000007</v>
      </c>
      <c r="I55" s="135">
        <f t="shared" si="3"/>
        <v>0.30493333333333339</v>
      </c>
      <c r="J55" s="133" cm="1">
        <f t="array" ref="J55">IFERROR(IF(_xlfn.XLOOKUP(1,('Annual Sales FINAL 06262023'!$A$3:$A$4500=$A55)*('Annual Sales FINAL 06262023'!$F$3:$F$4500='Input_Data &amp; TOC'!$A$2),'Annual Sales FINAL 06262023'!$U$3:$U$4500,,TRUE)=0,VLOOKUP($A55,Table2.5a!$A$3:$AA$196,11,FALSE),_xlfn.XLOOKUP(1,('Annual Sales FINAL 06262023'!$A$3:$A$4500=$A55)*('Annual Sales FINAL 06262023'!$F$3:$F$4500='Input_Data &amp; TOC'!$A$2),'Annual Sales FINAL 06262023'!$U$3:$U$4500,,TRUE)),)</f>
        <v>0.39506666666666668</v>
      </c>
      <c r="K55" s="138">
        <f t="shared" si="4"/>
        <v>0.43561904761904768</v>
      </c>
      <c r="L55" s="134" t="str">
        <f t="shared" si="5"/>
        <v>Yes</v>
      </c>
      <c r="M55" s="135" t="str" cm="1">
        <f t="array" ref="M55">IFERROR(_xlfn.XLOOKUP(1,('Annual Sales FINAL 06262023'!$A$3:$A$4500=$A55)*('Annual Sales FINAL 06262023'!$F$3:$F$4500='Input_Data &amp; TOC'!$A$2),'Annual Sales FINAL 06262023'!$S$3:$S$4500,,TRUE),)</f>
        <v>PCE</v>
      </c>
      <c r="N55" s="174" cm="1">
        <f t="array" ref="N55">IFERROR(_xlfn.XLOOKUP(1,('Annual Sales FINAL 06262023'!$A$3:$A$4500=$A55)*('Annual Sales FINAL 06262023'!$F$3:$F$4500='Input_Data &amp; TOC'!$A$2),'Annual Sales FINAL 06262023'!$AU$3:$AU$4500,,TRUE),)</f>
        <v>12</v>
      </c>
      <c r="O55" s="98" t="str">
        <f>VLOOKUP($A55,'LOOKUP SalesReport 2023-11-13'!$A$2:$P$216,16,FALSE)</f>
        <v>Copper River/Chugach</v>
      </c>
    </row>
    <row r="56" spans="1:16" s="98" customFormat="1" x14ac:dyDescent="0.25">
      <c r="A56" s="98" t="s">
        <v>558</v>
      </c>
      <c r="B56" s="98">
        <v>331920</v>
      </c>
      <c r="C56">
        <f>VLOOKUP(A56,'LOOKUP SalesReport 2023-11-13'!$A$2:$Q$216,9,FALSE)</f>
        <v>160</v>
      </c>
      <c r="D56" s="48" t="str" cm="1">
        <f t="array" ref="D56">IFERROR(_xlfn.XLOOKUP(1,('Annual Sales FINAL 06262023'!$A$3:$A$4500=Table2.5c!$A56)*('Annual Sales FINAL 06262023'!$F$3:$F$4500='Input_Data &amp; TOC'!$A$2),'Annual Sales FINAL 06262023'!$J$3:$J$4500,,TRUE),_xlfn.XLOOKUP(A56,'LOOKUP SalesReport 2023-11-13'!A:A,'LOOKUP SalesReport 2023-11-13'!H:H,,FALSE))</f>
        <v>Cordova Electric Cooperative</v>
      </c>
      <c r="E56" s="48" t="str" cm="1">
        <f t="array" ref="E56">IFERROR(_xlfn.XLOOKUP(1,('Annual Sales FINAL 06262023'!$A$3:$A$4500=Table2.5c!$A56)*('Annual Sales FINAL 06262023'!$F$3:$F$4500='Input_Data &amp; TOC'!$A$2),'Annual Sales FINAL 06262023'!$B$3:$B$4500,,TRUE),_xlfn.XLOOKUP(A56,'LOOKUP SalesReport 2023-11-13'!A:A,'LOOKUP SalesReport 2023-11-13'!G:G,,FALSE))</f>
        <v>Cordova, Eyak</v>
      </c>
      <c r="F56" s="48" t="str" cm="1">
        <f t="array" ref="F56">IFERROR(_xlfn.XLOOKUP(1,('Annual Sales FINAL 06262023'!$A$3:$A$4500=Table2.5c!$A56)*('Annual Sales FINAL 06262023'!$F$3:$F$4500='Input_Data &amp; TOC'!$A$2),'Annual Sales FINAL 06262023'!$E$3:$E$4500,,TRUE),_xlfn.XLOOKUP(A56,'LOOKUP SalesReport 2023-11-13'!A:A,'LOOKUP SalesReport 2023-11-13'!K:K,,FALSE))</f>
        <v>Cordova_grid</v>
      </c>
      <c r="G56" s="98" t="str">
        <f>VLOOKUP($F56,'LOOKUP INTERTIES 2023-11-08'!$B$2:$G$206,6,FALSE)</f>
        <v>Copper River/Chugach</v>
      </c>
      <c r="H56" s="133" cm="1">
        <f t="array" ref="H56">IFERROR(IF(_xlfn.XLOOKUP(1,('Annual Sales FINAL 06262023'!$A$3:$A$4500=$A56)*('Annual Sales FINAL 06262023'!$F$3:$F$4500='Input_Data &amp; TOC'!$A$2),'Annual Sales FINAL 06262023'!$T$3:$T$4500,,TRUE)=0,VLOOKUP($A56,Table2.5a!$A$3:$AA$196,11,FALSE),_xlfn.XLOOKUP(1,('Annual Sales FINAL 06262023'!$A$3:$A$4500=$A56)*('Annual Sales FINAL 06262023'!$F$3:$F$4500='Input_Data &amp; TOC'!$A$2),'Annual Sales FINAL 06262023'!$T$3:$T$4500,,TRUE)),)</f>
        <v>0.37049166666666672</v>
      </c>
      <c r="I56" s="135">
        <f t="shared" si="3"/>
        <v>6.5108333333333435E-2</v>
      </c>
      <c r="J56" s="133" cm="1">
        <f t="array" ref="J56">IFERROR(IF(_xlfn.XLOOKUP(1,('Annual Sales FINAL 06262023'!$A$3:$A$4500=$A56)*('Annual Sales FINAL 06262023'!$F$3:$F$4500='Input_Data &amp; TOC'!$A$2),'Annual Sales FINAL 06262023'!$U$3:$U$4500,,TRUE)=0,VLOOKUP($A56,Table2.5a!$A$3:$AA$196,11,FALSE),_xlfn.XLOOKUP(1,('Annual Sales FINAL 06262023'!$A$3:$A$4500=$A56)*('Annual Sales FINAL 06262023'!$F$3:$F$4500='Input_Data &amp; TOC'!$A$2),'Annual Sales FINAL 06262023'!$U$3:$U$4500,,TRUE)),)</f>
        <v>0.30538333333333328</v>
      </c>
      <c r="K56" s="138">
        <f t="shared" si="4"/>
        <v>0.17573494680492163</v>
      </c>
      <c r="L56" s="134" t="str">
        <f t="shared" si="5"/>
        <v>Yes</v>
      </c>
      <c r="M56" s="135" t="str" cm="1">
        <f t="array" ref="M56">IFERROR(_xlfn.XLOOKUP(1,('Annual Sales FINAL 06262023'!$A$3:$A$4500=$A56)*('Annual Sales FINAL 06262023'!$F$3:$F$4500='Input_Data &amp; TOC'!$A$2),'Annual Sales FINAL 06262023'!$S$3:$S$4500,,TRUE),)</f>
        <v>PCE</v>
      </c>
      <c r="N56" s="174" cm="1">
        <f t="array" ref="N56">IFERROR(_xlfn.XLOOKUP(1,('Annual Sales FINAL 06262023'!$A$3:$A$4500=$A56)*('Annual Sales FINAL 06262023'!$F$3:$F$4500='Input_Data &amp; TOC'!$A$2),'Annual Sales FINAL 06262023'!$AU$3:$AU$4500,,TRUE),)</f>
        <v>12</v>
      </c>
      <c r="O56" s="98" t="str">
        <f>VLOOKUP($A56,'LOOKUP SalesReport 2023-11-13'!$A$2:$P$216,16,FALSE)</f>
        <v>Copper River/Chugach</v>
      </c>
    </row>
    <row r="57" spans="1:16" s="98" customFormat="1" x14ac:dyDescent="0.25">
      <c r="A57" s="98" t="s">
        <v>411</v>
      </c>
      <c r="B57" s="98">
        <v>331160</v>
      </c>
      <c r="C57">
        <f>VLOOKUP(A57,'LOOKUP SalesReport 2023-11-13'!$A$2:$Q$216,9,FALSE)</f>
        <v>2</v>
      </c>
      <c r="D57" s="48" t="str" cm="1">
        <f t="array" ref="D57">IFERROR(_xlfn.XLOOKUP(1,('Annual Sales FINAL 06262023'!$A$3:$A$4500=Table2.5c!$A57)*('Annual Sales FINAL 06262023'!$F$3:$F$4500='Input_Data &amp; TOC'!$A$2),'Annual Sales FINAL 06262023'!$J$3:$J$4500,,TRUE),_xlfn.XLOOKUP(A57,'LOOKUP SalesReport 2023-11-13'!A:A,'LOOKUP SalesReport 2023-11-13'!H:H,,FALSE))</f>
        <v>Alaska Power &amp; Telephone Company</v>
      </c>
      <c r="E57" s="48" t="str" cm="1">
        <f t="array" ref="E57">IFERROR(_xlfn.XLOOKUP(1,('Annual Sales FINAL 06262023'!$A$3:$A$4500=Table2.5c!$A57)*('Annual Sales FINAL 06262023'!$F$3:$F$4500='Input_Data &amp; TOC'!$A$2),'Annual Sales FINAL 06262023'!$B$3:$B$4500,,TRUE),_xlfn.XLOOKUP(A57,'LOOKUP SalesReport 2023-11-13'!A:A,'LOOKUP SalesReport 2023-11-13'!G:G,,FALSE))</f>
        <v>Mentasta Lake</v>
      </c>
      <c r="F57" s="48" t="str" cm="1">
        <f t="array" ref="F57">IFERROR(_xlfn.XLOOKUP(1,('Annual Sales FINAL 06262023'!$A$3:$A$4500=Table2.5c!$A57)*('Annual Sales FINAL 06262023'!$F$3:$F$4500='Input_Data &amp; TOC'!$A$2),'Annual Sales FINAL 06262023'!$E$3:$E$4500,,TRUE),_xlfn.XLOOKUP(A57,'LOOKUP SalesReport 2023-11-13'!A:A,'LOOKUP SalesReport 2023-11-13'!K:K,,FALSE))</f>
        <v>Slana_grid</v>
      </c>
      <c r="G57" s="98" t="str">
        <f>VLOOKUP($F57,'LOOKUP INTERTIES 2023-11-08'!$B$2:$G$206,6,FALSE)</f>
        <v>Copper River/Chugach</v>
      </c>
      <c r="H57" s="133" cm="1">
        <f t="array" ref="H57">IFERROR(IF(_xlfn.XLOOKUP(1,('Annual Sales FINAL 06262023'!$A$3:$A$4500=$A57)*('Annual Sales FINAL 06262023'!$F$3:$F$4500='Input_Data &amp; TOC'!$A$2),'Annual Sales FINAL 06262023'!$T$3:$T$4500,,TRUE)=0,VLOOKUP($A57,Table2.5a!$A$3:$AA$196,11,FALSE),_xlfn.XLOOKUP(1,('Annual Sales FINAL 06262023'!$A$3:$A$4500=$A57)*('Annual Sales FINAL 06262023'!$F$3:$F$4500='Input_Data &amp; TOC'!$A$2),'Annual Sales FINAL 06262023'!$T$3:$T$4500,,TRUE)),)</f>
        <v>0.63821666666666665</v>
      </c>
      <c r="I57" s="135">
        <f t="shared" si="3"/>
        <v>0.28417500000000001</v>
      </c>
      <c r="J57" s="133" cm="1">
        <f t="array" ref="J57">IFERROR(IF(_xlfn.XLOOKUP(1,('Annual Sales FINAL 06262023'!$A$3:$A$4500=$A57)*('Annual Sales FINAL 06262023'!$F$3:$F$4500='Input_Data &amp; TOC'!$A$2),'Annual Sales FINAL 06262023'!$U$3:$U$4500,,TRUE)=0,VLOOKUP($A57,Table2.5a!$A$3:$AA$196,11,FALSE),_xlfn.XLOOKUP(1,('Annual Sales FINAL 06262023'!$A$3:$A$4500=$A57)*('Annual Sales FINAL 06262023'!$F$3:$F$4500='Input_Data &amp; TOC'!$A$2),'Annual Sales FINAL 06262023'!$U$3:$U$4500,,TRUE)),)</f>
        <v>0.35404166666666664</v>
      </c>
      <c r="K57" s="138">
        <f t="shared" si="4"/>
        <v>0.44526414749432014</v>
      </c>
      <c r="L57" s="134" t="str">
        <f t="shared" si="5"/>
        <v>Yes</v>
      </c>
      <c r="M57" s="135" t="str" cm="1">
        <f t="array" ref="M57">IFERROR(_xlfn.XLOOKUP(1,('Annual Sales FINAL 06262023'!$A$3:$A$4500=$A57)*('Annual Sales FINAL 06262023'!$F$3:$F$4500='Input_Data &amp; TOC'!$A$2),'Annual Sales FINAL 06262023'!$S$3:$S$4500,,TRUE),)</f>
        <v>PCE</v>
      </c>
      <c r="N57" s="174" cm="1">
        <f t="array" ref="N57">IFERROR(_xlfn.XLOOKUP(1,('Annual Sales FINAL 06262023'!$A$3:$A$4500=$A57)*('Annual Sales FINAL 06262023'!$F$3:$F$4500='Input_Data &amp; TOC'!$A$2),'Annual Sales FINAL 06262023'!$AU$3:$AU$4500,,TRUE),)</f>
        <v>12</v>
      </c>
      <c r="O57" s="98" t="str">
        <f>VLOOKUP($A57,'LOOKUP SalesReport 2023-11-13'!$A$2:$P$216,16,FALSE)</f>
        <v>Copper River/Chugach</v>
      </c>
    </row>
    <row r="58" spans="1:16" s="98" customFormat="1" x14ac:dyDescent="0.25">
      <c r="A58" s="98" t="s">
        <v>432</v>
      </c>
      <c r="B58" s="98">
        <v>331195</v>
      </c>
      <c r="C58">
        <f>VLOOKUP(A58,'LOOKUP SalesReport 2023-11-13'!$A$2:$Q$216,9,FALSE)</f>
        <v>2</v>
      </c>
      <c r="D58" s="48" t="str" cm="1">
        <f t="array" ref="D58">IFERROR(_xlfn.XLOOKUP(1,('Annual Sales FINAL 06262023'!$A$3:$A$4500=Table2.5c!$A58)*('Annual Sales FINAL 06262023'!$F$3:$F$4500='Input_Data &amp; TOC'!$A$2),'Annual Sales FINAL 06262023'!$J$3:$J$4500,,TRUE),_xlfn.XLOOKUP(A58,'LOOKUP SalesReport 2023-11-13'!A:A,'LOOKUP SalesReport 2023-11-13'!H:H,,FALSE))</f>
        <v>Alaska Power &amp; Telephone Company</v>
      </c>
      <c r="E58" s="48" t="str" cm="1">
        <f t="array" ref="E58">IFERROR(_xlfn.XLOOKUP(1,('Annual Sales FINAL 06262023'!$A$3:$A$4500=Table2.5c!$A58)*('Annual Sales FINAL 06262023'!$F$3:$F$4500='Input_Data &amp; TOC'!$A$2),'Annual Sales FINAL 06262023'!$B$3:$B$4500,,TRUE),_xlfn.XLOOKUP(A58,'LOOKUP SalesReport 2023-11-13'!A:A,'LOOKUP SalesReport 2023-11-13'!G:G,,FALSE))</f>
        <v>Slana</v>
      </c>
      <c r="F58" s="48" t="str" cm="1">
        <f t="array" ref="F58">IFERROR(_xlfn.XLOOKUP(1,('Annual Sales FINAL 06262023'!$A$3:$A$4500=Table2.5c!$A58)*('Annual Sales FINAL 06262023'!$F$3:$F$4500='Input_Data &amp; TOC'!$A$2),'Annual Sales FINAL 06262023'!$E$3:$E$4500,,TRUE),_xlfn.XLOOKUP(A58,'LOOKUP SalesReport 2023-11-13'!A:A,'LOOKUP SalesReport 2023-11-13'!K:K,,FALSE))</f>
        <v>Slana_grid</v>
      </c>
      <c r="G58" s="98" t="str">
        <f>VLOOKUP($F58,'LOOKUP INTERTIES 2023-11-08'!$B$2:$G$206,6,FALSE)</f>
        <v>Copper River/Chugach</v>
      </c>
      <c r="H58" s="133" cm="1">
        <f t="array" ref="H58">IFERROR(IF(_xlfn.XLOOKUP(1,('Annual Sales FINAL 06262023'!$A$3:$A$4500=$A58)*('Annual Sales FINAL 06262023'!$F$3:$F$4500='Input_Data &amp; TOC'!$A$2),'Annual Sales FINAL 06262023'!$T$3:$T$4500,,TRUE)=0,VLOOKUP($A58,Table2.5a!$A$3:$AA$196,11,FALSE),_xlfn.XLOOKUP(1,('Annual Sales FINAL 06262023'!$A$3:$A$4500=$A58)*('Annual Sales FINAL 06262023'!$F$3:$F$4500='Input_Data &amp; TOC'!$A$2),'Annual Sales FINAL 06262023'!$T$3:$T$4500,,TRUE)),)</f>
        <v>0.63823333333333332</v>
      </c>
      <c r="I58" s="135">
        <f t="shared" si="3"/>
        <v>0.28417499999999996</v>
      </c>
      <c r="J58" s="133" cm="1">
        <f t="array" ref="J58">IFERROR(IF(_xlfn.XLOOKUP(1,('Annual Sales FINAL 06262023'!$A$3:$A$4500=$A58)*('Annual Sales FINAL 06262023'!$F$3:$F$4500='Input_Data &amp; TOC'!$A$2),'Annual Sales FINAL 06262023'!$U$3:$U$4500,,TRUE)=0,VLOOKUP($A58,Table2.5a!$A$3:$AA$196,11,FALSE),_xlfn.XLOOKUP(1,('Annual Sales FINAL 06262023'!$A$3:$A$4500=$A58)*('Annual Sales FINAL 06262023'!$F$3:$F$4500='Input_Data &amp; TOC'!$A$2),'Annual Sales FINAL 06262023'!$U$3:$U$4500,,TRUE)),)</f>
        <v>0.35405833333333336</v>
      </c>
      <c r="K58" s="138">
        <f t="shared" si="4"/>
        <v>0.44525251997701981</v>
      </c>
      <c r="L58" s="134" t="str">
        <f t="shared" si="5"/>
        <v>Yes</v>
      </c>
      <c r="M58" s="135" t="str" cm="1">
        <f t="array" ref="M58">IFERROR(_xlfn.XLOOKUP(1,('Annual Sales FINAL 06262023'!$A$3:$A$4500=$A58)*('Annual Sales FINAL 06262023'!$F$3:$F$4500='Input_Data &amp; TOC'!$A$2),'Annual Sales FINAL 06262023'!$S$3:$S$4500,,TRUE),)</f>
        <v>PCE</v>
      </c>
      <c r="N58" s="174" cm="1">
        <f t="array" ref="N58">IFERROR(_xlfn.XLOOKUP(1,('Annual Sales FINAL 06262023'!$A$3:$A$4500=$A58)*('Annual Sales FINAL 06262023'!$F$3:$F$4500='Input_Data &amp; TOC'!$A$2),'Annual Sales FINAL 06262023'!$AU$3:$AU$4500,,TRUE),)</f>
        <v>12</v>
      </c>
      <c r="O58" s="98" t="str">
        <f>VLOOKUP($A58,'LOOKUP SalesReport 2023-11-13'!$A$2:$P$216,16,FALSE)</f>
        <v>Copper River/Chugach</v>
      </c>
    </row>
    <row r="59" spans="1:16" s="98" customFormat="1" x14ac:dyDescent="0.25">
      <c r="A59" s="98" t="s">
        <v>386</v>
      </c>
      <c r="B59" s="98">
        <v>331070</v>
      </c>
      <c r="C59">
        <f>VLOOKUP(A59,'LOOKUP SalesReport 2023-11-13'!$A$2:$Q$216,9,FALSE)</f>
        <v>2</v>
      </c>
      <c r="D59" s="48" t="str" cm="1">
        <f t="array" ref="D59">IFERROR(_xlfn.XLOOKUP(1,('Annual Sales FINAL 06262023'!$A$3:$A$4500=Table2.5c!$A59)*('Annual Sales FINAL 06262023'!$F$3:$F$4500='Input_Data &amp; TOC'!$A$2),'Annual Sales FINAL 06262023'!$J$3:$J$4500,,TRUE),_xlfn.XLOOKUP(A59,'LOOKUP SalesReport 2023-11-13'!A:A,'LOOKUP SalesReport 2023-11-13'!H:H,,FALSE))</f>
        <v>Alaska Power &amp; Telephone Company</v>
      </c>
      <c r="E59" s="48" t="str" cm="1">
        <f t="array" ref="E59">IFERROR(_xlfn.XLOOKUP(1,('Annual Sales FINAL 06262023'!$A$3:$A$4500=Table2.5c!$A59)*('Annual Sales FINAL 06262023'!$F$3:$F$4500='Input_Data &amp; TOC'!$A$2),'Annual Sales FINAL 06262023'!$B$3:$B$4500,,TRUE),_xlfn.XLOOKUP(A59,'LOOKUP SalesReport 2023-11-13'!A:A,'LOOKUP SalesReport 2023-11-13'!G:G,,FALSE))</f>
        <v>Chistochina</v>
      </c>
      <c r="F59" s="48" t="str" cm="1">
        <f t="array" ref="F59">IFERROR(_xlfn.XLOOKUP(1,('Annual Sales FINAL 06262023'!$A$3:$A$4500=Table2.5c!$A59)*('Annual Sales FINAL 06262023'!$F$3:$F$4500='Input_Data &amp; TOC'!$A$2),'Annual Sales FINAL 06262023'!$E$3:$E$4500,,TRUE),_xlfn.XLOOKUP(A59,'LOOKUP SalesReport 2023-11-13'!A:A,'LOOKUP SalesReport 2023-11-13'!K:K,,FALSE))</f>
        <v>Slana_grid</v>
      </c>
      <c r="G59" s="98" t="str">
        <f>VLOOKUP($F59,'LOOKUP INTERTIES 2023-11-08'!$B$2:$G$206,6,FALSE)</f>
        <v>Copper River/Chugach</v>
      </c>
      <c r="H59" s="133" cm="1">
        <f t="array" ref="H59">IFERROR(IF(_xlfn.XLOOKUP(1,('Annual Sales FINAL 06262023'!$A$3:$A$4500=$A59)*('Annual Sales FINAL 06262023'!$F$3:$F$4500='Input_Data &amp; TOC'!$A$2),'Annual Sales FINAL 06262023'!$T$3:$T$4500,,TRUE)=0,VLOOKUP($A59,Table2.5a!$A$3:$AA$196,11,FALSE),_xlfn.XLOOKUP(1,('Annual Sales FINAL 06262023'!$A$3:$A$4500=$A59)*('Annual Sales FINAL 06262023'!$F$3:$F$4500='Input_Data &amp; TOC'!$A$2),'Annual Sales FINAL 06262023'!$T$3:$T$4500,,TRUE)),)</f>
        <v>0.6382416666666666</v>
      </c>
      <c r="I59" s="135">
        <f t="shared" si="3"/>
        <v>0.2841749999999999</v>
      </c>
      <c r="J59" s="133" cm="1">
        <f t="array" ref="J59">IFERROR(IF(_xlfn.XLOOKUP(1,('Annual Sales FINAL 06262023'!$A$3:$A$4500=$A59)*('Annual Sales FINAL 06262023'!$F$3:$F$4500='Input_Data &amp; TOC'!$A$2),'Annual Sales FINAL 06262023'!$U$3:$U$4500,,TRUE)=0,VLOOKUP($A59,Table2.5a!$A$3:$AA$196,11,FALSE),_xlfn.XLOOKUP(1,('Annual Sales FINAL 06262023'!$A$3:$A$4500=$A59)*('Annual Sales FINAL 06262023'!$F$3:$F$4500='Input_Data &amp; TOC'!$A$2),'Annual Sales FINAL 06262023'!$U$3:$U$4500,,TRUE)),)</f>
        <v>0.3540666666666667</v>
      </c>
      <c r="K59" s="138">
        <f t="shared" si="4"/>
        <v>0.44524670644609526</v>
      </c>
      <c r="L59" s="134" t="str">
        <f t="shared" si="5"/>
        <v>Yes</v>
      </c>
      <c r="M59" s="135" t="str" cm="1">
        <f t="array" ref="M59">IFERROR(_xlfn.XLOOKUP(1,('Annual Sales FINAL 06262023'!$A$3:$A$4500=$A59)*('Annual Sales FINAL 06262023'!$F$3:$F$4500='Input_Data &amp; TOC'!$A$2),'Annual Sales FINAL 06262023'!$S$3:$S$4500,,TRUE),)</f>
        <v>PCE</v>
      </c>
      <c r="N59" s="174" cm="1">
        <f t="array" ref="N59">IFERROR(_xlfn.XLOOKUP(1,('Annual Sales FINAL 06262023'!$A$3:$A$4500=$A59)*('Annual Sales FINAL 06262023'!$F$3:$F$4500='Input_Data &amp; TOC'!$A$2),'Annual Sales FINAL 06262023'!$AU$3:$AU$4500,,TRUE),)</f>
        <v>12</v>
      </c>
      <c r="O59" s="98" t="str">
        <f>VLOOKUP($A59,'LOOKUP SalesReport 2023-11-13'!$A$2:$P$216,16,FALSE)</f>
        <v>Copper River/Chugach</v>
      </c>
    </row>
    <row r="60" spans="1:16" s="98" customFormat="1" x14ac:dyDescent="0.25">
      <c r="A60" s="98" t="s">
        <v>1055</v>
      </c>
      <c r="B60" s="98">
        <v>331850</v>
      </c>
      <c r="C60">
        <f>VLOOKUP(A60,'LOOKUP SalesReport 2023-11-13'!$A$2:$Q$216,9,FALSE)</f>
        <v>686</v>
      </c>
      <c r="D60" s="48" t="str" cm="1">
        <f t="array" ref="D60">IFERROR(_xlfn.XLOOKUP(1,('Annual Sales FINAL 06262023'!$A$3:$A$4500=Table2.5c!$A60)*('Annual Sales FINAL 06262023'!$F$3:$F$4500='Input_Data &amp; TOC'!$A$2),'Annual Sales FINAL 06262023'!$J$3:$J$4500,,TRUE),_xlfn.XLOOKUP(A60,'LOOKUP SalesReport 2023-11-13'!A:A,'LOOKUP SalesReport 2023-11-13'!H:H,,FALSE))</f>
        <v>Chenega Ira Council</v>
      </c>
      <c r="E60" s="48" t="str" cm="1">
        <f t="array" ref="E60">IFERROR(_xlfn.XLOOKUP(1,('Annual Sales FINAL 06262023'!$A$3:$A$4500=Table2.5c!$A60)*('Annual Sales FINAL 06262023'!$F$3:$F$4500='Input_Data &amp; TOC'!$A$2),'Annual Sales FINAL 06262023'!$B$3:$B$4500,,TRUE),_xlfn.XLOOKUP(A60,'LOOKUP SalesReport 2023-11-13'!A:A,'LOOKUP SalesReport 2023-11-13'!G:G,,FALSE))</f>
        <v>Chenega Bay</v>
      </c>
      <c r="F60" s="48" t="str" cm="1">
        <f t="array" ref="F60">IFERROR(_xlfn.XLOOKUP(1,('Annual Sales FINAL 06262023'!$A$3:$A$4500=Table2.5c!$A60)*('Annual Sales FINAL 06262023'!$F$3:$F$4500='Input_Data &amp; TOC'!$A$2),'Annual Sales FINAL 06262023'!$E$3:$E$4500,,TRUE),_xlfn.XLOOKUP(A60,'LOOKUP SalesReport 2023-11-13'!A:A,'LOOKUP SalesReport 2023-11-13'!K:K,,FALSE))</f>
        <v>Chenega_grid</v>
      </c>
      <c r="G60" s="98" t="str">
        <f>VLOOKUP($F60,'LOOKUP INTERTIES 2023-11-08'!$B$2:$G$206,6,FALSE)</f>
        <v>Copper River/Chugach</v>
      </c>
      <c r="H60" s="133" cm="1">
        <f t="array" ref="H60">IFERROR(IF(_xlfn.XLOOKUP(1,('Annual Sales FINAL 06262023'!$A$3:$A$4500=$A60)*('Annual Sales FINAL 06262023'!$F$3:$F$4500='Input_Data &amp; TOC'!$A$2),'Annual Sales FINAL 06262023'!$T$3:$T$4500,,TRUE)=0,VLOOKUP($A60,Table2.5a!$A$3:$AA$196,11,FALSE),_xlfn.XLOOKUP(1,('Annual Sales FINAL 06262023'!$A$3:$A$4500=$A60)*('Annual Sales FINAL 06262023'!$F$3:$F$4500='Input_Data &amp; TOC'!$A$2),'Annual Sales FINAL 06262023'!$T$3:$T$4500,,TRUE)),)</f>
        <v>0.87833333333333352</v>
      </c>
      <c r="I60" s="135">
        <f t="shared" si="3"/>
        <v>0.30362500000000037</v>
      </c>
      <c r="J60" s="133" cm="1">
        <f t="array" ref="J60">IFERROR(IF(_xlfn.XLOOKUP(1,('Annual Sales FINAL 06262023'!$A$3:$A$4500=$A60)*('Annual Sales FINAL 06262023'!$F$3:$F$4500='Input_Data &amp; TOC'!$A$2),'Annual Sales FINAL 06262023'!$U$3:$U$4500,,TRUE)=0,VLOOKUP($A60,Table2.5a!$A$3:$AA$196,11,FALSE),_xlfn.XLOOKUP(1,('Annual Sales FINAL 06262023'!$A$3:$A$4500=$A60)*('Annual Sales FINAL 06262023'!$F$3:$F$4500='Input_Data &amp; TOC'!$A$2),'Annual Sales FINAL 06262023'!$U$3:$U$4500,,TRUE)),)</f>
        <v>0.57470833333333315</v>
      </c>
      <c r="K60" s="138">
        <f t="shared" si="4"/>
        <v>0.34568311195445955</v>
      </c>
      <c r="L60" s="134" t="str">
        <f t="shared" si="5"/>
        <v>Yes</v>
      </c>
      <c r="M60" s="135" t="str" cm="1">
        <f t="array" ref="M60">IFERROR(_xlfn.XLOOKUP(1,('Annual Sales FINAL 06262023'!$A$3:$A$4500=$A60)*('Annual Sales FINAL 06262023'!$F$3:$F$4500='Input_Data &amp; TOC'!$A$2),'Annual Sales FINAL 06262023'!$S$3:$S$4500,,TRUE),)</f>
        <v>PCE</v>
      </c>
      <c r="N60" s="174" cm="1">
        <f t="array" ref="N60">IFERROR(_xlfn.XLOOKUP(1,('Annual Sales FINAL 06262023'!$A$3:$A$4500=$A60)*('Annual Sales FINAL 06262023'!$F$3:$F$4500='Input_Data &amp; TOC'!$A$2),'Annual Sales FINAL 06262023'!$AU$3:$AU$4500,,TRUE),)</f>
        <v>12</v>
      </c>
      <c r="O60" s="98" t="str">
        <f>VLOOKUP($A60,'LOOKUP SalesReport 2023-11-13'!$A$2:$P$216,16,FALSE)</f>
        <v>Copper River/Chugach</v>
      </c>
    </row>
    <row r="61" spans="1:16" s="98" customFormat="1" x14ac:dyDescent="0.25">
      <c r="A61" s="98" t="s">
        <v>883</v>
      </c>
      <c r="B61" s="98">
        <v>332440</v>
      </c>
      <c r="C61">
        <f>VLOOKUP(A61,'LOOKUP SalesReport 2023-11-13'!$A$2:$Q$216,9,FALSE)</f>
        <v>357</v>
      </c>
      <c r="D61" s="48" t="str" cm="1">
        <f t="array" ref="D61">IFERROR(_xlfn.XLOOKUP(1,('Annual Sales FINAL 06262023'!$A$3:$A$4500=Table2.5c!$A61)*('Annual Sales FINAL 06262023'!$F$3:$F$4500='Input_Data &amp; TOC'!$A$2),'Annual Sales FINAL 06262023'!$J$3:$J$4500,,TRUE),_xlfn.XLOOKUP(A61,'LOOKUP SalesReport 2023-11-13'!A:A,'LOOKUP SalesReport 2023-11-13'!H:H,,FALSE))</f>
        <v>Ouzinkie, City of</v>
      </c>
      <c r="E61" s="48" t="str" cm="1">
        <f t="array" ref="E61">IFERROR(_xlfn.XLOOKUP(1,('Annual Sales FINAL 06262023'!$A$3:$A$4500=Table2.5c!$A61)*('Annual Sales FINAL 06262023'!$F$3:$F$4500='Input_Data &amp; TOC'!$A$2),'Annual Sales FINAL 06262023'!$B$3:$B$4500,,TRUE),_xlfn.XLOOKUP(A61,'LOOKUP SalesReport 2023-11-13'!A:A,'LOOKUP SalesReport 2023-11-13'!G:G,,FALSE))</f>
        <v>Ouzinkie</v>
      </c>
      <c r="F61" s="48" t="str" cm="1">
        <f t="array" ref="F61">IFERROR(_xlfn.XLOOKUP(1,('Annual Sales FINAL 06262023'!$A$3:$A$4500=Table2.5c!$A61)*('Annual Sales FINAL 06262023'!$F$3:$F$4500='Input_Data &amp; TOC'!$A$2),'Annual Sales FINAL 06262023'!$E$3:$E$4500,,TRUE),_xlfn.XLOOKUP(A61,'LOOKUP SalesReport 2023-11-13'!A:A,'LOOKUP SalesReport 2023-11-13'!K:K,,FALSE))</f>
        <v>Ouzinkie_grid</v>
      </c>
      <c r="G61" s="98" t="str">
        <f>VLOOKUP($F61,'LOOKUP INTERTIES 2023-11-08'!$B$2:$G$206,6,FALSE)</f>
        <v>Kodiak</v>
      </c>
      <c r="H61" s="133" cm="1">
        <f t="array" ref="H61">IFERROR(IF(_xlfn.XLOOKUP(1,('Annual Sales FINAL 06262023'!$A$3:$A$4500=$A61)*('Annual Sales FINAL 06262023'!$F$3:$F$4500='Input_Data &amp; TOC'!$A$2),'Annual Sales FINAL 06262023'!$T$3:$T$4500,,TRUE)=0,VLOOKUP($A61,Table2.5a!$A$3:$AA$196,11,FALSE),_xlfn.XLOOKUP(1,('Annual Sales FINAL 06262023'!$A$3:$A$4500=$A61)*('Annual Sales FINAL 06262023'!$F$3:$F$4500='Input_Data &amp; TOC'!$A$2),'Annual Sales FINAL 06262023'!$T$3:$T$4500,,TRUE)),)</f>
        <v>0.4006333333333334</v>
      </c>
      <c r="I61" s="135">
        <f t="shared" si="3"/>
        <v>0.13690000000000008</v>
      </c>
      <c r="J61" s="133" cm="1">
        <f t="array" ref="J61">IFERROR(IF(_xlfn.XLOOKUP(1,('Annual Sales FINAL 06262023'!$A$3:$A$4500=$A61)*('Annual Sales FINAL 06262023'!$F$3:$F$4500='Input_Data &amp; TOC'!$A$2),'Annual Sales FINAL 06262023'!$U$3:$U$4500,,TRUE)=0,VLOOKUP($A61,Table2.5a!$A$3:$AA$196,11,FALSE),_xlfn.XLOOKUP(1,('Annual Sales FINAL 06262023'!$A$3:$A$4500=$A61)*('Annual Sales FINAL 06262023'!$F$3:$F$4500='Input_Data &amp; TOC'!$A$2),'Annual Sales FINAL 06262023'!$U$3:$U$4500,,TRUE)),)</f>
        <v>0.26373333333333332</v>
      </c>
      <c r="K61" s="138">
        <f t="shared" si="4"/>
        <v>0.34170896081204771</v>
      </c>
      <c r="L61" s="134" t="str">
        <f t="shared" si="5"/>
        <v>Yes</v>
      </c>
      <c r="M61" s="135" t="str" cm="1">
        <f t="array" ref="M61">IFERROR(_xlfn.XLOOKUP(1,('Annual Sales FINAL 06262023'!$A$3:$A$4500=$A61)*('Annual Sales FINAL 06262023'!$F$3:$F$4500='Input_Data &amp; TOC'!$A$2),'Annual Sales FINAL 06262023'!$S$3:$S$4500,,TRUE),)</f>
        <v>PCE</v>
      </c>
      <c r="N61" s="174" cm="1">
        <f t="array" ref="N61">IFERROR(_xlfn.XLOOKUP(1,('Annual Sales FINAL 06262023'!$A$3:$A$4500=$A61)*('Annual Sales FINAL 06262023'!$F$3:$F$4500='Input_Data &amp; TOC'!$A$2),'Annual Sales FINAL 06262023'!$AU$3:$AU$4500,,TRUE),)</f>
        <v>12</v>
      </c>
      <c r="O61" s="98" t="str">
        <f>VLOOKUP($A61,'LOOKUP SalesReport 2023-11-13'!$A$2:$P$216,16,FALSE)</f>
        <v>Kodiak</v>
      </c>
    </row>
    <row r="62" spans="1:16" s="98" customFormat="1" x14ac:dyDescent="0.25">
      <c r="A62" s="98" t="s">
        <v>664</v>
      </c>
      <c r="B62" s="98">
        <v>331540</v>
      </c>
      <c r="C62">
        <f>VLOOKUP(A62,'LOOKUP SalesReport 2023-11-13'!$A$2:$Q$216,9,FALSE)</f>
        <v>169</v>
      </c>
      <c r="D62" s="48" t="str" cm="1">
        <f t="array" ref="D62">IFERROR(_xlfn.XLOOKUP(1,('Annual Sales FINAL 06262023'!$A$3:$A$4500=Table2.5c!$A62)*('Annual Sales FINAL 06262023'!$F$3:$F$4500='Input_Data &amp; TOC'!$A$2),'Annual Sales FINAL 06262023'!$J$3:$J$4500,,TRUE),_xlfn.XLOOKUP(A62,'LOOKUP SalesReport 2023-11-13'!A:A,'LOOKUP SalesReport 2023-11-13'!H:H,,FALSE))</f>
        <v>Alaska Village Electric Cooperative</v>
      </c>
      <c r="E62" s="48" t="str" cm="1">
        <f t="array" ref="E62">IFERROR(_xlfn.XLOOKUP(1,('Annual Sales FINAL 06262023'!$A$3:$A$4500=Table2.5c!$A62)*('Annual Sales FINAL 06262023'!$F$3:$F$4500='Input_Data &amp; TOC'!$A$2),'Annual Sales FINAL 06262023'!$B$3:$B$4500,,TRUE),_xlfn.XLOOKUP(A62,'LOOKUP SalesReport 2023-11-13'!A:A,'LOOKUP SalesReport 2023-11-13'!G:G,,FALSE))</f>
        <v>Old Harbor</v>
      </c>
      <c r="F62" s="48" t="str" cm="1">
        <f t="array" ref="F62">IFERROR(_xlfn.XLOOKUP(1,('Annual Sales FINAL 06262023'!$A$3:$A$4500=Table2.5c!$A62)*('Annual Sales FINAL 06262023'!$F$3:$F$4500='Input_Data &amp; TOC'!$A$2),'Annual Sales FINAL 06262023'!$E$3:$E$4500,,TRUE),_xlfn.XLOOKUP(A62,'LOOKUP SalesReport 2023-11-13'!A:A,'LOOKUP SalesReport 2023-11-13'!K:K,,FALSE))</f>
        <v>Old Harbor_grid</v>
      </c>
      <c r="G62" s="98" t="str">
        <f>VLOOKUP($F62,'LOOKUP INTERTIES 2023-11-08'!$B$2:$G$206,6,FALSE)</f>
        <v>Kodiak</v>
      </c>
      <c r="H62" s="133" cm="1">
        <f t="array" ref="H62">IFERROR(IF(_xlfn.XLOOKUP(1,('Annual Sales FINAL 06262023'!$A$3:$A$4500=$A62)*('Annual Sales FINAL 06262023'!$F$3:$F$4500='Input_Data &amp; TOC'!$A$2),'Annual Sales FINAL 06262023'!$T$3:$T$4500,,TRUE)=0,VLOOKUP($A62,Table2.5a!$A$3:$AA$196,11,FALSE),_xlfn.XLOOKUP(1,('Annual Sales FINAL 06262023'!$A$3:$A$4500=$A62)*('Annual Sales FINAL 06262023'!$F$3:$F$4500='Input_Data &amp; TOC'!$A$2),'Annual Sales FINAL 06262023'!$T$3:$T$4500,,TRUE)),)</f>
        <v>0.52169166666666655</v>
      </c>
      <c r="I62" s="135">
        <f t="shared" si="3"/>
        <v>0.26117499999999988</v>
      </c>
      <c r="J62" s="133" cm="1">
        <f t="array" ref="J62">IFERROR(IF(_xlfn.XLOOKUP(1,('Annual Sales FINAL 06262023'!$A$3:$A$4500=$A62)*('Annual Sales FINAL 06262023'!$F$3:$F$4500='Input_Data &amp; TOC'!$A$2),'Annual Sales FINAL 06262023'!$U$3:$U$4500,,TRUE)=0,VLOOKUP($A62,Table2.5a!$A$3:$AA$196,11,FALSE),_xlfn.XLOOKUP(1,('Annual Sales FINAL 06262023'!$A$3:$A$4500=$A62)*('Annual Sales FINAL 06262023'!$F$3:$F$4500='Input_Data &amp; TOC'!$A$2),'Annual Sales FINAL 06262023'!$U$3:$U$4500,,TRUE)),)</f>
        <v>0.26051666666666667</v>
      </c>
      <c r="K62" s="138">
        <f t="shared" si="4"/>
        <v>0.50063096017762709</v>
      </c>
      <c r="L62" s="134" t="str">
        <f t="shared" si="5"/>
        <v>Yes</v>
      </c>
      <c r="M62" s="135" t="str" cm="1">
        <f t="array" ref="M62">IFERROR(_xlfn.XLOOKUP(1,('Annual Sales FINAL 06262023'!$A$3:$A$4500=$A62)*('Annual Sales FINAL 06262023'!$F$3:$F$4500='Input_Data &amp; TOC'!$A$2),'Annual Sales FINAL 06262023'!$S$3:$S$4500,,TRUE),)</f>
        <v>PCE</v>
      </c>
      <c r="N62" s="174" cm="1">
        <f t="array" ref="N62">IFERROR(_xlfn.XLOOKUP(1,('Annual Sales FINAL 06262023'!$A$3:$A$4500=$A62)*('Annual Sales FINAL 06262023'!$F$3:$F$4500='Input_Data &amp; TOC'!$A$2),'Annual Sales FINAL 06262023'!$AU$3:$AU$4500,,TRUE),)</f>
        <v>12</v>
      </c>
      <c r="O62" s="98" t="str">
        <f>VLOOKUP($A62,'LOOKUP SalesReport 2023-11-13'!$A$2:$P$216,16,FALSE)</f>
        <v>Kodiak</v>
      </c>
    </row>
    <row r="63" spans="1:16" s="98" customFormat="1" x14ac:dyDescent="0.25">
      <c r="A63" s="98" t="s">
        <v>879</v>
      </c>
      <c r="B63" s="98">
        <v>332170</v>
      </c>
      <c r="C63">
        <f>VLOOKUP(A63,'LOOKUP SalesReport 2023-11-13'!$A$2:$Q$216,9,FALSE)</f>
        <v>353</v>
      </c>
      <c r="D63" s="48" t="str" cm="1">
        <f t="array" ref="D63">IFERROR(_xlfn.XLOOKUP(1,('Annual Sales FINAL 06262023'!$A$3:$A$4500=Table2.5c!$A63)*('Annual Sales FINAL 06262023'!$F$3:$F$4500='Input_Data &amp; TOC'!$A$2),'Annual Sales FINAL 06262023'!$J$3:$J$4500,,TRUE),_xlfn.XLOOKUP(A63,'LOOKUP SalesReport 2023-11-13'!A:A,'LOOKUP SalesReport 2023-11-13'!H:H,,FALSE))</f>
        <v>Larsen Bay Utility Company</v>
      </c>
      <c r="E63" s="48" t="str" cm="1">
        <f t="array" ref="E63">IFERROR(_xlfn.XLOOKUP(1,('Annual Sales FINAL 06262023'!$A$3:$A$4500=Table2.5c!$A63)*('Annual Sales FINAL 06262023'!$F$3:$F$4500='Input_Data &amp; TOC'!$A$2),'Annual Sales FINAL 06262023'!$B$3:$B$4500,,TRUE),_xlfn.XLOOKUP(A63,'LOOKUP SalesReport 2023-11-13'!A:A,'LOOKUP SalesReport 2023-11-13'!G:G,,FALSE))</f>
        <v>Larsen Bay</v>
      </c>
      <c r="F63" s="48" t="str" cm="1">
        <f t="array" ref="F63">IFERROR(_xlfn.XLOOKUP(1,('Annual Sales FINAL 06262023'!$A$3:$A$4500=Table2.5c!$A63)*('Annual Sales FINAL 06262023'!$F$3:$F$4500='Input_Data &amp; TOC'!$A$2),'Annual Sales FINAL 06262023'!$E$3:$E$4500,,TRUE),_xlfn.XLOOKUP(A63,'LOOKUP SalesReport 2023-11-13'!A:A,'LOOKUP SalesReport 2023-11-13'!K:K,,FALSE))</f>
        <v>Larsen Bay_grid</v>
      </c>
      <c r="G63" s="98" t="str">
        <f>VLOOKUP($F63,'LOOKUP INTERTIES 2023-11-08'!$B$2:$G$206,6,FALSE)</f>
        <v>Kodiak</v>
      </c>
      <c r="H63" s="133" cm="1">
        <f t="array" ref="H63">IFERROR(IF(_xlfn.XLOOKUP(1,('Annual Sales FINAL 06262023'!$A$3:$A$4500=$A63)*('Annual Sales FINAL 06262023'!$F$3:$F$4500='Input_Data &amp; TOC'!$A$2),'Annual Sales FINAL 06262023'!$T$3:$T$4500,,TRUE)=0,VLOOKUP($A63,Table2.5a!$A$3:$AA$196,11,FALSE),_xlfn.XLOOKUP(1,('Annual Sales FINAL 06262023'!$A$3:$A$4500=$A63)*('Annual Sales FINAL 06262023'!$F$3:$F$4500='Input_Data &amp; TOC'!$A$2),'Annual Sales FINAL 06262023'!$T$3:$T$4500,,TRUE)),)</f>
        <v>0</v>
      </c>
      <c r="I63" s="135">
        <f t="shared" si="3"/>
        <v>0</v>
      </c>
      <c r="J63" s="133" cm="1">
        <f t="array" ref="J63">IFERROR(IF(_xlfn.XLOOKUP(1,('Annual Sales FINAL 06262023'!$A$3:$A$4500=$A63)*('Annual Sales FINAL 06262023'!$F$3:$F$4500='Input_Data &amp; TOC'!$A$2),'Annual Sales FINAL 06262023'!$U$3:$U$4500,,TRUE)=0,VLOOKUP($A63,Table2.5a!$A$3:$AA$196,11,FALSE),_xlfn.XLOOKUP(1,('Annual Sales FINAL 06262023'!$A$3:$A$4500=$A63)*('Annual Sales FINAL 06262023'!$F$3:$F$4500='Input_Data &amp; TOC'!$A$2),'Annual Sales FINAL 06262023'!$U$3:$U$4500,,TRUE)),)</f>
        <v>0</v>
      </c>
      <c r="K63" s="138">
        <f t="shared" si="4"/>
        <v>0</v>
      </c>
      <c r="L63" s="134" t="str">
        <f t="shared" si="5"/>
        <v>Yes</v>
      </c>
      <c r="M63" s="135" cm="1">
        <f t="array" ref="M63">IFERROR(_xlfn.XLOOKUP(1,('Annual Sales FINAL 06262023'!$A$3:$A$4500=$A63)*('Annual Sales FINAL 06262023'!$F$3:$F$4500='Input_Data &amp; TOC'!$A$2),'Annual Sales FINAL 06262023'!$S$3:$S$4500,,TRUE),)</f>
        <v>0</v>
      </c>
      <c r="N63" s="174" cm="1">
        <f t="array" ref="N63">IFERROR(_xlfn.XLOOKUP(1,('Annual Sales FINAL 06262023'!$A$3:$A$4500=$A63)*('Annual Sales FINAL 06262023'!$F$3:$F$4500='Input_Data &amp; TOC'!$A$2),'Annual Sales FINAL 06262023'!$AU$3:$AU$4500,,TRUE),)</f>
        <v>0</v>
      </c>
      <c r="O63" s="98" t="str">
        <f>VLOOKUP($A63,'LOOKUP SalesReport 2023-11-13'!$A$2:$P$216,16,FALSE)</f>
        <v>Kodiak</v>
      </c>
    </row>
    <row r="64" spans="1:16" s="98" customFormat="1" x14ac:dyDescent="0.25">
      <c r="A64" s="98" t="s">
        <v>464</v>
      </c>
      <c r="B64" s="98">
        <f>VLOOKUP(A64,'LOOKUP SalesReport 2023-11-13'!$A$2:$P$216,4,FALSE)</f>
        <v>0</v>
      </c>
      <c r="C64">
        <f>VLOOKUP(A64,'LOOKUP SalesReport 2023-11-13'!$A$2:$Q$216,9,FALSE)</f>
        <v>16</v>
      </c>
      <c r="D64" s="48" t="str" cm="1">
        <f t="array" ref="D64">IFERROR(_xlfn.XLOOKUP(1,('Annual Sales FINAL 06262023'!$A$3:$A$4500=Table2.5c!$A64)*('Annual Sales FINAL 06262023'!$F$3:$F$4500='Input_Data &amp; TOC'!$A$2),'Annual Sales FINAL 06262023'!$J$3:$J$4500,,TRUE),_xlfn.XLOOKUP(A64,'LOOKUP SalesReport 2023-11-13'!A:A,'LOOKUP SalesReport 2023-11-13'!H:H,,FALSE))</f>
        <v>Kodiak Electric Assn Inc</v>
      </c>
      <c r="E64" s="48" t="str" cm="1">
        <f t="array" ref="E64">IFERROR(_xlfn.XLOOKUP(1,('Annual Sales FINAL 06262023'!$A$3:$A$4500=Table2.5c!$A64)*('Annual Sales FINAL 06262023'!$F$3:$F$4500='Input_Data &amp; TOC'!$A$2),'Annual Sales FINAL 06262023'!$B$3:$B$4500,,TRUE),_xlfn.XLOOKUP(A64,'LOOKUP SalesReport 2023-11-13'!A:A,'LOOKUP SalesReport 2023-11-13'!G:G,,FALSE))</f>
        <v>Kodiak Electric Assn Inc</v>
      </c>
      <c r="F64" s="48" t="str" cm="1">
        <f t="array" ref="F64">IFERROR(_xlfn.XLOOKUP(1,('Annual Sales FINAL 06262023'!$A$3:$A$4500=Table2.5c!$A64)*('Annual Sales FINAL 06262023'!$F$3:$F$4500='Input_Data &amp; TOC'!$A$2),'Annual Sales FINAL 06262023'!$E$3:$E$4500,,TRUE),_xlfn.XLOOKUP(A64,'LOOKUP SalesReport 2023-11-13'!A:A,'LOOKUP SalesReport 2023-11-13'!K:K,,FALSE))</f>
        <v>Kodiak_grid</v>
      </c>
      <c r="G64" s="98" t="str">
        <f>VLOOKUP($F64,'LOOKUP INTERTIES 2023-11-08'!$B$2:$G$206,6,FALSE)</f>
        <v>Kodiak</v>
      </c>
      <c r="H64" s="133" cm="1">
        <f t="array" ref="H64">IFERROR(IF(_xlfn.XLOOKUP(1,('Annual Sales FINAL 06262023'!$A$3:$A$4500=$A64)*('Annual Sales FINAL 06262023'!$F$3:$F$4500='Input_Data &amp; TOC'!$A$2),'Annual Sales FINAL 06262023'!$T$3:$T$4500,,TRUE)=0,VLOOKUP($A64,Table2.5a!$A$3:$AA$196,11,FALSE),_xlfn.XLOOKUP(1,('Annual Sales FINAL 06262023'!$A$3:$A$4500=$A64)*('Annual Sales FINAL 06262023'!$F$3:$F$4500='Input_Data &amp; TOC'!$A$2),'Annual Sales FINAL 06262023'!$T$3:$T$4500,,TRUE)),)</f>
        <v>0.17508661254459901</v>
      </c>
      <c r="I64" s="135">
        <f t="shared" si="3"/>
        <v>0</v>
      </c>
      <c r="J64" s="133" cm="1">
        <f t="array" ref="J64">IFERROR(IF(_xlfn.XLOOKUP(1,('Annual Sales FINAL 06262023'!$A$3:$A$4500=$A64)*('Annual Sales FINAL 06262023'!$F$3:$F$4500='Input_Data &amp; TOC'!$A$2),'Annual Sales FINAL 06262023'!$U$3:$U$4500,,TRUE)=0,VLOOKUP($A64,Table2.5a!$A$3:$AA$196,11,FALSE),_xlfn.XLOOKUP(1,('Annual Sales FINAL 06262023'!$A$3:$A$4500=$A64)*('Annual Sales FINAL 06262023'!$F$3:$F$4500='Input_Data &amp; TOC'!$A$2),'Annual Sales FINAL 06262023'!$U$3:$U$4500,,TRUE)),)</f>
        <v>0.17508661254459901</v>
      </c>
      <c r="K64" s="138">
        <f t="shared" si="4"/>
        <v>0</v>
      </c>
      <c r="L64" s="134" t="str">
        <f t="shared" si="5"/>
        <v>No</v>
      </c>
      <c r="M64" s="135" t="str" cm="1">
        <f t="array" ref="M64">IFERROR(_xlfn.XLOOKUP(1,('Annual Sales FINAL 06262023'!$A$3:$A$4500=$A64)*('Annual Sales FINAL 06262023'!$F$3:$F$4500='Input_Data &amp; TOC'!$A$2),'Annual Sales FINAL 06262023'!$S$3:$S$4500,,TRUE),)</f>
        <v>EIA861</v>
      </c>
      <c r="N64" s="174" cm="1">
        <f t="array" ref="N64">IFERROR(_xlfn.XLOOKUP(1,('Annual Sales FINAL 06262023'!$A$3:$A$4500=$A64)*('Annual Sales FINAL 06262023'!$F$3:$F$4500='Input_Data &amp; TOC'!$A$2),'Annual Sales FINAL 06262023'!$AU$3:$AU$4500,,TRUE),)</f>
        <v>0</v>
      </c>
      <c r="O64" s="98" t="str">
        <f>VLOOKUP($A64,'LOOKUP SalesReport 2023-11-13'!$A$2:$P$216,16,FALSE)</f>
        <v>Kodiak</v>
      </c>
    </row>
    <row r="65" spans="1:15" s="98" customFormat="1" x14ac:dyDescent="0.25">
      <c r="A65" s="98" t="s">
        <v>1047</v>
      </c>
      <c r="B65" s="98">
        <v>331740</v>
      </c>
      <c r="C65">
        <f>VLOOKUP(A65,'LOOKUP SalesReport 2023-11-13'!$A$2:$Q$216,9,FALSE)</f>
        <v>683</v>
      </c>
      <c r="D65" s="48" t="str" cm="1">
        <f t="array" ref="D65">IFERROR(_xlfn.XLOOKUP(1,('Annual Sales FINAL 06262023'!$A$3:$A$4500=Table2.5c!$A65)*('Annual Sales FINAL 06262023'!$F$3:$F$4500='Input_Data &amp; TOC'!$A$2),'Annual Sales FINAL 06262023'!$J$3:$J$4500,,TRUE),_xlfn.XLOOKUP(A65,'LOOKUP SalesReport 2023-11-13'!A:A,'LOOKUP SalesReport 2023-11-13'!H:H,,FALSE))</f>
        <v>Alutiiq Power Company</v>
      </c>
      <c r="E65" s="48" t="str" cm="1">
        <f t="array" ref="E65">IFERROR(_xlfn.XLOOKUP(1,('Annual Sales FINAL 06262023'!$A$3:$A$4500=Table2.5c!$A65)*('Annual Sales FINAL 06262023'!$F$3:$F$4500='Input_Data &amp; TOC'!$A$2),'Annual Sales FINAL 06262023'!$B$3:$B$4500,,TRUE),_xlfn.XLOOKUP(A65,'LOOKUP SalesReport 2023-11-13'!A:A,'LOOKUP SalesReport 2023-11-13'!G:G,,FALSE))</f>
        <v>Karluk</v>
      </c>
      <c r="F65" s="48" t="str" cm="1">
        <f t="array" ref="F65">IFERROR(_xlfn.XLOOKUP(1,('Annual Sales FINAL 06262023'!$A$3:$A$4500=Table2.5c!$A65)*('Annual Sales FINAL 06262023'!$F$3:$F$4500='Input_Data &amp; TOC'!$A$2),'Annual Sales FINAL 06262023'!$E$3:$E$4500,,TRUE),_xlfn.XLOOKUP(A65,'LOOKUP SalesReport 2023-11-13'!A:A,'LOOKUP SalesReport 2023-11-13'!K:K,,FALSE))</f>
        <v>Karluk_grid</v>
      </c>
      <c r="G65" s="98" t="str">
        <f>VLOOKUP($F65,'LOOKUP INTERTIES 2023-11-08'!$B$2:$G$206,6,FALSE)</f>
        <v>Kodiak</v>
      </c>
      <c r="H65" s="133" cm="1">
        <f t="array" ref="H65">IFERROR(IF(_xlfn.XLOOKUP(1,('Annual Sales FINAL 06262023'!$A$3:$A$4500=$A65)*('Annual Sales FINAL 06262023'!$F$3:$F$4500='Input_Data &amp; TOC'!$A$2),'Annual Sales FINAL 06262023'!$T$3:$T$4500,,TRUE)=0,VLOOKUP($A65,Table2.5a!$A$3:$AA$196,11,FALSE),_xlfn.XLOOKUP(1,('Annual Sales FINAL 06262023'!$A$3:$A$4500=$A65)*('Annual Sales FINAL 06262023'!$F$3:$F$4500='Input_Data &amp; TOC'!$A$2),'Annual Sales FINAL 06262023'!$T$3:$T$4500,,TRUE)),)</f>
        <v>0.70000000000000007</v>
      </c>
      <c r="I65" s="135">
        <f t="shared" si="3"/>
        <v>0.38429999999999997</v>
      </c>
      <c r="J65" s="133" cm="1">
        <f t="array" ref="J65">IFERROR(IF(_xlfn.XLOOKUP(1,('Annual Sales FINAL 06262023'!$A$3:$A$4500=$A65)*('Annual Sales FINAL 06262023'!$F$3:$F$4500='Input_Data &amp; TOC'!$A$2),'Annual Sales FINAL 06262023'!$U$3:$U$4500,,TRUE)=0,VLOOKUP($A65,Table2.5a!$A$3:$AA$196,11,FALSE),_xlfn.XLOOKUP(1,('Annual Sales FINAL 06262023'!$A$3:$A$4500=$A65)*('Annual Sales FINAL 06262023'!$F$3:$F$4500='Input_Data &amp; TOC'!$A$2),'Annual Sales FINAL 06262023'!$U$3:$U$4500,,TRUE)),)</f>
        <v>0.31570000000000009</v>
      </c>
      <c r="K65" s="138">
        <f t="shared" si="4"/>
        <v>0.54899999999999993</v>
      </c>
      <c r="L65" s="134" t="str">
        <f t="shared" si="5"/>
        <v>Yes</v>
      </c>
      <c r="M65" s="135" t="str" cm="1">
        <f t="array" ref="M65">IFERROR(_xlfn.XLOOKUP(1,('Annual Sales FINAL 06262023'!$A$3:$A$4500=$A65)*('Annual Sales FINAL 06262023'!$F$3:$F$4500='Input_Data &amp; TOC'!$A$2),'Annual Sales FINAL 06262023'!$S$3:$S$4500,,TRUE),)</f>
        <v>PCE</v>
      </c>
      <c r="N65" s="174" cm="1">
        <f t="array" ref="N65">IFERROR(_xlfn.XLOOKUP(1,('Annual Sales FINAL 06262023'!$A$3:$A$4500=$A65)*('Annual Sales FINAL 06262023'!$F$3:$F$4500='Input_Data &amp; TOC'!$A$2),'Annual Sales FINAL 06262023'!$AU$3:$AU$4500,,TRUE),)</f>
        <v>12</v>
      </c>
      <c r="O65" s="98" t="str">
        <f>VLOOKUP($A65,'LOOKUP SalesReport 2023-11-13'!$A$2:$P$216,16,FALSE)</f>
        <v>Kodiak</v>
      </c>
    </row>
    <row r="66" spans="1:15" s="98" customFormat="1" x14ac:dyDescent="0.25">
      <c r="A66" s="98" t="s">
        <v>991</v>
      </c>
      <c r="B66" s="98">
        <v>331010</v>
      </c>
      <c r="C66">
        <f>VLOOKUP(A66,'LOOKUP SalesReport 2023-11-13'!$A$2:$Q$216,9,FALSE)</f>
        <v>449</v>
      </c>
      <c r="D66" s="48" t="str" cm="1">
        <f t="array" ref="D66">IFERROR(_xlfn.XLOOKUP(1,('Annual Sales FINAL 06262023'!$A$3:$A$4500=Table2.5c!$A66)*('Annual Sales FINAL 06262023'!$F$3:$F$4500='Input_Data &amp; TOC'!$A$2),'Annual Sales FINAL 06262023'!$J$3:$J$4500,,TRUE),_xlfn.XLOOKUP(A66,'LOOKUP SalesReport 2023-11-13'!A:A,'LOOKUP SalesReport 2023-11-13'!H:H,,FALSE))</f>
        <v>Akhiok, City of</v>
      </c>
      <c r="E66" s="48" t="str" cm="1">
        <f t="array" ref="E66">IFERROR(_xlfn.XLOOKUP(1,('Annual Sales FINAL 06262023'!$A$3:$A$4500=Table2.5c!$A66)*('Annual Sales FINAL 06262023'!$F$3:$F$4500='Input_Data &amp; TOC'!$A$2),'Annual Sales FINAL 06262023'!$B$3:$B$4500,,TRUE),_xlfn.XLOOKUP(A66,'LOOKUP SalesReport 2023-11-13'!A:A,'LOOKUP SalesReport 2023-11-13'!G:G,,FALSE))</f>
        <v>Akhiok</v>
      </c>
      <c r="F66" s="48" t="str" cm="1">
        <f t="array" ref="F66">IFERROR(_xlfn.XLOOKUP(1,('Annual Sales FINAL 06262023'!$A$3:$A$4500=Table2.5c!$A66)*('Annual Sales FINAL 06262023'!$F$3:$F$4500='Input_Data &amp; TOC'!$A$2),'Annual Sales FINAL 06262023'!$E$3:$E$4500,,TRUE),_xlfn.XLOOKUP(A66,'LOOKUP SalesReport 2023-11-13'!A:A,'LOOKUP SalesReport 2023-11-13'!K:K,,FALSE))</f>
        <v>Akhiok_grid</v>
      </c>
      <c r="G66" s="98" t="str">
        <f>VLOOKUP($F66,'LOOKUP INTERTIES 2023-11-08'!$B$2:$G$206,6,FALSE)</f>
        <v>Kodiak</v>
      </c>
      <c r="H66" s="133" cm="1">
        <f t="array" ref="H66">IFERROR(IF(_xlfn.XLOOKUP(1,('Annual Sales FINAL 06262023'!$A$3:$A$4500=$A66)*('Annual Sales FINAL 06262023'!$F$3:$F$4500='Input_Data &amp; TOC'!$A$2),'Annual Sales FINAL 06262023'!$T$3:$T$4500,,TRUE)=0,VLOOKUP($A66,Table2.5a!$A$3:$AA$196,11,FALSE),_xlfn.XLOOKUP(1,('Annual Sales FINAL 06262023'!$A$3:$A$4500=$A66)*('Annual Sales FINAL 06262023'!$F$3:$F$4500='Input_Data &amp; TOC'!$A$2),'Annual Sales FINAL 06262023'!$T$3:$T$4500,,TRUE)),)</f>
        <v>0.79999999999999993</v>
      </c>
      <c r="I66" s="135">
        <f t="shared" si="3"/>
        <v>0.36215000000000003</v>
      </c>
      <c r="J66" s="133" cm="1">
        <f t="array" ref="J66">IFERROR(IF(_xlfn.XLOOKUP(1,('Annual Sales FINAL 06262023'!$A$3:$A$4500=$A66)*('Annual Sales FINAL 06262023'!$F$3:$F$4500='Input_Data &amp; TOC'!$A$2),'Annual Sales FINAL 06262023'!$U$3:$U$4500,,TRUE)=0,VLOOKUP($A66,Table2.5a!$A$3:$AA$196,11,FALSE),_xlfn.XLOOKUP(1,('Annual Sales FINAL 06262023'!$A$3:$A$4500=$A66)*('Annual Sales FINAL 06262023'!$F$3:$F$4500='Input_Data &amp; TOC'!$A$2),'Annual Sales FINAL 06262023'!$U$3:$U$4500,,TRUE)),)</f>
        <v>0.43784999999999991</v>
      </c>
      <c r="K66" s="138">
        <f t="shared" si="4"/>
        <v>0.45268750000000008</v>
      </c>
      <c r="L66" s="134" t="str">
        <f t="shared" si="5"/>
        <v>Yes</v>
      </c>
      <c r="M66" s="135" t="str" cm="1">
        <f t="array" ref="M66">IFERROR(_xlfn.XLOOKUP(1,('Annual Sales FINAL 06262023'!$A$3:$A$4500=$A66)*('Annual Sales FINAL 06262023'!$F$3:$F$4500='Input_Data &amp; TOC'!$A$2),'Annual Sales FINAL 06262023'!$S$3:$S$4500,,TRUE),)</f>
        <v>PCE</v>
      </c>
      <c r="N66" s="174" cm="1">
        <f t="array" ref="N66">IFERROR(_xlfn.XLOOKUP(1,('Annual Sales FINAL 06262023'!$A$3:$A$4500=$A66)*('Annual Sales FINAL 06262023'!$F$3:$F$4500='Input_Data &amp; TOC'!$A$2),'Annual Sales FINAL 06262023'!$AU$3:$AU$4500,,TRUE),)</f>
        <v>12</v>
      </c>
      <c r="O66" s="98" t="str">
        <f>VLOOKUP($A66,'LOOKUP SalesReport 2023-11-13'!$A$2:$P$216,16,FALSE)</f>
        <v>Kodiak</v>
      </c>
    </row>
    <row r="67" spans="1:15" s="98" customFormat="1" x14ac:dyDescent="0.25">
      <c r="A67" s="98" t="s">
        <v>995</v>
      </c>
      <c r="B67" s="98">
        <v>332190</v>
      </c>
      <c r="C67">
        <f>VLOOKUP(A67,'LOOKUP SalesReport 2023-11-13'!$A$2:$Q$216,9,FALSE)</f>
        <v>570</v>
      </c>
      <c r="D67" s="48" t="str" cm="1">
        <f t="array" ref="D67">IFERROR(_xlfn.XLOOKUP(1,('Annual Sales FINAL 06262023'!$A$3:$A$4500=Table2.5c!$A67)*('Annual Sales FINAL 06262023'!$F$3:$F$4500='Input_Data &amp; TOC'!$A$2),'Annual Sales FINAL 06262023'!$J$3:$J$4500,,TRUE),_xlfn.XLOOKUP(A67,'LOOKUP SalesReport 2023-11-13'!A:A,'LOOKUP SalesReport 2023-11-13'!H:H,,FALSE))</f>
        <v>Lime Village Electric Utility</v>
      </c>
      <c r="E67" s="48" t="str" cm="1">
        <f t="array" ref="E67">IFERROR(_xlfn.XLOOKUP(1,('Annual Sales FINAL 06262023'!$A$3:$A$4500=Table2.5c!$A67)*('Annual Sales FINAL 06262023'!$F$3:$F$4500='Input_Data &amp; TOC'!$A$2),'Annual Sales FINAL 06262023'!$B$3:$B$4500,,TRUE),_xlfn.XLOOKUP(A67,'LOOKUP SalesReport 2023-11-13'!A:A,'LOOKUP SalesReport 2023-11-13'!G:G,,FALSE))</f>
        <v>Lime Village</v>
      </c>
      <c r="F67" s="48" t="str" cm="1">
        <f t="array" ref="F67">IFERROR(_xlfn.XLOOKUP(1,('Annual Sales FINAL 06262023'!$A$3:$A$4500=Table2.5c!$A67)*('Annual Sales FINAL 06262023'!$F$3:$F$4500='Input_Data &amp; TOC'!$A$2),'Annual Sales FINAL 06262023'!$E$3:$E$4500,,TRUE),_xlfn.XLOOKUP(A67,'LOOKUP SalesReport 2023-11-13'!A:A,'LOOKUP SalesReport 2023-11-13'!K:K,,FALSE))</f>
        <v>Lime Village_grid</v>
      </c>
      <c r="G67" s="98" t="str">
        <f>VLOOKUP($F67,'LOOKUP INTERTIES 2023-11-08'!$B$2:$G$206,6,FALSE)</f>
        <v>Lower Yukon-Kuskokwim</v>
      </c>
      <c r="H67" s="133" cm="1">
        <f t="array" ref="H67">IFERROR(IF(_xlfn.XLOOKUP(1,('Annual Sales FINAL 06262023'!$A$3:$A$4500=$A67)*('Annual Sales FINAL 06262023'!$F$3:$F$4500='Input_Data &amp; TOC'!$A$2),'Annual Sales FINAL 06262023'!$T$3:$T$4500,,TRUE)=0,VLOOKUP($A67,Table2.5a!$A$3:$AA$196,11,FALSE),_xlfn.XLOOKUP(1,('Annual Sales FINAL 06262023'!$A$3:$A$4500=$A67)*('Annual Sales FINAL 06262023'!$F$3:$F$4500='Input_Data &amp; TOC'!$A$2),'Annual Sales FINAL 06262023'!$T$3:$T$4500,,TRUE)),)</f>
        <v>1.77</v>
      </c>
      <c r="I67" s="135">
        <f t="shared" ref="I67:I98" si="6">IFERROR(H67-J67,)</f>
        <v>0.754</v>
      </c>
      <c r="J67" s="133" cm="1">
        <f t="array" ref="J67">IFERROR(IF(_xlfn.XLOOKUP(1,('Annual Sales FINAL 06262023'!$A$3:$A$4500=$A67)*('Annual Sales FINAL 06262023'!$F$3:$F$4500='Input_Data &amp; TOC'!$A$2),'Annual Sales FINAL 06262023'!$U$3:$U$4500,,TRUE)=0,VLOOKUP($A67,Table2.5a!$A$3:$AA$196,11,FALSE),_xlfn.XLOOKUP(1,('Annual Sales FINAL 06262023'!$A$3:$A$4500=$A67)*('Annual Sales FINAL 06262023'!$F$3:$F$4500='Input_Data &amp; TOC'!$A$2),'Annual Sales FINAL 06262023'!$U$3:$U$4500,,TRUE)),)</f>
        <v>1.016</v>
      </c>
      <c r="K67" s="138">
        <f t="shared" ref="K67:K98" si="7">IFERROR(I67/H67,)</f>
        <v>0.42598870056497173</v>
      </c>
      <c r="L67" s="134" t="str">
        <f t="shared" ref="L67:L98" si="8">IF(B67=0,"No","Yes")</f>
        <v>Yes</v>
      </c>
      <c r="M67" s="135" t="str" cm="1">
        <f t="array" ref="M67">IFERROR(_xlfn.XLOOKUP(1,('Annual Sales FINAL 06262023'!$A$3:$A$4500=$A67)*('Annual Sales FINAL 06262023'!$F$3:$F$4500='Input_Data &amp; TOC'!$A$2),'Annual Sales FINAL 06262023'!$S$3:$S$4500,,TRUE),)</f>
        <v>PCE</v>
      </c>
      <c r="N67" s="174" cm="1">
        <f t="array" ref="N67">IFERROR(_xlfn.XLOOKUP(1,('Annual Sales FINAL 06262023'!$A$3:$A$4500=$A67)*('Annual Sales FINAL 06262023'!$F$3:$F$4500='Input_Data &amp; TOC'!$A$2),'Annual Sales FINAL 06262023'!$AU$3:$AU$4500,,TRUE),)</f>
        <v>2</v>
      </c>
      <c r="O67" s="98" t="str">
        <f>VLOOKUP($A67,'LOOKUP SalesReport 2023-11-13'!$A$2:$P$216,16,FALSE)</f>
        <v>Lower Yukon-Kuskokwim</v>
      </c>
    </row>
    <row r="68" spans="1:15" s="98" customFormat="1" x14ac:dyDescent="0.25">
      <c r="A68" s="98" t="s">
        <v>1003</v>
      </c>
      <c r="B68" s="98">
        <v>332300</v>
      </c>
      <c r="C68">
        <f>VLOOKUP(A68,'LOOKUP SalesReport 2023-11-13'!$A$2:$Q$216,9,FALSE)</f>
        <v>625</v>
      </c>
      <c r="D68" s="48" t="str" cm="1">
        <f t="array" ref="D68">IFERROR(_xlfn.XLOOKUP(1,('Annual Sales FINAL 06262023'!$A$3:$A$4500=Table2.5c!$A68)*('Annual Sales FINAL 06262023'!$F$3:$F$4500='Input_Data &amp; TOC'!$A$2),'Annual Sales FINAL 06262023'!$J$3:$J$4500,,TRUE),_xlfn.XLOOKUP(A68,'LOOKUP SalesReport 2023-11-13'!A:A,'LOOKUP SalesReport 2023-11-13'!H:H,,FALSE))</f>
        <v>Napaskiak Electric Utility</v>
      </c>
      <c r="E68" s="48" t="str" cm="1">
        <f t="array" ref="E68">IFERROR(_xlfn.XLOOKUP(1,('Annual Sales FINAL 06262023'!$A$3:$A$4500=Table2.5c!$A68)*('Annual Sales FINAL 06262023'!$F$3:$F$4500='Input_Data &amp; TOC'!$A$2),'Annual Sales FINAL 06262023'!$B$3:$B$4500,,TRUE),_xlfn.XLOOKUP(A68,'LOOKUP SalesReport 2023-11-13'!A:A,'LOOKUP SalesReport 2023-11-13'!G:G,,FALSE))</f>
        <v>Napaskiak</v>
      </c>
      <c r="F68" s="48" t="str" cm="1">
        <f t="array" ref="F68">IFERROR(_xlfn.XLOOKUP(1,('Annual Sales FINAL 06262023'!$A$3:$A$4500=Table2.5c!$A68)*('Annual Sales FINAL 06262023'!$F$3:$F$4500='Input_Data &amp; TOC'!$A$2),'Annual Sales FINAL 06262023'!$E$3:$E$4500,,TRUE),_xlfn.XLOOKUP(A68,'LOOKUP SalesReport 2023-11-13'!A:A,'LOOKUP SalesReport 2023-11-13'!K:K,,FALSE))</f>
        <v>Napaskiak_grid</v>
      </c>
      <c r="G68" s="98" t="str">
        <f>VLOOKUP($F68,'LOOKUP INTERTIES 2023-11-08'!$B$2:$G$206,6,FALSE)</f>
        <v>Lower Yukon-Kuskokwim</v>
      </c>
      <c r="H68" s="133" cm="1">
        <f t="array" ref="H68">IFERROR(IF(_xlfn.XLOOKUP(1,('Annual Sales FINAL 06262023'!$A$3:$A$4500=$A68)*('Annual Sales FINAL 06262023'!$F$3:$F$4500='Input_Data &amp; TOC'!$A$2),'Annual Sales FINAL 06262023'!$T$3:$T$4500,,TRUE)=0,VLOOKUP($A68,Table2.5a!$A$3:$AA$196,11,FALSE),_xlfn.XLOOKUP(1,('Annual Sales FINAL 06262023'!$A$3:$A$4500=$A68)*('Annual Sales FINAL 06262023'!$F$3:$F$4500='Input_Data &amp; TOC'!$A$2),'Annual Sales FINAL 06262023'!$T$3:$T$4500,,TRUE)),)</f>
        <v>0.70000000000000007</v>
      </c>
      <c r="I68" s="135">
        <f t="shared" si="6"/>
        <v>0.15337500000000015</v>
      </c>
      <c r="J68" s="133" cm="1">
        <f t="array" ref="J68">IFERROR(IF(_xlfn.XLOOKUP(1,('Annual Sales FINAL 06262023'!$A$3:$A$4500=$A68)*('Annual Sales FINAL 06262023'!$F$3:$F$4500='Input_Data &amp; TOC'!$A$2),'Annual Sales FINAL 06262023'!$U$3:$U$4500,,TRUE)=0,VLOOKUP($A68,Table2.5a!$A$3:$AA$196,11,FALSE),_xlfn.XLOOKUP(1,('Annual Sales FINAL 06262023'!$A$3:$A$4500=$A68)*('Annual Sales FINAL 06262023'!$F$3:$F$4500='Input_Data &amp; TOC'!$A$2),'Annual Sales FINAL 06262023'!$U$3:$U$4500,,TRUE)),)</f>
        <v>0.54662499999999992</v>
      </c>
      <c r="K68" s="138">
        <f t="shared" si="7"/>
        <v>0.21910714285714306</v>
      </c>
      <c r="L68" s="134" t="str">
        <f t="shared" si="8"/>
        <v>Yes</v>
      </c>
      <c r="M68" s="135" t="str" cm="1">
        <f t="array" ref="M68">IFERROR(_xlfn.XLOOKUP(1,('Annual Sales FINAL 06262023'!$A$3:$A$4500=$A68)*('Annual Sales FINAL 06262023'!$F$3:$F$4500='Input_Data &amp; TOC'!$A$2),'Annual Sales FINAL 06262023'!$S$3:$S$4500,,TRUE),)</f>
        <v>PCE</v>
      </c>
      <c r="N68" s="174" cm="1">
        <f t="array" ref="N68">IFERROR(_xlfn.XLOOKUP(1,('Annual Sales FINAL 06262023'!$A$3:$A$4500=$A68)*('Annual Sales FINAL 06262023'!$F$3:$F$4500='Input_Data &amp; TOC'!$A$2),'Annual Sales FINAL 06262023'!$AU$3:$AU$4500,,TRUE),)</f>
        <v>12</v>
      </c>
      <c r="O68" s="98" t="str">
        <f>VLOOKUP($A68,'LOOKUP SalesReport 2023-11-13'!$A$2:$P$216,16,FALSE)</f>
        <v>Lower Yukon-Kuskokwim</v>
      </c>
    </row>
    <row r="69" spans="1:15" s="98" customFormat="1" x14ac:dyDescent="0.25">
      <c r="A69" s="98" t="s">
        <v>875</v>
      </c>
      <c r="B69" s="98">
        <v>332720</v>
      </c>
      <c r="C69">
        <f>VLOOKUP(A69,'LOOKUP SalesReport 2023-11-13'!$A$2:$Q$216,9,FALSE)</f>
        <v>344</v>
      </c>
      <c r="D69" s="48" t="str" cm="1">
        <f t="array" ref="D69">IFERROR(_xlfn.XLOOKUP(1,('Annual Sales FINAL 06262023'!$A$3:$A$4500=Table2.5c!$A69)*('Annual Sales FINAL 06262023'!$F$3:$F$4500='Input_Data &amp; TOC'!$A$2),'Annual Sales FINAL 06262023'!$J$3:$J$4500,,TRUE),_xlfn.XLOOKUP(A69,'LOOKUP SalesReport 2023-11-13'!A:A,'LOOKUP SalesReport 2023-11-13'!H:H,,FALSE))</f>
        <v>Tuntutuliak Community</v>
      </c>
      <c r="E69" s="48" t="str" cm="1">
        <f t="array" ref="E69">IFERROR(_xlfn.XLOOKUP(1,('Annual Sales FINAL 06262023'!$A$3:$A$4500=Table2.5c!$A69)*('Annual Sales FINAL 06262023'!$F$3:$F$4500='Input_Data &amp; TOC'!$A$2),'Annual Sales FINAL 06262023'!$B$3:$B$4500,,TRUE),_xlfn.XLOOKUP(A69,'LOOKUP SalesReport 2023-11-13'!A:A,'LOOKUP SalesReport 2023-11-13'!G:G,,FALSE))</f>
        <v>Tuntutuliak</v>
      </c>
      <c r="F69" s="48" t="str" cm="1">
        <f t="array" ref="F69">IFERROR(_xlfn.XLOOKUP(1,('Annual Sales FINAL 06262023'!$A$3:$A$4500=Table2.5c!$A69)*('Annual Sales FINAL 06262023'!$F$3:$F$4500='Input_Data &amp; TOC'!$A$2),'Annual Sales FINAL 06262023'!$E$3:$E$4500,,TRUE),_xlfn.XLOOKUP(A69,'LOOKUP SalesReport 2023-11-13'!A:A,'LOOKUP SalesReport 2023-11-13'!K:K,,FALSE))</f>
        <v>Tuntutuliak_grid</v>
      </c>
      <c r="G69" s="98" t="str">
        <f>VLOOKUP($F69,'LOOKUP INTERTIES 2023-11-08'!$B$2:$G$206,6,FALSE)</f>
        <v>Lower Yukon-Kuskokwim</v>
      </c>
      <c r="H69" s="133" cm="1">
        <f t="array" ref="H69">IFERROR(IF(_xlfn.XLOOKUP(1,('Annual Sales FINAL 06262023'!$A$3:$A$4500=$A69)*('Annual Sales FINAL 06262023'!$F$3:$F$4500='Input_Data &amp; TOC'!$A$2),'Annual Sales FINAL 06262023'!$T$3:$T$4500,,TRUE)=0,VLOOKUP($A69,Table2.5a!$A$3:$AA$196,11,FALSE),_xlfn.XLOOKUP(1,('Annual Sales FINAL 06262023'!$A$3:$A$4500=$A69)*('Annual Sales FINAL 06262023'!$F$3:$F$4500='Input_Data &amp; TOC'!$A$2),'Annual Sales FINAL 06262023'!$T$3:$T$4500,,TRUE)),)</f>
        <v>0.65000000000000013</v>
      </c>
      <c r="I69" s="135">
        <f t="shared" si="6"/>
        <v>0.3736500000000002</v>
      </c>
      <c r="J69" s="133" cm="1">
        <f t="array" ref="J69">IFERROR(IF(_xlfn.XLOOKUP(1,('Annual Sales FINAL 06262023'!$A$3:$A$4500=$A69)*('Annual Sales FINAL 06262023'!$F$3:$F$4500='Input_Data &amp; TOC'!$A$2),'Annual Sales FINAL 06262023'!$U$3:$U$4500,,TRUE)=0,VLOOKUP($A69,Table2.5a!$A$3:$AA$196,11,FALSE),_xlfn.XLOOKUP(1,('Annual Sales FINAL 06262023'!$A$3:$A$4500=$A69)*('Annual Sales FINAL 06262023'!$F$3:$F$4500='Input_Data &amp; TOC'!$A$2),'Annual Sales FINAL 06262023'!$U$3:$U$4500,,TRUE)),)</f>
        <v>0.27634999999999993</v>
      </c>
      <c r="K69" s="138">
        <f t="shared" si="7"/>
        <v>0.57484615384615401</v>
      </c>
      <c r="L69" s="134" t="str">
        <f t="shared" si="8"/>
        <v>Yes</v>
      </c>
      <c r="M69" s="135" t="str" cm="1">
        <f t="array" ref="M69">IFERROR(_xlfn.XLOOKUP(1,('Annual Sales FINAL 06262023'!$A$3:$A$4500=$A69)*('Annual Sales FINAL 06262023'!$F$3:$F$4500='Input_Data &amp; TOC'!$A$2),'Annual Sales FINAL 06262023'!$S$3:$S$4500,,TRUE),)</f>
        <v>PCE</v>
      </c>
      <c r="N69" s="174" cm="1">
        <f t="array" ref="N69">IFERROR(_xlfn.XLOOKUP(1,('Annual Sales FINAL 06262023'!$A$3:$A$4500=$A69)*('Annual Sales FINAL 06262023'!$F$3:$F$4500='Input_Data &amp; TOC'!$A$2),'Annual Sales FINAL 06262023'!$AU$3:$AU$4500,,TRUE),)</f>
        <v>12</v>
      </c>
      <c r="O69" s="98" t="str">
        <f>VLOOKUP($A69,'LOOKUP SalesReport 2023-11-13'!$A$2:$P$216,16,FALSE)</f>
        <v>Lower Yukon-Kuskokwim</v>
      </c>
    </row>
    <row r="70" spans="1:15" s="98" customFormat="1" x14ac:dyDescent="0.25">
      <c r="A70" s="98" t="s">
        <v>983</v>
      </c>
      <c r="B70" s="98">
        <v>332080</v>
      </c>
      <c r="C70">
        <f>VLOOKUP(A70,'LOOKUP SalesReport 2023-11-13'!$A$2:$Q$216,9,FALSE)</f>
        <v>446</v>
      </c>
      <c r="D70" s="48" t="str" cm="1">
        <f t="array" ref="D70">IFERROR(_xlfn.XLOOKUP(1,('Annual Sales FINAL 06262023'!$A$3:$A$4500=Table2.5c!$A70)*('Annual Sales FINAL 06262023'!$F$3:$F$4500='Input_Data &amp; TOC'!$A$2),'Annual Sales FINAL 06262023'!$J$3:$J$4500,,TRUE),_xlfn.XLOOKUP(A70,'LOOKUP SalesReport 2023-11-13'!A:A,'LOOKUP SalesReport 2023-11-13'!H:H,,FALSE))</f>
        <v>Kipnuk Light Plant</v>
      </c>
      <c r="E70" s="48" t="str" cm="1">
        <f t="array" ref="E70">IFERROR(_xlfn.XLOOKUP(1,('Annual Sales FINAL 06262023'!$A$3:$A$4500=Table2.5c!$A70)*('Annual Sales FINAL 06262023'!$F$3:$F$4500='Input_Data &amp; TOC'!$A$2),'Annual Sales FINAL 06262023'!$B$3:$B$4500,,TRUE),_xlfn.XLOOKUP(A70,'LOOKUP SalesReport 2023-11-13'!A:A,'LOOKUP SalesReport 2023-11-13'!G:G,,FALSE))</f>
        <v>Kipnuk</v>
      </c>
      <c r="F70" s="48" t="str" cm="1">
        <f t="array" ref="F70">IFERROR(_xlfn.XLOOKUP(1,('Annual Sales FINAL 06262023'!$A$3:$A$4500=Table2.5c!$A70)*('Annual Sales FINAL 06262023'!$F$3:$F$4500='Input_Data &amp; TOC'!$A$2),'Annual Sales FINAL 06262023'!$E$3:$E$4500,,TRUE),_xlfn.XLOOKUP(A70,'LOOKUP SalesReport 2023-11-13'!A:A,'LOOKUP SalesReport 2023-11-13'!K:K,,FALSE))</f>
        <v>Kipnuk_grid</v>
      </c>
      <c r="G70" s="98" t="str">
        <f>VLOOKUP($F70,'LOOKUP INTERTIES 2023-11-08'!$B$2:$G$206,6,FALSE)</f>
        <v>Lower Yukon-Kuskokwim</v>
      </c>
      <c r="H70" s="133" cm="1">
        <f t="array" ref="H70">IFERROR(IF(_xlfn.XLOOKUP(1,('Annual Sales FINAL 06262023'!$A$3:$A$4500=$A70)*('Annual Sales FINAL 06262023'!$F$3:$F$4500='Input_Data &amp; TOC'!$A$2),'Annual Sales FINAL 06262023'!$T$3:$T$4500,,TRUE)=0,VLOOKUP($A70,Table2.5a!$A$3:$AA$196,11,FALSE),_xlfn.XLOOKUP(1,('Annual Sales FINAL 06262023'!$A$3:$A$4500=$A70)*('Annual Sales FINAL 06262023'!$F$3:$F$4500='Input_Data &amp; TOC'!$A$2),'Annual Sales FINAL 06262023'!$T$3:$T$4500,,TRUE)),)</f>
        <v>0.69020000000000004</v>
      </c>
      <c r="I70" s="135">
        <f t="shared" si="6"/>
        <v>0.4859</v>
      </c>
      <c r="J70" s="133" cm="1">
        <f t="array" ref="J70">IFERROR(IF(_xlfn.XLOOKUP(1,('Annual Sales FINAL 06262023'!$A$3:$A$4500=$A70)*('Annual Sales FINAL 06262023'!$F$3:$F$4500='Input_Data &amp; TOC'!$A$2),'Annual Sales FINAL 06262023'!$U$3:$U$4500,,TRUE)=0,VLOOKUP($A70,Table2.5a!$A$3:$AA$196,11,FALSE),_xlfn.XLOOKUP(1,('Annual Sales FINAL 06262023'!$A$3:$A$4500=$A70)*('Annual Sales FINAL 06262023'!$F$3:$F$4500='Input_Data &amp; TOC'!$A$2),'Annual Sales FINAL 06262023'!$U$3:$U$4500,,TRUE)),)</f>
        <v>0.20430000000000001</v>
      </c>
      <c r="K70" s="138">
        <f t="shared" si="7"/>
        <v>0.70399884091567655</v>
      </c>
      <c r="L70" s="134" t="str">
        <f t="shared" si="8"/>
        <v>Yes</v>
      </c>
      <c r="M70" s="135" t="str" cm="1">
        <f t="array" ref="M70">IFERROR(_xlfn.XLOOKUP(1,('Annual Sales FINAL 06262023'!$A$3:$A$4500=$A70)*('Annual Sales FINAL 06262023'!$F$3:$F$4500='Input_Data &amp; TOC'!$A$2),'Annual Sales FINAL 06262023'!$S$3:$S$4500,,TRUE),)</f>
        <v>PCE</v>
      </c>
      <c r="N70" s="174" cm="1">
        <f t="array" ref="N70">IFERROR(_xlfn.XLOOKUP(1,('Annual Sales FINAL 06262023'!$A$3:$A$4500=$A70)*('Annual Sales FINAL 06262023'!$F$3:$F$4500='Input_Data &amp; TOC'!$A$2),'Annual Sales FINAL 06262023'!$AU$3:$AU$4500,,TRUE),)</f>
        <v>12</v>
      </c>
      <c r="O70" s="98" t="str">
        <f>VLOOKUP($A70,'LOOKUP SalesReport 2023-11-13'!$A$2:$P$216,16,FALSE)</f>
        <v>Lower Yukon-Kuskokwim</v>
      </c>
    </row>
    <row r="71" spans="1:15" s="98" customFormat="1" x14ac:dyDescent="0.25">
      <c r="A71" s="98" t="s">
        <v>630</v>
      </c>
      <c r="B71" s="98">
        <v>331430</v>
      </c>
      <c r="C71">
        <f>VLOOKUP(A71,'LOOKUP SalesReport 2023-11-13'!$A$2:$Q$216,9,FALSE)</f>
        <v>169</v>
      </c>
      <c r="D71" s="48" t="str" cm="1">
        <f t="array" ref="D71">IFERROR(_xlfn.XLOOKUP(1,('Annual Sales FINAL 06262023'!$A$3:$A$4500=Table2.5c!$A71)*('Annual Sales FINAL 06262023'!$F$3:$F$4500='Input_Data &amp; TOC'!$A$2),'Annual Sales FINAL 06262023'!$J$3:$J$4500,,TRUE),_xlfn.XLOOKUP(A71,'LOOKUP SalesReport 2023-11-13'!A:A,'LOOKUP SalesReport 2023-11-13'!H:H,,FALSE))</f>
        <v>Alaska Village Electric Cooperative</v>
      </c>
      <c r="E71" s="48" t="str" cm="1">
        <f t="array" ref="E71">IFERROR(_xlfn.XLOOKUP(1,('Annual Sales FINAL 06262023'!$A$3:$A$4500=Table2.5c!$A71)*('Annual Sales FINAL 06262023'!$F$3:$F$4500='Input_Data &amp; TOC'!$A$2),'Annual Sales FINAL 06262023'!$B$3:$B$4500,,TRUE),_xlfn.XLOOKUP(A71,'LOOKUP SalesReport 2023-11-13'!A:A,'LOOKUP SalesReport 2023-11-13'!G:G,,FALSE))</f>
        <v>Lower Kalskag</v>
      </c>
      <c r="F71" s="48" t="str" cm="1">
        <f t="array" ref="F71">IFERROR(_xlfn.XLOOKUP(1,('Annual Sales FINAL 06262023'!$A$3:$A$4500=Table2.5c!$A71)*('Annual Sales FINAL 06262023'!$F$3:$F$4500='Input_Data &amp; TOC'!$A$2),'Annual Sales FINAL 06262023'!$E$3:$E$4500,,TRUE),_xlfn.XLOOKUP(A71,'LOOKUP SalesReport 2023-11-13'!A:A,'LOOKUP SalesReport 2023-11-13'!K:K,,FALSE))</f>
        <v>Upper Kalskag_grid</v>
      </c>
      <c r="G71" s="98" t="str">
        <f>VLOOKUP($F71,'LOOKUP INTERTIES 2023-11-08'!$B$2:$G$206,6,FALSE)</f>
        <v>Lower Yukon-Kuskokwim</v>
      </c>
      <c r="H71" s="133" cm="1">
        <f t="array" ref="H71">IFERROR(IF(_xlfn.XLOOKUP(1,('Annual Sales FINAL 06262023'!$A$3:$A$4500=$A71)*('Annual Sales FINAL 06262023'!$F$3:$F$4500='Input_Data &amp; TOC'!$A$2),'Annual Sales FINAL 06262023'!$T$3:$T$4500,,TRUE)=0,VLOOKUP($A71,Table2.5a!$A$3:$AA$196,11,FALSE),_xlfn.XLOOKUP(1,('Annual Sales FINAL 06262023'!$A$3:$A$4500=$A71)*('Annual Sales FINAL 06262023'!$F$3:$F$4500='Input_Data &amp; TOC'!$A$2),'Annual Sales FINAL 06262023'!$T$3:$T$4500,,TRUE)),)</f>
        <v>0.51345833333333324</v>
      </c>
      <c r="I71" s="135">
        <f t="shared" si="6"/>
        <v>0.25509999999999983</v>
      </c>
      <c r="J71" s="133" cm="1">
        <f t="array" ref="J71">IFERROR(IF(_xlfn.XLOOKUP(1,('Annual Sales FINAL 06262023'!$A$3:$A$4500=$A71)*('Annual Sales FINAL 06262023'!$F$3:$F$4500='Input_Data &amp; TOC'!$A$2),'Annual Sales FINAL 06262023'!$U$3:$U$4500,,TRUE)=0,VLOOKUP($A71,Table2.5a!$A$3:$AA$196,11,FALSE),_xlfn.XLOOKUP(1,('Annual Sales FINAL 06262023'!$A$3:$A$4500=$A71)*('Annual Sales FINAL 06262023'!$F$3:$F$4500='Input_Data &amp; TOC'!$A$2),'Annual Sales FINAL 06262023'!$U$3:$U$4500,,TRUE)),)</f>
        <v>0.25835833333333341</v>
      </c>
      <c r="K71" s="138">
        <f t="shared" si="7"/>
        <v>0.49682707133003301</v>
      </c>
      <c r="L71" s="134" t="str">
        <f t="shared" si="8"/>
        <v>Yes</v>
      </c>
      <c r="M71" s="135" t="str" cm="1">
        <f t="array" ref="M71">IFERROR(_xlfn.XLOOKUP(1,('Annual Sales FINAL 06262023'!$A$3:$A$4500=$A71)*('Annual Sales FINAL 06262023'!$F$3:$F$4500='Input_Data &amp; TOC'!$A$2),'Annual Sales FINAL 06262023'!$S$3:$S$4500,,TRUE),)</f>
        <v>PCE</v>
      </c>
      <c r="N71" s="174" cm="1">
        <f t="array" ref="N71">IFERROR(_xlfn.XLOOKUP(1,('Annual Sales FINAL 06262023'!$A$3:$A$4500=$A71)*('Annual Sales FINAL 06262023'!$F$3:$F$4500='Input_Data &amp; TOC'!$A$2),'Annual Sales FINAL 06262023'!$AU$3:$AU$4500,,TRUE),)</f>
        <v>12</v>
      </c>
      <c r="O71" s="98" t="str">
        <f>VLOOKUP($A71,'LOOKUP SalesReport 2023-11-13'!$A$2:$P$216,16,FALSE)</f>
        <v>Lower Yukon-Kuskokwim</v>
      </c>
    </row>
    <row r="72" spans="1:15" s="98" customFormat="1" x14ac:dyDescent="0.25">
      <c r="A72" s="98" t="s">
        <v>633</v>
      </c>
      <c r="B72" s="98">
        <v>331440</v>
      </c>
      <c r="C72">
        <f>VLOOKUP(A72,'LOOKUP SalesReport 2023-11-13'!$A$2:$Q$216,9,FALSE)</f>
        <v>169</v>
      </c>
      <c r="D72" s="48" t="str" cm="1">
        <f t="array" ref="D72">IFERROR(_xlfn.XLOOKUP(1,('Annual Sales FINAL 06262023'!$A$3:$A$4500=Table2.5c!$A72)*('Annual Sales FINAL 06262023'!$F$3:$F$4500='Input_Data &amp; TOC'!$A$2),'Annual Sales FINAL 06262023'!$J$3:$J$4500,,TRUE),_xlfn.XLOOKUP(A72,'LOOKUP SalesReport 2023-11-13'!A:A,'LOOKUP SalesReport 2023-11-13'!H:H,,FALSE))</f>
        <v>Alaska Village Electric Cooperative</v>
      </c>
      <c r="E72" s="48" t="str" cm="1">
        <f t="array" ref="E72">IFERROR(_xlfn.XLOOKUP(1,('Annual Sales FINAL 06262023'!$A$3:$A$4500=Table2.5c!$A72)*('Annual Sales FINAL 06262023'!$F$3:$F$4500='Input_Data &amp; TOC'!$A$2),'Annual Sales FINAL 06262023'!$B$3:$B$4500,,TRUE),_xlfn.XLOOKUP(A72,'LOOKUP SalesReport 2023-11-13'!A:A,'LOOKUP SalesReport 2023-11-13'!G:G,,FALSE))</f>
        <v>Marshall</v>
      </c>
      <c r="F72" s="48" t="str" cm="1">
        <f t="array" ref="F72">IFERROR(_xlfn.XLOOKUP(1,('Annual Sales FINAL 06262023'!$A$3:$A$4500=Table2.5c!$A72)*('Annual Sales FINAL 06262023'!$F$3:$F$4500='Input_Data &amp; TOC'!$A$2),'Annual Sales FINAL 06262023'!$E$3:$E$4500,,TRUE),_xlfn.XLOOKUP(A72,'LOOKUP SalesReport 2023-11-13'!A:A,'LOOKUP SalesReport 2023-11-13'!K:K,,FALSE))</f>
        <v>Marshall_grid</v>
      </c>
      <c r="G72" s="98" t="str">
        <f>VLOOKUP($F72,'LOOKUP INTERTIES 2023-11-08'!$B$2:$G$206,6,FALSE)</f>
        <v>Lower Yukon-Kuskokwim</v>
      </c>
      <c r="H72" s="133" cm="1">
        <f t="array" ref="H72">IFERROR(IF(_xlfn.XLOOKUP(1,('Annual Sales FINAL 06262023'!$A$3:$A$4500=$A72)*('Annual Sales FINAL 06262023'!$F$3:$F$4500='Input_Data &amp; TOC'!$A$2),'Annual Sales FINAL 06262023'!$T$3:$T$4500,,TRUE)=0,VLOOKUP($A72,Table2.5a!$A$3:$AA$196,11,FALSE),_xlfn.XLOOKUP(1,('Annual Sales FINAL 06262023'!$A$3:$A$4500=$A72)*('Annual Sales FINAL 06262023'!$F$3:$F$4500='Input_Data &amp; TOC'!$A$2),'Annual Sales FINAL 06262023'!$T$3:$T$4500,,TRUE)),)</f>
        <v>0.48485833333333339</v>
      </c>
      <c r="I72" s="135">
        <f t="shared" si="6"/>
        <v>0.22755833333333342</v>
      </c>
      <c r="J72" s="133" cm="1">
        <f t="array" ref="J72">IFERROR(IF(_xlfn.XLOOKUP(1,('Annual Sales FINAL 06262023'!$A$3:$A$4500=$A72)*('Annual Sales FINAL 06262023'!$F$3:$F$4500='Input_Data &amp; TOC'!$A$2),'Annual Sales FINAL 06262023'!$U$3:$U$4500,,TRUE)=0,VLOOKUP($A72,Table2.5a!$A$3:$AA$196,11,FALSE),_xlfn.XLOOKUP(1,('Annual Sales FINAL 06262023'!$A$3:$A$4500=$A72)*('Annual Sales FINAL 06262023'!$F$3:$F$4500='Input_Data &amp; TOC'!$A$2),'Annual Sales FINAL 06262023'!$U$3:$U$4500,,TRUE)),)</f>
        <v>0.25729999999999997</v>
      </c>
      <c r="K72" s="138">
        <f t="shared" si="7"/>
        <v>0.46932952924393734</v>
      </c>
      <c r="L72" s="134" t="str">
        <f t="shared" si="8"/>
        <v>Yes</v>
      </c>
      <c r="M72" s="135" t="str" cm="1">
        <f t="array" ref="M72">IFERROR(_xlfn.XLOOKUP(1,('Annual Sales FINAL 06262023'!$A$3:$A$4500=$A72)*('Annual Sales FINAL 06262023'!$F$3:$F$4500='Input_Data &amp; TOC'!$A$2),'Annual Sales FINAL 06262023'!$S$3:$S$4500,,TRUE),)</f>
        <v>PCE</v>
      </c>
      <c r="N72" s="174" cm="1">
        <f t="array" ref="N72">IFERROR(_xlfn.XLOOKUP(1,('Annual Sales FINAL 06262023'!$A$3:$A$4500=$A72)*('Annual Sales FINAL 06262023'!$F$3:$F$4500='Input_Data &amp; TOC'!$A$2),'Annual Sales FINAL 06262023'!$AU$3:$AU$4500,,TRUE),)</f>
        <v>12</v>
      </c>
      <c r="O72" s="98" t="str">
        <f>VLOOKUP($A72,'LOOKUP SalesReport 2023-11-13'!$A$2:$P$216,16,FALSE)</f>
        <v>Lower Yukon-Kuskokwim</v>
      </c>
    </row>
    <row r="73" spans="1:15" s="98" customFormat="1" x14ac:dyDescent="0.25">
      <c r="A73" s="98" t="s">
        <v>636</v>
      </c>
      <c r="B73" s="98">
        <v>331450</v>
      </c>
      <c r="C73">
        <f>VLOOKUP(A73,'LOOKUP SalesReport 2023-11-13'!$A$2:$Q$216,9,FALSE)</f>
        <v>169</v>
      </c>
      <c r="D73" s="48" t="str" cm="1">
        <f t="array" ref="D73">IFERROR(_xlfn.XLOOKUP(1,('Annual Sales FINAL 06262023'!$A$3:$A$4500=Table2.5c!$A73)*('Annual Sales FINAL 06262023'!$F$3:$F$4500='Input_Data &amp; TOC'!$A$2),'Annual Sales FINAL 06262023'!$J$3:$J$4500,,TRUE),_xlfn.XLOOKUP(A73,'LOOKUP SalesReport 2023-11-13'!A:A,'LOOKUP SalesReport 2023-11-13'!H:H,,FALSE))</f>
        <v>Alaska Village Electric Cooperative</v>
      </c>
      <c r="E73" s="48" t="str" cm="1">
        <f t="array" ref="E73">IFERROR(_xlfn.XLOOKUP(1,('Annual Sales FINAL 06262023'!$A$3:$A$4500=Table2.5c!$A73)*('Annual Sales FINAL 06262023'!$F$3:$F$4500='Input_Data &amp; TOC'!$A$2),'Annual Sales FINAL 06262023'!$B$3:$B$4500,,TRUE),_xlfn.XLOOKUP(A73,'LOOKUP SalesReport 2023-11-13'!A:A,'LOOKUP SalesReport 2023-11-13'!G:G,,FALSE))</f>
        <v>Mekoryuk</v>
      </c>
      <c r="F73" s="48" t="str" cm="1">
        <f t="array" ref="F73">IFERROR(_xlfn.XLOOKUP(1,('Annual Sales FINAL 06262023'!$A$3:$A$4500=Table2.5c!$A73)*('Annual Sales FINAL 06262023'!$F$3:$F$4500='Input_Data &amp; TOC'!$A$2),'Annual Sales FINAL 06262023'!$E$3:$E$4500,,TRUE),_xlfn.XLOOKUP(A73,'LOOKUP SalesReport 2023-11-13'!A:A,'LOOKUP SalesReport 2023-11-13'!K:K,,FALSE))</f>
        <v>Mekoryuk_grid</v>
      </c>
      <c r="G73" s="98" t="str">
        <f>VLOOKUP($F73,'LOOKUP INTERTIES 2023-11-08'!$B$2:$G$206,6,FALSE)</f>
        <v>Lower Yukon-Kuskokwim</v>
      </c>
      <c r="H73" s="133" cm="1">
        <f t="array" ref="H73">IFERROR(IF(_xlfn.XLOOKUP(1,('Annual Sales FINAL 06262023'!$A$3:$A$4500=$A73)*('Annual Sales FINAL 06262023'!$F$3:$F$4500='Input_Data &amp; TOC'!$A$2),'Annual Sales FINAL 06262023'!$T$3:$T$4500,,TRUE)=0,VLOOKUP($A73,Table2.5a!$A$3:$AA$196,11,FALSE),_xlfn.XLOOKUP(1,('Annual Sales FINAL 06262023'!$A$3:$A$4500=$A73)*('Annual Sales FINAL 06262023'!$F$3:$F$4500='Input_Data &amp; TOC'!$A$2),'Annual Sales FINAL 06262023'!$T$3:$T$4500,,TRUE)),)</f>
        <v>0.52180833333333332</v>
      </c>
      <c r="I73" s="135">
        <f t="shared" si="6"/>
        <v>0.25634999999999997</v>
      </c>
      <c r="J73" s="133" cm="1">
        <f t="array" ref="J73">IFERROR(IF(_xlfn.XLOOKUP(1,('Annual Sales FINAL 06262023'!$A$3:$A$4500=$A73)*('Annual Sales FINAL 06262023'!$F$3:$F$4500='Input_Data &amp; TOC'!$A$2),'Annual Sales FINAL 06262023'!$U$3:$U$4500,,TRUE)=0,VLOOKUP($A73,Table2.5a!$A$3:$AA$196,11,FALSE),_xlfn.XLOOKUP(1,('Annual Sales FINAL 06262023'!$A$3:$A$4500=$A73)*('Annual Sales FINAL 06262023'!$F$3:$F$4500='Input_Data &amp; TOC'!$A$2),'Annual Sales FINAL 06262023'!$U$3:$U$4500,,TRUE)),)</f>
        <v>0.26545833333333335</v>
      </c>
      <c r="K73" s="138">
        <f t="shared" si="7"/>
        <v>0.49127233818292154</v>
      </c>
      <c r="L73" s="134" t="str">
        <f t="shared" si="8"/>
        <v>Yes</v>
      </c>
      <c r="M73" s="135" t="str" cm="1">
        <f t="array" ref="M73">IFERROR(_xlfn.XLOOKUP(1,('Annual Sales FINAL 06262023'!$A$3:$A$4500=$A73)*('Annual Sales FINAL 06262023'!$F$3:$F$4500='Input_Data &amp; TOC'!$A$2),'Annual Sales FINAL 06262023'!$S$3:$S$4500,,TRUE),)</f>
        <v>PCE</v>
      </c>
      <c r="N73" s="174" cm="1">
        <f t="array" ref="N73">IFERROR(_xlfn.XLOOKUP(1,('Annual Sales FINAL 06262023'!$A$3:$A$4500=$A73)*('Annual Sales FINAL 06262023'!$F$3:$F$4500='Input_Data &amp; TOC'!$A$2),'Annual Sales FINAL 06262023'!$AU$3:$AU$4500,,TRUE),)</f>
        <v>12</v>
      </c>
      <c r="O73" s="98" t="str">
        <f>VLOOKUP($A73,'LOOKUP SalesReport 2023-11-13'!$A$2:$P$216,16,FALSE)</f>
        <v>Lower Yukon-Kuskokwim</v>
      </c>
    </row>
    <row r="74" spans="1:15" s="98" customFormat="1" x14ac:dyDescent="0.25">
      <c r="A74" s="98" t="s">
        <v>642</v>
      </c>
      <c r="B74" s="98">
        <v>331470</v>
      </c>
      <c r="C74">
        <f>VLOOKUP(A74,'LOOKUP SalesReport 2023-11-13'!$A$2:$Q$216,9,FALSE)</f>
        <v>169</v>
      </c>
      <c r="D74" s="48" t="str" cm="1">
        <f t="array" ref="D74">IFERROR(_xlfn.XLOOKUP(1,('Annual Sales FINAL 06262023'!$A$3:$A$4500=Table2.5c!$A74)*('Annual Sales FINAL 06262023'!$F$3:$F$4500='Input_Data &amp; TOC'!$A$2),'Annual Sales FINAL 06262023'!$J$3:$J$4500,,TRUE),_xlfn.XLOOKUP(A74,'LOOKUP SalesReport 2023-11-13'!A:A,'LOOKUP SalesReport 2023-11-13'!H:H,,FALSE))</f>
        <v>Alaska Village Electric Cooperative</v>
      </c>
      <c r="E74" s="48" t="str" cm="1">
        <f t="array" ref="E74">IFERROR(_xlfn.XLOOKUP(1,('Annual Sales FINAL 06262023'!$A$3:$A$4500=Table2.5c!$A74)*('Annual Sales FINAL 06262023'!$F$3:$F$4500='Input_Data &amp; TOC'!$A$2),'Annual Sales FINAL 06262023'!$B$3:$B$4500,,TRUE),_xlfn.XLOOKUP(A74,'LOOKUP SalesReport 2023-11-13'!A:A,'LOOKUP SalesReport 2023-11-13'!G:G,,FALSE))</f>
        <v>Mountain Village</v>
      </c>
      <c r="F74" s="48" t="str" cm="1">
        <f t="array" ref="F74">IFERROR(_xlfn.XLOOKUP(1,('Annual Sales FINAL 06262023'!$A$3:$A$4500=Table2.5c!$A74)*('Annual Sales FINAL 06262023'!$F$3:$F$4500='Input_Data &amp; TOC'!$A$2),'Annual Sales FINAL 06262023'!$E$3:$E$4500,,TRUE),_xlfn.XLOOKUP(A74,'LOOKUP SalesReport 2023-11-13'!A:A,'LOOKUP SalesReport 2023-11-13'!K:K,,FALSE))</f>
        <v>Saint Mary's_grid</v>
      </c>
      <c r="G74" s="98" t="str">
        <f>VLOOKUP($F74,'LOOKUP INTERTIES 2023-11-08'!$B$2:$G$206,6,FALSE)</f>
        <v>Lower Yukon-Kuskokwim</v>
      </c>
      <c r="H74" s="133" cm="1">
        <f t="array" ref="H74">IFERROR(IF(_xlfn.XLOOKUP(1,('Annual Sales FINAL 06262023'!$A$3:$A$4500=$A74)*('Annual Sales FINAL 06262023'!$F$3:$F$4500='Input_Data &amp; TOC'!$A$2),'Annual Sales FINAL 06262023'!$T$3:$T$4500,,TRUE)=0,VLOOKUP($A74,Table2.5a!$A$3:$AA$196,11,FALSE),_xlfn.XLOOKUP(1,('Annual Sales FINAL 06262023'!$A$3:$A$4500=$A74)*('Annual Sales FINAL 06262023'!$F$3:$F$4500='Input_Data &amp; TOC'!$A$2),'Annual Sales FINAL 06262023'!$T$3:$T$4500,,TRUE)),)</f>
        <v>0.49184166666666668</v>
      </c>
      <c r="I74" s="135">
        <f t="shared" si="6"/>
        <v>0.22490833333333343</v>
      </c>
      <c r="J74" s="133" cm="1">
        <f t="array" ref="J74">IFERROR(IF(_xlfn.XLOOKUP(1,('Annual Sales FINAL 06262023'!$A$3:$A$4500=$A74)*('Annual Sales FINAL 06262023'!$F$3:$F$4500='Input_Data &amp; TOC'!$A$2),'Annual Sales FINAL 06262023'!$U$3:$U$4500,,TRUE)=0,VLOOKUP($A74,Table2.5a!$A$3:$AA$196,11,FALSE),_xlfn.XLOOKUP(1,('Annual Sales FINAL 06262023'!$A$3:$A$4500=$A74)*('Annual Sales FINAL 06262023'!$F$3:$F$4500='Input_Data &amp; TOC'!$A$2),'Annual Sales FINAL 06262023'!$U$3:$U$4500,,TRUE)),)</f>
        <v>0.26693333333333324</v>
      </c>
      <c r="K74" s="138">
        <f t="shared" si="7"/>
        <v>0.45727791802917622</v>
      </c>
      <c r="L74" s="134" t="str">
        <f t="shared" si="8"/>
        <v>Yes</v>
      </c>
      <c r="M74" s="135" t="str" cm="1">
        <f t="array" ref="M74">IFERROR(_xlfn.XLOOKUP(1,('Annual Sales FINAL 06262023'!$A$3:$A$4500=$A74)*('Annual Sales FINAL 06262023'!$F$3:$F$4500='Input_Data &amp; TOC'!$A$2),'Annual Sales FINAL 06262023'!$S$3:$S$4500,,TRUE),)</f>
        <v>PCE</v>
      </c>
      <c r="N74" s="174" cm="1">
        <f t="array" ref="N74">IFERROR(_xlfn.XLOOKUP(1,('Annual Sales FINAL 06262023'!$A$3:$A$4500=$A74)*('Annual Sales FINAL 06262023'!$F$3:$F$4500='Input_Data &amp; TOC'!$A$2),'Annual Sales FINAL 06262023'!$AU$3:$AU$4500,,TRUE),)</f>
        <v>12</v>
      </c>
      <c r="O74" s="98" t="str">
        <f>VLOOKUP($A74,'LOOKUP SalesReport 2023-11-13'!$A$2:$P$216,16,FALSE)</f>
        <v>Lower Yukon-Kuskokwim</v>
      </c>
    </row>
    <row r="75" spans="1:15" s="98" customFormat="1" x14ac:dyDescent="0.25">
      <c r="A75" s="98" t="s">
        <v>650</v>
      </c>
      <c r="B75" s="98">
        <v>331490</v>
      </c>
      <c r="C75">
        <f>VLOOKUP(A75,'LOOKUP SalesReport 2023-11-13'!$A$2:$Q$216,9,FALSE)</f>
        <v>169</v>
      </c>
      <c r="D75" s="48" t="str" cm="1">
        <f t="array" ref="D75">IFERROR(_xlfn.XLOOKUP(1,('Annual Sales FINAL 06262023'!$A$3:$A$4500=Table2.5c!$A75)*('Annual Sales FINAL 06262023'!$F$3:$F$4500='Input_Data &amp; TOC'!$A$2),'Annual Sales FINAL 06262023'!$J$3:$J$4500,,TRUE),_xlfn.XLOOKUP(A75,'LOOKUP SalesReport 2023-11-13'!A:A,'LOOKUP SalesReport 2023-11-13'!H:H,,FALSE))</f>
        <v>Alaska Village Electric Cooperative</v>
      </c>
      <c r="E75" s="48" t="str" cm="1">
        <f t="array" ref="E75">IFERROR(_xlfn.XLOOKUP(1,('Annual Sales FINAL 06262023'!$A$3:$A$4500=Table2.5c!$A75)*('Annual Sales FINAL 06262023'!$F$3:$F$4500='Input_Data &amp; TOC'!$A$2),'Annual Sales FINAL 06262023'!$B$3:$B$4500,,TRUE),_xlfn.XLOOKUP(A75,'LOOKUP SalesReport 2023-11-13'!A:A,'LOOKUP SalesReport 2023-11-13'!G:G,,FALSE))</f>
        <v>Nightmute</v>
      </c>
      <c r="F75" s="48" t="str" cm="1">
        <f t="array" ref="F75">IFERROR(_xlfn.XLOOKUP(1,('Annual Sales FINAL 06262023'!$A$3:$A$4500=Table2.5c!$A75)*('Annual Sales FINAL 06262023'!$F$3:$F$4500='Input_Data &amp; TOC'!$A$2),'Annual Sales FINAL 06262023'!$E$3:$E$4500,,TRUE),_xlfn.XLOOKUP(A75,'LOOKUP SalesReport 2023-11-13'!A:A,'LOOKUP SalesReport 2023-11-13'!K:K,,FALSE))</f>
        <v>Toksook Bay_grid</v>
      </c>
      <c r="G75" s="98" t="str">
        <f>VLOOKUP($F75,'LOOKUP INTERTIES 2023-11-08'!$B$2:$G$206,6,FALSE)</f>
        <v>Lower Yukon-Kuskokwim</v>
      </c>
      <c r="H75" s="133" cm="1">
        <f t="array" ref="H75">IFERROR(IF(_xlfn.XLOOKUP(1,('Annual Sales FINAL 06262023'!$A$3:$A$4500=$A75)*('Annual Sales FINAL 06262023'!$F$3:$F$4500='Input_Data &amp; TOC'!$A$2),'Annual Sales FINAL 06262023'!$T$3:$T$4500,,TRUE)=0,VLOOKUP($A75,Table2.5a!$A$3:$AA$196,11,FALSE),_xlfn.XLOOKUP(1,('Annual Sales FINAL 06262023'!$A$3:$A$4500=$A75)*('Annual Sales FINAL 06262023'!$F$3:$F$4500='Input_Data &amp; TOC'!$A$2),'Annual Sales FINAL 06262023'!$T$3:$T$4500,,TRUE)),)</f>
        <v>0.52304166666666674</v>
      </c>
      <c r="I75" s="135">
        <f t="shared" si="6"/>
        <v>0.24806666666666671</v>
      </c>
      <c r="J75" s="133" cm="1">
        <f t="array" ref="J75">IFERROR(IF(_xlfn.XLOOKUP(1,('Annual Sales FINAL 06262023'!$A$3:$A$4500=$A75)*('Annual Sales FINAL 06262023'!$F$3:$F$4500='Input_Data &amp; TOC'!$A$2),'Annual Sales FINAL 06262023'!$U$3:$U$4500,,TRUE)=0,VLOOKUP($A75,Table2.5a!$A$3:$AA$196,11,FALSE),_xlfn.XLOOKUP(1,('Annual Sales FINAL 06262023'!$A$3:$A$4500=$A75)*('Annual Sales FINAL 06262023'!$F$3:$F$4500='Input_Data &amp; TOC'!$A$2),'Annual Sales FINAL 06262023'!$U$3:$U$4500,,TRUE)),)</f>
        <v>0.27497500000000002</v>
      </c>
      <c r="K75" s="138">
        <f t="shared" si="7"/>
        <v>0.47427706524336816</v>
      </c>
      <c r="L75" s="134" t="str">
        <f t="shared" si="8"/>
        <v>Yes</v>
      </c>
      <c r="M75" s="135" t="str" cm="1">
        <f t="array" ref="M75">IFERROR(_xlfn.XLOOKUP(1,('Annual Sales FINAL 06262023'!$A$3:$A$4500=$A75)*('Annual Sales FINAL 06262023'!$F$3:$F$4500='Input_Data &amp; TOC'!$A$2),'Annual Sales FINAL 06262023'!$S$3:$S$4500,,TRUE),)</f>
        <v>PCE</v>
      </c>
      <c r="N75" s="174" cm="1">
        <f t="array" ref="N75">IFERROR(_xlfn.XLOOKUP(1,('Annual Sales FINAL 06262023'!$A$3:$A$4500=$A75)*('Annual Sales FINAL 06262023'!$F$3:$F$4500='Input_Data &amp; TOC'!$A$2),'Annual Sales FINAL 06262023'!$AU$3:$AU$4500,,TRUE),)</f>
        <v>12</v>
      </c>
      <c r="O75" s="98" t="str">
        <f>VLOOKUP($A75,'LOOKUP SalesReport 2023-11-13'!$A$2:$P$216,16,FALSE)</f>
        <v>Lower Yukon-Kuskokwim</v>
      </c>
    </row>
    <row r="76" spans="1:15" s="98" customFormat="1" x14ac:dyDescent="0.25">
      <c r="A76" s="98" t="s">
        <v>613</v>
      </c>
      <c r="B76" s="98">
        <v>331530</v>
      </c>
      <c r="C76">
        <f>VLOOKUP(A76,'LOOKUP SalesReport 2023-11-13'!$A$2:$Q$216,9,FALSE)</f>
        <v>169</v>
      </c>
      <c r="D76" s="48" t="str" cm="1">
        <f t="array" ref="D76">IFERROR(_xlfn.XLOOKUP(1,('Annual Sales FINAL 06262023'!$A$3:$A$4500=Table2.5c!$A76)*('Annual Sales FINAL 06262023'!$F$3:$F$4500='Input_Data &amp; TOC'!$A$2),'Annual Sales FINAL 06262023'!$J$3:$J$4500,,TRUE),_xlfn.XLOOKUP(A76,'LOOKUP SalesReport 2023-11-13'!A:A,'LOOKUP SalesReport 2023-11-13'!H:H,,FALSE))</f>
        <v>Alaska Village Electric Cooperative</v>
      </c>
      <c r="E76" s="48" t="str" cm="1">
        <f t="array" ref="E76">IFERROR(_xlfn.XLOOKUP(1,('Annual Sales FINAL 06262023'!$A$3:$A$4500=Table2.5c!$A76)*('Annual Sales FINAL 06262023'!$F$3:$F$4500='Input_Data &amp; TOC'!$A$2),'Annual Sales FINAL 06262023'!$B$3:$B$4500,,TRUE),_xlfn.XLOOKUP(A76,'LOOKUP SalesReport 2023-11-13'!A:A,'LOOKUP SalesReport 2023-11-13'!G:G,,FALSE))</f>
        <v>Nunapitchuk</v>
      </c>
      <c r="F76" s="48" t="str" cm="1">
        <f t="array" ref="F76">IFERROR(_xlfn.XLOOKUP(1,('Annual Sales FINAL 06262023'!$A$3:$A$4500=Table2.5c!$A76)*('Annual Sales FINAL 06262023'!$F$3:$F$4500='Input_Data &amp; TOC'!$A$2),'Annual Sales FINAL 06262023'!$E$3:$E$4500,,TRUE),_xlfn.XLOOKUP(A76,'LOOKUP SalesReport 2023-11-13'!A:A,'LOOKUP SalesReport 2023-11-13'!K:K,,FALSE))</f>
        <v>Kasigluk_grid</v>
      </c>
      <c r="G76" s="98" t="str">
        <f>VLOOKUP($F76,'LOOKUP INTERTIES 2023-11-08'!$B$2:$G$206,6,FALSE)</f>
        <v>Lower Yukon-Kuskokwim</v>
      </c>
      <c r="H76" s="133" cm="1">
        <f t="array" ref="H76">IFERROR(IF(_xlfn.XLOOKUP(1,('Annual Sales FINAL 06262023'!$A$3:$A$4500=$A76)*('Annual Sales FINAL 06262023'!$F$3:$F$4500='Input_Data &amp; TOC'!$A$2),'Annual Sales FINAL 06262023'!$T$3:$T$4500,,TRUE)=0,VLOOKUP($A76,Table2.5a!$A$3:$AA$196,11,FALSE),_xlfn.XLOOKUP(1,('Annual Sales FINAL 06262023'!$A$3:$A$4500=$A76)*('Annual Sales FINAL 06262023'!$F$3:$F$4500='Input_Data &amp; TOC'!$A$2),'Annual Sales FINAL 06262023'!$T$3:$T$4500,,TRUE)),)</f>
        <v>0.51470000000000016</v>
      </c>
      <c r="I76" s="135">
        <f t="shared" si="6"/>
        <v>0.2482916666666668</v>
      </c>
      <c r="J76" s="133" cm="1">
        <f t="array" ref="J76">IFERROR(IF(_xlfn.XLOOKUP(1,('Annual Sales FINAL 06262023'!$A$3:$A$4500=$A76)*('Annual Sales FINAL 06262023'!$F$3:$F$4500='Input_Data &amp; TOC'!$A$2),'Annual Sales FINAL 06262023'!$U$3:$U$4500,,TRUE)=0,VLOOKUP($A76,Table2.5a!$A$3:$AA$196,11,FALSE),_xlfn.XLOOKUP(1,('Annual Sales FINAL 06262023'!$A$3:$A$4500=$A76)*('Annual Sales FINAL 06262023'!$F$3:$F$4500='Input_Data &amp; TOC'!$A$2),'Annual Sales FINAL 06262023'!$U$3:$U$4500,,TRUE)),)</f>
        <v>0.26640833333333336</v>
      </c>
      <c r="K76" s="138">
        <f t="shared" si="7"/>
        <v>0.48240075124668103</v>
      </c>
      <c r="L76" s="134" t="str">
        <f t="shared" si="8"/>
        <v>Yes</v>
      </c>
      <c r="M76" s="135" t="str" cm="1">
        <f t="array" ref="M76">IFERROR(_xlfn.XLOOKUP(1,('Annual Sales FINAL 06262023'!$A$3:$A$4500=$A76)*('Annual Sales FINAL 06262023'!$F$3:$F$4500='Input_Data &amp; TOC'!$A$2),'Annual Sales FINAL 06262023'!$S$3:$S$4500,,TRUE),)</f>
        <v>PCE</v>
      </c>
      <c r="N76" s="174" cm="1">
        <f t="array" ref="N76">IFERROR(_xlfn.XLOOKUP(1,('Annual Sales FINAL 06262023'!$A$3:$A$4500=$A76)*('Annual Sales FINAL 06262023'!$F$3:$F$4500='Input_Data &amp; TOC'!$A$2),'Annual Sales FINAL 06262023'!$AU$3:$AU$4500,,TRUE),)</f>
        <v>12</v>
      </c>
      <c r="O76" s="98" t="str">
        <f>VLOOKUP($A76,'LOOKUP SalesReport 2023-11-13'!$A$2:$P$216,16,FALSE)</f>
        <v>Lower Yukon-Kuskokwim</v>
      </c>
    </row>
    <row r="77" spans="1:15" s="98" customFormat="1" x14ac:dyDescent="0.25">
      <c r="A77" s="98" t="s">
        <v>667</v>
      </c>
      <c r="B77" s="98">
        <v>331550</v>
      </c>
      <c r="C77">
        <f>VLOOKUP(A77,'LOOKUP SalesReport 2023-11-13'!$A$2:$Q$216,9,FALSE)</f>
        <v>169</v>
      </c>
      <c r="D77" s="48" t="str" cm="1">
        <f t="array" ref="D77">IFERROR(_xlfn.XLOOKUP(1,('Annual Sales FINAL 06262023'!$A$3:$A$4500=Table2.5c!$A77)*('Annual Sales FINAL 06262023'!$F$3:$F$4500='Input_Data &amp; TOC'!$A$2),'Annual Sales FINAL 06262023'!$J$3:$J$4500,,TRUE),_xlfn.XLOOKUP(A77,'LOOKUP SalesReport 2023-11-13'!A:A,'LOOKUP SalesReport 2023-11-13'!H:H,,FALSE))</f>
        <v>Alaska Village Electric Cooperative</v>
      </c>
      <c r="E77" s="48" t="str" cm="1">
        <f t="array" ref="E77">IFERROR(_xlfn.XLOOKUP(1,('Annual Sales FINAL 06262023'!$A$3:$A$4500=Table2.5c!$A77)*('Annual Sales FINAL 06262023'!$F$3:$F$4500='Input_Data &amp; TOC'!$A$2),'Annual Sales FINAL 06262023'!$B$3:$B$4500,,TRUE),_xlfn.XLOOKUP(A77,'LOOKUP SalesReport 2023-11-13'!A:A,'LOOKUP SalesReport 2023-11-13'!G:G,,FALSE))</f>
        <v>Pilot Station</v>
      </c>
      <c r="F77" s="48" t="str" cm="1">
        <f t="array" ref="F77">IFERROR(_xlfn.XLOOKUP(1,('Annual Sales FINAL 06262023'!$A$3:$A$4500=Table2.5c!$A77)*('Annual Sales FINAL 06262023'!$F$3:$F$4500='Input_Data &amp; TOC'!$A$2),'Annual Sales FINAL 06262023'!$E$3:$E$4500,,TRUE),_xlfn.XLOOKUP(A77,'LOOKUP SalesReport 2023-11-13'!A:A,'LOOKUP SalesReport 2023-11-13'!K:K,,FALSE))</f>
        <v>Pilot Station_grid</v>
      </c>
      <c r="G77" s="98" t="str">
        <f>VLOOKUP($F77,'LOOKUP INTERTIES 2023-11-08'!$B$2:$G$206,6,FALSE)</f>
        <v>Lower Yukon-Kuskokwim</v>
      </c>
      <c r="H77" s="133" cm="1">
        <f t="array" ref="H77">IFERROR(IF(_xlfn.XLOOKUP(1,('Annual Sales FINAL 06262023'!$A$3:$A$4500=$A77)*('Annual Sales FINAL 06262023'!$F$3:$F$4500='Input_Data &amp; TOC'!$A$2),'Annual Sales FINAL 06262023'!$T$3:$T$4500,,TRUE)=0,VLOOKUP($A77,Table2.5a!$A$3:$AA$196,11,FALSE),_xlfn.XLOOKUP(1,('Annual Sales FINAL 06262023'!$A$3:$A$4500=$A77)*('Annual Sales FINAL 06262023'!$F$3:$F$4500='Input_Data &amp; TOC'!$A$2),'Annual Sales FINAL 06262023'!$T$3:$T$4500,,TRUE)),)</f>
        <v>0.50983333333333325</v>
      </c>
      <c r="I77" s="135">
        <f t="shared" si="6"/>
        <v>0.25169999999999998</v>
      </c>
      <c r="J77" s="133" cm="1">
        <f t="array" ref="J77">IFERROR(IF(_xlfn.XLOOKUP(1,('Annual Sales FINAL 06262023'!$A$3:$A$4500=$A77)*('Annual Sales FINAL 06262023'!$F$3:$F$4500='Input_Data &amp; TOC'!$A$2),'Annual Sales FINAL 06262023'!$U$3:$U$4500,,TRUE)=0,VLOOKUP($A77,Table2.5a!$A$3:$AA$196,11,FALSE),_xlfn.XLOOKUP(1,('Annual Sales FINAL 06262023'!$A$3:$A$4500=$A77)*('Annual Sales FINAL 06262023'!$F$3:$F$4500='Input_Data &amp; TOC'!$A$2),'Annual Sales FINAL 06262023'!$U$3:$U$4500,,TRUE)),)</f>
        <v>0.25813333333333327</v>
      </c>
      <c r="K77" s="138">
        <f t="shared" si="7"/>
        <v>0.49369074861065709</v>
      </c>
      <c r="L77" s="134" t="str">
        <f t="shared" si="8"/>
        <v>Yes</v>
      </c>
      <c r="M77" s="135" t="str" cm="1">
        <f t="array" ref="M77">IFERROR(_xlfn.XLOOKUP(1,('Annual Sales FINAL 06262023'!$A$3:$A$4500=$A77)*('Annual Sales FINAL 06262023'!$F$3:$F$4500='Input_Data &amp; TOC'!$A$2),'Annual Sales FINAL 06262023'!$S$3:$S$4500,,TRUE),)</f>
        <v>PCE</v>
      </c>
      <c r="N77" s="174" cm="1">
        <f t="array" ref="N77">IFERROR(_xlfn.XLOOKUP(1,('Annual Sales FINAL 06262023'!$A$3:$A$4500=$A77)*('Annual Sales FINAL 06262023'!$F$3:$F$4500='Input_Data &amp; TOC'!$A$2),'Annual Sales FINAL 06262023'!$AU$3:$AU$4500,,TRUE),)</f>
        <v>12</v>
      </c>
      <c r="O77" s="98" t="str">
        <f>VLOOKUP($A77,'LOOKUP SalesReport 2023-11-13'!$A$2:$P$216,16,FALSE)</f>
        <v>Lower Yukon-Kuskokwim</v>
      </c>
    </row>
    <row r="78" spans="1:15" s="98" customFormat="1" x14ac:dyDescent="0.25">
      <c r="A78" s="98" t="s">
        <v>676</v>
      </c>
      <c r="B78" s="98">
        <v>331560</v>
      </c>
      <c r="C78">
        <f>VLOOKUP(A78,'LOOKUP SalesReport 2023-11-13'!$A$2:$Q$216,9,FALSE)</f>
        <v>169</v>
      </c>
      <c r="D78" s="48" t="str" cm="1">
        <f t="array" ref="D78">IFERROR(_xlfn.XLOOKUP(1,('Annual Sales FINAL 06262023'!$A$3:$A$4500=Table2.5c!$A78)*('Annual Sales FINAL 06262023'!$F$3:$F$4500='Input_Data &amp; TOC'!$A$2),'Annual Sales FINAL 06262023'!$J$3:$J$4500,,TRUE),_xlfn.XLOOKUP(A78,'LOOKUP SalesReport 2023-11-13'!A:A,'LOOKUP SalesReport 2023-11-13'!H:H,,FALSE))</f>
        <v>Alaska Village Electric Cooperative</v>
      </c>
      <c r="E78" s="48" t="str" cm="1">
        <f t="array" ref="E78">IFERROR(_xlfn.XLOOKUP(1,('Annual Sales FINAL 06262023'!$A$3:$A$4500=Table2.5c!$A78)*('Annual Sales FINAL 06262023'!$F$3:$F$4500='Input_Data &amp; TOC'!$A$2),'Annual Sales FINAL 06262023'!$B$3:$B$4500,,TRUE),_xlfn.XLOOKUP(A78,'LOOKUP SalesReport 2023-11-13'!A:A,'LOOKUP SalesReport 2023-11-13'!G:G,,FALSE))</f>
        <v>Pitkas Point</v>
      </c>
      <c r="F78" s="48" t="str" cm="1">
        <f t="array" ref="F78">IFERROR(_xlfn.XLOOKUP(1,('Annual Sales FINAL 06262023'!$A$3:$A$4500=Table2.5c!$A78)*('Annual Sales FINAL 06262023'!$F$3:$F$4500='Input_Data &amp; TOC'!$A$2),'Annual Sales FINAL 06262023'!$E$3:$E$4500,,TRUE),_xlfn.XLOOKUP(A78,'LOOKUP SalesReport 2023-11-13'!A:A,'LOOKUP SalesReport 2023-11-13'!K:K,,FALSE))</f>
        <v>Saint Mary's_grid</v>
      </c>
      <c r="G78" s="98" t="str">
        <f>VLOOKUP($F78,'LOOKUP INTERTIES 2023-11-08'!$B$2:$G$206,6,FALSE)</f>
        <v>Lower Yukon-Kuskokwim</v>
      </c>
      <c r="H78" s="133" cm="1">
        <f t="array" ref="H78">IFERROR(IF(_xlfn.XLOOKUP(1,('Annual Sales FINAL 06262023'!$A$3:$A$4500=$A78)*('Annual Sales FINAL 06262023'!$F$3:$F$4500='Input_Data &amp; TOC'!$A$2),'Annual Sales FINAL 06262023'!$T$3:$T$4500,,TRUE)=0,VLOOKUP($A78,Table2.5a!$A$3:$AA$196,11,FALSE),_xlfn.XLOOKUP(1,('Annual Sales FINAL 06262023'!$A$3:$A$4500=$A78)*('Annual Sales FINAL 06262023'!$F$3:$F$4500='Input_Data &amp; TOC'!$A$2),'Annual Sales FINAL 06262023'!$T$3:$T$4500,,TRUE)),)</f>
        <v>0.45142500000000013</v>
      </c>
      <c r="I78" s="135">
        <f t="shared" si="6"/>
        <v>0.18653333333333344</v>
      </c>
      <c r="J78" s="133" cm="1">
        <f t="array" ref="J78">IFERROR(IF(_xlfn.XLOOKUP(1,('Annual Sales FINAL 06262023'!$A$3:$A$4500=$A78)*('Annual Sales FINAL 06262023'!$F$3:$F$4500='Input_Data &amp; TOC'!$A$2),'Annual Sales FINAL 06262023'!$U$3:$U$4500,,TRUE)=0,VLOOKUP($A78,Table2.5a!$A$3:$AA$196,11,FALSE),_xlfn.XLOOKUP(1,('Annual Sales FINAL 06262023'!$A$3:$A$4500=$A78)*('Annual Sales FINAL 06262023'!$F$3:$F$4500='Input_Data &amp; TOC'!$A$2),'Annual Sales FINAL 06262023'!$U$3:$U$4500,,TRUE)),)</f>
        <v>0.26489166666666669</v>
      </c>
      <c r="K78" s="138">
        <f t="shared" si="7"/>
        <v>0.41321002012146735</v>
      </c>
      <c r="L78" s="134" t="str">
        <f t="shared" si="8"/>
        <v>Yes</v>
      </c>
      <c r="M78" s="135" t="str" cm="1">
        <f t="array" ref="M78">IFERROR(_xlfn.XLOOKUP(1,('Annual Sales FINAL 06262023'!$A$3:$A$4500=$A78)*('Annual Sales FINAL 06262023'!$F$3:$F$4500='Input_Data &amp; TOC'!$A$2),'Annual Sales FINAL 06262023'!$S$3:$S$4500,,TRUE),)</f>
        <v>PCE</v>
      </c>
      <c r="N78" s="174" cm="1">
        <f t="array" ref="N78">IFERROR(_xlfn.XLOOKUP(1,('Annual Sales FINAL 06262023'!$A$3:$A$4500=$A78)*('Annual Sales FINAL 06262023'!$F$3:$F$4500='Input_Data &amp; TOC'!$A$2),'Annual Sales FINAL 06262023'!$AU$3:$AU$4500,,TRUE),)</f>
        <v>12</v>
      </c>
      <c r="O78" s="98" t="str">
        <f>VLOOKUP($A78,'LOOKUP SalesReport 2023-11-13'!$A$2:$P$216,16,FALSE)</f>
        <v>Lower Yukon-Kuskokwim</v>
      </c>
    </row>
    <row r="79" spans="1:15" s="98" customFormat="1" x14ac:dyDescent="0.25">
      <c r="A79" s="98" t="s">
        <v>670</v>
      </c>
      <c r="B79" s="98">
        <v>331570</v>
      </c>
      <c r="C79">
        <f>VLOOKUP(A79,'LOOKUP SalesReport 2023-11-13'!$A$2:$Q$216,9,FALSE)</f>
        <v>169</v>
      </c>
      <c r="D79" s="48" t="str" cm="1">
        <f t="array" ref="D79">IFERROR(_xlfn.XLOOKUP(1,('Annual Sales FINAL 06262023'!$A$3:$A$4500=Table2.5c!$A79)*('Annual Sales FINAL 06262023'!$F$3:$F$4500='Input_Data &amp; TOC'!$A$2),'Annual Sales FINAL 06262023'!$J$3:$J$4500,,TRUE),_xlfn.XLOOKUP(A79,'LOOKUP SalesReport 2023-11-13'!A:A,'LOOKUP SalesReport 2023-11-13'!H:H,,FALSE))</f>
        <v>Alaska Village Electric Cooperative</v>
      </c>
      <c r="E79" s="48" t="str" cm="1">
        <f t="array" ref="E79">IFERROR(_xlfn.XLOOKUP(1,('Annual Sales FINAL 06262023'!$A$3:$A$4500=Table2.5c!$A79)*('Annual Sales FINAL 06262023'!$F$3:$F$4500='Input_Data &amp; TOC'!$A$2),'Annual Sales FINAL 06262023'!$B$3:$B$4500,,TRUE),_xlfn.XLOOKUP(A79,'LOOKUP SalesReport 2023-11-13'!A:A,'LOOKUP SalesReport 2023-11-13'!G:G,,FALSE))</f>
        <v>Quinhagak</v>
      </c>
      <c r="F79" s="48" t="str" cm="1">
        <f t="array" ref="F79">IFERROR(_xlfn.XLOOKUP(1,('Annual Sales FINAL 06262023'!$A$3:$A$4500=Table2.5c!$A79)*('Annual Sales FINAL 06262023'!$F$3:$F$4500='Input_Data &amp; TOC'!$A$2),'Annual Sales FINAL 06262023'!$E$3:$E$4500,,TRUE),_xlfn.XLOOKUP(A79,'LOOKUP SalesReport 2023-11-13'!A:A,'LOOKUP SalesReport 2023-11-13'!K:K,,FALSE))</f>
        <v>Quinhagak_grid</v>
      </c>
      <c r="G79" s="98" t="str">
        <f>VLOOKUP($F79,'LOOKUP INTERTIES 2023-11-08'!$B$2:$G$206,6,FALSE)</f>
        <v>Lower Yukon-Kuskokwim</v>
      </c>
      <c r="H79" s="133" cm="1">
        <f t="array" ref="H79">IFERROR(IF(_xlfn.XLOOKUP(1,('Annual Sales FINAL 06262023'!$A$3:$A$4500=$A79)*('Annual Sales FINAL 06262023'!$F$3:$F$4500='Input_Data &amp; TOC'!$A$2),'Annual Sales FINAL 06262023'!$T$3:$T$4500,,TRUE)=0,VLOOKUP($A79,Table2.5a!$A$3:$AA$196,11,FALSE),_xlfn.XLOOKUP(1,('Annual Sales FINAL 06262023'!$A$3:$A$4500=$A79)*('Annual Sales FINAL 06262023'!$F$3:$F$4500='Input_Data &amp; TOC'!$A$2),'Annual Sales FINAL 06262023'!$T$3:$T$4500,,TRUE)),)</f>
        <v>0.50499166666666662</v>
      </c>
      <c r="I79" s="135">
        <f t="shared" si="6"/>
        <v>0.22129166666666666</v>
      </c>
      <c r="J79" s="133" cm="1">
        <f t="array" ref="J79">IFERROR(IF(_xlfn.XLOOKUP(1,('Annual Sales FINAL 06262023'!$A$3:$A$4500=$A79)*('Annual Sales FINAL 06262023'!$F$3:$F$4500='Input_Data &amp; TOC'!$A$2),'Annual Sales FINAL 06262023'!$U$3:$U$4500,,TRUE)=0,VLOOKUP($A79,Table2.5a!$A$3:$AA$196,11,FALSE),_xlfn.XLOOKUP(1,('Annual Sales FINAL 06262023'!$A$3:$A$4500=$A79)*('Annual Sales FINAL 06262023'!$F$3:$F$4500='Input_Data &amp; TOC'!$A$2),'Annual Sales FINAL 06262023'!$U$3:$U$4500,,TRUE)),)</f>
        <v>0.28369999999999995</v>
      </c>
      <c r="K79" s="138">
        <f t="shared" si="7"/>
        <v>0.43820855129622605</v>
      </c>
      <c r="L79" s="134" t="str">
        <f t="shared" si="8"/>
        <v>Yes</v>
      </c>
      <c r="M79" s="135" t="str" cm="1">
        <f t="array" ref="M79">IFERROR(_xlfn.XLOOKUP(1,('Annual Sales FINAL 06262023'!$A$3:$A$4500=$A79)*('Annual Sales FINAL 06262023'!$F$3:$F$4500='Input_Data &amp; TOC'!$A$2),'Annual Sales FINAL 06262023'!$S$3:$S$4500,,TRUE),)</f>
        <v>PCE</v>
      </c>
      <c r="N79" s="174" cm="1">
        <f t="array" ref="N79">IFERROR(_xlfn.XLOOKUP(1,('Annual Sales FINAL 06262023'!$A$3:$A$4500=$A79)*('Annual Sales FINAL 06262023'!$F$3:$F$4500='Input_Data &amp; TOC'!$A$2),'Annual Sales FINAL 06262023'!$AU$3:$AU$4500,,TRUE),)</f>
        <v>12</v>
      </c>
      <c r="O79" s="98" t="str">
        <f>VLOOKUP($A79,'LOOKUP SalesReport 2023-11-13'!$A$2:$P$216,16,FALSE)</f>
        <v>Lower Yukon-Kuskokwim</v>
      </c>
    </row>
    <row r="80" spans="1:15" s="98" customFormat="1" x14ac:dyDescent="0.25">
      <c r="A80" s="98" t="s">
        <v>673</v>
      </c>
      <c r="B80" s="98">
        <v>331580</v>
      </c>
      <c r="C80">
        <f>VLOOKUP(A80,'LOOKUP SalesReport 2023-11-13'!$A$2:$Q$216,9,FALSE)</f>
        <v>169</v>
      </c>
      <c r="D80" s="48" t="str" cm="1">
        <f t="array" ref="D80">IFERROR(_xlfn.XLOOKUP(1,('Annual Sales FINAL 06262023'!$A$3:$A$4500=Table2.5c!$A80)*('Annual Sales FINAL 06262023'!$F$3:$F$4500='Input_Data &amp; TOC'!$A$2),'Annual Sales FINAL 06262023'!$J$3:$J$4500,,TRUE),_xlfn.XLOOKUP(A80,'LOOKUP SalesReport 2023-11-13'!A:A,'LOOKUP SalesReport 2023-11-13'!H:H,,FALSE))</f>
        <v>Alaska Village Electric Cooperative</v>
      </c>
      <c r="E80" s="48" t="str" cm="1">
        <f t="array" ref="E80">IFERROR(_xlfn.XLOOKUP(1,('Annual Sales FINAL 06262023'!$A$3:$A$4500=Table2.5c!$A80)*('Annual Sales FINAL 06262023'!$F$3:$F$4500='Input_Data &amp; TOC'!$A$2),'Annual Sales FINAL 06262023'!$B$3:$B$4500,,TRUE),_xlfn.XLOOKUP(A80,'LOOKUP SalesReport 2023-11-13'!A:A,'LOOKUP SalesReport 2023-11-13'!G:G,,FALSE))</f>
        <v>Russian Mission</v>
      </c>
      <c r="F80" s="48" t="str" cm="1">
        <f t="array" ref="F80">IFERROR(_xlfn.XLOOKUP(1,('Annual Sales FINAL 06262023'!$A$3:$A$4500=Table2.5c!$A80)*('Annual Sales FINAL 06262023'!$F$3:$F$4500='Input_Data &amp; TOC'!$A$2),'Annual Sales FINAL 06262023'!$E$3:$E$4500,,TRUE),_xlfn.XLOOKUP(A80,'LOOKUP SalesReport 2023-11-13'!A:A,'LOOKUP SalesReport 2023-11-13'!K:K,,FALSE))</f>
        <v>Russian Mission_grid</v>
      </c>
      <c r="G80" s="98" t="str">
        <f>VLOOKUP($F80,'LOOKUP INTERTIES 2023-11-08'!$B$2:$G$206,6,FALSE)</f>
        <v>Lower Yukon-Kuskokwim</v>
      </c>
      <c r="H80" s="133" cm="1">
        <f t="array" ref="H80">IFERROR(IF(_xlfn.XLOOKUP(1,('Annual Sales FINAL 06262023'!$A$3:$A$4500=$A80)*('Annual Sales FINAL 06262023'!$F$3:$F$4500='Input_Data &amp; TOC'!$A$2),'Annual Sales FINAL 06262023'!$T$3:$T$4500,,TRUE)=0,VLOOKUP($A80,Table2.5a!$A$3:$AA$196,11,FALSE),_xlfn.XLOOKUP(1,('Annual Sales FINAL 06262023'!$A$3:$A$4500=$A80)*('Annual Sales FINAL 06262023'!$F$3:$F$4500='Input_Data &amp; TOC'!$A$2),'Annual Sales FINAL 06262023'!$T$3:$T$4500,,TRUE)),)</f>
        <v>0.50448333333333351</v>
      </c>
      <c r="I80" s="135">
        <f t="shared" si="6"/>
        <v>0.24656666666666677</v>
      </c>
      <c r="J80" s="133" cm="1">
        <f t="array" ref="J80">IFERROR(IF(_xlfn.XLOOKUP(1,('Annual Sales FINAL 06262023'!$A$3:$A$4500=$A80)*('Annual Sales FINAL 06262023'!$F$3:$F$4500='Input_Data &amp; TOC'!$A$2),'Annual Sales FINAL 06262023'!$U$3:$U$4500,,TRUE)=0,VLOOKUP($A80,Table2.5a!$A$3:$AA$196,11,FALSE),_xlfn.XLOOKUP(1,('Annual Sales FINAL 06262023'!$A$3:$A$4500=$A80)*('Annual Sales FINAL 06262023'!$F$3:$F$4500='Input_Data &amp; TOC'!$A$2),'Annual Sales FINAL 06262023'!$U$3:$U$4500,,TRUE)),)</f>
        <v>0.25791666666666674</v>
      </c>
      <c r="K80" s="138">
        <f t="shared" si="7"/>
        <v>0.48875086722389244</v>
      </c>
      <c r="L80" s="134" t="str">
        <f t="shared" si="8"/>
        <v>Yes</v>
      </c>
      <c r="M80" s="135" t="str" cm="1">
        <f t="array" ref="M80">IFERROR(_xlfn.XLOOKUP(1,('Annual Sales FINAL 06262023'!$A$3:$A$4500=$A80)*('Annual Sales FINAL 06262023'!$F$3:$F$4500='Input_Data &amp; TOC'!$A$2),'Annual Sales FINAL 06262023'!$S$3:$S$4500,,TRUE),)</f>
        <v>PCE</v>
      </c>
      <c r="N80" s="174" cm="1">
        <f t="array" ref="N80">IFERROR(_xlfn.XLOOKUP(1,('Annual Sales FINAL 06262023'!$A$3:$A$4500=$A80)*('Annual Sales FINAL 06262023'!$F$3:$F$4500='Input_Data &amp; TOC'!$A$2),'Annual Sales FINAL 06262023'!$AU$3:$AU$4500,,TRUE),)</f>
        <v>12</v>
      </c>
      <c r="O80" s="98" t="str">
        <f>VLOOKUP($A80,'LOOKUP SalesReport 2023-11-13'!$A$2:$P$216,16,FALSE)</f>
        <v>Lower Yukon-Kuskokwim</v>
      </c>
    </row>
    <row r="81" spans="1:15" s="98" customFormat="1" x14ac:dyDescent="0.25">
      <c r="A81" s="98" t="s">
        <v>679</v>
      </c>
      <c r="B81" s="98">
        <v>331660</v>
      </c>
      <c r="C81">
        <f>VLOOKUP(A81,'LOOKUP SalesReport 2023-11-13'!$A$2:$Q$216,9,FALSE)</f>
        <v>169</v>
      </c>
      <c r="D81" s="48" t="str" cm="1">
        <f t="array" ref="D81">IFERROR(_xlfn.XLOOKUP(1,('Annual Sales FINAL 06262023'!$A$3:$A$4500=Table2.5c!$A81)*('Annual Sales FINAL 06262023'!$F$3:$F$4500='Input_Data &amp; TOC'!$A$2),'Annual Sales FINAL 06262023'!$J$3:$J$4500,,TRUE),_xlfn.XLOOKUP(A81,'LOOKUP SalesReport 2023-11-13'!A:A,'LOOKUP SalesReport 2023-11-13'!H:H,,FALSE))</f>
        <v>Alaska Village Electric Cooperative</v>
      </c>
      <c r="E81" s="48" t="str" cm="1">
        <f t="array" ref="E81">IFERROR(_xlfn.XLOOKUP(1,('Annual Sales FINAL 06262023'!$A$3:$A$4500=Table2.5c!$A81)*('Annual Sales FINAL 06262023'!$F$3:$F$4500='Input_Data &amp; TOC'!$A$2),'Annual Sales FINAL 06262023'!$B$3:$B$4500,,TRUE),_xlfn.XLOOKUP(A81,'LOOKUP SalesReport 2023-11-13'!A:A,'LOOKUP SalesReport 2023-11-13'!G:G,,FALSE))</f>
        <v>Saint Mary's, Andreafsky</v>
      </c>
      <c r="F81" s="48" t="str" cm="1">
        <f t="array" ref="F81">IFERROR(_xlfn.XLOOKUP(1,('Annual Sales FINAL 06262023'!$A$3:$A$4500=Table2.5c!$A81)*('Annual Sales FINAL 06262023'!$F$3:$F$4500='Input_Data &amp; TOC'!$A$2),'Annual Sales FINAL 06262023'!$E$3:$E$4500,,TRUE),_xlfn.XLOOKUP(A81,'LOOKUP SalesReport 2023-11-13'!A:A,'LOOKUP SalesReport 2023-11-13'!K:K,,FALSE))</f>
        <v>Saint Mary's_grid</v>
      </c>
      <c r="G81" s="98" t="str">
        <f>VLOOKUP($F81,'LOOKUP INTERTIES 2023-11-08'!$B$2:$G$206,6,FALSE)</f>
        <v>Lower Yukon-Kuskokwim</v>
      </c>
      <c r="H81" s="133" cm="1">
        <f t="array" ref="H81">IFERROR(IF(_xlfn.XLOOKUP(1,('Annual Sales FINAL 06262023'!$A$3:$A$4500=$A81)*('Annual Sales FINAL 06262023'!$F$3:$F$4500='Input_Data &amp; TOC'!$A$2),'Annual Sales FINAL 06262023'!$T$3:$T$4500,,TRUE)=0,VLOOKUP($A81,Table2.5a!$A$3:$AA$196,11,FALSE),_xlfn.XLOOKUP(1,('Annual Sales FINAL 06262023'!$A$3:$A$4500=$A81)*('Annual Sales FINAL 06262023'!$F$3:$F$4500='Input_Data &amp; TOC'!$A$2),'Annual Sales FINAL 06262023'!$T$3:$T$4500,,TRUE)),)</f>
        <v>0.45142500000000013</v>
      </c>
      <c r="I81" s="135">
        <f t="shared" si="6"/>
        <v>0.18653333333333344</v>
      </c>
      <c r="J81" s="133" cm="1">
        <f t="array" ref="J81">IFERROR(IF(_xlfn.XLOOKUP(1,('Annual Sales FINAL 06262023'!$A$3:$A$4500=$A81)*('Annual Sales FINAL 06262023'!$F$3:$F$4500='Input_Data &amp; TOC'!$A$2),'Annual Sales FINAL 06262023'!$U$3:$U$4500,,TRUE)=0,VLOOKUP($A81,Table2.5a!$A$3:$AA$196,11,FALSE),_xlfn.XLOOKUP(1,('Annual Sales FINAL 06262023'!$A$3:$A$4500=$A81)*('Annual Sales FINAL 06262023'!$F$3:$F$4500='Input_Data &amp; TOC'!$A$2),'Annual Sales FINAL 06262023'!$U$3:$U$4500,,TRUE)),)</f>
        <v>0.26489166666666669</v>
      </c>
      <c r="K81" s="138">
        <f t="shared" si="7"/>
        <v>0.41321002012146735</v>
      </c>
      <c r="L81" s="134" t="str">
        <f t="shared" si="8"/>
        <v>Yes</v>
      </c>
      <c r="M81" s="135" t="str" cm="1">
        <f t="array" ref="M81">IFERROR(_xlfn.XLOOKUP(1,('Annual Sales FINAL 06262023'!$A$3:$A$4500=$A81)*('Annual Sales FINAL 06262023'!$F$3:$F$4500='Input_Data &amp; TOC'!$A$2),'Annual Sales FINAL 06262023'!$S$3:$S$4500,,TRUE),)</f>
        <v>PCE</v>
      </c>
      <c r="N81" s="174" cm="1">
        <f t="array" ref="N81">IFERROR(_xlfn.XLOOKUP(1,('Annual Sales FINAL 06262023'!$A$3:$A$4500=$A81)*('Annual Sales FINAL 06262023'!$F$3:$F$4500='Input_Data &amp; TOC'!$A$2),'Annual Sales FINAL 06262023'!$AU$3:$AU$4500,,TRUE),)</f>
        <v>12</v>
      </c>
      <c r="O81" s="98" t="str">
        <f>VLOOKUP($A81,'LOOKUP SalesReport 2023-11-13'!$A$2:$P$216,16,FALSE)</f>
        <v>Lower Yukon-Kuskokwim</v>
      </c>
    </row>
    <row r="82" spans="1:15" s="98" customFormat="1" x14ac:dyDescent="0.25">
      <c r="A82" s="98" t="s">
        <v>686</v>
      </c>
      <c r="B82" s="98">
        <v>331600</v>
      </c>
      <c r="C82">
        <f>VLOOKUP(A82,'LOOKUP SalesReport 2023-11-13'!$A$2:$Q$216,9,FALSE)</f>
        <v>169</v>
      </c>
      <c r="D82" s="48" t="str" cm="1">
        <f t="array" ref="D82">IFERROR(_xlfn.XLOOKUP(1,('Annual Sales FINAL 06262023'!$A$3:$A$4500=Table2.5c!$A82)*('Annual Sales FINAL 06262023'!$F$3:$F$4500='Input_Data &amp; TOC'!$A$2),'Annual Sales FINAL 06262023'!$J$3:$J$4500,,TRUE),_xlfn.XLOOKUP(A82,'LOOKUP SalesReport 2023-11-13'!A:A,'LOOKUP SalesReport 2023-11-13'!H:H,,FALSE))</f>
        <v>Alaska Village Electric Cooperative</v>
      </c>
      <c r="E82" s="48" t="str" cm="1">
        <f t="array" ref="E82">IFERROR(_xlfn.XLOOKUP(1,('Annual Sales FINAL 06262023'!$A$3:$A$4500=Table2.5c!$A82)*('Annual Sales FINAL 06262023'!$F$3:$F$4500='Input_Data &amp; TOC'!$A$2),'Annual Sales FINAL 06262023'!$B$3:$B$4500,,TRUE),_xlfn.XLOOKUP(A82,'LOOKUP SalesReport 2023-11-13'!A:A,'LOOKUP SalesReport 2023-11-13'!G:G,,FALSE))</f>
        <v>Scammon Bay</v>
      </c>
      <c r="F82" s="48" t="str" cm="1">
        <f t="array" ref="F82">IFERROR(_xlfn.XLOOKUP(1,('Annual Sales FINAL 06262023'!$A$3:$A$4500=Table2.5c!$A82)*('Annual Sales FINAL 06262023'!$F$3:$F$4500='Input_Data &amp; TOC'!$A$2),'Annual Sales FINAL 06262023'!$E$3:$E$4500,,TRUE),_xlfn.XLOOKUP(A82,'LOOKUP SalesReport 2023-11-13'!A:A,'LOOKUP SalesReport 2023-11-13'!K:K,,FALSE))</f>
        <v>Scammon Bay_grid</v>
      </c>
      <c r="G82" s="98" t="str">
        <f>VLOOKUP($F82,'LOOKUP INTERTIES 2023-11-08'!$B$2:$G$206,6,FALSE)</f>
        <v>Lower Yukon-Kuskokwim</v>
      </c>
      <c r="H82" s="133" cm="1">
        <f t="array" ref="H82">IFERROR(IF(_xlfn.XLOOKUP(1,('Annual Sales FINAL 06262023'!$A$3:$A$4500=$A82)*('Annual Sales FINAL 06262023'!$F$3:$F$4500='Input_Data &amp; TOC'!$A$2),'Annual Sales FINAL 06262023'!$T$3:$T$4500,,TRUE)=0,VLOOKUP($A82,Table2.5a!$A$3:$AA$196,11,FALSE),_xlfn.XLOOKUP(1,('Annual Sales FINAL 06262023'!$A$3:$A$4500=$A82)*('Annual Sales FINAL 06262023'!$F$3:$F$4500='Input_Data &amp; TOC'!$A$2),'Annual Sales FINAL 06262023'!$T$3:$T$4500,,TRUE)),)</f>
        <v>0.53334166666666682</v>
      </c>
      <c r="I82" s="135">
        <f t="shared" si="6"/>
        <v>0.27423333333333355</v>
      </c>
      <c r="J82" s="133" cm="1">
        <f t="array" ref="J82">IFERROR(IF(_xlfn.XLOOKUP(1,('Annual Sales FINAL 06262023'!$A$3:$A$4500=$A82)*('Annual Sales FINAL 06262023'!$F$3:$F$4500='Input_Data &amp; TOC'!$A$2),'Annual Sales FINAL 06262023'!$U$3:$U$4500,,TRUE)=0,VLOOKUP($A82,Table2.5a!$A$3:$AA$196,11,FALSE),_xlfn.XLOOKUP(1,('Annual Sales FINAL 06262023'!$A$3:$A$4500=$A82)*('Annual Sales FINAL 06262023'!$F$3:$F$4500='Input_Data &amp; TOC'!$A$2),'Annual Sales FINAL 06262023'!$U$3:$U$4500,,TRUE)),)</f>
        <v>0.25910833333333327</v>
      </c>
      <c r="K82" s="138">
        <f t="shared" si="7"/>
        <v>0.51417946594584485</v>
      </c>
      <c r="L82" s="134" t="str">
        <f t="shared" si="8"/>
        <v>Yes</v>
      </c>
      <c r="M82" s="135" t="str" cm="1">
        <f t="array" ref="M82">IFERROR(_xlfn.XLOOKUP(1,('Annual Sales FINAL 06262023'!$A$3:$A$4500=$A82)*('Annual Sales FINAL 06262023'!$F$3:$F$4500='Input_Data &amp; TOC'!$A$2),'Annual Sales FINAL 06262023'!$S$3:$S$4500,,TRUE),)</f>
        <v>PCE</v>
      </c>
      <c r="N82" s="174" cm="1">
        <f t="array" ref="N82">IFERROR(_xlfn.XLOOKUP(1,('Annual Sales FINAL 06262023'!$A$3:$A$4500=$A82)*('Annual Sales FINAL 06262023'!$F$3:$F$4500='Input_Data &amp; TOC'!$A$2),'Annual Sales FINAL 06262023'!$AU$3:$AU$4500,,TRUE),)</f>
        <v>12</v>
      </c>
      <c r="O82" s="98" t="str">
        <f>VLOOKUP($A82,'LOOKUP SalesReport 2023-11-13'!$A$2:$P$216,16,FALSE)</f>
        <v>Lower Yukon-Kuskokwim</v>
      </c>
    </row>
    <row r="83" spans="1:15" s="98" customFormat="1" x14ac:dyDescent="0.25">
      <c r="A83" s="98" t="s">
        <v>562</v>
      </c>
      <c r="B83" s="98">
        <v>331240</v>
      </c>
      <c r="C83">
        <f>VLOOKUP(A83,'LOOKUP SalesReport 2023-11-13'!$A$2:$Q$216,9,FALSE)</f>
        <v>169</v>
      </c>
      <c r="D83" s="48" t="str" cm="1">
        <f t="array" ref="D83">IFERROR(_xlfn.XLOOKUP(1,('Annual Sales FINAL 06262023'!$A$3:$A$4500=Table2.5c!$A83)*('Annual Sales FINAL 06262023'!$F$3:$F$4500='Input_Data &amp; TOC'!$A$2),'Annual Sales FINAL 06262023'!$J$3:$J$4500,,TRUE),_xlfn.XLOOKUP(A83,'LOOKUP SalesReport 2023-11-13'!A:A,'LOOKUP SalesReport 2023-11-13'!H:H,,FALSE))</f>
        <v>Alaska Village Electric Cooperative</v>
      </c>
      <c r="E83" s="48" t="str" cm="1">
        <f t="array" ref="E83">IFERROR(_xlfn.XLOOKUP(1,('Annual Sales FINAL 06262023'!$A$3:$A$4500=Table2.5c!$A83)*('Annual Sales FINAL 06262023'!$F$3:$F$4500='Input_Data &amp; TOC'!$A$2),'Annual Sales FINAL 06262023'!$B$3:$B$4500,,TRUE),_xlfn.XLOOKUP(A83,'LOOKUP SalesReport 2023-11-13'!A:A,'LOOKUP SalesReport 2023-11-13'!G:G,,FALSE))</f>
        <v>Alakanuk</v>
      </c>
      <c r="F83" s="48" t="str" cm="1">
        <f t="array" ref="F83">IFERROR(_xlfn.XLOOKUP(1,('Annual Sales FINAL 06262023'!$A$3:$A$4500=Table2.5c!$A83)*('Annual Sales FINAL 06262023'!$F$3:$F$4500='Input_Data &amp; TOC'!$A$2),'Annual Sales FINAL 06262023'!$E$3:$E$4500,,TRUE),_xlfn.XLOOKUP(A83,'LOOKUP SalesReport 2023-11-13'!A:A,'LOOKUP SalesReport 2023-11-13'!K:K,,FALSE))</f>
        <v>Emmonak_grid</v>
      </c>
      <c r="G83" s="98" t="str">
        <f>VLOOKUP($F83,'LOOKUP INTERTIES 2023-11-08'!$B$2:$G$206,6,FALSE)</f>
        <v>Lower Yukon-Kuskokwim</v>
      </c>
      <c r="H83" s="133" cm="1">
        <f t="array" ref="H83">IFERROR(IF(_xlfn.XLOOKUP(1,('Annual Sales FINAL 06262023'!$A$3:$A$4500=$A83)*('Annual Sales FINAL 06262023'!$F$3:$F$4500='Input_Data &amp; TOC'!$A$2),'Annual Sales FINAL 06262023'!$T$3:$T$4500,,TRUE)=0,VLOOKUP($A83,Table2.5a!$A$3:$AA$196,11,FALSE),_xlfn.XLOOKUP(1,('Annual Sales FINAL 06262023'!$A$3:$A$4500=$A83)*('Annual Sales FINAL 06262023'!$F$3:$F$4500='Input_Data &amp; TOC'!$A$2),'Annual Sales FINAL 06262023'!$T$3:$T$4500,,TRUE)),)</f>
        <v>0.51106666666666645</v>
      </c>
      <c r="I83" s="135">
        <f t="shared" si="6"/>
        <v>0.24549999999999977</v>
      </c>
      <c r="J83" s="133" cm="1">
        <f t="array" ref="J83">IFERROR(IF(_xlfn.XLOOKUP(1,('Annual Sales FINAL 06262023'!$A$3:$A$4500=$A83)*('Annual Sales FINAL 06262023'!$F$3:$F$4500='Input_Data &amp; TOC'!$A$2),'Annual Sales FINAL 06262023'!$U$3:$U$4500,,TRUE)=0,VLOOKUP($A83,Table2.5a!$A$3:$AA$196,11,FALSE),_xlfn.XLOOKUP(1,('Annual Sales FINAL 06262023'!$A$3:$A$4500=$A83)*('Annual Sales FINAL 06262023'!$F$3:$F$4500='Input_Data &amp; TOC'!$A$2),'Annual Sales FINAL 06262023'!$U$3:$U$4500,,TRUE)),)</f>
        <v>0.26556666666666667</v>
      </c>
      <c r="K83" s="138">
        <f t="shared" si="7"/>
        <v>0.48036785807461496</v>
      </c>
      <c r="L83" s="134" t="str">
        <f t="shared" si="8"/>
        <v>Yes</v>
      </c>
      <c r="M83" s="135" t="str" cm="1">
        <f t="array" ref="M83">IFERROR(_xlfn.XLOOKUP(1,('Annual Sales FINAL 06262023'!$A$3:$A$4500=$A83)*('Annual Sales FINAL 06262023'!$F$3:$F$4500='Input_Data &amp; TOC'!$A$2),'Annual Sales FINAL 06262023'!$S$3:$S$4500,,TRUE),)</f>
        <v>PCE</v>
      </c>
      <c r="N83" s="174" cm="1">
        <f t="array" ref="N83">IFERROR(_xlfn.XLOOKUP(1,('Annual Sales FINAL 06262023'!$A$3:$A$4500=$A83)*('Annual Sales FINAL 06262023'!$F$3:$F$4500='Input_Data &amp; TOC'!$A$2),'Annual Sales FINAL 06262023'!$AU$3:$AU$4500,,TRUE),)</f>
        <v>12</v>
      </c>
      <c r="O83" s="98" t="str">
        <f>VLOOKUP($A83,'LOOKUP SalesReport 2023-11-13'!$A$2:$P$216,16,FALSE)</f>
        <v>Lower Yukon-Kuskokwim</v>
      </c>
    </row>
    <row r="84" spans="1:15" s="98" customFormat="1" x14ac:dyDescent="0.25">
      <c r="A84" s="98" t="s">
        <v>714</v>
      </c>
      <c r="B84" s="98">
        <v>331700</v>
      </c>
      <c r="C84">
        <f>VLOOKUP(A84,'LOOKUP SalesReport 2023-11-13'!$A$2:$Q$216,9,FALSE)</f>
        <v>169</v>
      </c>
      <c r="D84" s="48" t="str" cm="1">
        <f t="array" ref="D84">IFERROR(_xlfn.XLOOKUP(1,('Annual Sales FINAL 06262023'!$A$3:$A$4500=Table2.5c!$A84)*('Annual Sales FINAL 06262023'!$F$3:$F$4500='Input_Data &amp; TOC'!$A$2),'Annual Sales FINAL 06262023'!$J$3:$J$4500,,TRUE),_xlfn.XLOOKUP(A84,'LOOKUP SalesReport 2023-11-13'!A:A,'LOOKUP SalesReport 2023-11-13'!H:H,,FALSE))</f>
        <v>Alaska Village Electric Cooperative</v>
      </c>
      <c r="E84" s="48" t="str" cm="1">
        <f t="array" ref="E84">IFERROR(_xlfn.XLOOKUP(1,('Annual Sales FINAL 06262023'!$A$3:$A$4500=Table2.5c!$A84)*('Annual Sales FINAL 06262023'!$F$3:$F$4500='Input_Data &amp; TOC'!$A$2),'Annual Sales FINAL 06262023'!$B$3:$B$4500,,TRUE),_xlfn.XLOOKUP(A84,'LOOKUP SalesReport 2023-11-13'!A:A,'LOOKUP SalesReport 2023-11-13'!G:G,,FALSE))</f>
        <v>Toksook Bay</v>
      </c>
      <c r="F84" s="48" t="str" cm="1">
        <f t="array" ref="F84">IFERROR(_xlfn.XLOOKUP(1,('Annual Sales FINAL 06262023'!$A$3:$A$4500=Table2.5c!$A84)*('Annual Sales FINAL 06262023'!$F$3:$F$4500='Input_Data &amp; TOC'!$A$2),'Annual Sales FINAL 06262023'!$E$3:$E$4500,,TRUE),_xlfn.XLOOKUP(A84,'LOOKUP SalesReport 2023-11-13'!A:A,'LOOKUP SalesReport 2023-11-13'!K:K,,FALSE))</f>
        <v>Toksook Bay_grid</v>
      </c>
      <c r="G84" s="98" t="str">
        <f>VLOOKUP($F84,'LOOKUP INTERTIES 2023-11-08'!$B$2:$G$206,6,FALSE)</f>
        <v>Lower Yukon-Kuskokwim</v>
      </c>
      <c r="H84" s="133" cm="1">
        <f t="array" ref="H84">IFERROR(IF(_xlfn.XLOOKUP(1,('Annual Sales FINAL 06262023'!$A$3:$A$4500=$A84)*('Annual Sales FINAL 06262023'!$F$3:$F$4500='Input_Data &amp; TOC'!$A$2),'Annual Sales FINAL 06262023'!$T$3:$T$4500,,TRUE)=0,VLOOKUP($A84,Table2.5a!$A$3:$AA$196,11,FALSE),_xlfn.XLOOKUP(1,('Annual Sales FINAL 06262023'!$A$3:$A$4500=$A84)*('Annual Sales FINAL 06262023'!$F$3:$F$4500='Input_Data &amp; TOC'!$A$2),'Annual Sales FINAL 06262023'!$T$3:$T$4500,,TRUE)),)</f>
        <v>0.52304166666666674</v>
      </c>
      <c r="I84" s="135">
        <f t="shared" si="6"/>
        <v>0.24806666666666671</v>
      </c>
      <c r="J84" s="133" cm="1">
        <f t="array" ref="J84">IFERROR(IF(_xlfn.XLOOKUP(1,('Annual Sales FINAL 06262023'!$A$3:$A$4500=$A84)*('Annual Sales FINAL 06262023'!$F$3:$F$4500='Input_Data &amp; TOC'!$A$2),'Annual Sales FINAL 06262023'!$U$3:$U$4500,,TRUE)=0,VLOOKUP($A84,Table2.5a!$A$3:$AA$196,11,FALSE),_xlfn.XLOOKUP(1,('Annual Sales FINAL 06262023'!$A$3:$A$4500=$A84)*('Annual Sales FINAL 06262023'!$F$3:$F$4500='Input_Data &amp; TOC'!$A$2),'Annual Sales FINAL 06262023'!$U$3:$U$4500,,TRUE)),)</f>
        <v>0.27497500000000002</v>
      </c>
      <c r="K84" s="138">
        <f t="shared" si="7"/>
        <v>0.47427706524336816</v>
      </c>
      <c r="L84" s="134" t="str">
        <f t="shared" si="8"/>
        <v>Yes</v>
      </c>
      <c r="M84" s="135" t="str" cm="1">
        <f t="array" ref="M84">IFERROR(_xlfn.XLOOKUP(1,('Annual Sales FINAL 06262023'!$A$3:$A$4500=$A84)*('Annual Sales FINAL 06262023'!$F$3:$F$4500='Input_Data &amp; TOC'!$A$2),'Annual Sales FINAL 06262023'!$S$3:$S$4500,,TRUE),)</f>
        <v>PCE</v>
      </c>
      <c r="N84" s="174" cm="1">
        <f t="array" ref="N84">IFERROR(_xlfn.XLOOKUP(1,('Annual Sales FINAL 06262023'!$A$3:$A$4500=$A84)*('Annual Sales FINAL 06262023'!$F$3:$F$4500='Input_Data &amp; TOC'!$A$2),'Annual Sales FINAL 06262023'!$AU$3:$AU$4500,,TRUE),)</f>
        <v>12</v>
      </c>
      <c r="O84" s="98" t="str">
        <f>VLOOKUP($A84,'LOOKUP SalesReport 2023-11-13'!$A$2:$P$216,16,FALSE)</f>
        <v>Lower Yukon-Kuskokwim</v>
      </c>
    </row>
    <row r="85" spans="1:15" s="98" customFormat="1" x14ac:dyDescent="0.25">
      <c r="A85" s="98" t="s">
        <v>717</v>
      </c>
      <c r="B85" s="98">
        <v>331710</v>
      </c>
      <c r="C85">
        <f>VLOOKUP(A85,'LOOKUP SalesReport 2023-11-13'!$A$2:$Q$216,9,FALSE)</f>
        <v>169</v>
      </c>
      <c r="D85" s="48" t="str" cm="1">
        <f t="array" ref="D85">IFERROR(_xlfn.XLOOKUP(1,('Annual Sales FINAL 06262023'!$A$3:$A$4500=Table2.5c!$A85)*('Annual Sales FINAL 06262023'!$F$3:$F$4500='Input_Data &amp; TOC'!$A$2),'Annual Sales FINAL 06262023'!$J$3:$J$4500,,TRUE),_xlfn.XLOOKUP(A85,'LOOKUP SalesReport 2023-11-13'!A:A,'LOOKUP SalesReport 2023-11-13'!H:H,,FALSE))</f>
        <v>Alaska Village Electric Cooperative</v>
      </c>
      <c r="E85" s="48" t="str" cm="1">
        <f t="array" ref="E85">IFERROR(_xlfn.XLOOKUP(1,('Annual Sales FINAL 06262023'!$A$3:$A$4500=Table2.5c!$A85)*('Annual Sales FINAL 06262023'!$F$3:$F$4500='Input_Data &amp; TOC'!$A$2),'Annual Sales FINAL 06262023'!$B$3:$B$4500,,TRUE),_xlfn.XLOOKUP(A85,'LOOKUP SalesReport 2023-11-13'!A:A,'LOOKUP SalesReport 2023-11-13'!G:G,,FALSE))</f>
        <v>Tununak</v>
      </c>
      <c r="F85" s="48" t="str" cm="1">
        <f t="array" ref="F85">IFERROR(_xlfn.XLOOKUP(1,('Annual Sales FINAL 06262023'!$A$3:$A$4500=Table2.5c!$A85)*('Annual Sales FINAL 06262023'!$F$3:$F$4500='Input_Data &amp; TOC'!$A$2),'Annual Sales FINAL 06262023'!$E$3:$E$4500,,TRUE),_xlfn.XLOOKUP(A85,'LOOKUP SalesReport 2023-11-13'!A:A,'LOOKUP SalesReport 2023-11-13'!K:K,,FALSE))</f>
        <v>Toksook Bay_grid</v>
      </c>
      <c r="G85" s="98" t="str">
        <f>VLOOKUP($F85,'LOOKUP INTERTIES 2023-11-08'!$B$2:$G$206,6,FALSE)</f>
        <v>Lower Yukon-Kuskokwim</v>
      </c>
      <c r="H85" s="133" cm="1">
        <f t="array" ref="H85">IFERROR(IF(_xlfn.XLOOKUP(1,('Annual Sales FINAL 06262023'!$A$3:$A$4500=$A85)*('Annual Sales FINAL 06262023'!$F$3:$F$4500='Input_Data &amp; TOC'!$A$2),'Annual Sales FINAL 06262023'!$T$3:$T$4500,,TRUE)=0,VLOOKUP($A85,Table2.5a!$A$3:$AA$196,11,FALSE),_xlfn.XLOOKUP(1,('Annual Sales FINAL 06262023'!$A$3:$A$4500=$A85)*('Annual Sales FINAL 06262023'!$F$3:$F$4500='Input_Data &amp; TOC'!$A$2),'Annual Sales FINAL 06262023'!$T$3:$T$4500,,TRUE)),)</f>
        <v>0.52304166666666674</v>
      </c>
      <c r="I85" s="135">
        <f t="shared" si="6"/>
        <v>0.24806666666666671</v>
      </c>
      <c r="J85" s="133" cm="1">
        <f t="array" ref="J85">IFERROR(IF(_xlfn.XLOOKUP(1,('Annual Sales FINAL 06262023'!$A$3:$A$4500=$A85)*('Annual Sales FINAL 06262023'!$F$3:$F$4500='Input_Data &amp; TOC'!$A$2),'Annual Sales FINAL 06262023'!$U$3:$U$4500,,TRUE)=0,VLOOKUP($A85,Table2.5a!$A$3:$AA$196,11,FALSE),_xlfn.XLOOKUP(1,('Annual Sales FINAL 06262023'!$A$3:$A$4500=$A85)*('Annual Sales FINAL 06262023'!$F$3:$F$4500='Input_Data &amp; TOC'!$A$2),'Annual Sales FINAL 06262023'!$U$3:$U$4500,,TRUE)),)</f>
        <v>0.27497500000000002</v>
      </c>
      <c r="K85" s="138">
        <f t="shared" si="7"/>
        <v>0.47427706524336816</v>
      </c>
      <c r="L85" s="134" t="str">
        <f t="shared" si="8"/>
        <v>Yes</v>
      </c>
      <c r="M85" s="135" t="str" cm="1">
        <f t="array" ref="M85">IFERROR(_xlfn.XLOOKUP(1,('Annual Sales FINAL 06262023'!$A$3:$A$4500=$A85)*('Annual Sales FINAL 06262023'!$F$3:$F$4500='Input_Data &amp; TOC'!$A$2),'Annual Sales FINAL 06262023'!$S$3:$S$4500,,TRUE),)</f>
        <v>PCE</v>
      </c>
      <c r="N85" s="174" cm="1">
        <f t="array" ref="N85">IFERROR(_xlfn.XLOOKUP(1,('Annual Sales FINAL 06262023'!$A$3:$A$4500=$A85)*('Annual Sales FINAL 06262023'!$F$3:$F$4500='Input_Data &amp; TOC'!$A$2),'Annual Sales FINAL 06262023'!$AU$3:$AU$4500,,TRUE),)</f>
        <v>12</v>
      </c>
      <c r="O85" s="98" t="str">
        <f>VLOOKUP($A85,'LOOKUP SalesReport 2023-11-13'!$A$2:$P$216,16,FALSE)</f>
        <v>Lower Yukon-Kuskokwim</v>
      </c>
    </row>
    <row r="86" spans="1:15" s="98" customFormat="1" x14ac:dyDescent="0.25">
      <c r="A86" s="98" t="s">
        <v>575</v>
      </c>
      <c r="B86" s="98">
        <v>331280</v>
      </c>
      <c r="C86">
        <f>VLOOKUP(A86,'LOOKUP SalesReport 2023-11-13'!$A$2:$Q$216,9,FALSE)</f>
        <v>169</v>
      </c>
      <c r="D86" s="48" t="str" cm="1">
        <f t="array" ref="D86">IFERROR(_xlfn.XLOOKUP(1,('Annual Sales FINAL 06262023'!$A$3:$A$4500=Table2.5c!$A86)*('Annual Sales FINAL 06262023'!$F$3:$F$4500='Input_Data &amp; TOC'!$A$2),'Annual Sales FINAL 06262023'!$J$3:$J$4500,,TRUE),_xlfn.XLOOKUP(A86,'LOOKUP SalesReport 2023-11-13'!A:A,'LOOKUP SalesReport 2023-11-13'!H:H,,FALSE))</f>
        <v>Alaska Village Electric Cooperative</v>
      </c>
      <c r="E86" s="48" t="str" cm="1">
        <f t="array" ref="E86">IFERROR(_xlfn.XLOOKUP(1,('Annual Sales FINAL 06262023'!$A$3:$A$4500=Table2.5c!$A86)*('Annual Sales FINAL 06262023'!$F$3:$F$4500='Input_Data &amp; TOC'!$A$2),'Annual Sales FINAL 06262023'!$B$3:$B$4500,,TRUE),_xlfn.XLOOKUP(A86,'LOOKUP SalesReport 2023-11-13'!A:A,'LOOKUP SalesReport 2023-11-13'!G:G,,FALSE))</f>
        <v>Chevak</v>
      </c>
      <c r="F86" s="48" t="str" cm="1">
        <f t="array" ref="F86">IFERROR(_xlfn.XLOOKUP(1,('Annual Sales FINAL 06262023'!$A$3:$A$4500=Table2.5c!$A86)*('Annual Sales FINAL 06262023'!$F$3:$F$4500='Input_Data &amp; TOC'!$A$2),'Annual Sales FINAL 06262023'!$E$3:$E$4500,,TRUE),_xlfn.XLOOKUP(A86,'LOOKUP SalesReport 2023-11-13'!A:A,'LOOKUP SalesReport 2023-11-13'!K:K,,FALSE))</f>
        <v>Chevak_grid</v>
      </c>
      <c r="G86" s="98" t="str">
        <f>VLOOKUP($F86,'LOOKUP INTERTIES 2023-11-08'!$B$2:$G$206,6,FALSE)</f>
        <v>Lower Yukon-Kuskokwim</v>
      </c>
      <c r="H86" s="133" cm="1">
        <f t="array" ref="H86">IFERROR(IF(_xlfn.XLOOKUP(1,('Annual Sales FINAL 06262023'!$A$3:$A$4500=$A86)*('Annual Sales FINAL 06262023'!$F$3:$F$4500='Input_Data &amp; TOC'!$A$2),'Annual Sales FINAL 06262023'!$T$3:$T$4500,,TRUE)=0,VLOOKUP($A86,Table2.5a!$A$3:$AA$196,11,FALSE),_xlfn.XLOOKUP(1,('Annual Sales FINAL 06262023'!$A$3:$A$4500=$A86)*('Annual Sales FINAL 06262023'!$F$3:$F$4500='Input_Data &amp; TOC'!$A$2),'Annual Sales FINAL 06262023'!$T$3:$T$4500,,TRUE)),)</f>
        <v>0.50305000000000011</v>
      </c>
      <c r="I86" s="135">
        <f t="shared" si="6"/>
        <v>0.21858333333333341</v>
      </c>
      <c r="J86" s="133" cm="1">
        <f t="array" ref="J86">IFERROR(IF(_xlfn.XLOOKUP(1,('Annual Sales FINAL 06262023'!$A$3:$A$4500=$A86)*('Annual Sales FINAL 06262023'!$F$3:$F$4500='Input_Data &amp; TOC'!$A$2),'Annual Sales FINAL 06262023'!$U$3:$U$4500,,TRUE)=0,VLOOKUP($A86,Table2.5a!$A$3:$AA$196,11,FALSE),_xlfn.XLOOKUP(1,('Annual Sales FINAL 06262023'!$A$3:$A$4500=$A86)*('Annual Sales FINAL 06262023'!$F$3:$F$4500='Input_Data &amp; TOC'!$A$2),'Annual Sales FINAL 06262023'!$U$3:$U$4500,,TRUE)),)</f>
        <v>0.2844666666666667</v>
      </c>
      <c r="K86" s="138">
        <f t="shared" si="7"/>
        <v>0.43451611834476367</v>
      </c>
      <c r="L86" s="134" t="str">
        <f t="shared" si="8"/>
        <v>Yes</v>
      </c>
      <c r="M86" s="135" t="str" cm="1">
        <f t="array" ref="M86">IFERROR(_xlfn.XLOOKUP(1,('Annual Sales FINAL 06262023'!$A$3:$A$4500=$A86)*('Annual Sales FINAL 06262023'!$F$3:$F$4500='Input_Data &amp; TOC'!$A$2),'Annual Sales FINAL 06262023'!$S$3:$S$4500,,TRUE),)</f>
        <v>PCE</v>
      </c>
      <c r="N86" s="174" cm="1">
        <f t="array" ref="N86">IFERROR(_xlfn.XLOOKUP(1,('Annual Sales FINAL 06262023'!$A$3:$A$4500=$A86)*('Annual Sales FINAL 06262023'!$F$3:$F$4500='Input_Data &amp; TOC'!$A$2),'Annual Sales FINAL 06262023'!$AU$3:$AU$4500,,TRUE),)</f>
        <v>12</v>
      </c>
      <c r="O86" s="98" t="str">
        <f>VLOOKUP($A86,'LOOKUP SalesReport 2023-11-13'!$A$2:$P$216,16,FALSE)</f>
        <v>Lower Yukon-Kuskokwim</v>
      </c>
    </row>
    <row r="87" spans="1:15" s="98" customFormat="1" x14ac:dyDescent="0.25">
      <c r="A87" s="98" t="s">
        <v>578</v>
      </c>
      <c r="B87" s="98">
        <v>331290</v>
      </c>
      <c r="C87">
        <f>VLOOKUP(A87,'LOOKUP SalesReport 2023-11-13'!$A$2:$Q$216,9,FALSE)</f>
        <v>169</v>
      </c>
      <c r="D87" s="48" t="str" cm="1">
        <f t="array" ref="D87">IFERROR(_xlfn.XLOOKUP(1,('Annual Sales FINAL 06262023'!$A$3:$A$4500=Table2.5c!$A87)*('Annual Sales FINAL 06262023'!$F$3:$F$4500='Input_Data &amp; TOC'!$A$2),'Annual Sales FINAL 06262023'!$J$3:$J$4500,,TRUE),_xlfn.XLOOKUP(A87,'LOOKUP SalesReport 2023-11-13'!A:A,'LOOKUP SalesReport 2023-11-13'!H:H,,FALSE))</f>
        <v>Alaska Village Electric Cooperative</v>
      </c>
      <c r="E87" s="48" t="str" cm="1">
        <f t="array" ref="E87">IFERROR(_xlfn.XLOOKUP(1,('Annual Sales FINAL 06262023'!$A$3:$A$4500=Table2.5c!$A87)*('Annual Sales FINAL 06262023'!$F$3:$F$4500='Input_Data &amp; TOC'!$A$2),'Annual Sales FINAL 06262023'!$B$3:$B$4500,,TRUE),_xlfn.XLOOKUP(A87,'LOOKUP SalesReport 2023-11-13'!A:A,'LOOKUP SalesReport 2023-11-13'!G:G,,FALSE))</f>
        <v>Eek</v>
      </c>
      <c r="F87" s="48" t="str" cm="1">
        <f t="array" ref="F87">IFERROR(_xlfn.XLOOKUP(1,('Annual Sales FINAL 06262023'!$A$3:$A$4500=Table2.5c!$A87)*('Annual Sales FINAL 06262023'!$F$3:$F$4500='Input_Data &amp; TOC'!$A$2),'Annual Sales FINAL 06262023'!$E$3:$E$4500,,TRUE),_xlfn.XLOOKUP(A87,'LOOKUP SalesReport 2023-11-13'!A:A,'LOOKUP SalesReport 2023-11-13'!K:K,,FALSE))</f>
        <v>Eek_grid</v>
      </c>
      <c r="G87" s="98" t="str">
        <f>VLOOKUP($F87,'LOOKUP INTERTIES 2023-11-08'!$B$2:$G$206,6,FALSE)</f>
        <v>Lower Yukon-Kuskokwim</v>
      </c>
      <c r="H87" s="133" cm="1">
        <f t="array" ref="H87">IFERROR(IF(_xlfn.XLOOKUP(1,('Annual Sales FINAL 06262023'!$A$3:$A$4500=$A87)*('Annual Sales FINAL 06262023'!$F$3:$F$4500='Input_Data &amp; TOC'!$A$2),'Annual Sales FINAL 06262023'!$T$3:$T$4500,,TRUE)=0,VLOOKUP($A87,Table2.5a!$A$3:$AA$196,11,FALSE),_xlfn.XLOOKUP(1,('Annual Sales FINAL 06262023'!$A$3:$A$4500=$A87)*('Annual Sales FINAL 06262023'!$F$3:$F$4500='Input_Data &amp; TOC'!$A$2),'Annual Sales FINAL 06262023'!$T$3:$T$4500,,TRUE)),)</f>
        <v>0.50679166666666664</v>
      </c>
      <c r="I87" s="135">
        <f t="shared" si="6"/>
        <v>0.24894166666666662</v>
      </c>
      <c r="J87" s="133" cm="1">
        <f t="array" ref="J87">IFERROR(IF(_xlfn.XLOOKUP(1,('Annual Sales FINAL 06262023'!$A$3:$A$4500=$A87)*('Annual Sales FINAL 06262023'!$F$3:$F$4500='Input_Data &amp; TOC'!$A$2),'Annual Sales FINAL 06262023'!$U$3:$U$4500,,TRUE)=0,VLOOKUP($A87,Table2.5a!$A$3:$AA$196,11,FALSE),_xlfn.XLOOKUP(1,('Annual Sales FINAL 06262023'!$A$3:$A$4500=$A87)*('Annual Sales FINAL 06262023'!$F$3:$F$4500='Input_Data &amp; TOC'!$A$2),'Annual Sales FINAL 06262023'!$U$3:$U$4500,,TRUE)),)</f>
        <v>0.25785000000000002</v>
      </c>
      <c r="K87" s="138">
        <f t="shared" si="7"/>
        <v>0.49121104990545089</v>
      </c>
      <c r="L87" s="134" t="str">
        <f t="shared" si="8"/>
        <v>Yes</v>
      </c>
      <c r="M87" s="135" t="str" cm="1">
        <f t="array" ref="M87">IFERROR(_xlfn.XLOOKUP(1,('Annual Sales FINAL 06262023'!$A$3:$A$4500=$A87)*('Annual Sales FINAL 06262023'!$F$3:$F$4500='Input_Data &amp; TOC'!$A$2),'Annual Sales FINAL 06262023'!$S$3:$S$4500,,TRUE),)</f>
        <v>PCE</v>
      </c>
      <c r="N87" s="174" cm="1">
        <f t="array" ref="N87">IFERROR(_xlfn.XLOOKUP(1,('Annual Sales FINAL 06262023'!$A$3:$A$4500=$A87)*('Annual Sales FINAL 06262023'!$F$3:$F$4500='Input_Data &amp; TOC'!$A$2),'Annual Sales FINAL 06262023'!$AU$3:$AU$4500,,TRUE),)</f>
        <v>12</v>
      </c>
      <c r="O87" s="98" t="str">
        <f>VLOOKUP($A87,'LOOKUP SalesReport 2023-11-13'!$A$2:$P$216,16,FALSE)</f>
        <v>Lower Yukon-Kuskokwim</v>
      </c>
    </row>
    <row r="88" spans="1:15" s="98" customFormat="1" x14ac:dyDescent="0.25">
      <c r="A88" s="98" t="s">
        <v>590</v>
      </c>
      <c r="B88" s="98">
        <v>331310</v>
      </c>
      <c r="C88">
        <f>VLOOKUP(A88,'LOOKUP SalesReport 2023-11-13'!$A$2:$Q$216,9,FALSE)</f>
        <v>169</v>
      </c>
      <c r="D88" s="48" t="str" cm="1">
        <f t="array" ref="D88">IFERROR(_xlfn.XLOOKUP(1,('Annual Sales FINAL 06262023'!$A$3:$A$4500=Table2.5c!$A88)*('Annual Sales FINAL 06262023'!$F$3:$F$4500='Input_Data &amp; TOC'!$A$2),'Annual Sales FINAL 06262023'!$J$3:$J$4500,,TRUE),_xlfn.XLOOKUP(A88,'LOOKUP SalesReport 2023-11-13'!A:A,'LOOKUP SalesReport 2023-11-13'!H:H,,FALSE))</f>
        <v>Alaska Village Electric Cooperative</v>
      </c>
      <c r="E88" s="48" t="str" cm="1">
        <f t="array" ref="E88">IFERROR(_xlfn.XLOOKUP(1,('Annual Sales FINAL 06262023'!$A$3:$A$4500=Table2.5c!$A88)*('Annual Sales FINAL 06262023'!$F$3:$F$4500='Input_Data &amp; TOC'!$A$2),'Annual Sales FINAL 06262023'!$B$3:$B$4500,,TRUE),_xlfn.XLOOKUP(A88,'LOOKUP SalesReport 2023-11-13'!A:A,'LOOKUP SalesReport 2023-11-13'!G:G,,FALSE))</f>
        <v>Emmonak</v>
      </c>
      <c r="F88" s="48" t="str" cm="1">
        <f t="array" ref="F88">IFERROR(_xlfn.XLOOKUP(1,('Annual Sales FINAL 06262023'!$A$3:$A$4500=Table2.5c!$A88)*('Annual Sales FINAL 06262023'!$F$3:$F$4500='Input_Data &amp; TOC'!$A$2),'Annual Sales FINAL 06262023'!$E$3:$E$4500,,TRUE),_xlfn.XLOOKUP(A88,'LOOKUP SalesReport 2023-11-13'!A:A,'LOOKUP SalesReport 2023-11-13'!K:K,,FALSE))</f>
        <v>Emmonak_grid</v>
      </c>
      <c r="G88" s="98" t="str">
        <f>VLOOKUP($F88,'LOOKUP INTERTIES 2023-11-08'!$B$2:$G$206,6,FALSE)</f>
        <v>Lower Yukon-Kuskokwim</v>
      </c>
      <c r="H88" s="133" cm="1">
        <f t="array" ref="H88">IFERROR(IF(_xlfn.XLOOKUP(1,('Annual Sales FINAL 06262023'!$A$3:$A$4500=$A88)*('Annual Sales FINAL 06262023'!$F$3:$F$4500='Input_Data &amp; TOC'!$A$2),'Annual Sales FINAL 06262023'!$T$3:$T$4500,,TRUE)=0,VLOOKUP($A88,Table2.5a!$A$3:$AA$196,11,FALSE),_xlfn.XLOOKUP(1,('Annual Sales FINAL 06262023'!$A$3:$A$4500=$A88)*('Annual Sales FINAL 06262023'!$F$3:$F$4500='Input_Data &amp; TOC'!$A$2),'Annual Sales FINAL 06262023'!$T$3:$T$4500,,TRUE)),)</f>
        <v>0.51106666666666645</v>
      </c>
      <c r="I88" s="135">
        <f t="shared" si="6"/>
        <v>0.24549999999999977</v>
      </c>
      <c r="J88" s="133" cm="1">
        <f t="array" ref="J88">IFERROR(IF(_xlfn.XLOOKUP(1,('Annual Sales FINAL 06262023'!$A$3:$A$4500=$A88)*('Annual Sales FINAL 06262023'!$F$3:$F$4500='Input_Data &amp; TOC'!$A$2),'Annual Sales FINAL 06262023'!$U$3:$U$4500,,TRUE)=0,VLOOKUP($A88,Table2.5a!$A$3:$AA$196,11,FALSE),_xlfn.XLOOKUP(1,('Annual Sales FINAL 06262023'!$A$3:$A$4500=$A88)*('Annual Sales FINAL 06262023'!$F$3:$F$4500='Input_Data &amp; TOC'!$A$2),'Annual Sales FINAL 06262023'!$U$3:$U$4500,,TRUE)),)</f>
        <v>0.26556666666666667</v>
      </c>
      <c r="K88" s="138">
        <f t="shared" si="7"/>
        <v>0.48036785807461496</v>
      </c>
      <c r="L88" s="134" t="str">
        <f t="shared" si="8"/>
        <v>Yes</v>
      </c>
      <c r="M88" s="135" t="str" cm="1">
        <f t="array" ref="M88">IFERROR(_xlfn.XLOOKUP(1,('Annual Sales FINAL 06262023'!$A$3:$A$4500=$A88)*('Annual Sales FINAL 06262023'!$F$3:$F$4500='Input_Data &amp; TOC'!$A$2),'Annual Sales FINAL 06262023'!$S$3:$S$4500,,TRUE),)</f>
        <v>PCE</v>
      </c>
      <c r="N88" s="174" cm="1">
        <f t="array" ref="N88">IFERROR(_xlfn.XLOOKUP(1,('Annual Sales FINAL 06262023'!$A$3:$A$4500=$A88)*('Annual Sales FINAL 06262023'!$F$3:$F$4500='Input_Data &amp; TOC'!$A$2),'Annual Sales FINAL 06262023'!$AU$3:$AU$4500,,TRUE),)</f>
        <v>12</v>
      </c>
      <c r="O88" s="98" t="str">
        <f>VLOOKUP($A88,'LOOKUP SalesReport 2023-11-13'!$A$2:$P$216,16,FALSE)</f>
        <v>Lower Yukon-Kuskokwim</v>
      </c>
    </row>
    <row r="89" spans="1:15" s="98" customFormat="1" x14ac:dyDescent="0.25">
      <c r="A89" s="98" t="s">
        <v>595</v>
      </c>
      <c r="B89" s="98">
        <v>331330</v>
      </c>
      <c r="C89">
        <f>VLOOKUP(A89,'LOOKUP SalesReport 2023-11-13'!$A$2:$Q$216,9,FALSE)</f>
        <v>169</v>
      </c>
      <c r="D89" s="48" t="str" cm="1">
        <f t="array" ref="D89">IFERROR(_xlfn.XLOOKUP(1,('Annual Sales FINAL 06262023'!$A$3:$A$4500=Table2.5c!$A89)*('Annual Sales FINAL 06262023'!$F$3:$F$4500='Input_Data &amp; TOC'!$A$2),'Annual Sales FINAL 06262023'!$J$3:$J$4500,,TRUE),_xlfn.XLOOKUP(A89,'LOOKUP SalesReport 2023-11-13'!A:A,'LOOKUP SalesReport 2023-11-13'!H:H,,FALSE))</f>
        <v>Alaska Village Electric Cooperative</v>
      </c>
      <c r="E89" s="48" t="str" cm="1">
        <f t="array" ref="E89">IFERROR(_xlfn.XLOOKUP(1,('Annual Sales FINAL 06262023'!$A$3:$A$4500=Table2.5c!$A89)*('Annual Sales FINAL 06262023'!$F$3:$F$4500='Input_Data &amp; TOC'!$A$2),'Annual Sales FINAL 06262023'!$B$3:$B$4500,,TRUE),_xlfn.XLOOKUP(A89,'LOOKUP SalesReport 2023-11-13'!A:A,'LOOKUP SalesReport 2023-11-13'!G:G,,FALSE))</f>
        <v>Goodnews Bay</v>
      </c>
      <c r="F89" s="48" t="str" cm="1">
        <f t="array" ref="F89">IFERROR(_xlfn.XLOOKUP(1,('Annual Sales FINAL 06262023'!$A$3:$A$4500=Table2.5c!$A89)*('Annual Sales FINAL 06262023'!$F$3:$F$4500='Input_Data &amp; TOC'!$A$2),'Annual Sales FINAL 06262023'!$E$3:$E$4500,,TRUE),_xlfn.XLOOKUP(A89,'LOOKUP SalesReport 2023-11-13'!A:A,'LOOKUP SalesReport 2023-11-13'!K:K,,FALSE))</f>
        <v>Goodnews Bay_grid</v>
      </c>
      <c r="G89" s="98" t="str">
        <f>VLOOKUP($F89,'LOOKUP INTERTIES 2023-11-08'!$B$2:$G$206,6,FALSE)</f>
        <v>Lower Yukon-Kuskokwim</v>
      </c>
      <c r="H89" s="133" cm="1">
        <f t="array" ref="H89">IFERROR(IF(_xlfn.XLOOKUP(1,('Annual Sales FINAL 06262023'!$A$3:$A$4500=$A89)*('Annual Sales FINAL 06262023'!$F$3:$F$4500='Input_Data &amp; TOC'!$A$2),'Annual Sales FINAL 06262023'!$T$3:$T$4500,,TRUE)=0,VLOOKUP($A89,Table2.5a!$A$3:$AA$196,11,FALSE),_xlfn.XLOOKUP(1,('Annual Sales FINAL 06262023'!$A$3:$A$4500=$A89)*('Annual Sales FINAL 06262023'!$F$3:$F$4500='Input_Data &amp; TOC'!$A$2),'Annual Sales FINAL 06262023'!$T$3:$T$4500,,TRUE)),)</f>
        <v>0.53255833333333336</v>
      </c>
      <c r="I89" s="135">
        <f t="shared" si="6"/>
        <v>0.27354166666666663</v>
      </c>
      <c r="J89" s="133" cm="1">
        <f t="array" ref="J89">IFERROR(IF(_xlfn.XLOOKUP(1,('Annual Sales FINAL 06262023'!$A$3:$A$4500=$A89)*('Annual Sales FINAL 06262023'!$F$3:$F$4500='Input_Data &amp; TOC'!$A$2),'Annual Sales FINAL 06262023'!$U$3:$U$4500,,TRUE)=0,VLOOKUP($A89,Table2.5a!$A$3:$AA$196,11,FALSE),_xlfn.XLOOKUP(1,('Annual Sales FINAL 06262023'!$A$3:$A$4500=$A89)*('Annual Sales FINAL 06262023'!$F$3:$F$4500='Input_Data &amp; TOC'!$A$2),'Annual Sales FINAL 06262023'!$U$3:$U$4500,,TRUE)),)</f>
        <v>0.25901666666666673</v>
      </c>
      <c r="K89" s="138">
        <f t="shared" si="7"/>
        <v>0.51363700377110477</v>
      </c>
      <c r="L89" s="134" t="str">
        <f t="shared" si="8"/>
        <v>Yes</v>
      </c>
      <c r="M89" s="135" t="str" cm="1">
        <f t="array" ref="M89">IFERROR(_xlfn.XLOOKUP(1,('Annual Sales FINAL 06262023'!$A$3:$A$4500=$A89)*('Annual Sales FINAL 06262023'!$F$3:$F$4500='Input_Data &amp; TOC'!$A$2),'Annual Sales FINAL 06262023'!$S$3:$S$4500,,TRUE),)</f>
        <v>PCE</v>
      </c>
      <c r="N89" s="174" cm="1">
        <f t="array" ref="N89">IFERROR(_xlfn.XLOOKUP(1,('Annual Sales FINAL 06262023'!$A$3:$A$4500=$A89)*('Annual Sales FINAL 06262023'!$F$3:$F$4500='Input_Data &amp; TOC'!$A$2),'Annual Sales FINAL 06262023'!$AU$3:$AU$4500,,TRUE),)</f>
        <v>12</v>
      </c>
      <c r="O89" s="98" t="str">
        <f>VLOOKUP($A89,'LOOKUP SalesReport 2023-11-13'!$A$2:$P$216,16,FALSE)</f>
        <v>Lower Yukon-Kuskokwim</v>
      </c>
    </row>
    <row r="90" spans="1:15" s="98" customFormat="1" x14ac:dyDescent="0.25">
      <c r="A90" s="98" t="s">
        <v>604</v>
      </c>
      <c r="B90" s="98">
        <v>331360</v>
      </c>
      <c r="C90">
        <f>VLOOKUP(A90,'LOOKUP SalesReport 2023-11-13'!$A$2:$Q$216,9,FALSE)</f>
        <v>169</v>
      </c>
      <c r="D90" s="48" t="str" cm="1">
        <f t="array" ref="D90">IFERROR(_xlfn.XLOOKUP(1,('Annual Sales FINAL 06262023'!$A$3:$A$4500=Table2.5c!$A90)*('Annual Sales FINAL 06262023'!$F$3:$F$4500='Input_Data &amp; TOC'!$A$2),'Annual Sales FINAL 06262023'!$J$3:$J$4500,,TRUE),_xlfn.XLOOKUP(A90,'LOOKUP SalesReport 2023-11-13'!A:A,'LOOKUP SalesReport 2023-11-13'!H:H,,FALSE))</f>
        <v>Alaska Village Electric Cooperative</v>
      </c>
      <c r="E90" s="48" t="str" cm="1">
        <f t="array" ref="E90">IFERROR(_xlfn.XLOOKUP(1,('Annual Sales FINAL 06262023'!$A$3:$A$4500=Table2.5c!$A90)*('Annual Sales FINAL 06262023'!$F$3:$F$4500='Input_Data &amp; TOC'!$A$2),'Annual Sales FINAL 06262023'!$B$3:$B$4500,,TRUE),_xlfn.XLOOKUP(A90,'LOOKUP SalesReport 2023-11-13'!A:A,'LOOKUP SalesReport 2023-11-13'!G:G,,FALSE))</f>
        <v>Hooper Bay</v>
      </c>
      <c r="F90" s="48" t="str" cm="1">
        <f t="array" ref="F90">IFERROR(_xlfn.XLOOKUP(1,('Annual Sales FINAL 06262023'!$A$3:$A$4500=Table2.5c!$A90)*('Annual Sales FINAL 06262023'!$F$3:$F$4500='Input_Data &amp; TOC'!$A$2),'Annual Sales FINAL 06262023'!$E$3:$E$4500,,TRUE),_xlfn.XLOOKUP(A90,'LOOKUP SalesReport 2023-11-13'!A:A,'LOOKUP SalesReport 2023-11-13'!K:K,,FALSE))</f>
        <v>Hooper Bay_grid</v>
      </c>
      <c r="G90" s="98" t="str">
        <f>VLOOKUP($F90,'LOOKUP INTERTIES 2023-11-08'!$B$2:$G$206,6,FALSE)</f>
        <v>Lower Yukon-Kuskokwim</v>
      </c>
      <c r="H90" s="133" cm="1">
        <f t="array" ref="H90">IFERROR(IF(_xlfn.XLOOKUP(1,('Annual Sales FINAL 06262023'!$A$3:$A$4500=$A90)*('Annual Sales FINAL 06262023'!$F$3:$F$4500='Input_Data &amp; TOC'!$A$2),'Annual Sales FINAL 06262023'!$T$3:$T$4500,,TRUE)=0,VLOOKUP($A90,Table2.5a!$A$3:$AA$196,11,FALSE),_xlfn.XLOOKUP(1,('Annual Sales FINAL 06262023'!$A$3:$A$4500=$A90)*('Annual Sales FINAL 06262023'!$F$3:$F$4500='Input_Data &amp; TOC'!$A$2),'Annual Sales FINAL 06262023'!$T$3:$T$4500,,TRUE)),)</f>
        <v>0.4981666666666667</v>
      </c>
      <c r="I90" s="135">
        <f t="shared" si="6"/>
        <v>0.23295833333333343</v>
      </c>
      <c r="J90" s="133" cm="1">
        <f t="array" ref="J90">IFERROR(IF(_xlfn.XLOOKUP(1,('Annual Sales FINAL 06262023'!$A$3:$A$4500=$A90)*('Annual Sales FINAL 06262023'!$F$3:$F$4500='Input_Data &amp; TOC'!$A$2),'Annual Sales FINAL 06262023'!$U$3:$U$4500,,TRUE)=0,VLOOKUP($A90,Table2.5a!$A$3:$AA$196,11,FALSE),_xlfn.XLOOKUP(1,('Annual Sales FINAL 06262023'!$A$3:$A$4500=$A90)*('Annual Sales FINAL 06262023'!$F$3:$F$4500='Input_Data &amp; TOC'!$A$2),'Annual Sales FINAL 06262023'!$U$3:$U$4500,,TRUE)),)</f>
        <v>0.26520833333333327</v>
      </c>
      <c r="K90" s="138">
        <f t="shared" si="7"/>
        <v>0.46763131482101056</v>
      </c>
      <c r="L90" s="134" t="str">
        <f t="shared" si="8"/>
        <v>Yes</v>
      </c>
      <c r="M90" s="135" t="str" cm="1">
        <f t="array" ref="M90">IFERROR(_xlfn.XLOOKUP(1,('Annual Sales FINAL 06262023'!$A$3:$A$4500=$A90)*('Annual Sales FINAL 06262023'!$F$3:$F$4500='Input_Data &amp; TOC'!$A$2),'Annual Sales FINAL 06262023'!$S$3:$S$4500,,TRUE),)</f>
        <v>PCE</v>
      </c>
      <c r="N90" s="174" cm="1">
        <f t="array" ref="N90">IFERROR(_xlfn.XLOOKUP(1,('Annual Sales FINAL 06262023'!$A$3:$A$4500=$A90)*('Annual Sales FINAL 06262023'!$F$3:$F$4500='Input_Data &amp; TOC'!$A$2),'Annual Sales FINAL 06262023'!$AU$3:$AU$4500,,TRUE),)</f>
        <v>12</v>
      </c>
      <c r="O90" s="98" t="str">
        <f>VLOOKUP($A90,'LOOKUP SalesReport 2023-11-13'!$A$2:$P$216,16,FALSE)</f>
        <v>Lower Yukon-Kuskokwim</v>
      </c>
    </row>
    <row r="91" spans="1:15" s="98" customFormat="1" x14ac:dyDescent="0.25">
      <c r="A91" s="98" t="s">
        <v>722</v>
      </c>
      <c r="B91" s="98">
        <v>331720</v>
      </c>
      <c r="C91">
        <f>VLOOKUP(A91,'LOOKUP SalesReport 2023-11-13'!$A$2:$Q$216,9,FALSE)</f>
        <v>169</v>
      </c>
      <c r="D91" s="48" t="str" cm="1">
        <f t="array" ref="D91">IFERROR(_xlfn.XLOOKUP(1,('Annual Sales FINAL 06262023'!$A$3:$A$4500=Table2.5c!$A91)*('Annual Sales FINAL 06262023'!$F$3:$F$4500='Input_Data &amp; TOC'!$A$2),'Annual Sales FINAL 06262023'!$J$3:$J$4500,,TRUE),_xlfn.XLOOKUP(A91,'LOOKUP SalesReport 2023-11-13'!A:A,'LOOKUP SalesReport 2023-11-13'!H:H,,FALSE))</f>
        <v>Alaska Village Electric Cooperative</v>
      </c>
      <c r="E91" s="48" t="str" cm="1">
        <f t="array" ref="E91">IFERROR(_xlfn.XLOOKUP(1,('Annual Sales FINAL 06262023'!$A$3:$A$4500=Table2.5c!$A91)*('Annual Sales FINAL 06262023'!$F$3:$F$4500='Input_Data &amp; TOC'!$A$2),'Annual Sales FINAL 06262023'!$B$3:$B$4500,,TRUE),_xlfn.XLOOKUP(A91,'LOOKUP SalesReport 2023-11-13'!A:A,'LOOKUP SalesReport 2023-11-13'!G:G,,FALSE))</f>
        <v>Kalskag</v>
      </c>
      <c r="F91" s="48" t="str" cm="1">
        <f t="array" ref="F91">IFERROR(_xlfn.XLOOKUP(1,('Annual Sales FINAL 06262023'!$A$3:$A$4500=Table2.5c!$A91)*('Annual Sales FINAL 06262023'!$F$3:$F$4500='Input_Data &amp; TOC'!$A$2),'Annual Sales FINAL 06262023'!$E$3:$E$4500,,TRUE),_xlfn.XLOOKUP(A91,'LOOKUP SalesReport 2023-11-13'!A:A,'LOOKUP SalesReport 2023-11-13'!K:K,,FALSE))</f>
        <v>Upper Kalskag_grid</v>
      </c>
      <c r="G91" s="98" t="str">
        <f>VLOOKUP($F91,'LOOKUP INTERTIES 2023-11-08'!$B$2:$G$206,6,FALSE)</f>
        <v>Lower Yukon-Kuskokwim</v>
      </c>
      <c r="H91" s="133" cm="1">
        <f t="array" ref="H91">IFERROR(IF(_xlfn.XLOOKUP(1,('Annual Sales FINAL 06262023'!$A$3:$A$4500=$A91)*('Annual Sales FINAL 06262023'!$F$3:$F$4500='Input_Data &amp; TOC'!$A$2),'Annual Sales FINAL 06262023'!$T$3:$T$4500,,TRUE)=0,VLOOKUP($A91,Table2.5a!$A$3:$AA$196,11,FALSE),_xlfn.XLOOKUP(1,('Annual Sales FINAL 06262023'!$A$3:$A$4500=$A91)*('Annual Sales FINAL 06262023'!$F$3:$F$4500='Input_Data &amp; TOC'!$A$2),'Annual Sales FINAL 06262023'!$T$3:$T$4500,,TRUE)),)</f>
        <v>0.51345833333333324</v>
      </c>
      <c r="I91" s="135">
        <f t="shared" si="6"/>
        <v>0.25509999999999983</v>
      </c>
      <c r="J91" s="133" cm="1">
        <f t="array" ref="J91">IFERROR(IF(_xlfn.XLOOKUP(1,('Annual Sales FINAL 06262023'!$A$3:$A$4500=$A91)*('Annual Sales FINAL 06262023'!$F$3:$F$4500='Input_Data &amp; TOC'!$A$2),'Annual Sales FINAL 06262023'!$U$3:$U$4500,,TRUE)=0,VLOOKUP($A91,Table2.5a!$A$3:$AA$196,11,FALSE),_xlfn.XLOOKUP(1,('Annual Sales FINAL 06262023'!$A$3:$A$4500=$A91)*('Annual Sales FINAL 06262023'!$F$3:$F$4500='Input_Data &amp; TOC'!$A$2),'Annual Sales FINAL 06262023'!$U$3:$U$4500,,TRUE)),)</f>
        <v>0.25835833333333341</v>
      </c>
      <c r="K91" s="138">
        <f t="shared" si="7"/>
        <v>0.49682707133003301</v>
      </c>
      <c r="L91" s="134" t="str">
        <f t="shared" si="8"/>
        <v>Yes</v>
      </c>
      <c r="M91" s="135" t="str" cm="1">
        <f t="array" ref="M91">IFERROR(_xlfn.XLOOKUP(1,('Annual Sales FINAL 06262023'!$A$3:$A$4500=$A91)*('Annual Sales FINAL 06262023'!$F$3:$F$4500='Input_Data &amp; TOC'!$A$2),'Annual Sales FINAL 06262023'!$S$3:$S$4500,,TRUE),)</f>
        <v>PCE</v>
      </c>
      <c r="N91" s="174" cm="1">
        <f t="array" ref="N91">IFERROR(_xlfn.XLOOKUP(1,('Annual Sales FINAL 06262023'!$A$3:$A$4500=$A91)*('Annual Sales FINAL 06262023'!$F$3:$F$4500='Input_Data &amp; TOC'!$A$2),'Annual Sales FINAL 06262023'!$AU$3:$AU$4500,,TRUE),)</f>
        <v>12</v>
      </c>
      <c r="O91" s="98" t="str">
        <f>VLOOKUP($A91,'LOOKUP SalesReport 2023-11-13'!$A$2:$P$216,16,FALSE)</f>
        <v>Lower Yukon-Kuskokwim</v>
      </c>
    </row>
    <row r="92" spans="1:15" s="98" customFormat="1" x14ac:dyDescent="0.25">
      <c r="A92" s="98" t="s">
        <v>616</v>
      </c>
      <c r="B92" s="98">
        <v>331390</v>
      </c>
      <c r="C92">
        <f>VLOOKUP(A92,'LOOKUP SalesReport 2023-11-13'!$A$2:$Q$216,9,FALSE)</f>
        <v>169</v>
      </c>
      <c r="D92" s="48" t="str" cm="1">
        <f t="array" ref="D92">IFERROR(_xlfn.XLOOKUP(1,('Annual Sales FINAL 06262023'!$A$3:$A$4500=Table2.5c!$A92)*('Annual Sales FINAL 06262023'!$F$3:$F$4500='Input_Data &amp; TOC'!$A$2),'Annual Sales FINAL 06262023'!$J$3:$J$4500,,TRUE),_xlfn.XLOOKUP(A92,'LOOKUP SalesReport 2023-11-13'!A:A,'LOOKUP SalesReport 2023-11-13'!H:H,,FALSE))</f>
        <v>Alaska Village Electric Cooperative</v>
      </c>
      <c r="E92" s="48" t="str" cm="1">
        <f t="array" ref="E92">IFERROR(_xlfn.XLOOKUP(1,('Annual Sales FINAL 06262023'!$A$3:$A$4500=Table2.5c!$A92)*('Annual Sales FINAL 06262023'!$F$3:$F$4500='Input_Data &amp; TOC'!$A$2),'Annual Sales FINAL 06262023'!$B$3:$B$4500,,TRUE),_xlfn.XLOOKUP(A92,'LOOKUP SalesReport 2023-11-13'!A:A,'LOOKUP SalesReport 2023-11-13'!G:G,,FALSE))</f>
        <v>Kasigluk</v>
      </c>
      <c r="F92" s="48" t="str" cm="1">
        <f t="array" ref="F92">IFERROR(_xlfn.XLOOKUP(1,('Annual Sales FINAL 06262023'!$A$3:$A$4500=Table2.5c!$A92)*('Annual Sales FINAL 06262023'!$F$3:$F$4500='Input_Data &amp; TOC'!$A$2),'Annual Sales FINAL 06262023'!$E$3:$E$4500,,TRUE),_xlfn.XLOOKUP(A92,'LOOKUP SalesReport 2023-11-13'!A:A,'LOOKUP SalesReport 2023-11-13'!K:K,,FALSE))</f>
        <v>Kasigluk_grid</v>
      </c>
      <c r="G92" s="98" t="str">
        <f>VLOOKUP($F92,'LOOKUP INTERTIES 2023-11-08'!$B$2:$G$206,6,FALSE)</f>
        <v>Lower Yukon-Kuskokwim</v>
      </c>
      <c r="H92" s="133" cm="1">
        <f t="array" ref="H92">IFERROR(IF(_xlfn.XLOOKUP(1,('Annual Sales FINAL 06262023'!$A$3:$A$4500=$A92)*('Annual Sales FINAL 06262023'!$F$3:$F$4500='Input_Data &amp; TOC'!$A$2),'Annual Sales FINAL 06262023'!$T$3:$T$4500,,TRUE)=0,VLOOKUP($A92,Table2.5a!$A$3:$AA$196,11,FALSE),_xlfn.XLOOKUP(1,('Annual Sales FINAL 06262023'!$A$3:$A$4500=$A92)*('Annual Sales FINAL 06262023'!$F$3:$F$4500='Input_Data &amp; TOC'!$A$2),'Annual Sales FINAL 06262023'!$T$3:$T$4500,,TRUE)),)</f>
        <v>0.51470000000000016</v>
      </c>
      <c r="I92" s="135">
        <f t="shared" si="6"/>
        <v>0.2482916666666668</v>
      </c>
      <c r="J92" s="133" cm="1">
        <f t="array" ref="J92">IFERROR(IF(_xlfn.XLOOKUP(1,('Annual Sales FINAL 06262023'!$A$3:$A$4500=$A92)*('Annual Sales FINAL 06262023'!$F$3:$F$4500='Input_Data &amp; TOC'!$A$2),'Annual Sales FINAL 06262023'!$U$3:$U$4500,,TRUE)=0,VLOOKUP($A92,Table2.5a!$A$3:$AA$196,11,FALSE),_xlfn.XLOOKUP(1,('Annual Sales FINAL 06262023'!$A$3:$A$4500=$A92)*('Annual Sales FINAL 06262023'!$F$3:$F$4500='Input_Data &amp; TOC'!$A$2),'Annual Sales FINAL 06262023'!$U$3:$U$4500,,TRUE)),)</f>
        <v>0.26640833333333336</v>
      </c>
      <c r="K92" s="138">
        <f t="shared" si="7"/>
        <v>0.48240075124668103</v>
      </c>
      <c r="L92" s="134" t="str">
        <f t="shared" si="8"/>
        <v>Yes</v>
      </c>
      <c r="M92" s="135" t="str" cm="1">
        <f t="array" ref="M92">IFERROR(_xlfn.XLOOKUP(1,('Annual Sales FINAL 06262023'!$A$3:$A$4500=$A92)*('Annual Sales FINAL 06262023'!$F$3:$F$4500='Input_Data &amp; TOC'!$A$2),'Annual Sales FINAL 06262023'!$S$3:$S$4500,,TRUE),)</f>
        <v>PCE</v>
      </c>
      <c r="N92" s="174" cm="1">
        <f t="array" ref="N92">IFERROR(_xlfn.XLOOKUP(1,('Annual Sales FINAL 06262023'!$A$3:$A$4500=$A92)*('Annual Sales FINAL 06262023'!$F$3:$F$4500='Input_Data &amp; TOC'!$A$2),'Annual Sales FINAL 06262023'!$AU$3:$AU$4500,,TRUE),)</f>
        <v>12</v>
      </c>
      <c r="O92" s="98" t="str">
        <f>VLOOKUP($A92,'LOOKUP SalesReport 2023-11-13'!$A$2:$P$216,16,FALSE)</f>
        <v>Lower Yukon-Kuskokwim</v>
      </c>
    </row>
    <row r="93" spans="1:15" s="98" customFormat="1" x14ac:dyDescent="0.25">
      <c r="A93" s="98" t="s">
        <v>624</v>
      </c>
      <c r="B93" s="98">
        <v>332120</v>
      </c>
      <c r="C93">
        <f>VLOOKUP(A93,'LOOKUP SalesReport 2023-11-13'!$A$2:$Q$216,9,FALSE)</f>
        <v>285</v>
      </c>
      <c r="D93" s="48" t="str" cm="1">
        <f t="array" ref="D93">IFERROR(_xlfn.XLOOKUP(1,('Annual Sales FINAL 06262023'!$A$3:$A$4500=Table2.5c!$A93)*('Annual Sales FINAL 06262023'!$F$3:$F$4500='Input_Data &amp; TOC'!$A$2),'Annual Sales FINAL 06262023'!$J$3:$J$4500,,TRUE),_xlfn.XLOOKUP(A93,'LOOKUP SalesReport 2023-11-13'!A:A,'LOOKUP SalesReport 2023-11-13'!H:H,,FALSE))</f>
        <v>Alaska Village Electric Cooperative</v>
      </c>
      <c r="E93" s="48" t="str" cm="1">
        <f t="array" ref="E93">IFERROR(_xlfn.XLOOKUP(1,('Annual Sales FINAL 06262023'!$A$3:$A$4500=Table2.5c!$A93)*('Annual Sales FINAL 06262023'!$F$3:$F$4500='Input_Data &amp; TOC'!$A$2),'Annual Sales FINAL 06262023'!$B$3:$B$4500,,TRUE),_xlfn.XLOOKUP(A93,'LOOKUP SalesReport 2023-11-13'!A:A,'LOOKUP SalesReport 2023-11-13'!G:G,,FALSE))</f>
        <v>Kotlik</v>
      </c>
      <c r="F93" s="48" t="str" cm="1">
        <f t="array" ref="F93">IFERROR(_xlfn.XLOOKUP(1,('Annual Sales FINAL 06262023'!$A$3:$A$4500=Table2.5c!$A93)*('Annual Sales FINAL 06262023'!$F$3:$F$4500='Input_Data &amp; TOC'!$A$2),'Annual Sales FINAL 06262023'!$E$3:$E$4500,,TRUE),_xlfn.XLOOKUP(A93,'LOOKUP SalesReport 2023-11-13'!A:A,'LOOKUP SalesReport 2023-11-13'!K:K,,FALSE))</f>
        <v>Kotlik_grid</v>
      </c>
      <c r="G93" s="98" t="str">
        <f>VLOOKUP($F93,'LOOKUP INTERTIES 2023-11-08'!$B$2:$G$206,6,FALSE)</f>
        <v>Lower Yukon-Kuskokwim</v>
      </c>
      <c r="H93" s="133" cm="1">
        <f t="array" ref="H93">IFERROR(IF(_xlfn.XLOOKUP(1,('Annual Sales FINAL 06262023'!$A$3:$A$4500=$A93)*('Annual Sales FINAL 06262023'!$F$3:$F$4500='Input_Data &amp; TOC'!$A$2),'Annual Sales FINAL 06262023'!$T$3:$T$4500,,TRUE)=0,VLOOKUP($A93,Table2.5a!$A$3:$AA$196,11,FALSE),_xlfn.XLOOKUP(1,('Annual Sales FINAL 06262023'!$A$3:$A$4500=$A93)*('Annual Sales FINAL 06262023'!$F$3:$F$4500='Input_Data &amp; TOC'!$A$2),'Annual Sales FINAL 06262023'!$T$3:$T$4500,,TRUE)),)</f>
        <v>0.52669166666666667</v>
      </c>
      <c r="I93" s="135">
        <f t="shared" si="6"/>
        <v>0.26809166666666673</v>
      </c>
      <c r="J93" s="133" cm="1">
        <f t="array" ref="J93">IFERROR(IF(_xlfn.XLOOKUP(1,('Annual Sales FINAL 06262023'!$A$3:$A$4500=$A93)*('Annual Sales FINAL 06262023'!$F$3:$F$4500='Input_Data &amp; TOC'!$A$2),'Annual Sales FINAL 06262023'!$U$3:$U$4500,,TRUE)=0,VLOOKUP($A93,Table2.5a!$A$3:$AA$196,11,FALSE),_xlfn.XLOOKUP(1,('Annual Sales FINAL 06262023'!$A$3:$A$4500=$A93)*('Annual Sales FINAL 06262023'!$F$3:$F$4500='Input_Data &amp; TOC'!$A$2),'Annual Sales FINAL 06262023'!$U$3:$U$4500,,TRUE)),)</f>
        <v>0.25859999999999994</v>
      </c>
      <c r="K93" s="138">
        <f t="shared" si="7"/>
        <v>0.50901064822872344</v>
      </c>
      <c r="L93" s="134" t="str">
        <f t="shared" si="8"/>
        <v>Yes</v>
      </c>
      <c r="M93" s="135" t="str" cm="1">
        <f t="array" ref="M93">IFERROR(_xlfn.XLOOKUP(1,('Annual Sales FINAL 06262023'!$A$3:$A$4500=$A93)*('Annual Sales FINAL 06262023'!$F$3:$F$4500='Input_Data &amp; TOC'!$A$2),'Annual Sales FINAL 06262023'!$S$3:$S$4500,,TRUE),)</f>
        <v>PCE</v>
      </c>
      <c r="N93" s="174" cm="1">
        <f t="array" ref="N93">IFERROR(_xlfn.XLOOKUP(1,('Annual Sales FINAL 06262023'!$A$3:$A$4500=$A93)*('Annual Sales FINAL 06262023'!$F$3:$F$4500='Input_Data &amp; TOC'!$A$2),'Annual Sales FINAL 06262023'!$AU$3:$AU$4500,,TRUE),)</f>
        <v>12</v>
      </c>
      <c r="O93" s="98" t="str">
        <f>VLOOKUP($A93,'LOOKUP SalesReport 2023-11-13'!$A$2:$P$216,16,FALSE)</f>
        <v>Lower Yukon-Kuskokwim</v>
      </c>
    </row>
    <row r="94" spans="1:15" s="98" customFormat="1" x14ac:dyDescent="0.25">
      <c r="A94" s="98" t="s">
        <v>839</v>
      </c>
      <c r="B94" s="98">
        <v>331780</v>
      </c>
      <c r="C94">
        <f>VLOOKUP(A94,'LOOKUP SalesReport 2023-11-13'!$A$2:$Q$216,9,FALSE)</f>
        <v>337</v>
      </c>
      <c r="D94" s="48" t="str" cm="1">
        <f t="array" ref="D94">IFERROR(_xlfn.XLOOKUP(1,('Annual Sales FINAL 06262023'!$A$3:$A$4500=Table2.5c!$A94)*('Annual Sales FINAL 06262023'!$F$3:$F$4500='Input_Data &amp; TOC'!$A$2),'Annual Sales FINAL 06262023'!$J$3:$J$4500,,TRUE),_xlfn.XLOOKUP(A94,'LOOKUP SalesReport 2023-11-13'!A:A,'LOOKUP SalesReport 2023-11-13'!H:H,,FALSE))</f>
        <v>Atmautluak Tribal Utilities</v>
      </c>
      <c r="E94" s="48" t="str" cm="1">
        <f t="array" ref="E94">IFERROR(_xlfn.XLOOKUP(1,('Annual Sales FINAL 06262023'!$A$3:$A$4500=Table2.5c!$A94)*('Annual Sales FINAL 06262023'!$F$3:$F$4500='Input_Data &amp; TOC'!$A$2),'Annual Sales FINAL 06262023'!$B$3:$B$4500,,TRUE),_xlfn.XLOOKUP(A94,'LOOKUP SalesReport 2023-11-13'!A:A,'LOOKUP SalesReport 2023-11-13'!G:G,,FALSE))</f>
        <v>Atmautluak</v>
      </c>
      <c r="F94" s="48" t="str" cm="1">
        <f t="array" ref="F94">IFERROR(_xlfn.XLOOKUP(1,('Annual Sales FINAL 06262023'!$A$3:$A$4500=Table2.5c!$A94)*('Annual Sales FINAL 06262023'!$F$3:$F$4500='Input_Data &amp; TOC'!$A$2),'Annual Sales FINAL 06262023'!$E$3:$E$4500,,TRUE),_xlfn.XLOOKUP(A94,'LOOKUP SalesReport 2023-11-13'!A:A,'LOOKUP SalesReport 2023-11-13'!K:K,,FALSE))</f>
        <v>Atmautluak_grid</v>
      </c>
      <c r="G94" s="98" t="str">
        <f>VLOOKUP($F94,'LOOKUP INTERTIES 2023-11-08'!$B$2:$G$206,6,FALSE)</f>
        <v>Lower Yukon-Kuskokwim</v>
      </c>
      <c r="H94" s="133" cm="1">
        <f t="array" ref="H94">IFERROR(IF(_xlfn.XLOOKUP(1,('Annual Sales FINAL 06262023'!$A$3:$A$4500=$A94)*('Annual Sales FINAL 06262023'!$F$3:$F$4500='Input_Data &amp; TOC'!$A$2),'Annual Sales FINAL 06262023'!$T$3:$T$4500,,TRUE)=0,VLOOKUP($A94,Table2.5a!$A$3:$AA$196,11,FALSE),_xlfn.XLOOKUP(1,('Annual Sales FINAL 06262023'!$A$3:$A$4500=$A94)*('Annual Sales FINAL 06262023'!$F$3:$F$4500='Input_Data &amp; TOC'!$A$2),'Annual Sales FINAL 06262023'!$T$3:$T$4500,,TRUE)),)</f>
        <v>0.66</v>
      </c>
      <c r="I94" s="135">
        <f t="shared" si="6"/>
        <v>0.43324166666666675</v>
      </c>
      <c r="J94" s="133" cm="1">
        <f t="array" ref="J94">IFERROR(IF(_xlfn.XLOOKUP(1,('Annual Sales FINAL 06262023'!$A$3:$A$4500=$A94)*('Annual Sales FINAL 06262023'!$F$3:$F$4500='Input_Data &amp; TOC'!$A$2),'Annual Sales FINAL 06262023'!$U$3:$U$4500,,TRUE)=0,VLOOKUP($A94,Table2.5a!$A$3:$AA$196,11,FALSE),_xlfn.XLOOKUP(1,('Annual Sales FINAL 06262023'!$A$3:$A$4500=$A94)*('Annual Sales FINAL 06262023'!$F$3:$F$4500='Input_Data &amp; TOC'!$A$2),'Annual Sales FINAL 06262023'!$U$3:$U$4500,,TRUE)),)</f>
        <v>0.22675833333333331</v>
      </c>
      <c r="K94" s="138">
        <f t="shared" si="7"/>
        <v>0.65642676767676778</v>
      </c>
      <c r="L94" s="134" t="str">
        <f t="shared" si="8"/>
        <v>Yes</v>
      </c>
      <c r="M94" s="135" t="str" cm="1">
        <f t="array" ref="M94">IFERROR(_xlfn.XLOOKUP(1,('Annual Sales FINAL 06262023'!$A$3:$A$4500=$A94)*('Annual Sales FINAL 06262023'!$F$3:$F$4500='Input_Data &amp; TOC'!$A$2),'Annual Sales FINAL 06262023'!$S$3:$S$4500,,TRUE),)</f>
        <v>PCE</v>
      </c>
      <c r="N94" s="174" cm="1">
        <f t="array" ref="N94">IFERROR(_xlfn.XLOOKUP(1,('Annual Sales FINAL 06262023'!$A$3:$A$4500=$A94)*('Annual Sales FINAL 06262023'!$F$3:$F$4500='Input_Data &amp; TOC'!$A$2),'Annual Sales FINAL 06262023'!$AU$3:$AU$4500,,TRUE),)</f>
        <v>12</v>
      </c>
      <c r="O94" s="98" t="str">
        <f>VLOOKUP($A94,'LOOKUP SalesReport 2023-11-13'!$A$2:$P$216,16,FALSE)</f>
        <v>Lower Yukon-Kuskokwim</v>
      </c>
    </row>
    <row r="95" spans="1:15" s="98" customFormat="1" x14ac:dyDescent="0.25">
      <c r="A95" s="98" t="s">
        <v>921</v>
      </c>
      <c r="B95" s="98">
        <v>332160</v>
      </c>
      <c r="C95">
        <f>VLOOKUP(A95,'LOOKUP SalesReport 2023-11-13'!$A$2:$Q$216,9,FALSE)</f>
        <v>376</v>
      </c>
      <c r="D95" s="48" t="str" cm="1">
        <f t="array" ref="D95">IFERROR(_xlfn.XLOOKUP(1,('Annual Sales FINAL 06262023'!$A$3:$A$4500=Table2.5c!$A95)*('Annual Sales FINAL 06262023'!$F$3:$F$4500='Input_Data &amp; TOC'!$A$2),'Annual Sales FINAL 06262023'!$J$3:$J$4500,,TRUE),_xlfn.XLOOKUP(A95,'LOOKUP SalesReport 2023-11-13'!A:A,'LOOKUP SalesReport 2023-11-13'!H:H,,FALSE))</f>
        <v>Kwigillingok Power Company</v>
      </c>
      <c r="E95" s="48" t="str" cm="1">
        <f t="array" ref="E95">IFERROR(_xlfn.XLOOKUP(1,('Annual Sales FINAL 06262023'!$A$3:$A$4500=Table2.5c!$A95)*('Annual Sales FINAL 06262023'!$F$3:$F$4500='Input_Data &amp; TOC'!$A$2),'Annual Sales FINAL 06262023'!$B$3:$B$4500,,TRUE),_xlfn.XLOOKUP(A95,'LOOKUP SalesReport 2023-11-13'!A:A,'LOOKUP SalesReport 2023-11-13'!G:G,,FALSE))</f>
        <v>Kwigillingok</v>
      </c>
      <c r="F95" s="48" t="str" cm="1">
        <f t="array" ref="F95">IFERROR(_xlfn.XLOOKUP(1,('Annual Sales FINAL 06262023'!$A$3:$A$4500=Table2.5c!$A95)*('Annual Sales FINAL 06262023'!$F$3:$F$4500='Input_Data &amp; TOC'!$A$2),'Annual Sales FINAL 06262023'!$E$3:$E$4500,,TRUE),_xlfn.XLOOKUP(A95,'LOOKUP SalesReport 2023-11-13'!A:A,'LOOKUP SalesReport 2023-11-13'!K:K,,FALSE))</f>
        <v>Kwigillingok_grid</v>
      </c>
      <c r="G95" s="98" t="str">
        <f>VLOOKUP($F95,'LOOKUP INTERTIES 2023-11-08'!$B$2:$G$206,6,FALSE)</f>
        <v>Lower Yukon-Kuskokwim</v>
      </c>
      <c r="H95" s="133" cm="1">
        <f t="array" ref="H95">IFERROR(IF(_xlfn.XLOOKUP(1,('Annual Sales FINAL 06262023'!$A$3:$A$4500=$A95)*('Annual Sales FINAL 06262023'!$F$3:$F$4500='Input_Data &amp; TOC'!$A$2),'Annual Sales FINAL 06262023'!$T$3:$T$4500,,TRUE)=0,VLOOKUP($A95,Table2.5a!$A$3:$AA$196,11,FALSE),_xlfn.XLOOKUP(1,('Annual Sales FINAL 06262023'!$A$3:$A$4500=$A95)*('Annual Sales FINAL 06262023'!$F$3:$F$4500='Input_Data &amp; TOC'!$A$2),'Annual Sales FINAL 06262023'!$T$3:$T$4500,,TRUE)),)</f>
        <v>0.67</v>
      </c>
      <c r="I95" s="135">
        <f t="shared" si="6"/>
        <v>0.35221666666666668</v>
      </c>
      <c r="J95" s="133" cm="1">
        <f t="array" ref="J95">IFERROR(IF(_xlfn.XLOOKUP(1,('Annual Sales FINAL 06262023'!$A$3:$A$4500=$A95)*('Annual Sales FINAL 06262023'!$F$3:$F$4500='Input_Data &amp; TOC'!$A$2),'Annual Sales FINAL 06262023'!$U$3:$U$4500,,TRUE)=0,VLOOKUP($A95,Table2.5a!$A$3:$AA$196,11,FALSE),_xlfn.XLOOKUP(1,('Annual Sales FINAL 06262023'!$A$3:$A$4500=$A95)*('Annual Sales FINAL 06262023'!$F$3:$F$4500='Input_Data &amp; TOC'!$A$2),'Annual Sales FINAL 06262023'!$U$3:$U$4500,,TRUE)),)</f>
        <v>0.31778333333333336</v>
      </c>
      <c r="K95" s="138">
        <f t="shared" si="7"/>
        <v>0.52569651741293533</v>
      </c>
      <c r="L95" s="134" t="str">
        <f t="shared" si="8"/>
        <v>Yes</v>
      </c>
      <c r="M95" s="135" t="str" cm="1">
        <f t="array" ref="M95">IFERROR(_xlfn.XLOOKUP(1,('Annual Sales FINAL 06262023'!$A$3:$A$4500=$A95)*('Annual Sales FINAL 06262023'!$F$3:$F$4500='Input_Data &amp; TOC'!$A$2),'Annual Sales FINAL 06262023'!$S$3:$S$4500,,TRUE),)</f>
        <v>PCE</v>
      </c>
      <c r="N95" s="174" cm="1">
        <f t="array" ref="N95">IFERROR(_xlfn.XLOOKUP(1,('Annual Sales FINAL 06262023'!$A$3:$A$4500=$A95)*('Annual Sales FINAL 06262023'!$F$3:$F$4500='Input_Data &amp; TOC'!$A$2),'Annual Sales FINAL 06262023'!$AU$3:$AU$4500,,TRUE),)</f>
        <v>12</v>
      </c>
      <c r="O95" s="98" t="str">
        <f>VLOOKUP($A95,'LOOKUP SalesReport 2023-11-13'!$A$2:$P$216,16,FALSE)</f>
        <v>Lower Yukon-Kuskokwim</v>
      </c>
    </row>
    <row r="96" spans="1:15" s="98" customFormat="1" x14ac:dyDescent="0.25">
      <c r="A96" s="98" t="s">
        <v>917</v>
      </c>
      <c r="B96" s="98">
        <v>332870</v>
      </c>
      <c r="C96">
        <f>VLOOKUP(A96,'LOOKUP SalesReport 2023-11-13'!$A$2:$Q$216,9,FALSE)</f>
        <v>375</v>
      </c>
      <c r="D96" s="48" t="str" cm="1">
        <f t="array" ref="D96">IFERROR(_xlfn.XLOOKUP(1,('Annual Sales FINAL 06262023'!$A$3:$A$4500=Table2.5c!$A96)*('Annual Sales FINAL 06262023'!$F$3:$F$4500='Input_Data &amp; TOC'!$A$2),'Annual Sales FINAL 06262023'!$J$3:$J$4500,,TRUE),_xlfn.XLOOKUP(A96,'LOOKUP SalesReport 2023-11-13'!A:A,'LOOKUP SalesReport 2023-11-13'!H:H,,FALSE))</f>
        <v>Ungusraq Power Company</v>
      </c>
      <c r="E96" s="48" t="str" cm="1">
        <f t="array" ref="E96">IFERROR(_xlfn.XLOOKUP(1,('Annual Sales FINAL 06262023'!$A$3:$A$4500=Table2.5c!$A96)*('Annual Sales FINAL 06262023'!$F$3:$F$4500='Input_Data &amp; TOC'!$A$2),'Annual Sales FINAL 06262023'!$B$3:$B$4500,,TRUE),_xlfn.XLOOKUP(A96,'LOOKUP SalesReport 2023-11-13'!A:A,'LOOKUP SalesReport 2023-11-13'!G:G,,FALSE))</f>
        <v>Newtok</v>
      </c>
      <c r="F96" s="48" t="str" cm="1">
        <f t="array" ref="F96">IFERROR(_xlfn.XLOOKUP(1,('Annual Sales FINAL 06262023'!$A$3:$A$4500=Table2.5c!$A96)*('Annual Sales FINAL 06262023'!$F$3:$F$4500='Input_Data &amp; TOC'!$A$2),'Annual Sales FINAL 06262023'!$E$3:$E$4500,,TRUE),_xlfn.XLOOKUP(A96,'LOOKUP SalesReport 2023-11-13'!A:A,'LOOKUP SalesReport 2023-11-13'!K:K,,FALSE))</f>
        <v>Newtok_grid</v>
      </c>
      <c r="G96" s="98" t="str">
        <f>VLOOKUP($F96,'LOOKUP INTERTIES 2023-11-08'!$B$2:$G$206,6,FALSE)</f>
        <v>Lower Yukon-Kuskokwim</v>
      </c>
      <c r="H96" s="133" cm="1">
        <f t="array" ref="H96">IFERROR(IF(_xlfn.XLOOKUP(1,('Annual Sales FINAL 06262023'!$A$3:$A$4500=$A96)*('Annual Sales FINAL 06262023'!$F$3:$F$4500='Input_Data &amp; TOC'!$A$2),'Annual Sales FINAL 06262023'!$T$3:$T$4500,,TRUE)=0,VLOOKUP($A96,Table2.5a!$A$3:$AA$196,11,FALSE),_xlfn.XLOOKUP(1,('Annual Sales FINAL 06262023'!$A$3:$A$4500=$A96)*('Annual Sales FINAL 06262023'!$F$3:$F$4500='Input_Data &amp; TOC'!$A$2),'Annual Sales FINAL 06262023'!$T$3:$T$4500,,TRUE)),)</f>
        <v>0.79999999999999993</v>
      </c>
      <c r="I96" s="135">
        <f t="shared" si="6"/>
        <v>0.33861249999999998</v>
      </c>
      <c r="J96" s="133" cm="1">
        <f t="array" ref="J96">IFERROR(IF(_xlfn.XLOOKUP(1,('Annual Sales FINAL 06262023'!$A$3:$A$4500=$A96)*('Annual Sales FINAL 06262023'!$F$3:$F$4500='Input_Data &amp; TOC'!$A$2),'Annual Sales FINAL 06262023'!$U$3:$U$4500,,TRUE)=0,VLOOKUP($A96,Table2.5a!$A$3:$AA$196,11,FALSE),_xlfn.XLOOKUP(1,('Annual Sales FINAL 06262023'!$A$3:$A$4500=$A96)*('Annual Sales FINAL 06262023'!$F$3:$F$4500='Input_Data &amp; TOC'!$A$2),'Annual Sales FINAL 06262023'!$U$3:$U$4500,,TRUE)),)</f>
        <v>0.46138749999999995</v>
      </c>
      <c r="K96" s="138">
        <f t="shared" si="7"/>
        <v>0.42326562500000003</v>
      </c>
      <c r="L96" s="134" t="str">
        <f t="shared" si="8"/>
        <v>Yes</v>
      </c>
      <c r="M96" s="135" t="str" cm="1">
        <f t="array" ref="M96">IFERROR(_xlfn.XLOOKUP(1,('Annual Sales FINAL 06262023'!$A$3:$A$4500=$A96)*('Annual Sales FINAL 06262023'!$F$3:$F$4500='Input_Data &amp; TOC'!$A$2),'Annual Sales FINAL 06262023'!$S$3:$S$4500,,TRUE),)</f>
        <v>PCE</v>
      </c>
      <c r="N96" s="174" cm="1">
        <f t="array" ref="N96">IFERROR(_xlfn.XLOOKUP(1,('Annual Sales FINAL 06262023'!$A$3:$A$4500=$A96)*('Annual Sales FINAL 06262023'!$F$3:$F$4500='Input_Data &amp; TOC'!$A$2),'Annual Sales FINAL 06262023'!$AU$3:$AU$4500,,TRUE),)</f>
        <v>8</v>
      </c>
      <c r="O96" s="98" t="str">
        <f>VLOOKUP($A96,'LOOKUP SalesReport 2023-11-13'!$A$2:$P$216,16,FALSE)</f>
        <v>Lower Yukon-Kuskokwim</v>
      </c>
    </row>
    <row r="97" spans="1:15" s="98" customFormat="1" x14ac:dyDescent="0.25">
      <c r="A97" s="98" t="s">
        <v>933</v>
      </c>
      <c r="B97" s="98">
        <v>332510</v>
      </c>
      <c r="C97">
        <f>VLOOKUP(A97,'LOOKUP SalesReport 2023-11-13'!$A$2:$Q$216,9,FALSE)</f>
        <v>395</v>
      </c>
      <c r="D97" s="48" t="str" cm="1">
        <f t="array" ref="D97">IFERROR(_xlfn.XLOOKUP(1,('Annual Sales FINAL 06262023'!$A$3:$A$4500=Table2.5c!$A97)*('Annual Sales FINAL 06262023'!$F$3:$F$4500='Input_Data &amp; TOC'!$A$2),'Annual Sales FINAL 06262023'!$J$3:$J$4500,,TRUE),_xlfn.XLOOKUP(A97,'LOOKUP SalesReport 2023-11-13'!A:A,'LOOKUP SalesReport 2023-11-13'!H:H,,FALSE))</f>
        <v>Puvurnaq Power Company</v>
      </c>
      <c r="E97" s="48" t="str" cm="1">
        <f t="array" ref="E97">IFERROR(_xlfn.XLOOKUP(1,('Annual Sales FINAL 06262023'!$A$3:$A$4500=Table2.5c!$A97)*('Annual Sales FINAL 06262023'!$F$3:$F$4500='Input_Data &amp; TOC'!$A$2),'Annual Sales FINAL 06262023'!$B$3:$B$4500,,TRUE),_xlfn.XLOOKUP(A97,'LOOKUP SalesReport 2023-11-13'!A:A,'LOOKUP SalesReport 2023-11-13'!G:G,,FALSE))</f>
        <v>Kongiganak</v>
      </c>
      <c r="F97" s="48" t="str" cm="1">
        <f t="array" ref="F97">IFERROR(_xlfn.XLOOKUP(1,('Annual Sales FINAL 06262023'!$A$3:$A$4500=Table2.5c!$A97)*('Annual Sales FINAL 06262023'!$F$3:$F$4500='Input_Data &amp; TOC'!$A$2),'Annual Sales FINAL 06262023'!$E$3:$E$4500,,TRUE),_xlfn.XLOOKUP(A97,'LOOKUP SalesReport 2023-11-13'!A:A,'LOOKUP SalesReport 2023-11-13'!K:K,,FALSE))</f>
        <v>Kongiganak_grid</v>
      </c>
      <c r="G97" s="98" t="str">
        <f>VLOOKUP($F97,'LOOKUP INTERTIES 2023-11-08'!$B$2:$G$206,6,FALSE)</f>
        <v>Lower Yukon-Kuskokwim</v>
      </c>
      <c r="H97" s="133" cm="1">
        <f t="array" ref="H97">IFERROR(IF(_xlfn.XLOOKUP(1,('Annual Sales FINAL 06262023'!$A$3:$A$4500=$A97)*('Annual Sales FINAL 06262023'!$F$3:$F$4500='Input_Data &amp; TOC'!$A$2),'Annual Sales FINAL 06262023'!$T$3:$T$4500,,TRUE)=0,VLOOKUP($A97,Table2.5a!$A$3:$AA$196,11,FALSE),_xlfn.XLOOKUP(1,('Annual Sales FINAL 06262023'!$A$3:$A$4500=$A97)*('Annual Sales FINAL 06262023'!$F$3:$F$4500='Input_Data &amp; TOC'!$A$2),'Annual Sales FINAL 06262023'!$T$3:$T$4500,,TRUE)),)</f>
        <v>0.66000000000000025</v>
      </c>
      <c r="I97" s="135">
        <f t="shared" si="6"/>
        <v>0.2939500000000001</v>
      </c>
      <c r="J97" s="133" cm="1">
        <f t="array" ref="J97">IFERROR(IF(_xlfn.XLOOKUP(1,('Annual Sales FINAL 06262023'!$A$3:$A$4500=$A97)*('Annual Sales FINAL 06262023'!$F$3:$F$4500='Input_Data &amp; TOC'!$A$2),'Annual Sales FINAL 06262023'!$U$3:$U$4500,,TRUE)=0,VLOOKUP($A97,Table2.5a!$A$3:$AA$196,11,FALSE),_xlfn.XLOOKUP(1,('Annual Sales FINAL 06262023'!$A$3:$A$4500=$A97)*('Annual Sales FINAL 06262023'!$F$3:$F$4500='Input_Data &amp; TOC'!$A$2),'Annual Sales FINAL 06262023'!$U$3:$U$4500,,TRUE)),)</f>
        <v>0.36605000000000015</v>
      </c>
      <c r="K97" s="138">
        <f t="shared" si="7"/>
        <v>0.44537878787878787</v>
      </c>
      <c r="L97" s="134" t="str">
        <f t="shared" si="8"/>
        <v>Yes</v>
      </c>
      <c r="M97" s="135" t="str" cm="1">
        <f t="array" ref="M97">IFERROR(_xlfn.XLOOKUP(1,('Annual Sales FINAL 06262023'!$A$3:$A$4500=$A97)*('Annual Sales FINAL 06262023'!$F$3:$F$4500='Input_Data &amp; TOC'!$A$2),'Annual Sales FINAL 06262023'!$S$3:$S$4500,,TRUE),)</f>
        <v>PCE</v>
      </c>
      <c r="N97" s="174" cm="1">
        <f t="array" ref="N97">IFERROR(_xlfn.XLOOKUP(1,('Annual Sales FINAL 06262023'!$A$3:$A$4500=$A97)*('Annual Sales FINAL 06262023'!$F$3:$F$4500='Input_Data &amp; TOC'!$A$2),'Annual Sales FINAL 06262023'!$AU$3:$AU$4500,,TRUE),)</f>
        <v>12</v>
      </c>
      <c r="O97" s="98" t="str">
        <f>VLOOKUP($A97,'LOOKUP SalesReport 2023-11-13'!$A$2:$P$216,16,FALSE)</f>
        <v>Lower Yukon-Kuskokwim</v>
      </c>
    </row>
    <row r="98" spans="1:15" s="98" customFormat="1" x14ac:dyDescent="0.25">
      <c r="A98" s="98" t="s">
        <v>447</v>
      </c>
      <c r="B98" s="98">
        <v>331760</v>
      </c>
      <c r="C98">
        <f>VLOOKUP(A98,'LOOKUP SalesReport 2023-11-13'!$A$2:$Q$216,9,FALSE)</f>
        <v>5</v>
      </c>
      <c r="D98" s="48" t="str" cm="1">
        <f t="array" ref="D98">IFERROR(_xlfn.XLOOKUP(1,('Annual Sales FINAL 06262023'!$A$3:$A$4500=Table2.5c!$A98)*('Annual Sales FINAL 06262023'!$F$3:$F$4500='Input_Data &amp; TOC'!$A$2),'Annual Sales FINAL 06262023'!$J$3:$J$4500,,TRUE),_xlfn.XLOOKUP(A98,'LOOKUP SalesReport 2023-11-13'!A:A,'LOOKUP SalesReport 2023-11-13'!H:H,,FALSE))</f>
        <v>Aniak Light &amp; Power</v>
      </c>
      <c r="E98" s="48" t="str" cm="1">
        <f t="array" ref="E98">IFERROR(_xlfn.XLOOKUP(1,('Annual Sales FINAL 06262023'!$A$3:$A$4500=Table2.5c!$A98)*('Annual Sales FINAL 06262023'!$F$3:$F$4500='Input_Data &amp; TOC'!$A$2),'Annual Sales FINAL 06262023'!$B$3:$B$4500,,TRUE),_xlfn.XLOOKUP(A98,'LOOKUP SalesReport 2023-11-13'!A:A,'LOOKUP SalesReport 2023-11-13'!G:G,,FALSE))</f>
        <v>Aniak</v>
      </c>
      <c r="F98" s="48" t="str" cm="1">
        <f t="array" ref="F98">IFERROR(_xlfn.XLOOKUP(1,('Annual Sales FINAL 06262023'!$A$3:$A$4500=Table2.5c!$A98)*('Annual Sales FINAL 06262023'!$F$3:$F$4500='Input_Data &amp; TOC'!$A$2),'Annual Sales FINAL 06262023'!$E$3:$E$4500,,TRUE),_xlfn.XLOOKUP(A98,'LOOKUP SalesReport 2023-11-13'!A:A,'LOOKUP SalesReport 2023-11-13'!K:K,,FALSE))</f>
        <v>Aniak_grid</v>
      </c>
      <c r="G98" s="98" t="str">
        <f>VLOOKUP($F98,'LOOKUP INTERTIES 2023-11-08'!$B$2:$G$206,6,FALSE)</f>
        <v>Lower Yukon-Kuskokwim</v>
      </c>
      <c r="H98" s="133" cm="1">
        <f t="array" ref="H98">IFERROR(IF(_xlfn.XLOOKUP(1,('Annual Sales FINAL 06262023'!$A$3:$A$4500=$A98)*('Annual Sales FINAL 06262023'!$F$3:$F$4500='Input_Data &amp; TOC'!$A$2),'Annual Sales FINAL 06262023'!$T$3:$T$4500,,TRUE)=0,VLOOKUP($A98,Table2.5a!$A$3:$AA$196,11,FALSE),_xlfn.XLOOKUP(1,('Annual Sales FINAL 06262023'!$A$3:$A$4500=$A98)*('Annual Sales FINAL 06262023'!$F$3:$F$4500='Input_Data &amp; TOC'!$A$2),'Annual Sales FINAL 06262023'!$T$3:$T$4500,,TRUE)),)</f>
        <v>0.6976083333333335</v>
      </c>
      <c r="I98" s="135">
        <f t="shared" si="6"/>
        <v>0.36206666666666687</v>
      </c>
      <c r="J98" s="133" cm="1">
        <f t="array" ref="J98">IFERROR(IF(_xlfn.XLOOKUP(1,('Annual Sales FINAL 06262023'!$A$3:$A$4500=$A98)*('Annual Sales FINAL 06262023'!$F$3:$F$4500='Input_Data &amp; TOC'!$A$2),'Annual Sales FINAL 06262023'!$U$3:$U$4500,,TRUE)=0,VLOOKUP($A98,Table2.5a!$A$3:$AA$196,11,FALSE),_xlfn.XLOOKUP(1,('Annual Sales FINAL 06262023'!$A$3:$A$4500=$A98)*('Annual Sales FINAL 06262023'!$F$3:$F$4500='Input_Data &amp; TOC'!$A$2),'Annual Sales FINAL 06262023'!$U$3:$U$4500,,TRUE)),)</f>
        <v>0.33554166666666663</v>
      </c>
      <c r="K98" s="138">
        <f t="shared" si="7"/>
        <v>0.51901138413388614</v>
      </c>
      <c r="L98" s="134" t="str">
        <f t="shared" si="8"/>
        <v>Yes</v>
      </c>
      <c r="M98" s="135" t="str" cm="1">
        <f t="array" ref="M98">IFERROR(_xlfn.XLOOKUP(1,('Annual Sales FINAL 06262023'!$A$3:$A$4500=$A98)*('Annual Sales FINAL 06262023'!$F$3:$F$4500='Input_Data &amp; TOC'!$A$2),'Annual Sales FINAL 06262023'!$S$3:$S$4500,,TRUE),)</f>
        <v>PCE</v>
      </c>
      <c r="N98" s="174" cm="1">
        <f t="array" ref="N98">IFERROR(_xlfn.XLOOKUP(1,('Annual Sales FINAL 06262023'!$A$3:$A$4500=$A98)*('Annual Sales FINAL 06262023'!$F$3:$F$4500='Input_Data &amp; TOC'!$A$2),'Annual Sales FINAL 06262023'!$AU$3:$AU$4500,,TRUE),)</f>
        <v>12</v>
      </c>
      <c r="O98" s="98" t="str">
        <f>VLOOKUP($A98,'LOOKUP SalesReport 2023-11-13'!$A$2:$P$216,16,FALSE)</f>
        <v>Lower Yukon-Kuskokwim</v>
      </c>
    </row>
    <row r="99" spans="1:15" s="98" customFormat="1" x14ac:dyDescent="0.25">
      <c r="A99" s="98" t="s">
        <v>864</v>
      </c>
      <c r="B99" s="98">
        <v>332250</v>
      </c>
      <c r="C99">
        <f>VLOOKUP(A99,'LOOKUP SalesReport 2023-11-13'!$A$2:$Q$216,9,FALSE)</f>
        <v>343</v>
      </c>
      <c r="D99" s="48" t="str" cm="1">
        <f t="array" ref="D99">IFERROR(_xlfn.XLOOKUP(1,('Annual Sales FINAL 06262023'!$A$3:$A$4500=Table2.5c!$A99)*('Annual Sales FINAL 06262023'!$F$3:$F$4500='Input_Data &amp; TOC'!$A$2),'Annual Sales FINAL 06262023'!$J$3:$J$4500,,TRUE),_xlfn.XLOOKUP(A99,'LOOKUP SalesReport 2023-11-13'!A:A,'LOOKUP SalesReport 2023-11-13'!H:H,,FALSE))</f>
        <v>Middle Kuskokwim Electric</v>
      </c>
      <c r="E99" s="48" t="str" cm="1">
        <f t="array" ref="E99">IFERROR(_xlfn.XLOOKUP(1,('Annual Sales FINAL 06262023'!$A$3:$A$4500=Table2.5c!$A99)*('Annual Sales FINAL 06262023'!$F$3:$F$4500='Input_Data &amp; TOC'!$A$2),'Annual Sales FINAL 06262023'!$B$3:$B$4500,,TRUE),_xlfn.XLOOKUP(A99,'LOOKUP SalesReport 2023-11-13'!A:A,'LOOKUP SalesReport 2023-11-13'!G:G,,FALSE))</f>
        <v>Red Devil</v>
      </c>
      <c r="F99" s="48" t="str" cm="1">
        <f t="array" ref="F99">IFERROR(_xlfn.XLOOKUP(1,('Annual Sales FINAL 06262023'!$A$3:$A$4500=Table2.5c!$A99)*('Annual Sales FINAL 06262023'!$F$3:$F$4500='Input_Data &amp; TOC'!$A$2),'Annual Sales FINAL 06262023'!$E$3:$E$4500,,TRUE),_xlfn.XLOOKUP(A99,'LOOKUP SalesReport 2023-11-13'!A:A,'LOOKUP SalesReport 2023-11-13'!K:K,,FALSE))</f>
        <v>Red Devil_grid</v>
      </c>
      <c r="G99" s="98" t="str">
        <f>VLOOKUP($F99,'LOOKUP INTERTIES 2023-11-08'!$B$2:$G$206,6,FALSE)</f>
        <v>Lower Yukon-Kuskokwim</v>
      </c>
      <c r="H99" s="133" cm="1">
        <f t="array" ref="H99">IFERROR(IF(_xlfn.XLOOKUP(1,('Annual Sales FINAL 06262023'!$A$3:$A$4500=$A99)*('Annual Sales FINAL 06262023'!$F$3:$F$4500='Input_Data &amp; TOC'!$A$2),'Annual Sales FINAL 06262023'!$T$3:$T$4500,,TRUE)=0,VLOOKUP($A99,Table2.5a!$A$3:$AA$196,11,FALSE),_xlfn.XLOOKUP(1,('Annual Sales FINAL 06262023'!$A$3:$A$4500=$A99)*('Annual Sales FINAL 06262023'!$F$3:$F$4500='Input_Data &amp; TOC'!$A$2),'Annual Sales FINAL 06262023'!$T$3:$T$4500,,TRUE)),)</f>
        <v>1.1127083333333336</v>
      </c>
      <c r="I99" s="135">
        <f t="shared" ref="I99:I130" si="9">IFERROR(H99-J99,)</f>
        <v>0.75685000000000024</v>
      </c>
      <c r="J99" s="133" cm="1">
        <f t="array" ref="J99">IFERROR(IF(_xlfn.XLOOKUP(1,('Annual Sales FINAL 06262023'!$A$3:$A$4500=$A99)*('Annual Sales FINAL 06262023'!$F$3:$F$4500='Input_Data &amp; TOC'!$A$2),'Annual Sales FINAL 06262023'!$U$3:$U$4500,,TRUE)=0,VLOOKUP($A99,Table2.5a!$A$3:$AA$196,11,FALSE),_xlfn.XLOOKUP(1,('Annual Sales FINAL 06262023'!$A$3:$A$4500=$A99)*('Annual Sales FINAL 06262023'!$F$3:$F$4500='Input_Data &amp; TOC'!$A$2),'Annual Sales FINAL 06262023'!$U$3:$U$4500,,TRUE)),)</f>
        <v>0.35585833333333339</v>
      </c>
      <c r="K99" s="138">
        <f t="shared" ref="K99:K130" si="10">IFERROR(I99/H99,)</f>
        <v>0.68018723085564503</v>
      </c>
      <c r="L99" s="134" t="str">
        <f t="shared" ref="L99:L130" si="11">IF(B99=0,"No","Yes")</f>
        <v>Yes</v>
      </c>
      <c r="M99" s="135" t="str" cm="1">
        <f t="array" ref="M99">IFERROR(_xlfn.XLOOKUP(1,('Annual Sales FINAL 06262023'!$A$3:$A$4500=$A99)*('Annual Sales FINAL 06262023'!$F$3:$F$4500='Input_Data &amp; TOC'!$A$2),'Annual Sales FINAL 06262023'!$S$3:$S$4500,,TRUE),)</f>
        <v>PCE</v>
      </c>
      <c r="N99" s="174" cm="1">
        <f t="array" ref="N99">IFERROR(_xlfn.XLOOKUP(1,('Annual Sales FINAL 06262023'!$A$3:$A$4500=$A99)*('Annual Sales FINAL 06262023'!$F$3:$F$4500='Input_Data &amp; TOC'!$A$2),'Annual Sales FINAL 06262023'!$AU$3:$AU$4500,,TRUE),)</f>
        <v>12</v>
      </c>
      <c r="O99" s="98" t="str">
        <f>VLOOKUP($A99,'LOOKUP SalesReport 2023-11-13'!$A$2:$P$216,16,FALSE)</f>
        <v>Lower Yukon-Kuskokwim</v>
      </c>
    </row>
    <row r="100" spans="1:15" s="98" customFormat="1" x14ac:dyDescent="0.25">
      <c r="A100" s="98" t="s">
        <v>867</v>
      </c>
      <c r="B100" s="98">
        <v>332260</v>
      </c>
      <c r="C100">
        <f>VLOOKUP(A100,'LOOKUP SalesReport 2023-11-13'!$A$2:$Q$216,9,FALSE)</f>
        <v>343</v>
      </c>
      <c r="D100" s="48" t="str" cm="1">
        <f t="array" ref="D100">IFERROR(_xlfn.XLOOKUP(1,('Annual Sales FINAL 06262023'!$A$3:$A$4500=Table2.5c!$A100)*('Annual Sales FINAL 06262023'!$F$3:$F$4500='Input_Data &amp; TOC'!$A$2),'Annual Sales FINAL 06262023'!$J$3:$J$4500,,TRUE),_xlfn.XLOOKUP(A100,'LOOKUP SalesReport 2023-11-13'!A:A,'LOOKUP SalesReport 2023-11-13'!H:H,,FALSE))</f>
        <v>Middle Kuskokwim Electric</v>
      </c>
      <c r="E100" s="48" t="str" cm="1">
        <f t="array" ref="E100">IFERROR(_xlfn.XLOOKUP(1,('Annual Sales FINAL 06262023'!$A$3:$A$4500=Table2.5c!$A100)*('Annual Sales FINAL 06262023'!$F$3:$F$4500='Input_Data &amp; TOC'!$A$2),'Annual Sales FINAL 06262023'!$B$3:$B$4500,,TRUE),_xlfn.XLOOKUP(A100,'LOOKUP SalesReport 2023-11-13'!A:A,'LOOKUP SalesReport 2023-11-13'!G:G,,FALSE))</f>
        <v>Sleetmute</v>
      </c>
      <c r="F100" s="48" t="str" cm="1">
        <f t="array" ref="F100">IFERROR(_xlfn.XLOOKUP(1,('Annual Sales FINAL 06262023'!$A$3:$A$4500=Table2.5c!$A100)*('Annual Sales FINAL 06262023'!$F$3:$F$4500='Input_Data &amp; TOC'!$A$2),'Annual Sales FINAL 06262023'!$E$3:$E$4500,,TRUE),_xlfn.XLOOKUP(A100,'LOOKUP SalesReport 2023-11-13'!A:A,'LOOKUP SalesReport 2023-11-13'!K:K,,FALSE))</f>
        <v>Sleetmute_grid</v>
      </c>
      <c r="G100" s="98" t="str">
        <f>VLOOKUP($F100,'LOOKUP INTERTIES 2023-11-08'!$B$2:$G$206,6,FALSE)</f>
        <v>Lower Yukon-Kuskokwim</v>
      </c>
      <c r="H100" s="133" cm="1">
        <f t="array" ref="H100">IFERROR(IF(_xlfn.XLOOKUP(1,('Annual Sales FINAL 06262023'!$A$3:$A$4500=$A100)*('Annual Sales FINAL 06262023'!$F$3:$F$4500='Input_Data &amp; TOC'!$A$2),'Annual Sales FINAL 06262023'!$T$3:$T$4500,,TRUE)=0,VLOOKUP($A100,Table2.5a!$A$3:$AA$196,11,FALSE),_xlfn.XLOOKUP(1,('Annual Sales FINAL 06262023'!$A$3:$A$4500=$A100)*('Annual Sales FINAL 06262023'!$F$3:$F$4500='Input_Data &amp; TOC'!$A$2),'Annual Sales FINAL 06262023'!$T$3:$T$4500,,TRUE)),)</f>
        <v>1.1126750000000003</v>
      </c>
      <c r="I100" s="135">
        <f t="shared" si="9"/>
        <v>0.75685000000000024</v>
      </c>
      <c r="J100" s="133" cm="1">
        <f t="array" ref="J100">IFERROR(IF(_xlfn.XLOOKUP(1,('Annual Sales FINAL 06262023'!$A$3:$A$4500=$A100)*('Annual Sales FINAL 06262023'!$F$3:$F$4500='Input_Data &amp; TOC'!$A$2),'Annual Sales FINAL 06262023'!$U$3:$U$4500,,TRUE)=0,VLOOKUP($A100,Table2.5a!$A$3:$AA$196,11,FALSE),_xlfn.XLOOKUP(1,('Annual Sales FINAL 06262023'!$A$3:$A$4500=$A100)*('Annual Sales FINAL 06262023'!$F$3:$F$4500='Input_Data &amp; TOC'!$A$2),'Annual Sales FINAL 06262023'!$U$3:$U$4500,,TRUE)),)</f>
        <v>0.35582500000000006</v>
      </c>
      <c r="K100" s="138">
        <f t="shared" si="10"/>
        <v>0.68020760779203271</v>
      </c>
      <c r="L100" s="134" t="str">
        <f t="shared" si="11"/>
        <v>Yes</v>
      </c>
      <c r="M100" s="135" t="str" cm="1">
        <f t="array" ref="M100">IFERROR(_xlfn.XLOOKUP(1,('Annual Sales FINAL 06262023'!$A$3:$A$4500=$A100)*('Annual Sales FINAL 06262023'!$F$3:$F$4500='Input_Data &amp; TOC'!$A$2),'Annual Sales FINAL 06262023'!$S$3:$S$4500,,TRUE),)</f>
        <v>PCE</v>
      </c>
      <c r="N100" s="174" cm="1">
        <f t="array" ref="N100">IFERROR(_xlfn.XLOOKUP(1,('Annual Sales FINAL 06262023'!$A$3:$A$4500=$A100)*('Annual Sales FINAL 06262023'!$F$3:$F$4500='Input_Data &amp; TOC'!$A$2),'Annual Sales FINAL 06262023'!$AU$3:$AU$4500,,TRUE),)</f>
        <v>12</v>
      </c>
      <c r="O100" s="98" t="str">
        <f>VLOOKUP($A100,'LOOKUP SalesReport 2023-11-13'!$A$2:$P$216,16,FALSE)</f>
        <v>Lower Yukon-Kuskokwim</v>
      </c>
    </row>
    <row r="101" spans="1:15" s="98" customFormat="1" x14ac:dyDescent="0.25">
      <c r="A101" s="98" t="s">
        <v>870</v>
      </c>
      <c r="B101" s="98">
        <v>332270</v>
      </c>
      <c r="C101">
        <f>VLOOKUP(A101,'LOOKUP SalesReport 2023-11-13'!$A$2:$Q$216,9,FALSE)</f>
        <v>343</v>
      </c>
      <c r="D101" s="48" t="str" cm="1">
        <f t="array" ref="D101">IFERROR(_xlfn.XLOOKUP(1,('Annual Sales FINAL 06262023'!$A$3:$A$4500=Table2.5c!$A101)*('Annual Sales FINAL 06262023'!$F$3:$F$4500='Input_Data &amp; TOC'!$A$2),'Annual Sales FINAL 06262023'!$J$3:$J$4500,,TRUE),_xlfn.XLOOKUP(A101,'LOOKUP SalesReport 2023-11-13'!A:A,'LOOKUP SalesReport 2023-11-13'!H:H,,FALSE))</f>
        <v>Middle Kuskokwim Electric</v>
      </c>
      <c r="E101" s="48" t="str" cm="1">
        <f t="array" ref="E101">IFERROR(_xlfn.XLOOKUP(1,('Annual Sales FINAL 06262023'!$A$3:$A$4500=Table2.5c!$A101)*('Annual Sales FINAL 06262023'!$F$3:$F$4500='Input_Data &amp; TOC'!$A$2),'Annual Sales FINAL 06262023'!$B$3:$B$4500,,TRUE),_xlfn.XLOOKUP(A101,'LOOKUP SalesReport 2023-11-13'!A:A,'LOOKUP SalesReport 2023-11-13'!G:G,,FALSE))</f>
        <v>Stony River</v>
      </c>
      <c r="F101" s="48" t="str" cm="1">
        <f t="array" ref="F101">IFERROR(_xlfn.XLOOKUP(1,('Annual Sales FINAL 06262023'!$A$3:$A$4500=Table2.5c!$A101)*('Annual Sales FINAL 06262023'!$F$3:$F$4500='Input_Data &amp; TOC'!$A$2),'Annual Sales FINAL 06262023'!$E$3:$E$4500,,TRUE),_xlfn.XLOOKUP(A101,'LOOKUP SalesReport 2023-11-13'!A:A,'LOOKUP SalesReport 2023-11-13'!K:K,,FALSE))</f>
        <v>Stony River_grid</v>
      </c>
      <c r="G101" s="98" t="str">
        <f>VLOOKUP($F101,'LOOKUP INTERTIES 2023-11-08'!$B$2:$G$206,6,FALSE)</f>
        <v>Lower Yukon-Kuskokwim</v>
      </c>
      <c r="H101" s="133" cm="1">
        <f t="array" ref="H101">IFERROR(IF(_xlfn.XLOOKUP(1,('Annual Sales FINAL 06262023'!$A$3:$A$4500=$A101)*('Annual Sales FINAL 06262023'!$F$3:$F$4500='Input_Data &amp; TOC'!$A$2),'Annual Sales FINAL 06262023'!$T$3:$T$4500,,TRUE)=0,VLOOKUP($A101,Table2.5a!$A$3:$AA$196,11,FALSE),_xlfn.XLOOKUP(1,('Annual Sales FINAL 06262023'!$A$3:$A$4500=$A101)*('Annual Sales FINAL 06262023'!$F$3:$F$4500='Input_Data &amp; TOC'!$A$2),'Annual Sales FINAL 06262023'!$T$3:$T$4500,,TRUE)),)</f>
        <v>1.1127</v>
      </c>
      <c r="I101" s="135">
        <f t="shared" si="9"/>
        <v>0.75685000000000002</v>
      </c>
      <c r="J101" s="133" cm="1">
        <f t="array" ref="J101">IFERROR(IF(_xlfn.XLOOKUP(1,('Annual Sales FINAL 06262023'!$A$3:$A$4500=$A101)*('Annual Sales FINAL 06262023'!$F$3:$F$4500='Input_Data &amp; TOC'!$A$2),'Annual Sales FINAL 06262023'!$U$3:$U$4500,,TRUE)=0,VLOOKUP($A101,Table2.5a!$A$3:$AA$196,11,FALSE),_xlfn.XLOOKUP(1,('Annual Sales FINAL 06262023'!$A$3:$A$4500=$A101)*('Annual Sales FINAL 06262023'!$F$3:$F$4500='Input_Data &amp; TOC'!$A$2),'Annual Sales FINAL 06262023'!$U$3:$U$4500,,TRUE)),)</f>
        <v>0.35585000000000006</v>
      </c>
      <c r="K101" s="138">
        <f t="shared" si="10"/>
        <v>0.68019232497528537</v>
      </c>
      <c r="L101" s="134" t="str">
        <f t="shared" si="11"/>
        <v>Yes</v>
      </c>
      <c r="M101" s="135" t="str" cm="1">
        <f t="array" ref="M101">IFERROR(_xlfn.XLOOKUP(1,('Annual Sales FINAL 06262023'!$A$3:$A$4500=$A101)*('Annual Sales FINAL 06262023'!$F$3:$F$4500='Input_Data &amp; TOC'!$A$2),'Annual Sales FINAL 06262023'!$S$3:$S$4500,,TRUE),)</f>
        <v>PCE</v>
      </c>
      <c r="N101" s="174" cm="1">
        <f t="array" ref="N101">IFERROR(_xlfn.XLOOKUP(1,('Annual Sales FINAL 06262023'!$A$3:$A$4500=$A101)*('Annual Sales FINAL 06262023'!$F$3:$F$4500='Input_Data &amp; TOC'!$A$2),'Annual Sales FINAL 06262023'!$AU$3:$AU$4500,,TRUE),)</f>
        <v>12</v>
      </c>
      <c r="O101" s="98" t="str">
        <f>VLOOKUP($A101,'LOOKUP SalesReport 2023-11-13'!$A$2:$P$216,16,FALSE)</f>
        <v>Lower Yukon-Kuskokwim</v>
      </c>
    </row>
    <row r="102" spans="1:15" s="98" customFormat="1" x14ac:dyDescent="0.25">
      <c r="A102" s="98" t="s">
        <v>857</v>
      </c>
      <c r="B102" s="98">
        <v>332230</v>
      </c>
      <c r="C102">
        <f>VLOOKUP(A102,'LOOKUP SalesReport 2023-11-13'!$A$2:$Q$216,9,FALSE)</f>
        <v>343</v>
      </c>
      <c r="D102" s="48" t="str" cm="1">
        <f t="array" ref="D102">IFERROR(_xlfn.XLOOKUP(1,('Annual Sales FINAL 06262023'!$A$3:$A$4500=Table2.5c!$A102)*('Annual Sales FINAL 06262023'!$F$3:$F$4500='Input_Data &amp; TOC'!$A$2),'Annual Sales FINAL 06262023'!$J$3:$J$4500,,TRUE),_xlfn.XLOOKUP(A102,'LOOKUP SalesReport 2023-11-13'!A:A,'LOOKUP SalesReport 2023-11-13'!H:H,,FALSE))</f>
        <v>Middle Kuskokwim Electric</v>
      </c>
      <c r="E102" s="48" t="str" cm="1">
        <f t="array" ref="E102">IFERROR(_xlfn.XLOOKUP(1,('Annual Sales FINAL 06262023'!$A$3:$A$4500=Table2.5c!$A102)*('Annual Sales FINAL 06262023'!$F$3:$F$4500='Input_Data &amp; TOC'!$A$2),'Annual Sales FINAL 06262023'!$B$3:$B$4500,,TRUE),_xlfn.XLOOKUP(A102,'LOOKUP SalesReport 2023-11-13'!A:A,'LOOKUP SalesReport 2023-11-13'!G:G,,FALSE))</f>
        <v>Chuathbaluk</v>
      </c>
      <c r="F102" s="48" t="str" cm="1">
        <f t="array" ref="F102">IFERROR(_xlfn.XLOOKUP(1,('Annual Sales FINAL 06262023'!$A$3:$A$4500=Table2.5c!$A102)*('Annual Sales FINAL 06262023'!$F$3:$F$4500='Input_Data &amp; TOC'!$A$2),'Annual Sales FINAL 06262023'!$E$3:$E$4500,,TRUE),_xlfn.XLOOKUP(A102,'LOOKUP SalesReport 2023-11-13'!A:A,'LOOKUP SalesReport 2023-11-13'!K:K,,FALSE))</f>
        <v>Chuathbaluk_grid</v>
      </c>
      <c r="G102" s="98" t="str">
        <f>VLOOKUP($F102,'LOOKUP INTERTIES 2023-11-08'!$B$2:$G$206,6,FALSE)</f>
        <v>Lower Yukon-Kuskokwim</v>
      </c>
      <c r="H102" s="133" cm="1">
        <f t="array" ref="H102">IFERROR(IF(_xlfn.XLOOKUP(1,('Annual Sales FINAL 06262023'!$A$3:$A$4500=$A102)*('Annual Sales FINAL 06262023'!$F$3:$F$4500='Input_Data &amp; TOC'!$A$2),'Annual Sales FINAL 06262023'!$T$3:$T$4500,,TRUE)=0,VLOOKUP($A102,Table2.5a!$A$3:$AA$196,11,FALSE),_xlfn.XLOOKUP(1,('Annual Sales FINAL 06262023'!$A$3:$A$4500=$A102)*('Annual Sales FINAL 06262023'!$F$3:$F$4500='Input_Data &amp; TOC'!$A$2),'Annual Sales FINAL 06262023'!$T$3:$T$4500,,TRUE)),)</f>
        <v>1.112616666666667</v>
      </c>
      <c r="I102" s="135">
        <f t="shared" si="9"/>
        <v>0.75685000000000024</v>
      </c>
      <c r="J102" s="133" cm="1">
        <f t="array" ref="J102">IFERROR(IF(_xlfn.XLOOKUP(1,('Annual Sales FINAL 06262023'!$A$3:$A$4500=$A102)*('Annual Sales FINAL 06262023'!$F$3:$F$4500='Input_Data &amp; TOC'!$A$2),'Annual Sales FINAL 06262023'!$U$3:$U$4500,,TRUE)=0,VLOOKUP($A102,Table2.5a!$A$3:$AA$196,11,FALSE),_xlfn.XLOOKUP(1,('Annual Sales FINAL 06262023'!$A$3:$A$4500=$A102)*('Annual Sales FINAL 06262023'!$F$3:$F$4500='Input_Data &amp; TOC'!$A$2),'Annual Sales FINAL 06262023'!$U$3:$U$4500,,TRUE)),)</f>
        <v>0.35576666666666673</v>
      </c>
      <c r="K102" s="138">
        <f t="shared" si="10"/>
        <v>0.68024327036865051</v>
      </c>
      <c r="L102" s="134" t="str">
        <f t="shared" si="11"/>
        <v>Yes</v>
      </c>
      <c r="M102" s="135" t="str" cm="1">
        <f t="array" ref="M102">IFERROR(_xlfn.XLOOKUP(1,('Annual Sales FINAL 06262023'!$A$3:$A$4500=$A102)*('Annual Sales FINAL 06262023'!$F$3:$F$4500='Input_Data &amp; TOC'!$A$2),'Annual Sales FINAL 06262023'!$S$3:$S$4500,,TRUE),)</f>
        <v>PCE</v>
      </c>
      <c r="N102" s="174" cm="1">
        <f t="array" ref="N102">IFERROR(_xlfn.XLOOKUP(1,('Annual Sales FINAL 06262023'!$A$3:$A$4500=$A102)*('Annual Sales FINAL 06262023'!$F$3:$F$4500='Input_Data &amp; TOC'!$A$2),'Annual Sales FINAL 06262023'!$AU$3:$AU$4500,,TRUE),)</f>
        <v>12</v>
      </c>
      <c r="O102" s="98" t="str">
        <f>VLOOKUP($A102,'LOOKUP SalesReport 2023-11-13'!$A$2:$P$216,16,FALSE)</f>
        <v>Lower Yukon-Kuskokwim</v>
      </c>
    </row>
    <row r="103" spans="1:15" s="98" customFormat="1" x14ac:dyDescent="0.25">
      <c r="A103" s="98" t="s">
        <v>861</v>
      </c>
      <c r="B103" s="98">
        <v>332240</v>
      </c>
      <c r="C103">
        <f>VLOOKUP(A103,'LOOKUP SalesReport 2023-11-13'!$A$2:$Q$216,9,FALSE)</f>
        <v>343</v>
      </c>
      <c r="D103" s="48" t="str" cm="1">
        <f t="array" ref="D103">IFERROR(_xlfn.XLOOKUP(1,('Annual Sales FINAL 06262023'!$A$3:$A$4500=Table2.5c!$A103)*('Annual Sales FINAL 06262023'!$F$3:$F$4500='Input_Data &amp; TOC'!$A$2),'Annual Sales FINAL 06262023'!$J$3:$J$4500,,TRUE),_xlfn.XLOOKUP(A103,'LOOKUP SalesReport 2023-11-13'!A:A,'LOOKUP SalesReport 2023-11-13'!H:H,,FALSE))</f>
        <v>Middle Kuskokwim Electric</v>
      </c>
      <c r="E103" s="48" t="str" cm="1">
        <f t="array" ref="E103">IFERROR(_xlfn.XLOOKUP(1,('Annual Sales FINAL 06262023'!$A$3:$A$4500=Table2.5c!$A103)*('Annual Sales FINAL 06262023'!$F$3:$F$4500='Input_Data &amp; TOC'!$A$2),'Annual Sales FINAL 06262023'!$B$3:$B$4500,,TRUE),_xlfn.XLOOKUP(A103,'LOOKUP SalesReport 2023-11-13'!A:A,'LOOKUP SalesReport 2023-11-13'!G:G,,FALSE))</f>
        <v>Crooked Creek</v>
      </c>
      <c r="F103" s="48" t="str" cm="1">
        <f t="array" ref="F103">IFERROR(_xlfn.XLOOKUP(1,('Annual Sales FINAL 06262023'!$A$3:$A$4500=Table2.5c!$A103)*('Annual Sales FINAL 06262023'!$F$3:$F$4500='Input_Data &amp; TOC'!$A$2),'Annual Sales FINAL 06262023'!$E$3:$E$4500,,TRUE),_xlfn.XLOOKUP(A103,'LOOKUP SalesReport 2023-11-13'!A:A,'LOOKUP SalesReport 2023-11-13'!K:K,,FALSE))</f>
        <v>Crooked Creek_grid</v>
      </c>
      <c r="G103" s="98" t="str">
        <f>VLOOKUP($F103,'LOOKUP INTERTIES 2023-11-08'!$B$2:$G$206,6,FALSE)</f>
        <v>Lower Yukon-Kuskokwim</v>
      </c>
      <c r="H103" s="133" cm="1">
        <f t="array" ref="H103">IFERROR(IF(_xlfn.XLOOKUP(1,('Annual Sales FINAL 06262023'!$A$3:$A$4500=$A103)*('Annual Sales FINAL 06262023'!$F$3:$F$4500='Input_Data &amp; TOC'!$A$2),'Annual Sales FINAL 06262023'!$T$3:$T$4500,,TRUE)=0,VLOOKUP($A103,Table2.5a!$A$3:$AA$196,11,FALSE),_xlfn.XLOOKUP(1,('Annual Sales FINAL 06262023'!$A$3:$A$4500=$A103)*('Annual Sales FINAL 06262023'!$F$3:$F$4500='Input_Data &amp; TOC'!$A$2),'Annual Sales FINAL 06262023'!$T$3:$T$4500,,TRUE)),)</f>
        <v>1.1126666666666669</v>
      </c>
      <c r="I103" s="135">
        <f t="shared" si="9"/>
        <v>0.75685000000000024</v>
      </c>
      <c r="J103" s="133" cm="1">
        <f t="array" ref="J103">IFERROR(IF(_xlfn.XLOOKUP(1,('Annual Sales FINAL 06262023'!$A$3:$A$4500=$A103)*('Annual Sales FINAL 06262023'!$F$3:$F$4500='Input_Data &amp; TOC'!$A$2),'Annual Sales FINAL 06262023'!$U$3:$U$4500,,TRUE)=0,VLOOKUP($A103,Table2.5a!$A$3:$AA$196,11,FALSE),_xlfn.XLOOKUP(1,('Annual Sales FINAL 06262023'!$A$3:$A$4500=$A103)*('Annual Sales FINAL 06262023'!$F$3:$F$4500='Input_Data &amp; TOC'!$A$2),'Annual Sales FINAL 06262023'!$U$3:$U$4500,,TRUE)),)</f>
        <v>0.35581666666666667</v>
      </c>
      <c r="K103" s="138">
        <f t="shared" si="10"/>
        <v>0.68021270221689645</v>
      </c>
      <c r="L103" s="134" t="str">
        <f t="shared" si="11"/>
        <v>Yes</v>
      </c>
      <c r="M103" s="135" t="str" cm="1">
        <f t="array" ref="M103">IFERROR(_xlfn.XLOOKUP(1,('Annual Sales FINAL 06262023'!$A$3:$A$4500=$A103)*('Annual Sales FINAL 06262023'!$F$3:$F$4500='Input_Data &amp; TOC'!$A$2),'Annual Sales FINAL 06262023'!$S$3:$S$4500,,TRUE),)</f>
        <v>PCE</v>
      </c>
      <c r="N103" s="174" cm="1">
        <f t="array" ref="N103">IFERROR(_xlfn.XLOOKUP(1,('Annual Sales FINAL 06262023'!$A$3:$A$4500=$A103)*('Annual Sales FINAL 06262023'!$F$3:$F$4500='Input_Data &amp; TOC'!$A$2),'Annual Sales FINAL 06262023'!$AU$3:$AU$4500,,TRUE),)</f>
        <v>12</v>
      </c>
      <c r="O103" s="98" t="str">
        <f>VLOOKUP($A103,'LOOKUP SalesReport 2023-11-13'!$A$2:$P$216,16,FALSE)</f>
        <v>Lower Yukon-Kuskokwim</v>
      </c>
    </row>
    <row r="104" spans="1:15" s="98" customFormat="1" x14ac:dyDescent="0.25">
      <c r="A104" s="98" t="s">
        <v>486</v>
      </c>
      <c r="B104" s="98">
        <v>331800</v>
      </c>
      <c r="C104">
        <f>VLOOKUP(A104,'LOOKUP SalesReport 2023-11-13'!$A$2:$Q$216,9,FALSE)</f>
        <v>43</v>
      </c>
      <c r="D104" s="48" t="str" cm="1">
        <f t="array" ref="D104">IFERROR(_xlfn.XLOOKUP(1,('Annual Sales FINAL 06262023'!$A$3:$A$4500=Table2.5c!$A104)*('Annual Sales FINAL 06262023'!$F$3:$F$4500='Input_Data &amp; TOC'!$A$2),'Annual Sales FINAL 06262023'!$J$3:$J$4500,,TRUE),_xlfn.XLOOKUP(A104,'LOOKUP SalesReport 2023-11-13'!A:A,'LOOKUP SalesReport 2023-11-13'!H:H,,FALSE))</f>
        <v>Alaska Village Electric Cooperative</v>
      </c>
      <c r="E104" s="48" t="str" cm="1">
        <f t="array" ref="E104">IFERROR(_xlfn.XLOOKUP(1,('Annual Sales FINAL 06262023'!$A$3:$A$4500=Table2.5c!$A104)*('Annual Sales FINAL 06262023'!$F$3:$F$4500='Input_Data &amp; TOC'!$A$2),'Annual Sales FINAL 06262023'!$B$3:$B$4500,,TRUE),_xlfn.XLOOKUP(A104,'LOOKUP SalesReport 2023-11-13'!A:A,'LOOKUP SalesReport 2023-11-13'!G:G,,FALSE))</f>
        <v>Bethel, Oscarville</v>
      </c>
      <c r="F104" s="48" t="str" cm="1">
        <f t="array" ref="F104">IFERROR(_xlfn.XLOOKUP(1,('Annual Sales FINAL 06262023'!$A$3:$A$4500=Table2.5c!$A104)*('Annual Sales FINAL 06262023'!$F$3:$F$4500='Input_Data &amp; TOC'!$A$2),'Annual Sales FINAL 06262023'!$E$3:$E$4500,,TRUE),_xlfn.XLOOKUP(A104,'LOOKUP SalesReport 2023-11-13'!A:A,'LOOKUP SalesReport 2023-11-13'!K:K,,FALSE))</f>
        <v>Bethel_grid</v>
      </c>
      <c r="G104" s="98" t="str">
        <f>VLOOKUP($F104,'LOOKUP INTERTIES 2023-11-08'!$B$2:$G$206,6,FALSE)</f>
        <v>Lower Yukon-Kuskokwim</v>
      </c>
      <c r="H104" s="133" cm="1">
        <f t="array" ref="H104">IFERROR(IF(_xlfn.XLOOKUP(1,('Annual Sales FINAL 06262023'!$A$3:$A$4500=$A104)*('Annual Sales FINAL 06262023'!$F$3:$F$4500='Input_Data &amp; TOC'!$A$2),'Annual Sales FINAL 06262023'!$T$3:$T$4500,,TRUE)=0,VLOOKUP($A104,Table2.5a!$A$3:$AA$196,11,FALSE),_xlfn.XLOOKUP(1,('Annual Sales FINAL 06262023'!$A$3:$A$4500=$A104)*('Annual Sales FINAL 06262023'!$F$3:$F$4500='Input_Data &amp; TOC'!$A$2),'Annual Sales FINAL 06262023'!$T$3:$T$4500,,TRUE)),)</f>
        <v>0.31868333333333343</v>
      </c>
      <c r="I104" s="135">
        <f t="shared" si="9"/>
        <v>5.8225000000000027E-2</v>
      </c>
      <c r="J104" s="133" cm="1">
        <f t="array" ref="J104">IFERROR(IF(_xlfn.XLOOKUP(1,('Annual Sales FINAL 06262023'!$A$3:$A$4500=$A104)*('Annual Sales FINAL 06262023'!$F$3:$F$4500='Input_Data &amp; TOC'!$A$2),'Annual Sales FINAL 06262023'!$U$3:$U$4500,,TRUE)=0,VLOOKUP($A104,Table2.5a!$A$3:$AA$196,11,FALSE),_xlfn.XLOOKUP(1,('Annual Sales FINAL 06262023'!$A$3:$A$4500=$A104)*('Annual Sales FINAL 06262023'!$F$3:$F$4500='Input_Data &amp; TOC'!$A$2),'Annual Sales FINAL 06262023'!$U$3:$U$4500,,TRUE)),)</f>
        <v>0.2604583333333334</v>
      </c>
      <c r="K104" s="138">
        <f t="shared" si="10"/>
        <v>0.18270487945191155</v>
      </c>
      <c r="L104" s="134" t="str">
        <f t="shared" si="11"/>
        <v>Yes</v>
      </c>
      <c r="M104" s="135" t="str" cm="1">
        <f t="array" ref="M104">IFERROR(_xlfn.XLOOKUP(1,('Annual Sales FINAL 06262023'!$A$3:$A$4500=$A104)*('Annual Sales FINAL 06262023'!$F$3:$F$4500='Input_Data &amp; TOC'!$A$2),'Annual Sales FINAL 06262023'!$S$3:$S$4500,,TRUE),)</f>
        <v>PCE</v>
      </c>
      <c r="N104" s="174" cm="1">
        <f t="array" ref="N104">IFERROR(_xlfn.XLOOKUP(1,('Annual Sales FINAL 06262023'!$A$3:$A$4500=$A104)*('Annual Sales FINAL 06262023'!$F$3:$F$4500='Input_Data &amp; TOC'!$A$2),'Annual Sales FINAL 06262023'!$AU$3:$AU$4500,,TRUE),)</f>
        <v>12</v>
      </c>
      <c r="O104" s="98" t="str">
        <f>VLOOKUP($A104,'LOOKUP SalesReport 2023-11-13'!$A$2:$P$216,16,FALSE)</f>
        <v>Lower Yukon-Kuskokwim</v>
      </c>
    </row>
    <row r="105" spans="1:15" s="98" customFormat="1" x14ac:dyDescent="0.25">
      <c r="A105" s="98" t="s">
        <v>942</v>
      </c>
      <c r="B105" s="98">
        <v>332420</v>
      </c>
      <c r="C105">
        <f>VLOOKUP(A105,'LOOKUP SalesReport 2023-11-13'!$A$2:$Q$216,9,FALSE)</f>
        <v>408</v>
      </c>
      <c r="D105" s="48" t="str" cm="1">
        <f t="array" ref="D105">IFERROR(_xlfn.XLOOKUP(1,('Annual Sales FINAL 06262023'!$A$3:$A$4500=Table2.5c!$A105)*('Annual Sales FINAL 06262023'!$F$3:$F$4500='Input_Data &amp; TOC'!$A$2),'Annual Sales FINAL 06262023'!$J$3:$J$4500,,TRUE),_xlfn.XLOOKUP(A105,'LOOKUP SalesReport 2023-11-13'!A:A,'LOOKUP SalesReport 2023-11-13'!H:H,,FALSE))</f>
        <v>Nunam Iqua Electric Company</v>
      </c>
      <c r="E105" s="48" t="str" cm="1">
        <f t="array" ref="E105">IFERROR(_xlfn.XLOOKUP(1,('Annual Sales FINAL 06262023'!$A$3:$A$4500=Table2.5c!$A105)*('Annual Sales FINAL 06262023'!$F$3:$F$4500='Input_Data &amp; TOC'!$A$2),'Annual Sales FINAL 06262023'!$B$3:$B$4500,,TRUE),_xlfn.XLOOKUP(A105,'LOOKUP SalesReport 2023-11-13'!A:A,'LOOKUP SalesReport 2023-11-13'!G:G,,FALSE))</f>
        <v>Nunam Iqua</v>
      </c>
      <c r="F105" s="48" t="str" cm="1">
        <f t="array" ref="F105">IFERROR(_xlfn.XLOOKUP(1,('Annual Sales FINAL 06262023'!$A$3:$A$4500=Table2.5c!$A105)*('Annual Sales FINAL 06262023'!$F$3:$F$4500='Input_Data &amp; TOC'!$A$2),'Annual Sales FINAL 06262023'!$E$3:$E$4500,,TRUE),_xlfn.XLOOKUP(A105,'LOOKUP SalesReport 2023-11-13'!A:A,'LOOKUP SalesReport 2023-11-13'!K:K,,FALSE))</f>
        <v>Nunam Iqua_grid</v>
      </c>
      <c r="G105" s="98" t="str">
        <f>VLOOKUP($F105,'LOOKUP INTERTIES 2023-11-08'!$B$2:$G$206,6,FALSE)</f>
        <v>Lower Yukon-Kuskokwim</v>
      </c>
      <c r="H105" s="133" cm="1">
        <f t="array" ref="H105">IFERROR(IF(_xlfn.XLOOKUP(1,('Annual Sales FINAL 06262023'!$A$3:$A$4500=$A105)*('Annual Sales FINAL 06262023'!$F$3:$F$4500='Input_Data &amp; TOC'!$A$2),'Annual Sales FINAL 06262023'!$T$3:$T$4500,,TRUE)=0,VLOOKUP($A105,Table2.5a!$A$3:$AA$196,11,FALSE),_xlfn.XLOOKUP(1,('Annual Sales FINAL 06262023'!$A$3:$A$4500=$A105)*('Annual Sales FINAL 06262023'!$F$3:$F$4500='Input_Data &amp; TOC'!$A$2),'Annual Sales FINAL 06262023'!$T$3:$T$4500,,TRUE)),)</f>
        <v>0.41755000000000003</v>
      </c>
      <c r="I105" s="135">
        <f t="shared" si="9"/>
        <v>0.17160833333333331</v>
      </c>
      <c r="J105" s="133" cm="1">
        <f t="array" ref="J105">IFERROR(IF(_xlfn.XLOOKUP(1,('Annual Sales FINAL 06262023'!$A$3:$A$4500=$A105)*('Annual Sales FINAL 06262023'!$F$3:$F$4500='Input_Data &amp; TOC'!$A$2),'Annual Sales FINAL 06262023'!$U$3:$U$4500,,TRUE)=0,VLOOKUP($A105,Table2.5a!$A$3:$AA$196,11,FALSE),_xlfn.XLOOKUP(1,('Annual Sales FINAL 06262023'!$A$3:$A$4500=$A105)*('Annual Sales FINAL 06262023'!$F$3:$F$4500='Input_Data &amp; TOC'!$A$2),'Annual Sales FINAL 06262023'!$U$3:$U$4500,,TRUE)),)</f>
        <v>0.24594166666666673</v>
      </c>
      <c r="K105" s="138">
        <f t="shared" si="10"/>
        <v>0.41098870394763093</v>
      </c>
      <c r="L105" s="134" t="str">
        <f t="shared" si="11"/>
        <v>Yes</v>
      </c>
      <c r="M105" s="135" t="str" cm="1">
        <f t="array" ref="M105">IFERROR(_xlfn.XLOOKUP(1,('Annual Sales FINAL 06262023'!$A$3:$A$4500=$A105)*('Annual Sales FINAL 06262023'!$F$3:$F$4500='Input_Data &amp; TOC'!$A$2),'Annual Sales FINAL 06262023'!$S$3:$S$4500,,TRUE),)</f>
        <v>PCE</v>
      </c>
      <c r="N105" s="174" cm="1">
        <f t="array" ref="N105">IFERROR(_xlfn.XLOOKUP(1,('Annual Sales FINAL 06262023'!$A$3:$A$4500=$A105)*('Annual Sales FINAL 06262023'!$F$3:$F$4500='Input_Data &amp; TOC'!$A$2),'Annual Sales FINAL 06262023'!$AU$3:$AU$4500,,TRUE),)</f>
        <v>12</v>
      </c>
      <c r="O105" s="98" t="str">
        <f>VLOOKUP($A105,'LOOKUP SalesReport 2023-11-13'!$A$2:$P$216,16,FALSE)</f>
        <v>Lower Yukon-Kuskokwim</v>
      </c>
    </row>
    <row r="106" spans="1:15" s="98" customFormat="1" x14ac:dyDescent="0.25">
      <c r="A106" s="98" t="s">
        <v>821</v>
      </c>
      <c r="B106" s="98">
        <v>332290</v>
      </c>
      <c r="C106">
        <f>VLOOKUP(A106,'LOOKUP SalesReport 2023-11-13'!$A$2:$Q$216,9,FALSE)</f>
        <v>319</v>
      </c>
      <c r="D106" s="48" t="str" cm="1">
        <f t="array" ref="D106">IFERROR(_xlfn.XLOOKUP(1,('Annual Sales FINAL 06262023'!$A$3:$A$4500=Table2.5c!$A106)*('Annual Sales FINAL 06262023'!$F$3:$F$4500='Input_Data &amp; TOC'!$A$2),'Annual Sales FINAL 06262023'!$J$3:$J$4500,,TRUE),_xlfn.XLOOKUP(A106,'LOOKUP SalesReport 2023-11-13'!A:A,'LOOKUP SalesReport 2023-11-13'!H:H,,FALSE))</f>
        <v>Napakiak Ircinraq</v>
      </c>
      <c r="E106" s="48" t="str" cm="1">
        <f t="array" ref="E106">IFERROR(_xlfn.XLOOKUP(1,('Annual Sales FINAL 06262023'!$A$3:$A$4500=Table2.5c!$A106)*('Annual Sales FINAL 06262023'!$F$3:$F$4500='Input_Data &amp; TOC'!$A$2),'Annual Sales FINAL 06262023'!$B$3:$B$4500,,TRUE),_xlfn.XLOOKUP(A106,'LOOKUP SalesReport 2023-11-13'!A:A,'LOOKUP SalesReport 2023-11-13'!G:G,,FALSE))</f>
        <v>Napakiak</v>
      </c>
      <c r="F106" s="48" t="str" cm="1">
        <f t="array" ref="F106">IFERROR(_xlfn.XLOOKUP(1,('Annual Sales FINAL 06262023'!$A$3:$A$4500=Table2.5c!$A106)*('Annual Sales FINAL 06262023'!$F$3:$F$4500='Input_Data &amp; TOC'!$A$2),'Annual Sales FINAL 06262023'!$E$3:$E$4500,,TRUE),_xlfn.XLOOKUP(A106,'LOOKUP SalesReport 2023-11-13'!A:A,'LOOKUP SalesReport 2023-11-13'!K:K,,FALSE))</f>
        <v>Bethel_grid</v>
      </c>
      <c r="G106" s="98" t="str">
        <f>VLOOKUP($F106,'LOOKUP INTERTIES 2023-11-08'!$B$2:$G$206,6,FALSE)</f>
        <v>Lower Yukon-Kuskokwim</v>
      </c>
      <c r="H106" s="133" cm="1">
        <f t="array" ref="H106">IFERROR(IF(_xlfn.XLOOKUP(1,('Annual Sales FINAL 06262023'!$A$3:$A$4500=$A106)*('Annual Sales FINAL 06262023'!$F$3:$F$4500='Input_Data &amp; TOC'!$A$2),'Annual Sales FINAL 06262023'!$T$3:$T$4500,,TRUE)=0,VLOOKUP($A106,Table2.5a!$A$3:$AA$196,11,FALSE),_xlfn.XLOOKUP(1,('Annual Sales FINAL 06262023'!$A$3:$A$4500=$A106)*('Annual Sales FINAL 06262023'!$F$3:$F$4500='Input_Data &amp; TOC'!$A$2),'Annual Sales FINAL 06262023'!$T$3:$T$4500,,TRUE)),)</f>
        <v>0.77238333333333331</v>
      </c>
      <c r="I106" s="135">
        <f t="shared" si="9"/>
        <v>0.31921666666666665</v>
      </c>
      <c r="J106" s="133" cm="1">
        <f t="array" ref="J106">IFERROR(IF(_xlfn.XLOOKUP(1,('Annual Sales FINAL 06262023'!$A$3:$A$4500=$A106)*('Annual Sales FINAL 06262023'!$F$3:$F$4500='Input_Data &amp; TOC'!$A$2),'Annual Sales FINAL 06262023'!$U$3:$U$4500,,TRUE)=0,VLOOKUP($A106,Table2.5a!$A$3:$AA$196,11,FALSE),_xlfn.XLOOKUP(1,('Annual Sales FINAL 06262023'!$A$3:$A$4500=$A106)*('Annual Sales FINAL 06262023'!$F$3:$F$4500='Input_Data &amp; TOC'!$A$2),'Annual Sales FINAL 06262023'!$U$3:$U$4500,,TRUE)),)</f>
        <v>0.45316666666666666</v>
      </c>
      <c r="K106" s="138">
        <f t="shared" si="10"/>
        <v>0.41328787519150678</v>
      </c>
      <c r="L106" s="134" t="str">
        <f t="shared" si="11"/>
        <v>Yes</v>
      </c>
      <c r="M106" s="135" t="str" cm="1">
        <f t="array" ref="M106">IFERROR(_xlfn.XLOOKUP(1,('Annual Sales FINAL 06262023'!$A$3:$A$4500=$A106)*('Annual Sales FINAL 06262023'!$F$3:$F$4500='Input_Data &amp; TOC'!$A$2),'Annual Sales FINAL 06262023'!$S$3:$S$4500,,TRUE),)</f>
        <v>PCE</v>
      </c>
      <c r="N106" s="174" cm="1">
        <f t="array" ref="N106">IFERROR(_xlfn.XLOOKUP(1,('Annual Sales FINAL 06262023'!$A$3:$A$4500=$A106)*('Annual Sales FINAL 06262023'!$F$3:$F$4500='Input_Data &amp; TOC'!$A$2),'Annual Sales FINAL 06262023'!$AU$3:$AU$4500,,TRUE),)</f>
        <v>12</v>
      </c>
      <c r="O106" s="98" t="str">
        <f>VLOOKUP($A106,'LOOKUP SalesReport 2023-11-13'!$A$2:$P$216,16,FALSE)</f>
        <v>Lower Yukon-Kuskokwim</v>
      </c>
    </row>
    <row r="107" spans="1:15" s="98" customFormat="1" x14ac:dyDescent="0.25">
      <c r="A107" s="98" t="s">
        <v>1007</v>
      </c>
      <c r="B107" s="98">
        <v>331030</v>
      </c>
      <c r="C107">
        <f>VLOOKUP(A107,'LOOKUP SalesReport 2023-11-13'!$A$2:$Q$216,9,FALSE)</f>
        <v>635</v>
      </c>
      <c r="D107" s="48" t="str" cm="1">
        <f t="array" ref="D107">IFERROR(_xlfn.XLOOKUP(1,('Annual Sales FINAL 06262023'!$A$3:$A$4500=Table2.5c!$A107)*('Annual Sales FINAL 06262023'!$F$3:$F$4500='Input_Data &amp; TOC'!$A$2),'Annual Sales FINAL 06262023'!$J$3:$J$4500,,TRUE),_xlfn.XLOOKUP(A107,'LOOKUP SalesReport 2023-11-13'!A:A,'LOOKUP SalesReport 2023-11-13'!H:H,,FALSE))</f>
        <v>Akiak City Council</v>
      </c>
      <c r="E107" s="48" t="str" cm="1">
        <f t="array" ref="E107">IFERROR(_xlfn.XLOOKUP(1,('Annual Sales FINAL 06262023'!$A$3:$A$4500=Table2.5c!$A107)*('Annual Sales FINAL 06262023'!$F$3:$F$4500='Input_Data &amp; TOC'!$A$2),'Annual Sales FINAL 06262023'!$B$3:$B$4500,,TRUE),_xlfn.XLOOKUP(A107,'LOOKUP SalesReport 2023-11-13'!A:A,'LOOKUP SalesReport 2023-11-13'!G:G,,FALSE))</f>
        <v>Akiak</v>
      </c>
      <c r="F107" s="48" t="str" cm="1">
        <f t="array" ref="F107">IFERROR(_xlfn.XLOOKUP(1,('Annual Sales FINAL 06262023'!$A$3:$A$4500=Table2.5c!$A107)*('Annual Sales FINAL 06262023'!$F$3:$F$4500='Input_Data &amp; TOC'!$A$2),'Annual Sales FINAL 06262023'!$E$3:$E$4500,,TRUE),_xlfn.XLOOKUP(A107,'LOOKUP SalesReport 2023-11-13'!A:A,'LOOKUP SalesReport 2023-11-13'!K:K,,FALSE))</f>
        <v>Akiak_grid</v>
      </c>
      <c r="G107" s="98" t="str">
        <f>VLOOKUP($F107,'LOOKUP INTERTIES 2023-11-08'!$B$2:$G$206,6,FALSE)</f>
        <v>Lower Yukon-Kuskokwim</v>
      </c>
      <c r="H107" s="133" cm="1">
        <f t="array" ref="H107">IFERROR(IF(_xlfn.XLOOKUP(1,('Annual Sales FINAL 06262023'!$A$3:$A$4500=$A107)*('Annual Sales FINAL 06262023'!$F$3:$F$4500='Input_Data &amp; TOC'!$A$2),'Annual Sales FINAL 06262023'!$T$3:$T$4500,,TRUE)=0,VLOOKUP($A107,Table2.5a!$A$3:$AA$196,11,FALSE),_xlfn.XLOOKUP(1,('Annual Sales FINAL 06262023'!$A$3:$A$4500=$A107)*('Annual Sales FINAL 06262023'!$F$3:$F$4500='Input_Data &amp; TOC'!$A$2),'Annual Sales FINAL 06262023'!$T$3:$T$4500,,TRUE)),)</f>
        <v>0.53</v>
      </c>
      <c r="I107" s="135">
        <f t="shared" si="9"/>
        <v>0.2263</v>
      </c>
      <c r="J107" s="133" cm="1">
        <f t="array" ref="J107">IFERROR(IF(_xlfn.XLOOKUP(1,('Annual Sales FINAL 06262023'!$A$3:$A$4500=$A107)*('Annual Sales FINAL 06262023'!$F$3:$F$4500='Input_Data &amp; TOC'!$A$2),'Annual Sales FINAL 06262023'!$U$3:$U$4500,,TRUE)=0,VLOOKUP($A107,Table2.5a!$A$3:$AA$196,11,FALSE),_xlfn.XLOOKUP(1,('Annual Sales FINAL 06262023'!$A$3:$A$4500=$A107)*('Annual Sales FINAL 06262023'!$F$3:$F$4500='Input_Data &amp; TOC'!$A$2),'Annual Sales FINAL 06262023'!$U$3:$U$4500,,TRUE)),)</f>
        <v>0.30370000000000003</v>
      </c>
      <c r="K107" s="138">
        <f t="shared" si="10"/>
        <v>0.42698113207547167</v>
      </c>
      <c r="L107" s="134" t="str">
        <f t="shared" si="11"/>
        <v>Yes</v>
      </c>
      <c r="M107" s="135" t="str" cm="1">
        <f t="array" ref="M107">IFERROR(_xlfn.XLOOKUP(1,('Annual Sales FINAL 06262023'!$A$3:$A$4500=$A107)*('Annual Sales FINAL 06262023'!$F$3:$F$4500='Input_Data &amp; TOC'!$A$2),'Annual Sales FINAL 06262023'!$S$3:$S$4500,,TRUE),)</f>
        <v>PCE</v>
      </c>
      <c r="N107" s="174" cm="1">
        <f t="array" ref="N107">IFERROR(_xlfn.XLOOKUP(1,('Annual Sales FINAL 06262023'!$A$3:$A$4500=$A107)*('Annual Sales FINAL 06262023'!$F$3:$F$4500='Input_Data &amp; TOC'!$A$2),'Annual Sales FINAL 06262023'!$AU$3:$AU$4500,,TRUE),)</f>
        <v>2</v>
      </c>
      <c r="O107" s="98" t="str">
        <f>VLOOKUP($A107,'LOOKUP SalesReport 2023-11-13'!$A$2:$P$216,16,FALSE)</f>
        <v>Lower Yukon-Kuskokwim</v>
      </c>
    </row>
    <row r="108" spans="1:15" s="98" customFormat="1" x14ac:dyDescent="0.25">
      <c r="A108" s="98" t="s">
        <v>901</v>
      </c>
      <c r="B108" s="98">
        <v>332310</v>
      </c>
      <c r="C108">
        <f>VLOOKUP(A108,'LOOKUP SalesReport 2023-11-13'!$A$2:$Q$216,9,FALSE)</f>
        <v>365</v>
      </c>
      <c r="D108" s="48" t="str" cm="1">
        <f t="array" ref="D108">IFERROR(_xlfn.XLOOKUP(1,('Annual Sales FINAL 06262023'!$A$3:$A$4500=Table2.5c!$A108)*('Annual Sales FINAL 06262023'!$F$3:$F$4500='Input_Data &amp; TOC'!$A$2),'Annual Sales FINAL 06262023'!$J$3:$J$4500,,TRUE),_xlfn.XLOOKUP(A108,'LOOKUP SalesReport 2023-11-13'!A:A,'LOOKUP SalesReport 2023-11-13'!H:H,,FALSE))</f>
        <v>Naterkaq Light Plant (City of Chefornak)</v>
      </c>
      <c r="E108" s="48" t="str" cm="1">
        <f t="array" ref="E108">IFERROR(_xlfn.XLOOKUP(1,('Annual Sales FINAL 06262023'!$A$3:$A$4500=Table2.5c!$A108)*('Annual Sales FINAL 06262023'!$F$3:$F$4500='Input_Data &amp; TOC'!$A$2),'Annual Sales FINAL 06262023'!$B$3:$B$4500,,TRUE),_xlfn.XLOOKUP(A108,'LOOKUP SalesReport 2023-11-13'!A:A,'LOOKUP SalesReport 2023-11-13'!G:G,,FALSE))</f>
        <v>Chefornak</v>
      </c>
      <c r="F108" s="48" t="str" cm="1">
        <f t="array" ref="F108">IFERROR(_xlfn.XLOOKUP(1,('Annual Sales FINAL 06262023'!$A$3:$A$4500=Table2.5c!$A108)*('Annual Sales FINAL 06262023'!$F$3:$F$4500='Input_Data &amp; TOC'!$A$2),'Annual Sales FINAL 06262023'!$E$3:$E$4500,,TRUE),_xlfn.XLOOKUP(A108,'LOOKUP SalesReport 2023-11-13'!A:A,'LOOKUP SalesReport 2023-11-13'!K:K,,FALSE))</f>
        <v>Chefornak_grid</v>
      </c>
      <c r="G108" s="98" t="str">
        <f>VLOOKUP($F108,'LOOKUP INTERTIES 2023-11-08'!$B$2:$G$206,6,FALSE)</f>
        <v>Lower Yukon-Kuskokwim</v>
      </c>
      <c r="H108" s="133" cm="1">
        <f t="array" ref="H108">IFERROR(IF(_xlfn.XLOOKUP(1,('Annual Sales FINAL 06262023'!$A$3:$A$4500=$A108)*('Annual Sales FINAL 06262023'!$F$3:$F$4500='Input_Data &amp; TOC'!$A$2),'Annual Sales FINAL 06262023'!$T$3:$T$4500,,TRUE)=0,VLOOKUP($A108,Table2.5a!$A$3:$AA$196,11,FALSE),_xlfn.XLOOKUP(1,('Annual Sales FINAL 06262023'!$A$3:$A$4500=$A108)*('Annual Sales FINAL 06262023'!$F$3:$F$4500='Input_Data &amp; TOC'!$A$2),'Annual Sales FINAL 06262023'!$T$3:$T$4500,,TRUE)),)</f>
        <v>0.54999999999999993</v>
      </c>
      <c r="I108" s="135">
        <f t="shared" si="9"/>
        <v>0.20786666666666659</v>
      </c>
      <c r="J108" s="133" cm="1">
        <f t="array" ref="J108">IFERROR(IF(_xlfn.XLOOKUP(1,('Annual Sales FINAL 06262023'!$A$3:$A$4500=$A108)*('Annual Sales FINAL 06262023'!$F$3:$F$4500='Input_Data &amp; TOC'!$A$2),'Annual Sales FINAL 06262023'!$U$3:$U$4500,,TRUE)=0,VLOOKUP($A108,Table2.5a!$A$3:$AA$196,11,FALSE),_xlfn.XLOOKUP(1,('Annual Sales FINAL 06262023'!$A$3:$A$4500=$A108)*('Annual Sales FINAL 06262023'!$F$3:$F$4500='Input_Data &amp; TOC'!$A$2),'Annual Sales FINAL 06262023'!$U$3:$U$4500,,TRUE)),)</f>
        <v>0.34213333333333334</v>
      </c>
      <c r="K108" s="138">
        <f t="shared" si="10"/>
        <v>0.37793939393939385</v>
      </c>
      <c r="L108" s="134" t="str">
        <f t="shared" si="11"/>
        <v>Yes</v>
      </c>
      <c r="M108" s="135" t="str" cm="1">
        <f t="array" ref="M108">IFERROR(_xlfn.XLOOKUP(1,('Annual Sales FINAL 06262023'!$A$3:$A$4500=$A108)*('Annual Sales FINAL 06262023'!$F$3:$F$4500='Input_Data &amp; TOC'!$A$2),'Annual Sales FINAL 06262023'!$S$3:$S$4500,,TRUE),)</f>
        <v>PCE</v>
      </c>
      <c r="N108" s="174" cm="1">
        <f t="array" ref="N108">IFERROR(_xlfn.XLOOKUP(1,('Annual Sales FINAL 06262023'!$A$3:$A$4500=$A108)*('Annual Sales FINAL 06262023'!$F$3:$F$4500='Input_Data &amp; TOC'!$A$2),'Annual Sales FINAL 06262023'!$AU$3:$AU$4500,,TRUE),)</f>
        <v>12</v>
      </c>
      <c r="O108" s="98" t="str">
        <f>VLOOKUP($A108,'LOOKUP SalesReport 2023-11-13'!$A$2:$P$216,16,FALSE)</f>
        <v>Lower Yukon-Kuskokwim</v>
      </c>
    </row>
    <row r="109" spans="1:15" s="98" customFormat="1" x14ac:dyDescent="0.25">
      <c r="A109" s="98" t="s">
        <v>795</v>
      </c>
      <c r="B109" s="98">
        <v>332150</v>
      </c>
      <c r="C109">
        <f>VLOOKUP(A109,'LOOKUP SalesReport 2023-11-13'!$A$2:$Q$216,9,FALSE)</f>
        <v>281</v>
      </c>
      <c r="D109" s="48" t="str" cm="1">
        <f t="array" ref="D109">IFERROR(_xlfn.XLOOKUP(1,('Annual Sales FINAL 06262023'!$A$3:$A$4500=Table2.5c!$A109)*('Annual Sales FINAL 06262023'!$F$3:$F$4500='Input_Data &amp; TOC'!$A$2),'Annual Sales FINAL 06262023'!$J$3:$J$4500,,TRUE),_xlfn.XLOOKUP(A109,'LOOKUP SalesReport 2023-11-13'!A:A,'LOOKUP SalesReport 2023-11-13'!H:H,,FALSE))</f>
        <v>Kwethluk Incorporated d/b/a Kuiggluum Kallugvia</v>
      </c>
      <c r="E109" s="48" t="str" cm="1">
        <f t="array" ref="E109">IFERROR(_xlfn.XLOOKUP(1,('Annual Sales FINAL 06262023'!$A$3:$A$4500=Table2.5c!$A109)*('Annual Sales FINAL 06262023'!$F$3:$F$4500='Input_Data &amp; TOC'!$A$2),'Annual Sales FINAL 06262023'!$B$3:$B$4500,,TRUE),_xlfn.XLOOKUP(A109,'LOOKUP SalesReport 2023-11-13'!A:A,'LOOKUP SalesReport 2023-11-13'!G:G,,FALSE))</f>
        <v>Kwethluk</v>
      </c>
      <c r="F109" s="48" t="str" cm="1">
        <f t="array" ref="F109">IFERROR(_xlfn.XLOOKUP(1,('Annual Sales FINAL 06262023'!$A$3:$A$4500=Table2.5c!$A109)*('Annual Sales FINAL 06262023'!$F$3:$F$4500='Input_Data &amp; TOC'!$A$2),'Annual Sales FINAL 06262023'!$E$3:$E$4500,,TRUE),_xlfn.XLOOKUP(A109,'LOOKUP SalesReport 2023-11-13'!A:A,'LOOKUP SalesReport 2023-11-13'!K:K,,FALSE))</f>
        <v>Kwethluk_grid</v>
      </c>
      <c r="G109" s="98" t="str">
        <f>VLOOKUP($F109,'LOOKUP INTERTIES 2023-11-08'!$B$2:$G$206,6,FALSE)</f>
        <v>Lower Yukon-Kuskokwim</v>
      </c>
      <c r="H109" s="133" cm="1">
        <f t="array" ref="H109">IFERROR(IF(_xlfn.XLOOKUP(1,('Annual Sales FINAL 06262023'!$A$3:$A$4500=$A109)*('Annual Sales FINAL 06262023'!$F$3:$F$4500='Input_Data &amp; TOC'!$A$2),'Annual Sales FINAL 06262023'!$T$3:$T$4500,,TRUE)=0,VLOOKUP($A109,Table2.5a!$A$3:$AA$196,11,FALSE),_xlfn.XLOOKUP(1,('Annual Sales FINAL 06262023'!$A$3:$A$4500=$A109)*('Annual Sales FINAL 06262023'!$F$3:$F$4500='Input_Data &amp; TOC'!$A$2),'Annual Sales FINAL 06262023'!$T$3:$T$4500,,TRUE)),)</f>
        <v>0.51999999999999991</v>
      </c>
      <c r="I109" s="135">
        <f t="shared" si="9"/>
        <v>0.21828333333333322</v>
      </c>
      <c r="J109" s="133" cm="1">
        <f t="array" ref="J109">IFERROR(IF(_xlfn.XLOOKUP(1,('Annual Sales FINAL 06262023'!$A$3:$A$4500=$A109)*('Annual Sales FINAL 06262023'!$F$3:$F$4500='Input_Data &amp; TOC'!$A$2),'Annual Sales FINAL 06262023'!$U$3:$U$4500,,TRUE)=0,VLOOKUP($A109,Table2.5a!$A$3:$AA$196,11,FALSE),_xlfn.XLOOKUP(1,('Annual Sales FINAL 06262023'!$A$3:$A$4500=$A109)*('Annual Sales FINAL 06262023'!$F$3:$F$4500='Input_Data &amp; TOC'!$A$2),'Annual Sales FINAL 06262023'!$U$3:$U$4500,,TRUE)),)</f>
        <v>0.30171666666666669</v>
      </c>
      <c r="K109" s="138">
        <f t="shared" si="10"/>
        <v>0.41977564102564086</v>
      </c>
      <c r="L109" s="134" t="str">
        <f t="shared" si="11"/>
        <v>Yes</v>
      </c>
      <c r="M109" s="135" t="str" cm="1">
        <f t="array" ref="M109">IFERROR(_xlfn.XLOOKUP(1,('Annual Sales FINAL 06262023'!$A$3:$A$4500=$A109)*('Annual Sales FINAL 06262023'!$F$3:$F$4500='Input_Data &amp; TOC'!$A$2),'Annual Sales FINAL 06262023'!$S$3:$S$4500,,TRUE),)</f>
        <v>PCE</v>
      </c>
      <c r="N109" s="174" cm="1">
        <f t="array" ref="N109">IFERROR(_xlfn.XLOOKUP(1,('Annual Sales FINAL 06262023'!$A$3:$A$4500=$A109)*('Annual Sales FINAL 06262023'!$F$3:$F$4500='Input_Data &amp; TOC'!$A$2),'Annual Sales FINAL 06262023'!$AU$3:$AU$4500,,TRUE),)</f>
        <v>12</v>
      </c>
      <c r="O109" s="98" t="str">
        <f>VLOOKUP($A109,'LOOKUP SalesReport 2023-11-13'!$A$2:$P$216,16,FALSE)</f>
        <v>Lower Yukon-Kuskokwim</v>
      </c>
    </row>
    <row r="110" spans="1:15" s="98" customFormat="1" x14ac:dyDescent="0.25">
      <c r="A110" s="98" t="s">
        <v>954</v>
      </c>
      <c r="B110" s="98">
        <v>331020</v>
      </c>
      <c r="C110">
        <f>VLOOKUP(A110,'LOOKUP SalesReport 2023-11-13'!$A$2:$Q$216,9,FALSE)</f>
        <v>412</v>
      </c>
      <c r="D110" s="48" t="str" cm="1">
        <f t="array" ref="D110">IFERROR(_xlfn.XLOOKUP(1,('Annual Sales FINAL 06262023'!$A$3:$A$4500=Table2.5c!$A110)*('Annual Sales FINAL 06262023'!$F$3:$F$4500='Input_Data &amp; TOC'!$A$2),'Annual Sales FINAL 06262023'!$J$3:$J$4500,,TRUE),_xlfn.XLOOKUP(A110,'LOOKUP SalesReport 2023-11-13'!A:A,'LOOKUP SalesReport 2023-11-13'!H:H,,FALSE))</f>
        <v>Akiachak Native Community</v>
      </c>
      <c r="E110" s="48" t="str" cm="1">
        <f t="array" ref="E110">IFERROR(_xlfn.XLOOKUP(1,('Annual Sales FINAL 06262023'!$A$3:$A$4500=Table2.5c!$A110)*('Annual Sales FINAL 06262023'!$F$3:$F$4500='Input_Data &amp; TOC'!$A$2),'Annual Sales FINAL 06262023'!$B$3:$B$4500,,TRUE),_xlfn.XLOOKUP(A110,'LOOKUP SalesReport 2023-11-13'!A:A,'LOOKUP SalesReport 2023-11-13'!G:G,,FALSE))</f>
        <v>Akiachak</v>
      </c>
      <c r="F110" s="48" t="str" cm="1">
        <f t="array" ref="F110">IFERROR(_xlfn.XLOOKUP(1,('Annual Sales FINAL 06262023'!$A$3:$A$4500=Table2.5c!$A110)*('Annual Sales FINAL 06262023'!$F$3:$F$4500='Input_Data &amp; TOC'!$A$2),'Annual Sales FINAL 06262023'!$E$3:$E$4500,,TRUE),_xlfn.XLOOKUP(A110,'LOOKUP SalesReport 2023-11-13'!A:A,'LOOKUP SalesReport 2023-11-13'!K:K,,FALSE))</f>
        <v>Akiachak_grid</v>
      </c>
      <c r="G110" s="98" t="str">
        <f>VLOOKUP($F110,'LOOKUP INTERTIES 2023-11-08'!$B$2:$G$206,6,FALSE)</f>
        <v>Lower Yukon-Kuskokwim</v>
      </c>
      <c r="H110" s="133" cm="1">
        <f t="array" ref="H110">IFERROR(IF(_xlfn.XLOOKUP(1,('Annual Sales FINAL 06262023'!$A$3:$A$4500=$A110)*('Annual Sales FINAL 06262023'!$F$3:$F$4500='Input_Data &amp; TOC'!$A$2),'Annual Sales FINAL 06262023'!$T$3:$T$4500,,TRUE)=0,VLOOKUP($A110,Table2.5a!$A$3:$AA$196,11,FALSE),_xlfn.XLOOKUP(1,('Annual Sales FINAL 06262023'!$A$3:$A$4500=$A110)*('Annual Sales FINAL 06262023'!$F$3:$F$4500='Input_Data &amp; TOC'!$A$2),'Annual Sales FINAL 06262023'!$T$3:$T$4500,,TRUE)),)</f>
        <v>0.61499999999999988</v>
      </c>
      <c r="I110" s="135">
        <f t="shared" si="9"/>
        <v>0.23699999999999993</v>
      </c>
      <c r="J110" s="133" cm="1">
        <f t="array" ref="J110">IFERROR(IF(_xlfn.XLOOKUP(1,('Annual Sales FINAL 06262023'!$A$3:$A$4500=$A110)*('Annual Sales FINAL 06262023'!$F$3:$F$4500='Input_Data &amp; TOC'!$A$2),'Annual Sales FINAL 06262023'!$U$3:$U$4500,,TRUE)=0,VLOOKUP($A110,Table2.5a!$A$3:$AA$196,11,FALSE),_xlfn.XLOOKUP(1,('Annual Sales FINAL 06262023'!$A$3:$A$4500=$A110)*('Annual Sales FINAL 06262023'!$F$3:$F$4500='Input_Data &amp; TOC'!$A$2),'Annual Sales FINAL 06262023'!$U$3:$U$4500,,TRUE)),)</f>
        <v>0.37799999999999995</v>
      </c>
      <c r="K110" s="138">
        <f t="shared" si="10"/>
        <v>0.38536585365853654</v>
      </c>
      <c r="L110" s="134" t="str">
        <f t="shared" si="11"/>
        <v>Yes</v>
      </c>
      <c r="M110" s="135" t="str" cm="1">
        <f t="array" ref="M110">IFERROR(_xlfn.XLOOKUP(1,('Annual Sales FINAL 06262023'!$A$3:$A$4500=$A110)*('Annual Sales FINAL 06262023'!$F$3:$F$4500='Input_Data &amp; TOC'!$A$2),'Annual Sales FINAL 06262023'!$S$3:$S$4500,,TRUE),)</f>
        <v>PCE</v>
      </c>
      <c r="N110" s="174" cm="1">
        <f t="array" ref="N110">IFERROR(_xlfn.XLOOKUP(1,('Annual Sales FINAL 06262023'!$A$3:$A$4500=$A110)*('Annual Sales FINAL 06262023'!$F$3:$F$4500='Input_Data &amp; TOC'!$A$2),'Annual Sales FINAL 06262023'!$AU$3:$AU$4500,,TRUE),)</f>
        <v>12</v>
      </c>
      <c r="O110" s="98" t="str">
        <f>VLOOKUP($A110,'LOOKUP SalesReport 2023-11-13'!$A$2:$P$216,16,FALSE)</f>
        <v>Lower Yukon-Kuskokwim</v>
      </c>
    </row>
    <row r="111" spans="1:15" s="98" customFormat="1" x14ac:dyDescent="0.25">
      <c r="A111" s="98" t="s">
        <v>1035</v>
      </c>
      <c r="B111" s="98">
        <v>332710</v>
      </c>
      <c r="C111">
        <f>VLOOKUP(A111,'LOOKUP SalesReport 2023-11-13'!$A$2:$Q$216,9,FALSE)</f>
        <v>664</v>
      </c>
      <c r="D111" s="48" t="str" cm="1">
        <f t="array" ref="D111">IFERROR(_xlfn.XLOOKUP(1,('Annual Sales FINAL 06262023'!$A$3:$A$4500=Table2.5c!$A111)*('Annual Sales FINAL 06262023'!$F$3:$F$4500='Input_Data &amp; TOC'!$A$2),'Annual Sales FINAL 06262023'!$J$3:$J$4500,,TRUE),_xlfn.XLOOKUP(A111,'LOOKUP SalesReport 2023-11-13'!A:A,'LOOKUP SalesReport 2023-11-13'!H:H,,FALSE))</f>
        <v>Tuluksak Traditional</v>
      </c>
      <c r="E111" s="48" t="str" cm="1">
        <f t="array" ref="E111">IFERROR(_xlfn.XLOOKUP(1,('Annual Sales FINAL 06262023'!$A$3:$A$4500=Table2.5c!$A111)*('Annual Sales FINAL 06262023'!$F$3:$F$4500='Input_Data &amp; TOC'!$A$2),'Annual Sales FINAL 06262023'!$B$3:$B$4500,,TRUE),_xlfn.XLOOKUP(A111,'LOOKUP SalesReport 2023-11-13'!A:A,'LOOKUP SalesReport 2023-11-13'!G:G,,FALSE))</f>
        <v>Tuluksak</v>
      </c>
      <c r="F111" s="48" t="str" cm="1">
        <f t="array" ref="F111">IFERROR(_xlfn.XLOOKUP(1,('Annual Sales FINAL 06262023'!$A$3:$A$4500=Table2.5c!$A111)*('Annual Sales FINAL 06262023'!$F$3:$F$4500='Input_Data &amp; TOC'!$A$2),'Annual Sales FINAL 06262023'!$E$3:$E$4500,,TRUE),_xlfn.XLOOKUP(A111,'LOOKUP SalesReport 2023-11-13'!A:A,'LOOKUP SalesReport 2023-11-13'!K:K,,FALSE))</f>
        <v>Tuluksak_grid</v>
      </c>
      <c r="G111" s="98" t="str">
        <f>VLOOKUP($F111,'LOOKUP INTERTIES 2023-11-08'!$B$2:$G$206,6,FALSE)</f>
        <v>Lower Yukon-Kuskokwim</v>
      </c>
      <c r="H111" s="133" cm="1">
        <f t="array" ref="H111">IFERROR(IF(_xlfn.XLOOKUP(1,('Annual Sales FINAL 06262023'!$A$3:$A$4500=$A111)*('Annual Sales FINAL 06262023'!$F$3:$F$4500='Input_Data &amp; TOC'!$A$2),'Annual Sales FINAL 06262023'!$T$3:$T$4500,,TRUE)=0,VLOOKUP($A111,Table2.5a!$A$3:$AA$196,11,FALSE),_xlfn.XLOOKUP(1,('Annual Sales FINAL 06262023'!$A$3:$A$4500=$A111)*('Annual Sales FINAL 06262023'!$F$3:$F$4500='Input_Data &amp; TOC'!$A$2),'Annual Sales FINAL 06262023'!$T$3:$T$4500,,TRUE)),)</f>
        <v>0</v>
      </c>
      <c r="I111" s="135">
        <f t="shared" si="9"/>
        <v>0</v>
      </c>
      <c r="J111" s="133" cm="1">
        <f t="array" ref="J111">IFERROR(IF(_xlfn.XLOOKUP(1,('Annual Sales FINAL 06262023'!$A$3:$A$4500=$A111)*('Annual Sales FINAL 06262023'!$F$3:$F$4500='Input_Data &amp; TOC'!$A$2),'Annual Sales FINAL 06262023'!$U$3:$U$4500,,TRUE)=0,VLOOKUP($A111,Table2.5a!$A$3:$AA$196,11,FALSE),_xlfn.XLOOKUP(1,('Annual Sales FINAL 06262023'!$A$3:$A$4500=$A111)*('Annual Sales FINAL 06262023'!$F$3:$F$4500='Input_Data &amp; TOC'!$A$2),'Annual Sales FINAL 06262023'!$U$3:$U$4500,,TRUE)),)</f>
        <v>0</v>
      </c>
      <c r="K111" s="138">
        <f t="shared" si="10"/>
        <v>0</v>
      </c>
      <c r="L111" s="134" t="str">
        <f t="shared" si="11"/>
        <v>Yes</v>
      </c>
      <c r="M111" s="135" cm="1">
        <f t="array" ref="M111">IFERROR(_xlfn.XLOOKUP(1,('Annual Sales FINAL 06262023'!$A$3:$A$4500=$A111)*('Annual Sales FINAL 06262023'!$F$3:$F$4500='Input_Data &amp; TOC'!$A$2),'Annual Sales FINAL 06262023'!$S$3:$S$4500,,TRUE),)</f>
        <v>0</v>
      </c>
      <c r="N111" s="174" cm="1">
        <f t="array" ref="N111">IFERROR(_xlfn.XLOOKUP(1,('Annual Sales FINAL 06262023'!$A$3:$A$4500=$A111)*('Annual Sales FINAL 06262023'!$F$3:$F$4500='Input_Data &amp; TOC'!$A$2),'Annual Sales FINAL 06262023'!$AU$3:$AU$4500,,TRUE),)</f>
        <v>0</v>
      </c>
      <c r="O111" s="98" t="str">
        <f>VLOOKUP($A111,'LOOKUP SalesReport 2023-11-13'!$A$2:$P$216,16,FALSE)</f>
        <v>Lower Yukon-Kuskokwim</v>
      </c>
    </row>
    <row r="112" spans="1:15" s="98" customFormat="1" x14ac:dyDescent="0.25">
      <c r="A112" s="98" t="s">
        <v>768</v>
      </c>
      <c r="B112" s="98">
        <v>332380</v>
      </c>
      <c r="C112">
        <f>VLOOKUP(A112,'LOOKUP SalesReport 2023-11-13'!$A$2:$Q$216,9,FALSE)</f>
        <v>254</v>
      </c>
      <c r="D112" s="48" t="str" cm="1">
        <f t="array" ref="D112">IFERROR(_xlfn.XLOOKUP(1,('Annual Sales FINAL 06262023'!$A$3:$A$4500=Table2.5c!$A112)*('Annual Sales FINAL 06262023'!$F$3:$F$4500='Input_Data &amp; TOC'!$A$2),'Annual Sales FINAL 06262023'!$J$3:$J$4500,,TRUE),_xlfn.XLOOKUP(A112,'LOOKUP SalesReport 2023-11-13'!A:A,'LOOKUP SalesReport 2023-11-13'!H:H,,FALSE))</f>
        <v>North Slope Borough Power &amp; Light</v>
      </c>
      <c r="E112" s="48" t="str" cm="1">
        <f t="array" ref="E112">IFERROR(_xlfn.XLOOKUP(1,('Annual Sales FINAL 06262023'!$A$3:$A$4500=Table2.5c!$A112)*('Annual Sales FINAL 06262023'!$F$3:$F$4500='Input_Data &amp; TOC'!$A$2),'Annual Sales FINAL 06262023'!$B$3:$B$4500,,TRUE),_xlfn.XLOOKUP(A112,'LOOKUP SalesReport 2023-11-13'!A:A,'LOOKUP SalesReport 2023-11-13'!G:G,,FALSE))</f>
        <v>Nuiqsut</v>
      </c>
      <c r="F112" s="48" t="str" cm="1">
        <f t="array" ref="F112">IFERROR(_xlfn.XLOOKUP(1,('Annual Sales FINAL 06262023'!$A$3:$A$4500=Table2.5c!$A112)*('Annual Sales FINAL 06262023'!$F$3:$F$4500='Input_Data &amp; TOC'!$A$2),'Annual Sales FINAL 06262023'!$E$3:$E$4500,,TRUE),_xlfn.XLOOKUP(A112,'LOOKUP SalesReport 2023-11-13'!A:A,'LOOKUP SalesReport 2023-11-13'!K:K,,FALSE))</f>
        <v>Nuiqsut_grid</v>
      </c>
      <c r="G112" s="98" t="str">
        <f>VLOOKUP($F112,'LOOKUP INTERTIES 2023-11-08'!$B$2:$G$206,6,FALSE)</f>
        <v>North Slope</v>
      </c>
      <c r="H112" s="133" cm="1">
        <f t="array" ref="H112">IFERROR(IF(_xlfn.XLOOKUP(1,('Annual Sales FINAL 06262023'!$A$3:$A$4500=$A112)*('Annual Sales FINAL 06262023'!$F$3:$F$4500='Input_Data &amp; TOC'!$A$2),'Annual Sales FINAL 06262023'!$T$3:$T$4500,,TRUE)=0,VLOOKUP($A112,Table2.5a!$A$3:$AA$196,11,FALSE),_xlfn.XLOOKUP(1,('Annual Sales FINAL 06262023'!$A$3:$A$4500=$A112)*('Annual Sales FINAL 06262023'!$F$3:$F$4500='Input_Data &amp; TOC'!$A$2),'Annual Sales FINAL 06262023'!$T$3:$T$4500,,TRUE)),)</f>
        <v>9.1666666666666674E-2</v>
      </c>
      <c r="I112" s="135">
        <f t="shared" si="9"/>
        <v>0</v>
      </c>
      <c r="J112" s="133" cm="1">
        <f t="array" ref="J112">IFERROR(IF(_xlfn.XLOOKUP(1,('Annual Sales FINAL 06262023'!$A$3:$A$4500=$A112)*('Annual Sales FINAL 06262023'!$F$3:$F$4500='Input_Data &amp; TOC'!$A$2),'Annual Sales FINAL 06262023'!$U$3:$U$4500,,TRUE)=0,VLOOKUP($A112,Table2.5a!$A$3:$AA$196,11,FALSE),_xlfn.XLOOKUP(1,('Annual Sales FINAL 06262023'!$A$3:$A$4500=$A112)*('Annual Sales FINAL 06262023'!$F$3:$F$4500='Input_Data &amp; TOC'!$A$2),'Annual Sales FINAL 06262023'!$U$3:$U$4500,,TRUE)),)</f>
        <v>9.1666666666666674E-2</v>
      </c>
      <c r="K112" s="138">
        <f t="shared" si="10"/>
        <v>0</v>
      </c>
      <c r="L112" s="134" t="str">
        <f t="shared" si="11"/>
        <v>Yes</v>
      </c>
      <c r="M112" s="135" t="str" cm="1">
        <f t="array" ref="M112">IFERROR(_xlfn.XLOOKUP(1,('Annual Sales FINAL 06262023'!$A$3:$A$4500=$A112)*('Annual Sales FINAL 06262023'!$F$3:$F$4500='Input_Data &amp; TOC'!$A$2),'Annual Sales FINAL 06262023'!$S$3:$S$4500,,TRUE),)</f>
        <v>PCE</v>
      </c>
      <c r="N112" s="174" cm="1">
        <f t="array" ref="N112">IFERROR(_xlfn.XLOOKUP(1,('Annual Sales FINAL 06262023'!$A$3:$A$4500=$A112)*('Annual Sales FINAL 06262023'!$F$3:$F$4500='Input_Data &amp; TOC'!$A$2),'Annual Sales FINAL 06262023'!$AU$3:$AU$4500,,TRUE),)</f>
        <v>12</v>
      </c>
      <c r="O112" s="98" t="str">
        <f>VLOOKUP($A112,'LOOKUP SalesReport 2023-11-13'!$A$2:$P$216,16,FALSE)</f>
        <v>North Slope</v>
      </c>
    </row>
    <row r="113" spans="1:15" s="98" customFormat="1" x14ac:dyDescent="0.25">
      <c r="A113" s="98" t="s">
        <v>771</v>
      </c>
      <c r="B113" s="98">
        <v>332390</v>
      </c>
      <c r="C113">
        <f>VLOOKUP(A113,'LOOKUP SalesReport 2023-11-13'!$A$2:$Q$216,9,FALSE)</f>
        <v>254</v>
      </c>
      <c r="D113" s="48" t="str" cm="1">
        <f t="array" ref="D113">IFERROR(_xlfn.XLOOKUP(1,('Annual Sales FINAL 06262023'!$A$3:$A$4500=Table2.5c!$A113)*('Annual Sales FINAL 06262023'!$F$3:$F$4500='Input_Data &amp; TOC'!$A$2),'Annual Sales FINAL 06262023'!$J$3:$J$4500,,TRUE),_xlfn.XLOOKUP(A113,'LOOKUP SalesReport 2023-11-13'!A:A,'LOOKUP SalesReport 2023-11-13'!H:H,,FALSE))</f>
        <v>North Slope Borough Power &amp; Light</v>
      </c>
      <c r="E113" s="48" t="str" cm="1">
        <f t="array" ref="E113">IFERROR(_xlfn.XLOOKUP(1,('Annual Sales FINAL 06262023'!$A$3:$A$4500=Table2.5c!$A113)*('Annual Sales FINAL 06262023'!$F$3:$F$4500='Input_Data &amp; TOC'!$A$2),'Annual Sales FINAL 06262023'!$B$3:$B$4500,,TRUE),_xlfn.XLOOKUP(A113,'LOOKUP SalesReport 2023-11-13'!A:A,'LOOKUP SalesReport 2023-11-13'!G:G,,FALSE))</f>
        <v>Point Hope</v>
      </c>
      <c r="F113" s="48" t="str" cm="1">
        <f t="array" ref="F113">IFERROR(_xlfn.XLOOKUP(1,('Annual Sales FINAL 06262023'!$A$3:$A$4500=Table2.5c!$A113)*('Annual Sales FINAL 06262023'!$F$3:$F$4500='Input_Data &amp; TOC'!$A$2),'Annual Sales FINAL 06262023'!$E$3:$E$4500,,TRUE),_xlfn.XLOOKUP(A113,'LOOKUP SalesReport 2023-11-13'!A:A,'LOOKUP SalesReport 2023-11-13'!K:K,,FALSE))</f>
        <v>Point Hope_grid</v>
      </c>
      <c r="G113" s="98" t="str">
        <f>VLOOKUP($F113,'LOOKUP INTERTIES 2023-11-08'!$B$2:$G$206,6,FALSE)</f>
        <v>North Slope</v>
      </c>
      <c r="H113" s="133" cm="1">
        <f t="array" ref="H113">IFERROR(IF(_xlfn.XLOOKUP(1,('Annual Sales FINAL 06262023'!$A$3:$A$4500=$A113)*('Annual Sales FINAL 06262023'!$F$3:$F$4500='Input_Data &amp; TOC'!$A$2),'Annual Sales FINAL 06262023'!$T$3:$T$4500,,TRUE)=0,VLOOKUP($A113,Table2.5a!$A$3:$AA$196,11,FALSE),_xlfn.XLOOKUP(1,('Annual Sales FINAL 06262023'!$A$3:$A$4500=$A113)*('Annual Sales FINAL 06262023'!$F$3:$F$4500='Input_Data &amp; TOC'!$A$2),'Annual Sales FINAL 06262023'!$T$3:$T$4500,,TRUE)),)</f>
        <v>0.14999999999999997</v>
      </c>
      <c r="I113" s="135">
        <f t="shared" si="9"/>
        <v>0</v>
      </c>
      <c r="J113" s="133" cm="1">
        <f t="array" ref="J113">IFERROR(IF(_xlfn.XLOOKUP(1,('Annual Sales FINAL 06262023'!$A$3:$A$4500=$A113)*('Annual Sales FINAL 06262023'!$F$3:$F$4500='Input_Data &amp; TOC'!$A$2),'Annual Sales FINAL 06262023'!$U$3:$U$4500,,TRUE)=0,VLOOKUP($A113,Table2.5a!$A$3:$AA$196,11,FALSE),_xlfn.XLOOKUP(1,('Annual Sales FINAL 06262023'!$A$3:$A$4500=$A113)*('Annual Sales FINAL 06262023'!$F$3:$F$4500='Input_Data &amp; TOC'!$A$2),'Annual Sales FINAL 06262023'!$U$3:$U$4500,,TRUE)),)</f>
        <v>0.14999999999999997</v>
      </c>
      <c r="K113" s="138">
        <f t="shared" si="10"/>
        <v>0</v>
      </c>
      <c r="L113" s="134" t="str">
        <f t="shared" si="11"/>
        <v>Yes</v>
      </c>
      <c r="M113" s="135" t="str" cm="1">
        <f t="array" ref="M113">IFERROR(_xlfn.XLOOKUP(1,('Annual Sales FINAL 06262023'!$A$3:$A$4500=$A113)*('Annual Sales FINAL 06262023'!$F$3:$F$4500='Input_Data &amp; TOC'!$A$2),'Annual Sales FINAL 06262023'!$S$3:$S$4500,,TRUE),)</f>
        <v>PCE</v>
      </c>
      <c r="N113" s="174" cm="1">
        <f t="array" ref="N113">IFERROR(_xlfn.XLOOKUP(1,('Annual Sales FINAL 06262023'!$A$3:$A$4500=$A113)*('Annual Sales FINAL 06262023'!$F$3:$F$4500='Input_Data &amp; TOC'!$A$2),'Annual Sales FINAL 06262023'!$AU$3:$AU$4500,,TRUE),)</f>
        <v>12</v>
      </c>
      <c r="O113" s="98" t="str">
        <f>VLOOKUP($A113,'LOOKUP SalesReport 2023-11-13'!$A$2:$P$216,16,FALSE)</f>
        <v>North Slope</v>
      </c>
    </row>
    <row r="114" spans="1:15" s="98" customFormat="1" x14ac:dyDescent="0.25">
      <c r="A114" s="98" t="s">
        <v>774</v>
      </c>
      <c r="B114" s="98">
        <v>332400</v>
      </c>
      <c r="C114">
        <f>VLOOKUP(A114,'LOOKUP SalesReport 2023-11-13'!$A$2:$Q$216,9,FALSE)</f>
        <v>254</v>
      </c>
      <c r="D114" s="48" t="str" cm="1">
        <f t="array" ref="D114">IFERROR(_xlfn.XLOOKUP(1,('Annual Sales FINAL 06262023'!$A$3:$A$4500=Table2.5c!$A114)*('Annual Sales FINAL 06262023'!$F$3:$F$4500='Input_Data &amp; TOC'!$A$2),'Annual Sales FINAL 06262023'!$J$3:$J$4500,,TRUE),_xlfn.XLOOKUP(A114,'LOOKUP SalesReport 2023-11-13'!A:A,'LOOKUP SalesReport 2023-11-13'!H:H,,FALSE))</f>
        <v>North Slope Borough Power &amp; Light</v>
      </c>
      <c r="E114" s="48" t="str" cm="1">
        <f t="array" ref="E114">IFERROR(_xlfn.XLOOKUP(1,('Annual Sales FINAL 06262023'!$A$3:$A$4500=Table2.5c!$A114)*('Annual Sales FINAL 06262023'!$F$3:$F$4500='Input_Data &amp; TOC'!$A$2),'Annual Sales FINAL 06262023'!$B$3:$B$4500,,TRUE),_xlfn.XLOOKUP(A114,'LOOKUP SalesReport 2023-11-13'!A:A,'LOOKUP SalesReport 2023-11-13'!G:G,,FALSE))</f>
        <v>Point Lay</v>
      </c>
      <c r="F114" s="48" t="str" cm="1">
        <f t="array" ref="F114">IFERROR(_xlfn.XLOOKUP(1,('Annual Sales FINAL 06262023'!$A$3:$A$4500=Table2.5c!$A114)*('Annual Sales FINAL 06262023'!$F$3:$F$4500='Input_Data &amp; TOC'!$A$2),'Annual Sales FINAL 06262023'!$E$3:$E$4500,,TRUE),_xlfn.XLOOKUP(A114,'LOOKUP SalesReport 2023-11-13'!A:A,'LOOKUP SalesReport 2023-11-13'!K:K,,FALSE))</f>
        <v>Point Lay_grid</v>
      </c>
      <c r="G114" s="98" t="str">
        <f>VLOOKUP($F114,'LOOKUP INTERTIES 2023-11-08'!$B$2:$G$206,6,FALSE)</f>
        <v>North Slope</v>
      </c>
      <c r="H114" s="133" cm="1">
        <f t="array" ref="H114">IFERROR(IF(_xlfn.XLOOKUP(1,('Annual Sales FINAL 06262023'!$A$3:$A$4500=$A114)*('Annual Sales FINAL 06262023'!$F$3:$F$4500='Input_Data &amp; TOC'!$A$2),'Annual Sales FINAL 06262023'!$T$3:$T$4500,,TRUE)=0,VLOOKUP($A114,Table2.5a!$A$3:$AA$196,11,FALSE),_xlfn.XLOOKUP(1,('Annual Sales FINAL 06262023'!$A$3:$A$4500=$A114)*('Annual Sales FINAL 06262023'!$F$3:$F$4500='Input_Data &amp; TOC'!$A$2),'Annual Sales FINAL 06262023'!$T$3:$T$4500,,TRUE)),)</f>
        <v>0.14999999999999997</v>
      </c>
      <c r="I114" s="135">
        <f t="shared" si="9"/>
        <v>1.6666666666664831E-5</v>
      </c>
      <c r="J114" s="133" cm="1">
        <f t="array" ref="J114">IFERROR(IF(_xlfn.XLOOKUP(1,('Annual Sales FINAL 06262023'!$A$3:$A$4500=$A114)*('Annual Sales FINAL 06262023'!$F$3:$F$4500='Input_Data &amp; TOC'!$A$2),'Annual Sales FINAL 06262023'!$U$3:$U$4500,,TRUE)=0,VLOOKUP($A114,Table2.5a!$A$3:$AA$196,11,FALSE),_xlfn.XLOOKUP(1,('Annual Sales FINAL 06262023'!$A$3:$A$4500=$A114)*('Annual Sales FINAL 06262023'!$F$3:$F$4500='Input_Data &amp; TOC'!$A$2),'Annual Sales FINAL 06262023'!$U$3:$U$4500,,TRUE)),)</f>
        <v>0.1499833333333333</v>
      </c>
      <c r="K114" s="138">
        <f t="shared" si="10"/>
        <v>1.1111111111109889E-4</v>
      </c>
      <c r="L114" s="134" t="str">
        <f t="shared" si="11"/>
        <v>Yes</v>
      </c>
      <c r="M114" s="135" t="str" cm="1">
        <f t="array" ref="M114">IFERROR(_xlfn.XLOOKUP(1,('Annual Sales FINAL 06262023'!$A$3:$A$4500=$A114)*('Annual Sales FINAL 06262023'!$F$3:$F$4500='Input_Data &amp; TOC'!$A$2),'Annual Sales FINAL 06262023'!$S$3:$S$4500,,TRUE),)</f>
        <v>PCE</v>
      </c>
      <c r="N114" s="174" cm="1">
        <f t="array" ref="N114">IFERROR(_xlfn.XLOOKUP(1,('Annual Sales FINAL 06262023'!$A$3:$A$4500=$A114)*('Annual Sales FINAL 06262023'!$F$3:$F$4500='Input_Data &amp; TOC'!$A$2),'Annual Sales FINAL 06262023'!$AU$3:$AU$4500,,TRUE),)</f>
        <v>12</v>
      </c>
      <c r="O114" s="98" t="str">
        <f>VLOOKUP($A114,'LOOKUP SalesReport 2023-11-13'!$A$2:$P$216,16,FALSE)</f>
        <v>North Slope</v>
      </c>
    </row>
    <row r="115" spans="1:15" s="98" customFormat="1" x14ac:dyDescent="0.25">
      <c r="A115" s="98" t="s">
        <v>777</v>
      </c>
      <c r="B115" s="98">
        <v>332410</v>
      </c>
      <c r="C115">
        <f>VLOOKUP(A115,'LOOKUP SalesReport 2023-11-13'!$A$2:$Q$216,9,FALSE)</f>
        <v>254</v>
      </c>
      <c r="D115" s="48" t="str" cm="1">
        <f t="array" ref="D115">IFERROR(_xlfn.XLOOKUP(1,('Annual Sales FINAL 06262023'!$A$3:$A$4500=Table2.5c!$A115)*('Annual Sales FINAL 06262023'!$F$3:$F$4500='Input_Data &amp; TOC'!$A$2),'Annual Sales FINAL 06262023'!$J$3:$J$4500,,TRUE),_xlfn.XLOOKUP(A115,'LOOKUP SalesReport 2023-11-13'!A:A,'LOOKUP SalesReport 2023-11-13'!H:H,,FALSE))</f>
        <v>North Slope Borough Power &amp; Light</v>
      </c>
      <c r="E115" s="48" t="str" cm="1">
        <f t="array" ref="E115">IFERROR(_xlfn.XLOOKUP(1,('Annual Sales FINAL 06262023'!$A$3:$A$4500=Table2.5c!$A115)*('Annual Sales FINAL 06262023'!$F$3:$F$4500='Input_Data &amp; TOC'!$A$2),'Annual Sales FINAL 06262023'!$B$3:$B$4500,,TRUE),_xlfn.XLOOKUP(A115,'LOOKUP SalesReport 2023-11-13'!A:A,'LOOKUP SalesReport 2023-11-13'!G:G,,FALSE))</f>
        <v>Wainwright</v>
      </c>
      <c r="F115" s="48" t="str" cm="1">
        <f t="array" ref="F115">IFERROR(_xlfn.XLOOKUP(1,('Annual Sales FINAL 06262023'!$A$3:$A$4500=Table2.5c!$A115)*('Annual Sales FINAL 06262023'!$F$3:$F$4500='Input_Data &amp; TOC'!$A$2),'Annual Sales FINAL 06262023'!$E$3:$E$4500,,TRUE),_xlfn.XLOOKUP(A115,'LOOKUP SalesReport 2023-11-13'!A:A,'LOOKUP SalesReport 2023-11-13'!K:K,,FALSE))</f>
        <v>Wainwright_grid</v>
      </c>
      <c r="G115" s="98" t="str">
        <f>VLOOKUP($F115,'LOOKUP INTERTIES 2023-11-08'!$B$2:$G$206,6,FALSE)</f>
        <v>North Slope</v>
      </c>
      <c r="H115" s="133" cm="1">
        <f t="array" ref="H115">IFERROR(IF(_xlfn.XLOOKUP(1,('Annual Sales FINAL 06262023'!$A$3:$A$4500=$A115)*('Annual Sales FINAL 06262023'!$F$3:$F$4500='Input_Data &amp; TOC'!$A$2),'Annual Sales FINAL 06262023'!$T$3:$T$4500,,TRUE)=0,VLOOKUP($A115,Table2.5a!$A$3:$AA$196,11,FALSE),_xlfn.XLOOKUP(1,('Annual Sales FINAL 06262023'!$A$3:$A$4500=$A115)*('Annual Sales FINAL 06262023'!$F$3:$F$4500='Input_Data &amp; TOC'!$A$2),'Annual Sales FINAL 06262023'!$T$3:$T$4500,,TRUE)),)</f>
        <v>0.14999999999999997</v>
      </c>
      <c r="I115" s="135">
        <f t="shared" si="9"/>
        <v>0</v>
      </c>
      <c r="J115" s="133" cm="1">
        <f t="array" ref="J115">IFERROR(IF(_xlfn.XLOOKUP(1,('Annual Sales FINAL 06262023'!$A$3:$A$4500=$A115)*('Annual Sales FINAL 06262023'!$F$3:$F$4500='Input_Data &amp; TOC'!$A$2),'Annual Sales FINAL 06262023'!$U$3:$U$4500,,TRUE)=0,VLOOKUP($A115,Table2.5a!$A$3:$AA$196,11,FALSE),_xlfn.XLOOKUP(1,('Annual Sales FINAL 06262023'!$A$3:$A$4500=$A115)*('Annual Sales FINAL 06262023'!$F$3:$F$4500='Input_Data &amp; TOC'!$A$2),'Annual Sales FINAL 06262023'!$U$3:$U$4500,,TRUE)),)</f>
        <v>0.14999999999999997</v>
      </c>
      <c r="K115" s="138">
        <f t="shared" si="10"/>
        <v>0</v>
      </c>
      <c r="L115" s="134" t="str">
        <f t="shared" si="11"/>
        <v>Yes</v>
      </c>
      <c r="M115" s="135" t="str" cm="1">
        <f t="array" ref="M115">IFERROR(_xlfn.XLOOKUP(1,('Annual Sales FINAL 06262023'!$A$3:$A$4500=$A115)*('Annual Sales FINAL 06262023'!$F$3:$F$4500='Input_Data &amp; TOC'!$A$2),'Annual Sales FINAL 06262023'!$S$3:$S$4500,,TRUE),)</f>
        <v>PCE</v>
      </c>
      <c r="N115" s="174" cm="1">
        <f t="array" ref="N115">IFERROR(_xlfn.XLOOKUP(1,('Annual Sales FINAL 06262023'!$A$3:$A$4500=$A115)*('Annual Sales FINAL 06262023'!$F$3:$F$4500='Input_Data &amp; TOC'!$A$2),'Annual Sales FINAL 06262023'!$AU$3:$AU$4500,,TRUE),)</f>
        <v>12</v>
      </c>
      <c r="O115" s="98" t="str">
        <f>VLOOKUP($A115,'LOOKUP SalesReport 2023-11-13'!$A$2:$P$216,16,FALSE)</f>
        <v>North Slope</v>
      </c>
    </row>
    <row r="116" spans="1:15" s="98" customFormat="1" x14ac:dyDescent="0.25">
      <c r="A116" s="98" t="s">
        <v>758</v>
      </c>
      <c r="B116" s="98">
        <v>332350</v>
      </c>
      <c r="C116">
        <f>VLOOKUP(A116,'LOOKUP SalesReport 2023-11-13'!$A$2:$Q$216,9,FALSE)</f>
        <v>254</v>
      </c>
      <c r="D116" s="48" t="str" cm="1">
        <f t="array" ref="D116">IFERROR(_xlfn.XLOOKUP(1,('Annual Sales FINAL 06262023'!$A$3:$A$4500=Table2.5c!$A116)*('Annual Sales FINAL 06262023'!$F$3:$F$4500='Input_Data &amp; TOC'!$A$2),'Annual Sales FINAL 06262023'!$J$3:$J$4500,,TRUE),_xlfn.XLOOKUP(A116,'LOOKUP SalesReport 2023-11-13'!A:A,'LOOKUP SalesReport 2023-11-13'!H:H,,FALSE))</f>
        <v>North Slope Borough Power &amp; Light</v>
      </c>
      <c r="E116" s="48" t="str" cm="1">
        <f t="array" ref="E116">IFERROR(_xlfn.XLOOKUP(1,('Annual Sales FINAL 06262023'!$A$3:$A$4500=Table2.5c!$A116)*('Annual Sales FINAL 06262023'!$F$3:$F$4500='Input_Data &amp; TOC'!$A$2),'Annual Sales FINAL 06262023'!$B$3:$B$4500,,TRUE),_xlfn.XLOOKUP(A116,'LOOKUP SalesReport 2023-11-13'!A:A,'LOOKUP SalesReport 2023-11-13'!G:G,,FALSE))</f>
        <v>Anaktuvuk Pass</v>
      </c>
      <c r="F116" s="48" t="str" cm="1">
        <f t="array" ref="F116">IFERROR(_xlfn.XLOOKUP(1,('Annual Sales FINAL 06262023'!$A$3:$A$4500=Table2.5c!$A116)*('Annual Sales FINAL 06262023'!$F$3:$F$4500='Input_Data &amp; TOC'!$A$2),'Annual Sales FINAL 06262023'!$E$3:$E$4500,,TRUE),_xlfn.XLOOKUP(A116,'LOOKUP SalesReport 2023-11-13'!A:A,'LOOKUP SalesReport 2023-11-13'!K:K,,FALSE))</f>
        <v>Anaktuvuk Pass_grid</v>
      </c>
      <c r="G116" s="98" t="str">
        <f>VLOOKUP($F116,'LOOKUP INTERTIES 2023-11-08'!$B$2:$G$206,6,FALSE)</f>
        <v>North Slope</v>
      </c>
      <c r="H116" s="133" cm="1">
        <f t="array" ref="H116">IFERROR(IF(_xlfn.XLOOKUP(1,('Annual Sales FINAL 06262023'!$A$3:$A$4500=$A116)*('Annual Sales FINAL 06262023'!$F$3:$F$4500='Input_Data &amp; TOC'!$A$2),'Annual Sales FINAL 06262023'!$T$3:$T$4500,,TRUE)=0,VLOOKUP($A116,Table2.5a!$A$3:$AA$196,11,FALSE),_xlfn.XLOOKUP(1,('Annual Sales FINAL 06262023'!$A$3:$A$4500=$A116)*('Annual Sales FINAL 06262023'!$F$3:$F$4500='Input_Data &amp; TOC'!$A$2),'Annual Sales FINAL 06262023'!$T$3:$T$4500,,TRUE)),)</f>
        <v>0.14999999999999997</v>
      </c>
      <c r="I116" s="135">
        <f t="shared" si="9"/>
        <v>0</v>
      </c>
      <c r="J116" s="133" cm="1">
        <f t="array" ref="J116">IFERROR(IF(_xlfn.XLOOKUP(1,('Annual Sales FINAL 06262023'!$A$3:$A$4500=$A116)*('Annual Sales FINAL 06262023'!$F$3:$F$4500='Input_Data &amp; TOC'!$A$2),'Annual Sales FINAL 06262023'!$U$3:$U$4500,,TRUE)=0,VLOOKUP($A116,Table2.5a!$A$3:$AA$196,11,FALSE),_xlfn.XLOOKUP(1,('Annual Sales FINAL 06262023'!$A$3:$A$4500=$A116)*('Annual Sales FINAL 06262023'!$F$3:$F$4500='Input_Data &amp; TOC'!$A$2),'Annual Sales FINAL 06262023'!$U$3:$U$4500,,TRUE)),)</f>
        <v>0.14999999999999997</v>
      </c>
      <c r="K116" s="138">
        <f t="shared" si="10"/>
        <v>0</v>
      </c>
      <c r="L116" s="134" t="str">
        <f t="shared" si="11"/>
        <v>Yes</v>
      </c>
      <c r="M116" s="135" t="str" cm="1">
        <f t="array" ref="M116">IFERROR(_xlfn.XLOOKUP(1,('Annual Sales FINAL 06262023'!$A$3:$A$4500=$A116)*('Annual Sales FINAL 06262023'!$F$3:$F$4500='Input_Data &amp; TOC'!$A$2),'Annual Sales FINAL 06262023'!$S$3:$S$4500,,TRUE),)</f>
        <v>PCE</v>
      </c>
      <c r="N116" s="174" cm="1">
        <f t="array" ref="N116">IFERROR(_xlfn.XLOOKUP(1,('Annual Sales FINAL 06262023'!$A$3:$A$4500=$A116)*('Annual Sales FINAL 06262023'!$F$3:$F$4500='Input_Data &amp; TOC'!$A$2),'Annual Sales FINAL 06262023'!$AU$3:$AU$4500,,TRUE),)</f>
        <v>12</v>
      </c>
      <c r="O116" s="98" t="str">
        <f>VLOOKUP($A116,'LOOKUP SalesReport 2023-11-13'!$A$2:$P$216,16,FALSE)</f>
        <v>North Slope</v>
      </c>
    </row>
    <row r="117" spans="1:15" s="98" customFormat="1" x14ac:dyDescent="0.25">
      <c r="A117" s="98" t="s">
        <v>762</v>
      </c>
      <c r="B117" s="98">
        <v>332360</v>
      </c>
      <c r="C117">
        <f>VLOOKUP(A117,'LOOKUP SalesReport 2023-11-13'!$A$2:$Q$216,9,FALSE)</f>
        <v>254</v>
      </c>
      <c r="D117" s="48" t="str" cm="1">
        <f t="array" ref="D117">IFERROR(_xlfn.XLOOKUP(1,('Annual Sales FINAL 06262023'!$A$3:$A$4500=Table2.5c!$A117)*('Annual Sales FINAL 06262023'!$F$3:$F$4500='Input_Data &amp; TOC'!$A$2),'Annual Sales FINAL 06262023'!$J$3:$J$4500,,TRUE),_xlfn.XLOOKUP(A117,'LOOKUP SalesReport 2023-11-13'!A:A,'LOOKUP SalesReport 2023-11-13'!H:H,,FALSE))</f>
        <v>North Slope Borough Power &amp; Light</v>
      </c>
      <c r="E117" s="48" t="str" cm="1">
        <f t="array" ref="E117">IFERROR(_xlfn.XLOOKUP(1,('Annual Sales FINAL 06262023'!$A$3:$A$4500=Table2.5c!$A117)*('Annual Sales FINAL 06262023'!$F$3:$F$4500='Input_Data &amp; TOC'!$A$2),'Annual Sales FINAL 06262023'!$B$3:$B$4500,,TRUE),_xlfn.XLOOKUP(A117,'LOOKUP SalesReport 2023-11-13'!A:A,'LOOKUP SalesReport 2023-11-13'!G:G,,FALSE))</f>
        <v>Atqasuk</v>
      </c>
      <c r="F117" s="48" t="str" cm="1">
        <f t="array" ref="F117">IFERROR(_xlfn.XLOOKUP(1,('Annual Sales FINAL 06262023'!$A$3:$A$4500=Table2.5c!$A117)*('Annual Sales FINAL 06262023'!$F$3:$F$4500='Input_Data &amp; TOC'!$A$2),'Annual Sales FINAL 06262023'!$E$3:$E$4500,,TRUE),_xlfn.XLOOKUP(A117,'LOOKUP SalesReport 2023-11-13'!A:A,'LOOKUP SalesReport 2023-11-13'!K:K,,FALSE))</f>
        <v>Atqasuk_grid</v>
      </c>
      <c r="G117" s="98" t="str">
        <f>VLOOKUP($F117,'LOOKUP INTERTIES 2023-11-08'!$B$2:$G$206,6,FALSE)</f>
        <v>North Slope</v>
      </c>
      <c r="H117" s="133" cm="1">
        <f t="array" ref="H117">IFERROR(IF(_xlfn.XLOOKUP(1,('Annual Sales FINAL 06262023'!$A$3:$A$4500=$A117)*('Annual Sales FINAL 06262023'!$F$3:$F$4500='Input_Data &amp; TOC'!$A$2),'Annual Sales FINAL 06262023'!$T$3:$T$4500,,TRUE)=0,VLOOKUP($A117,Table2.5a!$A$3:$AA$196,11,FALSE),_xlfn.XLOOKUP(1,('Annual Sales FINAL 06262023'!$A$3:$A$4500=$A117)*('Annual Sales FINAL 06262023'!$F$3:$F$4500='Input_Data &amp; TOC'!$A$2),'Annual Sales FINAL 06262023'!$T$3:$T$4500,,TRUE)),)</f>
        <v>0.14999999999999997</v>
      </c>
      <c r="I117" s="135">
        <f t="shared" si="9"/>
        <v>0</v>
      </c>
      <c r="J117" s="133" cm="1">
        <f t="array" ref="J117">IFERROR(IF(_xlfn.XLOOKUP(1,('Annual Sales FINAL 06262023'!$A$3:$A$4500=$A117)*('Annual Sales FINAL 06262023'!$F$3:$F$4500='Input_Data &amp; TOC'!$A$2),'Annual Sales FINAL 06262023'!$U$3:$U$4500,,TRUE)=0,VLOOKUP($A117,Table2.5a!$A$3:$AA$196,11,FALSE),_xlfn.XLOOKUP(1,('Annual Sales FINAL 06262023'!$A$3:$A$4500=$A117)*('Annual Sales FINAL 06262023'!$F$3:$F$4500='Input_Data &amp; TOC'!$A$2),'Annual Sales FINAL 06262023'!$U$3:$U$4500,,TRUE)),)</f>
        <v>0.14999999999999997</v>
      </c>
      <c r="K117" s="138">
        <f t="shared" si="10"/>
        <v>0</v>
      </c>
      <c r="L117" s="134" t="str">
        <f t="shared" si="11"/>
        <v>Yes</v>
      </c>
      <c r="M117" s="135" t="str" cm="1">
        <f t="array" ref="M117">IFERROR(_xlfn.XLOOKUP(1,('Annual Sales FINAL 06262023'!$A$3:$A$4500=$A117)*('Annual Sales FINAL 06262023'!$F$3:$F$4500='Input_Data &amp; TOC'!$A$2),'Annual Sales FINAL 06262023'!$S$3:$S$4500,,TRUE),)</f>
        <v>PCE</v>
      </c>
      <c r="N117" s="174" cm="1">
        <f t="array" ref="N117">IFERROR(_xlfn.XLOOKUP(1,('Annual Sales FINAL 06262023'!$A$3:$A$4500=$A117)*('Annual Sales FINAL 06262023'!$F$3:$F$4500='Input_Data &amp; TOC'!$A$2),'Annual Sales FINAL 06262023'!$AU$3:$AU$4500,,TRUE),)</f>
        <v>12</v>
      </c>
      <c r="O117" s="98" t="str">
        <f>VLOOKUP($A117,'LOOKUP SalesReport 2023-11-13'!$A$2:$P$216,16,FALSE)</f>
        <v>North Slope</v>
      </c>
    </row>
    <row r="118" spans="1:15" s="98" customFormat="1" x14ac:dyDescent="0.25">
      <c r="A118" s="98" t="s">
        <v>765</v>
      </c>
      <c r="B118" s="98">
        <v>332370</v>
      </c>
      <c r="C118">
        <f>VLOOKUP(A118,'LOOKUP SalesReport 2023-11-13'!$A$2:$Q$216,9,FALSE)</f>
        <v>254</v>
      </c>
      <c r="D118" s="48" t="str" cm="1">
        <f t="array" ref="D118">IFERROR(_xlfn.XLOOKUP(1,('Annual Sales FINAL 06262023'!$A$3:$A$4500=Table2.5c!$A118)*('Annual Sales FINAL 06262023'!$F$3:$F$4500='Input_Data &amp; TOC'!$A$2),'Annual Sales FINAL 06262023'!$J$3:$J$4500,,TRUE),_xlfn.XLOOKUP(A118,'LOOKUP SalesReport 2023-11-13'!A:A,'LOOKUP SalesReport 2023-11-13'!H:H,,FALSE))</f>
        <v>North Slope Borough Power &amp; Light</v>
      </c>
      <c r="E118" s="48" t="str" cm="1">
        <f t="array" ref="E118">IFERROR(_xlfn.XLOOKUP(1,('Annual Sales FINAL 06262023'!$A$3:$A$4500=Table2.5c!$A118)*('Annual Sales FINAL 06262023'!$F$3:$F$4500='Input_Data &amp; TOC'!$A$2),'Annual Sales FINAL 06262023'!$B$3:$B$4500,,TRUE),_xlfn.XLOOKUP(A118,'LOOKUP SalesReport 2023-11-13'!A:A,'LOOKUP SalesReport 2023-11-13'!G:G,,FALSE))</f>
        <v>Kaktovik</v>
      </c>
      <c r="F118" s="48" t="str" cm="1">
        <f t="array" ref="F118">IFERROR(_xlfn.XLOOKUP(1,('Annual Sales FINAL 06262023'!$A$3:$A$4500=Table2.5c!$A118)*('Annual Sales FINAL 06262023'!$F$3:$F$4500='Input_Data &amp; TOC'!$A$2),'Annual Sales FINAL 06262023'!$E$3:$E$4500,,TRUE),_xlfn.XLOOKUP(A118,'LOOKUP SalesReport 2023-11-13'!A:A,'LOOKUP SalesReport 2023-11-13'!K:K,,FALSE))</f>
        <v>Kaktovik_grid</v>
      </c>
      <c r="G118" s="98" t="str">
        <f>VLOOKUP($F118,'LOOKUP INTERTIES 2023-11-08'!$B$2:$G$206,6,FALSE)</f>
        <v>North Slope</v>
      </c>
      <c r="H118" s="133" cm="1">
        <f t="array" ref="H118">IFERROR(IF(_xlfn.XLOOKUP(1,('Annual Sales FINAL 06262023'!$A$3:$A$4500=$A118)*('Annual Sales FINAL 06262023'!$F$3:$F$4500='Input_Data &amp; TOC'!$A$2),'Annual Sales FINAL 06262023'!$T$3:$T$4500,,TRUE)=0,VLOOKUP($A118,Table2.5a!$A$3:$AA$196,11,FALSE),_xlfn.XLOOKUP(1,('Annual Sales FINAL 06262023'!$A$3:$A$4500=$A118)*('Annual Sales FINAL 06262023'!$F$3:$F$4500='Input_Data &amp; TOC'!$A$2),'Annual Sales FINAL 06262023'!$T$3:$T$4500,,TRUE)),)</f>
        <v>0.14999999999999997</v>
      </c>
      <c r="I118" s="135">
        <f t="shared" si="9"/>
        <v>0</v>
      </c>
      <c r="J118" s="133" cm="1">
        <f t="array" ref="J118">IFERROR(IF(_xlfn.XLOOKUP(1,('Annual Sales FINAL 06262023'!$A$3:$A$4500=$A118)*('Annual Sales FINAL 06262023'!$F$3:$F$4500='Input_Data &amp; TOC'!$A$2),'Annual Sales FINAL 06262023'!$U$3:$U$4500,,TRUE)=0,VLOOKUP($A118,Table2.5a!$A$3:$AA$196,11,FALSE),_xlfn.XLOOKUP(1,('Annual Sales FINAL 06262023'!$A$3:$A$4500=$A118)*('Annual Sales FINAL 06262023'!$F$3:$F$4500='Input_Data &amp; TOC'!$A$2),'Annual Sales FINAL 06262023'!$U$3:$U$4500,,TRUE)),)</f>
        <v>0.14999999999999997</v>
      </c>
      <c r="K118" s="138">
        <f t="shared" si="10"/>
        <v>0</v>
      </c>
      <c r="L118" s="134" t="str">
        <f t="shared" si="11"/>
        <v>Yes</v>
      </c>
      <c r="M118" s="135" t="str" cm="1">
        <f t="array" ref="M118">IFERROR(_xlfn.XLOOKUP(1,('Annual Sales FINAL 06262023'!$A$3:$A$4500=$A118)*('Annual Sales FINAL 06262023'!$F$3:$F$4500='Input_Data &amp; TOC'!$A$2),'Annual Sales FINAL 06262023'!$S$3:$S$4500,,TRUE),)</f>
        <v>PCE</v>
      </c>
      <c r="N118" s="174" cm="1">
        <f t="array" ref="N118">IFERROR(_xlfn.XLOOKUP(1,('Annual Sales FINAL 06262023'!$A$3:$A$4500=$A118)*('Annual Sales FINAL 06262023'!$F$3:$F$4500='Input_Data &amp; TOC'!$A$2),'Annual Sales FINAL 06262023'!$AU$3:$AU$4500,,TRUE),)</f>
        <v>12</v>
      </c>
      <c r="O118" s="98" t="str">
        <f>VLOOKUP($A118,'LOOKUP SalesReport 2023-11-13'!$A$2:$P$216,16,FALSE)</f>
        <v>North Slope</v>
      </c>
    </row>
    <row r="119" spans="1:15" s="98" customFormat="1" x14ac:dyDescent="0.25">
      <c r="A119" s="98" t="s">
        <v>729</v>
      </c>
      <c r="B119" s="98">
        <f>VLOOKUP(A119,'LOOKUP SalesReport 2023-11-13'!$A$2:$P$216,4,FALSE)</f>
        <v>0</v>
      </c>
      <c r="C119">
        <f>VLOOKUP(A119,'LOOKUP SalesReport 2023-11-13'!$A$2:$Q$216,9,FALSE)</f>
        <v>214</v>
      </c>
      <c r="D119" s="48" t="str" cm="1">
        <f t="array" ref="D119">IFERROR(_xlfn.XLOOKUP(1,('Annual Sales FINAL 06262023'!$A$3:$A$4500=Table2.5c!$A119)*('Annual Sales FINAL 06262023'!$F$3:$F$4500='Input_Data &amp; TOC'!$A$2),'Annual Sales FINAL 06262023'!$J$3:$J$4500,,TRUE),_xlfn.XLOOKUP(A119,'LOOKUP SalesReport 2023-11-13'!A:A,'LOOKUP SalesReport 2023-11-13'!H:H,,FALSE))</f>
        <v>Barrow Utils &amp; Elec Coop, Inc</v>
      </c>
      <c r="E119" s="48" t="str" cm="1">
        <f t="array" ref="E119">IFERROR(_xlfn.XLOOKUP(1,('Annual Sales FINAL 06262023'!$A$3:$A$4500=Table2.5c!$A119)*('Annual Sales FINAL 06262023'!$F$3:$F$4500='Input_Data &amp; TOC'!$A$2),'Annual Sales FINAL 06262023'!$B$3:$B$4500,,TRUE),_xlfn.XLOOKUP(A119,'LOOKUP SalesReport 2023-11-13'!A:A,'LOOKUP SalesReport 2023-11-13'!G:G,,FALSE))</f>
        <v>Barrow Utilities &amp; Electric Cooperative Inc.</v>
      </c>
      <c r="F119" s="48" t="str" cm="1">
        <f t="array" ref="F119">IFERROR(_xlfn.XLOOKUP(1,('Annual Sales FINAL 06262023'!$A$3:$A$4500=Table2.5c!$A119)*('Annual Sales FINAL 06262023'!$F$3:$F$4500='Input_Data &amp; TOC'!$A$2),'Annual Sales FINAL 06262023'!$E$3:$E$4500,,TRUE),_xlfn.XLOOKUP(A119,'LOOKUP SalesReport 2023-11-13'!A:A,'LOOKUP SalesReport 2023-11-13'!K:K,,FALSE))</f>
        <v>Utqiagvik_grid</v>
      </c>
      <c r="G119" s="98" t="str">
        <f>VLOOKUP($F119,'LOOKUP INTERTIES 2023-11-08'!$B$2:$G$206,6,FALSE)</f>
        <v>North Slope</v>
      </c>
      <c r="H119" s="133" cm="1">
        <f t="array" ref="H119">IFERROR(IF(_xlfn.XLOOKUP(1,('Annual Sales FINAL 06262023'!$A$3:$A$4500=$A119)*('Annual Sales FINAL 06262023'!$F$3:$F$4500='Input_Data &amp; TOC'!$A$2),'Annual Sales FINAL 06262023'!$T$3:$T$4500,,TRUE)=0,VLOOKUP($A119,Table2.5a!$A$3:$AA$196,11,FALSE),_xlfn.XLOOKUP(1,('Annual Sales FINAL 06262023'!$A$3:$A$4500=$A119)*('Annual Sales FINAL 06262023'!$F$3:$F$4500='Input_Data &amp; TOC'!$A$2),'Annual Sales FINAL 06262023'!$T$3:$T$4500,,TRUE)),)</f>
        <v>0.18850057364751568</v>
      </c>
      <c r="I119" s="135">
        <f t="shared" si="9"/>
        <v>0</v>
      </c>
      <c r="J119" s="133" cm="1">
        <f t="array" ref="J119">IFERROR(IF(_xlfn.XLOOKUP(1,('Annual Sales FINAL 06262023'!$A$3:$A$4500=$A119)*('Annual Sales FINAL 06262023'!$F$3:$F$4500='Input_Data &amp; TOC'!$A$2),'Annual Sales FINAL 06262023'!$U$3:$U$4500,,TRUE)=0,VLOOKUP($A119,Table2.5a!$A$3:$AA$196,11,FALSE),_xlfn.XLOOKUP(1,('Annual Sales FINAL 06262023'!$A$3:$A$4500=$A119)*('Annual Sales FINAL 06262023'!$F$3:$F$4500='Input_Data &amp; TOC'!$A$2),'Annual Sales FINAL 06262023'!$U$3:$U$4500,,TRUE)),)</f>
        <v>0.18850057364751568</v>
      </c>
      <c r="K119" s="138">
        <f t="shared" si="10"/>
        <v>0</v>
      </c>
      <c r="L119" s="134" t="str">
        <f t="shared" si="11"/>
        <v>No</v>
      </c>
      <c r="M119" s="135" t="str" cm="1">
        <f t="array" ref="M119">IFERROR(_xlfn.XLOOKUP(1,('Annual Sales FINAL 06262023'!$A$3:$A$4500=$A119)*('Annual Sales FINAL 06262023'!$F$3:$F$4500='Input_Data &amp; TOC'!$A$2),'Annual Sales FINAL 06262023'!$S$3:$S$4500,,TRUE),)</f>
        <v>BUECI</v>
      </c>
      <c r="N119" s="174" cm="1">
        <f t="array" ref="N119">IFERROR(_xlfn.XLOOKUP(1,('Annual Sales FINAL 06262023'!$A$3:$A$4500=$A119)*('Annual Sales FINAL 06262023'!$F$3:$F$4500='Input_Data &amp; TOC'!$A$2),'Annual Sales FINAL 06262023'!$AU$3:$AU$4500,,TRUE),)</f>
        <v>0</v>
      </c>
      <c r="O119" s="98" t="str">
        <f>VLOOKUP($A119,'LOOKUP SalesReport 2023-11-13'!$A$2:$P$216,16,FALSE)</f>
        <v>North Slope</v>
      </c>
    </row>
    <row r="120" spans="1:15" s="98" customFormat="1" x14ac:dyDescent="0.25">
      <c r="A120" s="98" t="s">
        <v>734</v>
      </c>
      <c r="B120" s="98">
        <f>VLOOKUP(A120,'LOOKUP SalesReport 2023-11-13'!$A$2:$P$216,4,FALSE)</f>
        <v>0</v>
      </c>
      <c r="C120">
        <f>VLOOKUP(A120,'LOOKUP SalesReport 2023-11-13'!$A$2:$Q$216,9,FALSE)</f>
        <v>227</v>
      </c>
      <c r="D120" s="48" t="str" cm="1">
        <f t="array" ref="D120">IFERROR(_xlfn.XLOOKUP(1,('Annual Sales FINAL 06262023'!$A$3:$A$4500=Table2.5c!$A120)*('Annual Sales FINAL 06262023'!$F$3:$F$4500='Input_Data &amp; TOC'!$A$2),'Annual Sales FINAL 06262023'!$J$3:$J$4500,,TRUE),_xlfn.XLOOKUP(A120,'LOOKUP SalesReport 2023-11-13'!A:A,'LOOKUP SalesReport 2023-11-13'!H:H,,FALSE))</f>
        <v>TDX North Slope Generating Co</v>
      </c>
      <c r="E120" s="48" t="str" cm="1">
        <f t="array" ref="E120">IFERROR(_xlfn.XLOOKUP(1,('Annual Sales FINAL 06262023'!$A$3:$A$4500=Table2.5c!$A120)*('Annual Sales FINAL 06262023'!$F$3:$F$4500='Input_Data &amp; TOC'!$A$2),'Annual Sales FINAL 06262023'!$B$3:$B$4500,,TRUE),_xlfn.XLOOKUP(A120,'LOOKUP SalesReport 2023-11-13'!A:A,'LOOKUP SalesReport 2023-11-13'!G:G,,FALSE))</f>
        <v>TDX North Slope Generating Co</v>
      </c>
      <c r="F120" s="48" t="str" cm="1">
        <f t="array" ref="F120">IFERROR(_xlfn.XLOOKUP(1,('Annual Sales FINAL 06262023'!$A$3:$A$4500=Table2.5c!$A120)*('Annual Sales FINAL 06262023'!$F$3:$F$4500='Input_Data &amp; TOC'!$A$2),'Annual Sales FINAL 06262023'!$E$3:$E$4500,,TRUE),_xlfn.XLOOKUP(A120,'LOOKUP SalesReport 2023-11-13'!A:A,'LOOKUP SalesReport 2023-11-13'!K:K,,FALSE))</f>
        <v>Deadhorse_grid</v>
      </c>
      <c r="G120" s="98" t="str">
        <f>VLOOKUP($F120,'LOOKUP INTERTIES 2023-11-08'!$B$2:$G$206,6,FALSE)</f>
        <v>North Slope</v>
      </c>
      <c r="H120" s="133" cm="1">
        <f t="array" ref="H120">IFERROR(IF(_xlfn.XLOOKUP(1,('Annual Sales FINAL 06262023'!$A$3:$A$4500=$A120)*('Annual Sales FINAL 06262023'!$F$3:$F$4500='Input_Data &amp; TOC'!$A$2),'Annual Sales FINAL 06262023'!$T$3:$T$4500,,TRUE)=0,VLOOKUP($A120,Table2.5a!$A$3:$AA$196,11,FALSE),_xlfn.XLOOKUP(1,('Annual Sales FINAL 06262023'!$A$3:$A$4500=$A120)*('Annual Sales FINAL 06262023'!$F$3:$F$4500='Input_Data &amp; TOC'!$A$2),'Annual Sales FINAL 06262023'!$T$3:$T$4500,,TRUE)),)</f>
        <v>0</v>
      </c>
      <c r="I120" s="135">
        <f t="shared" si="9"/>
        <v>0</v>
      </c>
      <c r="J120" s="133" cm="1">
        <f t="array" ref="J120">IFERROR(IF(_xlfn.XLOOKUP(1,('Annual Sales FINAL 06262023'!$A$3:$A$4500=$A120)*('Annual Sales FINAL 06262023'!$F$3:$F$4500='Input_Data &amp; TOC'!$A$2),'Annual Sales FINAL 06262023'!$U$3:$U$4500,,TRUE)=0,VLOOKUP($A120,Table2.5a!$A$3:$AA$196,11,FALSE),_xlfn.XLOOKUP(1,('Annual Sales FINAL 06262023'!$A$3:$A$4500=$A120)*('Annual Sales FINAL 06262023'!$F$3:$F$4500='Input_Data &amp; TOC'!$A$2),'Annual Sales FINAL 06262023'!$U$3:$U$4500,,TRUE)),)</f>
        <v>0</v>
      </c>
      <c r="K120" s="138">
        <f t="shared" si="10"/>
        <v>0</v>
      </c>
      <c r="L120" s="134" t="str">
        <f t="shared" si="11"/>
        <v>No</v>
      </c>
      <c r="M120" s="135" t="str" cm="1">
        <f t="array" ref="M120">IFERROR(_xlfn.XLOOKUP(1,('Annual Sales FINAL 06262023'!$A$3:$A$4500=$A120)*('Annual Sales FINAL 06262023'!$F$3:$F$4500='Input_Data &amp; TOC'!$A$2),'Annual Sales FINAL 06262023'!$S$3:$S$4500,,TRUE),)</f>
        <v>EIA861</v>
      </c>
      <c r="N120" s="174" cm="1">
        <f t="array" ref="N120">IFERROR(_xlfn.XLOOKUP(1,('Annual Sales FINAL 06262023'!$A$3:$A$4500=$A120)*('Annual Sales FINAL 06262023'!$F$3:$F$4500='Input_Data &amp; TOC'!$A$2),'Annual Sales FINAL 06262023'!$AU$3:$AU$4500,,TRUE),)</f>
        <v>0</v>
      </c>
      <c r="O120" s="98" t="str">
        <f>VLOOKUP($A120,'LOOKUP SalesReport 2023-11-13'!$A$2:$P$216,16,FALSE)</f>
        <v>North Slope</v>
      </c>
    </row>
    <row r="121" spans="1:15" s="98" customFormat="1" x14ac:dyDescent="0.25">
      <c r="A121" s="98" t="s">
        <v>653</v>
      </c>
      <c r="B121" s="98">
        <v>331500</v>
      </c>
      <c r="C121">
        <f>VLOOKUP(A121,'LOOKUP SalesReport 2023-11-13'!$A$2:$Q$216,9,FALSE)</f>
        <v>169</v>
      </c>
      <c r="D121" s="48" t="str" cm="1">
        <f t="array" ref="D121">IFERROR(_xlfn.XLOOKUP(1,('Annual Sales FINAL 06262023'!$A$3:$A$4500=Table2.5c!$A121)*('Annual Sales FINAL 06262023'!$F$3:$F$4500='Input_Data &amp; TOC'!$A$2),'Annual Sales FINAL 06262023'!$J$3:$J$4500,,TRUE),_xlfn.XLOOKUP(A121,'LOOKUP SalesReport 2023-11-13'!A:A,'LOOKUP SalesReport 2023-11-13'!H:H,,FALSE))</f>
        <v>Alaska Village Electric Cooperative</v>
      </c>
      <c r="E121" s="48" t="str" cm="1">
        <f t="array" ref="E121">IFERROR(_xlfn.XLOOKUP(1,('Annual Sales FINAL 06262023'!$A$3:$A$4500=Table2.5c!$A121)*('Annual Sales FINAL 06262023'!$F$3:$F$4500='Input_Data &amp; TOC'!$A$2),'Annual Sales FINAL 06262023'!$B$3:$B$4500,,TRUE),_xlfn.XLOOKUP(A121,'LOOKUP SalesReport 2023-11-13'!A:A,'LOOKUP SalesReport 2023-11-13'!G:G,,FALSE))</f>
        <v>Noatak</v>
      </c>
      <c r="F121" s="48" t="str" cm="1">
        <f t="array" ref="F121">IFERROR(_xlfn.XLOOKUP(1,('Annual Sales FINAL 06262023'!$A$3:$A$4500=Table2.5c!$A121)*('Annual Sales FINAL 06262023'!$F$3:$F$4500='Input_Data &amp; TOC'!$A$2),'Annual Sales FINAL 06262023'!$E$3:$E$4500,,TRUE),_xlfn.XLOOKUP(A121,'LOOKUP SalesReport 2023-11-13'!A:A,'LOOKUP SalesReport 2023-11-13'!K:K,,FALSE))</f>
        <v>Noatak_grid</v>
      </c>
      <c r="G121" s="98" t="str">
        <f>VLOOKUP($F121,'LOOKUP INTERTIES 2023-11-08'!$B$2:$G$206,6,FALSE)</f>
        <v>Northwest Arctic</v>
      </c>
      <c r="H121" s="133" cm="1">
        <f t="array" ref="H121">IFERROR(IF(_xlfn.XLOOKUP(1,('Annual Sales FINAL 06262023'!$A$3:$A$4500=$A121)*('Annual Sales FINAL 06262023'!$F$3:$F$4500='Input_Data &amp; TOC'!$A$2),'Annual Sales FINAL 06262023'!$T$3:$T$4500,,TRUE)=0,VLOOKUP($A121,Table2.5a!$A$3:$AA$196,11,FALSE),_xlfn.XLOOKUP(1,('Annual Sales FINAL 06262023'!$A$3:$A$4500=$A121)*('Annual Sales FINAL 06262023'!$F$3:$F$4500='Input_Data &amp; TOC'!$A$2),'Annual Sales FINAL 06262023'!$T$3:$T$4500,,TRUE)),)</f>
        <v>0.90516666666666656</v>
      </c>
      <c r="I121" s="135">
        <f t="shared" si="9"/>
        <v>0.62732499999999991</v>
      </c>
      <c r="J121" s="133" cm="1">
        <f t="array" ref="J121">IFERROR(IF(_xlfn.XLOOKUP(1,('Annual Sales FINAL 06262023'!$A$3:$A$4500=$A121)*('Annual Sales FINAL 06262023'!$F$3:$F$4500='Input_Data &amp; TOC'!$A$2),'Annual Sales FINAL 06262023'!$U$3:$U$4500,,TRUE)=0,VLOOKUP($A121,Table2.5a!$A$3:$AA$196,11,FALSE),_xlfn.XLOOKUP(1,('Annual Sales FINAL 06262023'!$A$3:$A$4500=$A121)*('Annual Sales FINAL 06262023'!$F$3:$F$4500='Input_Data &amp; TOC'!$A$2),'Annual Sales FINAL 06262023'!$U$3:$U$4500,,TRUE)),)</f>
        <v>0.27784166666666671</v>
      </c>
      <c r="K121" s="138">
        <f t="shared" si="10"/>
        <v>0.69304916221690294</v>
      </c>
      <c r="L121" s="134" t="str">
        <f t="shared" si="11"/>
        <v>Yes</v>
      </c>
      <c r="M121" s="135" t="str" cm="1">
        <f t="array" ref="M121">IFERROR(_xlfn.XLOOKUP(1,('Annual Sales FINAL 06262023'!$A$3:$A$4500=$A121)*('Annual Sales FINAL 06262023'!$F$3:$F$4500='Input_Data &amp; TOC'!$A$2),'Annual Sales FINAL 06262023'!$S$3:$S$4500,,TRUE),)</f>
        <v>PCE</v>
      </c>
      <c r="N121" s="174" cm="1">
        <f t="array" ref="N121">IFERROR(_xlfn.XLOOKUP(1,('Annual Sales FINAL 06262023'!$A$3:$A$4500=$A121)*('Annual Sales FINAL 06262023'!$F$3:$F$4500='Input_Data &amp; TOC'!$A$2),'Annual Sales FINAL 06262023'!$AU$3:$AU$4500,,TRUE),)</f>
        <v>12</v>
      </c>
      <c r="O121" s="98" t="str">
        <f>VLOOKUP($A121,'LOOKUP SalesReport 2023-11-13'!$A$2:$P$216,16,FALSE)</f>
        <v>Northwest Arctic</v>
      </c>
    </row>
    <row r="122" spans="1:15" s="98" customFormat="1" x14ac:dyDescent="0.25">
      <c r="A122" s="98" t="s">
        <v>656</v>
      </c>
      <c r="B122" s="98">
        <v>331510</v>
      </c>
      <c r="C122">
        <f>VLOOKUP(A122,'LOOKUP SalesReport 2023-11-13'!$A$2:$Q$216,9,FALSE)</f>
        <v>169</v>
      </c>
      <c r="D122" s="48" t="str" cm="1">
        <f t="array" ref="D122">IFERROR(_xlfn.XLOOKUP(1,('Annual Sales FINAL 06262023'!$A$3:$A$4500=Table2.5c!$A122)*('Annual Sales FINAL 06262023'!$F$3:$F$4500='Input_Data &amp; TOC'!$A$2),'Annual Sales FINAL 06262023'!$J$3:$J$4500,,TRUE),_xlfn.XLOOKUP(A122,'LOOKUP SalesReport 2023-11-13'!A:A,'LOOKUP SalesReport 2023-11-13'!H:H,,FALSE))</f>
        <v>Alaska Village Electric Cooperative</v>
      </c>
      <c r="E122" s="48" t="str" cm="1">
        <f t="array" ref="E122">IFERROR(_xlfn.XLOOKUP(1,('Annual Sales FINAL 06262023'!$A$3:$A$4500=Table2.5c!$A122)*('Annual Sales FINAL 06262023'!$F$3:$F$4500='Input_Data &amp; TOC'!$A$2),'Annual Sales FINAL 06262023'!$B$3:$B$4500,,TRUE),_xlfn.XLOOKUP(A122,'LOOKUP SalesReport 2023-11-13'!A:A,'LOOKUP SalesReport 2023-11-13'!G:G,,FALSE))</f>
        <v>Noorvik</v>
      </c>
      <c r="F122" s="48" t="str" cm="1">
        <f t="array" ref="F122">IFERROR(_xlfn.XLOOKUP(1,('Annual Sales FINAL 06262023'!$A$3:$A$4500=Table2.5c!$A122)*('Annual Sales FINAL 06262023'!$F$3:$F$4500='Input_Data &amp; TOC'!$A$2),'Annual Sales FINAL 06262023'!$E$3:$E$4500,,TRUE),_xlfn.XLOOKUP(A122,'LOOKUP SalesReport 2023-11-13'!A:A,'LOOKUP SalesReport 2023-11-13'!K:K,,FALSE))</f>
        <v>Noorvik_grid</v>
      </c>
      <c r="G122" s="98" t="str">
        <f>VLOOKUP($F122,'LOOKUP INTERTIES 2023-11-08'!$B$2:$G$206,6,FALSE)</f>
        <v>Northwest Arctic</v>
      </c>
      <c r="H122" s="133" cm="1">
        <f t="array" ref="H122">IFERROR(IF(_xlfn.XLOOKUP(1,('Annual Sales FINAL 06262023'!$A$3:$A$4500=$A122)*('Annual Sales FINAL 06262023'!$F$3:$F$4500='Input_Data &amp; TOC'!$A$2),'Annual Sales FINAL 06262023'!$T$3:$T$4500,,TRUE)=0,VLOOKUP($A122,Table2.5a!$A$3:$AA$196,11,FALSE),_xlfn.XLOOKUP(1,('Annual Sales FINAL 06262023'!$A$3:$A$4500=$A122)*('Annual Sales FINAL 06262023'!$F$3:$F$4500='Input_Data &amp; TOC'!$A$2),'Annual Sales FINAL 06262023'!$T$3:$T$4500,,TRUE)),)</f>
        <v>0.54350000000000021</v>
      </c>
      <c r="I122" s="135">
        <f t="shared" si="9"/>
        <v>0.28360833333333357</v>
      </c>
      <c r="J122" s="133" cm="1">
        <f t="array" ref="J122">IFERROR(IF(_xlfn.XLOOKUP(1,('Annual Sales FINAL 06262023'!$A$3:$A$4500=$A122)*('Annual Sales FINAL 06262023'!$F$3:$F$4500='Input_Data &amp; TOC'!$A$2),'Annual Sales FINAL 06262023'!$U$3:$U$4500,,TRUE)=0,VLOOKUP($A122,Table2.5a!$A$3:$AA$196,11,FALSE),_xlfn.XLOOKUP(1,('Annual Sales FINAL 06262023'!$A$3:$A$4500=$A122)*('Annual Sales FINAL 06262023'!$F$3:$F$4500='Input_Data &amp; TOC'!$A$2),'Annual Sales FINAL 06262023'!$U$3:$U$4500,,TRUE)),)</f>
        <v>0.25989166666666663</v>
      </c>
      <c r="K122" s="138">
        <f t="shared" si="10"/>
        <v>0.52181846059490977</v>
      </c>
      <c r="L122" s="134" t="str">
        <f t="shared" si="11"/>
        <v>Yes</v>
      </c>
      <c r="M122" s="135" t="str" cm="1">
        <f t="array" ref="M122">IFERROR(_xlfn.XLOOKUP(1,('Annual Sales FINAL 06262023'!$A$3:$A$4500=$A122)*('Annual Sales FINAL 06262023'!$F$3:$F$4500='Input_Data &amp; TOC'!$A$2),'Annual Sales FINAL 06262023'!$S$3:$S$4500,,TRUE),)</f>
        <v>PCE</v>
      </c>
      <c r="N122" s="174" cm="1">
        <f t="array" ref="N122">IFERROR(_xlfn.XLOOKUP(1,('Annual Sales FINAL 06262023'!$A$3:$A$4500=$A122)*('Annual Sales FINAL 06262023'!$F$3:$F$4500='Input_Data &amp; TOC'!$A$2),'Annual Sales FINAL 06262023'!$AU$3:$AU$4500,,TRUE),)</f>
        <v>12</v>
      </c>
      <c r="O122" s="98" t="str">
        <f>VLOOKUP($A122,'LOOKUP SalesReport 2023-11-13'!$A$2:$P$216,16,FALSE)</f>
        <v>Northwest Arctic</v>
      </c>
    </row>
    <row r="123" spans="1:15" s="98" customFormat="1" x14ac:dyDescent="0.25">
      <c r="A123" s="98" t="s">
        <v>689</v>
      </c>
      <c r="B123" s="98">
        <v>331610</v>
      </c>
      <c r="C123">
        <f>VLOOKUP(A123,'LOOKUP SalesReport 2023-11-13'!$A$2:$Q$216,9,FALSE)</f>
        <v>169</v>
      </c>
      <c r="D123" s="48" t="str" cm="1">
        <f t="array" ref="D123">IFERROR(_xlfn.XLOOKUP(1,('Annual Sales FINAL 06262023'!$A$3:$A$4500=Table2.5c!$A123)*('Annual Sales FINAL 06262023'!$F$3:$F$4500='Input_Data &amp; TOC'!$A$2),'Annual Sales FINAL 06262023'!$J$3:$J$4500,,TRUE),_xlfn.XLOOKUP(A123,'LOOKUP SalesReport 2023-11-13'!A:A,'LOOKUP SalesReport 2023-11-13'!H:H,,FALSE))</f>
        <v>Alaska Village Electric Cooperative</v>
      </c>
      <c r="E123" s="48" t="str" cm="1">
        <f t="array" ref="E123">IFERROR(_xlfn.XLOOKUP(1,('Annual Sales FINAL 06262023'!$A$3:$A$4500=Table2.5c!$A123)*('Annual Sales FINAL 06262023'!$F$3:$F$4500='Input_Data &amp; TOC'!$A$2),'Annual Sales FINAL 06262023'!$B$3:$B$4500,,TRUE),_xlfn.XLOOKUP(A123,'LOOKUP SalesReport 2023-11-13'!A:A,'LOOKUP SalesReport 2023-11-13'!G:G,,FALSE))</f>
        <v>Selawik</v>
      </c>
      <c r="F123" s="48" t="str" cm="1">
        <f t="array" ref="F123">IFERROR(_xlfn.XLOOKUP(1,('Annual Sales FINAL 06262023'!$A$3:$A$4500=Table2.5c!$A123)*('Annual Sales FINAL 06262023'!$F$3:$F$4500='Input_Data &amp; TOC'!$A$2),'Annual Sales FINAL 06262023'!$E$3:$E$4500,,TRUE),_xlfn.XLOOKUP(A123,'LOOKUP SalesReport 2023-11-13'!A:A,'LOOKUP SalesReport 2023-11-13'!K:K,,FALSE))</f>
        <v>Selawik_grid</v>
      </c>
      <c r="G123" s="98" t="str">
        <f>VLOOKUP($F123,'LOOKUP INTERTIES 2023-11-08'!$B$2:$G$206,6,FALSE)</f>
        <v>Northwest Arctic</v>
      </c>
      <c r="H123" s="133" cm="1">
        <f t="array" ref="H123">IFERROR(IF(_xlfn.XLOOKUP(1,('Annual Sales FINAL 06262023'!$A$3:$A$4500=$A123)*('Annual Sales FINAL 06262023'!$F$3:$F$4500='Input_Data &amp; TOC'!$A$2),'Annual Sales FINAL 06262023'!$T$3:$T$4500,,TRUE)=0,VLOOKUP($A123,Table2.5a!$A$3:$AA$196,11,FALSE),_xlfn.XLOOKUP(1,('Annual Sales FINAL 06262023'!$A$3:$A$4500=$A123)*('Annual Sales FINAL 06262023'!$F$3:$F$4500='Input_Data &amp; TOC'!$A$2),'Annual Sales FINAL 06262023'!$T$3:$T$4500,,TRUE)),)</f>
        <v>0.53516666666666646</v>
      </c>
      <c r="I123" s="135">
        <f t="shared" si="9"/>
        <v>0.2758333333333331</v>
      </c>
      <c r="J123" s="133" cm="1">
        <f t="array" ref="J123">IFERROR(IF(_xlfn.XLOOKUP(1,('Annual Sales FINAL 06262023'!$A$3:$A$4500=$A123)*('Annual Sales FINAL 06262023'!$F$3:$F$4500='Input_Data &amp; TOC'!$A$2),'Annual Sales FINAL 06262023'!$U$3:$U$4500,,TRUE)=0,VLOOKUP($A123,Table2.5a!$A$3:$AA$196,11,FALSE),_xlfn.XLOOKUP(1,('Annual Sales FINAL 06262023'!$A$3:$A$4500=$A123)*('Annual Sales FINAL 06262023'!$F$3:$F$4500='Input_Data &amp; TOC'!$A$2),'Annual Sales FINAL 06262023'!$U$3:$U$4500,,TRUE)),)</f>
        <v>0.25933333333333336</v>
      </c>
      <c r="K123" s="138">
        <f t="shared" si="10"/>
        <v>0.51541575833073783</v>
      </c>
      <c r="L123" s="134" t="str">
        <f t="shared" si="11"/>
        <v>Yes</v>
      </c>
      <c r="M123" s="135" t="str" cm="1">
        <f t="array" ref="M123">IFERROR(_xlfn.XLOOKUP(1,('Annual Sales FINAL 06262023'!$A$3:$A$4500=$A123)*('Annual Sales FINAL 06262023'!$F$3:$F$4500='Input_Data &amp; TOC'!$A$2),'Annual Sales FINAL 06262023'!$S$3:$S$4500,,TRUE),)</f>
        <v>PCE</v>
      </c>
      <c r="N123" s="174" cm="1">
        <f t="array" ref="N123">IFERROR(_xlfn.XLOOKUP(1,('Annual Sales FINAL 06262023'!$A$3:$A$4500=$A123)*('Annual Sales FINAL 06262023'!$F$3:$F$4500='Input_Data &amp; TOC'!$A$2),'Annual Sales FINAL 06262023'!$AU$3:$AU$4500,,TRUE),)</f>
        <v>12</v>
      </c>
      <c r="O123" s="98" t="str">
        <f>VLOOKUP($A123,'LOOKUP SalesReport 2023-11-13'!$A$2:$P$216,16,FALSE)</f>
        <v>Northwest Arctic</v>
      </c>
    </row>
    <row r="124" spans="1:15" s="98" customFormat="1" x14ac:dyDescent="0.25">
      <c r="A124" s="98" t="s">
        <v>701</v>
      </c>
      <c r="B124" s="98">
        <v>331650</v>
      </c>
      <c r="C124">
        <f>VLOOKUP(A124,'LOOKUP SalesReport 2023-11-13'!$A$2:$Q$216,9,FALSE)</f>
        <v>169</v>
      </c>
      <c r="D124" s="48" t="str" cm="1">
        <f t="array" ref="D124">IFERROR(_xlfn.XLOOKUP(1,('Annual Sales FINAL 06262023'!$A$3:$A$4500=Table2.5c!$A124)*('Annual Sales FINAL 06262023'!$F$3:$F$4500='Input_Data &amp; TOC'!$A$2),'Annual Sales FINAL 06262023'!$J$3:$J$4500,,TRUE),_xlfn.XLOOKUP(A124,'LOOKUP SalesReport 2023-11-13'!A:A,'LOOKUP SalesReport 2023-11-13'!H:H,,FALSE))</f>
        <v>Alaska Village Electric Cooperative</v>
      </c>
      <c r="E124" s="48" t="str" cm="1">
        <f t="array" ref="E124">IFERROR(_xlfn.XLOOKUP(1,('Annual Sales FINAL 06262023'!$A$3:$A$4500=Table2.5c!$A124)*('Annual Sales FINAL 06262023'!$F$3:$F$4500='Input_Data &amp; TOC'!$A$2),'Annual Sales FINAL 06262023'!$B$3:$B$4500,,TRUE),_xlfn.XLOOKUP(A124,'LOOKUP SalesReport 2023-11-13'!A:A,'LOOKUP SalesReport 2023-11-13'!G:G,,FALSE))</f>
        <v>Shungnak</v>
      </c>
      <c r="F124" s="48" t="str" cm="1">
        <f t="array" ref="F124">IFERROR(_xlfn.XLOOKUP(1,('Annual Sales FINAL 06262023'!$A$3:$A$4500=Table2.5c!$A124)*('Annual Sales FINAL 06262023'!$F$3:$F$4500='Input_Data &amp; TOC'!$A$2),'Annual Sales FINAL 06262023'!$E$3:$E$4500,,TRUE),_xlfn.XLOOKUP(A124,'LOOKUP SalesReport 2023-11-13'!A:A,'LOOKUP SalesReport 2023-11-13'!K:K,,FALSE))</f>
        <v>Shungnak_grid</v>
      </c>
      <c r="G124" s="98" t="str">
        <f>VLOOKUP($F124,'LOOKUP INTERTIES 2023-11-08'!$B$2:$G$206,6,FALSE)</f>
        <v>Northwest Arctic</v>
      </c>
      <c r="H124" s="133" cm="1">
        <f t="array" ref="H124">IFERROR(IF(_xlfn.XLOOKUP(1,('Annual Sales FINAL 06262023'!$A$3:$A$4500=$A124)*('Annual Sales FINAL 06262023'!$F$3:$F$4500='Input_Data &amp; TOC'!$A$2),'Annual Sales FINAL 06262023'!$T$3:$T$4500,,TRUE)=0,VLOOKUP($A124,Table2.5a!$A$3:$AA$196,11,FALSE),_xlfn.XLOOKUP(1,('Annual Sales FINAL 06262023'!$A$3:$A$4500=$A124)*('Annual Sales FINAL 06262023'!$F$3:$F$4500='Input_Data &amp; TOC'!$A$2),'Annual Sales FINAL 06262023'!$T$3:$T$4500,,TRUE)),)</f>
        <v>0.77091666666666658</v>
      </c>
      <c r="I124" s="135">
        <f t="shared" si="9"/>
        <v>0.49826666666666664</v>
      </c>
      <c r="J124" s="133" cm="1">
        <f t="array" ref="J124">IFERROR(IF(_xlfn.XLOOKUP(1,('Annual Sales FINAL 06262023'!$A$3:$A$4500=$A124)*('Annual Sales FINAL 06262023'!$F$3:$F$4500='Input_Data &amp; TOC'!$A$2),'Annual Sales FINAL 06262023'!$U$3:$U$4500,,TRUE)=0,VLOOKUP($A124,Table2.5a!$A$3:$AA$196,11,FALSE),_xlfn.XLOOKUP(1,('Annual Sales FINAL 06262023'!$A$3:$A$4500=$A124)*('Annual Sales FINAL 06262023'!$F$3:$F$4500='Input_Data &amp; TOC'!$A$2),'Annual Sales FINAL 06262023'!$U$3:$U$4500,,TRUE)),)</f>
        <v>0.27264999999999995</v>
      </c>
      <c r="K124" s="138">
        <f t="shared" si="10"/>
        <v>0.64633012647281374</v>
      </c>
      <c r="L124" s="134" t="str">
        <f t="shared" si="11"/>
        <v>Yes</v>
      </c>
      <c r="M124" s="135" t="str" cm="1">
        <f t="array" ref="M124">IFERROR(_xlfn.XLOOKUP(1,('Annual Sales FINAL 06262023'!$A$3:$A$4500=$A124)*('Annual Sales FINAL 06262023'!$F$3:$F$4500='Input_Data &amp; TOC'!$A$2),'Annual Sales FINAL 06262023'!$S$3:$S$4500,,TRUE),)</f>
        <v>PCE</v>
      </c>
      <c r="N124" s="174" cm="1">
        <f t="array" ref="N124">IFERROR(_xlfn.XLOOKUP(1,('Annual Sales FINAL 06262023'!$A$3:$A$4500=$A124)*('Annual Sales FINAL 06262023'!$F$3:$F$4500='Input_Data &amp; TOC'!$A$2),'Annual Sales FINAL 06262023'!$AU$3:$AU$4500,,TRUE),)</f>
        <v>12</v>
      </c>
      <c r="O124" s="98" t="str">
        <f>VLOOKUP($A124,'LOOKUP SalesReport 2023-11-13'!$A$2:$P$216,16,FALSE)</f>
        <v>Northwest Arctic</v>
      </c>
    </row>
    <row r="125" spans="1:15" s="98" customFormat="1" x14ac:dyDescent="0.25">
      <c r="A125" s="98" t="s">
        <v>566</v>
      </c>
      <c r="B125" s="98">
        <v>331250</v>
      </c>
      <c r="C125">
        <f>VLOOKUP(A125,'LOOKUP SalesReport 2023-11-13'!$A$2:$Q$216,9,FALSE)</f>
        <v>169</v>
      </c>
      <c r="D125" s="48" t="str" cm="1">
        <f t="array" ref="D125">IFERROR(_xlfn.XLOOKUP(1,('Annual Sales FINAL 06262023'!$A$3:$A$4500=Table2.5c!$A125)*('Annual Sales FINAL 06262023'!$F$3:$F$4500='Input_Data &amp; TOC'!$A$2),'Annual Sales FINAL 06262023'!$J$3:$J$4500,,TRUE),_xlfn.XLOOKUP(A125,'LOOKUP SalesReport 2023-11-13'!A:A,'LOOKUP SalesReport 2023-11-13'!H:H,,FALSE))</f>
        <v>Alaska Village Electric Cooperative</v>
      </c>
      <c r="E125" s="48" t="str" cm="1">
        <f t="array" ref="E125">IFERROR(_xlfn.XLOOKUP(1,('Annual Sales FINAL 06262023'!$A$3:$A$4500=Table2.5c!$A125)*('Annual Sales FINAL 06262023'!$F$3:$F$4500='Input_Data &amp; TOC'!$A$2),'Annual Sales FINAL 06262023'!$B$3:$B$4500,,TRUE),_xlfn.XLOOKUP(A125,'LOOKUP SalesReport 2023-11-13'!A:A,'LOOKUP SalesReport 2023-11-13'!G:G,,FALSE))</f>
        <v>Ambler</v>
      </c>
      <c r="F125" s="48" t="str" cm="1">
        <f t="array" ref="F125">IFERROR(_xlfn.XLOOKUP(1,('Annual Sales FINAL 06262023'!$A$3:$A$4500=Table2.5c!$A125)*('Annual Sales FINAL 06262023'!$F$3:$F$4500='Input_Data &amp; TOC'!$A$2),'Annual Sales FINAL 06262023'!$E$3:$E$4500,,TRUE),_xlfn.XLOOKUP(A125,'LOOKUP SalesReport 2023-11-13'!A:A,'LOOKUP SalesReport 2023-11-13'!K:K,,FALSE))</f>
        <v>Ambler_grid</v>
      </c>
      <c r="G125" s="98" t="str">
        <f>VLOOKUP($F125,'LOOKUP INTERTIES 2023-11-08'!$B$2:$G$206,6,FALSE)</f>
        <v>Northwest Arctic</v>
      </c>
      <c r="H125" s="133" cm="1">
        <f t="array" ref="H125">IFERROR(IF(_xlfn.XLOOKUP(1,('Annual Sales FINAL 06262023'!$A$3:$A$4500=$A125)*('Annual Sales FINAL 06262023'!$F$3:$F$4500='Input_Data &amp; TOC'!$A$2),'Annual Sales FINAL 06262023'!$T$3:$T$4500,,TRUE)=0,VLOOKUP($A125,Table2.5a!$A$3:$AA$196,11,FALSE),_xlfn.XLOOKUP(1,('Annual Sales FINAL 06262023'!$A$3:$A$4500=$A125)*('Annual Sales FINAL 06262023'!$F$3:$F$4500='Input_Data &amp; TOC'!$A$2),'Annual Sales FINAL 06262023'!$T$3:$T$4500,,TRUE)),)</f>
        <v>0.64431666666666665</v>
      </c>
      <c r="I125" s="135">
        <f t="shared" si="9"/>
        <v>0.38052499999999995</v>
      </c>
      <c r="J125" s="133" cm="1">
        <f t="array" ref="J125">IFERROR(IF(_xlfn.XLOOKUP(1,('Annual Sales FINAL 06262023'!$A$3:$A$4500=$A125)*('Annual Sales FINAL 06262023'!$F$3:$F$4500='Input_Data &amp; TOC'!$A$2),'Annual Sales FINAL 06262023'!$U$3:$U$4500,,TRUE)=0,VLOOKUP($A125,Table2.5a!$A$3:$AA$196,11,FALSE),_xlfn.XLOOKUP(1,('Annual Sales FINAL 06262023'!$A$3:$A$4500=$A125)*('Annual Sales FINAL 06262023'!$F$3:$F$4500='Input_Data &amp; TOC'!$A$2),'Annual Sales FINAL 06262023'!$U$3:$U$4500,,TRUE)),)</f>
        <v>0.2637916666666667</v>
      </c>
      <c r="K125" s="138">
        <f t="shared" si="10"/>
        <v>0.59058692671822854</v>
      </c>
      <c r="L125" s="134" t="str">
        <f t="shared" si="11"/>
        <v>Yes</v>
      </c>
      <c r="M125" s="135" t="str" cm="1">
        <f t="array" ref="M125">IFERROR(_xlfn.XLOOKUP(1,('Annual Sales FINAL 06262023'!$A$3:$A$4500=$A125)*('Annual Sales FINAL 06262023'!$F$3:$F$4500='Input_Data &amp; TOC'!$A$2),'Annual Sales FINAL 06262023'!$S$3:$S$4500,,TRUE),)</f>
        <v>PCE</v>
      </c>
      <c r="N125" s="174" cm="1">
        <f t="array" ref="N125">IFERROR(_xlfn.XLOOKUP(1,('Annual Sales FINAL 06262023'!$A$3:$A$4500=$A125)*('Annual Sales FINAL 06262023'!$F$3:$F$4500='Input_Data &amp; TOC'!$A$2),'Annual Sales FINAL 06262023'!$AU$3:$AU$4500,,TRUE),)</f>
        <v>12</v>
      </c>
      <c r="O125" s="98" t="str">
        <f>VLOOKUP($A125,'LOOKUP SalesReport 2023-11-13'!$A$2:$P$216,16,FALSE)</f>
        <v>Northwest Arctic</v>
      </c>
    </row>
    <row r="126" spans="1:15" s="98" customFormat="1" x14ac:dyDescent="0.25">
      <c r="A126" s="98" t="s">
        <v>618</v>
      </c>
      <c r="B126" s="98">
        <v>331400</v>
      </c>
      <c r="C126">
        <f>VLOOKUP(A126,'LOOKUP SalesReport 2023-11-13'!$A$2:$Q$216,9,FALSE)</f>
        <v>169</v>
      </c>
      <c r="D126" s="48" t="str" cm="1">
        <f t="array" ref="D126">IFERROR(_xlfn.XLOOKUP(1,('Annual Sales FINAL 06262023'!$A$3:$A$4500=Table2.5c!$A126)*('Annual Sales FINAL 06262023'!$F$3:$F$4500='Input_Data &amp; TOC'!$A$2),'Annual Sales FINAL 06262023'!$J$3:$J$4500,,TRUE),_xlfn.XLOOKUP(A126,'LOOKUP SalesReport 2023-11-13'!A:A,'LOOKUP SalesReport 2023-11-13'!H:H,,FALSE))</f>
        <v>Alaska Village Electric Cooperative</v>
      </c>
      <c r="E126" s="48" t="str" cm="1">
        <f t="array" ref="E126">IFERROR(_xlfn.XLOOKUP(1,('Annual Sales FINAL 06262023'!$A$3:$A$4500=Table2.5c!$A126)*('Annual Sales FINAL 06262023'!$F$3:$F$4500='Input_Data &amp; TOC'!$A$2),'Annual Sales FINAL 06262023'!$B$3:$B$4500,,TRUE),_xlfn.XLOOKUP(A126,'LOOKUP SalesReport 2023-11-13'!A:A,'LOOKUP SalesReport 2023-11-13'!G:G,,FALSE))</f>
        <v>Kiana</v>
      </c>
      <c r="F126" s="48" t="str" cm="1">
        <f t="array" ref="F126">IFERROR(_xlfn.XLOOKUP(1,('Annual Sales FINAL 06262023'!$A$3:$A$4500=Table2.5c!$A126)*('Annual Sales FINAL 06262023'!$F$3:$F$4500='Input_Data &amp; TOC'!$A$2),'Annual Sales FINAL 06262023'!$E$3:$E$4500,,TRUE),_xlfn.XLOOKUP(A126,'LOOKUP SalesReport 2023-11-13'!A:A,'LOOKUP SalesReport 2023-11-13'!K:K,,FALSE))</f>
        <v>Kiana_grid</v>
      </c>
      <c r="G126" s="98" t="str">
        <f>VLOOKUP($F126,'LOOKUP INTERTIES 2023-11-08'!$B$2:$G$206,6,FALSE)</f>
        <v>Northwest Arctic</v>
      </c>
      <c r="H126" s="133" cm="1">
        <f t="array" ref="H126">IFERROR(IF(_xlfn.XLOOKUP(1,('Annual Sales FINAL 06262023'!$A$3:$A$4500=$A126)*('Annual Sales FINAL 06262023'!$F$3:$F$4500='Input_Data &amp; TOC'!$A$2),'Annual Sales FINAL 06262023'!$T$3:$T$4500,,TRUE)=0,VLOOKUP($A126,Table2.5a!$A$3:$AA$196,11,FALSE),_xlfn.XLOOKUP(1,('Annual Sales FINAL 06262023'!$A$3:$A$4500=$A126)*('Annual Sales FINAL 06262023'!$F$3:$F$4500='Input_Data &amp; TOC'!$A$2),'Annual Sales FINAL 06262023'!$T$3:$T$4500,,TRUE)),)</f>
        <v>0.52860833333333335</v>
      </c>
      <c r="I126" s="135">
        <f t="shared" si="9"/>
        <v>0.26960833333333334</v>
      </c>
      <c r="J126" s="133" cm="1">
        <f t="array" ref="J126">IFERROR(IF(_xlfn.XLOOKUP(1,('Annual Sales FINAL 06262023'!$A$3:$A$4500=$A126)*('Annual Sales FINAL 06262023'!$F$3:$F$4500='Input_Data &amp; TOC'!$A$2),'Annual Sales FINAL 06262023'!$U$3:$U$4500,,TRUE)=0,VLOOKUP($A126,Table2.5a!$A$3:$AA$196,11,FALSE),_xlfn.XLOOKUP(1,('Annual Sales FINAL 06262023'!$A$3:$A$4500=$A126)*('Annual Sales FINAL 06262023'!$F$3:$F$4500='Input_Data &amp; TOC'!$A$2),'Annual Sales FINAL 06262023'!$U$3:$U$4500,,TRUE)),)</f>
        <v>0.25900000000000001</v>
      </c>
      <c r="K126" s="138">
        <f t="shared" si="10"/>
        <v>0.51003420932322296</v>
      </c>
      <c r="L126" s="134" t="str">
        <f t="shared" si="11"/>
        <v>Yes</v>
      </c>
      <c r="M126" s="135" t="str" cm="1">
        <f t="array" ref="M126">IFERROR(_xlfn.XLOOKUP(1,('Annual Sales FINAL 06262023'!$A$3:$A$4500=$A126)*('Annual Sales FINAL 06262023'!$F$3:$F$4500='Input_Data &amp; TOC'!$A$2),'Annual Sales FINAL 06262023'!$S$3:$S$4500,,TRUE),)</f>
        <v>PCE</v>
      </c>
      <c r="N126" s="174" cm="1">
        <f t="array" ref="N126">IFERROR(_xlfn.XLOOKUP(1,('Annual Sales FINAL 06262023'!$A$3:$A$4500=$A126)*('Annual Sales FINAL 06262023'!$F$3:$F$4500='Input_Data &amp; TOC'!$A$2),'Annual Sales FINAL 06262023'!$AU$3:$AU$4500,,TRUE),)</f>
        <v>12</v>
      </c>
      <c r="O126" s="98" t="str">
        <f>VLOOKUP($A126,'LOOKUP SalesReport 2023-11-13'!$A$2:$P$216,16,FALSE)</f>
        <v>Northwest Arctic</v>
      </c>
    </row>
    <row r="127" spans="1:15" s="98" customFormat="1" x14ac:dyDescent="0.25">
      <c r="A127" s="98" t="s">
        <v>621</v>
      </c>
      <c r="B127" s="98">
        <v>331410</v>
      </c>
      <c r="C127">
        <f>VLOOKUP(A127,'LOOKUP SalesReport 2023-11-13'!$A$2:$Q$216,9,FALSE)</f>
        <v>169</v>
      </c>
      <c r="D127" s="48" t="str" cm="1">
        <f t="array" ref="D127">IFERROR(_xlfn.XLOOKUP(1,('Annual Sales FINAL 06262023'!$A$3:$A$4500=Table2.5c!$A127)*('Annual Sales FINAL 06262023'!$F$3:$F$4500='Input_Data &amp; TOC'!$A$2),'Annual Sales FINAL 06262023'!$J$3:$J$4500,,TRUE),_xlfn.XLOOKUP(A127,'LOOKUP SalesReport 2023-11-13'!A:A,'LOOKUP SalesReport 2023-11-13'!H:H,,FALSE))</f>
        <v>Alaska Village Electric Cooperative</v>
      </c>
      <c r="E127" s="48" t="str" cm="1">
        <f t="array" ref="E127">IFERROR(_xlfn.XLOOKUP(1,('Annual Sales FINAL 06262023'!$A$3:$A$4500=Table2.5c!$A127)*('Annual Sales FINAL 06262023'!$F$3:$F$4500='Input_Data &amp; TOC'!$A$2),'Annual Sales FINAL 06262023'!$B$3:$B$4500,,TRUE),_xlfn.XLOOKUP(A127,'LOOKUP SalesReport 2023-11-13'!A:A,'LOOKUP SalesReport 2023-11-13'!G:G,,FALSE))</f>
        <v>Kivalina</v>
      </c>
      <c r="F127" s="48" t="str" cm="1">
        <f t="array" ref="F127">IFERROR(_xlfn.XLOOKUP(1,('Annual Sales FINAL 06262023'!$A$3:$A$4500=Table2.5c!$A127)*('Annual Sales FINAL 06262023'!$F$3:$F$4500='Input_Data &amp; TOC'!$A$2),'Annual Sales FINAL 06262023'!$E$3:$E$4500,,TRUE),_xlfn.XLOOKUP(A127,'LOOKUP SalesReport 2023-11-13'!A:A,'LOOKUP SalesReport 2023-11-13'!K:K,,FALSE))</f>
        <v>Kivalina_grid</v>
      </c>
      <c r="G127" s="98" t="str">
        <f>VLOOKUP($F127,'LOOKUP INTERTIES 2023-11-08'!$B$2:$G$206,6,FALSE)</f>
        <v>Northwest Arctic</v>
      </c>
      <c r="H127" s="133" cm="1">
        <f t="array" ref="H127">IFERROR(IF(_xlfn.XLOOKUP(1,('Annual Sales FINAL 06262023'!$A$3:$A$4500=$A127)*('Annual Sales FINAL 06262023'!$F$3:$F$4500='Input_Data &amp; TOC'!$A$2),'Annual Sales FINAL 06262023'!$T$3:$T$4500,,TRUE)=0,VLOOKUP($A127,Table2.5a!$A$3:$AA$196,11,FALSE),_xlfn.XLOOKUP(1,('Annual Sales FINAL 06262023'!$A$3:$A$4500=$A127)*('Annual Sales FINAL 06262023'!$F$3:$F$4500='Input_Data &amp; TOC'!$A$2),'Annual Sales FINAL 06262023'!$T$3:$T$4500,,TRUE)),)</f>
        <v>0.52264166666666667</v>
      </c>
      <c r="I127" s="135">
        <f t="shared" si="9"/>
        <v>0.26405000000000006</v>
      </c>
      <c r="J127" s="133" cm="1">
        <f t="array" ref="J127">IFERROR(IF(_xlfn.XLOOKUP(1,('Annual Sales FINAL 06262023'!$A$3:$A$4500=$A127)*('Annual Sales FINAL 06262023'!$F$3:$F$4500='Input_Data &amp; TOC'!$A$2),'Annual Sales FINAL 06262023'!$U$3:$U$4500,,TRUE)=0,VLOOKUP($A127,Table2.5a!$A$3:$AA$196,11,FALSE),_xlfn.XLOOKUP(1,('Annual Sales FINAL 06262023'!$A$3:$A$4500=$A127)*('Annual Sales FINAL 06262023'!$F$3:$F$4500='Input_Data &amp; TOC'!$A$2),'Annual Sales FINAL 06262023'!$U$3:$U$4500,,TRUE)),)</f>
        <v>0.25859166666666661</v>
      </c>
      <c r="K127" s="138">
        <f t="shared" si="10"/>
        <v>0.50522186966851101</v>
      </c>
      <c r="L127" s="134" t="str">
        <f t="shared" si="11"/>
        <v>Yes</v>
      </c>
      <c r="M127" s="135" t="str" cm="1">
        <f t="array" ref="M127">IFERROR(_xlfn.XLOOKUP(1,('Annual Sales FINAL 06262023'!$A$3:$A$4500=$A127)*('Annual Sales FINAL 06262023'!$F$3:$F$4500='Input_Data &amp; TOC'!$A$2),'Annual Sales FINAL 06262023'!$S$3:$S$4500,,TRUE),)</f>
        <v>PCE</v>
      </c>
      <c r="N127" s="174" cm="1">
        <f t="array" ref="N127">IFERROR(_xlfn.XLOOKUP(1,('Annual Sales FINAL 06262023'!$A$3:$A$4500=$A127)*('Annual Sales FINAL 06262023'!$F$3:$F$4500='Input_Data &amp; TOC'!$A$2),'Annual Sales FINAL 06262023'!$AU$3:$AU$4500,,TRUE),)</f>
        <v>12</v>
      </c>
      <c r="O127" s="98" t="str">
        <f>VLOOKUP($A127,'LOOKUP SalesReport 2023-11-13'!$A$2:$P$216,16,FALSE)</f>
        <v>Northwest Arctic</v>
      </c>
    </row>
    <row r="128" spans="1:15" s="98" customFormat="1" x14ac:dyDescent="0.25">
      <c r="A128" s="98" t="s">
        <v>468</v>
      </c>
      <c r="B128" s="98">
        <v>332130</v>
      </c>
      <c r="C128">
        <f>VLOOKUP(A128,'LOOKUP SalesReport 2023-11-13'!$A$2:$Q$216,9,FALSE)</f>
        <v>17</v>
      </c>
      <c r="D128" s="48" t="str" cm="1">
        <f t="array" ref="D128">IFERROR(_xlfn.XLOOKUP(1,('Annual Sales FINAL 06262023'!$A$3:$A$4500=Table2.5c!$A128)*('Annual Sales FINAL 06262023'!$F$3:$F$4500='Input_Data &amp; TOC'!$A$2),'Annual Sales FINAL 06262023'!$J$3:$J$4500,,TRUE),_xlfn.XLOOKUP(A128,'LOOKUP SalesReport 2023-11-13'!A:A,'LOOKUP SalesReport 2023-11-13'!H:H,,FALSE))</f>
        <v>Kotzebue Electric Association</v>
      </c>
      <c r="E128" s="48" t="str" cm="1">
        <f t="array" ref="E128">IFERROR(_xlfn.XLOOKUP(1,('Annual Sales FINAL 06262023'!$A$3:$A$4500=Table2.5c!$A128)*('Annual Sales FINAL 06262023'!$F$3:$F$4500='Input_Data &amp; TOC'!$A$2),'Annual Sales FINAL 06262023'!$B$3:$B$4500,,TRUE),_xlfn.XLOOKUP(A128,'LOOKUP SalesReport 2023-11-13'!A:A,'LOOKUP SalesReport 2023-11-13'!G:G,,FALSE))</f>
        <v>Kotzebue</v>
      </c>
      <c r="F128" s="48" t="str" cm="1">
        <f t="array" ref="F128">IFERROR(_xlfn.XLOOKUP(1,('Annual Sales FINAL 06262023'!$A$3:$A$4500=Table2.5c!$A128)*('Annual Sales FINAL 06262023'!$F$3:$F$4500='Input_Data &amp; TOC'!$A$2),'Annual Sales FINAL 06262023'!$E$3:$E$4500,,TRUE),_xlfn.XLOOKUP(A128,'LOOKUP SalesReport 2023-11-13'!A:A,'LOOKUP SalesReport 2023-11-13'!K:K,,FALSE))</f>
        <v>Kotzebue_grid</v>
      </c>
      <c r="G128" s="98" t="str">
        <f>VLOOKUP($F128,'LOOKUP INTERTIES 2023-11-08'!$B$2:$G$206,6,FALSE)</f>
        <v>Northwest Arctic</v>
      </c>
      <c r="H128" s="133" cm="1">
        <f t="array" ref="H128">IFERROR(IF(_xlfn.XLOOKUP(1,('Annual Sales FINAL 06262023'!$A$3:$A$4500=$A128)*('Annual Sales FINAL 06262023'!$F$3:$F$4500='Input_Data &amp; TOC'!$A$2),'Annual Sales FINAL 06262023'!$T$3:$T$4500,,TRUE)=0,VLOOKUP($A128,Table2.5a!$A$3:$AA$196,11,FALSE),_xlfn.XLOOKUP(1,('Annual Sales FINAL 06262023'!$A$3:$A$4500=$A128)*('Annual Sales FINAL 06262023'!$F$3:$F$4500='Input_Data &amp; TOC'!$A$2),'Annual Sales FINAL 06262023'!$T$3:$T$4500,,TRUE)),)</f>
        <v>0.36244999999999999</v>
      </c>
      <c r="I128" s="135">
        <f t="shared" si="9"/>
        <v>0.13502499999999998</v>
      </c>
      <c r="J128" s="133" cm="1">
        <f t="array" ref="J128">IFERROR(IF(_xlfn.XLOOKUP(1,('Annual Sales FINAL 06262023'!$A$3:$A$4500=$A128)*('Annual Sales FINAL 06262023'!$F$3:$F$4500='Input_Data &amp; TOC'!$A$2),'Annual Sales FINAL 06262023'!$U$3:$U$4500,,TRUE)=0,VLOOKUP($A128,Table2.5a!$A$3:$AA$196,11,FALSE),_xlfn.XLOOKUP(1,('Annual Sales FINAL 06262023'!$A$3:$A$4500=$A128)*('Annual Sales FINAL 06262023'!$F$3:$F$4500='Input_Data &amp; TOC'!$A$2),'Annual Sales FINAL 06262023'!$U$3:$U$4500,,TRUE)),)</f>
        <v>0.22742500000000002</v>
      </c>
      <c r="K128" s="138">
        <f t="shared" si="10"/>
        <v>0.37253414264036411</v>
      </c>
      <c r="L128" s="134" t="str">
        <f t="shared" si="11"/>
        <v>Yes</v>
      </c>
      <c r="M128" s="135" t="str" cm="1">
        <f t="array" ref="M128">IFERROR(_xlfn.XLOOKUP(1,('Annual Sales FINAL 06262023'!$A$3:$A$4500=$A128)*('Annual Sales FINAL 06262023'!$F$3:$F$4500='Input_Data &amp; TOC'!$A$2),'Annual Sales FINAL 06262023'!$S$3:$S$4500,,TRUE),)</f>
        <v>PCE</v>
      </c>
      <c r="N128" s="174" cm="1">
        <f t="array" ref="N128">IFERROR(_xlfn.XLOOKUP(1,('Annual Sales FINAL 06262023'!$A$3:$A$4500=$A128)*('Annual Sales FINAL 06262023'!$F$3:$F$4500='Input_Data &amp; TOC'!$A$2),'Annual Sales FINAL 06262023'!$AU$3:$AU$4500,,TRUE),)</f>
        <v>12</v>
      </c>
      <c r="O128" s="98" t="str">
        <f>VLOOKUP($A128,'LOOKUP SalesReport 2023-11-13'!$A$2:$P$216,16,FALSE)</f>
        <v>Northwest Arctic</v>
      </c>
    </row>
    <row r="129" spans="1:15" s="98" customFormat="1" x14ac:dyDescent="0.25">
      <c r="A129" s="98" t="s">
        <v>909</v>
      </c>
      <c r="B129" s="98">
        <v>332060</v>
      </c>
      <c r="C129">
        <f>VLOOKUP(A129,'LOOKUP SalesReport 2023-11-13'!$A$2:$Q$216,9,FALSE)</f>
        <v>369</v>
      </c>
      <c r="D129" s="48" t="str" cm="1">
        <f t="array" ref="D129">IFERROR(_xlfn.XLOOKUP(1,('Annual Sales FINAL 06262023'!$A$3:$A$4500=Table2.5c!$A129)*('Annual Sales FINAL 06262023'!$F$3:$F$4500='Input_Data &amp; TOC'!$A$2),'Annual Sales FINAL 06262023'!$J$3:$J$4500,,TRUE),_xlfn.XLOOKUP(A129,'LOOKUP SalesReport 2023-11-13'!A:A,'LOOKUP SalesReport 2023-11-13'!H:H,,FALSE))</f>
        <v>Ipnatchiaq Electric Company</v>
      </c>
      <c r="E129" s="48" t="str" cm="1">
        <f t="array" ref="E129">IFERROR(_xlfn.XLOOKUP(1,('Annual Sales FINAL 06262023'!$A$3:$A$4500=Table2.5c!$A129)*('Annual Sales FINAL 06262023'!$F$3:$F$4500='Input_Data &amp; TOC'!$A$2),'Annual Sales FINAL 06262023'!$B$3:$B$4500,,TRUE),_xlfn.XLOOKUP(A129,'LOOKUP SalesReport 2023-11-13'!A:A,'LOOKUP SalesReport 2023-11-13'!G:G,,FALSE))</f>
        <v>Deering</v>
      </c>
      <c r="F129" s="48" t="str" cm="1">
        <f t="array" ref="F129">IFERROR(_xlfn.XLOOKUP(1,('Annual Sales FINAL 06262023'!$A$3:$A$4500=Table2.5c!$A129)*('Annual Sales FINAL 06262023'!$F$3:$F$4500='Input_Data &amp; TOC'!$A$2),'Annual Sales FINAL 06262023'!$E$3:$E$4500,,TRUE),_xlfn.XLOOKUP(A129,'LOOKUP SalesReport 2023-11-13'!A:A,'LOOKUP SalesReport 2023-11-13'!K:K,,FALSE))</f>
        <v>Deering_grid</v>
      </c>
      <c r="G129" s="98" t="str">
        <f>VLOOKUP($F129,'LOOKUP INTERTIES 2023-11-08'!$B$2:$G$206,6,FALSE)</f>
        <v>Northwest Arctic</v>
      </c>
      <c r="H129" s="133" cm="1">
        <f t="array" ref="H129">IFERROR(IF(_xlfn.XLOOKUP(1,('Annual Sales FINAL 06262023'!$A$3:$A$4500=$A129)*('Annual Sales FINAL 06262023'!$F$3:$F$4500='Input_Data &amp; TOC'!$A$2),'Annual Sales FINAL 06262023'!$T$3:$T$4500,,TRUE)=0,VLOOKUP($A129,Table2.5a!$A$3:$AA$196,11,FALSE),_xlfn.XLOOKUP(1,('Annual Sales FINAL 06262023'!$A$3:$A$4500=$A129)*('Annual Sales FINAL 06262023'!$F$3:$F$4500='Input_Data &amp; TOC'!$A$2),'Annual Sales FINAL 06262023'!$T$3:$T$4500,,TRUE)),)</f>
        <v>0.67469999999999974</v>
      </c>
      <c r="I129" s="135">
        <f t="shared" si="9"/>
        <v>0.29534999999999967</v>
      </c>
      <c r="J129" s="133" cm="1">
        <f t="array" ref="J129">IFERROR(IF(_xlfn.XLOOKUP(1,('Annual Sales FINAL 06262023'!$A$3:$A$4500=$A129)*('Annual Sales FINAL 06262023'!$F$3:$F$4500='Input_Data &amp; TOC'!$A$2),'Annual Sales FINAL 06262023'!$U$3:$U$4500,,TRUE)=0,VLOOKUP($A129,Table2.5a!$A$3:$AA$196,11,FALSE),_xlfn.XLOOKUP(1,('Annual Sales FINAL 06262023'!$A$3:$A$4500=$A129)*('Annual Sales FINAL 06262023'!$F$3:$F$4500='Input_Data &amp; TOC'!$A$2),'Annual Sales FINAL 06262023'!$U$3:$U$4500,,TRUE)),)</f>
        <v>0.37935000000000008</v>
      </c>
      <c r="K129" s="138">
        <f t="shared" si="10"/>
        <v>0.43775011116051543</v>
      </c>
      <c r="L129" s="134" t="str">
        <f t="shared" si="11"/>
        <v>Yes</v>
      </c>
      <c r="M129" s="135" t="str" cm="1">
        <f t="array" ref="M129">IFERROR(_xlfn.XLOOKUP(1,('Annual Sales FINAL 06262023'!$A$3:$A$4500=$A129)*('Annual Sales FINAL 06262023'!$F$3:$F$4500='Input_Data &amp; TOC'!$A$2),'Annual Sales FINAL 06262023'!$S$3:$S$4500,,TRUE),)</f>
        <v>PCE</v>
      </c>
      <c r="N129" s="174" cm="1">
        <f t="array" ref="N129">IFERROR(_xlfn.XLOOKUP(1,('Annual Sales FINAL 06262023'!$A$3:$A$4500=$A129)*('Annual Sales FINAL 06262023'!$F$3:$F$4500='Input_Data &amp; TOC'!$A$2),'Annual Sales FINAL 06262023'!$AU$3:$AU$4500,,TRUE),)</f>
        <v>12</v>
      </c>
      <c r="O129" s="98" t="str">
        <f>VLOOKUP($A129,'LOOKUP SalesReport 2023-11-13'!$A$2:$P$216,16,FALSE)</f>
        <v>Northwest Arctic</v>
      </c>
    </row>
    <row r="130" spans="1:15" s="98" customFormat="1" x14ac:dyDescent="0.25">
      <c r="A130" s="98" t="s">
        <v>704</v>
      </c>
      <c r="B130" s="98">
        <v>332090</v>
      </c>
      <c r="C130">
        <f>VLOOKUP(A130,'LOOKUP SalesReport 2023-11-13'!$A$2:$Q$216,9,FALSE)</f>
        <v>407</v>
      </c>
      <c r="D130" s="48" t="str" cm="1">
        <f t="array" ref="D130">IFERROR(_xlfn.XLOOKUP(1,('Annual Sales FINAL 06262023'!$A$3:$A$4500=Table2.5c!$A130)*('Annual Sales FINAL 06262023'!$F$3:$F$4500='Input_Data &amp; TOC'!$A$2),'Annual Sales FINAL 06262023'!$J$3:$J$4500,,TRUE),_xlfn.XLOOKUP(A130,'LOOKUP SalesReport 2023-11-13'!A:A,'LOOKUP SalesReport 2023-11-13'!H:H,,FALSE))</f>
        <v>Alaska Village Electric Cooperative</v>
      </c>
      <c r="E130" s="48" t="str" cm="1">
        <f t="array" ref="E130">IFERROR(_xlfn.XLOOKUP(1,('Annual Sales FINAL 06262023'!$A$3:$A$4500=Table2.5c!$A130)*('Annual Sales FINAL 06262023'!$F$3:$F$4500='Input_Data &amp; TOC'!$A$2),'Annual Sales FINAL 06262023'!$B$3:$B$4500,,TRUE),_xlfn.XLOOKUP(A130,'LOOKUP SalesReport 2023-11-13'!A:A,'LOOKUP SalesReport 2023-11-13'!G:G,,FALSE))</f>
        <v>Kobuk</v>
      </c>
      <c r="F130" s="48" t="str" cm="1">
        <f t="array" ref="F130">IFERROR(_xlfn.XLOOKUP(1,('Annual Sales FINAL 06262023'!$A$3:$A$4500=Table2.5c!$A130)*('Annual Sales FINAL 06262023'!$F$3:$F$4500='Input_Data &amp; TOC'!$A$2),'Annual Sales FINAL 06262023'!$E$3:$E$4500,,TRUE),_xlfn.XLOOKUP(A130,'LOOKUP SalesReport 2023-11-13'!A:A,'LOOKUP SalesReport 2023-11-13'!K:K,,FALSE))</f>
        <v>Shungnak_grid</v>
      </c>
      <c r="G130" s="98" t="str">
        <f>VLOOKUP($F130,'LOOKUP INTERTIES 2023-11-08'!$B$2:$G$206,6,FALSE)</f>
        <v>Northwest Arctic</v>
      </c>
      <c r="H130" s="133" cm="1">
        <f t="array" ref="H130">IFERROR(IF(_xlfn.XLOOKUP(1,('Annual Sales FINAL 06262023'!$A$3:$A$4500=$A130)*('Annual Sales FINAL 06262023'!$F$3:$F$4500='Input_Data &amp; TOC'!$A$2),'Annual Sales FINAL 06262023'!$T$3:$T$4500,,TRUE)=0,VLOOKUP($A130,Table2.5a!$A$3:$AA$196,11,FALSE),_xlfn.XLOOKUP(1,('Annual Sales FINAL 06262023'!$A$3:$A$4500=$A130)*('Annual Sales FINAL 06262023'!$F$3:$F$4500='Input_Data &amp; TOC'!$A$2),'Annual Sales FINAL 06262023'!$T$3:$T$4500,,TRUE)),)</f>
        <v>0.77091666666666658</v>
      </c>
      <c r="I130" s="135">
        <f t="shared" si="9"/>
        <v>0.49826666666666664</v>
      </c>
      <c r="J130" s="133" cm="1">
        <f t="array" ref="J130">IFERROR(IF(_xlfn.XLOOKUP(1,('Annual Sales FINAL 06262023'!$A$3:$A$4500=$A130)*('Annual Sales FINAL 06262023'!$F$3:$F$4500='Input_Data &amp; TOC'!$A$2),'Annual Sales FINAL 06262023'!$U$3:$U$4500,,TRUE)=0,VLOOKUP($A130,Table2.5a!$A$3:$AA$196,11,FALSE),_xlfn.XLOOKUP(1,('Annual Sales FINAL 06262023'!$A$3:$A$4500=$A130)*('Annual Sales FINAL 06262023'!$F$3:$F$4500='Input_Data &amp; TOC'!$A$2),'Annual Sales FINAL 06262023'!$U$3:$U$4500,,TRUE)),)</f>
        <v>0.27264999999999995</v>
      </c>
      <c r="K130" s="138">
        <f t="shared" si="10"/>
        <v>0.64633012647281374</v>
      </c>
      <c r="L130" s="134" t="str">
        <f t="shared" si="11"/>
        <v>Yes</v>
      </c>
      <c r="M130" s="135" t="str" cm="1">
        <f t="array" ref="M130">IFERROR(_xlfn.XLOOKUP(1,('Annual Sales FINAL 06262023'!$A$3:$A$4500=$A130)*('Annual Sales FINAL 06262023'!$F$3:$F$4500='Input_Data &amp; TOC'!$A$2),'Annual Sales FINAL 06262023'!$S$3:$S$4500,,TRUE),)</f>
        <v>PCE</v>
      </c>
      <c r="N130" s="174" cm="1">
        <f t="array" ref="N130">IFERROR(_xlfn.XLOOKUP(1,('Annual Sales FINAL 06262023'!$A$3:$A$4500=$A130)*('Annual Sales FINAL 06262023'!$F$3:$F$4500='Input_Data &amp; TOC'!$A$2),'Annual Sales FINAL 06262023'!$AU$3:$AU$4500,,TRUE),)</f>
        <v>12</v>
      </c>
      <c r="O130" s="98" t="str">
        <f>VLOOKUP($A130,'LOOKUP SalesReport 2023-11-13'!$A$2:$P$216,16,FALSE)</f>
        <v>Northwest Arctic</v>
      </c>
    </row>
    <row r="131" spans="1:15" s="98" customFormat="1" x14ac:dyDescent="0.25">
      <c r="A131" s="98" t="s">
        <v>971</v>
      </c>
      <c r="B131" s="98">
        <v>331820</v>
      </c>
      <c r="C131">
        <f>VLOOKUP(A131,'LOOKUP SalesReport 2023-11-13'!$A$2:$Q$216,9,FALSE)</f>
        <v>432</v>
      </c>
      <c r="D131" s="48" t="str" cm="1">
        <f t="array" ref="D131">IFERROR(_xlfn.XLOOKUP(1,('Annual Sales FINAL 06262023'!$A$3:$A$4500=Table2.5c!$A131)*('Annual Sales FINAL 06262023'!$F$3:$F$4500='Input_Data &amp; TOC'!$A$2),'Annual Sales FINAL 06262023'!$J$3:$J$4500,,TRUE),_xlfn.XLOOKUP(A131,'LOOKUP SalesReport 2023-11-13'!A:A,'LOOKUP SalesReport 2023-11-13'!H:H,,FALSE))</f>
        <v>Buckland, City of</v>
      </c>
      <c r="E131" s="48" t="str" cm="1">
        <f t="array" ref="E131">IFERROR(_xlfn.XLOOKUP(1,('Annual Sales FINAL 06262023'!$A$3:$A$4500=Table2.5c!$A131)*('Annual Sales FINAL 06262023'!$F$3:$F$4500='Input_Data &amp; TOC'!$A$2),'Annual Sales FINAL 06262023'!$B$3:$B$4500,,TRUE),_xlfn.XLOOKUP(A131,'LOOKUP SalesReport 2023-11-13'!A:A,'LOOKUP SalesReport 2023-11-13'!G:G,,FALSE))</f>
        <v>Buckland</v>
      </c>
      <c r="F131" s="48" t="str" cm="1">
        <f t="array" ref="F131">IFERROR(_xlfn.XLOOKUP(1,('Annual Sales FINAL 06262023'!$A$3:$A$4500=Table2.5c!$A131)*('Annual Sales FINAL 06262023'!$F$3:$F$4500='Input_Data &amp; TOC'!$A$2),'Annual Sales FINAL 06262023'!$E$3:$E$4500,,TRUE),_xlfn.XLOOKUP(A131,'LOOKUP SalesReport 2023-11-13'!A:A,'LOOKUP SalesReport 2023-11-13'!K:K,,FALSE))</f>
        <v>Buckland_grid</v>
      </c>
      <c r="G131" s="98" t="str">
        <f>VLOOKUP($F131,'LOOKUP INTERTIES 2023-11-08'!$B$2:$G$206,6,FALSE)</f>
        <v>Northwest Arctic</v>
      </c>
      <c r="H131" s="133" cm="1">
        <f t="array" ref="H131">IFERROR(IF(_xlfn.XLOOKUP(1,('Annual Sales FINAL 06262023'!$A$3:$A$4500=$A131)*('Annual Sales FINAL 06262023'!$F$3:$F$4500='Input_Data &amp; TOC'!$A$2),'Annual Sales FINAL 06262023'!$T$3:$T$4500,,TRUE)=0,VLOOKUP($A131,Table2.5a!$A$3:$AA$196,11,FALSE),_xlfn.XLOOKUP(1,('Annual Sales FINAL 06262023'!$A$3:$A$4500=$A131)*('Annual Sales FINAL 06262023'!$F$3:$F$4500='Input_Data &amp; TOC'!$A$2),'Annual Sales FINAL 06262023'!$T$3:$T$4500,,TRUE)),)</f>
        <v>0.48205000000000003</v>
      </c>
      <c r="I131" s="135">
        <f t="shared" ref="I131:I162" si="12">IFERROR(H131-J131,)</f>
        <v>0.12190000000000006</v>
      </c>
      <c r="J131" s="133" cm="1">
        <f t="array" ref="J131">IFERROR(IF(_xlfn.XLOOKUP(1,('Annual Sales FINAL 06262023'!$A$3:$A$4500=$A131)*('Annual Sales FINAL 06262023'!$F$3:$F$4500='Input_Data &amp; TOC'!$A$2),'Annual Sales FINAL 06262023'!$U$3:$U$4500,,TRUE)=0,VLOOKUP($A131,Table2.5a!$A$3:$AA$196,11,FALSE),_xlfn.XLOOKUP(1,('Annual Sales FINAL 06262023'!$A$3:$A$4500=$A131)*('Annual Sales FINAL 06262023'!$F$3:$F$4500='Input_Data &amp; TOC'!$A$2),'Annual Sales FINAL 06262023'!$U$3:$U$4500,,TRUE)),)</f>
        <v>0.36014999999999997</v>
      </c>
      <c r="K131" s="138">
        <f t="shared" ref="K131:K162" si="13">IFERROR(I131/H131,)</f>
        <v>0.25287833212322386</v>
      </c>
      <c r="L131" s="134" t="str">
        <f t="shared" ref="L131:L162" si="14">IF(B131=0,"No","Yes")</f>
        <v>Yes</v>
      </c>
      <c r="M131" s="135" t="str" cm="1">
        <f t="array" ref="M131">IFERROR(_xlfn.XLOOKUP(1,('Annual Sales FINAL 06262023'!$A$3:$A$4500=$A131)*('Annual Sales FINAL 06262023'!$F$3:$F$4500='Input_Data &amp; TOC'!$A$2),'Annual Sales FINAL 06262023'!$S$3:$S$4500,,TRUE),)</f>
        <v>PCE</v>
      </c>
      <c r="N131" s="174" cm="1">
        <f t="array" ref="N131">IFERROR(_xlfn.XLOOKUP(1,('Annual Sales FINAL 06262023'!$A$3:$A$4500=$A131)*('Annual Sales FINAL 06262023'!$F$3:$F$4500='Input_Data &amp; TOC'!$A$2),'Annual Sales FINAL 06262023'!$AU$3:$AU$4500,,TRUE),)</f>
        <v>12</v>
      </c>
      <c r="O131" s="98" t="str">
        <f>VLOOKUP($A131,'LOOKUP SalesReport 2023-11-13'!$A$2:$P$216,16,FALSE)</f>
        <v>Northwest Arctic</v>
      </c>
    </row>
    <row r="132" spans="1:15" s="98" customFormat="1" x14ac:dyDescent="0.25">
      <c r="A132" s="98" t="s">
        <v>472</v>
      </c>
      <c r="B132" s="98">
        <f>VLOOKUP(A132,'LOOKUP SalesReport 2023-11-13'!$A$2:$P$216,4,FALSE)</f>
        <v>0</v>
      </c>
      <c r="C132">
        <f>VLOOKUP(A132,'LOOKUP SalesReport 2023-11-13'!$A$2:$Q$216,9,FALSE)</f>
        <v>18</v>
      </c>
      <c r="D132" s="48" t="str" cm="1">
        <f t="array" ref="D132">IFERROR(_xlfn.XLOOKUP(1,('Annual Sales FINAL 06262023'!$A$3:$A$4500=Table2.5c!$A132)*('Annual Sales FINAL 06262023'!$F$3:$F$4500='Input_Data &amp; TOC'!$A$2),'Annual Sales FINAL 06262023'!$J$3:$J$4500,,TRUE),_xlfn.XLOOKUP(A132,'LOOKUP SalesReport 2023-11-13'!A:A,'LOOKUP SalesReport 2023-11-13'!H:H,,FALSE))</f>
        <v>Matanuska Electric Assn Inc</v>
      </c>
      <c r="E132" s="48" t="str" cm="1">
        <f t="array" ref="E132">IFERROR(_xlfn.XLOOKUP(1,('Annual Sales FINAL 06262023'!$A$3:$A$4500=Table2.5c!$A132)*('Annual Sales FINAL 06262023'!$F$3:$F$4500='Input_Data &amp; TOC'!$A$2),'Annual Sales FINAL 06262023'!$B$3:$B$4500,,TRUE),_xlfn.XLOOKUP(A132,'LOOKUP SalesReport 2023-11-13'!A:A,'LOOKUP SalesReport 2023-11-13'!G:G,,FALSE))</f>
        <v>Matanuska Electric Assn Inc</v>
      </c>
      <c r="F132" s="48" t="str" cm="1">
        <f t="array" ref="F132">IFERROR(_xlfn.XLOOKUP(1,('Annual Sales FINAL 06262023'!$A$3:$A$4500=Table2.5c!$A132)*('Annual Sales FINAL 06262023'!$F$3:$F$4500='Input_Data &amp; TOC'!$A$2),'Annual Sales FINAL 06262023'!$E$3:$E$4500,,TRUE),_xlfn.XLOOKUP(A132,'LOOKUP SalesReport 2023-11-13'!A:A,'LOOKUP SalesReport 2023-11-13'!K:K,,FALSE))</f>
        <v>Railbelt_grid</v>
      </c>
      <c r="G132" s="98" t="str">
        <f>VLOOKUP($F132,'LOOKUP INTERTIES 2023-11-08'!$B$2:$G$206,6,FALSE)</f>
        <v>Railbelt</v>
      </c>
      <c r="H132" s="133" cm="1">
        <f t="array" ref="H132">IFERROR(IF(_xlfn.XLOOKUP(1,('Annual Sales FINAL 06262023'!$A$3:$A$4500=$A132)*('Annual Sales FINAL 06262023'!$F$3:$F$4500='Input_Data &amp; TOC'!$A$2),'Annual Sales FINAL 06262023'!$T$3:$T$4500,,TRUE)=0,VLOOKUP($A132,Table2.5a!$A$3:$AA$196,11,FALSE),_xlfn.XLOOKUP(1,('Annual Sales FINAL 06262023'!$A$3:$A$4500=$A132)*('Annual Sales FINAL 06262023'!$F$3:$F$4500='Input_Data &amp; TOC'!$A$2),'Annual Sales FINAL 06262023'!$T$3:$T$4500,,TRUE)),)</f>
        <v>0.21408406483431666</v>
      </c>
      <c r="I132" s="135">
        <f t="shared" si="12"/>
        <v>0</v>
      </c>
      <c r="J132" s="133" cm="1">
        <f t="array" ref="J132">IFERROR(IF(_xlfn.XLOOKUP(1,('Annual Sales FINAL 06262023'!$A$3:$A$4500=$A132)*('Annual Sales FINAL 06262023'!$F$3:$F$4500='Input_Data &amp; TOC'!$A$2),'Annual Sales FINAL 06262023'!$U$3:$U$4500,,TRUE)=0,VLOOKUP($A132,Table2.5a!$A$3:$AA$196,11,FALSE),_xlfn.XLOOKUP(1,('Annual Sales FINAL 06262023'!$A$3:$A$4500=$A132)*('Annual Sales FINAL 06262023'!$F$3:$F$4500='Input_Data &amp; TOC'!$A$2),'Annual Sales FINAL 06262023'!$U$3:$U$4500,,TRUE)),)</f>
        <v>0.21408406483431666</v>
      </c>
      <c r="K132" s="138">
        <f t="shared" si="13"/>
        <v>0</v>
      </c>
      <c r="L132" s="134" t="str">
        <f t="shared" si="14"/>
        <v>No</v>
      </c>
      <c r="M132" s="135" t="str" cm="1">
        <f t="array" ref="M132">IFERROR(_xlfn.XLOOKUP(1,('Annual Sales FINAL 06262023'!$A$3:$A$4500=$A132)*('Annual Sales FINAL 06262023'!$F$3:$F$4500='Input_Data &amp; TOC'!$A$2),'Annual Sales FINAL 06262023'!$S$3:$S$4500,,TRUE),)</f>
        <v>EIA861</v>
      </c>
      <c r="N132" s="174" cm="1">
        <f t="array" ref="N132">IFERROR(_xlfn.XLOOKUP(1,('Annual Sales FINAL 06262023'!$A$3:$A$4500=$A132)*('Annual Sales FINAL 06262023'!$F$3:$F$4500='Input_Data &amp; TOC'!$A$2),'Annual Sales FINAL 06262023'!$AU$3:$AU$4500,,TRUE),)</f>
        <v>0</v>
      </c>
      <c r="O132" s="98" t="str">
        <f>VLOOKUP($A132,'LOOKUP SalesReport 2023-11-13'!$A$2:$P$216,16,FALSE)</f>
        <v>Railbelt</v>
      </c>
    </row>
    <row r="133" spans="1:15" s="98" customFormat="1" x14ac:dyDescent="0.25">
      <c r="A133" s="98" t="s">
        <v>552</v>
      </c>
      <c r="B133" s="98">
        <f>VLOOKUP(A133,'LOOKUP SalesReport 2023-11-13'!$A$2:$P$216,4,FALSE)</f>
        <v>0</v>
      </c>
      <c r="C133">
        <f>VLOOKUP(A133,'LOOKUP SalesReport 2023-11-13'!$A$2:$Q$216,9,FALSE)</f>
        <v>121</v>
      </c>
      <c r="D133" s="48" t="str" cm="1">
        <f t="array" ref="D133">IFERROR(_xlfn.XLOOKUP(1,('Annual Sales FINAL 06262023'!$A$3:$A$4500=Table2.5c!$A133)*('Annual Sales FINAL 06262023'!$F$3:$F$4500='Input_Data &amp; TOC'!$A$2),'Annual Sales FINAL 06262023'!$J$3:$J$4500,,TRUE),_xlfn.XLOOKUP(A133,'LOOKUP SalesReport 2023-11-13'!A:A,'LOOKUP SalesReport 2023-11-13'!H:H,,FALSE))</f>
        <v>Anchorage Municipal Light and Power</v>
      </c>
      <c r="E133" s="48" t="str" cm="1">
        <f t="array" ref="E133">IFERROR(_xlfn.XLOOKUP(1,('Annual Sales FINAL 06262023'!$A$3:$A$4500=Table2.5c!$A133)*('Annual Sales FINAL 06262023'!$F$3:$F$4500='Input_Data &amp; TOC'!$A$2),'Annual Sales FINAL 06262023'!$B$3:$B$4500,,TRUE),_xlfn.XLOOKUP(A133,'LOOKUP SalesReport 2023-11-13'!A:A,'LOOKUP SalesReport 2023-11-13'!G:G,,FALSE))</f>
        <v>Anchorage Municipal Light and Power</v>
      </c>
      <c r="F133" s="48" t="str" cm="1">
        <f t="array" ref="F133">IFERROR(_xlfn.XLOOKUP(1,('Annual Sales FINAL 06262023'!$A$3:$A$4500=Table2.5c!$A133)*('Annual Sales FINAL 06262023'!$F$3:$F$4500='Input_Data &amp; TOC'!$A$2),'Annual Sales FINAL 06262023'!$E$3:$E$4500,,TRUE),_xlfn.XLOOKUP(A133,'LOOKUP SalesReport 2023-11-13'!A:A,'LOOKUP SalesReport 2023-11-13'!K:K,,FALSE))</f>
        <v>Railbelt_grid</v>
      </c>
      <c r="G133" s="98" t="str">
        <f>VLOOKUP($F133,'LOOKUP INTERTIES 2023-11-08'!$B$2:$G$206,6,FALSE)</f>
        <v>Railbelt</v>
      </c>
      <c r="H133" s="133" cm="1">
        <f t="array" ref="H133">IFERROR(IF(_xlfn.XLOOKUP(1,('Annual Sales FINAL 06262023'!$A$3:$A$4500=$A133)*('Annual Sales FINAL 06262023'!$F$3:$F$4500='Input_Data &amp; TOC'!$A$2),'Annual Sales FINAL 06262023'!$T$3:$T$4500,,TRUE)=0,VLOOKUP($A133,Table2.5a!$A$3:$AA$196,11,FALSE),_xlfn.XLOOKUP(1,('Annual Sales FINAL 06262023'!$A$3:$A$4500=$A133)*('Annual Sales FINAL 06262023'!$F$3:$F$4500='Input_Data &amp; TOC'!$A$2),'Annual Sales FINAL 06262023'!$T$3:$T$4500,,TRUE)),)</f>
        <v>0</v>
      </c>
      <c r="I133" s="135">
        <f t="shared" si="12"/>
        <v>0</v>
      </c>
      <c r="J133" s="133" cm="1">
        <f t="array" ref="J133">IFERROR(IF(_xlfn.XLOOKUP(1,('Annual Sales FINAL 06262023'!$A$3:$A$4500=$A133)*('Annual Sales FINAL 06262023'!$F$3:$F$4500='Input_Data &amp; TOC'!$A$2),'Annual Sales FINAL 06262023'!$U$3:$U$4500,,TRUE)=0,VLOOKUP($A133,Table2.5a!$A$3:$AA$196,11,FALSE),_xlfn.XLOOKUP(1,('Annual Sales FINAL 06262023'!$A$3:$A$4500=$A133)*('Annual Sales FINAL 06262023'!$F$3:$F$4500='Input_Data &amp; TOC'!$A$2),'Annual Sales FINAL 06262023'!$U$3:$U$4500,,TRUE)),)</f>
        <v>0</v>
      </c>
      <c r="K133" s="138">
        <f t="shared" si="13"/>
        <v>0</v>
      </c>
      <c r="L133" s="134" t="str">
        <f t="shared" si="14"/>
        <v>No</v>
      </c>
      <c r="M133" s="135" cm="1">
        <f t="array" ref="M133">IFERROR(_xlfn.XLOOKUP(1,('Annual Sales FINAL 06262023'!$A$3:$A$4500=$A133)*('Annual Sales FINAL 06262023'!$F$3:$F$4500='Input_Data &amp; TOC'!$A$2),'Annual Sales FINAL 06262023'!$S$3:$S$4500,,TRUE),)</f>
        <v>0</v>
      </c>
      <c r="N133" s="174" cm="1">
        <f t="array" ref="N133">IFERROR(_xlfn.XLOOKUP(1,('Annual Sales FINAL 06262023'!$A$3:$A$4500=$A133)*('Annual Sales FINAL 06262023'!$F$3:$F$4500='Input_Data &amp; TOC'!$A$2),'Annual Sales FINAL 06262023'!$AU$3:$AU$4500,,TRUE),)</f>
        <v>0</v>
      </c>
      <c r="O133" s="98" t="str">
        <f>VLOOKUP($A133,'LOOKUP SalesReport 2023-11-13'!$A$2:$P$216,16,FALSE)</f>
        <v>Railbelt</v>
      </c>
    </row>
    <row r="134" spans="1:15" s="98" customFormat="1" x14ac:dyDescent="0.25">
      <c r="A134" s="98" t="s">
        <v>461</v>
      </c>
      <c r="B134" s="98">
        <f>VLOOKUP(A134,'LOOKUP SalesReport 2023-11-13'!$A$2:$P$216,4,FALSE)</f>
        <v>0</v>
      </c>
      <c r="C134">
        <f>VLOOKUP(A134,'LOOKUP SalesReport 2023-11-13'!$A$2:$Q$216,9,FALSE)</f>
        <v>13</v>
      </c>
      <c r="D134" s="48" t="str" cm="1">
        <f t="array" ref="D134">IFERROR(_xlfn.XLOOKUP(1,('Annual Sales FINAL 06262023'!$A$3:$A$4500=Table2.5c!$A134)*('Annual Sales FINAL 06262023'!$F$3:$F$4500='Input_Data &amp; TOC'!$A$2),'Annual Sales FINAL 06262023'!$J$3:$J$4500,,TRUE),_xlfn.XLOOKUP(A134,'LOOKUP SalesReport 2023-11-13'!A:A,'LOOKUP SalesReport 2023-11-13'!H:H,,FALSE))</f>
        <v>Golden Valley Elec Assn Inc</v>
      </c>
      <c r="E134" s="48" t="str" cm="1">
        <f t="array" ref="E134">IFERROR(_xlfn.XLOOKUP(1,('Annual Sales FINAL 06262023'!$A$3:$A$4500=Table2.5c!$A134)*('Annual Sales FINAL 06262023'!$F$3:$F$4500='Input_Data &amp; TOC'!$A$2),'Annual Sales FINAL 06262023'!$B$3:$B$4500,,TRUE),_xlfn.XLOOKUP(A134,'LOOKUP SalesReport 2023-11-13'!A:A,'LOOKUP SalesReport 2023-11-13'!G:G,,FALSE))</f>
        <v>Golden Valley Elec Assn Inc</v>
      </c>
      <c r="F134" s="48" t="str" cm="1">
        <f t="array" ref="F134">IFERROR(_xlfn.XLOOKUP(1,('Annual Sales FINAL 06262023'!$A$3:$A$4500=Table2.5c!$A134)*('Annual Sales FINAL 06262023'!$F$3:$F$4500='Input_Data &amp; TOC'!$A$2),'Annual Sales FINAL 06262023'!$E$3:$E$4500,,TRUE),_xlfn.XLOOKUP(A134,'LOOKUP SalesReport 2023-11-13'!A:A,'LOOKUP SalesReport 2023-11-13'!K:K,,FALSE))</f>
        <v>Railbelt_grid</v>
      </c>
      <c r="G134" s="98" t="str">
        <f>VLOOKUP($F134,'LOOKUP INTERTIES 2023-11-08'!$B$2:$G$206,6,FALSE)</f>
        <v>Railbelt</v>
      </c>
      <c r="H134" s="133" cm="1">
        <f t="array" ref="H134">IFERROR(IF(_xlfn.XLOOKUP(1,('Annual Sales FINAL 06262023'!$A$3:$A$4500=$A134)*('Annual Sales FINAL 06262023'!$F$3:$F$4500='Input_Data &amp; TOC'!$A$2),'Annual Sales FINAL 06262023'!$T$3:$T$4500,,TRUE)=0,VLOOKUP($A134,Table2.5a!$A$3:$AA$196,11,FALSE),_xlfn.XLOOKUP(1,('Annual Sales FINAL 06262023'!$A$3:$A$4500=$A134)*('Annual Sales FINAL 06262023'!$F$3:$F$4500='Input_Data &amp; TOC'!$A$2),'Annual Sales FINAL 06262023'!$T$3:$T$4500,,TRUE)),)</f>
        <v>0.26885513198901984</v>
      </c>
      <c r="I134" s="135">
        <f t="shared" si="12"/>
        <v>0</v>
      </c>
      <c r="J134" s="133" cm="1">
        <f t="array" ref="J134">IFERROR(IF(_xlfn.XLOOKUP(1,('Annual Sales FINAL 06262023'!$A$3:$A$4500=$A134)*('Annual Sales FINAL 06262023'!$F$3:$F$4500='Input_Data &amp; TOC'!$A$2),'Annual Sales FINAL 06262023'!$U$3:$U$4500,,TRUE)=0,VLOOKUP($A134,Table2.5a!$A$3:$AA$196,11,FALSE),_xlfn.XLOOKUP(1,('Annual Sales FINAL 06262023'!$A$3:$A$4500=$A134)*('Annual Sales FINAL 06262023'!$F$3:$F$4500='Input_Data &amp; TOC'!$A$2),'Annual Sales FINAL 06262023'!$U$3:$U$4500,,TRUE)),)</f>
        <v>0.26885513198901984</v>
      </c>
      <c r="K134" s="138">
        <f t="shared" si="13"/>
        <v>0</v>
      </c>
      <c r="L134" s="134" t="str">
        <f t="shared" si="14"/>
        <v>No</v>
      </c>
      <c r="M134" s="135" t="str" cm="1">
        <f t="array" ref="M134">IFERROR(_xlfn.XLOOKUP(1,('Annual Sales FINAL 06262023'!$A$3:$A$4500=$A134)*('Annual Sales FINAL 06262023'!$F$3:$F$4500='Input_Data &amp; TOC'!$A$2),'Annual Sales FINAL 06262023'!$S$3:$S$4500,,TRUE),)</f>
        <v>EIA861</v>
      </c>
      <c r="N134" s="174" cm="1">
        <f t="array" ref="N134">IFERROR(_xlfn.XLOOKUP(1,('Annual Sales FINAL 06262023'!$A$3:$A$4500=$A134)*('Annual Sales FINAL 06262023'!$F$3:$F$4500='Input_Data &amp; TOC'!$A$2),'Annual Sales FINAL 06262023'!$AU$3:$AU$4500,,TRUE),)</f>
        <v>0</v>
      </c>
      <c r="O134" s="98" t="str">
        <f>VLOOKUP($A134,'LOOKUP SalesReport 2023-11-13'!$A$2:$P$216,16,FALSE)</f>
        <v>Railbelt</v>
      </c>
    </row>
    <row r="135" spans="1:15" s="98" customFormat="1" x14ac:dyDescent="0.25">
      <c r="A135" s="98" t="s">
        <v>451</v>
      </c>
      <c r="B135" s="98">
        <f>VLOOKUP(A135,'LOOKUP SalesReport 2023-11-13'!$A$2:$P$216,4,FALSE)</f>
        <v>0</v>
      </c>
      <c r="C135">
        <f>VLOOKUP(A135,'LOOKUP SalesReport 2023-11-13'!$A$2:$Q$216,9,FALSE)</f>
        <v>8</v>
      </c>
      <c r="D135" s="48" t="str" cm="1">
        <f t="array" ref="D135">IFERROR(_xlfn.XLOOKUP(1,('Annual Sales FINAL 06262023'!$A$3:$A$4500=Table2.5c!$A135)*('Annual Sales FINAL 06262023'!$F$3:$F$4500='Input_Data &amp; TOC'!$A$2),'Annual Sales FINAL 06262023'!$J$3:$J$4500,,TRUE),_xlfn.XLOOKUP(A135,'LOOKUP SalesReport 2023-11-13'!A:A,'LOOKUP SalesReport 2023-11-13'!H:H,,FALSE))</f>
        <v>Chugach Electric Assn Inc</v>
      </c>
      <c r="E135" s="48" t="str" cm="1">
        <f t="array" ref="E135">IFERROR(_xlfn.XLOOKUP(1,('Annual Sales FINAL 06262023'!$A$3:$A$4500=Table2.5c!$A135)*('Annual Sales FINAL 06262023'!$F$3:$F$4500='Input_Data &amp; TOC'!$A$2),'Annual Sales FINAL 06262023'!$B$3:$B$4500,,TRUE),_xlfn.XLOOKUP(A135,'LOOKUP SalesReport 2023-11-13'!A:A,'LOOKUP SalesReport 2023-11-13'!G:G,,FALSE))</f>
        <v>Chugach Electric Assn Inc</v>
      </c>
      <c r="F135" s="48" t="str" cm="1">
        <f t="array" ref="F135">IFERROR(_xlfn.XLOOKUP(1,('Annual Sales FINAL 06262023'!$A$3:$A$4500=Table2.5c!$A135)*('Annual Sales FINAL 06262023'!$F$3:$F$4500='Input_Data &amp; TOC'!$A$2),'Annual Sales FINAL 06262023'!$E$3:$E$4500,,TRUE),_xlfn.XLOOKUP(A135,'LOOKUP SalesReport 2023-11-13'!A:A,'LOOKUP SalesReport 2023-11-13'!K:K,,FALSE))</f>
        <v>Railbelt_grid</v>
      </c>
      <c r="G135" s="98" t="str">
        <f>VLOOKUP($F135,'LOOKUP INTERTIES 2023-11-08'!$B$2:$G$206,6,FALSE)</f>
        <v>Railbelt</v>
      </c>
      <c r="H135" s="133" cm="1">
        <f t="array" ref="H135">IFERROR(IF(_xlfn.XLOOKUP(1,('Annual Sales FINAL 06262023'!$A$3:$A$4500=$A135)*('Annual Sales FINAL 06262023'!$F$3:$F$4500='Input_Data &amp; TOC'!$A$2),'Annual Sales FINAL 06262023'!$T$3:$T$4500,,TRUE)=0,VLOOKUP($A135,Table2.5a!$A$3:$AA$196,11,FALSE),_xlfn.XLOOKUP(1,('Annual Sales FINAL 06262023'!$A$3:$A$4500=$A135)*('Annual Sales FINAL 06262023'!$F$3:$F$4500='Input_Data &amp; TOC'!$A$2),'Annual Sales FINAL 06262023'!$T$3:$T$4500,,TRUE)),)</f>
        <v>0.20602085495879688</v>
      </c>
      <c r="I135" s="135">
        <f t="shared" si="12"/>
        <v>0</v>
      </c>
      <c r="J135" s="133" cm="1">
        <f t="array" ref="J135">IFERROR(IF(_xlfn.XLOOKUP(1,('Annual Sales FINAL 06262023'!$A$3:$A$4500=$A135)*('Annual Sales FINAL 06262023'!$F$3:$F$4500='Input_Data &amp; TOC'!$A$2),'Annual Sales FINAL 06262023'!$U$3:$U$4500,,TRUE)=0,VLOOKUP($A135,Table2.5a!$A$3:$AA$196,11,FALSE),_xlfn.XLOOKUP(1,('Annual Sales FINAL 06262023'!$A$3:$A$4500=$A135)*('Annual Sales FINAL 06262023'!$F$3:$F$4500='Input_Data &amp; TOC'!$A$2),'Annual Sales FINAL 06262023'!$U$3:$U$4500,,TRUE)),)</f>
        <v>0.20602085495879688</v>
      </c>
      <c r="K135" s="138">
        <f t="shared" si="13"/>
        <v>0</v>
      </c>
      <c r="L135" s="134" t="str">
        <f t="shared" si="14"/>
        <v>No</v>
      </c>
      <c r="M135" s="135" t="str" cm="1">
        <f t="array" ref="M135">IFERROR(_xlfn.XLOOKUP(1,('Annual Sales FINAL 06262023'!$A$3:$A$4500=$A135)*('Annual Sales FINAL 06262023'!$F$3:$F$4500='Input_Data &amp; TOC'!$A$2),'Annual Sales FINAL 06262023'!$S$3:$S$4500,,TRUE),)</f>
        <v>EIA861</v>
      </c>
      <c r="N135" s="174" cm="1">
        <f t="array" ref="N135">IFERROR(_xlfn.XLOOKUP(1,('Annual Sales FINAL 06262023'!$A$3:$A$4500=$A135)*('Annual Sales FINAL 06262023'!$F$3:$F$4500='Input_Data &amp; TOC'!$A$2),'Annual Sales FINAL 06262023'!$AU$3:$AU$4500,,TRUE),)</f>
        <v>0</v>
      </c>
      <c r="O135" s="98" t="str">
        <f>VLOOKUP($A135,'LOOKUP SalesReport 2023-11-13'!$A$2:$P$216,16,FALSE)</f>
        <v>Railbelt</v>
      </c>
    </row>
    <row r="136" spans="1:15" s="98" customFormat="1" x14ac:dyDescent="0.25">
      <c r="A136" s="98" t="s">
        <v>483</v>
      </c>
      <c r="B136" s="98">
        <f>VLOOKUP(A136,'LOOKUP SalesReport 2023-11-13'!$A$2:$P$216,4,FALSE)</f>
        <v>0</v>
      </c>
      <c r="C136">
        <f>VLOOKUP(A136,'LOOKUP SalesReport 2023-11-13'!$A$2:$Q$216,9,FALSE)</f>
        <v>32</v>
      </c>
      <c r="D136" s="48" t="str" cm="1">
        <f t="array" ref="D136">IFERROR(_xlfn.XLOOKUP(1,('Annual Sales FINAL 06262023'!$A$3:$A$4500=Table2.5c!$A136)*('Annual Sales FINAL 06262023'!$F$3:$F$4500='Input_Data &amp; TOC'!$A$2),'Annual Sales FINAL 06262023'!$J$3:$J$4500,,TRUE),_xlfn.XLOOKUP(A136,'LOOKUP SalesReport 2023-11-13'!A:A,'LOOKUP SalesReport 2023-11-13'!H:H,,FALSE))</f>
        <v>Homer Electric Assn Inc</v>
      </c>
      <c r="E136" s="48" t="str" cm="1">
        <f t="array" ref="E136">IFERROR(_xlfn.XLOOKUP(1,('Annual Sales FINAL 06262023'!$A$3:$A$4500=Table2.5c!$A136)*('Annual Sales FINAL 06262023'!$F$3:$F$4500='Input_Data &amp; TOC'!$A$2),'Annual Sales FINAL 06262023'!$B$3:$B$4500,,TRUE),_xlfn.XLOOKUP(A136,'LOOKUP SalesReport 2023-11-13'!A:A,'LOOKUP SalesReport 2023-11-13'!G:G,,FALSE))</f>
        <v>Homer Electric Assn Inc</v>
      </c>
      <c r="F136" s="48" t="str" cm="1">
        <f t="array" ref="F136">IFERROR(_xlfn.XLOOKUP(1,('Annual Sales FINAL 06262023'!$A$3:$A$4500=Table2.5c!$A136)*('Annual Sales FINAL 06262023'!$F$3:$F$4500='Input_Data &amp; TOC'!$A$2),'Annual Sales FINAL 06262023'!$E$3:$E$4500,,TRUE),_xlfn.XLOOKUP(A136,'LOOKUP SalesReport 2023-11-13'!A:A,'LOOKUP SalesReport 2023-11-13'!K:K,,FALSE))</f>
        <v>Railbelt_grid</v>
      </c>
      <c r="G136" s="98" t="str">
        <f>VLOOKUP($F136,'LOOKUP INTERTIES 2023-11-08'!$B$2:$G$206,6,FALSE)</f>
        <v>Railbelt</v>
      </c>
      <c r="H136" s="133" cm="1">
        <f t="array" ref="H136">IFERROR(IF(_xlfn.XLOOKUP(1,('Annual Sales FINAL 06262023'!$A$3:$A$4500=$A136)*('Annual Sales FINAL 06262023'!$F$3:$F$4500='Input_Data &amp; TOC'!$A$2),'Annual Sales FINAL 06262023'!$T$3:$T$4500,,TRUE)=0,VLOOKUP($A136,Table2.5a!$A$3:$AA$196,11,FALSE),_xlfn.XLOOKUP(1,('Annual Sales FINAL 06262023'!$A$3:$A$4500=$A136)*('Annual Sales FINAL 06262023'!$F$3:$F$4500='Input_Data &amp; TOC'!$A$2),'Annual Sales FINAL 06262023'!$T$3:$T$4500,,TRUE)),)</f>
        <v>0.28213801591487864</v>
      </c>
      <c r="I136" s="135">
        <f t="shared" si="12"/>
        <v>0</v>
      </c>
      <c r="J136" s="133" cm="1">
        <f t="array" ref="J136">IFERROR(IF(_xlfn.XLOOKUP(1,('Annual Sales FINAL 06262023'!$A$3:$A$4500=$A136)*('Annual Sales FINAL 06262023'!$F$3:$F$4500='Input_Data &amp; TOC'!$A$2),'Annual Sales FINAL 06262023'!$U$3:$U$4500,,TRUE)=0,VLOOKUP($A136,Table2.5a!$A$3:$AA$196,11,FALSE),_xlfn.XLOOKUP(1,('Annual Sales FINAL 06262023'!$A$3:$A$4500=$A136)*('Annual Sales FINAL 06262023'!$F$3:$F$4500='Input_Data &amp; TOC'!$A$2),'Annual Sales FINAL 06262023'!$U$3:$U$4500,,TRUE)),)</f>
        <v>0.28213801591487864</v>
      </c>
      <c r="K136" s="138">
        <f t="shared" si="13"/>
        <v>0</v>
      </c>
      <c r="L136" s="134" t="str">
        <f t="shared" si="14"/>
        <v>No</v>
      </c>
      <c r="M136" s="135" t="str" cm="1">
        <f t="array" ref="M136">IFERROR(_xlfn.XLOOKUP(1,('Annual Sales FINAL 06262023'!$A$3:$A$4500=$A136)*('Annual Sales FINAL 06262023'!$F$3:$F$4500='Input_Data &amp; TOC'!$A$2),'Annual Sales FINAL 06262023'!$S$3:$S$4500,,TRUE),)</f>
        <v>EIA861</v>
      </c>
      <c r="N136" s="174" cm="1">
        <f t="array" ref="N136">IFERROR(_xlfn.XLOOKUP(1,('Annual Sales FINAL 06262023'!$A$3:$A$4500=$A136)*('Annual Sales FINAL 06262023'!$F$3:$F$4500='Input_Data &amp; TOC'!$A$2),'Annual Sales FINAL 06262023'!$AU$3:$AU$4500,,TRUE),)</f>
        <v>0</v>
      </c>
      <c r="O136" s="98" t="str">
        <f>VLOOKUP($A136,'LOOKUP SalesReport 2023-11-13'!$A$2:$P$216,16,FALSE)</f>
        <v>Railbelt</v>
      </c>
    </row>
    <row r="137" spans="1:15" s="98" customFormat="1" x14ac:dyDescent="0.25">
      <c r="A137" s="98" t="s">
        <v>372</v>
      </c>
      <c r="B137" s="98">
        <f>VLOOKUP($A137,'LOOKUP SalesReport 2023-11-13'!$A$2:$P$216,4,FALSE)</f>
        <v>0</v>
      </c>
      <c r="C137">
        <f>VLOOKUP(A137,'LOOKUP SalesReport 2023-11-13'!$A$2:$Q$216,9,FALSE)</f>
        <v>1</v>
      </c>
      <c r="D137" s="48" t="str" cm="1">
        <f t="array" ref="D137">IFERROR(_xlfn.XLOOKUP(1,('Annual Sales FINAL 06262023'!$A$3:$A$4500=Table2.5c!$A137)*('Annual Sales FINAL 06262023'!$F$3:$F$4500='Input_Data &amp; TOC'!$A$2),'Annual Sales FINAL 06262023'!$J$3:$J$4500,,TRUE),_xlfn.XLOOKUP(A137,'LOOKUP SalesReport 2023-11-13'!A:A,'LOOKUP SalesReport 2023-11-13'!H:H,,FALSE))</f>
        <v>Alaska Electric Light &amp; Power Co.</v>
      </c>
      <c r="E137" s="48" t="str" cm="1">
        <f t="array" ref="E137">IFERROR(_xlfn.XLOOKUP(1,('Annual Sales FINAL 06262023'!$A$3:$A$4500=Table2.5c!$A137)*('Annual Sales FINAL 06262023'!$F$3:$F$4500='Input_Data &amp; TOC'!$A$2),'Annual Sales FINAL 06262023'!$B$3:$B$4500,,TRUE),_xlfn.XLOOKUP(A137,'LOOKUP SalesReport 2023-11-13'!A:A,'LOOKUP SalesReport 2023-11-13'!G:G,,FALSE))</f>
        <v>Alaska Electric Light&amp;Power Co</v>
      </c>
      <c r="F137" s="48" t="str" cm="1">
        <f t="array" ref="F137">IFERROR(_xlfn.XLOOKUP(1,('Annual Sales FINAL 06262023'!$A$3:$A$4500=Table2.5c!$A137)*('Annual Sales FINAL 06262023'!$F$3:$F$4500='Input_Data &amp; TOC'!$A$2),'Annual Sales FINAL 06262023'!$E$3:$E$4500,,TRUE),_xlfn.XLOOKUP(A137,'LOOKUP SalesReport 2023-11-13'!A:A,'LOOKUP SalesReport 2023-11-13'!K:K,,FALSE))</f>
        <v>Juneau_grid</v>
      </c>
      <c r="G137" s="98" t="str">
        <f>VLOOKUP($F137,'LOOKUP INTERTIES 2023-11-08'!$B$2:$G$206,6,FALSE)</f>
        <v>Southeast</v>
      </c>
      <c r="H137" s="133" cm="1">
        <f t="array" ref="H137">IFERROR(IF(_xlfn.XLOOKUP(1,('Annual Sales FINAL 06262023'!$A$3:$A$4500=$A137)*('Annual Sales FINAL 06262023'!$F$3:$F$4500='Input_Data &amp; TOC'!$A$2),'Annual Sales FINAL 06262023'!$T$3:$T$4500,,TRUE)=0,VLOOKUP($A137,Table2.5a!$A$3:$AA$196,11,FALSE),_xlfn.XLOOKUP(1,('Annual Sales FINAL 06262023'!$A$3:$A$4500=$A137)*('Annual Sales FINAL 06262023'!$F$3:$F$4500='Input_Data &amp; TOC'!$A$2),'Annual Sales FINAL 06262023'!$T$3:$T$4500,,TRUE)),)</f>
        <v>0.11905553437857361</v>
      </c>
      <c r="I137" s="135">
        <f t="shared" si="12"/>
        <v>0</v>
      </c>
      <c r="J137" s="133" cm="1">
        <f t="array" ref="J137">IFERROR(IF(_xlfn.XLOOKUP(1,('Annual Sales FINAL 06262023'!$A$3:$A$4500=$A137)*('Annual Sales FINAL 06262023'!$F$3:$F$4500='Input_Data &amp; TOC'!$A$2),'Annual Sales FINAL 06262023'!$U$3:$U$4500,,TRUE)=0,VLOOKUP($A137,Table2.5a!$A$3:$AA$196,11,FALSE),_xlfn.XLOOKUP(1,('Annual Sales FINAL 06262023'!$A$3:$A$4500=$A137)*('Annual Sales FINAL 06262023'!$F$3:$F$4500='Input_Data &amp; TOC'!$A$2),'Annual Sales FINAL 06262023'!$U$3:$U$4500,,TRUE)),)</f>
        <v>0.11905553437857361</v>
      </c>
      <c r="K137" s="138">
        <f t="shared" si="13"/>
        <v>0</v>
      </c>
      <c r="L137" s="134" t="str">
        <f t="shared" si="14"/>
        <v>No</v>
      </c>
      <c r="M137" s="135" t="str" cm="1">
        <f t="array" ref="M137">IFERROR(_xlfn.XLOOKUP(1,('Annual Sales FINAL 06262023'!$A$3:$A$4500=$A137)*('Annual Sales FINAL 06262023'!$F$3:$F$4500='Input_Data &amp; TOC'!$A$2),'Annual Sales FINAL 06262023'!$S$3:$S$4500,,TRUE),)</f>
        <v>EIA861</v>
      </c>
      <c r="N137" s="174" cm="1">
        <f t="array" ref="N137">IFERROR(_xlfn.XLOOKUP(1,('Annual Sales FINAL 06262023'!$A$3:$A$4500=$A137)*('Annual Sales FINAL 06262023'!$F$3:$F$4500='Input_Data &amp; TOC'!$A$2),'Annual Sales FINAL 06262023'!$AU$3:$AU$4500,,TRUE),)</f>
        <v>0</v>
      </c>
      <c r="O137" s="98" t="str">
        <f>VLOOKUP($A137,'LOOKUP SalesReport 2023-11-13'!$A$2:$P$216,16,FALSE)</f>
        <v>Southeast</v>
      </c>
    </row>
    <row r="138" spans="1:15" s="98" customFormat="1" x14ac:dyDescent="0.25">
      <c r="A138" s="98" t="s">
        <v>548</v>
      </c>
      <c r="B138" s="98">
        <f>VLOOKUP(A138,'LOOKUP SalesReport 2023-11-13'!$A$2:$P$216,4,FALSE)</f>
        <v>0</v>
      </c>
      <c r="C138">
        <f>VLOOKUP(A138,'LOOKUP SalesReport 2023-11-13'!$A$2:$Q$216,9,FALSE)</f>
        <v>111</v>
      </c>
      <c r="D138" s="48" t="str" cm="1">
        <f t="array" ref="D138">IFERROR(_xlfn.XLOOKUP(1,('Annual Sales FINAL 06262023'!$A$3:$A$4500=Table2.5c!$A138)*('Annual Sales FINAL 06262023'!$F$3:$F$4500='Input_Data &amp; TOC'!$A$2),'Annual Sales FINAL 06262023'!$J$3:$J$4500,,TRUE),_xlfn.XLOOKUP(A138,'LOOKUP SalesReport 2023-11-13'!A:A,'LOOKUP SalesReport 2023-11-13'!H:H,,FALSE))</f>
        <v>City of Wrangell - (AK)</v>
      </c>
      <c r="E138" s="48" t="str" cm="1">
        <f t="array" ref="E138">IFERROR(_xlfn.XLOOKUP(1,('Annual Sales FINAL 06262023'!$A$3:$A$4500=Table2.5c!$A138)*('Annual Sales FINAL 06262023'!$F$3:$F$4500='Input_Data &amp; TOC'!$A$2),'Annual Sales FINAL 06262023'!$B$3:$B$4500,,TRUE),_xlfn.XLOOKUP(A138,'LOOKUP SalesReport 2023-11-13'!A:A,'LOOKUP SalesReport 2023-11-13'!G:G,,FALSE))</f>
        <v xml:space="preserve">Wrangell, City of </v>
      </c>
      <c r="F138" s="48" t="str" cm="1">
        <f t="array" ref="F138">IFERROR(_xlfn.XLOOKUP(1,('Annual Sales FINAL 06262023'!$A$3:$A$4500=Table2.5c!$A138)*('Annual Sales FINAL 06262023'!$F$3:$F$4500='Input_Data &amp; TOC'!$A$2),'Annual Sales FINAL 06262023'!$E$3:$E$4500,,TRUE),_xlfn.XLOOKUP(A138,'LOOKUP SalesReport 2023-11-13'!A:A,'LOOKUP SalesReport 2023-11-13'!K:K,,FALSE))</f>
        <v>SEAPA_grid</v>
      </c>
      <c r="G138" s="98" t="str">
        <f>VLOOKUP($F138,'LOOKUP INTERTIES 2023-11-08'!$B$2:$G$206,6,FALSE)</f>
        <v>Southeast</v>
      </c>
      <c r="H138" s="133" cm="1">
        <f t="array" ref="H138">IFERROR(IF(_xlfn.XLOOKUP(1,('Annual Sales FINAL 06262023'!$A$3:$A$4500=$A138)*('Annual Sales FINAL 06262023'!$F$3:$F$4500='Input_Data &amp; TOC'!$A$2),'Annual Sales FINAL 06262023'!$T$3:$T$4500,,TRUE)=0,VLOOKUP($A138,Table2.5a!$A$3:$AA$196,11,FALSE),_xlfn.XLOOKUP(1,('Annual Sales FINAL 06262023'!$A$3:$A$4500=$A138)*('Annual Sales FINAL 06262023'!$F$3:$F$4500='Input_Data &amp; TOC'!$A$2),'Annual Sales FINAL 06262023'!$T$3:$T$4500,,TRUE)),)</f>
        <v>0</v>
      </c>
      <c r="I138" s="135">
        <f t="shared" si="12"/>
        <v>0</v>
      </c>
      <c r="J138" s="133" cm="1">
        <f t="array" ref="J138">IFERROR(IF(_xlfn.XLOOKUP(1,('Annual Sales FINAL 06262023'!$A$3:$A$4500=$A138)*('Annual Sales FINAL 06262023'!$F$3:$F$4500='Input_Data &amp; TOC'!$A$2),'Annual Sales FINAL 06262023'!$U$3:$U$4500,,TRUE)=0,VLOOKUP($A138,Table2.5a!$A$3:$AA$196,11,FALSE),_xlfn.XLOOKUP(1,('Annual Sales FINAL 06262023'!$A$3:$A$4500=$A138)*('Annual Sales FINAL 06262023'!$F$3:$F$4500='Input_Data &amp; TOC'!$A$2),'Annual Sales FINAL 06262023'!$U$3:$U$4500,,TRUE)),)</f>
        <v>0</v>
      </c>
      <c r="K138" s="138">
        <f t="shared" si="13"/>
        <v>0</v>
      </c>
      <c r="L138" s="134" t="str">
        <f t="shared" si="14"/>
        <v>No</v>
      </c>
      <c r="M138" s="135" t="str" cm="1">
        <f t="array" ref="M138">IFERROR(_xlfn.XLOOKUP(1,('Annual Sales FINAL 06262023'!$A$3:$A$4500=$A138)*('Annual Sales FINAL 06262023'!$F$3:$F$4500='Input_Data &amp; TOC'!$A$2),'Annual Sales FINAL 06262023'!$S$3:$S$4500,,TRUE),)</f>
        <v>EIA861S</v>
      </c>
      <c r="N138" s="174" cm="1">
        <f t="array" ref="N138">IFERROR(_xlfn.XLOOKUP(1,('Annual Sales FINAL 06262023'!$A$3:$A$4500=$A138)*('Annual Sales FINAL 06262023'!$F$3:$F$4500='Input_Data &amp; TOC'!$A$2),'Annual Sales FINAL 06262023'!$AU$3:$AU$4500,,TRUE),)</f>
        <v>0</v>
      </c>
      <c r="O138" s="98" t="str">
        <f>VLOOKUP($A138,'LOOKUP SalesReport 2023-11-13'!$A$2:$P$216,16,FALSE)</f>
        <v>Southeast</v>
      </c>
    </row>
    <row r="139" spans="1:15" s="98" customFormat="1" x14ac:dyDescent="0.25">
      <c r="A139" s="98" t="s">
        <v>536</v>
      </c>
      <c r="B139" s="98">
        <f>VLOOKUP(A139,'LOOKUP SalesReport 2023-11-13'!$A$2:$P$216,4,FALSE)</f>
        <v>0</v>
      </c>
      <c r="C139">
        <f>VLOOKUP(A139,'LOOKUP SalesReport 2023-11-13'!$A$2:$Q$216,9,FALSE)</f>
        <v>103</v>
      </c>
      <c r="D139" s="48" t="str" cm="1">
        <f t="array" ref="D139">IFERROR(_xlfn.XLOOKUP(1,('Annual Sales FINAL 06262023'!$A$3:$A$4500=Table2.5c!$A139)*('Annual Sales FINAL 06262023'!$F$3:$F$4500='Input_Data &amp; TOC'!$A$2),'Annual Sales FINAL 06262023'!$J$3:$J$4500,,TRUE),_xlfn.XLOOKUP(A139,'LOOKUP SalesReport 2023-11-13'!A:A,'LOOKUP SalesReport 2023-11-13'!H:H,,FALSE))</f>
        <v>Ketchikan Public Utilities</v>
      </c>
      <c r="E139" s="48" t="str" cm="1">
        <f t="array" ref="E139">IFERROR(_xlfn.XLOOKUP(1,('Annual Sales FINAL 06262023'!$A$3:$A$4500=Table2.5c!$A139)*('Annual Sales FINAL 06262023'!$F$3:$F$4500='Input_Data &amp; TOC'!$A$2),'Annual Sales FINAL 06262023'!$B$3:$B$4500,,TRUE),_xlfn.XLOOKUP(A139,'LOOKUP SalesReport 2023-11-13'!A:A,'LOOKUP SalesReport 2023-11-13'!G:G,,FALSE))</f>
        <v>Ketchikan Public Utilities</v>
      </c>
      <c r="F139" s="48" t="str" cm="1">
        <f t="array" ref="F139">IFERROR(_xlfn.XLOOKUP(1,('Annual Sales FINAL 06262023'!$A$3:$A$4500=Table2.5c!$A139)*('Annual Sales FINAL 06262023'!$F$3:$F$4500='Input_Data &amp; TOC'!$A$2),'Annual Sales FINAL 06262023'!$E$3:$E$4500,,TRUE),_xlfn.XLOOKUP(A139,'LOOKUP SalesReport 2023-11-13'!A:A,'LOOKUP SalesReport 2023-11-13'!K:K,,FALSE))</f>
        <v>SEAPA_grid</v>
      </c>
      <c r="G139" s="98" t="str">
        <f>VLOOKUP($F139,'LOOKUP INTERTIES 2023-11-08'!$B$2:$G$206,6,FALSE)</f>
        <v>Southeast</v>
      </c>
      <c r="H139" s="133" cm="1">
        <f t="array" ref="H139">IFERROR(IF(_xlfn.XLOOKUP(1,('Annual Sales FINAL 06262023'!$A$3:$A$4500=$A139)*('Annual Sales FINAL 06262023'!$F$3:$F$4500='Input_Data &amp; TOC'!$A$2),'Annual Sales FINAL 06262023'!$T$3:$T$4500,,TRUE)=0,VLOOKUP($A139,Table2.5a!$A$3:$AA$196,11,FALSE),_xlfn.XLOOKUP(1,('Annual Sales FINAL 06262023'!$A$3:$A$4500=$A139)*('Annual Sales FINAL 06262023'!$F$3:$F$4500='Input_Data &amp; TOC'!$A$2),'Annual Sales FINAL 06262023'!$T$3:$T$4500,,TRUE)),)</f>
        <v>0.11816746289828307</v>
      </c>
      <c r="I139" s="135">
        <f t="shared" si="12"/>
        <v>0</v>
      </c>
      <c r="J139" s="133" cm="1">
        <f t="array" ref="J139">IFERROR(IF(_xlfn.XLOOKUP(1,('Annual Sales FINAL 06262023'!$A$3:$A$4500=$A139)*('Annual Sales FINAL 06262023'!$F$3:$F$4500='Input_Data &amp; TOC'!$A$2),'Annual Sales FINAL 06262023'!$U$3:$U$4500,,TRUE)=0,VLOOKUP($A139,Table2.5a!$A$3:$AA$196,11,FALSE),_xlfn.XLOOKUP(1,('Annual Sales FINAL 06262023'!$A$3:$A$4500=$A139)*('Annual Sales FINAL 06262023'!$F$3:$F$4500='Input_Data &amp; TOC'!$A$2),'Annual Sales FINAL 06262023'!$U$3:$U$4500,,TRUE)),)</f>
        <v>0.11816746289828307</v>
      </c>
      <c r="K139" s="138">
        <f t="shared" si="13"/>
        <v>0</v>
      </c>
      <c r="L139" s="134" t="str">
        <f t="shared" si="14"/>
        <v>No</v>
      </c>
      <c r="M139" s="135" t="str" cm="1">
        <f t="array" ref="M139">IFERROR(_xlfn.XLOOKUP(1,('Annual Sales FINAL 06262023'!$A$3:$A$4500=$A139)*('Annual Sales FINAL 06262023'!$F$3:$F$4500='Input_Data &amp; TOC'!$A$2),'Annual Sales FINAL 06262023'!$S$3:$S$4500,,TRUE),)</f>
        <v>EIA861</v>
      </c>
      <c r="N139" s="174" cm="1">
        <f t="array" ref="N139">IFERROR(_xlfn.XLOOKUP(1,('Annual Sales FINAL 06262023'!$A$3:$A$4500=$A139)*('Annual Sales FINAL 06262023'!$F$3:$F$4500='Input_Data &amp; TOC'!$A$2),'Annual Sales FINAL 06262023'!$AU$3:$AU$4500,,TRUE),)</f>
        <v>0</v>
      </c>
      <c r="O139" s="98" t="str">
        <f>VLOOKUP($A139,'LOOKUP SalesReport 2023-11-13'!$A$2:$P$216,16,FALSE)</f>
        <v>Southeast</v>
      </c>
    </row>
    <row r="140" spans="1:15" s="98" customFormat="1" x14ac:dyDescent="0.25">
      <c r="A140" s="98" t="s">
        <v>727</v>
      </c>
      <c r="B140" s="98">
        <f>VLOOKUP(A140,'LOOKUP SalesReport 2023-11-13'!$A$2:$P$216,4,FALSE)</f>
        <v>0</v>
      </c>
      <c r="C140">
        <f>VLOOKUP(A140,'LOOKUP SalesReport 2023-11-13'!$A$2:$Q$216,9,FALSE)</f>
        <v>212</v>
      </c>
      <c r="D140" s="48" t="str" cm="1">
        <f t="array" ref="D140">IFERROR(_xlfn.XLOOKUP(1,('Annual Sales FINAL 06262023'!$A$3:$A$4500=Table2.5c!$A140)*('Annual Sales FINAL 06262023'!$F$3:$F$4500='Input_Data &amp; TOC'!$A$2),'Annual Sales FINAL 06262023'!$J$3:$J$4500,,TRUE),_xlfn.XLOOKUP(A140,'LOOKUP SalesReport 2023-11-13'!A:A,'LOOKUP SalesReport 2023-11-13'!H:H,,FALSE))</f>
        <v>Petersburg Borough - (AK)</v>
      </c>
      <c r="E140" s="48" t="str" cm="1">
        <f t="array" ref="E140">IFERROR(_xlfn.XLOOKUP(1,('Annual Sales FINAL 06262023'!$A$3:$A$4500=Table2.5c!$A140)*('Annual Sales FINAL 06262023'!$F$3:$F$4500='Input_Data &amp; TOC'!$A$2),'Annual Sales FINAL 06262023'!$B$3:$B$4500,,TRUE),_xlfn.XLOOKUP(A140,'LOOKUP SalesReport 2023-11-13'!A:A,'LOOKUP SalesReport 2023-11-13'!G:G,,FALSE))</f>
        <v xml:space="preserve">Petersburg, City of </v>
      </c>
      <c r="F140" s="48" t="str" cm="1">
        <f t="array" ref="F140">IFERROR(_xlfn.XLOOKUP(1,('Annual Sales FINAL 06262023'!$A$3:$A$4500=Table2.5c!$A140)*('Annual Sales FINAL 06262023'!$F$3:$F$4500='Input_Data &amp; TOC'!$A$2),'Annual Sales FINAL 06262023'!$E$3:$E$4500,,TRUE),_xlfn.XLOOKUP(A140,'LOOKUP SalesReport 2023-11-13'!A:A,'LOOKUP SalesReport 2023-11-13'!K:K,,FALSE))</f>
        <v>SEAPA_grid</v>
      </c>
      <c r="G140" s="98" t="str">
        <f>VLOOKUP($F140,'LOOKUP INTERTIES 2023-11-08'!$B$2:$G$206,6,FALSE)</f>
        <v>Southeast</v>
      </c>
      <c r="H140" s="133" cm="1">
        <f t="array" ref="H140">IFERROR(IF(_xlfn.XLOOKUP(1,('Annual Sales FINAL 06262023'!$A$3:$A$4500=$A140)*('Annual Sales FINAL 06262023'!$F$3:$F$4500='Input_Data &amp; TOC'!$A$2),'Annual Sales FINAL 06262023'!$T$3:$T$4500,,TRUE)=0,VLOOKUP($A140,Table2.5a!$A$3:$AA$196,11,FALSE),_xlfn.XLOOKUP(1,('Annual Sales FINAL 06262023'!$A$3:$A$4500=$A140)*('Annual Sales FINAL 06262023'!$F$3:$F$4500='Input_Data &amp; TOC'!$A$2),'Annual Sales FINAL 06262023'!$T$3:$T$4500,,TRUE)),)</f>
        <v>9.9465331409657978E-2</v>
      </c>
      <c r="I140" s="135">
        <f t="shared" si="12"/>
        <v>0</v>
      </c>
      <c r="J140" s="133" cm="1">
        <f t="array" ref="J140">IFERROR(IF(_xlfn.XLOOKUP(1,('Annual Sales FINAL 06262023'!$A$3:$A$4500=$A140)*('Annual Sales FINAL 06262023'!$F$3:$F$4500='Input_Data &amp; TOC'!$A$2),'Annual Sales FINAL 06262023'!$U$3:$U$4500,,TRUE)=0,VLOOKUP($A140,Table2.5a!$A$3:$AA$196,11,FALSE),_xlfn.XLOOKUP(1,('Annual Sales FINAL 06262023'!$A$3:$A$4500=$A140)*('Annual Sales FINAL 06262023'!$F$3:$F$4500='Input_Data &amp; TOC'!$A$2),'Annual Sales FINAL 06262023'!$U$3:$U$4500,,TRUE)),)</f>
        <v>9.9465331409657978E-2</v>
      </c>
      <c r="K140" s="138">
        <f t="shared" si="13"/>
        <v>0</v>
      </c>
      <c r="L140" s="134" t="str">
        <f t="shared" si="14"/>
        <v>No</v>
      </c>
      <c r="M140" s="135" t="str" cm="1">
        <f t="array" ref="M140">IFERROR(_xlfn.XLOOKUP(1,('Annual Sales FINAL 06262023'!$A$3:$A$4500=$A140)*('Annual Sales FINAL 06262023'!$F$3:$F$4500='Input_Data &amp; TOC'!$A$2),'Annual Sales FINAL 06262023'!$S$3:$S$4500,,TRUE),)</f>
        <v>EIA861S</v>
      </c>
      <c r="N140" s="174" cm="1">
        <f t="array" ref="N140">IFERROR(_xlfn.XLOOKUP(1,('Annual Sales FINAL 06262023'!$A$3:$A$4500=$A140)*('Annual Sales FINAL 06262023'!$F$3:$F$4500='Input_Data &amp; TOC'!$A$2),'Annual Sales FINAL 06262023'!$AU$3:$AU$4500,,TRUE),)</f>
        <v>0</v>
      </c>
      <c r="O140" s="98" t="str">
        <f>VLOOKUP($A140,'LOOKUP SalesReport 2023-11-13'!$A$2:$P$216,16,FALSE)</f>
        <v>Southeast</v>
      </c>
    </row>
    <row r="141" spans="1:15" s="98" customFormat="1" x14ac:dyDescent="0.25">
      <c r="A141" s="98" t="s">
        <v>500</v>
      </c>
      <c r="B141" s="98">
        <v>332900</v>
      </c>
      <c r="C141">
        <f>VLOOKUP(A141,'LOOKUP SalesReport 2023-11-13'!$A$2:$Q$216,9,FALSE)</f>
        <v>53</v>
      </c>
      <c r="D141" s="48" t="str" cm="1">
        <f t="array" ref="D141">IFERROR(_xlfn.XLOOKUP(1,('Annual Sales FINAL 06262023'!$A$3:$A$4500=Table2.5c!$A141)*('Annual Sales FINAL 06262023'!$F$3:$F$4500='Input_Data &amp; TOC'!$A$2),'Annual Sales FINAL 06262023'!$J$3:$J$4500,,TRUE),_xlfn.XLOOKUP(A141,'LOOKUP SalesReport 2023-11-13'!A:A,'LOOKUP SalesReport 2023-11-13'!H:H,,FALSE))</f>
        <v>Alaska Village Electric Cooperative</v>
      </c>
      <c r="E141" s="48" t="str" cm="1">
        <f t="array" ref="E141">IFERROR(_xlfn.XLOOKUP(1,('Annual Sales FINAL 06262023'!$A$3:$A$4500=Table2.5c!$A141)*('Annual Sales FINAL 06262023'!$F$3:$F$4500='Input_Data &amp; TOC'!$A$2),'Annual Sales FINAL 06262023'!$B$3:$B$4500,,TRUE),_xlfn.XLOOKUP(A141,'LOOKUP SalesReport 2023-11-13'!A:A,'LOOKUP SalesReport 2023-11-13'!G:G,,FALSE))</f>
        <v>Yakutat</v>
      </c>
      <c r="F141" s="48" t="str" cm="1">
        <f t="array" ref="F141">IFERROR(_xlfn.XLOOKUP(1,('Annual Sales FINAL 06262023'!$A$3:$A$4500=Table2.5c!$A141)*('Annual Sales FINAL 06262023'!$F$3:$F$4500='Input_Data &amp; TOC'!$A$2),'Annual Sales FINAL 06262023'!$E$3:$E$4500,,TRUE),_xlfn.XLOOKUP(A141,'LOOKUP SalesReport 2023-11-13'!A:A,'LOOKUP SalesReport 2023-11-13'!K:K,,FALSE))</f>
        <v>Yakutat_grid</v>
      </c>
      <c r="G141" s="98" t="str">
        <f>VLOOKUP($F141,'LOOKUP INTERTIES 2023-11-08'!$B$2:$G$206,6,FALSE)</f>
        <v>Southeast</v>
      </c>
      <c r="H141" s="133" cm="1">
        <f t="array" ref="H141">IFERROR(IF(_xlfn.XLOOKUP(1,('Annual Sales FINAL 06262023'!$A$3:$A$4500=$A141)*('Annual Sales FINAL 06262023'!$F$3:$F$4500='Input_Data &amp; TOC'!$A$2),'Annual Sales FINAL 06262023'!$T$3:$T$4500,,TRUE)=0,VLOOKUP($A141,Table2.5a!$A$3:$AA$196,11,FALSE),_xlfn.XLOOKUP(1,('Annual Sales FINAL 06262023'!$A$3:$A$4500=$A141)*('Annual Sales FINAL 06262023'!$F$3:$F$4500='Input_Data &amp; TOC'!$A$2),'Annual Sales FINAL 06262023'!$T$3:$T$4500,,TRUE)),)</f>
        <v>0.39339166666666664</v>
      </c>
      <c r="I141" s="135">
        <f t="shared" si="12"/>
        <v>0.18938333333333329</v>
      </c>
      <c r="J141" s="133" cm="1">
        <f t="array" ref="J141">IFERROR(IF(_xlfn.XLOOKUP(1,('Annual Sales FINAL 06262023'!$A$3:$A$4500=$A141)*('Annual Sales FINAL 06262023'!$F$3:$F$4500='Input_Data &amp; TOC'!$A$2),'Annual Sales FINAL 06262023'!$U$3:$U$4500,,TRUE)=0,VLOOKUP($A141,Table2.5a!$A$3:$AA$196,11,FALSE),_xlfn.XLOOKUP(1,('Annual Sales FINAL 06262023'!$A$3:$A$4500=$A141)*('Annual Sales FINAL 06262023'!$F$3:$F$4500='Input_Data &amp; TOC'!$A$2),'Annual Sales FINAL 06262023'!$U$3:$U$4500,,TRUE)),)</f>
        <v>0.20400833333333335</v>
      </c>
      <c r="K141" s="138">
        <f t="shared" si="13"/>
        <v>0.48141165505115757</v>
      </c>
      <c r="L141" s="134" t="str">
        <f t="shared" si="14"/>
        <v>Yes</v>
      </c>
      <c r="M141" s="135" t="str" cm="1">
        <f t="array" ref="M141">IFERROR(_xlfn.XLOOKUP(1,('Annual Sales FINAL 06262023'!$A$3:$A$4500=$A141)*('Annual Sales FINAL 06262023'!$F$3:$F$4500='Input_Data &amp; TOC'!$A$2),'Annual Sales FINAL 06262023'!$S$3:$S$4500,,TRUE),)</f>
        <v>PCE</v>
      </c>
      <c r="N141" s="174" cm="1">
        <f t="array" ref="N141">IFERROR(_xlfn.XLOOKUP(1,('Annual Sales FINAL 06262023'!$A$3:$A$4500=$A141)*('Annual Sales FINAL 06262023'!$F$3:$F$4500='Input_Data &amp; TOC'!$A$2),'Annual Sales FINAL 06262023'!$AU$3:$AU$4500,,TRUE),)</f>
        <v>12</v>
      </c>
      <c r="O141" s="98" t="str">
        <f>VLOOKUP($A141,'LOOKUP SalesReport 2023-11-13'!$A$2:$P$216,16,FALSE)</f>
        <v>Southeast</v>
      </c>
    </row>
    <row r="142" spans="1:15" s="98" customFormat="1" x14ac:dyDescent="0.25">
      <c r="A142" s="98" t="s">
        <v>479</v>
      </c>
      <c r="B142" s="98">
        <f>VLOOKUP(A142,'LOOKUP SalesReport 2023-11-13'!$A$2:$P$216,4,FALSE)</f>
        <v>332460</v>
      </c>
      <c r="C142">
        <f>VLOOKUP(A142,'LOOKUP SalesReport 2023-11-13'!$A$2:$Q$216,9,FALSE)</f>
        <v>24</v>
      </c>
      <c r="D142" s="48" t="str" cm="1">
        <f t="array" ref="D142">IFERROR(_xlfn.XLOOKUP(1,('Annual Sales FINAL 06262023'!$A$3:$A$4500=Table2.5c!$A142)*('Annual Sales FINAL 06262023'!$F$3:$F$4500='Input_Data &amp; TOC'!$A$2),'Annual Sales FINAL 06262023'!$J$3:$J$4500,,TRUE),_xlfn.XLOOKUP(A142,'LOOKUP SalesReport 2023-11-13'!A:A,'LOOKUP SalesReport 2023-11-13'!H:H,,FALSE))</f>
        <v>Pelican Utility</v>
      </c>
      <c r="E142" s="48" t="str" cm="1">
        <f t="array" ref="E142">IFERROR(_xlfn.XLOOKUP(1,('Annual Sales FINAL 06262023'!$A$3:$A$4500=Table2.5c!$A142)*('Annual Sales FINAL 06262023'!$F$3:$F$4500='Input_Data &amp; TOC'!$A$2),'Annual Sales FINAL 06262023'!$B$3:$B$4500,,TRUE),_xlfn.XLOOKUP(A142,'LOOKUP SalesReport 2023-11-13'!A:A,'LOOKUP SalesReport 2023-11-13'!G:G,,FALSE))</f>
        <v>Pelican</v>
      </c>
      <c r="F142" s="48" t="str" cm="1">
        <f t="array" ref="F142">IFERROR(_xlfn.XLOOKUP(1,('Annual Sales FINAL 06262023'!$A$3:$A$4500=Table2.5c!$A142)*('Annual Sales FINAL 06262023'!$F$3:$F$4500='Input_Data &amp; TOC'!$A$2),'Annual Sales FINAL 06262023'!$E$3:$E$4500,,TRUE),_xlfn.XLOOKUP(A142,'LOOKUP SalesReport 2023-11-13'!A:A,'LOOKUP SalesReport 2023-11-13'!K:K,,FALSE))</f>
        <v>Pelican_grid</v>
      </c>
      <c r="G142" s="98" t="str">
        <f>VLOOKUP($F142,'LOOKUP INTERTIES 2023-11-08'!$B$2:$G$206,6,FALSE)</f>
        <v>Southeast</v>
      </c>
      <c r="H142" s="133" cm="1">
        <f t="array" ref="H142">IFERROR(IF(_xlfn.XLOOKUP(1,('Annual Sales FINAL 06262023'!$A$3:$A$4500=$A142)*('Annual Sales FINAL 06262023'!$F$3:$F$4500='Input_Data &amp; TOC'!$A$2),'Annual Sales FINAL 06262023'!$T$3:$T$4500,,TRUE)=0,VLOOKUP($A142,Table2.5a!$A$3:$AA$196,11,FALSE),_xlfn.XLOOKUP(1,('Annual Sales FINAL 06262023'!$A$3:$A$4500=$A142)*('Annual Sales FINAL 06262023'!$F$3:$F$4500='Input_Data &amp; TOC'!$A$2),'Annual Sales FINAL 06262023'!$T$3:$T$4500,,TRUE)),)</f>
        <v>0.26100000000000007</v>
      </c>
      <c r="I142" s="135">
        <f t="shared" si="12"/>
        <v>6.0800000000000104E-2</v>
      </c>
      <c r="J142" s="133" cm="1">
        <f t="array" ref="J142">IFERROR(IF(_xlfn.XLOOKUP(1,('Annual Sales FINAL 06262023'!$A$3:$A$4500=$A142)*('Annual Sales FINAL 06262023'!$F$3:$F$4500='Input_Data &amp; TOC'!$A$2),'Annual Sales FINAL 06262023'!$U$3:$U$4500,,TRUE)=0,VLOOKUP($A142,Table2.5a!$A$3:$AA$196,11,FALSE),_xlfn.XLOOKUP(1,('Annual Sales FINAL 06262023'!$A$3:$A$4500=$A142)*('Annual Sales FINAL 06262023'!$F$3:$F$4500='Input_Data &amp; TOC'!$A$2),'Annual Sales FINAL 06262023'!$U$3:$U$4500,,TRUE)),)</f>
        <v>0.20019999999999996</v>
      </c>
      <c r="K142" s="138">
        <f t="shared" si="13"/>
        <v>0.23295019157088157</v>
      </c>
      <c r="L142" s="134" t="str">
        <f t="shared" si="14"/>
        <v>Yes</v>
      </c>
      <c r="M142" s="135" t="str" cm="1">
        <f t="array" ref="M142">IFERROR(_xlfn.XLOOKUP(1,('Annual Sales FINAL 06262023'!$A$3:$A$4500=$A142)*('Annual Sales FINAL 06262023'!$F$3:$F$4500='Input_Data &amp; TOC'!$A$2),'Annual Sales FINAL 06262023'!$S$3:$S$4500,,TRUE),)</f>
        <v>PCE</v>
      </c>
      <c r="N142" s="174" cm="1">
        <f t="array" ref="N142">IFERROR(_xlfn.XLOOKUP(1,('Annual Sales FINAL 06262023'!$A$3:$A$4500=$A142)*('Annual Sales FINAL 06262023'!$F$3:$F$4500='Input_Data &amp; TOC'!$A$2),'Annual Sales FINAL 06262023'!$AU$3:$AU$4500,,TRUE),)</f>
        <v>6</v>
      </c>
      <c r="O142" s="98" t="str">
        <f>VLOOKUP($A142,'LOOKUP SalesReport 2023-11-13'!$A$2:$P$216,16,FALSE)</f>
        <v>Southeast</v>
      </c>
    </row>
    <row r="143" spans="1:15" s="98" customFormat="1" x14ac:dyDescent="0.25">
      <c r="A143" s="98" t="s">
        <v>531</v>
      </c>
      <c r="B143" s="98">
        <f>VLOOKUP(A143,'LOOKUP SalesReport 2023-11-13'!$A$2:$P$216,4,FALSE)</f>
        <v>0</v>
      </c>
      <c r="C143">
        <f>VLOOKUP(A143,'LOOKUP SalesReport 2023-11-13'!$A$2:$Q$216,9,FALSE)</f>
        <v>100</v>
      </c>
      <c r="D143" s="48" t="str" cm="1">
        <f t="array" ref="D143">IFERROR(_xlfn.XLOOKUP(1,('Annual Sales FINAL 06262023'!$A$3:$A$4500=Table2.5c!$A143)*('Annual Sales FINAL 06262023'!$F$3:$F$4500='Input_Data &amp; TOC'!$A$2),'Annual Sales FINAL 06262023'!$J$3:$J$4500,,TRUE),_xlfn.XLOOKUP(A143,'LOOKUP SalesReport 2023-11-13'!A:A,'LOOKUP SalesReport 2023-11-13'!H:H,,FALSE))</f>
        <v>City &amp; Borough of Sitka - (AK)</v>
      </c>
      <c r="E143" s="48" t="str" cm="1">
        <f t="array" ref="E143">IFERROR(_xlfn.XLOOKUP(1,('Annual Sales FINAL 06262023'!$A$3:$A$4500=Table2.5c!$A143)*('Annual Sales FINAL 06262023'!$F$3:$F$4500='Input_Data &amp; TOC'!$A$2),'Annual Sales FINAL 06262023'!$B$3:$B$4500,,TRUE),_xlfn.XLOOKUP(A143,'LOOKUP SalesReport 2023-11-13'!A:A,'LOOKUP SalesReport 2023-11-13'!G:G,,FALSE))</f>
        <v>Sitka, City &amp; Borough of</v>
      </c>
      <c r="F143" s="48" t="str" cm="1">
        <f t="array" ref="F143">IFERROR(_xlfn.XLOOKUP(1,('Annual Sales FINAL 06262023'!$A$3:$A$4500=Table2.5c!$A143)*('Annual Sales FINAL 06262023'!$F$3:$F$4500='Input_Data &amp; TOC'!$A$2),'Annual Sales FINAL 06262023'!$E$3:$E$4500,,TRUE),_xlfn.XLOOKUP(A143,'LOOKUP SalesReport 2023-11-13'!A:A,'LOOKUP SalesReport 2023-11-13'!K:K,,FALSE))</f>
        <v>Sitka_grid</v>
      </c>
      <c r="G143" s="98" t="str">
        <f>VLOOKUP($F143,'LOOKUP INTERTIES 2023-11-08'!$B$2:$G$206,6,FALSE)</f>
        <v>Southeast</v>
      </c>
      <c r="H143" s="133" cm="1">
        <f t="array" ref="H143">IFERROR(IF(_xlfn.XLOOKUP(1,('Annual Sales FINAL 06262023'!$A$3:$A$4500=$A143)*('Annual Sales FINAL 06262023'!$F$3:$F$4500='Input_Data &amp; TOC'!$A$2),'Annual Sales FINAL 06262023'!$T$3:$T$4500,,TRUE)=0,VLOOKUP($A143,Table2.5a!$A$3:$AA$196,11,FALSE),_xlfn.XLOOKUP(1,('Annual Sales FINAL 06262023'!$A$3:$A$4500=$A143)*('Annual Sales FINAL 06262023'!$F$3:$F$4500='Input_Data &amp; TOC'!$A$2),'Annual Sales FINAL 06262023'!$T$3:$T$4500,,TRUE)),)</f>
        <v>0.18118569550831709</v>
      </c>
      <c r="I143" s="135">
        <f t="shared" si="12"/>
        <v>0</v>
      </c>
      <c r="J143" s="133" cm="1">
        <f t="array" ref="J143">IFERROR(IF(_xlfn.XLOOKUP(1,('Annual Sales FINAL 06262023'!$A$3:$A$4500=$A143)*('Annual Sales FINAL 06262023'!$F$3:$F$4500='Input_Data &amp; TOC'!$A$2),'Annual Sales FINAL 06262023'!$U$3:$U$4500,,TRUE)=0,VLOOKUP($A143,Table2.5a!$A$3:$AA$196,11,FALSE),_xlfn.XLOOKUP(1,('Annual Sales FINAL 06262023'!$A$3:$A$4500=$A143)*('Annual Sales FINAL 06262023'!$F$3:$F$4500='Input_Data &amp; TOC'!$A$2),'Annual Sales FINAL 06262023'!$U$3:$U$4500,,TRUE)),)</f>
        <v>0.18118569550831709</v>
      </c>
      <c r="K143" s="138">
        <f t="shared" si="13"/>
        <v>0</v>
      </c>
      <c r="L143" s="134" t="str">
        <f t="shared" si="14"/>
        <v>No</v>
      </c>
      <c r="M143" s="135" t="str" cm="1">
        <f t="array" ref="M143">IFERROR(_xlfn.XLOOKUP(1,('Annual Sales FINAL 06262023'!$A$3:$A$4500=$A143)*('Annual Sales FINAL 06262023'!$F$3:$F$4500='Input_Data &amp; TOC'!$A$2),'Annual Sales FINAL 06262023'!$S$3:$S$4500,,TRUE),)</f>
        <v>EIA861S</v>
      </c>
      <c r="N143" s="174" cm="1">
        <f t="array" ref="N143">IFERROR(_xlfn.XLOOKUP(1,('Annual Sales FINAL 06262023'!$A$3:$A$4500=$A143)*('Annual Sales FINAL 06262023'!$F$3:$F$4500='Input_Data &amp; TOC'!$A$2),'Annual Sales FINAL 06262023'!$AU$3:$AU$4500,,TRUE),)</f>
        <v>0</v>
      </c>
      <c r="O143" s="98" t="str">
        <f>VLOOKUP($A143,'LOOKUP SalesReport 2023-11-13'!$A$2:$P$216,16,FALSE)</f>
        <v>Southeast</v>
      </c>
    </row>
    <row r="144" spans="1:15" s="98" customFormat="1" x14ac:dyDescent="0.25">
      <c r="A144" s="98" t="s">
        <v>414</v>
      </c>
      <c r="B144" s="98">
        <v>331170</v>
      </c>
      <c r="C144">
        <f>VLOOKUP(A144,'LOOKUP SalesReport 2023-11-13'!$A$2:$Q$216,9,FALSE)</f>
        <v>2</v>
      </c>
      <c r="D144" s="48" t="str" cm="1">
        <f t="array" ref="D144">IFERROR(_xlfn.XLOOKUP(1,('Annual Sales FINAL 06262023'!$A$3:$A$4500=Table2.5c!$A144)*('Annual Sales FINAL 06262023'!$F$3:$F$4500='Input_Data &amp; TOC'!$A$2),'Annual Sales FINAL 06262023'!$J$3:$J$4500,,TRUE),_xlfn.XLOOKUP(A144,'LOOKUP SalesReport 2023-11-13'!A:A,'LOOKUP SalesReport 2023-11-13'!H:H,,FALSE))</f>
        <v>Alaska Power &amp; Telephone Company</v>
      </c>
      <c r="E144" s="48" t="str" cm="1">
        <f t="array" ref="E144">IFERROR(_xlfn.XLOOKUP(1,('Annual Sales FINAL 06262023'!$A$3:$A$4500=Table2.5c!$A144)*('Annual Sales FINAL 06262023'!$F$3:$F$4500='Input_Data &amp; TOC'!$A$2),'Annual Sales FINAL 06262023'!$B$3:$B$4500,,TRUE),_xlfn.XLOOKUP(A144,'LOOKUP SalesReport 2023-11-13'!A:A,'LOOKUP SalesReport 2023-11-13'!G:G,,FALSE))</f>
        <v>Naukati Bay</v>
      </c>
      <c r="F144" s="48" t="str" cm="1">
        <f t="array" ref="F144">IFERROR(_xlfn.XLOOKUP(1,('Annual Sales FINAL 06262023'!$A$3:$A$4500=Table2.5c!$A144)*('Annual Sales FINAL 06262023'!$F$3:$F$4500='Input_Data &amp; TOC'!$A$2),'Annual Sales FINAL 06262023'!$E$3:$E$4500,,TRUE),_xlfn.XLOOKUP(A144,'LOOKUP SalesReport 2023-11-13'!A:A,'LOOKUP SalesReport 2023-11-13'!K:K,,FALSE))</f>
        <v>Prince of Wales Is._grid</v>
      </c>
      <c r="G144" s="98" t="str">
        <f>VLOOKUP($F144,'LOOKUP INTERTIES 2023-11-08'!$B$2:$G$206,6,FALSE)</f>
        <v>Southeast</v>
      </c>
      <c r="H144" s="133" cm="1">
        <f t="array" ref="H144">IFERROR(IF(_xlfn.XLOOKUP(1,('Annual Sales FINAL 06262023'!$A$3:$A$4500=$A144)*('Annual Sales FINAL 06262023'!$F$3:$F$4500='Input_Data &amp; TOC'!$A$2),'Annual Sales FINAL 06262023'!$T$3:$T$4500,,TRUE)=0,VLOOKUP($A144,Table2.5a!$A$3:$AA$196,11,FALSE),_xlfn.XLOOKUP(1,('Annual Sales FINAL 06262023'!$A$3:$A$4500=$A144)*('Annual Sales FINAL 06262023'!$F$3:$F$4500='Input_Data &amp; TOC'!$A$2),'Annual Sales FINAL 06262023'!$T$3:$T$4500,,TRUE)),)</f>
        <v>0.29380833333333328</v>
      </c>
      <c r="I144" s="135">
        <f t="shared" si="12"/>
        <v>9.4416666666665705E-3</v>
      </c>
      <c r="J144" s="133" cm="1">
        <f t="array" ref="J144">IFERROR(IF(_xlfn.XLOOKUP(1,('Annual Sales FINAL 06262023'!$A$3:$A$4500=$A144)*('Annual Sales FINAL 06262023'!$F$3:$F$4500='Input_Data &amp; TOC'!$A$2),'Annual Sales FINAL 06262023'!$U$3:$U$4500,,TRUE)=0,VLOOKUP($A144,Table2.5a!$A$3:$AA$196,11,FALSE),_xlfn.XLOOKUP(1,('Annual Sales FINAL 06262023'!$A$3:$A$4500=$A144)*('Annual Sales FINAL 06262023'!$F$3:$F$4500='Input_Data &amp; TOC'!$A$2),'Annual Sales FINAL 06262023'!$U$3:$U$4500,,TRUE)),)</f>
        <v>0.28436666666666671</v>
      </c>
      <c r="K144" s="138">
        <f t="shared" si="13"/>
        <v>3.2135462461354868E-2</v>
      </c>
      <c r="L144" s="134" t="str">
        <f t="shared" si="14"/>
        <v>Yes</v>
      </c>
      <c r="M144" s="135" t="str" cm="1">
        <f t="array" ref="M144">IFERROR(_xlfn.XLOOKUP(1,('Annual Sales FINAL 06262023'!$A$3:$A$4500=$A144)*('Annual Sales FINAL 06262023'!$F$3:$F$4500='Input_Data &amp; TOC'!$A$2),'Annual Sales FINAL 06262023'!$S$3:$S$4500,,TRUE),)</f>
        <v>PCE</v>
      </c>
      <c r="N144" s="174" cm="1">
        <f t="array" ref="N144">IFERROR(_xlfn.XLOOKUP(1,('Annual Sales FINAL 06262023'!$A$3:$A$4500=$A144)*('Annual Sales FINAL 06262023'!$F$3:$F$4500='Input_Data &amp; TOC'!$A$2),'Annual Sales FINAL 06262023'!$AU$3:$AU$4500,,TRUE),)</f>
        <v>12</v>
      </c>
      <c r="O144" s="98" t="str">
        <f>VLOOKUP($A144,'LOOKUP SalesReport 2023-11-13'!$A$2:$P$216,16,FALSE)</f>
        <v>Southeast</v>
      </c>
    </row>
    <row r="145" spans="1:15" s="98" customFormat="1" x14ac:dyDescent="0.25">
      <c r="A145" s="98" t="s">
        <v>398</v>
      </c>
      <c r="B145" s="98">
        <v>331190</v>
      </c>
      <c r="C145">
        <f>VLOOKUP(A145,'LOOKUP SalesReport 2023-11-13'!$A$2:$Q$216,9,FALSE)</f>
        <v>2</v>
      </c>
      <c r="D145" s="48" t="str" cm="1">
        <f t="array" ref="D145">IFERROR(_xlfn.XLOOKUP(1,('Annual Sales FINAL 06262023'!$A$3:$A$4500=Table2.5c!$A145)*('Annual Sales FINAL 06262023'!$F$3:$F$4500='Input_Data &amp; TOC'!$A$2),'Annual Sales FINAL 06262023'!$J$3:$J$4500,,TRUE),_xlfn.XLOOKUP(A145,'LOOKUP SalesReport 2023-11-13'!A:A,'LOOKUP SalesReport 2023-11-13'!H:H,,FALSE))</f>
        <v>Alaska Power &amp; Telephone Company</v>
      </c>
      <c r="E145" s="48" t="str" cm="1">
        <f t="array" ref="E145">IFERROR(_xlfn.XLOOKUP(1,('Annual Sales FINAL 06262023'!$A$3:$A$4500=Table2.5c!$A145)*('Annual Sales FINAL 06262023'!$F$3:$F$4500='Input_Data &amp; TOC'!$A$2),'Annual Sales FINAL 06262023'!$B$3:$B$4500,,TRUE),_xlfn.XLOOKUP(A145,'LOOKUP SalesReport 2023-11-13'!A:A,'LOOKUP SalesReport 2023-11-13'!G:G,,FALSE))</f>
        <v>Skagway</v>
      </c>
      <c r="F145" s="48" t="str" cm="1">
        <f t="array" ref="F145">IFERROR(_xlfn.XLOOKUP(1,('Annual Sales FINAL 06262023'!$A$3:$A$4500=Table2.5c!$A145)*('Annual Sales FINAL 06262023'!$F$3:$F$4500='Input_Data &amp; TOC'!$A$2),'Annual Sales FINAL 06262023'!$E$3:$E$4500,,TRUE),_xlfn.XLOOKUP(A145,'LOOKUP SalesReport 2023-11-13'!A:A,'LOOKUP SalesReport 2023-11-13'!K:K,,FALSE))</f>
        <v>UpperLynnCanal_grid</v>
      </c>
      <c r="G145" s="98" t="str">
        <f>VLOOKUP($F145,'LOOKUP INTERTIES 2023-11-08'!$B$2:$G$206,6,FALSE)</f>
        <v>Southeast</v>
      </c>
      <c r="H145" s="133" cm="1">
        <f t="array" ref="H145">IFERROR(IF(_xlfn.XLOOKUP(1,('Annual Sales FINAL 06262023'!$A$3:$A$4500=$A145)*('Annual Sales FINAL 06262023'!$F$3:$F$4500='Input_Data &amp; TOC'!$A$2),'Annual Sales FINAL 06262023'!$T$3:$T$4500,,TRUE)=0,VLOOKUP($A145,Table2.5a!$A$3:$AA$196,11,FALSE),_xlfn.XLOOKUP(1,('Annual Sales FINAL 06262023'!$A$3:$A$4500=$A145)*('Annual Sales FINAL 06262023'!$F$3:$F$4500='Input_Data &amp; TOC'!$A$2),'Annual Sales FINAL 06262023'!$T$3:$T$4500,,TRUE)),)</f>
        <v>0.29430833333333328</v>
      </c>
      <c r="I145" s="135">
        <f t="shared" si="12"/>
        <v>1.2533333333333285E-2</v>
      </c>
      <c r="J145" s="133" cm="1">
        <f t="array" ref="J145">IFERROR(IF(_xlfn.XLOOKUP(1,('Annual Sales FINAL 06262023'!$A$3:$A$4500=$A145)*('Annual Sales FINAL 06262023'!$F$3:$F$4500='Input_Data &amp; TOC'!$A$2),'Annual Sales FINAL 06262023'!$U$3:$U$4500,,TRUE)=0,VLOOKUP($A145,Table2.5a!$A$3:$AA$196,11,FALSE),_xlfn.XLOOKUP(1,('Annual Sales FINAL 06262023'!$A$3:$A$4500=$A145)*('Annual Sales FINAL 06262023'!$F$3:$F$4500='Input_Data &amp; TOC'!$A$2),'Annual Sales FINAL 06262023'!$U$3:$U$4500,,TRUE)),)</f>
        <v>0.281775</v>
      </c>
      <c r="K145" s="138">
        <f t="shared" si="13"/>
        <v>4.2585723589206176E-2</v>
      </c>
      <c r="L145" s="134" t="str">
        <f t="shared" si="14"/>
        <v>Yes</v>
      </c>
      <c r="M145" s="135" t="str" cm="1">
        <f t="array" ref="M145">IFERROR(_xlfn.XLOOKUP(1,('Annual Sales FINAL 06262023'!$A$3:$A$4500=$A145)*('Annual Sales FINAL 06262023'!$F$3:$F$4500='Input_Data &amp; TOC'!$A$2),'Annual Sales FINAL 06262023'!$S$3:$S$4500,,TRUE),)</f>
        <v>PCE</v>
      </c>
      <c r="N145" s="174" cm="1">
        <f t="array" ref="N145">IFERROR(_xlfn.XLOOKUP(1,('Annual Sales FINAL 06262023'!$A$3:$A$4500=$A145)*('Annual Sales FINAL 06262023'!$F$3:$F$4500='Input_Data &amp; TOC'!$A$2),'Annual Sales FINAL 06262023'!$AU$3:$AU$4500,,TRUE),)</f>
        <v>12</v>
      </c>
      <c r="O145" s="98" t="str">
        <f>VLOOKUP($A145,'LOOKUP SalesReport 2023-11-13'!$A$2:$P$216,16,FALSE)</f>
        <v>Southeast</v>
      </c>
    </row>
    <row r="146" spans="1:15" s="98" customFormat="1" x14ac:dyDescent="0.25">
      <c r="A146" s="98" t="s">
        <v>423</v>
      </c>
      <c r="B146" s="98">
        <v>331210</v>
      </c>
      <c r="C146">
        <f>VLOOKUP(A146,'LOOKUP SalesReport 2023-11-13'!$A$2:$Q$216,9,FALSE)</f>
        <v>0</v>
      </c>
      <c r="D146" s="48" t="str" cm="1">
        <f t="array" ref="D146">IFERROR(_xlfn.XLOOKUP(1,('Annual Sales FINAL 06262023'!$A$3:$A$4500=Table2.5c!$A146)*('Annual Sales FINAL 06262023'!$F$3:$F$4500='Input_Data &amp; TOC'!$A$2),'Annual Sales FINAL 06262023'!$J$3:$J$4500,,TRUE),_xlfn.XLOOKUP(A146,'LOOKUP SalesReport 2023-11-13'!A:A,'LOOKUP SalesReport 2023-11-13'!H:H,,FALSE))</f>
        <v>Alaska Power &amp; Telephone Company</v>
      </c>
      <c r="E146" s="48" t="str" cm="1">
        <f t="array" ref="E146">IFERROR(_xlfn.XLOOKUP(1,('Annual Sales FINAL 06262023'!$A$3:$A$4500=Table2.5c!$A146)*('Annual Sales FINAL 06262023'!$F$3:$F$4500='Input_Data &amp; TOC'!$A$2),'Annual Sales FINAL 06262023'!$B$3:$B$4500,,TRUE),_xlfn.XLOOKUP(A146,'LOOKUP SalesReport 2023-11-13'!A:A,'LOOKUP SalesReport 2023-11-13'!G:G,,FALSE))</f>
        <v>Thorne Bay, Kasaan</v>
      </c>
      <c r="F146" s="48" t="str" cm="1">
        <f t="array" ref="F146">IFERROR(_xlfn.XLOOKUP(1,('Annual Sales FINAL 06262023'!$A$3:$A$4500=Table2.5c!$A146)*('Annual Sales FINAL 06262023'!$F$3:$F$4500='Input_Data &amp; TOC'!$A$2),'Annual Sales FINAL 06262023'!$E$3:$E$4500,,TRUE),_xlfn.XLOOKUP(A146,'LOOKUP SalesReport 2023-11-13'!A:A,'LOOKUP SalesReport 2023-11-13'!K:K,,FALSE))</f>
        <v>Prince of Wales Is._grid</v>
      </c>
      <c r="G146" s="98" t="str">
        <f>VLOOKUP($F146,'LOOKUP INTERTIES 2023-11-08'!$B$2:$G$206,6,FALSE)</f>
        <v>Southeast</v>
      </c>
      <c r="H146" s="133" cm="1">
        <f t="array" ref="H146">IFERROR(IF(_xlfn.XLOOKUP(1,('Annual Sales FINAL 06262023'!$A$3:$A$4500=$A146)*('Annual Sales FINAL 06262023'!$F$3:$F$4500='Input_Data &amp; TOC'!$A$2),'Annual Sales FINAL 06262023'!$T$3:$T$4500,,TRUE)=0,VLOOKUP($A146,Table2.5a!$A$3:$AA$196,11,FALSE),_xlfn.XLOOKUP(1,('Annual Sales FINAL 06262023'!$A$3:$A$4500=$A146)*('Annual Sales FINAL 06262023'!$F$3:$F$4500='Input_Data &amp; TOC'!$A$2),'Annual Sales FINAL 06262023'!$T$3:$T$4500,,TRUE)),)</f>
        <v>0.29380833333333328</v>
      </c>
      <c r="I146" s="135">
        <f t="shared" si="12"/>
        <v>9.4416666666665705E-3</v>
      </c>
      <c r="J146" s="133" cm="1">
        <f t="array" ref="J146">IFERROR(IF(_xlfn.XLOOKUP(1,('Annual Sales FINAL 06262023'!$A$3:$A$4500=$A146)*('Annual Sales FINAL 06262023'!$F$3:$F$4500='Input_Data &amp; TOC'!$A$2),'Annual Sales FINAL 06262023'!$U$3:$U$4500,,TRUE)=0,VLOOKUP($A146,Table2.5a!$A$3:$AA$196,11,FALSE),_xlfn.XLOOKUP(1,('Annual Sales FINAL 06262023'!$A$3:$A$4500=$A146)*('Annual Sales FINAL 06262023'!$F$3:$F$4500='Input_Data &amp; TOC'!$A$2),'Annual Sales FINAL 06262023'!$U$3:$U$4500,,TRUE)),)</f>
        <v>0.28436666666666671</v>
      </c>
      <c r="K146" s="138">
        <f t="shared" si="13"/>
        <v>3.2135462461354868E-2</v>
      </c>
      <c r="L146" s="134" t="str">
        <f t="shared" si="14"/>
        <v>Yes</v>
      </c>
      <c r="M146" s="135" t="str" cm="1">
        <f t="array" ref="M146">IFERROR(_xlfn.XLOOKUP(1,('Annual Sales FINAL 06262023'!$A$3:$A$4500=$A146)*('Annual Sales FINAL 06262023'!$F$3:$F$4500='Input_Data &amp; TOC'!$A$2),'Annual Sales FINAL 06262023'!$S$3:$S$4500,,TRUE),)</f>
        <v>PCE</v>
      </c>
      <c r="N146" s="174" cm="1">
        <f t="array" ref="N146">IFERROR(_xlfn.XLOOKUP(1,('Annual Sales FINAL 06262023'!$A$3:$A$4500=$A146)*('Annual Sales FINAL 06262023'!$F$3:$F$4500='Input_Data &amp; TOC'!$A$2),'Annual Sales FINAL 06262023'!$AU$3:$AU$4500,,TRUE),)</f>
        <v>12</v>
      </c>
      <c r="O146" s="98" t="str">
        <f>VLOOKUP($A146,'LOOKUP SalesReport 2023-11-13'!$A$2:$P$216,16,FALSE)</f>
        <v>Southeast</v>
      </c>
    </row>
    <row r="147" spans="1:15" s="98" customFormat="1" x14ac:dyDescent="0.25">
      <c r="A147" s="98" t="s">
        <v>444</v>
      </c>
      <c r="B147" s="98">
        <v>331230</v>
      </c>
      <c r="C147">
        <f>VLOOKUP(A147,'LOOKUP SalesReport 2023-11-13'!$A$2:$Q$216,9,FALSE)</f>
        <v>2</v>
      </c>
      <c r="D147" s="48" t="str" cm="1">
        <f t="array" ref="D147">IFERROR(_xlfn.XLOOKUP(1,('Annual Sales FINAL 06262023'!$A$3:$A$4500=Table2.5c!$A147)*('Annual Sales FINAL 06262023'!$F$3:$F$4500='Input_Data &amp; TOC'!$A$2),'Annual Sales FINAL 06262023'!$J$3:$J$4500,,TRUE),_xlfn.XLOOKUP(A147,'LOOKUP SalesReport 2023-11-13'!A:A,'LOOKUP SalesReport 2023-11-13'!H:H,,FALSE))</f>
        <v>Alaska Power &amp; Telephone Company</v>
      </c>
      <c r="E147" s="48" t="str" cm="1">
        <f t="array" ref="E147">IFERROR(_xlfn.XLOOKUP(1,('Annual Sales FINAL 06262023'!$A$3:$A$4500=Table2.5c!$A147)*('Annual Sales FINAL 06262023'!$F$3:$F$4500='Input_Data &amp; TOC'!$A$2),'Annual Sales FINAL 06262023'!$B$3:$B$4500,,TRUE),_xlfn.XLOOKUP(A147,'LOOKUP SalesReport 2023-11-13'!A:A,'LOOKUP SalesReport 2023-11-13'!G:G,,FALSE))</f>
        <v>Whale Pass</v>
      </c>
      <c r="F147" s="48" t="str" cm="1">
        <f t="array" ref="F147">IFERROR(_xlfn.XLOOKUP(1,('Annual Sales FINAL 06262023'!$A$3:$A$4500=Table2.5c!$A147)*('Annual Sales FINAL 06262023'!$F$3:$F$4500='Input_Data &amp; TOC'!$A$2),'Annual Sales FINAL 06262023'!$E$3:$E$4500,,TRUE),_xlfn.XLOOKUP(A147,'LOOKUP SalesReport 2023-11-13'!A:A,'LOOKUP SalesReport 2023-11-13'!K:K,,FALSE))</f>
        <v>Whale_Pass_grid</v>
      </c>
      <c r="G147" s="98" t="str">
        <f>VLOOKUP($F147,'LOOKUP INTERTIES 2023-11-08'!$B$2:$G$206,6,FALSE)</f>
        <v>Southeast</v>
      </c>
      <c r="H147" s="133" cm="1">
        <f t="array" ref="H147">IFERROR(IF(_xlfn.XLOOKUP(1,('Annual Sales FINAL 06262023'!$A$3:$A$4500=$A147)*('Annual Sales FINAL 06262023'!$F$3:$F$4500='Input_Data &amp; TOC'!$A$2),'Annual Sales FINAL 06262023'!$T$3:$T$4500,,TRUE)=0,VLOOKUP($A147,Table2.5a!$A$3:$AA$196,11,FALSE),_xlfn.XLOOKUP(1,('Annual Sales FINAL 06262023'!$A$3:$A$4500=$A147)*('Annual Sales FINAL 06262023'!$F$3:$F$4500='Input_Data &amp; TOC'!$A$2),'Annual Sales FINAL 06262023'!$T$3:$T$4500,,TRUE)),)</f>
        <v>0.29379999999999995</v>
      </c>
      <c r="I147" s="135">
        <f t="shared" si="12"/>
        <v>9.441666666666626E-3</v>
      </c>
      <c r="J147" s="133" cm="1">
        <f t="array" ref="J147">IFERROR(IF(_xlfn.XLOOKUP(1,('Annual Sales FINAL 06262023'!$A$3:$A$4500=$A147)*('Annual Sales FINAL 06262023'!$F$3:$F$4500='Input_Data &amp; TOC'!$A$2),'Annual Sales FINAL 06262023'!$U$3:$U$4500,,TRUE)=0,VLOOKUP($A147,Table2.5a!$A$3:$AA$196,11,FALSE),_xlfn.XLOOKUP(1,('Annual Sales FINAL 06262023'!$A$3:$A$4500=$A147)*('Annual Sales FINAL 06262023'!$F$3:$F$4500='Input_Data &amp; TOC'!$A$2),'Annual Sales FINAL 06262023'!$U$3:$U$4500,,TRUE)),)</f>
        <v>0.28435833333333332</v>
      </c>
      <c r="K147" s="138">
        <f t="shared" si="13"/>
        <v>3.2136373950533106E-2</v>
      </c>
      <c r="L147" s="134" t="str">
        <f t="shared" si="14"/>
        <v>Yes</v>
      </c>
      <c r="M147" s="135" t="str" cm="1">
        <f t="array" ref="M147">IFERROR(_xlfn.XLOOKUP(1,('Annual Sales FINAL 06262023'!$A$3:$A$4500=$A147)*('Annual Sales FINAL 06262023'!$F$3:$F$4500='Input_Data &amp; TOC'!$A$2),'Annual Sales FINAL 06262023'!$S$3:$S$4500,,TRUE),)</f>
        <v>PCE</v>
      </c>
      <c r="N147" s="174" cm="1">
        <f t="array" ref="N147">IFERROR(_xlfn.XLOOKUP(1,('Annual Sales FINAL 06262023'!$A$3:$A$4500=$A147)*('Annual Sales FINAL 06262023'!$F$3:$F$4500='Input_Data &amp; TOC'!$A$2),'Annual Sales FINAL 06262023'!$AU$3:$AU$4500,,TRUE),)</f>
        <v>12</v>
      </c>
      <c r="O147" s="98" t="str">
        <f>VLOOKUP($A147,'LOOKUP SalesReport 2023-11-13'!$A$2:$P$216,16,FALSE)</f>
        <v>Southeast</v>
      </c>
    </row>
    <row r="148" spans="1:15" s="98" customFormat="1" x14ac:dyDescent="0.25">
      <c r="A148" s="98" t="s">
        <v>389</v>
      </c>
      <c r="B148" s="98">
        <v>331080</v>
      </c>
      <c r="C148">
        <f>VLOOKUP(A148,'LOOKUP SalesReport 2023-11-13'!$A$2:$Q$216,9,FALSE)</f>
        <v>2</v>
      </c>
      <c r="D148" s="48" t="str" cm="1">
        <f t="array" ref="D148">IFERROR(_xlfn.XLOOKUP(1,('Annual Sales FINAL 06262023'!$A$3:$A$4500=Table2.5c!$A148)*('Annual Sales FINAL 06262023'!$F$3:$F$4500='Input_Data &amp; TOC'!$A$2),'Annual Sales FINAL 06262023'!$J$3:$J$4500,,TRUE),_xlfn.XLOOKUP(A148,'LOOKUP SalesReport 2023-11-13'!A:A,'LOOKUP SalesReport 2023-11-13'!H:H,,FALSE))</f>
        <v>Alaska Power &amp; Telephone Company</v>
      </c>
      <c r="E148" s="48" t="str" cm="1">
        <f t="array" ref="E148">IFERROR(_xlfn.XLOOKUP(1,('Annual Sales FINAL 06262023'!$A$3:$A$4500=Table2.5c!$A148)*('Annual Sales FINAL 06262023'!$F$3:$F$4500='Input_Data &amp; TOC'!$A$2),'Annual Sales FINAL 06262023'!$B$3:$B$4500,,TRUE),_xlfn.XLOOKUP(A148,'LOOKUP SalesReport 2023-11-13'!A:A,'LOOKUP SalesReport 2023-11-13'!G:G,,FALSE))</f>
        <v>Coffman Cove</v>
      </c>
      <c r="F148" s="48" t="str" cm="1">
        <f t="array" ref="F148">IFERROR(_xlfn.XLOOKUP(1,('Annual Sales FINAL 06262023'!$A$3:$A$4500=Table2.5c!$A148)*('Annual Sales FINAL 06262023'!$F$3:$F$4500='Input_Data &amp; TOC'!$A$2),'Annual Sales FINAL 06262023'!$E$3:$E$4500,,TRUE),_xlfn.XLOOKUP(A148,'LOOKUP SalesReport 2023-11-13'!A:A,'LOOKUP SalesReport 2023-11-13'!K:K,,FALSE))</f>
        <v>Prince of Wales Is._grid</v>
      </c>
      <c r="G148" s="98" t="str">
        <f>VLOOKUP($F148,'LOOKUP INTERTIES 2023-11-08'!$B$2:$G$206,6,FALSE)</f>
        <v>Southeast</v>
      </c>
      <c r="H148" s="133" cm="1">
        <f t="array" ref="H148">IFERROR(IF(_xlfn.XLOOKUP(1,('Annual Sales FINAL 06262023'!$A$3:$A$4500=$A148)*('Annual Sales FINAL 06262023'!$F$3:$F$4500='Input_Data &amp; TOC'!$A$2),'Annual Sales FINAL 06262023'!$T$3:$T$4500,,TRUE)=0,VLOOKUP($A148,Table2.5a!$A$3:$AA$196,11,FALSE),_xlfn.XLOOKUP(1,('Annual Sales FINAL 06262023'!$A$3:$A$4500=$A148)*('Annual Sales FINAL 06262023'!$F$3:$F$4500='Input_Data &amp; TOC'!$A$2),'Annual Sales FINAL 06262023'!$T$3:$T$4500,,TRUE)),)</f>
        <v>0.29379999999999995</v>
      </c>
      <c r="I148" s="135">
        <f t="shared" si="12"/>
        <v>9.441666666666626E-3</v>
      </c>
      <c r="J148" s="133" cm="1">
        <f t="array" ref="J148">IFERROR(IF(_xlfn.XLOOKUP(1,('Annual Sales FINAL 06262023'!$A$3:$A$4500=$A148)*('Annual Sales FINAL 06262023'!$F$3:$F$4500='Input_Data &amp; TOC'!$A$2),'Annual Sales FINAL 06262023'!$U$3:$U$4500,,TRUE)=0,VLOOKUP($A148,Table2.5a!$A$3:$AA$196,11,FALSE),_xlfn.XLOOKUP(1,('Annual Sales FINAL 06262023'!$A$3:$A$4500=$A148)*('Annual Sales FINAL 06262023'!$F$3:$F$4500='Input_Data &amp; TOC'!$A$2),'Annual Sales FINAL 06262023'!$U$3:$U$4500,,TRUE)),)</f>
        <v>0.28435833333333332</v>
      </c>
      <c r="K148" s="138">
        <f t="shared" si="13"/>
        <v>3.2136373950533106E-2</v>
      </c>
      <c r="L148" s="134" t="str">
        <f t="shared" si="14"/>
        <v>Yes</v>
      </c>
      <c r="M148" s="135" t="str" cm="1">
        <f t="array" ref="M148">IFERROR(_xlfn.XLOOKUP(1,('Annual Sales FINAL 06262023'!$A$3:$A$4500=$A148)*('Annual Sales FINAL 06262023'!$F$3:$F$4500='Input_Data &amp; TOC'!$A$2),'Annual Sales FINAL 06262023'!$S$3:$S$4500,,TRUE),)</f>
        <v>PCE</v>
      </c>
      <c r="N148" s="174" cm="1">
        <f t="array" ref="N148">IFERROR(_xlfn.XLOOKUP(1,('Annual Sales FINAL 06262023'!$A$3:$A$4500=$A148)*('Annual Sales FINAL 06262023'!$F$3:$F$4500='Input_Data &amp; TOC'!$A$2),'Annual Sales FINAL 06262023'!$AU$3:$AU$4500,,TRUE),)</f>
        <v>12</v>
      </c>
      <c r="O148" s="98" t="str">
        <f>VLOOKUP($A148,'LOOKUP SalesReport 2023-11-13'!$A$2:$P$216,16,FALSE)</f>
        <v>Southeast</v>
      </c>
    </row>
    <row r="149" spans="1:15" s="98" customFormat="1" x14ac:dyDescent="0.25">
      <c r="A149" s="98" t="s">
        <v>428</v>
      </c>
      <c r="B149" s="98">
        <v>331090</v>
      </c>
      <c r="C149">
        <f>VLOOKUP(A149,'LOOKUP SalesReport 2023-11-13'!$A$2:$Q$216,9,FALSE)</f>
        <v>2</v>
      </c>
      <c r="D149" s="48" t="str" cm="1">
        <f t="array" ref="D149">IFERROR(_xlfn.XLOOKUP(1,('Annual Sales FINAL 06262023'!$A$3:$A$4500=Table2.5c!$A149)*('Annual Sales FINAL 06262023'!$F$3:$F$4500='Input_Data &amp; TOC'!$A$2),'Annual Sales FINAL 06262023'!$J$3:$J$4500,,TRUE),_xlfn.XLOOKUP(A149,'LOOKUP SalesReport 2023-11-13'!A:A,'LOOKUP SalesReport 2023-11-13'!H:H,,FALSE))</f>
        <v>Alaska Power &amp; Telephone Company</v>
      </c>
      <c r="E149" s="48" t="str" cm="1">
        <f t="array" ref="E149">IFERROR(_xlfn.XLOOKUP(1,('Annual Sales FINAL 06262023'!$A$3:$A$4500=Table2.5c!$A149)*('Annual Sales FINAL 06262023'!$F$3:$F$4500='Input_Data &amp; TOC'!$A$2),'Annual Sales FINAL 06262023'!$B$3:$B$4500,,TRUE),_xlfn.XLOOKUP(A149,'LOOKUP SalesReport 2023-11-13'!A:A,'LOOKUP SalesReport 2023-11-13'!G:G,,FALSE))</f>
        <v>Craig</v>
      </c>
      <c r="F149" s="48" t="str" cm="1">
        <f t="array" ref="F149">IFERROR(_xlfn.XLOOKUP(1,('Annual Sales FINAL 06262023'!$A$3:$A$4500=Table2.5c!$A149)*('Annual Sales FINAL 06262023'!$F$3:$F$4500='Input_Data &amp; TOC'!$A$2),'Annual Sales FINAL 06262023'!$E$3:$E$4500,,TRUE),_xlfn.XLOOKUP(A149,'LOOKUP SalesReport 2023-11-13'!A:A,'LOOKUP SalesReport 2023-11-13'!K:K,,FALSE))</f>
        <v>Prince of Wales Is._grid</v>
      </c>
      <c r="G149" s="98" t="str">
        <f>VLOOKUP($F149,'LOOKUP INTERTIES 2023-11-08'!$B$2:$G$206,6,FALSE)</f>
        <v>Southeast</v>
      </c>
      <c r="H149" s="133" cm="1">
        <f t="array" ref="H149">IFERROR(IF(_xlfn.XLOOKUP(1,('Annual Sales FINAL 06262023'!$A$3:$A$4500=$A149)*('Annual Sales FINAL 06262023'!$F$3:$F$4500='Input_Data &amp; TOC'!$A$2),'Annual Sales FINAL 06262023'!$T$3:$T$4500,,TRUE)=0,VLOOKUP($A149,Table2.5a!$A$3:$AA$196,11,FALSE),_xlfn.XLOOKUP(1,('Annual Sales FINAL 06262023'!$A$3:$A$4500=$A149)*('Annual Sales FINAL 06262023'!$F$3:$F$4500='Input_Data &amp; TOC'!$A$2),'Annual Sales FINAL 06262023'!$T$3:$T$4500,,TRUE)),)</f>
        <v>0.29379999999999989</v>
      </c>
      <c r="I149" s="135">
        <f t="shared" si="12"/>
        <v>9.5166666666665622E-3</v>
      </c>
      <c r="J149" s="133" cm="1">
        <f t="array" ref="J149">IFERROR(IF(_xlfn.XLOOKUP(1,('Annual Sales FINAL 06262023'!$A$3:$A$4500=$A149)*('Annual Sales FINAL 06262023'!$F$3:$F$4500='Input_Data &amp; TOC'!$A$2),'Annual Sales FINAL 06262023'!$U$3:$U$4500,,TRUE)=0,VLOOKUP($A149,Table2.5a!$A$3:$AA$196,11,FALSE),_xlfn.XLOOKUP(1,('Annual Sales FINAL 06262023'!$A$3:$A$4500=$A149)*('Annual Sales FINAL 06262023'!$F$3:$F$4500='Input_Data &amp; TOC'!$A$2),'Annual Sales FINAL 06262023'!$U$3:$U$4500,,TRUE)),)</f>
        <v>0.28428333333333333</v>
      </c>
      <c r="K149" s="138">
        <f t="shared" si="13"/>
        <v>3.2391649648286475E-2</v>
      </c>
      <c r="L149" s="134" t="str">
        <f t="shared" si="14"/>
        <v>Yes</v>
      </c>
      <c r="M149" s="135" t="str" cm="1">
        <f t="array" ref="M149">IFERROR(_xlfn.XLOOKUP(1,('Annual Sales FINAL 06262023'!$A$3:$A$4500=$A149)*('Annual Sales FINAL 06262023'!$F$3:$F$4500='Input_Data &amp; TOC'!$A$2),'Annual Sales FINAL 06262023'!$S$3:$S$4500,,TRUE),)</f>
        <v>PCE</v>
      </c>
      <c r="N149" s="174" cm="1">
        <f t="array" ref="N149">IFERROR(_xlfn.XLOOKUP(1,('Annual Sales FINAL 06262023'!$A$3:$A$4500=$A149)*('Annual Sales FINAL 06262023'!$F$3:$F$4500='Input_Data &amp; TOC'!$A$2),'Annual Sales FINAL 06262023'!$AU$3:$AU$4500,,TRUE),)</f>
        <v>12</v>
      </c>
      <c r="O149" s="98" t="str">
        <f>VLOOKUP($A149,'LOOKUP SalesReport 2023-11-13'!$A$2:$P$216,16,FALSE)</f>
        <v>Southeast</v>
      </c>
    </row>
    <row r="150" spans="1:15" s="98" customFormat="1" x14ac:dyDescent="0.25">
      <c r="A150" s="98" t="s">
        <v>395</v>
      </c>
      <c r="B150" s="98">
        <v>332010</v>
      </c>
      <c r="C150">
        <f>VLOOKUP(A150,'LOOKUP SalesReport 2023-11-13'!$A$2:$Q$216,9,FALSE)</f>
        <v>417</v>
      </c>
      <c r="D150" s="48" t="str" cm="1">
        <f t="array" ref="D150">IFERROR(_xlfn.XLOOKUP(1,('Annual Sales FINAL 06262023'!$A$3:$A$4500=Table2.5c!$A150)*('Annual Sales FINAL 06262023'!$F$3:$F$4500='Input_Data &amp; TOC'!$A$2),'Annual Sales FINAL 06262023'!$J$3:$J$4500,,TRUE),_xlfn.XLOOKUP(A150,'LOOKUP SalesReport 2023-11-13'!A:A,'LOOKUP SalesReport 2023-11-13'!H:H,,FALSE))</f>
        <v>Alaska Power &amp; Telephone Company</v>
      </c>
      <c r="E150" s="48" t="str" cm="1">
        <f t="array" ref="E150">IFERROR(_xlfn.XLOOKUP(1,('Annual Sales FINAL 06262023'!$A$3:$A$4500=Table2.5c!$A150)*('Annual Sales FINAL 06262023'!$F$3:$F$4500='Input_Data &amp; TOC'!$A$2),'Annual Sales FINAL 06262023'!$B$3:$B$4500,,TRUE),_xlfn.XLOOKUP(A150,'LOOKUP SalesReport 2023-11-13'!A:A,'LOOKUP SalesReport 2023-11-13'!G:G,,FALSE))</f>
        <v>Gustavus</v>
      </c>
      <c r="F150" s="48" t="str" cm="1">
        <f t="array" ref="F150">IFERROR(_xlfn.XLOOKUP(1,('Annual Sales FINAL 06262023'!$A$3:$A$4500=Table2.5c!$A150)*('Annual Sales FINAL 06262023'!$F$3:$F$4500='Input_Data &amp; TOC'!$A$2),'Annual Sales FINAL 06262023'!$E$3:$E$4500,,TRUE),_xlfn.XLOOKUP(A150,'LOOKUP SalesReport 2023-11-13'!A:A,'LOOKUP SalesReport 2023-11-13'!K:K,,FALSE))</f>
        <v>Gustavus_grid</v>
      </c>
      <c r="G150" s="98" t="str">
        <f>VLOOKUP($F150,'LOOKUP INTERTIES 2023-11-08'!$B$2:$G$206,6,FALSE)</f>
        <v>Southeast</v>
      </c>
      <c r="H150" s="133" cm="1">
        <f t="array" ref="H150">IFERROR(IF(_xlfn.XLOOKUP(1,('Annual Sales FINAL 06262023'!$A$3:$A$4500=$A150)*('Annual Sales FINAL 06262023'!$F$3:$F$4500='Input_Data &amp; TOC'!$A$2),'Annual Sales FINAL 06262023'!$T$3:$T$4500,,TRUE)=0,VLOOKUP($A150,Table2.5a!$A$3:$AA$196,11,FALSE),_xlfn.XLOOKUP(1,('Annual Sales FINAL 06262023'!$A$3:$A$4500=$A150)*('Annual Sales FINAL 06262023'!$F$3:$F$4500='Input_Data &amp; TOC'!$A$2),'Annual Sales FINAL 06262023'!$T$3:$T$4500,,TRUE)),)</f>
        <v>0.49200833333333333</v>
      </c>
      <c r="I150" s="135">
        <f t="shared" si="12"/>
        <v>0.11181666666666668</v>
      </c>
      <c r="J150" s="133" cm="1">
        <f t="array" ref="J150">IFERROR(IF(_xlfn.XLOOKUP(1,('Annual Sales FINAL 06262023'!$A$3:$A$4500=$A150)*('Annual Sales FINAL 06262023'!$F$3:$F$4500='Input_Data &amp; TOC'!$A$2),'Annual Sales FINAL 06262023'!$U$3:$U$4500,,TRUE)=0,VLOOKUP($A150,Table2.5a!$A$3:$AA$196,11,FALSE),_xlfn.XLOOKUP(1,('Annual Sales FINAL 06262023'!$A$3:$A$4500=$A150)*('Annual Sales FINAL 06262023'!$F$3:$F$4500='Input_Data &amp; TOC'!$A$2),'Annual Sales FINAL 06262023'!$U$3:$U$4500,,TRUE)),)</f>
        <v>0.38019166666666665</v>
      </c>
      <c r="K150" s="138">
        <f t="shared" si="13"/>
        <v>0.22726579834352401</v>
      </c>
      <c r="L150" s="134" t="str">
        <f t="shared" si="14"/>
        <v>Yes</v>
      </c>
      <c r="M150" s="135" t="str" cm="1">
        <f t="array" ref="M150">IFERROR(_xlfn.XLOOKUP(1,('Annual Sales FINAL 06262023'!$A$3:$A$4500=$A150)*('Annual Sales FINAL 06262023'!$F$3:$F$4500='Input_Data &amp; TOC'!$A$2),'Annual Sales FINAL 06262023'!$S$3:$S$4500,,TRUE),)</f>
        <v>PCE</v>
      </c>
      <c r="N150" s="174" cm="1">
        <f t="array" ref="N150">IFERROR(_xlfn.XLOOKUP(1,('Annual Sales FINAL 06262023'!$A$3:$A$4500=$A150)*('Annual Sales FINAL 06262023'!$F$3:$F$4500='Input_Data &amp; TOC'!$A$2),'Annual Sales FINAL 06262023'!$AU$3:$AU$4500,,TRUE),)</f>
        <v>12</v>
      </c>
      <c r="O150" s="98" t="str">
        <f>VLOOKUP($A150,'LOOKUP SalesReport 2023-11-13'!$A$2:$P$216,16,FALSE)</f>
        <v>Southeast</v>
      </c>
    </row>
    <row r="151" spans="1:15" s="98" customFormat="1" x14ac:dyDescent="0.25">
      <c r="A151" s="98" t="s">
        <v>401</v>
      </c>
      <c r="B151" s="98">
        <v>331120</v>
      </c>
      <c r="C151">
        <f>VLOOKUP(A151,'LOOKUP SalesReport 2023-11-13'!$A$2:$Q$216,9,FALSE)</f>
        <v>2</v>
      </c>
      <c r="D151" s="48" t="str" cm="1">
        <f t="array" ref="D151">IFERROR(_xlfn.XLOOKUP(1,('Annual Sales FINAL 06262023'!$A$3:$A$4500=Table2.5c!$A151)*('Annual Sales FINAL 06262023'!$F$3:$F$4500='Input_Data &amp; TOC'!$A$2),'Annual Sales FINAL 06262023'!$J$3:$J$4500,,TRUE),_xlfn.XLOOKUP(A151,'LOOKUP SalesReport 2023-11-13'!A:A,'LOOKUP SalesReport 2023-11-13'!H:H,,FALSE))</f>
        <v>Alaska Power &amp; Telephone Company</v>
      </c>
      <c r="E151" s="48" t="str" cm="1">
        <f t="array" ref="E151">IFERROR(_xlfn.XLOOKUP(1,('Annual Sales FINAL 06262023'!$A$3:$A$4500=Table2.5c!$A151)*('Annual Sales FINAL 06262023'!$F$3:$F$4500='Input_Data &amp; TOC'!$A$2),'Annual Sales FINAL 06262023'!$B$3:$B$4500,,TRUE),_xlfn.XLOOKUP(A151,'LOOKUP SalesReport 2023-11-13'!A:A,'LOOKUP SalesReport 2023-11-13'!G:G,,FALSE))</f>
        <v>Haines, Covenant Life</v>
      </c>
      <c r="F151" s="48" t="str" cm="1">
        <f t="array" ref="F151">IFERROR(_xlfn.XLOOKUP(1,('Annual Sales FINAL 06262023'!$A$3:$A$4500=Table2.5c!$A151)*('Annual Sales FINAL 06262023'!$F$3:$F$4500='Input_Data &amp; TOC'!$A$2),'Annual Sales FINAL 06262023'!$E$3:$E$4500,,TRUE),_xlfn.XLOOKUP(A151,'LOOKUP SalesReport 2023-11-13'!A:A,'LOOKUP SalesReport 2023-11-13'!K:K,,FALSE))</f>
        <v>UpperLynnCanal_grid</v>
      </c>
      <c r="G151" s="98" t="str">
        <f>VLOOKUP($F151,'LOOKUP INTERTIES 2023-11-08'!$B$2:$G$206,6,FALSE)</f>
        <v>Southeast</v>
      </c>
      <c r="H151" s="133" cm="1">
        <f t="array" ref="H151">IFERROR(IF(_xlfn.XLOOKUP(1,('Annual Sales FINAL 06262023'!$A$3:$A$4500=$A151)*('Annual Sales FINAL 06262023'!$F$3:$F$4500='Input_Data &amp; TOC'!$A$2),'Annual Sales FINAL 06262023'!$T$3:$T$4500,,TRUE)=0,VLOOKUP($A151,Table2.5a!$A$3:$AA$196,11,FALSE),_xlfn.XLOOKUP(1,('Annual Sales FINAL 06262023'!$A$3:$A$4500=$A151)*('Annual Sales FINAL 06262023'!$F$3:$F$4500='Input_Data &amp; TOC'!$A$2),'Annual Sales FINAL 06262023'!$T$3:$T$4500,,TRUE)),)</f>
        <v>0.29429999999999995</v>
      </c>
      <c r="I151" s="135">
        <f t="shared" si="12"/>
        <v>1.2533333333333285E-2</v>
      </c>
      <c r="J151" s="133" cm="1">
        <f t="array" ref="J151">IFERROR(IF(_xlfn.XLOOKUP(1,('Annual Sales FINAL 06262023'!$A$3:$A$4500=$A151)*('Annual Sales FINAL 06262023'!$F$3:$F$4500='Input_Data &amp; TOC'!$A$2),'Annual Sales FINAL 06262023'!$U$3:$U$4500,,TRUE)=0,VLOOKUP($A151,Table2.5a!$A$3:$AA$196,11,FALSE),_xlfn.XLOOKUP(1,('Annual Sales FINAL 06262023'!$A$3:$A$4500=$A151)*('Annual Sales FINAL 06262023'!$F$3:$F$4500='Input_Data &amp; TOC'!$A$2),'Annual Sales FINAL 06262023'!$U$3:$U$4500,,TRUE)),)</f>
        <v>0.28176666666666667</v>
      </c>
      <c r="K151" s="138">
        <f t="shared" si="13"/>
        <v>4.2586929437082185E-2</v>
      </c>
      <c r="L151" s="134" t="str">
        <f t="shared" si="14"/>
        <v>Yes</v>
      </c>
      <c r="M151" s="135" t="str" cm="1">
        <f t="array" ref="M151">IFERROR(_xlfn.XLOOKUP(1,('Annual Sales FINAL 06262023'!$A$3:$A$4500=$A151)*('Annual Sales FINAL 06262023'!$F$3:$F$4500='Input_Data &amp; TOC'!$A$2),'Annual Sales FINAL 06262023'!$S$3:$S$4500,,TRUE),)</f>
        <v>PCE</v>
      </c>
      <c r="N151" s="174" cm="1">
        <f t="array" ref="N151">IFERROR(_xlfn.XLOOKUP(1,('Annual Sales FINAL 06262023'!$A$3:$A$4500=$A151)*('Annual Sales FINAL 06262023'!$F$3:$F$4500='Input_Data &amp; TOC'!$A$2),'Annual Sales FINAL 06262023'!$AU$3:$AU$4500,,TRUE),)</f>
        <v>12</v>
      </c>
      <c r="O151" s="98" t="str">
        <f>VLOOKUP($A151,'LOOKUP SalesReport 2023-11-13'!$A$2:$P$216,16,FALSE)</f>
        <v>Southeast</v>
      </c>
    </row>
    <row r="152" spans="1:15" s="98" customFormat="1" x14ac:dyDescent="0.25">
      <c r="A152" s="98" t="s">
        <v>405</v>
      </c>
      <c r="B152" s="98">
        <v>331140</v>
      </c>
      <c r="C152">
        <f>VLOOKUP(A152,'LOOKUP SalesReport 2023-11-13'!$A$2:$Q$216,9,FALSE)</f>
        <v>2</v>
      </c>
      <c r="D152" s="48" t="str" cm="1">
        <f t="array" ref="D152">IFERROR(_xlfn.XLOOKUP(1,('Annual Sales FINAL 06262023'!$A$3:$A$4500=Table2.5c!$A152)*('Annual Sales FINAL 06262023'!$F$3:$F$4500='Input_Data &amp; TOC'!$A$2),'Annual Sales FINAL 06262023'!$J$3:$J$4500,,TRUE),_xlfn.XLOOKUP(A152,'LOOKUP SalesReport 2023-11-13'!A:A,'LOOKUP SalesReport 2023-11-13'!H:H,,FALSE))</f>
        <v>Alaska Power &amp; Telephone Company</v>
      </c>
      <c r="E152" s="48" t="str" cm="1">
        <f t="array" ref="E152">IFERROR(_xlfn.XLOOKUP(1,('Annual Sales FINAL 06262023'!$A$3:$A$4500=Table2.5c!$A152)*('Annual Sales FINAL 06262023'!$F$3:$F$4500='Input_Data &amp; TOC'!$A$2),'Annual Sales FINAL 06262023'!$B$3:$B$4500,,TRUE),_xlfn.XLOOKUP(A152,'LOOKUP SalesReport 2023-11-13'!A:A,'LOOKUP SalesReport 2023-11-13'!G:G,,FALSE))</f>
        <v>Hollis</v>
      </c>
      <c r="F152" s="48" t="str" cm="1">
        <f t="array" ref="F152">IFERROR(_xlfn.XLOOKUP(1,('Annual Sales FINAL 06262023'!$A$3:$A$4500=Table2.5c!$A152)*('Annual Sales FINAL 06262023'!$F$3:$F$4500='Input_Data &amp; TOC'!$A$2),'Annual Sales FINAL 06262023'!$E$3:$E$4500,,TRUE),_xlfn.XLOOKUP(A152,'LOOKUP SalesReport 2023-11-13'!A:A,'LOOKUP SalesReport 2023-11-13'!K:K,,FALSE))</f>
        <v>Prince of Wales Is._grid</v>
      </c>
      <c r="G152" s="98" t="str">
        <f>VLOOKUP($F152,'LOOKUP INTERTIES 2023-11-08'!$B$2:$G$206,6,FALSE)</f>
        <v>Southeast</v>
      </c>
      <c r="H152" s="133" cm="1">
        <f t="array" ref="H152">IFERROR(IF(_xlfn.XLOOKUP(1,('Annual Sales FINAL 06262023'!$A$3:$A$4500=$A152)*('Annual Sales FINAL 06262023'!$F$3:$F$4500='Input_Data &amp; TOC'!$A$2),'Annual Sales FINAL 06262023'!$T$3:$T$4500,,TRUE)=0,VLOOKUP($A152,Table2.5a!$A$3:$AA$196,11,FALSE),_xlfn.XLOOKUP(1,('Annual Sales FINAL 06262023'!$A$3:$A$4500=$A152)*('Annual Sales FINAL 06262023'!$F$3:$F$4500='Input_Data &amp; TOC'!$A$2),'Annual Sales FINAL 06262023'!$T$3:$T$4500,,TRUE)),)</f>
        <v>0.29380833333333328</v>
      </c>
      <c r="I152" s="135">
        <f t="shared" si="12"/>
        <v>9.4416666666665705E-3</v>
      </c>
      <c r="J152" s="133" cm="1">
        <f t="array" ref="J152">IFERROR(IF(_xlfn.XLOOKUP(1,('Annual Sales FINAL 06262023'!$A$3:$A$4500=$A152)*('Annual Sales FINAL 06262023'!$F$3:$F$4500='Input_Data &amp; TOC'!$A$2),'Annual Sales FINAL 06262023'!$U$3:$U$4500,,TRUE)=0,VLOOKUP($A152,Table2.5a!$A$3:$AA$196,11,FALSE),_xlfn.XLOOKUP(1,('Annual Sales FINAL 06262023'!$A$3:$A$4500=$A152)*('Annual Sales FINAL 06262023'!$F$3:$F$4500='Input_Data &amp; TOC'!$A$2),'Annual Sales FINAL 06262023'!$U$3:$U$4500,,TRUE)),)</f>
        <v>0.28436666666666671</v>
      </c>
      <c r="K152" s="138">
        <f t="shared" si="13"/>
        <v>3.2135462461354868E-2</v>
      </c>
      <c r="L152" s="134" t="str">
        <f t="shared" si="14"/>
        <v>Yes</v>
      </c>
      <c r="M152" s="135" t="str" cm="1">
        <f t="array" ref="M152">IFERROR(_xlfn.XLOOKUP(1,('Annual Sales FINAL 06262023'!$A$3:$A$4500=$A152)*('Annual Sales FINAL 06262023'!$F$3:$F$4500='Input_Data &amp; TOC'!$A$2),'Annual Sales FINAL 06262023'!$S$3:$S$4500,,TRUE),)</f>
        <v>PCE</v>
      </c>
      <c r="N152" s="174" cm="1">
        <f t="array" ref="N152">IFERROR(_xlfn.XLOOKUP(1,('Annual Sales FINAL 06262023'!$A$3:$A$4500=$A152)*('Annual Sales FINAL 06262023'!$F$3:$F$4500='Input_Data &amp; TOC'!$A$2),'Annual Sales FINAL 06262023'!$AU$3:$AU$4500,,TRUE),)</f>
        <v>12</v>
      </c>
      <c r="O152" s="98" t="str">
        <f>VLOOKUP($A152,'LOOKUP SalesReport 2023-11-13'!$A$2:$P$216,16,FALSE)</f>
        <v>Southeast</v>
      </c>
    </row>
    <row r="153" spans="1:15" s="98" customFormat="1" x14ac:dyDescent="0.25">
      <c r="A153" s="98" t="s">
        <v>408</v>
      </c>
      <c r="B153" s="98">
        <v>331150</v>
      </c>
      <c r="C153">
        <f>VLOOKUP(A153,'LOOKUP SalesReport 2023-11-13'!$A$2:$Q$216,9,FALSE)</f>
        <v>2</v>
      </c>
      <c r="D153" s="48" t="str" cm="1">
        <f t="array" ref="D153">IFERROR(_xlfn.XLOOKUP(1,('Annual Sales FINAL 06262023'!$A$3:$A$4500=Table2.5c!$A153)*('Annual Sales FINAL 06262023'!$F$3:$F$4500='Input_Data &amp; TOC'!$A$2),'Annual Sales FINAL 06262023'!$J$3:$J$4500,,TRUE),_xlfn.XLOOKUP(A153,'LOOKUP SalesReport 2023-11-13'!A:A,'LOOKUP SalesReport 2023-11-13'!H:H,,FALSE))</f>
        <v>Alaska Power &amp; Telephone Company</v>
      </c>
      <c r="E153" s="48" t="str" cm="1">
        <f t="array" ref="E153">IFERROR(_xlfn.XLOOKUP(1,('Annual Sales FINAL 06262023'!$A$3:$A$4500=Table2.5c!$A153)*('Annual Sales FINAL 06262023'!$F$3:$F$4500='Input_Data &amp; TOC'!$A$2),'Annual Sales FINAL 06262023'!$B$3:$B$4500,,TRUE),_xlfn.XLOOKUP(A153,'LOOKUP SalesReport 2023-11-13'!A:A,'LOOKUP SalesReport 2023-11-13'!G:G,,FALSE))</f>
        <v>Hydaburg</v>
      </c>
      <c r="F153" s="48" t="str" cm="1">
        <f t="array" ref="F153">IFERROR(_xlfn.XLOOKUP(1,('Annual Sales FINAL 06262023'!$A$3:$A$4500=Table2.5c!$A153)*('Annual Sales FINAL 06262023'!$F$3:$F$4500='Input_Data &amp; TOC'!$A$2),'Annual Sales FINAL 06262023'!$E$3:$E$4500,,TRUE),_xlfn.XLOOKUP(A153,'LOOKUP SalesReport 2023-11-13'!A:A,'LOOKUP SalesReport 2023-11-13'!K:K,,FALSE))</f>
        <v>Prince of Wales Is._grid</v>
      </c>
      <c r="G153" s="98" t="str">
        <f>VLOOKUP($F153,'LOOKUP INTERTIES 2023-11-08'!$B$2:$G$206,6,FALSE)</f>
        <v>Southeast</v>
      </c>
      <c r="H153" s="133" cm="1">
        <f t="array" ref="H153">IFERROR(IF(_xlfn.XLOOKUP(1,('Annual Sales FINAL 06262023'!$A$3:$A$4500=$A153)*('Annual Sales FINAL 06262023'!$F$3:$F$4500='Input_Data &amp; TOC'!$A$2),'Annual Sales FINAL 06262023'!$T$3:$T$4500,,TRUE)=0,VLOOKUP($A153,Table2.5a!$A$3:$AA$196,11,FALSE),_xlfn.XLOOKUP(1,('Annual Sales FINAL 06262023'!$A$3:$A$4500=$A153)*('Annual Sales FINAL 06262023'!$F$3:$F$4500='Input_Data &amp; TOC'!$A$2),'Annual Sales FINAL 06262023'!$T$3:$T$4500,,TRUE)),)</f>
        <v>0.29379999999999995</v>
      </c>
      <c r="I153" s="135">
        <f t="shared" si="12"/>
        <v>9.5166666666666178E-3</v>
      </c>
      <c r="J153" s="133" cm="1">
        <f t="array" ref="J153">IFERROR(IF(_xlfn.XLOOKUP(1,('Annual Sales FINAL 06262023'!$A$3:$A$4500=$A153)*('Annual Sales FINAL 06262023'!$F$3:$F$4500='Input_Data &amp; TOC'!$A$2),'Annual Sales FINAL 06262023'!$U$3:$U$4500,,TRUE)=0,VLOOKUP($A153,Table2.5a!$A$3:$AA$196,11,FALSE),_xlfn.XLOOKUP(1,('Annual Sales FINAL 06262023'!$A$3:$A$4500=$A153)*('Annual Sales FINAL 06262023'!$F$3:$F$4500='Input_Data &amp; TOC'!$A$2),'Annual Sales FINAL 06262023'!$U$3:$U$4500,,TRUE)),)</f>
        <v>0.28428333333333333</v>
      </c>
      <c r="K153" s="138">
        <f t="shared" si="13"/>
        <v>3.2391649648286655E-2</v>
      </c>
      <c r="L153" s="134" t="str">
        <f t="shared" si="14"/>
        <v>Yes</v>
      </c>
      <c r="M153" s="135" t="str" cm="1">
        <f t="array" ref="M153">IFERROR(_xlfn.XLOOKUP(1,('Annual Sales FINAL 06262023'!$A$3:$A$4500=$A153)*('Annual Sales FINAL 06262023'!$F$3:$F$4500='Input_Data &amp; TOC'!$A$2),'Annual Sales FINAL 06262023'!$S$3:$S$4500,,TRUE),)</f>
        <v>PCE</v>
      </c>
      <c r="N153" s="174" cm="1">
        <f t="array" ref="N153">IFERROR(_xlfn.XLOOKUP(1,('Annual Sales FINAL 06262023'!$A$3:$A$4500=$A153)*('Annual Sales FINAL 06262023'!$F$3:$F$4500='Input_Data &amp; TOC'!$A$2),'Annual Sales FINAL 06262023'!$AU$3:$AU$4500,,TRUE),)</f>
        <v>12</v>
      </c>
      <c r="O153" s="98" t="str">
        <f>VLOOKUP($A153,'LOOKUP SalesReport 2023-11-13'!$A$2:$P$216,16,FALSE)</f>
        <v>Southeast</v>
      </c>
    </row>
    <row r="154" spans="1:15" s="98" customFormat="1" x14ac:dyDescent="0.25">
      <c r="A154" s="98" t="s">
        <v>429</v>
      </c>
      <c r="B154" s="98">
        <v>331155</v>
      </c>
      <c r="C154">
        <f>VLOOKUP(A154,'LOOKUP SalesReport 2023-11-13'!$A$2:$Q$216,9,FALSE)</f>
        <v>2</v>
      </c>
      <c r="D154" s="48" t="str" cm="1">
        <f t="array" ref="D154">IFERROR(_xlfn.XLOOKUP(1,('Annual Sales FINAL 06262023'!$A$3:$A$4500=Table2.5c!$A154)*('Annual Sales FINAL 06262023'!$F$3:$F$4500='Input_Data &amp; TOC'!$A$2),'Annual Sales FINAL 06262023'!$J$3:$J$4500,,TRUE),_xlfn.XLOOKUP(A154,'LOOKUP SalesReport 2023-11-13'!A:A,'LOOKUP SalesReport 2023-11-13'!H:H,,FALSE))</f>
        <v>Alaska Power &amp; Telephone Company</v>
      </c>
      <c r="E154" s="48" t="str" cm="1">
        <f t="array" ref="E154">IFERROR(_xlfn.XLOOKUP(1,('Annual Sales FINAL 06262023'!$A$3:$A$4500=Table2.5c!$A154)*('Annual Sales FINAL 06262023'!$F$3:$F$4500='Input_Data &amp; TOC'!$A$2),'Annual Sales FINAL 06262023'!$B$3:$B$4500,,TRUE),_xlfn.XLOOKUP(A154,'LOOKUP SalesReport 2023-11-13'!A:A,'LOOKUP SalesReport 2023-11-13'!G:G,,FALSE))</f>
        <v>Klawock</v>
      </c>
      <c r="F154" s="48" t="str" cm="1">
        <f t="array" ref="F154">IFERROR(_xlfn.XLOOKUP(1,('Annual Sales FINAL 06262023'!$A$3:$A$4500=Table2.5c!$A154)*('Annual Sales FINAL 06262023'!$F$3:$F$4500='Input_Data &amp; TOC'!$A$2),'Annual Sales FINAL 06262023'!$E$3:$E$4500,,TRUE),_xlfn.XLOOKUP(A154,'LOOKUP SalesReport 2023-11-13'!A:A,'LOOKUP SalesReport 2023-11-13'!K:K,,FALSE))</f>
        <v>Prince of Wales Is._grid</v>
      </c>
      <c r="G154" s="98" t="str">
        <f>VLOOKUP($F154,'LOOKUP INTERTIES 2023-11-08'!$B$2:$G$206,6,FALSE)</f>
        <v>Southeast</v>
      </c>
      <c r="H154" s="133" cm="1">
        <f t="array" ref="H154">IFERROR(IF(_xlfn.XLOOKUP(1,('Annual Sales FINAL 06262023'!$A$3:$A$4500=$A154)*('Annual Sales FINAL 06262023'!$F$3:$F$4500='Input_Data &amp; TOC'!$A$2),'Annual Sales FINAL 06262023'!$T$3:$T$4500,,TRUE)=0,VLOOKUP($A154,Table2.5a!$A$3:$AA$196,11,FALSE),_xlfn.XLOOKUP(1,('Annual Sales FINAL 06262023'!$A$3:$A$4500=$A154)*('Annual Sales FINAL 06262023'!$F$3:$F$4500='Input_Data &amp; TOC'!$A$2),'Annual Sales FINAL 06262023'!$T$3:$T$4500,,TRUE)),)</f>
        <v>0.29379999999999989</v>
      </c>
      <c r="I154" s="135">
        <f t="shared" si="12"/>
        <v>9.4416666666665705E-3</v>
      </c>
      <c r="J154" s="133" cm="1">
        <f t="array" ref="J154">IFERROR(IF(_xlfn.XLOOKUP(1,('Annual Sales FINAL 06262023'!$A$3:$A$4500=$A154)*('Annual Sales FINAL 06262023'!$F$3:$F$4500='Input_Data &amp; TOC'!$A$2),'Annual Sales FINAL 06262023'!$U$3:$U$4500,,TRUE)=0,VLOOKUP($A154,Table2.5a!$A$3:$AA$196,11,FALSE),_xlfn.XLOOKUP(1,('Annual Sales FINAL 06262023'!$A$3:$A$4500=$A154)*('Annual Sales FINAL 06262023'!$F$3:$F$4500='Input_Data &amp; TOC'!$A$2),'Annual Sales FINAL 06262023'!$U$3:$U$4500,,TRUE)),)</f>
        <v>0.28435833333333332</v>
      </c>
      <c r="K154" s="138">
        <f t="shared" si="13"/>
        <v>3.2136373950532926E-2</v>
      </c>
      <c r="L154" s="134" t="str">
        <f t="shared" si="14"/>
        <v>Yes</v>
      </c>
      <c r="M154" s="135" t="str" cm="1">
        <f t="array" ref="M154">IFERROR(_xlfn.XLOOKUP(1,('Annual Sales FINAL 06262023'!$A$3:$A$4500=$A154)*('Annual Sales FINAL 06262023'!$F$3:$F$4500='Input_Data &amp; TOC'!$A$2),'Annual Sales FINAL 06262023'!$S$3:$S$4500,,TRUE),)</f>
        <v>PCE</v>
      </c>
      <c r="N154" s="174" cm="1">
        <f t="array" ref="N154">IFERROR(_xlfn.XLOOKUP(1,('Annual Sales FINAL 06262023'!$A$3:$A$4500=$A154)*('Annual Sales FINAL 06262023'!$F$3:$F$4500='Input_Data &amp; TOC'!$A$2),'Annual Sales FINAL 06262023'!$AU$3:$AU$4500,,TRUE),)</f>
        <v>12</v>
      </c>
      <c r="O154" s="98" t="str">
        <f>VLOOKUP($A154,'LOOKUP SalesReport 2023-11-13'!$A$2:$P$216,16,FALSE)</f>
        <v>Southeast</v>
      </c>
    </row>
    <row r="155" spans="1:15" s="98" customFormat="1" x14ac:dyDescent="0.25">
      <c r="A155" s="98" t="s">
        <v>893</v>
      </c>
      <c r="B155" s="98">
        <v>332630</v>
      </c>
      <c r="C155">
        <f>VLOOKUP(A155,'LOOKUP SalesReport 2023-11-13'!$A$2:$Q$216,9,FALSE)</f>
        <v>363</v>
      </c>
      <c r="D155" s="48" t="str" cm="1">
        <f t="array" ref="D155">IFERROR(_xlfn.XLOOKUP(1,('Annual Sales FINAL 06262023'!$A$3:$A$4500=Table2.5c!$A155)*('Annual Sales FINAL 06262023'!$F$3:$F$4500='Input_Data &amp; TOC'!$A$2),'Annual Sales FINAL 06262023'!$J$3:$J$4500,,TRUE),_xlfn.XLOOKUP(A155,'LOOKUP SalesReport 2023-11-13'!A:A,'LOOKUP SalesReport 2023-11-13'!H:H,,FALSE))</f>
        <v>Tenakee Springs, City of</v>
      </c>
      <c r="E155" s="48" t="str" cm="1">
        <f t="array" ref="E155">IFERROR(_xlfn.XLOOKUP(1,('Annual Sales FINAL 06262023'!$A$3:$A$4500=Table2.5c!$A155)*('Annual Sales FINAL 06262023'!$F$3:$F$4500='Input_Data &amp; TOC'!$A$2),'Annual Sales FINAL 06262023'!$B$3:$B$4500,,TRUE),_xlfn.XLOOKUP(A155,'LOOKUP SalesReport 2023-11-13'!A:A,'LOOKUP SalesReport 2023-11-13'!G:G,,FALSE))</f>
        <v>Tenakee Springs</v>
      </c>
      <c r="F155" s="48" t="str" cm="1">
        <f t="array" ref="F155">IFERROR(_xlfn.XLOOKUP(1,('Annual Sales FINAL 06262023'!$A$3:$A$4500=Table2.5c!$A155)*('Annual Sales FINAL 06262023'!$F$3:$F$4500='Input_Data &amp; TOC'!$A$2),'Annual Sales FINAL 06262023'!$E$3:$E$4500,,TRUE),_xlfn.XLOOKUP(A155,'LOOKUP SalesReport 2023-11-13'!A:A,'LOOKUP SalesReport 2023-11-13'!K:K,,FALSE))</f>
        <v>Tenakee Springs_grid</v>
      </c>
      <c r="G155" s="98" t="str">
        <f>VLOOKUP($F155,'LOOKUP INTERTIES 2023-11-08'!$B$2:$G$206,6,FALSE)</f>
        <v>Southeast</v>
      </c>
      <c r="H155" s="133" cm="1">
        <f t="array" ref="H155">IFERROR(IF(_xlfn.XLOOKUP(1,('Annual Sales FINAL 06262023'!$A$3:$A$4500=$A155)*('Annual Sales FINAL 06262023'!$F$3:$F$4500='Input_Data &amp; TOC'!$A$2),'Annual Sales FINAL 06262023'!$T$3:$T$4500,,TRUE)=0,VLOOKUP($A155,Table2.5a!$A$3:$AA$196,11,FALSE),_xlfn.XLOOKUP(1,('Annual Sales FINAL 06262023'!$A$3:$A$4500=$A155)*('Annual Sales FINAL 06262023'!$F$3:$F$4500='Input_Data &amp; TOC'!$A$2),'Annual Sales FINAL 06262023'!$T$3:$T$4500,,TRUE)),)</f>
        <v>0.58833333333333326</v>
      </c>
      <c r="I155" s="135">
        <f t="shared" si="12"/>
        <v>0.30581666666666657</v>
      </c>
      <c r="J155" s="133" cm="1">
        <f t="array" ref="J155">IFERROR(IF(_xlfn.XLOOKUP(1,('Annual Sales FINAL 06262023'!$A$3:$A$4500=$A155)*('Annual Sales FINAL 06262023'!$F$3:$F$4500='Input_Data &amp; TOC'!$A$2),'Annual Sales FINAL 06262023'!$U$3:$U$4500,,TRUE)=0,VLOOKUP($A155,Table2.5a!$A$3:$AA$196,11,FALSE),_xlfn.XLOOKUP(1,('Annual Sales FINAL 06262023'!$A$3:$A$4500=$A155)*('Annual Sales FINAL 06262023'!$F$3:$F$4500='Input_Data &amp; TOC'!$A$2),'Annual Sales FINAL 06262023'!$U$3:$U$4500,,TRUE)),)</f>
        <v>0.28251666666666669</v>
      </c>
      <c r="K155" s="138">
        <f t="shared" si="13"/>
        <v>0.51980169971671375</v>
      </c>
      <c r="L155" s="134" t="str">
        <f t="shared" si="14"/>
        <v>Yes</v>
      </c>
      <c r="M155" s="135" t="str" cm="1">
        <f t="array" ref="M155">IFERROR(_xlfn.XLOOKUP(1,('Annual Sales FINAL 06262023'!$A$3:$A$4500=$A155)*('Annual Sales FINAL 06262023'!$F$3:$F$4500='Input_Data &amp; TOC'!$A$2),'Annual Sales FINAL 06262023'!$S$3:$S$4500,,TRUE),)</f>
        <v>PCE</v>
      </c>
      <c r="N155" s="174" cm="1">
        <f t="array" ref="N155">IFERROR(_xlfn.XLOOKUP(1,('Annual Sales FINAL 06262023'!$A$3:$A$4500=$A155)*('Annual Sales FINAL 06262023'!$F$3:$F$4500='Input_Data &amp; TOC'!$A$2),'Annual Sales FINAL 06262023'!$AU$3:$AU$4500,,TRUE),)</f>
        <v>12</v>
      </c>
      <c r="O155" s="98" t="str">
        <f>VLOOKUP($A155,'LOOKUP SalesReport 2023-11-13'!$A$2:$P$216,16,FALSE)</f>
        <v>Southeast</v>
      </c>
    </row>
    <row r="156" spans="1:15" s="98" customFormat="1" x14ac:dyDescent="0.25">
      <c r="A156" s="98" t="s">
        <v>742</v>
      </c>
      <c r="B156" s="98">
        <v>332650</v>
      </c>
      <c r="C156">
        <f>VLOOKUP(A156,'LOOKUP SalesReport 2023-11-13'!$A$2:$Q$216,9,FALSE)</f>
        <v>240</v>
      </c>
      <c r="D156" s="48" t="str" cm="1">
        <f t="array" ref="D156">IFERROR(_xlfn.XLOOKUP(1,('Annual Sales FINAL 06262023'!$A$3:$A$4500=Table2.5c!$A156)*('Annual Sales FINAL 06262023'!$F$3:$F$4500='Input_Data &amp; TOC'!$A$2),'Annual Sales FINAL 06262023'!$J$3:$J$4500,,TRUE),_xlfn.XLOOKUP(A156,'LOOKUP SalesReport 2023-11-13'!A:A,'LOOKUP SalesReport 2023-11-13'!H:H,,FALSE))</f>
        <v>Inside Passage Electric</v>
      </c>
      <c r="E156" s="48" t="str" cm="1">
        <f t="array" ref="E156">IFERROR(_xlfn.XLOOKUP(1,('Annual Sales FINAL 06262023'!$A$3:$A$4500=Table2.5c!$A156)*('Annual Sales FINAL 06262023'!$F$3:$F$4500='Input_Data &amp; TOC'!$A$2),'Annual Sales FINAL 06262023'!$B$3:$B$4500,,TRUE),_xlfn.XLOOKUP(A156,'LOOKUP SalesReport 2023-11-13'!A:A,'LOOKUP SalesReport 2023-11-13'!G:G,,FALSE))</f>
        <v>Angoon</v>
      </c>
      <c r="F156" s="48" t="str" cm="1">
        <f t="array" ref="F156">IFERROR(_xlfn.XLOOKUP(1,('Annual Sales FINAL 06262023'!$A$3:$A$4500=Table2.5c!$A156)*('Annual Sales FINAL 06262023'!$F$3:$F$4500='Input_Data &amp; TOC'!$A$2),'Annual Sales FINAL 06262023'!$E$3:$E$4500,,TRUE),_xlfn.XLOOKUP(A156,'LOOKUP SalesReport 2023-11-13'!A:A,'LOOKUP SalesReport 2023-11-13'!K:K,,FALSE))</f>
        <v>Angoon_grid</v>
      </c>
      <c r="G156" s="98" t="str">
        <f>VLOOKUP($F156,'LOOKUP INTERTIES 2023-11-08'!$B$2:$G$206,6,FALSE)</f>
        <v>Southeast</v>
      </c>
      <c r="H156" s="133" cm="1">
        <f t="array" ref="H156">IFERROR(IF(_xlfn.XLOOKUP(1,('Annual Sales FINAL 06262023'!$A$3:$A$4500=$A156)*('Annual Sales FINAL 06262023'!$F$3:$F$4500='Input_Data &amp; TOC'!$A$2),'Annual Sales FINAL 06262023'!$T$3:$T$4500,,TRUE)=0,VLOOKUP($A156,Table2.5a!$A$3:$AA$196,11,FALSE),_xlfn.XLOOKUP(1,('Annual Sales FINAL 06262023'!$A$3:$A$4500=$A156)*('Annual Sales FINAL 06262023'!$F$3:$F$4500='Input_Data &amp; TOC'!$A$2),'Annual Sales FINAL 06262023'!$T$3:$T$4500,,TRUE)),)</f>
        <v>0.62539166666666668</v>
      </c>
      <c r="I156" s="135">
        <f t="shared" si="12"/>
        <v>0.33495833333333341</v>
      </c>
      <c r="J156" s="133" cm="1">
        <f t="array" ref="J156">IFERROR(IF(_xlfn.XLOOKUP(1,('Annual Sales FINAL 06262023'!$A$3:$A$4500=$A156)*('Annual Sales FINAL 06262023'!$F$3:$F$4500='Input_Data &amp; TOC'!$A$2),'Annual Sales FINAL 06262023'!$U$3:$U$4500,,TRUE)=0,VLOOKUP($A156,Table2.5a!$A$3:$AA$196,11,FALSE),_xlfn.XLOOKUP(1,('Annual Sales FINAL 06262023'!$A$3:$A$4500=$A156)*('Annual Sales FINAL 06262023'!$F$3:$F$4500='Input_Data &amp; TOC'!$A$2),'Annual Sales FINAL 06262023'!$U$3:$U$4500,,TRUE)),)</f>
        <v>0.29043333333333327</v>
      </c>
      <c r="K156" s="138">
        <f t="shared" si="13"/>
        <v>0.53559769211294272</v>
      </c>
      <c r="L156" s="134" t="str">
        <f t="shared" si="14"/>
        <v>Yes</v>
      </c>
      <c r="M156" s="135" t="str" cm="1">
        <f t="array" ref="M156">IFERROR(_xlfn.XLOOKUP(1,('Annual Sales FINAL 06262023'!$A$3:$A$4500=$A156)*('Annual Sales FINAL 06262023'!$F$3:$F$4500='Input_Data &amp; TOC'!$A$2),'Annual Sales FINAL 06262023'!$S$3:$S$4500,,TRUE),)</f>
        <v>PCE</v>
      </c>
      <c r="N156" s="174" cm="1">
        <f t="array" ref="N156">IFERROR(_xlfn.XLOOKUP(1,('Annual Sales FINAL 06262023'!$A$3:$A$4500=$A156)*('Annual Sales FINAL 06262023'!$F$3:$F$4500='Input_Data &amp; TOC'!$A$2),'Annual Sales FINAL 06262023'!$AU$3:$AU$4500,,TRUE),)</f>
        <v>12</v>
      </c>
      <c r="O156" s="98" t="str">
        <f>VLOOKUP($A156,'LOOKUP SalesReport 2023-11-13'!$A$2:$P$216,16,FALSE)</f>
        <v>Southeast</v>
      </c>
    </row>
    <row r="157" spans="1:15" s="98" customFormat="1" x14ac:dyDescent="0.25">
      <c r="A157" s="98" t="s">
        <v>746</v>
      </c>
      <c r="B157" s="98">
        <v>332660</v>
      </c>
      <c r="C157">
        <f>VLOOKUP(A157,'LOOKUP SalesReport 2023-11-13'!$A$2:$Q$216,9,FALSE)</f>
        <v>240</v>
      </c>
      <c r="D157" s="48" t="str" cm="1">
        <f t="array" ref="D157">IFERROR(_xlfn.XLOOKUP(1,('Annual Sales FINAL 06262023'!$A$3:$A$4500=Table2.5c!$A157)*('Annual Sales FINAL 06262023'!$F$3:$F$4500='Input_Data &amp; TOC'!$A$2),'Annual Sales FINAL 06262023'!$J$3:$J$4500,,TRUE),_xlfn.XLOOKUP(A157,'LOOKUP SalesReport 2023-11-13'!A:A,'LOOKUP SalesReport 2023-11-13'!H:H,,FALSE))</f>
        <v>Inside Passage Electric</v>
      </c>
      <c r="E157" s="48" t="str" cm="1">
        <f t="array" ref="E157">IFERROR(_xlfn.XLOOKUP(1,('Annual Sales FINAL 06262023'!$A$3:$A$4500=Table2.5c!$A157)*('Annual Sales FINAL 06262023'!$F$3:$F$4500='Input_Data &amp; TOC'!$A$2),'Annual Sales FINAL 06262023'!$B$3:$B$4500,,TRUE),_xlfn.XLOOKUP(A157,'LOOKUP SalesReport 2023-11-13'!A:A,'LOOKUP SalesReport 2023-11-13'!G:G,,FALSE))</f>
        <v>Chilkat Valley</v>
      </c>
      <c r="F157" s="48" t="str" cm="1">
        <f t="array" ref="F157">IFERROR(_xlfn.XLOOKUP(1,('Annual Sales FINAL 06262023'!$A$3:$A$4500=Table2.5c!$A157)*('Annual Sales FINAL 06262023'!$F$3:$F$4500='Input_Data &amp; TOC'!$A$2),'Annual Sales FINAL 06262023'!$E$3:$E$4500,,TRUE),_xlfn.XLOOKUP(A157,'LOOKUP SalesReport 2023-11-13'!A:A,'LOOKUP SalesReport 2023-11-13'!K:K,,FALSE))</f>
        <v>UpperLynnCanal_grid</v>
      </c>
      <c r="G157" s="98" t="str">
        <f>VLOOKUP($F157,'LOOKUP INTERTIES 2023-11-08'!$B$2:$G$206,6,FALSE)</f>
        <v>Southeast</v>
      </c>
      <c r="H157" s="133" cm="1">
        <f t="array" ref="H157">IFERROR(IF(_xlfn.XLOOKUP(1,('Annual Sales FINAL 06262023'!$A$3:$A$4500=$A157)*('Annual Sales FINAL 06262023'!$F$3:$F$4500='Input_Data &amp; TOC'!$A$2),'Annual Sales FINAL 06262023'!$T$3:$T$4500,,TRUE)=0,VLOOKUP($A157,Table2.5a!$A$3:$AA$196,11,FALSE),_xlfn.XLOOKUP(1,('Annual Sales FINAL 06262023'!$A$3:$A$4500=$A157)*('Annual Sales FINAL 06262023'!$F$3:$F$4500='Input_Data &amp; TOC'!$A$2),'Annual Sales FINAL 06262023'!$T$3:$T$4500,,TRUE)),)</f>
        <v>0.62539166666666668</v>
      </c>
      <c r="I157" s="135">
        <f t="shared" si="12"/>
        <v>0.33495833333333336</v>
      </c>
      <c r="J157" s="133" cm="1">
        <f t="array" ref="J157">IFERROR(IF(_xlfn.XLOOKUP(1,('Annual Sales FINAL 06262023'!$A$3:$A$4500=$A157)*('Annual Sales FINAL 06262023'!$F$3:$F$4500='Input_Data &amp; TOC'!$A$2),'Annual Sales FINAL 06262023'!$U$3:$U$4500,,TRUE)=0,VLOOKUP($A157,Table2.5a!$A$3:$AA$196,11,FALSE),_xlfn.XLOOKUP(1,('Annual Sales FINAL 06262023'!$A$3:$A$4500=$A157)*('Annual Sales FINAL 06262023'!$F$3:$F$4500='Input_Data &amp; TOC'!$A$2),'Annual Sales FINAL 06262023'!$U$3:$U$4500,,TRUE)),)</f>
        <v>0.29043333333333332</v>
      </c>
      <c r="K157" s="138">
        <f t="shared" si="13"/>
        <v>0.53559769211294261</v>
      </c>
      <c r="L157" s="134" t="str">
        <f t="shared" si="14"/>
        <v>Yes</v>
      </c>
      <c r="M157" s="135" t="str" cm="1">
        <f t="array" ref="M157">IFERROR(_xlfn.XLOOKUP(1,('Annual Sales FINAL 06262023'!$A$3:$A$4500=$A157)*('Annual Sales FINAL 06262023'!$F$3:$F$4500='Input_Data &amp; TOC'!$A$2),'Annual Sales FINAL 06262023'!$S$3:$S$4500,,TRUE),)</f>
        <v>PCE</v>
      </c>
      <c r="N157" s="174" cm="1">
        <f t="array" ref="N157">IFERROR(_xlfn.XLOOKUP(1,('Annual Sales FINAL 06262023'!$A$3:$A$4500=$A157)*('Annual Sales FINAL 06262023'!$F$3:$F$4500='Input_Data &amp; TOC'!$A$2),'Annual Sales FINAL 06262023'!$AU$3:$AU$4500,,TRUE),)</f>
        <v>12</v>
      </c>
      <c r="O157" s="98" t="str">
        <f>VLOOKUP($A157,'LOOKUP SalesReport 2023-11-13'!$A$2:$P$216,16,FALSE)</f>
        <v>Southeast</v>
      </c>
    </row>
    <row r="158" spans="1:15" s="98" customFormat="1" x14ac:dyDescent="0.25">
      <c r="A158" s="98" t="s">
        <v>748</v>
      </c>
      <c r="B158" s="98">
        <v>332670</v>
      </c>
      <c r="C158">
        <f>VLOOKUP(A158,'LOOKUP SalesReport 2023-11-13'!$A$2:$Q$216,9,FALSE)</f>
        <v>240</v>
      </c>
      <c r="D158" s="48" t="str" cm="1">
        <f t="array" ref="D158">IFERROR(_xlfn.XLOOKUP(1,('Annual Sales FINAL 06262023'!$A$3:$A$4500=Table2.5c!$A158)*('Annual Sales FINAL 06262023'!$F$3:$F$4500='Input_Data &amp; TOC'!$A$2),'Annual Sales FINAL 06262023'!$J$3:$J$4500,,TRUE),_xlfn.XLOOKUP(A158,'LOOKUP SalesReport 2023-11-13'!A:A,'LOOKUP SalesReport 2023-11-13'!H:H,,FALSE))</f>
        <v>Inside Passage Electric</v>
      </c>
      <c r="E158" s="48" t="str" cm="1">
        <f t="array" ref="E158">IFERROR(_xlfn.XLOOKUP(1,('Annual Sales FINAL 06262023'!$A$3:$A$4500=Table2.5c!$A158)*('Annual Sales FINAL 06262023'!$F$3:$F$4500='Input_Data &amp; TOC'!$A$2),'Annual Sales FINAL 06262023'!$B$3:$B$4500,,TRUE),_xlfn.XLOOKUP(A158,'LOOKUP SalesReport 2023-11-13'!A:A,'LOOKUP SalesReport 2023-11-13'!G:G,,FALSE))</f>
        <v>Hoonah</v>
      </c>
      <c r="F158" s="48" t="str" cm="1">
        <f t="array" ref="F158">IFERROR(_xlfn.XLOOKUP(1,('Annual Sales FINAL 06262023'!$A$3:$A$4500=Table2.5c!$A158)*('Annual Sales FINAL 06262023'!$F$3:$F$4500='Input_Data &amp; TOC'!$A$2),'Annual Sales FINAL 06262023'!$E$3:$E$4500,,TRUE),_xlfn.XLOOKUP(A158,'LOOKUP SalesReport 2023-11-13'!A:A,'LOOKUP SalesReport 2023-11-13'!K:K,,FALSE))</f>
        <v>Hoonah_grid</v>
      </c>
      <c r="G158" s="98" t="str">
        <f>VLOOKUP($F158,'LOOKUP INTERTIES 2023-11-08'!$B$2:$G$206,6,FALSE)</f>
        <v>Southeast</v>
      </c>
      <c r="H158" s="133" cm="1">
        <f t="array" ref="H158">IFERROR(IF(_xlfn.XLOOKUP(1,('Annual Sales FINAL 06262023'!$A$3:$A$4500=$A158)*('Annual Sales FINAL 06262023'!$F$3:$F$4500='Input_Data &amp; TOC'!$A$2),'Annual Sales FINAL 06262023'!$T$3:$T$4500,,TRUE)=0,VLOOKUP($A158,Table2.5a!$A$3:$AA$196,11,FALSE),_xlfn.XLOOKUP(1,('Annual Sales FINAL 06262023'!$A$3:$A$4500=$A158)*('Annual Sales FINAL 06262023'!$F$3:$F$4500='Input_Data &amp; TOC'!$A$2),'Annual Sales FINAL 06262023'!$T$3:$T$4500,,TRUE)),)</f>
        <v>0.62539166666666668</v>
      </c>
      <c r="I158" s="135">
        <f t="shared" si="12"/>
        <v>0.33495833333333336</v>
      </c>
      <c r="J158" s="133" cm="1">
        <f t="array" ref="J158">IFERROR(IF(_xlfn.XLOOKUP(1,('Annual Sales FINAL 06262023'!$A$3:$A$4500=$A158)*('Annual Sales FINAL 06262023'!$F$3:$F$4500='Input_Data &amp; TOC'!$A$2),'Annual Sales FINAL 06262023'!$U$3:$U$4500,,TRUE)=0,VLOOKUP($A158,Table2.5a!$A$3:$AA$196,11,FALSE),_xlfn.XLOOKUP(1,('Annual Sales FINAL 06262023'!$A$3:$A$4500=$A158)*('Annual Sales FINAL 06262023'!$F$3:$F$4500='Input_Data &amp; TOC'!$A$2),'Annual Sales FINAL 06262023'!$U$3:$U$4500,,TRUE)),)</f>
        <v>0.29043333333333332</v>
      </c>
      <c r="K158" s="138">
        <f t="shared" si="13"/>
        <v>0.53559769211294261</v>
      </c>
      <c r="L158" s="134" t="str">
        <f t="shared" si="14"/>
        <v>Yes</v>
      </c>
      <c r="M158" s="135" t="str" cm="1">
        <f t="array" ref="M158">IFERROR(_xlfn.XLOOKUP(1,('Annual Sales FINAL 06262023'!$A$3:$A$4500=$A158)*('Annual Sales FINAL 06262023'!$F$3:$F$4500='Input_Data &amp; TOC'!$A$2),'Annual Sales FINAL 06262023'!$S$3:$S$4500,,TRUE),)</f>
        <v>PCE</v>
      </c>
      <c r="N158" s="174" cm="1">
        <f t="array" ref="N158">IFERROR(_xlfn.XLOOKUP(1,('Annual Sales FINAL 06262023'!$A$3:$A$4500=$A158)*('Annual Sales FINAL 06262023'!$F$3:$F$4500='Input_Data &amp; TOC'!$A$2),'Annual Sales FINAL 06262023'!$AU$3:$AU$4500,,TRUE),)</f>
        <v>12</v>
      </c>
      <c r="O158" s="98" t="str">
        <f>VLOOKUP($A158,'LOOKUP SalesReport 2023-11-13'!$A$2:$P$216,16,FALSE)</f>
        <v>Southeast</v>
      </c>
    </row>
    <row r="159" spans="1:15" s="98" customFormat="1" x14ac:dyDescent="0.25">
      <c r="A159" s="98" t="s">
        <v>751</v>
      </c>
      <c r="B159" s="98">
        <v>332680</v>
      </c>
      <c r="C159">
        <f>VLOOKUP(A159,'LOOKUP SalesReport 2023-11-13'!$A$2:$Q$216,9,FALSE)</f>
        <v>240</v>
      </c>
      <c r="D159" s="48" t="str" cm="1">
        <f t="array" ref="D159">IFERROR(_xlfn.XLOOKUP(1,('Annual Sales FINAL 06262023'!$A$3:$A$4500=Table2.5c!$A159)*('Annual Sales FINAL 06262023'!$F$3:$F$4500='Input_Data &amp; TOC'!$A$2),'Annual Sales FINAL 06262023'!$J$3:$J$4500,,TRUE),_xlfn.XLOOKUP(A159,'LOOKUP SalesReport 2023-11-13'!A:A,'LOOKUP SalesReport 2023-11-13'!H:H,,FALSE))</f>
        <v>Inside Passage Electric</v>
      </c>
      <c r="E159" s="48" t="str" cm="1">
        <f t="array" ref="E159">IFERROR(_xlfn.XLOOKUP(1,('Annual Sales FINAL 06262023'!$A$3:$A$4500=Table2.5c!$A159)*('Annual Sales FINAL 06262023'!$F$3:$F$4500='Input_Data &amp; TOC'!$A$2),'Annual Sales FINAL 06262023'!$B$3:$B$4500,,TRUE),_xlfn.XLOOKUP(A159,'LOOKUP SalesReport 2023-11-13'!A:A,'LOOKUP SalesReport 2023-11-13'!G:G,,FALSE))</f>
        <v>Kake</v>
      </c>
      <c r="F159" s="48" t="str" cm="1">
        <f t="array" ref="F159">IFERROR(_xlfn.XLOOKUP(1,('Annual Sales FINAL 06262023'!$A$3:$A$4500=Table2.5c!$A159)*('Annual Sales FINAL 06262023'!$F$3:$F$4500='Input_Data &amp; TOC'!$A$2),'Annual Sales FINAL 06262023'!$E$3:$E$4500,,TRUE),_xlfn.XLOOKUP(A159,'LOOKUP SalesReport 2023-11-13'!A:A,'LOOKUP SalesReport 2023-11-13'!K:K,,FALSE))</f>
        <v>Kake_grid</v>
      </c>
      <c r="G159" s="98" t="str">
        <f>VLOOKUP($F159,'LOOKUP INTERTIES 2023-11-08'!$B$2:$G$206,6,FALSE)</f>
        <v>Southeast</v>
      </c>
      <c r="H159" s="133" cm="1">
        <f t="array" ref="H159">IFERROR(IF(_xlfn.XLOOKUP(1,('Annual Sales FINAL 06262023'!$A$3:$A$4500=$A159)*('Annual Sales FINAL 06262023'!$F$3:$F$4500='Input_Data &amp; TOC'!$A$2),'Annual Sales FINAL 06262023'!$T$3:$T$4500,,TRUE)=0,VLOOKUP($A159,Table2.5a!$A$3:$AA$196,11,FALSE),_xlfn.XLOOKUP(1,('Annual Sales FINAL 06262023'!$A$3:$A$4500=$A159)*('Annual Sales FINAL 06262023'!$F$3:$F$4500='Input_Data &amp; TOC'!$A$2),'Annual Sales FINAL 06262023'!$T$3:$T$4500,,TRUE)),)</f>
        <v>0.62539166666666668</v>
      </c>
      <c r="I159" s="135">
        <f t="shared" si="12"/>
        <v>0.33495833333333336</v>
      </c>
      <c r="J159" s="133" cm="1">
        <f t="array" ref="J159">IFERROR(IF(_xlfn.XLOOKUP(1,('Annual Sales FINAL 06262023'!$A$3:$A$4500=$A159)*('Annual Sales FINAL 06262023'!$F$3:$F$4500='Input_Data &amp; TOC'!$A$2),'Annual Sales FINAL 06262023'!$U$3:$U$4500,,TRUE)=0,VLOOKUP($A159,Table2.5a!$A$3:$AA$196,11,FALSE),_xlfn.XLOOKUP(1,('Annual Sales FINAL 06262023'!$A$3:$A$4500=$A159)*('Annual Sales FINAL 06262023'!$F$3:$F$4500='Input_Data &amp; TOC'!$A$2),'Annual Sales FINAL 06262023'!$U$3:$U$4500,,TRUE)),)</f>
        <v>0.29043333333333332</v>
      </c>
      <c r="K159" s="138">
        <f t="shared" si="13"/>
        <v>0.53559769211294261</v>
      </c>
      <c r="L159" s="134" t="str">
        <f t="shared" si="14"/>
        <v>Yes</v>
      </c>
      <c r="M159" s="135" t="str" cm="1">
        <f t="array" ref="M159">IFERROR(_xlfn.XLOOKUP(1,('Annual Sales FINAL 06262023'!$A$3:$A$4500=$A159)*('Annual Sales FINAL 06262023'!$F$3:$F$4500='Input_Data &amp; TOC'!$A$2),'Annual Sales FINAL 06262023'!$S$3:$S$4500,,TRUE),)</f>
        <v>PCE</v>
      </c>
      <c r="N159" s="174" cm="1">
        <f t="array" ref="N159">IFERROR(_xlfn.XLOOKUP(1,('Annual Sales FINAL 06262023'!$A$3:$A$4500=$A159)*('Annual Sales FINAL 06262023'!$F$3:$F$4500='Input_Data &amp; TOC'!$A$2),'Annual Sales FINAL 06262023'!$AU$3:$AU$4500,,TRUE),)</f>
        <v>12</v>
      </c>
      <c r="O159" s="98" t="str">
        <f>VLOOKUP($A159,'LOOKUP SalesReport 2023-11-13'!$A$2:$P$216,16,FALSE)</f>
        <v>Southeast</v>
      </c>
    </row>
    <row r="160" spans="1:15" s="98" customFormat="1" x14ac:dyDescent="0.25">
      <c r="A160" s="98" t="s">
        <v>747</v>
      </c>
      <c r="B160" s="98">
        <v>332700</v>
      </c>
      <c r="C160">
        <f>VLOOKUP(A160,'LOOKUP SalesReport 2023-11-13'!$A$2:$Q$216,9,FALSE)</f>
        <v>240</v>
      </c>
      <c r="D160" s="48" t="str" cm="1">
        <f t="array" ref="D160">IFERROR(_xlfn.XLOOKUP(1,('Annual Sales FINAL 06262023'!$A$3:$A$4500=Table2.5c!$A160)*('Annual Sales FINAL 06262023'!$F$3:$F$4500='Input_Data &amp; TOC'!$A$2),'Annual Sales FINAL 06262023'!$J$3:$J$4500,,TRUE),_xlfn.XLOOKUP(A160,'LOOKUP SalesReport 2023-11-13'!A:A,'LOOKUP SalesReport 2023-11-13'!H:H,,FALSE))</f>
        <v>Inside Passage Electric</v>
      </c>
      <c r="E160" s="48" t="str" cm="1">
        <f t="array" ref="E160">IFERROR(_xlfn.XLOOKUP(1,('Annual Sales FINAL 06262023'!$A$3:$A$4500=Table2.5c!$A160)*('Annual Sales FINAL 06262023'!$F$3:$F$4500='Input_Data &amp; TOC'!$A$2),'Annual Sales FINAL 06262023'!$B$3:$B$4500,,TRUE),_xlfn.XLOOKUP(A160,'LOOKUP SalesReport 2023-11-13'!A:A,'LOOKUP SalesReport 2023-11-13'!G:G,,FALSE))</f>
        <v>Klukwan</v>
      </c>
      <c r="F160" s="48" t="str" cm="1">
        <f t="array" ref="F160">IFERROR(_xlfn.XLOOKUP(1,('Annual Sales FINAL 06262023'!$A$3:$A$4500=Table2.5c!$A160)*('Annual Sales FINAL 06262023'!$F$3:$F$4500='Input_Data &amp; TOC'!$A$2),'Annual Sales FINAL 06262023'!$E$3:$E$4500,,TRUE),_xlfn.XLOOKUP(A160,'LOOKUP SalesReport 2023-11-13'!A:A,'LOOKUP SalesReport 2023-11-13'!K:K,,FALSE))</f>
        <v>UpperLynnCanal_grid</v>
      </c>
      <c r="G160" s="98" t="str">
        <f>VLOOKUP($F160,'LOOKUP INTERTIES 2023-11-08'!$B$2:$G$206,6,FALSE)</f>
        <v>Southeast</v>
      </c>
      <c r="H160" s="133" cm="1">
        <f t="array" ref="H160">IFERROR(IF(_xlfn.XLOOKUP(1,('Annual Sales FINAL 06262023'!$A$3:$A$4500=$A160)*('Annual Sales FINAL 06262023'!$F$3:$F$4500='Input_Data &amp; TOC'!$A$2),'Annual Sales FINAL 06262023'!$T$3:$T$4500,,TRUE)=0,VLOOKUP($A160,Table2.5a!$A$3:$AA$196,11,FALSE),_xlfn.XLOOKUP(1,('Annual Sales FINAL 06262023'!$A$3:$A$4500=$A160)*('Annual Sales FINAL 06262023'!$F$3:$F$4500='Input_Data &amp; TOC'!$A$2),'Annual Sales FINAL 06262023'!$T$3:$T$4500,,TRUE)),)</f>
        <v>0.62539166666666668</v>
      </c>
      <c r="I160" s="135">
        <f t="shared" si="12"/>
        <v>0.33495833333333336</v>
      </c>
      <c r="J160" s="133" cm="1">
        <f t="array" ref="J160">IFERROR(IF(_xlfn.XLOOKUP(1,('Annual Sales FINAL 06262023'!$A$3:$A$4500=$A160)*('Annual Sales FINAL 06262023'!$F$3:$F$4500='Input_Data &amp; TOC'!$A$2),'Annual Sales FINAL 06262023'!$U$3:$U$4500,,TRUE)=0,VLOOKUP($A160,Table2.5a!$A$3:$AA$196,11,FALSE),_xlfn.XLOOKUP(1,('Annual Sales FINAL 06262023'!$A$3:$A$4500=$A160)*('Annual Sales FINAL 06262023'!$F$3:$F$4500='Input_Data &amp; TOC'!$A$2),'Annual Sales FINAL 06262023'!$U$3:$U$4500,,TRUE)),)</f>
        <v>0.29043333333333332</v>
      </c>
      <c r="K160" s="138">
        <f t="shared" si="13"/>
        <v>0.53559769211294261</v>
      </c>
      <c r="L160" s="134" t="str">
        <f t="shared" si="14"/>
        <v>Yes</v>
      </c>
      <c r="M160" s="135" t="str" cm="1">
        <f t="array" ref="M160">IFERROR(_xlfn.XLOOKUP(1,('Annual Sales FINAL 06262023'!$A$3:$A$4500=$A160)*('Annual Sales FINAL 06262023'!$F$3:$F$4500='Input_Data &amp; TOC'!$A$2),'Annual Sales FINAL 06262023'!$S$3:$S$4500,,TRUE),)</f>
        <v>PCE</v>
      </c>
      <c r="N160" s="174" cm="1">
        <f t="array" ref="N160">IFERROR(_xlfn.XLOOKUP(1,('Annual Sales FINAL 06262023'!$A$3:$A$4500=$A160)*('Annual Sales FINAL 06262023'!$F$3:$F$4500='Input_Data &amp; TOC'!$A$2),'Annual Sales FINAL 06262023'!$AU$3:$AU$4500,,TRUE),)</f>
        <v>12</v>
      </c>
      <c r="O160" s="98" t="str">
        <f>VLOOKUP($A160,'LOOKUP SalesReport 2023-11-13'!$A$2:$P$216,16,FALSE)</f>
        <v>Southeast</v>
      </c>
    </row>
    <row r="161" spans="1:15" s="98" customFormat="1" x14ac:dyDescent="0.25">
      <c r="A161" s="98" t="s">
        <v>1065</v>
      </c>
      <c r="B161" s="98">
        <v>331960</v>
      </c>
      <c r="C161">
        <f>VLOOKUP(A161,'LOOKUP SalesReport 2023-11-13'!$A$2:$Q$216,9,FALSE)</f>
        <v>701</v>
      </c>
      <c r="D161" s="48" t="str" cm="1">
        <f t="array" ref="D161">IFERROR(_xlfn.XLOOKUP(1,('Annual Sales FINAL 06262023'!$A$3:$A$4500=Table2.5c!$A161)*('Annual Sales FINAL 06262023'!$F$3:$F$4500='Input_Data &amp; TOC'!$A$2),'Annual Sales FINAL 06262023'!$J$3:$J$4500,,TRUE),_xlfn.XLOOKUP(A161,'LOOKUP SalesReport 2023-11-13'!A:A,'LOOKUP SalesReport 2023-11-13'!H:H,,FALSE))</f>
        <v>Elfin Cove Utility Commission</v>
      </c>
      <c r="E161" s="48" t="str" cm="1">
        <f t="array" ref="E161">IFERROR(_xlfn.XLOOKUP(1,('Annual Sales FINAL 06262023'!$A$3:$A$4500=Table2.5c!$A161)*('Annual Sales FINAL 06262023'!$F$3:$F$4500='Input_Data &amp; TOC'!$A$2),'Annual Sales FINAL 06262023'!$B$3:$B$4500,,TRUE),_xlfn.XLOOKUP(A161,'LOOKUP SalesReport 2023-11-13'!A:A,'LOOKUP SalesReport 2023-11-13'!G:G,,FALSE))</f>
        <v>Elfin Cove</v>
      </c>
      <c r="F161" s="48" t="str" cm="1">
        <f t="array" ref="F161">IFERROR(_xlfn.XLOOKUP(1,('Annual Sales FINAL 06262023'!$A$3:$A$4500=Table2.5c!$A161)*('Annual Sales FINAL 06262023'!$F$3:$F$4500='Input_Data &amp; TOC'!$A$2),'Annual Sales FINAL 06262023'!$E$3:$E$4500,,TRUE),_xlfn.XLOOKUP(A161,'LOOKUP SalesReport 2023-11-13'!A:A,'LOOKUP SalesReport 2023-11-13'!K:K,,FALSE))</f>
        <v>Elfin Cove_grid</v>
      </c>
      <c r="G161" s="98" t="str">
        <f>VLOOKUP($F161,'LOOKUP INTERTIES 2023-11-08'!$B$2:$G$206,6,FALSE)</f>
        <v>Southeast</v>
      </c>
      <c r="H161" s="133" cm="1">
        <f t="array" ref="H161">IFERROR(IF(_xlfn.XLOOKUP(1,('Annual Sales FINAL 06262023'!$A$3:$A$4500=$A161)*('Annual Sales FINAL 06262023'!$F$3:$F$4500='Input_Data &amp; TOC'!$A$2),'Annual Sales FINAL 06262023'!$T$3:$T$4500,,TRUE)=0,VLOOKUP($A161,Table2.5a!$A$3:$AA$196,11,FALSE),_xlfn.XLOOKUP(1,('Annual Sales FINAL 06262023'!$A$3:$A$4500=$A161)*('Annual Sales FINAL 06262023'!$F$3:$F$4500='Input_Data &amp; TOC'!$A$2),'Annual Sales FINAL 06262023'!$T$3:$T$4500,,TRUE)),)</f>
        <v>0.66</v>
      </c>
      <c r="I161" s="135">
        <f t="shared" si="12"/>
        <v>0.35486666666666672</v>
      </c>
      <c r="J161" s="133" cm="1">
        <f t="array" ref="J161">IFERROR(IF(_xlfn.XLOOKUP(1,('Annual Sales FINAL 06262023'!$A$3:$A$4500=$A161)*('Annual Sales FINAL 06262023'!$F$3:$F$4500='Input_Data &amp; TOC'!$A$2),'Annual Sales FINAL 06262023'!$U$3:$U$4500,,TRUE)=0,VLOOKUP($A161,Table2.5a!$A$3:$AA$196,11,FALSE),_xlfn.XLOOKUP(1,('Annual Sales FINAL 06262023'!$A$3:$A$4500=$A161)*('Annual Sales FINAL 06262023'!$F$3:$F$4500='Input_Data &amp; TOC'!$A$2),'Annual Sales FINAL 06262023'!$U$3:$U$4500,,TRUE)),)</f>
        <v>0.30513333333333331</v>
      </c>
      <c r="K161" s="138">
        <f t="shared" si="13"/>
        <v>0.53767676767676775</v>
      </c>
      <c r="L161" s="134" t="str">
        <f t="shared" si="14"/>
        <v>Yes</v>
      </c>
      <c r="M161" s="135" t="str" cm="1">
        <f t="array" ref="M161">IFERROR(_xlfn.XLOOKUP(1,('Annual Sales FINAL 06262023'!$A$3:$A$4500=$A161)*('Annual Sales FINAL 06262023'!$F$3:$F$4500='Input_Data &amp; TOC'!$A$2),'Annual Sales FINAL 06262023'!$S$3:$S$4500,,TRUE),)</f>
        <v>PCE</v>
      </c>
      <c r="N161" s="174" cm="1">
        <f t="array" ref="N161">IFERROR(_xlfn.XLOOKUP(1,('Annual Sales FINAL 06262023'!$A$3:$A$4500=$A161)*('Annual Sales FINAL 06262023'!$F$3:$F$4500='Input_Data &amp; TOC'!$A$2),'Annual Sales FINAL 06262023'!$AU$3:$AU$4500,,TRUE),)</f>
        <v>12</v>
      </c>
      <c r="O161" s="98" t="str">
        <f>VLOOKUP($A161,'LOOKUP SalesReport 2023-11-13'!$A$2:$P$216,16,FALSE)</f>
        <v>Southeast</v>
      </c>
    </row>
    <row r="162" spans="1:15" s="98" customFormat="1" x14ac:dyDescent="0.25">
      <c r="A162" s="98" t="s">
        <v>835</v>
      </c>
      <c r="B162" s="98">
        <v>332030</v>
      </c>
      <c r="C162">
        <f>VLOOKUP(A162,'LOOKUP SalesReport 2023-11-13'!$A$2:$Q$216,9,FALSE)</f>
        <v>332</v>
      </c>
      <c r="D162" s="48" t="str" cm="1">
        <f t="array" ref="D162">IFERROR(_xlfn.XLOOKUP(1,('Annual Sales FINAL 06262023'!$A$3:$A$4500=Table2.5c!$A162)*('Annual Sales FINAL 06262023'!$F$3:$F$4500='Input_Data &amp; TOC'!$A$2),'Annual Sales FINAL 06262023'!$J$3:$J$4500,,TRUE),_xlfn.XLOOKUP(A162,'LOOKUP SalesReport 2023-11-13'!A:A,'LOOKUP SalesReport 2023-11-13'!H:H,,FALSE))</f>
        <v>Hughes Power &amp; Light</v>
      </c>
      <c r="E162" s="48" t="str" cm="1">
        <f t="array" ref="E162">IFERROR(_xlfn.XLOOKUP(1,('Annual Sales FINAL 06262023'!$A$3:$A$4500=Table2.5c!$A162)*('Annual Sales FINAL 06262023'!$F$3:$F$4500='Input_Data &amp; TOC'!$A$2),'Annual Sales FINAL 06262023'!$B$3:$B$4500,,TRUE),_xlfn.XLOOKUP(A162,'LOOKUP SalesReport 2023-11-13'!A:A,'LOOKUP SalesReport 2023-11-13'!G:G,,FALSE))</f>
        <v>Hughes</v>
      </c>
      <c r="F162" s="48" t="str" cm="1">
        <f t="array" ref="F162">IFERROR(_xlfn.XLOOKUP(1,('Annual Sales FINAL 06262023'!$A$3:$A$4500=Table2.5c!$A162)*('Annual Sales FINAL 06262023'!$F$3:$F$4500='Input_Data &amp; TOC'!$A$2),'Annual Sales FINAL 06262023'!$E$3:$E$4500,,TRUE),_xlfn.XLOOKUP(A162,'LOOKUP SalesReport 2023-11-13'!A:A,'LOOKUP SalesReport 2023-11-13'!K:K,,FALSE))</f>
        <v>Hughes_grid</v>
      </c>
      <c r="G162" s="98" t="str">
        <f>VLOOKUP($F162,'LOOKUP INTERTIES 2023-11-08'!$B$2:$G$206,6,FALSE)</f>
        <v>Yukon-Koyukuk/Upper Tanana</v>
      </c>
      <c r="H162" s="133" cm="1">
        <f t="array" ref="H162">IFERROR(IF(_xlfn.XLOOKUP(1,('Annual Sales FINAL 06262023'!$A$3:$A$4500=$A162)*('Annual Sales FINAL 06262023'!$F$3:$F$4500='Input_Data &amp; TOC'!$A$2),'Annual Sales FINAL 06262023'!$T$3:$T$4500,,TRUE)=0,VLOOKUP($A162,Table2.5a!$A$3:$AA$196,11,FALSE),_xlfn.XLOOKUP(1,('Annual Sales FINAL 06262023'!$A$3:$A$4500=$A162)*('Annual Sales FINAL 06262023'!$F$3:$F$4500='Input_Data &amp; TOC'!$A$2),'Annual Sales FINAL 06262023'!$T$3:$T$4500,,TRUE)),)</f>
        <v>0.71</v>
      </c>
      <c r="I162" s="135">
        <f t="shared" si="12"/>
        <v>0.49053333333333327</v>
      </c>
      <c r="J162" s="133" cm="1">
        <f t="array" ref="J162">IFERROR(IF(_xlfn.XLOOKUP(1,('Annual Sales FINAL 06262023'!$A$3:$A$4500=$A162)*('Annual Sales FINAL 06262023'!$F$3:$F$4500='Input_Data &amp; TOC'!$A$2),'Annual Sales FINAL 06262023'!$U$3:$U$4500,,TRUE)=0,VLOOKUP($A162,Table2.5a!$A$3:$AA$196,11,FALSE),_xlfn.XLOOKUP(1,('Annual Sales FINAL 06262023'!$A$3:$A$4500=$A162)*('Annual Sales FINAL 06262023'!$F$3:$F$4500='Input_Data &amp; TOC'!$A$2),'Annual Sales FINAL 06262023'!$U$3:$U$4500,,TRUE)),)</f>
        <v>0.21946666666666667</v>
      </c>
      <c r="K162" s="138">
        <f t="shared" si="13"/>
        <v>0.6908920187793427</v>
      </c>
      <c r="L162" s="134" t="str">
        <f t="shared" si="14"/>
        <v>Yes</v>
      </c>
      <c r="M162" s="135" t="str" cm="1">
        <f t="array" ref="M162">IFERROR(_xlfn.XLOOKUP(1,('Annual Sales FINAL 06262023'!$A$3:$A$4500=$A162)*('Annual Sales FINAL 06262023'!$F$3:$F$4500='Input_Data &amp; TOC'!$A$2),'Annual Sales FINAL 06262023'!$S$3:$S$4500,,TRUE),)</f>
        <v>PCE</v>
      </c>
      <c r="N162" s="174" cm="1">
        <f t="array" ref="N162">IFERROR(_xlfn.XLOOKUP(1,('Annual Sales FINAL 06262023'!$A$3:$A$4500=$A162)*('Annual Sales FINAL 06262023'!$F$3:$F$4500='Input_Data &amp; TOC'!$A$2),'Annual Sales FINAL 06262023'!$AU$3:$AU$4500,,TRUE),)</f>
        <v>12</v>
      </c>
      <c r="O162" s="98" t="str">
        <f>VLOOKUP($A162,'LOOKUP SalesReport 2023-11-13'!$A$2:$P$216,16,FALSE)</f>
        <v>Yukon-Koyukuk/Upper Tanana</v>
      </c>
    </row>
    <row r="163" spans="1:15" s="98" customFormat="1" x14ac:dyDescent="0.25">
      <c r="A163" s="98" t="s">
        <v>897</v>
      </c>
      <c r="B163" s="98">
        <v>332530</v>
      </c>
      <c r="C163">
        <f>VLOOKUP(A163,'LOOKUP SalesReport 2023-11-13'!$A$2:$Q$216,9,FALSE)</f>
        <v>364</v>
      </c>
      <c r="D163" s="48" t="str" cm="1">
        <f t="array" ref="D163">IFERROR(_xlfn.XLOOKUP(1,('Annual Sales FINAL 06262023'!$A$3:$A$4500=Table2.5c!$A163)*('Annual Sales FINAL 06262023'!$F$3:$F$4500='Input_Data &amp; TOC'!$A$2),'Annual Sales FINAL 06262023'!$J$3:$J$4500,,TRUE),_xlfn.XLOOKUP(A163,'LOOKUP SalesReport 2023-11-13'!A:A,'LOOKUP SalesReport 2023-11-13'!H:H,,FALSE))</f>
        <v>Ruby, City of</v>
      </c>
      <c r="E163" s="48" t="str" cm="1">
        <f t="array" ref="E163">IFERROR(_xlfn.XLOOKUP(1,('Annual Sales FINAL 06262023'!$A$3:$A$4500=Table2.5c!$A163)*('Annual Sales FINAL 06262023'!$F$3:$F$4500='Input_Data &amp; TOC'!$A$2),'Annual Sales FINAL 06262023'!$B$3:$B$4500,,TRUE),_xlfn.XLOOKUP(A163,'LOOKUP SalesReport 2023-11-13'!A:A,'LOOKUP SalesReport 2023-11-13'!G:G,,FALSE))</f>
        <v>Ruby</v>
      </c>
      <c r="F163" s="48" t="str" cm="1">
        <f t="array" ref="F163">IFERROR(_xlfn.XLOOKUP(1,('Annual Sales FINAL 06262023'!$A$3:$A$4500=Table2.5c!$A163)*('Annual Sales FINAL 06262023'!$F$3:$F$4500='Input_Data &amp; TOC'!$A$2),'Annual Sales FINAL 06262023'!$E$3:$E$4500,,TRUE),_xlfn.XLOOKUP(A163,'LOOKUP SalesReport 2023-11-13'!A:A,'LOOKUP SalesReport 2023-11-13'!K:K,,FALSE))</f>
        <v>Ruby_grid</v>
      </c>
      <c r="G163" s="98" t="str">
        <f>VLOOKUP($F163,'LOOKUP INTERTIES 2023-11-08'!$B$2:$G$206,6,FALSE)</f>
        <v>Yukon-Koyukuk/Upper Tanana</v>
      </c>
      <c r="H163" s="133" cm="1">
        <f t="array" ref="H163">IFERROR(IF(_xlfn.XLOOKUP(1,('Annual Sales FINAL 06262023'!$A$3:$A$4500=$A163)*('Annual Sales FINAL 06262023'!$F$3:$F$4500='Input_Data &amp; TOC'!$A$2),'Annual Sales FINAL 06262023'!$T$3:$T$4500,,TRUE)=0,VLOOKUP($A163,Table2.5a!$A$3:$AA$196,11,FALSE),_xlfn.XLOOKUP(1,('Annual Sales FINAL 06262023'!$A$3:$A$4500=$A163)*('Annual Sales FINAL 06262023'!$F$3:$F$4500='Input_Data &amp; TOC'!$A$2),'Annual Sales FINAL 06262023'!$T$3:$T$4500,,TRUE)),)</f>
        <v>0.75</v>
      </c>
      <c r="I163" s="135">
        <f t="shared" ref="I163:I194" si="15">IFERROR(H163-J163,)</f>
        <v>0.37688333333333329</v>
      </c>
      <c r="J163" s="133" cm="1">
        <f t="array" ref="J163">IFERROR(IF(_xlfn.XLOOKUP(1,('Annual Sales FINAL 06262023'!$A$3:$A$4500=$A163)*('Annual Sales FINAL 06262023'!$F$3:$F$4500='Input_Data &amp; TOC'!$A$2),'Annual Sales FINAL 06262023'!$U$3:$U$4500,,TRUE)=0,VLOOKUP($A163,Table2.5a!$A$3:$AA$196,11,FALSE),_xlfn.XLOOKUP(1,('Annual Sales FINAL 06262023'!$A$3:$A$4500=$A163)*('Annual Sales FINAL 06262023'!$F$3:$F$4500='Input_Data &amp; TOC'!$A$2),'Annual Sales FINAL 06262023'!$U$3:$U$4500,,TRUE)),)</f>
        <v>0.37311666666666671</v>
      </c>
      <c r="K163" s="138">
        <f t="shared" ref="K163:K196" si="16">IFERROR(I163/H163,)</f>
        <v>0.50251111111111102</v>
      </c>
      <c r="L163" s="134" t="str">
        <f t="shared" ref="L163:L196" si="17">IF(B163=0,"No","Yes")</f>
        <v>Yes</v>
      </c>
      <c r="M163" s="135" t="str" cm="1">
        <f t="array" ref="M163">IFERROR(_xlfn.XLOOKUP(1,('Annual Sales FINAL 06262023'!$A$3:$A$4500=$A163)*('Annual Sales FINAL 06262023'!$F$3:$F$4500='Input_Data &amp; TOC'!$A$2),'Annual Sales FINAL 06262023'!$S$3:$S$4500,,TRUE),)</f>
        <v>PCE</v>
      </c>
      <c r="N163" s="174" cm="1">
        <f t="array" ref="N163">IFERROR(_xlfn.XLOOKUP(1,('Annual Sales FINAL 06262023'!$A$3:$A$4500=$A163)*('Annual Sales FINAL 06262023'!$F$3:$F$4500='Input_Data &amp; TOC'!$A$2),'Annual Sales FINAL 06262023'!$AU$3:$AU$4500,,TRUE),)</f>
        <v>12</v>
      </c>
      <c r="O163" s="98" t="str">
        <f>VLOOKUP($A163,'LOOKUP SalesReport 2023-11-13'!$A$2:$P$216,16,FALSE)</f>
        <v>Yukon-Koyukuk/Upper Tanana</v>
      </c>
    </row>
    <row r="164" spans="1:15" s="98" customFormat="1" x14ac:dyDescent="0.25">
      <c r="A164" s="98" t="s">
        <v>492</v>
      </c>
      <c r="B164" s="98">
        <v>332220</v>
      </c>
      <c r="C164">
        <f>VLOOKUP(A164,'LOOKUP SalesReport 2023-11-13'!$A$2:$Q$216,9,FALSE)</f>
        <v>44</v>
      </c>
      <c r="D164" s="48" t="str" cm="1">
        <f t="array" ref="D164">IFERROR(_xlfn.XLOOKUP(1,('Annual Sales FINAL 06262023'!$A$3:$A$4500=Table2.5c!$A164)*('Annual Sales FINAL 06262023'!$F$3:$F$4500='Input_Data &amp; TOC'!$A$2),'Annual Sales FINAL 06262023'!$J$3:$J$4500,,TRUE),_xlfn.XLOOKUP(A164,'LOOKUP SalesReport 2023-11-13'!A:A,'LOOKUP SalesReport 2023-11-13'!H:H,,FALSE))</f>
        <v>Mcgrath Light &amp; Power</v>
      </c>
      <c r="E164" s="48" t="str" cm="1">
        <f t="array" ref="E164">IFERROR(_xlfn.XLOOKUP(1,('Annual Sales FINAL 06262023'!$A$3:$A$4500=Table2.5c!$A164)*('Annual Sales FINAL 06262023'!$F$3:$F$4500='Input_Data &amp; TOC'!$A$2),'Annual Sales FINAL 06262023'!$B$3:$B$4500,,TRUE),_xlfn.XLOOKUP(A164,'LOOKUP SalesReport 2023-11-13'!A:A,'LOOKUP SalesReport 2023-11-13'!G:G,,FALSE))</f>
        <v>McGrath</v>
      </c>
      <c r="F164" s="48" t="str" cm="1">
        <f t="array" ref="F164">IFERROR(_xlfn.XLOOKUP(1,('Annual Sales FINAL 06262023'!$A$3:$A$4500=Table2.5c!$A164)*('Annual Sales FINAL 06262023'!$F$3:$F$4500='Input_Data &amp; TOC'!$A$2),'Annual Sales FINAL 06262023'!$E$3:$E$4500,,TRUE),_xlfn.XLOOKUP(A164,'LOOKUP SalesReport 2023-11-13'!A:A,'LOOKUP SalesReport 2023-11-13'!K:K,,FALSE))</f>
        <v>McGrath_grid</v>
      </c>
      <c r="G164" s="98" t="str">
        <f>VLOOKUP($F164,'LOOKUP INTERTIES 2023-11-08'!$B$2:$G$206,6,FALSE)</f>
        <v>Yukon-Koyukuk/Upper Tanana</v>
      </c>
      <c r="H164" s="133" cm="1">
        <f t="array" ref="H164">IFERROR(IF(_xlfn.XLOOKUP(1,('Annual Sales FINAL 06262023'!$A$3:$A$4500=$A164)*('Annual Sales FINAL 06262023'!$F$3:$F$4500='Input_Data &amp; TOC'!$A$2),'Annual Sales FINAL 06262023'!$T$3:$T$4500,,TRUE)=0,VLOOKUP($A164,Table2.5a!$A$3:$AA$196,11,FALSE),_xlfn.XLOOKUP(1,('Annual Sales FINAL 06262023'!$A$3:$A$4500=$A164)*('Annual Sales FINAL 06262023'!$F$3:$F$4500='Input_Data &amp; TOC'!$A$2),'Annual Sales FINAL 06262023'!$T$3:$T$4500,,TRUE)),)</f>
        <v>0.77984166666666666</v>
      </c>
      <c r="I164" s="135">
        <f t="shared" si="15"/>
        <v>0.36926666666666674</v>
      </c>
      <c r="J164" s="133" cm="1">
        <f t="array" ref="J164">IFERROR(IF(_xlfn.XLOOKUP(1,('Annual Sales FINAL 06262023'!$A$3:$A$4500=$A164)*('Annual Sales FINAL 06262023'!$F$3:$F$4500='Input_Data &amp; TOC'!$A$2),'Annual Sales FINAL 06262023'!$U$3:$U$4500,,TRUE)=0,VLOOKUP($A164,Table2.5a!$A$3:$AA$196,11,FALSE),_xlfn.XLOOKUP(1,('Annual Sales FINAL 06262023'!$A$3:$A$4500=$A164)*('Annual Sales FINAL 06262023'!$F$3:$F$4500='Input_Data &amp; TOC'!$A$2),'Annual Sales FINAL 06262023'!$U$3:$U$4500,,TRUE)),)</f>
        <v>0.41057499999999991</v>
      </c>
      <c r="K164" s="138">
        <f t="shared" si="16"/>
        <v>0.47351492290101632</v>
      </c>
      <c r="L164" s="134" t="str">
        <f t="shared" si="17"/>
        <v>Yes</v>
      </c>
      <c r="M164" s="135" t="str" cm="1">
        <f t="array" ref="M164">IFERROR(_xlfn.XLOOKUP(1,('Annual Sales FINAL 06262023'!$A$3:$A$4500=$A164)*('Annual Sales FINAL 06262023'!$F$3:$F$4500='Input_Data &amp; TOC'!$A$2),'Annual Sales FINAL 06262023'!$S$3:$S$4500,,TRUE),)</f>
        <v>PCE</v>
      </c>
      <c r="N164" s="174" cm="1">
        <f t="array" ref="N164">IFERROR(_xlfn.XLOOKUP(1,('Annual Sales FINAL 06262023'!$A$3:$A$4500=$A164)*('Annual Sales FINAL 06262023'!$F$3:$F$4500='Input_Data &amp; TOC'!$A$2),'Annual Sales FINAL 06262023'!$AU$3:$AU$4500,,TRUE),)</f>
        <v>12</v>
      </c>
      <c r="O164" s="98" t="str">
        <f>VLOOKUP($A164,'LOOKUP SalesReport 2023-11-13'!$A$2:$P$216,16,FALSE)</f>
        <v>Yukon-Koyukuk/Upper Tanana</v>
      </c>
    </row>
    <row r="165" spans="1:15" s="98" customFormat="1" x14ac:dyDescent="0.25">
      <c r="A165" s="98" t="s">
        <v>963</v>
      </c>
      <c r="B165" s="98">
        <v>331790</v>
      </c>
      <c r="C165">
        <f>VLOOKUP(A165,'LOOKUP SalesReport 2023-11-13'!$A$2:$Q$216,9,FALSE)</f>
        <v>420</v>
      </c>
      <c r="D165" s="48" t="str" cm="1">
        <f t="array" ref="D165">IFERROR(_xlfn.XLOOKUP(1,('Annual Sales FINAL 06262023'!$A$3:$A$4500=Table2.5c!$A165)*('Annual Sales FINAL 06262023'!$F$3:$F$4500='Input_Data &amp; TOC'!$A$2),'Annual Sales FINAL 06262023'!$J$3:$J$4500,,TRUE),_xlfn.XLOOKUP(A165,'LOOKUP SalesReport 2023-11-13'!A:A,'LOOKUP SalesReport 2023-11-13'!H:H,,FALSE))</f>
        <v>Beaver Joint Utilities</v>
      </c>
      <c r="E165" s="48" t="str" cm="1">
        <f t="array" ref="E165">IFERROR(_xlfn.XLOOKUP(1,('Annual Sales FINAL 06262023'!$A$3:$A$4500=Table2.5c!$A165)*('Annual Sales FINAL 06262023'!$F$3:$F$4500='Input_Data &amp; TOC'!$A$2),'Annual Sales FINAL 06262023'!$B$3:$B$4500,,TRUE),_xlfn.XLOOKUP(A165,'LOOKUP SalesReport 2023-11-13'!A:A,'LOOKUP SalesReport 2023-11-13'!G:G,,FALSE))</f>
        <v>Beaver</v>
      </c>
      <c r="F165" s="48" t="str" cm="1">
        <f t="array" ref="F165">IFERROR(_xlfn.XLOOKUP(1,('Annual Sales FINAL 06262023'!$A$3:$A$4500=Table2.5c!$A165)*('Annual Sales FINAL 06262023'!$F$3:$F$4500='Input_Data &amp; TOC'!$A$2),'Annual Sales FINAL 06262023'!$E$3:$E$4500,,TRUE),_xlfn.XLOOKUP(A165,'LOOKUP SalesReport 2023-11-13'!A:A,'LOOKUP SalesReport 2023-11-13'!K:K,,FALSE))</f>
        <v>Beaver_grid</v>
      </c>
      <c r="G165" s="98" t="str">
        <f>VLOOKUP($F165,'LOOKUP INTERTIES 2023-11-08'!$B$2:$G$206,6,FALSE)</f>
        <v>Yukon-Koyukuk/Upper Tanana</v>
      </c>
      <c r="H165" s="133" cm="1">
        <f t="array" ref="H165">IFERROR(IF(_xlfn.XLOOKUP(1,('Annual Sales FINAL 06262023'!$A$3:$A$4500=$A165)*('Annual Sales FINAL 06262023'!$F$3:$F$4500='Input_Data &amp; TOC'!$A$2),'Annual Sales FINAL 06262023'!$T$3:$T$4500,,TRUE)=0,VLOOKUP($A165,Table2.5a!$A$3:$AA$196,11,FALSE),_xlfn.XLOOKUP(1,('Annual Sales FINAL 06262023'!$A$3:$A$4500=$A165)*('Annual Sales FINAL 06262023'!$F$3:$F$4500='Input_Data &amp; TOC'!$A$2),'Annual Sales FINAL 06262023'!$T$3:$T$4500,,TRUE)),)</f>
        <v>0.90000000000000024</v>
      </c>
      <c r="I165" s="135">
        <f t="shared" si="15"/>
        <v>0.56394166666666701</v>
      </c>
      <c r="J165" s="133" cm="1">
        <f t="array" ref="J165">IFERROR(IF(_xlfn.XLOOKUP(1,('Annual Sales FINAL 06262023'!$A$3:$A$4500=$A165)*('Annual Sales FINAL 06262023'!$F$3:$F$4500='Input_Data &amp; TOC'!$A$2),'Annual Sales FINAL 06262023'!$U$3:$U$4500,,TRUE)=0,VLOOKUP($A165,Table2.5a!$A$3:$AA$196,11,FALSE),_xlfn.XLOOKUP(1,('Annual Sales FINAL 06262023'!$A$3:$A$4500=$A165)*('Annual Sales FINAL 06262023'!$F$3:$F$4500='Input_Data &amp; TOC'!$A$2),'Annual Sales FINAL 06262023'!$U$3:$U$4500,,TRUE)),)</f>
        <v>0.33605833333333329</v>
      </c>
      <c r="K165" s="138">
        <f t="shared" si="16"/>
        <v>0.62660185185185202</v>
      </c>
      <c r="L165" s="134" t="str">
        <f t="shared" si="17"/>
        <v>Yes</v>
      </c>
      <c r="M165" s="135" t="str" cm="1">
        <f t="array" ref="M165">IFERROR(_xlfn.XLOOKUP(1,('Annual Sales FINAL 06262023'!$A$3:$A$4500=$A165)*('Annual Sales FINAL 06262023'!$F$3:$F$4500='Input_Data &amp; TOC'!$A$2),'Annual Sales FINAL 06262023'!$S$3:$S$4500,,TRUE),)</f>
        <v>PCE</v>
      </c>
      <c r="N165" s="174" cm="1">
        <f t="array" ref="N165">IFERROR(_xlfn.XLOOKUP(1,('Annual Sales FINAL 06262023'!$A$3:$A$4500=$A165)*('Annual Sales FINAL 06262023'!$F$3:$F$4500='Input_Data &amp; TOC'!$A$2),'Annual Sales FINAL 06262023'!$AU$3:$AU$4500,,TRUE),)</f>
        <v>12</v>
      </c>
      <c r="O165" s="98" t="str">
        <f>VLOOKUP($A165,'LOOKUP SalesReport 2023-11-13'!$A$2:$P$216,16,FALSE)</f>
        <v>Yukon-Koyukuk/Upper Tanana</v>
      </c>
    </row>
    <row r="166" spans="1:15" s="98" customFormat="1" x14ac:dyDescent="0.25">
      <c r="A166" s="98" t="s">
        <v>1081</v>
      </c>
      <c r="B166" s="98">
        <v>331770</v>
      </c>
      <c r="C166">
        <f>VLOOKUP(A166,'LOOKUP SalesReport 2023-11-13'!$A$2:$Q$216,9,FALSE)</f>
        <v>747</v>
      </c>
      <c r="D166" s="48" t="str" cm="1">
        <f t="array" ref="D166">IFERROR(_xlfn.XLOOKUP(1,('Annual Sales FINAL 06262023'!$A$3:$A$4500=Table2.5c!$A166)*('Annual Sales FINAL 06262023'!$F$3:$F$4500='Input_Data &amp; TOC'!$A$2),'Annual Sales FINAL 06262023'!$J$3:$J$4500,,TRUE),_xlfn.XLOOKUP(A166,'LOOKUP SalesReport 2023-11-13'!A:A,'LOOKUP SalesReport 2023-11-13'!H:H,,FALSE))</f>
        <v>Arctic Village Electric Company</v>
      </c>
      <c r="E166" s="48" t="str" cm="1">
        <f t="array" ref="E166">IFERROR(_xlfn.XLOOKUP(1,('Annual Sales FINAL 06262023'!$A$3:$A$4500=Table2.5c!$A166)*('Annual Sales FINAL 06262023'!$F$3:$F$4500='Input_Data &amp; TOC'!$A$2),'Annual Sales FINAL 06262023'!$B$3:$B$4500,,TRUE),_xlfn.XLOOKUP(A166,'LOOKUP SalesReport 2023-11-13'!A:A,'LOOKUP SalesReport 2023-11-13'!G:G,,FALSE))</f>
        <v>Arctic Village</v>
      </c>
      <c r="F166" s="48" t="str" cm="1">
        <f t="array" ref="F166">IFERROR(_xlfn.XLOOKUP(1,('Annual Sales FINAL 06262023'!$A$3:$A$4500=Table2.5c!$A166)*('Annual Sales FINAL 06262023'!$F$3:$F$4500='Input_Data &amp; TOC'!$A$2),'Annual Sales FINAL 06262023'!$E$3:$E$4500,,TRUE),_xlfn.XLOOKUP(A166,'LOOKUP SalesReport 2023-11-13'!A:A,'LOOKUP SalesReport 2023-11-13'!K:K,,FALSE))</f>
        <v>Arctic Village_grid</v>
      </c>
      <c r="G166" s="98" t="str">
        <f>VLOOKUP($F166,'LOOKUP INTERTIES 2023-11-08'!$B$2:$G$206,6,FALSE)</f>
        <v>Yukon-Koyukuk/Upper Tanana</v>
      </c>
      <c r="H166" s="133" cm="1">
        <f t="array" ref="H166">IFERROR(IF(_xlfn.XLOOKUP(1,('Annual Sales FINAL 06262023'!$A$3:$A$4500=$A166)*('Annual Sales FINAL 06262023'!$F$3:$F$4500='Input_Data &amp; TOC'!$A$2),'Annual Sales FINAL 06262023'!$T$3:$T$4500,,TRUE)=0,VLOOKUP($A166,Table2.5a!$A$3:$AA$196,11,FALSE),_xlfn.XLOOKUP(1,('Annual Sales FINAL 06262023'!$A$3:$A$4500=$A166)*('Annual Sales FINAL 06262023'!$F$3:$F$4500='Input_Data &amp; TOC'!$A$2),'Annual Sales FINAL 06262023'!$T$3:$T$4500,,TRUE)),)</f>
        <v>1</v>
      </c>
      <c r="I166" s="135">
        <f t="shared" si="15"/>
        <v>0.72841111111111112</v>
      </c>
      <c r="J166" s="133" cm="1">
        <f t="array" ref="J166">IFERROR(IF(_xlfn.XLOOKUP(1,('Annual Sales FINAL 06262023'!$A$3:$A$4500=$A166)*('Annual Sales FINAL 06262023'!$F$3:$F$4500='Input_Data &amp; TOC'!$A$2),'Annual Sales FINAL 06262023'!$U$3:$U$4500,,TRUE)=0,VLOOKUP($A166,Table2.5a!$A$3:$AA$196,11,FALSE),_xlfn.XLOOKUP(1,('Annual Sales FINAL 06262023'!$A$3:$A$4500=$A166)*('Annual Sales FINAL 06262023'!$F$3:$F$4500='Input_Data &amp; TOC'!$A$2),'Annual Sales FINAL 06262023'!$U$3:$U$4500,,TRUE)),)</f>
        <v>0.27158888888888888</v>
      </c>
      <c r="K166" s="138">
        <f t="shared" si="16"/>
        <v>0.72841111111111112</v>
      </c>
      <c r="L166" s="134" t="str">
        <f t="shared" si="17"/>
        <v>Yes</v>
      </c>
      <c r="M166" s="135" t="str" cm="1">
        <f t="array" ref="M166">IFERROR(_xlfn.XLOOKUP(1,('Annual Sales FINAL 06262023'!$A$3:$A$4500=$A166)*('Annual Sales FINAL 06262023'!$F$3:$F$4500='Input_Data &amp; TOC'!$A$2),'Annual Sales FINAL 06262023'!$S$3:$S$4500,,TRUE),)</f>
        <v>PCE</v>
      </c>
      <c r="N166" s="174" cm="1">
        <f t="array" ref="N166">IFERROR(_xlfn.XLOOKUP(1,('Annual Sales FINAL 06262023'!$A$3:$A$4500=$A166)*('Annual Sales FINAL 06262023'!$F$3:$F$4500='Input_Data &amp; TOC'!$A$2),'Annual Sales FINAL 06262023'!$AU$3:$AU$4500,,TRUE),)</f>
        <v>9</v>
      </c>
      <c r="O166" s="98" t="str">
        <f>VLOOKUP($A166,'LOOKUP SalesReport 2023-11-13'!$A$2:$P$216,16,FALSE)</f>
        <v>Yukon-Koyukuk/Upper Tanana</v>
      </c>
    </row>
    <row r="167" spans="1:15" s="98" customFormat="1" x14ac:dyDescent="0.25">
      <c r="A167" s="98" t="s">
        <v>1043</v>
      </c>
      <c r="B167" s="98">
        <v>331840</v>
      </c>
      <c r="C167">
        <f>VLOOKUP(A167,'LOOKUP SalesReport 2023-11-13'!$A$2:$Q$216,9,FALSE)</f>
        <v>682</v>
      </c>
      <c r="D167" s="48" t="str" cm="1">
        <f t="array" ref="D167">IFERROR(_xlfn.XLOOKUP(1,('Annual Sales FINAL 06262023'!$A$3:$A$4500=Table2.5c!$A167)*('Annual Sales FINAL 06262023'!$F$3:$F$4500='Input_Data &amp; TOC'!$A$2),'Annual Sales FINAL 06262023'!$J$3:$J$4500,,TRUE),_xlfn.XLOOKUP(A167,'LOOKUP SalesReport 2023-11-13'!A:A,'LOOKUP SalesReport 2023-11-13'!H:H,,FALSE))</f>
        <v>Chalkyitsik Village Council</v>
      </c>
      <c r="E167" s="48" t="str" cm="1">
        <f t="array" ref="E167">IFERROR(_xlfn.XLOOKUP(1,('Annual Sales FINAL 06262023'!$A$3:$A$4500=Table2.5c!$A167)*('Annual Sales FINAL 06262023'!$F$3:$F$4500='Input_Data &amp; TOC'!$A$2),'Annual Sales FINAL 06262023'!$B$3:$B$4500,,TRUE),_xlfn.XLOOKUP(A167,'LOOKUP SalesReport 2023-11-13'!A:A,'LOOKUP SalesReport 2023-11-13'!G:G,,FALSE))</f>
        <v>Chalkyitsik</v>
      </c>
      <c r="F167" s="48" t="str" cm="1">
        <f t="array" ref="F167">IFERROR(_xlfn.XLOOKUP(1,('Annual Sales FINAL 06262023'!$A$3:$A$4500=Table2.5c!$A167)*('Annual Sales FINAL 06262023'!$F$3:$F$4500='Input_Data &amp; TOC'!$A$2),'Annual Sales FINAL 06262023'!$E$3:$E$4500,,TRUE),_xlfn.XLOOKUP(A167,'LOOKUP SalesReport 2023-11-13'!A:A,'LOOKUP SalesReport 2023-11-13'!K:K,,FALSE))</f>
        <v>Chalkyitsik_grid</v>
      </c>
      <c r="G167" s="98" t="str">
        <f>VLOOKUP($F167,'LOOKUP INTERTIES 2023-11-08'!$B$2:$G$206,6,FALSE)</f>
        <v>Yukon-Koyukuk/Upper Tanana</v>
      </c>
      <c r="H167" s="133" cm="1">
        <f t="array" ref="H167">IFERROR(IF(_xlfn.XLOOKUP(1,('Annual Sales FINAL 06262023'!$A$3:$A$4500=$A167)*('Annual Sales FINAL 06262023'!$F$3:$F$4500='Input_Data &amp; TOC'!$A$2),'Annual Sales FINAL 06262023'!$T$3:$T$4500,,TRUE)=0,VLOOKUP($A167,Table2.5a!$A$3:$AA$196,11,FALSE),_xlfn.XLOOKUP(1,('Annual Sales FINAL 06262023'!$A$3:$A$4500=$A167)*('Annual Sales FINAL 06262023'!$F$3:$F$4500='Input_Data &amp; TOC'!$A$2),'Annual Sales FINAL 06262023'!$T$3:$T$4500,,TRUE)),)</f>
        <v>0.95</v>
      </c>
      <c r="I167" s="135">
        <f t="shared" si="15"/>
        <v>0.50249999999999995</v>
      </c>
      <c r="J167" s="133" cm="1">
        <f t="array" ref="J167">IFERROR(IF(_xlfn.XLOOKUP(1,('Annual Sales FINAL 06262023'!$A$3:$A$4500=$A167)*('Annual Sales FINAL 06262023'!$F$3:$F$4500='Input_Data &amp; TOC'!$A$2),'Annual Sales FINAL 06262023'!$U$3:$U$4500,,TRUE)=0,VLOOKUP($A167,Table2.5a!$A$3:$AA$196,11,FALSE),_xlfn.XLOOKUP(1,('Annual Sales FINAL 06262023'!$A$3:$A$4500=$A167)*('Annual Sales FINAL 06262023'!$F$3:$F$4500='Input_Data &amp; TOC'!$A$2),'Annual Sales FINAL 06262023'!$U$3:$U$4500,,TRUE)),)</f>
        <v>0.44750000000000001</v>
      </c>
      <c r="K167" s="138">
        <f t="shared" si="16"/>
        <v>0.52894736842105261</v>
      </c>
      <c r="L167" s="134" t="str">
        <f t="shared" si="17"/>
        <v>Yes</v>
      </c>
      <c r="M167" s="135" t="str" cm="1">
        <f t="array" ref="M167">IFERROR(_xlfn.XLOOKUP(1,('Annual Sales FINAL 06262023'!$A$3:$A$4500=$A167)*('Annual Sales FINAL 06262023'!$F$3:$F$4500='Input_Data &amp; TOC'!$A$2),'Annual Sales FINAL 06262023'!$S$3:$S$4500,,TRUE),)</f>
        <v>PCE</v>
      </c>
      <c r="N167" s="174" cm="1">
        <f t="array" ref="N167">IFERROR(_xlfn.XLOOKUP(1,('Annual Sales FINAL 06262023'!$A$3:$A$4500=$A167)*('Annual Sales FINAL 06262023'!$F$3:$F$4500='Input_Data &amp; TOC'!$A$2),'Annual Sales FINAL 06262023'!$AU$3:$AU$4500,,TRUE),)</f>
        <v>2</v>
      </c>
      <c r="O167" s="98" t="str">
        <f>VLOOKUP($A167,'LOOKUP SalesReport 2023-11-13'!$A$2:$P$216,16,FALSE)</f>
        <v>Yukon-Koyukuk/Upper Tanana</v>
      </c>
    </row>
    <row r="168" spans="1:15" s="98" customFormat="1" x14ac:dyDescent="0.25">
      <c r="A168" s="98" t="s">
        <v>958</v>
      </c>
      <c r="B168" s="98">
        <v>332330</v>
      </c>
      <c r="C168">
        <f>VLOOKUP(A168,'LOOKUP SalesReport 2023-11-13'!$A$2:$Q$216,9,FALSE)</f>
        <v>416</v>
      </c>
      <c r="D168" s="48" t="str" cm="1">
        <f t="array" ref="D168">IFERROR(_xlfn.XLOOKUP(1,('Annual Sales FINAL 06262023'!$A$3:$A$4500=Table2.5c!$A168)*('Annual Sales FINAL 06262023'!$F$3:$F$4500='Input_Data &amp; TOC'!$A$2),'Annual Sales FINAL 06262023'!$J$3:$J$4500,,TRUE),_xlfn.XLOOKUP(A168,'LOOKUP SalesReport 2023-11-13'!A:A,'LOOKUP SalesReport 2023-11-13'!H:H,,FALSE))</f>
        <v>Nikolai, City of</v>
      </c>
      <c r="E168" s="48" t="str" cm="1">
        <f t="array" ref="E168">IFERROR(_xlfn.XLOOKUP(1,('Annual Sales FINAL 06262023'!$A$3:$A$4500=Table2.5c!$A168)*('Annual Sales FINAL 06262023'!$F$3:$F$4500='Input_Data &amp; TOC'!$A$2),'Annual Sales FINAL 06262023'!$B$3:$B$4500,,TRUE),_xlfn.XLOOKUP(A168,'LOOKUP SalesReport 2023-11-13'!A:A,'LOOKUP SalesReport 2023-11-13'!G:G,,FALSE))</f>
        <v>Nikolai</v>
      </c>
      <c r="F168" s="48" t="str" cm="1">
        <f t="array" ref="F168">IFERROR(_xlfn.XLOOKUP(1,('Annual Sales FINAL 06262023'!$A$3:$A$4500=Table2.5c!$A168)*('Annual Sales FINAL 06262023'!$F$3:$F$4500='Input_Data &amp; TOC'!$A$2),'Annual Sales FINAL 06262023'!$E$3:$E$4500,,TRUE),_xlfn.XLOOKUP(A168,'LOOKUP SalesReport 2023-11-13'!A:A,'LOOKUP SalesReport 2023-11-13'!K:K,,FALSE))</f>
        <v>Nikolai_grid</v>
      </c>
      <c r="G168" s="98" t="str">
        <f>VLOOKUP($F168,'LOOKUP INTERTIES 2023-11-08'!$B$2:$G$206,6,FALSE)</f>
        <v>Yukon-Koyukuk/Upper Tanana</v>
      </c>
      <c r="H168" s="133" cm="1">
        <f t="array" ref="H168">IFERROR(IF(_xlfn.XLOOKUP(1,('Annual Sales FINAL 06262023'!$A$3:$A$4500=$A168)*('Annual Sales FINAL 06262023'!$F$3:$F$4500='Input_Data &amp; TOC'!$A$2),'Annual Sales FINAL 06262023'!$T$3:$T$4500,,TRUE)=0,VLOOKUP($A168,Table2.5a!$A$3:$AA$196,11,FALSE),_xlfn.XLOOKUP(1,('Annual Sales FINAL 06262023'!$A$3:$A$4500=$A168)*('Annual Sales FINAL 06262023'!$F$3:$F$4500='Input_Data &amp; TOC'!$A$2),'Annual Sales FINAL 06262023'!$T$3:$T$4500,,TRUE)),)</f>
        <v>0.90000000000000013</v>
      </c>
      <c r="I168" s="135">
        <f t="shared" si="15"/>
        <v>0.48257777777777777</v>
      </c>
      <c r="J168" s="133" cm="1">
        <f t="array" ref="J168">IFERROR(IF(_xlfn.XLOOKUP(1,('Annual Sales FINAL 06262023'!$A$3:$A$4500=$A168)*('Annual Sales FINAL 06262023'!$F$3:$F$4500='Input_Data &amp; TOC'!$A$2),'Annual Sales FINAL 06262023'!$U$3:$U$4500,,TRUE)=0,VLOOKUP($A168,Table2.5a!$A$3:$AA$196,11,FALSE),_xlfn.XLOOKUP(1,('Annual Sales FINAL 06262023'!$A$3:$A$4500=$A168)*('Annual Sales FINAL 06262023'!$F$3:$F$4500='Input_Data &amp; TOC'!$A$2),'Annual Sales FINAL 06262023'!$U$3:$U$4500,,TRUE)),)</f>
        <v>0.41742222222222236</v>
      </c>
      <c r="K168" s="138">
        <f t="shared" si="16"/>
        <v>0.53619753086419741</v>
      </c>
      <c r="L168" s="134" t="str">
        <f t="shared" si="17"/>
        <v>Yes</v>
      </c>
      <c r="M168" s="135" t="str" cm="1">
        <f t="array" ref="M168">IFERROR(_xlfn.XLOOKUP(1,('Annual Sales FINAL 06262023'!$A$3:$A$4500=$A168)*('Annual Sales FINAL 06262023'!$F$3:$F$4500='Input_Data &amp; TOC'!$A$2),'Annual Sales FINAL 06262023'!$S$3:$S$4500,,TRUE),)</f>
        <v>PCE</v>
      </c>
      <c r="N168" s="174" cm="1">
        <f t="array" ref="N168">IFERROR(_xlfn.XLOOKUP(1,('Annual Sales FINAL 06262023'!$A$3:$A$4500=$A168)*('Annual Sales FINAL 06262023'!$F$3:$F$4500='Input_Data &amp; TOC'!$A$2),'Annual Sales FINAL 06262023'!$AU$3:$AU$4500,,TRUE),)</f>
        <v>9</v>
      </c>
      <c r="O168" s="98" t="str">
        <f>VLOOKUP($A168,'LOOKUP SalesReport 2023-11-13'!$A$2:$P$216,16,FALSE)</f>
        <v>Yukon-Koyukuk/Upper Tanana</v>
      </c>
    </row>
    <row r="169" spans="1:15" s="98" customFormat="1" x14ac:dyDescent="0.25">
      <c r="A169" s="98" t="s">
        <v>527</v>
      </c>
      <c r="B169" s="98">
        <v>332600</v>
      </c>
      <c r="C169">
        <f>VLOOKUP(A169,'LOOKUP SalesReport 2023-11-13'!$A$2:$Q$216,9,FALSE)</f>
        <v>92</v>
      </c>
      <c r="D169" s="48" t="str" cm="1">
        <f t="array" ref="D169">IFERROR(_xlfn.XLOOKUP(1,('Annual Sales FINAL 06262023'!$A$3:$A$4500=Table2.5c!$A169)*('Annual Sales FINAL 06262023'!$F$3:$F$4500='Input_Data &amp; TOC'!$A$2),'Annual Sales FINAL 06262023'!$J$3:$J$4500,,TRUE),_xlfn.XLOOKUP(A169,'LOOKUP SalesReport 2023-11-13'!A:A,'LOOKUP SalesReport 2023-11-13'!H:H,,FALSE))</f>
        <v>Tanana Power Company Inc</v>
      </c>
      <c r="E169" s="48" t="str" cm="1">
        <f t="array" ref="E169">IFERROR(_xlfn.XLOOKUP(1,('Annual Sales FINAL 06262023'!$A$3:$A$4500=Table2.5c!$A169)*('Annual Sales FINAL 06262023'!$F$3:$F$4500='Input_Data &amp; TOC'!$A$2),'Annual Sales FINAL 06262023'!$B$3:$B$4500,,TRUE),_xlfn.XLOOKUP(A169,'LOOKUP SalesReport 2023-11-13'!A:A,'LOOKUP SalesReport 2023-11-13'!G:G,,FALSE))</f>
        <v>Tanana</v>
      </c>
      <c r="F169" s="48" t="str" cm="1">
        <f t="array" ref="F169">IFERROR(_xlfn.XLOOKUP(1,('Annual Sales FINAL 06262023'!$A$3:$A$4500=Table2.5c!$A169)*('Annual Sales FINAL 06262023'!$F$3:$F$4500='Input_Data &amp; TOC'!$A$2),'Annual Sales FINAL 06262023'!$E$3:$E$4500,,TRUE),_xlfn.XLOOKUP(A169,'LOOKUP SalesReport 2023-11-13'!A:A,'LOOKUP SalesReport 2023-11-13'!K:K,,FALSE))</f>
        <v>Tanana_grid</v>
      </c>
      <c r="G169" s="98" t="str">
        <f>VLOOKUP($F169,'LOOKUP INTERTIES 2023-11-08'!$B$2:$G$206,6,FALSE)</f>
        <v>Yukon-Koyukuk/Upper Tanana</v>
      </c>
      <c r="H169" s="133" cm="1">
        <f t="array" ref="H169">IFERROR(IF(_xlfn.XLOOKUP(1,('Annual Sales FINAL 06262023'!$A$3:$A$4500=$A169)*('Annual Sales FINAL 06262023'!$F$3:$F$4500='Input_Data &amp; TOC'!$A$2),'Annual Sales FINAL 06262023'!$T$3:$T$4500,,TRUE)=0,VLOOKUP($A169,Table2.5a!$A$3:$AA$196,11,FALSE),_xlfn.XLOOKUP(1,('Annual Sales FINAL 06262023'!$A$3:$A$4500=$A169)*('Annual Sales FINAL 06262023'!$F$3:$F$4500='Input_Data &amp; TOC'!$A$2),'Annual Sales FINAL 06262023'!$T$3:$T$4500,,TRUE)),)</f>
        <v>0.63989166666666664</v>
      </c>
      <c r="I169" s="135">
        <f t="shared" si="15"/>
        <v>0.27913333333333334</v>
      </c>
      <c r="J169" s="133" cm="1">
        <f t="array" ref="J169">IFERROR(IF(_xlfn.XLOOKUP(1,('Annual Sales FINAL 06262023'!$A$3:$A$4500=$A169)*('Annual Sales FINAL 06262023'!$F$3:$F$4500='Input_Data &amp; TOC'!$A$2),'Annual Sales FINAL 06262023'!$U$3:$U$4500,,TRUE)=0,VLOOKUP($A169,Table2.5a!$A$3:$AA$196,11,FALSE),_xlfn.XLOOKUP(1,('Annual Sales FINAL 06262023'!$A$3:$A$4500=$A169)*('Annual Sales FINAL 06262023'!$F$3:$F$4500='Input_Data &amp; TOC'!$A$2),'Annual Sales FINAL 06262023'!$U$3:$U$4500,,TRUE)),)</f>
        <v>0.36075833333333329</v>
      </c>
      <c r="K169" s="138">
        <f t="shared" si="16"/>
        <v>0.43621967260083089</v>
      </c>
      <c r="L169" s="134" t="str">
        <f t="shared" si="17"/>
        <v>Yes</v>
      </c>
      <c r="M169" s="135" t="str" cm="1">
        <f t="array" ref="M169">IFERROR(_xlfn.XLOOKUP(1,('Annual Sales FINAL 06262023'!$A$3:$A$4500=$A169)*('Annual Sales FINAL 06262023'!$F$3:$F$4500='Input_Data &amp; TOC'!$A$2),'Annual Sales FINAL 06262023'!$S$3:$S$4500,,TRUE),)</f>
        <v>PCE</v>
      </c>
      <c r="N169" s="174" cm="1">
        <f t="array" ref="N169">IFERROR(_xlfn.XLOOKUP(1,('Annual Sales FINAL 06262023'!$A$3:$A$4500=$A169)*('Annual Sales FINAL 06262023'!$F$3:$F$4500='Input_Data &amp; TOC'!$A$2),'Annual Sales FINAL 06262023'!$AU$3:$AU$4500,,TRUE),)</f>
        <v>12</v>
      </c>
      <c r="O169" s="98" t="str">
        <f>VLOOKUP($A169,'LOOKUP SalesReport 2023-11-13'!$A$2:$P$216,16,FALSE)</f>
        <v>Yukon-Koyukuk/Upper Tanana</v>
      </c>
    </row>
    <row r="170" spans="1:15" s="98" customFormat="1" x14ac:dyDescent="0.25">
      <c r="A170" s="98" t="s">
        <v>639</v>
      </c>
      <c r="B170" s="98">
        <v>331460</v>
      </c>
      <c r="C170">
        <f>VLOOKUP(A170,'LOOKUP SalesReport 2023-11-13'!$A$2:$Q$216,9,FALSE)</f>
        <v>169</v>
      </c>
      <c r="D170" s="48" t="str" cm="1">
        <f t="array" ref="D170">IFERROR(_xlfn.XLOOKUP(1,('Annual Sales FINAL 06262023'!$A$3:$A$4500=Table2.5c!$A170)*('Annual Sales FINAL 06262023'!$F$3:$F$4500='Input_Data &amp; TOC'!$A$2),'Annual Sales FINAL 06262023'!$J$3:$J$4500,,TRUE),_xlfn.XLOOKUP(A170,'LOOKUP SalesReport 2023-11-13'!A:A,'LOOKUP SalesReport 2023-11-13'!H:H,,FALSE))</f>
        <v>Alaska Village Electric Cooperative</v>
      </c>
      <c r="E170" s="48" t="str" cm="1">
        <f t="array" ref="E170">IFERROR(_xlfn.XLOOKUP(1,('Annual Sales FINAL 06262023'!$A$3:$A$4500=Table2.5c!$A170)*('Annual Sales FINAL 06262023'!$F$3:$F$4500='Input_Data &amp; TOC'!$A$2),'Annual Sales FINAL 06262023'!$B$3:$B$4500,,TRUE),_xlfn.XLOOKUP(A170,'LOOKUP SalesReport 2023-11-13'!A:A,'LOOKUP SalesReport 2023-11-13'!G:G,,FALSE))</f>
        <v>Minto</v>
      </c>
      <c r="F170" s="48" t="str" cm="1">
        <f t="array" ref="F170">IFERROR(_xlfn.XLOOKUP(1,('Annual Sales FINAL 06262023'!$A$3:$A$4500=Table2.5c!$A170)*('Annual Sales FINAL 06262023'!$F$3:$F$4500='Input_Data &amp; TOC'!$A$2),'Annual Sales FINAL 06262023'!$E$3:$E$4500,,TRUE),_xlfn.XLOOKUP(A170,'LOOKUP SalesReport 2023-11-13'!A:A,'LOOKUP SalesReport 2023-11-13'!K:K,,FALSE))</f>
        <v>Minto_grid</v>
      </c>
      <c r="G170" s="98" t="str">
        <f>VLOOKUP($F170,'LOOKUP INTERTIES 2023-11-08'!$B$2:$G$206,6,FALSE)</f>
        <v>Yukon-Koyukuk/Upper Tanana</v>
      </c>
      <c r="H170" s="133" cm="1">
        <f t="array" ref="H170">IFERROR(IF(_xlfn.XLOOKUP(1,('Annual Sales FINAL 06262023'!$A$3:$A$4500=$A170)*('Annual Sales FINAL 06262023'!$F$3:$F$4500='Input_Data &amp; TOC'!$A$2),'Annual Sales FINAL 06262023'!$T$3:$T$4500,,TRUE)=0,VLOOKUP($A170,Table2.5a!$A$3:$AA$196,11,FALSE),_xlfn.XLOOKUP(1,('Annual Sales FINAL 06262023'!$A$3:$A$4500=$A170)*('Annual Sales FINAL 06262023'!$F$3:$F$4500='Input_Data &amp; TOC'!$A$2),'Annual Sales FINAL 06262023'!$T$3:$T$4500,,TRUE)),)</f>
        <v>0.47932499999999995</v>
      </c>
      <c r="I170" s="135">
        <f t="shared" si="15"/>
        <v>0.22110833333333324</v>
      </c>
      <c r="J170" s="133" cm="1">
        <f t="array" ref="J170">IFERROR(IF(_xlfn.XLOOKUP(1,('Annual Sales FINAL 06262023'!$A$3:$A$4500=$A170)*('Annual Sales FINAL 06262023'!$F$3:$F$4500='Input_Data &amp; TOC'!$A$2),'Annual Sales FINAL 06262023'!$U$3:$U$4500,,TRUE)=0,VLOOKUP($A170,Table2.5a!$A$3:$AA$196,11,FALSE),_xlfn.XLOOKUP(1,('Annual Sales FINAL 06262023'!$A$3:$A$4500=$A170)*('Annual Sales FINAL 06262023'!$F$3:$F$4500='Input_Data &amp; TOC'!$A$2),'Annual Sales FINAL 06262023'!$U$3:$U$4500,,TRUE)),)</f>
        <v>0.25821666666666671</v>
      </c>
      <c r="K170" s="138">
        <f t="shared" si="16"/>
        <v>0.46129105165249729</v>
      </c>
      <c r="L170" s="134" t="str">
        <f t="shared" si="17"/>
        <v>Yes</v>
      </c>
      <c r="M170" s="135" t="str" cm="1">
        <f t="array" ref="M170">IFERROR(_xlfn.XLOOKUP(1,('Annual Sales FINAL 06262023'!$A$3:$A$4500=$A170)*('Annual Sales FINAL 06262023'!$F$3:$F$4500='Input_Data &amp; TOC'!$A$2),'Annual Sales FINAL 06262023'!$S$3:$S$4500,,TRUE),)</f>
        <v>PCE</v>
      </c>
      <c r="N170" s="174" cm="1">
        <f t="array" ref="N170">IFERROR(_xlfn.XLOOKUP(1,('Annual Sales FINAL 06262023'!$A$3:$A$4500=$A170)*('Annual Sales FINAL 06262023'!$F$3:$F$4500='Input_Data &amp; TOC'!$A$2),'Annual Sales FINAL 06262023'!$AU$3:$AU$4500,,TRUE),)</f>
        <v>12</v>
      </c>
      <c r="O170" s="98" t="str">
        <f>VLOOKUP($A170,'LOOKUP SalesReport 2023-11-13'!$A$2:$P$216,16,FALSE)</f>
        <v>Yukon-Koyukuk/Upper Tanana</v>
      </c>
    </row>
    <row r="171" spans="1:15" s="98" customFormat="1" x14ac:dyDescent="0.25">
      <c r="A171" s="98" t="s">
        <v>659</v>
      </c>
      <c r="B171" s="98">
        <v>331520</v>
      </c>
      <c r="C171">
        <f>VLOOKUP(A171,'LOOKUP SalesReport 2023-11-13'!$A$2:$Q$216,9,FALSE)</f>
        <v>169</v>
      </c>
      <c r="D171" s="48" t="str" cm="1">
        <f t="array" ref="D171">IFERROR(_xlfn.XLOOKUP(1,('Annual Sales FINAL 06262023'!$A$3:$A$4500=Table2.5c!$A171)*('Annual Sales FINAL 06262023'!$F$3:$F$4500='Input_Data &amp; TOC'!$A$2),'Annual Sales FINAL 06262023'!$J$3:$J$4500,,TRUE),_xlfn.XLOOKUP(A171,'LOOKUP SalesReport 2023-11-13'!A:A,'LOOKUP SalesReport 2023-11-13'!H:H,,FALSE))</f>
        <v>Alaska Village Electric Cooperative</v>
      </c>
      <c r="E171" s="48" t="str" cm="1">
        <f t="array" ref="E171">IFERROR(_xlfn.XLOOKUP(1,('Annual Sales FINAL 06262023'!$A$3:$A$4500=Table2.5c!$A171)*('Annual Sales FINAL 06262023'!$F$3:$F$4500='Input_Data &amp; TOC'!$A$2),'Annual Sales FINAL 06262023'!$B$3:$B$4500,,TRUE),_xlfn.XLOOKUP(A171,'LOOKUP SalesReport 2023-11-13'!A:A,'LOOKUP SalesReport 2023-11-13'!G:G,,FALSE))</f>
        <v>Nulato</v>
      </c>
      <c r="F171" s="48" t="str" cm="1">
        <f t="array" ref="F171">IFERROR(_xlfn.XLOOKUP(1,('Annual Sales FINAL 06262023'!$A$3:$A$4500=Table2.5c!$A171)*('Annual Sales FINAL 06262023'!$F$3:$F$4500='Input_Data &amp; TOC'!$A$2),'Annual Sales FINAL 06262023'!$E$3:$E$4500,,TRUE),_xlfn.XLOOKUP(A171,'LOOKUP SalesReport 2023-11-13'!A:A,'LOOKUP SalesReport 2023-11-13'!K:K,,FALSE))</f>
        <v>Nulato_grid</v>
      </c>
      <c r="G171" s="98" t="str">
        <f>VLOOKUP($F171,'LOOKUP INTERTIES 2023-11-08'!$B$2:$G$206,6,FALSE)</f>
        <v>Yukon-Koyukuk/Upper Tanana</v>
      </c>
      <c r="H171" s="133" cm="1">
        <f t="array" ref="H171">IFERROR(IF(_xlfn.XLOOKUP(1,('Annual Sales FINAL 06262023'!$A$3:$A$4500=$A171)*('Annual Sales FINAL 06262023'!$F$3:$F$4500='Input_Data &amp; TOC'!$A$2),'Annual Sales FINAL 06262023'!$T$3:$T$4500,,TRUE)=0,VLOOKUP($A171,Table2.5a!$A$3:$AA$196,11,FALSE),_xlfn.XLOOKUP(1,('Annual Sales FINAL 06262023'!$A$3:$A$4500=$A171)*('Annual Sales FINAL 06262023'!$F$3:$F$4500='Input_Data &amp; TOC'!$A$2),'Annual Sales FINAL 06262023'!$T$3:$T$4500,,TRUE)),)</f>
        <v>0.53221666666666667</v>
      </c>
      <c r="I171" s="135">
        <f t="shared" si="15"/>
        <v>0.27309999999999995</v>
      </c>
      <c r="J171" s="133" cm="1">
        <f t="array" ref="J171">IFERROR(IF(_xlfn.XLOOKUP(1,('Annual Sales FINAL 06262023'!$A$3:$A$4500=$A171)*('Annual Sales FINAL 06262023'!$F$3:$F$4500='Input_Data &amp; TOC'!$A$2),'Annual Sales FINAL 06262023'!$U$3:$U$4500,,TRUE)=0,VLOOKUP($A171,Table2.5a!$A$3:$AA$196,11,FALSE),_xlfn.XLOOKUP(1,('Annual Sales FINAL 06262023'!$A$3:$A$4500=$A171)*('Annual Sales FINAL 06262023'!$F$3:$F$4500='Input_Data &amp; TOC'!$A$2),'Annual Sales FINAL 06262023'!$U$3:$U$4500,,TRUE)),)</f>
        <v>0.25911666666666672</v>
      </c>
      <c r="K171" s="138">
        <f t="shared" si="16"/>
        <v>0.51313688034321847</v>
      </c>
      <c r="L171" s="134" t="str">
        <f t="shared" si="17"/>
        <v>Yes</v>
      </c>
      <c r="M171" s="135" t="str" cm="1">
        <f t="array" ref="M171">IFERROR(_xlfn.XLOOKUP(1,('Annual Sales FINAL 06262023'!$A$3:$A$4500=$A171)*('Annual Sales FINAL 06262023'!$F$3:$F$4500='Input_Data &amp; TOC'!$A$2),'Annual Sales FINAL 06262023'!$S$3:$S$4500,,TRUE),)</f>
        <v>PCE</v>
      </c>
      <c r="N171" s="174" cm="1">
        <f t="array" ref="N171">IFERROR(_xlfn.XLOOKUP(1,('Annual Sales FINAL 06262023'!$A$3:$A$4500=$A171)*('Annual Sales FINAL 06262023'!$F$3:$F$4500='Input_Data &amp; TOC'!$A$2),'Annual Sales FINAL 06262023'!$AU$3:$AU$4500,,TRUE),)</f>
        <v>12</v>
      </c>
      <c r="O171" s="98" t="str">
        <f>VLOOKUP($A171,'LOOKUP SalesReport 2023-11-13'!$A$2:$P$216,16,FALSE)</f>
        <v>Yukon-Koyukuk/Upper Tanana</v>
      </c>
    </row>
    <row r="172" spans="1:15" s="98" customFormat="1" x14ac:dyDescent="0.25">
      <c r="A172" s="98" t="s">
        <v>692</v>
      </c>
      <c r="B172" s="98">
        <v>331620</v>
      </c>
      <c r="C172">
        <f>VLOOKUP(A172,'LOOKUP SalesReport 2023-11-13'!$A$2:$Q$216,9,FALSE)</f>
        <v>169</v>
      </c>
      <c r="D172" s="48" t="str" cm="1">
        <f t="array" ref="D172">IFERROR(_xlfn.XLOOKUP(1,('Annual Sales FINAL 06262023'!$A$3:$A$4500=Table2.5c!$A172)*('Annual Sales FINAL 06262023'!$F$3:$F$4500='Input_Data &amp; TOC'!$A$2),'Annual Sales FINAL 06262023'!$J$3:$J$4500,,TRUE),_xlfn.XLOOKUP(A172,'LOOKUP SalesReport 2023-11-13'!A:A,'LOOKUP SalesReport 2023-11-13'!H:H,,FALSE))</f>
        <v>Alaska Village Electric Cooperative</v>
      </c>
      <c r="E172" s="48" t="str" cm="1">
        <f t="array" ref="E172">IFERROR(_xlfn.XLOOKUP(1,('Annual Sales FINAL 06262023'!$A$3:$A$4500=Table2.5c!$A172)*('Annual Sales FINAL 06262023'!$F$3:$F$4500='Input_Data &amp; TOC'!$A$2),'Annual Sales FINAL 06262023'!$B$3:$B$4500,,TRUE),_xlfn.XLOOKUP(A172,'LOOKUP SalesReport 2023-11-13'!A:A,'LOOKUP SalesReport 2023-11-13'!G:G,,FALSE))</f>
        <v>Shageluk</v>
      </c>
      <c r="F172" s="48" t="str" cm="1">
        <f t="array" ref="F172">IFERROR(_xlfn.XLOOKUP(1,('Annual Sales FINAL 06262023'!$A$3:$A$4500=Table2.5c!$A172)*('Annual Sales FINAL 06262023'!$F$3:$F$4500='Input_Data &amp; TOC'!$A$2),'Annual Sales FINAL 06262023'!$E$3:$E$4500,,TRUE),_xlfn.XLOOKUP(A172,'LOOKUP SalesReport 2023-11-13'!A:A,'LOOKUP SalesReport 2023-11-13'!K:K,,FALSE))</f>
        <v>Shageluk_grid</v>
      </c>
      <c r="G172" s="98" t="str">
        <f>VLOOKUP($F172,'LOOKUP INTERTIES 2023-11-08'!$B$2:$G$206,6,FALSE)</f>
        <v>Yukon-Koyukuk/Upper Tanana</v>
      </c>
      <c r="H172" s="133" cm="1">
        <f t="array" ref="H172">IFERROR(IF(_xlfn.XLOOKUP(1,('Annual Sales FINAL 06262023'!$A$3:$A$4500=$A172)*('Annual Sales FINAL 06262023'!$F$3:$F$4500='Input_Data &amp; TOC'!$A$2),'Annual Sales FINAL 06262023'!$T$3:$T$4500,,TRUE)=0,VLOOKUP($A172,Table2.5a!$A$3:$AA$196,11,FALSE),_xlfn.XLOOKUP(1,('Annual Sales FINAL 06262023'!$A$3:$A$4500=$A172)*('Annual Sales FINAL 06262023'!$F$3:$F$4500='Input_Data &amp; TOC'!$A$2),'Annual Sales FINAL 06262023'!$T$3:$T$4500,,TRUE)),)</f>
        <v>0.53033333333333321</v>
      </c>
      <c r="I172" s="135">
        <f t="shared" si="15"/>
        <v>0.27190833333333314</v>
      </c>
      <c r="J172" s="133" cm="1">
        <f t="array" ref="J172">IFERROR(IF(_xlfn.XLOOKUP(1,('Annual Sales FINAL 06262023'!$A$3:$A$4500=$A172)*('Annual Sales FINAL 06262023'!$F$3:$F$4500='Input_Data &amp; TOC'!$A$2),'Annual Sales FINAL 06262023'!$U$3:$U$4500,,TRUE)=0,VLOOKUP($A172,Table2.5a!$A$3:$AA$196,11,FALSE),_xlfn.XLOOKUP(1,('Annual Sales FINAL 06262023'!$A$3:$A$4500=$A172)*('Annual Sales FINAL 06262023'!$F$3:$F$4500='Input_Data &amp; TOC'!$A$2),'Annual Sales FINAL 06262023'!$U$3:$U$4500,,TRUE)),)</f>
        <v>0.25842500000000007</v>
      </c>
      <c r="K172" s="138">
        <f t="shared" si="16"/>
        <v>0.51271213073538635</v>
      </c>
      <c r="L172" s="134" t="str">
        <f t="shared" si="17"/>
        <v>Yes</v>
      </c>
      <c r="M172" s="135" t="str" cm="1">
        <f t="array" ref="M172">IFERROR(_xlfn.XLOOKUP(1,('Annual Sales FINAL 06262023'!$A$3:$A$4500=$A172)*('Annual Sales FINAL 06262023'!$F$3:$F$4500='Input_Data &amp; TOC'!$A$2),'Annual Sales FINAL 06262023'!$S$3:$S$4500,,TRUE),)</f>
        <v>PCE</v>
      </c>
      <c r="N172" s="174" cm="1">
        <f t="array" ref="N172">IFERROR(_xlfn.XLOOKUP(1,('Annual Sales FINAL 06262023'!$A$3:$A$4500=$A172)*('Annual Sales FINAL 06262023'!$F$3:$F$4500='Input_Data &amp; TOC'!$A$2),'Annual Sales FINAL 06262023'!$AU$3:$AU$4500,,TRUE),)</f>
        <v>12</v>
      </c>
      <c r="O172" s="98" t="str">
        <f>VLOOKUP($A172,'LOOKUP SalesReport 2023-11-13'!$A$2:$P$216,16,FALSE)</f>
        <v>Yukon-Koyukuk/Upper Tanana</v>
      </c>
    </row>
    <row r="173" spans="1:15" s="98" customFormat="1" x14ac:dyDescent="0.25">
      <c r="A173" s="98" t="s">
        <v>569</v>
      </c>
      <c r="B173" s="98">
        <v>331260</v>
      </c>
      <c r="C173">
        <f>VLOOKUP(A173,'LOOKUP SalesReport 2023-11-13'!$A$2:$Q$216,9,FALSE)</f>
        <v>169</v>
      </c>
      <c r="D173" s="48" t="str" cm="1">
        <f t="array" ref="D173">IFERROR(_xlfn.XLOOKUP(1,('Annual Sales FINAL 06262023'!$A$3:$A$4500=Table2.5c!$A173)*('Annual Sales FINAL 06262023'!$F$3:$F$4500='Input_Data &amp; TOC'!$A$2),'Annual Sales FINAL 06262023'!$J$3:$J$4500,,TRUE),_xlfn.XLOOKUP(A173,'LOOKUP SalesReport 2023-11-13'!A:A,'LOOKUP SalesReport 2023-11-13'!H:H,,FALSE))</f>
        <v>Alaska Village Electric Cooperative</v>
      </c>
      <c r="E173" s="48" t="str" cm="1">
        <f t="array" ref="E173">IFERROR(_xlfn.XLOOKUP(1,('Annual Sales FINAL 06262023'!$A$3:$A$4500=Table2.5c!$A173)*('Annual Sales FINAL 06262023'!$F$3:$F$4500='Input_Data &amp; TOC'!$A$2),'Annual Sales FINAL 06262023'!$B$3:$B$4500,,TRUE),_xlfn.XLOOKUP(A173,'LOOKUP SalesReport 2023-11-13'!A:A,'LOOKUP SalesReport 2023-11-13'!G:G,,FALSE))</f>
        <v>Anvik</v>
      </c>
      <c r="F173" s="48" t="str" cm="1">
        <f t="array" ref="F173">IFERROR(_xlfn.XLOOKUP(1,('Annual Sales FINAL 06262023'!$A$3:$A$4500=Table2.5c!$A173)*('Annual Sales FINAL 06262023'!$F$3:$F$4500='Input_Data &amp; TOC'!$A$2),'Annual Sales FINAL 06262023'!$E$3:$E$4500,,TRUE),_xlfn.XLOOKUP(A173,'LOOKUP SalesReport 2023-11-13'!A:A,'LOOKUP SalesReport 2023-11-13'!K:K,,FALSE))</f>
        <v>Anvik_grid</v>
      </c>
      <c r="G173" s="98" t="str">
        <f>VLOOKUP($F173,'LOOKUP INTERTIES 2023-11-08'!$B$2:$G$206,6,FALSE)</f>
        <v>Yukon-Koyukuk/Upper Tanana</v>
      </c>
      <c r="H173" s="133" cm="1">
        <f t="array" ref="H173">IFERROR(IF(_xlfn.XLOOKUP(1,('Annual Sales FINAL 06262023'!$A$3:$A$4500=$A173)*('Annual Sales FINAL 06262023'!$F$3:$F$4500='Input_Data &amp; TOC'!$A$2),'Annual Sales FINAL 06262023'!$T$3:$T$4500,,TRUE)=0,VLOOKUP($A173,Table2.5a!$A$3:$AA$196,11,FALSE),_xlfn.XLOOKUP(1,('Annual Sales FINAL 06262023'!$A$3:$A$4500=$A173)*('Annual Sales FINAL 06262023'!$F$3:$F$4500='Input_Data &amp; TOC'!$A$2),'Annual Sales FINAL 06262023'!$T$3:$T$4500,,TRUE)),)</f>
        <v>0.5689749999999999</v>
      </c>
      <c r="I173" s="135">
        <f t="shared" si="15"/>
        <v>0.30758333333333326</v>
      </c>
      <c r="J173" s="133" cm="1">
        <f t="array" ref="J173">IFERROR(IF(_xlfn.XLOOKUP(1,('Annual Sales FINAL 06262023'!$A$3:$A$4500=$A173)*('Annual Sales FINAL 06262023'!$F$3:$F$4500='Input_Data &amp; TOC'!$A$2),'Annual Sales FINAL 06262023'!$U$3:$U$4500,,TRUE)=0,VLOOKUP($A173,Table2.5a!$A$3:$AA$196,11,FALSE),_xlfn.XLOOKUP(1,('Annual Sales FINAL 06262023'!$A$3:$A$4500=$A173)*('Annual Sales FINAL 06262023'!$F$3:$F$4500='Input_Data &amp; TOC'!$A$2),'Annual Sales FINAL 06262023'!$U$3:$U$4500,,TRUE)),)</f>
        <v>0.26139166666666663</v>
      </c>
      <c r="K173" s="138">
        <f t="shared" si="16"/>
        <v>0.54059200023433951</v>
      </c>
      <c r="L173" s="134" t="str">
        <f t="shared" si="17"/>
        <v>Yes</v>
      </c>
      <c r="M173" s="135" t="str" cm="1">
        <f t="array" ref="M173">IFERROR(_xlfn.XLOOKUP(1,('Annual Sales FINAL 06262023'!$A$3:$A$4500=$A173)*('Annual Sales FINAL 06262023'!$F$3:$F$4500='Input_Data &amp; TOC'!$A$2),'Annual Sales FINAL 06262023'!$S$3:$S$4500,,TRUE),)</f>
        <v>PCE</v>
      </c>
      <c r="N173" s="174" cm="1">
        <f t="array" ref="N173">IFERROR(_xlfn.XLOOKUP(1,('Annual Sales FINAL 06262023'!$A$3:$A$4500=$A173)*('Annual Sales FINAL 06262023'!$F$3:$F$4500='Input_Data &amp; TOC'!$A$2),'Annual Sales FINAL 06262023'!$AU$3:$AU$4500,,TRUE),)</f>
        <v>12</v>
      </c>
      <c r="O173" s="98" t="str">
        <f>VLOOKUP($A173,'LOOKUP SalesReport 2023-11-13'!$A$2:$P$216,16,FALSE)</f>
        <v>Yukon-Koyukuk/Upper Tanana</v>
      </c>
    </row>
    <row r="174" spans="1:15" s="98" customFormat="1" x14ac:dyDescent="0.25">
      <c r="A174" s="98" t="s">
        <v>598</v>
      </c>
      <c r="B174" s="98">
        <v>331340</v>
      </c>
      <c r="C174">
        <f>VLOOKUP(A174,'LOOKUP SalesReport 2023-11-13'!$A$2:$Q$216,9,FALSE)</f>
        <v>169</v>
      </c>
      <c r="D174" s="48" t="str" cm="1">
        <f t="array" ref="D174">IFERROR(_xlfn.XLOOKUP(1,('Annual Sales FINAL 06262023'!$A$3:$A$4500=Table2.5c!$A174)*('Annual Sales FINAL 06262023'!$F$3:$F$4500='Input_Data &amp; TOC'!$A$2),'Annual Sales FINAL 06262023'!$J$3:$J$4500,,TRUE),_xlfn.XLOOKUP(A174,'LOOKUP SalesReport 2023-11-13'!A:A,'LOOKUP SalesReport 2023-11-13'!H:H,,FALSE))</f>
        <v>Alaska Village Electric Cooperative</v>
      </c>
      <c r="E174" s="48" t="str" cm="1">
        <f t="array" ref="E174">IFERROR(_xlfn.XLOOKUP(1,('Annual Sales FINAL 06262023'!$A$3:$A$4500=Table2.5c!$A174)*('Annual Sales FINAL 06262023'!$F$3:$F$4500='Input_Data &amp; TOC'!$A$2),'Annual Sales FINAL 06262023'!$B$3:$B$4500,,TRUE),_xlfn.XLOOKUP(A174,'LOOKUP SalesReport 2023-11-13'!A:A,'LOOKUP SalesReport 2023-11-13'!G:G,,FALSE))</f>
        <v>Grayling</v>
      </c>
      <c r="F174" s="48" t="str" cm="1">
        <f t="array" ref="F174">IFERROR(_xlfn.XLOOKUP(1,('Annual Sales FINAL 06262023'!$A$3:$A$4500=Table2.5c!$A174)*('Annual Sales FINAL 06262023'!$F$3:$F$4500='Input_Data &amp; TOC'!$A$2),'Annual Sales FINAL 06262023'!$E$3:$E$4500,,TRUE),_xlfn.XLOOKUP(A174,'LOOKUP SalesReport 2023-11-13'!A:A,'LOOKUP SalesReport 2023-11-13'!K:K,,FALSE))</f>
        <v>Grayling_grid</v>
      </c>
      <c r="G174" s="98" t="str">
        <f>VLOOKUP($F174,'LOOKUP INTERTIES 2023-11-08'!$B$2:$G$206,6,FALSE)</f>
        <v>Yukon-Koyukuk/Upper Tanana</v>
      </c>
      <c r="H174" s="133" cm="1">
        <f t="array" ref="H174">IFERROR(IF(_xlfn.XLOOKUP(1,('Annual Sales FINAL 06262023'!$A$3:$A$4500=$A174)*('Annual Sales FINAL 06262023'!$F$3:$F$4500='Input_Data &amp; TOC'!$A$2),'Annual Sales FINAL 06262023'!$T$3:$T$4500,,TRUE)=0,VLOOKUP($A174,Table2.5a!$A$3:$AA$196,11,FALSE),_xlfn.XLOOKUP(1,('Annual Sales FINAL 06262023'!$A$3:$A$4500=$A174)*('Annual Sales FINAL 06262023'!$F$3:$F$4500='Input_Data &amp; TOC'!$A$2),'Annual Sales FINAL 06262023'!$T$3:$T$4500,,TRUE)),)</f>
        <v>0.51530000000000009</v>
      </c>
      <c r="I174" s="135">
        <f t="shared" si="15"/>
        <v>0.25606666666666672</v>
      </c>
      <c r="J174" s="133" cm="1">
        <f t="array" ref="J174">IFERROR(IF(_xlfn.XLOOKUP(1,('Annual Sales FINAL 06262023'!$A$3:$A$4500=$A174)*('Annual Sales FINAL 06262023'!$F$3:$F$4500='Input_Data &amp; TOC'!$A$2),'Annual Sales FINAL 06262023'!$U$3:$U$4500,,TRUE)=0,VLOOKUP($A174,Table2.5a!$A$3:$AA$196,11,FALSE),_xlfn.XLOOKUP(1,('Annual Sales FINAL 06262023'!$A$3:$A$4500=$A174)*('Annual Sales FINAL 06262023'!$F$3:$F$4500='Input_Data &amp; TOC'!$A$2),'Annual Sales FINAL 06262023'!$U$3:$U$4500,,TRUE)),)</f>
        <v>0.25923333333333337</v>
      </c>
      <c r="K174" s="138">
        <f t="shared" si="16"/>
        <v>0.4969273562326153</v>
      </c>
      <c r="L174" s="134" t="str">
        <f t="shared" si="17"/>
        <v>Yes</v>
      </c>
      <c r="M174" s="135" t="str" cm="1">
        <f t="array" ref="M174">IFERROR(_xlfn.XLOOKUP(1,('Annual Sales FINAL 06262023'!$A$3:$A$4500=$A174)*('Annual Sales FINAL 06262023'!$F$3:$F$4500='Input_Data &amp; TOC'!$A$2),'Annual Sales FINAL 06262023'!$S$3:$S$4500,,TRUE),)</f>
        <v>PCE</v>
      </c>
      <c r="N174" s="174" cm="1">
        <f t="array" ref="N174">IFERROR(_xlfn.XLOOKUP(1,('Annual Sales FINAL 06262023'!$A$3:$A$4500=$A174)*('Annual Sales FINAL 06262023'!$F$3:$F$4500='Input_Data &amp; TOC'!$A$2),'Annual Sales FINAL 06262023'!$AU$3:$AU$4500,,TRUE),)</f>
        <v>12</v>
      </c>
      <c r="O174" s="98" t="str">
        <f>VLOOKUP($A174,'LOOKUP SalesReport 2023-11-13'!$A$2:$P$216,16,FALSE)</f>
        <v>Yukon-Koyukuk/Upper Tanana</v>
      </c>
    </row>
    <row r="175" spans="1:15" s="98" customFormat="1" x14ac:dyDescent="0.25">
      <c r="A175" s="98" t="s">
        <v>601</v>
      </c>
      <c r="B175" s="98">
        <v>331350</v>
      </c>
      <c r="C175">
        <f>VLOOKUP(A175,'LOOKUP SalesReport 2023-11-13'!$A$2:$Q$216,9,FALSE)</f>
        <v>169</v>
      </c>
      <c r="D175" s="48" t="str" cm="1">
        <f t="array" ref="D175">IFERROR(_xlfn.XLOOKUP(1,('Annual Sales FINAL 06262023'!$A$3:$A$4500=Table2.5c!$A175)*('Annual Sales FINAL 06262023'!$F$3:$F$4500='Input_Data &amp; TOC'!$A$2),'Annual Sales FINAL 06262023'!$J$3:$J$4500,,TRUE),_xlfn.XLOOKUP(A175,'LOOKUP SalesReport 2023-11-13'!A:A,'LOOKUP SalesReport 2023-11-13'!H:H,,FALSE))</f>
        <v>Alaska Village Electric Cooperative</v>
      </c>
      <c r="E175" s="48" t="str" cm="1">
        <f t="array" ref="E175">IFERROR(_xlfn.XLOOKUP(1,('Annual Sales FINAL 06262023'!$A$3:$A$4500=Table2.5c!$A175)*('Annual Sales FINAL 06262023'!$F$3:$F$4500='Input_Data &amp; TOC'!$A$2),'Annual Sales FINAL 06262023'!$B$3:$B$4500,,TRUE),_xlfn.XLOOKUP(A175,'LOOKUP SalesReport 2023-11-13'!A:A,'LOOKUP SalesReport 2023-11-13'!G:G,,FALSE))</f>
        <v>Holy Cross</v>
      </c>
      <c r="F175" s="48" t="str" cm="1">
        <f t="array" ref="F175">IFERROR(_xlfn.XLOOKUP(1,('Annual Sales FINAL 06262023'!$A$3:$A$4500=Table2.5c!$A175)*('Annual Sales FINAL 06262023'!$F$3:$F$4500='Input_Data &amp; TOC'!$A$2),'Annual Sales FINAL 06262023'!$E$3:$E$4500,,TRUE),_xlfn.XLOOKUP(A175,'LOOKUP SalesReport 2023-11-13'!A:A,'LOOKUP SalesReport 2023-11-13'!K:K,,FALSE))</f>
        <v>Holy Cross_grid</v>
      </c>
      <c r="G175" s="98" t="str">
        <f>VLOOKUP($F175,'LOOKUP INTERTIES 2023-11-08'!$B$2:$G$206,6,FALSE)</f>
        <v>Yukon-Koyukuk/Upper Tanana</v>
      </c>
      <c r="H175" s="133" cm="1">
        <f t="array" ref="H175">IFERROR(IF(_xlfn.XLOOKUP(1,('Annual Sales FINAL 06262023'!$A$3:$A$4500=$A175)*('Annual Sales FINAL 06262023'!$F$3:$F$4500='Input_Data &amp; TOC'!$A$2),'Annual Sales FINAL 06262023'!$T$3:$T$4500,,TRUE)=0,VLOOKUP($A175,Table2.5a!$A$3:$AA$196,11,FALSE),_xlfn.XLOOKUP(1,('Annual Sales FINAL 06262023'!$A$3:$A$4500=$A175)*('Annual Sales FINAL 06262023'!$F$3:$F$4500='Input_Data &amp; TOC'!$A$2),'Annual Sales FINAL 06262023'!$T$3:$T$4500,,TRUE)),)</f>
        <v>0.51103333333333334</v>
      </c>
      <c r="I175" s="135">
        <f t="shared" si="15"/>
        <v>0.25261666666666666</v>
      </c>
      <c r="J175" s="133" cm="1">
        <f t="array" ref="J175">IFERROR(IF(_xlfn.XLOOKUP(1,('Annual Sales FINAL 06262023'!$A$3:$A$4500=$A175)*('Annual Sales FINAL 06262023'!$F$3:$F$4500='Input_Data &amp; TOC'!$A$2),'Annual Sales FINAL 06262023'!$U$3:$U$4500,,TRUE)=0,VLOOKUP($A175,Table2.5a!$A$3:$AA$196,11,FALSE),_xlfn.XLOOKUP(1,('Annual Sales FINAL 06262023'!$A$3:$A$4500=$A175)*('Annual Sales FINAL 06262023'!$F$3:$F$4500='Input_Data &amp; TOC'!$A$2),'Annual Sales FINAL 06262023'!$U$3:$U$4500,,TRUE)),)</f>
        <v>0.25841666666666668</v>
      </c>
      <c r="K175" s="138">
        <f t="shared" si="16"/>
        <v>0.49432522340356139</v>
      </c>
      <c r="L175" s="134" t="str">
        <f t="shared" si="17"/>
        <v>Yes</v>
      </c>
      <c r="M175" s="135" t="str" cm="1">
        <f t="array" ref="M175">IFERROR(_xlfn.XLOOKUP(1,('Annual Sales FINAL 06262023'!$A$3:$A$4500=$A175)*('Annual Sales FINAL 06262023'!$F$3:$F$4500='Input_Data &amp; TOC'!$A$2),'Annual Sales FINAL 06262023'!$S$3:$S$4500,,TRUE),)</f>
        <v>PCE</v>
      </c>
      <c r="N175" s="174" cm="1">
        <f t="array" ref="N175">IFERROR(_xlfn.XLOOKUP(1,('Annual Sales FINAL 06262023'!$A$3:$A$4500=$A175)*('Annual Sales FINAL 06262023'!$F$3:$F$4500='Input_Data &amp; TOC'!$A$2),'Annual Sales FINAL 06262023'!$AU$3:$AU$4500,,TRUE),)</f>
        <v>12</v>
      </c>
      <c r="O175" s="98" t="str">
        <f>VLOOKUP($A175,'LOOKUP SalesReport 2023-11-13'!$A$2:$P$216,16,FALSE)</f>
        <v>Yukon-Koyukuk/Upper Tanana</v>
      </c>
    </row>
    <row r="176" spans="1:15" s="98" customFormat="1" x14ac:dyDescent="0.25">
      <c r="A176" s="98" t="s">
        <v>607</v>
      </c>
      <c r="B176" s="98">
        <v>331370</v>
      </c>
      <c r="C176">
        <f>VLOOKUP(A176,'LOOKUP SalesReport 2023-11-13'!$A$2:$Q$216,9,FALSE)</f>
        <v>169</v>
      </c>
      <c r="D176" s="48" t="str" cm="1">
        <f t="array" ref="D176">IFERROR(_xlfn.XLOOKUP(1,('Annual Sales FINAL 06262023'!$A$3:$A$4500=Table2.5c!$A176)*('Annual Sales FINAL 06262023'!$F$3:$F$4500='Input_Data &amp; TOC'!$A$2),'Annual Sales FINAL 06262023'!$J$3:$J$4500,,TRUE),_xlfn.XLOOKUP(A176,'LOOKUP SalesReport 2023-11-13'!A:A,'LOOKUP SalesReport 2023-11-13'!H:H,,FALSE))</f>
        <v>Alaska Village Electric Cooperative</v>
      </c>
      <c r="E176" s="48" t="str" cm="1">
        <f t="array" ref="E176">IFERROR(_xlfn.XLOOKUP(1,('Annual Sales FINAL 06262023'!$A$3:$A$4500=Table2.5c!$A176)*('Annual Sales FINAL 06262023'!$F$3:$F$4500='Input_Data &amp; TOC'!$A$2),'Annual Sales FINAL 06262023'!$B$3:$B$4500,,TRUE),_xlfn.XLOOKUP(A176,'LOOKUP SalesReport 2023-11-13'!A:A,'LOOKUP SalesReport 2023-11-13'!G:G,,FALSE))</f>
        <v>Huslia</v>
      </c>
      <c r="F176" s="48" t="str" cm="1">
        <f t="array" ref="F176">IFERROR(_xlfn.XLOOKUP(1,('Annual Sales FINAL 06262023'!$A$3:$A$4500=Table2.5c!$A176)*('Annual Sales FINAL 06262023'!$F$3:$F$4500='Input_Data &amp; TOC'!$A$2),'Annual Sales FINAL 06262023'!$E$3:$E$4500,,TRUE),_xlfn.XLOOKUP(A176,'LOOKUP SalesReport 2023-11-13'!A:A,'LOOKUP SalesReport 2023-11-13'!K:K,,FALSE))</f>
        <v>Huslia_grid</v>
      </c>
      <c r="G176" s="98" t="str">
        <f>VLOOKUP($F176,'LOOKUP INTERTIES 2023-11-08'!$B$2:$G$206,6,FALSE)</f>
        <v>Yukon-Koyukuk/Upper Tanana</v>
      </c>
      <c r="H176" s="133" cm="1">
        <f t="array" ref="H176">IFERROR(IF(_xlfn.XLOOKUP(1,('Annual Sales FINAL 06262023'!$A$3:$A$4500=$A176)*('Annual Sales FINAL 06262023'!$F$3:$F$4500='Input_Data &amp; TOC'!$A$2),'Annual Sales FINAL 06262023'!$T$3:$T$4500,,TRUE)=0,VLOOKUP($A176,Table2.5a!$A$3:$AA$196,11,FALSE),_xlfn.XLOOKUP(1,('Annual Sales FINAL 06262023'!$A$3:$A$4500=$A176)*('Annual Sales FINAL 06262023'!$F$3:$F$4500='Input_Data &amp; TOC'!$A$2),'Annual Sales FINAL 06262023'!$T$3:$T$4500,,TRUE)),)</f>
        <v>0.5135333333333334</v>
      </c>
      <c r="I176" s="135">
        <f t="shared" si="15"/>
        <v>0.25497500000000012</v>
      </c>
      <c r="J176" s="133" cm="1">
        <f t="array" ref="J176">IFERROR(IF(_xlfn.XLOOKUP(1,('Annual Sales FINAL 06262023'!$A$3:$A$4500=$A176)*('Annual Sales FINAL 06262023'!$F$3:$F$4500='Input_Data &amp; TOC'!$A$2),'Annual Sales FINAL 06262023'!$U$3:$U$4500,,TRUE)=0,VLOOKUP($A176,Table2.5a!$A$3:$AA$196,11,FALSE),_xlfn.XLOOKUP(1,('Annual Sales FINAL 06262023'!$A$3:$A$4500=$A176)*('Annual Sales FINAL 06262023'!$F$3:$F$4500='Input_Data &amp; TOC'!$A$2),'Annual Sales FINAL 06262023'!$U$3:$U$4500,,TRUE)),)</f>
        <v>0.25855833333333328</v>
      </c>
      <c r="K176" s="138">
        <f t="shared" si="16"/>
        <v>0.49651109957159567</v>
      </c>
      <c r="L176" s="134" t="str">
        <f t="shared" si="17"/>
        <v>Yes</v>
      </c>
      <c r="M176" s="135" t="str" cm="1">
        <f t="array" ref="M176">IFERROR(_xlfn.XLOOKUP(1,('Annual Sales FINAL 06262023'!$A$3:$A$4500=$A176)*('Annual Sales FINAL 06262023'!$F$3:$F$4500='Input_Data &amp; TOC'!$A$2),'Annual Sales FINAL 06262023'!$S$3:$S$4500,,TRUE),)</f>
        <v>PCE</v>
      </c>
      <c r="N176" s="174" cm="1">
        <f t="array" ref="N176">IFERROR(_xlfn.XLOOKUP(1,('Annual Sales FINAL 06262023'!$A$3:$A$4500=$A176)*('Annual Sales FINAL 06262023'!$F$3:$F$4500='Input_Data &amp; TOC'!$A$2),'Annual Sales FINAL 06262023'!$AU$3:$AU$4500,,TRUE),)</f>
        <v>12</v>
      </c>
      <c r="O176" s="98" t="str">
        <f>VLOOKUP($A176,'LOOKUP SalesReport 2023-11-13'!$A$2:$P$216,16,FALSE)</f>
        <v>Yukon-Koyukuk/Upper Tanana</v>
      </c>
    </row>
    <row r="177" spans="1:15" s="98" customFormat="1" x14ac:dyDescent="0.25">
      <c r="A177" s="98" t="s">
        <v>610</v>
      </c>
      <c r="B177" s="98">
        <v>331380</v>
      </c>
      <c r="C177">
        <f>VLOOKUP(A177,'LOOKUP SalesReport 2023-11-13'!$A$2:$Q$216,9,FALSE)</f>
        <v>169</v>
      </c>
      <c r="D177" s="48" t="str" cm="1">
        <f t="array" ref="D177">IFERROR(_xlfn.XLOOKUP(1,('Annual Sales FINAL 06262023'!$A$3:$A$4500=Table2.5c!$A177)*('Annual Sales FINAL 06262023'!$F$3:$F$4500='Input_Data &amp; TOC'!$A$2),'Annual Sales FINAL 06262023'!$J$3:$J$4500,,TRUE),_xlfn.XLOOKUP(A177,'LOOKUP SalesReport 2023-11-13'!A:A,'LOOKUP SalesReport 2023-11-13'!H:H,,FALSE))</f>
        <v>Alaska Village Electric Cooperative</v>
      </c>
      <c r="E177" s="48" t="str" cm="1">
        <f t="array" ref="E177">IFERROR(_xlfn.XLOOKUP(1,('Annual Sales FINAL 06262023'!$A$3:$A$4500=Table2.5c!$A177)*('Annual Sales FINAL 06262023'!$F$3:$F$4500='Input_Data &amp; TOC'!$A$2),'Annual Sales FINAL 06262023'!$B$3:$B$4500,,TRUE),_xlfn.XLOOKUP(A177,'LOOKUP SalesReport 2023-11-13'!A:A,'LOOKUP SalesReport 2023-11-13'!G:G,,FALSE))</f>
        <v>Kaltag</v>
      </c>
      <c r="F177" s="48" t="str" cm="1">
        <f t="array" ref="F177">IFERROR(_xlfn.XLOOKUP(1,('Annual Sales FINAL 06262023'!$A$3:$A$4500=Table2.5c!$A177)*('Annual Sales FINAL 06262023'!$F$3:$F$4500='Input_Data &amp; TOC'!$A$2),'Annual Sales FINAL 06262023'!$E$3:$E$4500,,TRUE),_xlfn.XLOOKUP(A177,'LOOKUP SalesReport 2023-11-13'!A:A,'LOOKUP SalesReport 2023-11-13'!K:K,,FALSE))</f>
        <v>Kaltag_grid</v>
      </c>
      <c r="G177" s="98" t="str">
        <f>VLOOKUP($F177,'LOOKUP INTERTIES 2023-11-08'!$B$2:$G$206,6,FALSE)</f>
        <v>Yukon-Koyukuk/Upper Tanana</v>
      </c>
      <c r="H177" s="133" cm="1">
        <f t="array" ref="H177">IFERROR(IF(_xlfn.XLOOKUP(1,('Annual Sales FINAL 06262023'!$A$3:$A$4500=$A177)*('Annual Sales FINAL 06262023'!$F$3:$F$4500='Input_Data &amp; TOC'!$A$2),'Annual Sales FINAL 06262023'!$T$3:$T$4500,,TRUE)=0,VLOOKUP($A177,Table2.5a!$A$3:$AA$196,11,FALSE),_xlfn.XLOOKUP(1,('Annual Sales FINAL 06262023'!$A$3:$A$4500=$A177)*('Annual Sales FINAL 06262023'!$F$3:$F$4500='Input_Data &amp; TOC'!$A$2),'Annual Sales FINAL 06262023'!$T$3:$T$4500,,TRUE)),)</f>
        <v>0.53939999999999999</v>
      </c>
      <c r="I177" s="135">
        <f t="shared" si="15"/>
        <v>0.27975</v>
      </c>
      <c r="J177" s="133" cm="1">
        <f t="array" ref="J177">IFERROR(IF(_xlfn.XLOOKUP(1,('Annual Sales FINAL 06262023'!$A$3:$A$4500=$A177)*('Annual Sales FINAL 06262023'!$F$3:$F$4500='Input_Data &amp; TOC'!$A$2),'Annual Sales FINAL 06262023'!$U$3:$U$4500,,TRUE)=0,VLOOKUP($A177,Table2.5a!$A$3:$AA$196,11,FALSE),_xlfn.XLOOKUP(1,('Annual Sales FINAL 06262023'!$A$3:$A$4500=$A177)*('Annual Sales FINAL 06262023'!$F$3:$F$4500='Input_Data &amp; TOC'!$A$2),'Annual Sales FINAL 06262023'!$U$3:$U$4500,,TRUE)),)</f>
        <v>0.25964999999999999</v>
      </c>
      <c r="K177" s="138">
        <f t="shared" si="16"/>
        <v>0.51863181312569517</v>
      </c>
      <c r="L177" s="134" t="str">
        <f t="shared" si="17"/>
        <v>Yes</v>
      </c>
      <c r="M177" s="135" t="str" cm="1">
        <f t="array" ref="M177">IFERROR(_xlfn.XLOOKUP(1,('Annual Sales FINAL 06262023'!$A$3:$A$4500=$A177)*('Annual Sales FINAL 06262023'!$F$3:$F$4500='Input_Data &amp; TOC'!$A$2),'Annual Sales FINAL 06262023'!$S$3:$S$4500,,TRUE),)</f>
        <v>PCE</v>
      </c>
      <c r="N177" s="174" cm="1">
        <f t="array" ref="N177">IFERROR(_xlfn.XLOOKUP(1,('Annual Sales FINAL 06262023'!$A$3:$A$4500=$A177)*('Annual Sales FINAL 06262023'!$F$3:$F$4500='Input_Data &amp; TOC'!$A$2),'Annual Sales FINAL 06262023'!$AU$3:$AU$4500,,TRUE),)</f>
        <v>12</v>
      </c>
      <c r="O177" s="98" t="str">
        <f>VLOOKUP($A177,'LOOKUP SalesReport 2023-11-13'!$A$2:$P$216,16,FALSE)</f>
        <v>Yukon-Koyukuk/Upper Tanana</v>
      </c>
    </row>
    <row r="178" spans="1:15" s="98" customFormat="1" x14ac:dyDescent="0.25">
      <c r="A178" s="98" t="s">
        <v>513</v>
      </c>
      <c r="B178" s="98">
        <v>332200</v>
      </c>
      <c r="C178">
        <f>VLOOKUP(A178,'LOOKUP SalesReport 2023-11-13'!$A$2:$Q$216,9,FALSE)</f>
        <v>264</v>
      </c>
      <c r="D178" s="48" t="str" cm="1">
        <f t="array" ref="D178">IFERROR(_xlfn.XLOOKUP(1,('Annual Sales FINAL 06262023'!$A$3:$A$4500=Table2.5c!$A178)*('Annual Sales FINAL 06262023'!$F$3:$F$4500='Input_Data &amp; TOC'!$A$2),'Annual Sales FINAL 06262023'!$J$3:$J$4500,,TRUE),_xlfn.XLOOKUP(A178,'LOOKUP SalesReport 2023-11-13'!A:A,'LOOKUP SalesReport 2023-11-13'!H:H,,FALSE))</f>
        <v>TDX Manley Generating LLC</v>
      </c>
      <c r="E178" s="48" t="str" cm="1">
        <f t="array" ref="E178">IFERROR(_xlfn.XLOOKUP(1,('Annual Sales FINAL 06262023'!$A$3:$A$4500=Table2.5c!$A178)*('Annual Sales FINAL 06262023'!$F$3:$F$4500='Input_Data &amp; TOC'!$A$2),'Annual Sales FINAL 06262023'!$B$3:$B$4500,,TRUE),_xlfn.XLOOKUP(A178,'LOOKUP SalesReport 2023-11-13'!A:A,'LOOKUP SalesReport 2023-11-13'!G:G,,FALSE))</f>
        <v>Manley Hot Springs</v>
      </c>
      <c r="F178" s="48" t="str" cm="1">
        <f t="array" ref="F178">IFERROR(_xlfn.XLOOKUP(1,('Annual Sales FINAL 06262023'!$A$3:$A$4500=Table2.5c!$A178)*('Annual Sales FINAL 06262023'!$F$3:$F$4500='Input_Data &amp; TOC'!$A$2),'Annual Sales FINAL 06262023'!$E$3:$E$4500,,TRUE),_xlfn.XLOOKUP(A178,'LOOKUP SalesReport 2023-11-13'!A:A,'LOOKUP SalesReport 2023-11-13'!K:K,,FALSE))</f>
        <v>Manley Hot Springs_grid</v>
      </c>
      <c r="G178" s="98" t="str">
        <f>VLOOKUP($F178,'LOOKUP INTERTIES 2023-11-08'!$B$2:$G$206,6,FALSE)</f>
        <v>Yukon-Koyukuk/Upper Tanana</v>
      </c>
      <c r="H178" s="133" cm="1">
        <f t="array" ref="H178">IFERROR(IF(_xlfn.XLOOKUP(1,('Annual Sales FINAL 06262023'!$A$3:$A$4500=$A178)*('Annual Sales FINAL 06262023'!$F$3:$F$4500='Input_Data &amp; TOC'!$A$2),'Annual Sales FINAL 06262023'!$T$3:$T$4500,,TRUE)=0,VLOOKUP($A178,Table2.5a!$A$3:$AA$196,11,FALSE),_xlfn.XLOOKUP(1,('Annual Sales FINAL 06262023'!$A$3:$A$4500=$A178)*('Annual Sales FINAL 06262023'!$F$3:$F$4500='Input_Data &amp; TOC'!$A$2),'Annual Sales FINAL 06262023'!$T$3:$T$4500,,TRUE)),)</f>
        <v>1.0214166666666669</v>
      </c>
      <c r="I178" s="135">
        <f t="shared" si="15"/>
        <v>0.73551666666666682</v>
      </c>
      <c r="J178" s="133" cm="1">
        <f t="array" ref="J178">IFERROR(IF(_xlfn.XLOOKUP(1,('Annual Sales FINAL 06262023'!$A$3:$A$4500=$A178)*('Annual Sales FINAL 06262023'!$F$3:$F$4500='Input_Data &amp; TOC'!$A$2),'Annual Sales FINAL 06262023'!$U$3:$U$4500,,TRUE)=0,VLOOKUP($A178,Table2.5a!$A$3:$AA$196,11,FALSE),_xlfn.XLOOKUP(1,('Annual Sales FINAL 06262023'!$A$3:$A$4500=$A178)*('Annual Sales FINAL 06262023'!$F$3:$F$4500='Input_Data &amp; TOC'!$A$2),'Annual Sales FINAL 06262023'!$U$3:$U$4500,,TRUE)),)</f>
        <v>0.28589999999999999</v>
      </c>
      <c r="K178" s="138">
        <f t="shared" si="16"/>
        <v>0.72009463979766664</v>
      </c>
      <c r="L178" s="134" t="str">
        <f t="shared" si="17"/>
        <v>Yes</v>
      </c>
      <c r="M178" s="135" t="str" cm="1">
        <f t="array" ref="M178">IFERROR(_xlfn.XLOOKUP(1,('Annual Sales FINAL 06262023'!$A$3:$A$4500=$A178)*('Annual Sales FINAL 06262023'!$F$3:$F$4500='Input_Data &amp; TOC'!$A$2),'Annual Sales FINAL 06262023'!$S$3:$S$4500,,TRUE),)</f>
        <v>PCE</v>
      </c>
      <c r="N178" s="174" cm="1">
        <f t="array" ref="N178">IFERROR(_xlfn.XLOOKUP(1,('Annual Sales FINAL 06262023'!$A$3:$A$4500=$A178)*('Annual Sales FINAL 06262023'!$F$3:$F$4500='Input_Data &amp; TOC'!$A$2),'Annual Sales FINAL 06262023'!$AU$3:$AU$4500,,TRUE),)</f>
        <v>12</v>
      </c>
      <c r="O178" s="98" t="str">
        <f>VLOOKUP($A178,'LOOKUP SalesReport 2023-11-13'!$A$2:$P$216,16,FALSE)</f>
        <v>Yukon-Koyukuk/Upper Tanana</v>
      </c>
    </row>
    <row r="179" spans="1:15" s="98" customFormat="1" x14ac:dyDescent="0.25">
      <c r="A179" s="98" t="s">
        <v>1085</v>
      </c>
      <c r="B179" s="98">
        <v>332520</v>
      </c>
      <c r="C179">
        <f>VLOOKUP(A179,'LOOKUP SalesReport 2023-11-13'!$A$2:$Q$216,9,FALSE)</f>
        <v>759</v>
      </c>
      <c r="D179" s="48" t="str" cm="1">
        <f t="array" ref="D179">IFERROR(_xlfn.XLOOKUP(1,('Annual Sales FINAL 06262023'!$A$3:$A$4500=Table2.5c!$A179)*('Annual Sales FINAL 06262023'!$F$3:$F$4500='Input_Data &amp; TOC'!$A$2),'Annual Sales FINAL 06262023'!$J$3:$J$4500,,TRUE),_xlfn.XLOOKUP(A179,'LOOKUP SalesReport 2023-11-13'!A:A,'LOOKUP SalesReport 2023-11-13'!H:H,,FALSE))</f>
        <v>Rampart Village Council</v>
      </c>
      <c r="E179" s="48" t="str" cm="1">
        <f t="array" ref="E179">IFERROR(_xlfn.XLOOKUP(1,('Annual Sales FINAL 06262023'!$A$3:$A$4500=Table2.5c!$A179)*('Annual Sales FINAL 06262023'!$F$3:$F$4500='Input_Data &amp; TOC'!$A$2),'Annual Sales FINAL 06262023'!$B$3:$B$4500,,TRUE),_xlfn.XLOOKUP(A179,'LOOKUP SalesReport 2023-11-13'!A:A,'LOOKUP SalesReport 2023-11-13'!G:G,,FALSE))</f>
        <v>Rampart</v>
      </c>
      <c r="F179" s="48" t="str" cm="1">
        <f t="array" ref="F179">IFERROR(_xlfn.XLOOKUP(1,('Annual Sales FINAL 06262023'!$A$3:$A$4500=Table2.5c!$A179)*('Annual Sales FINAL 06262023'!$F$3:$F$4500='Input_Data &amp; TOC'!$A$2),'Annual Sales FINAL 06262023'!$E$3:$E$4500,,TRUE),_xlfn.XLOOKUP(A179,'LOOKUP SalesReport 2023-11-13'!A:A,'LOOKUP SalesReport 2023-11-13'!K:K,,FALSE))</f>
        <v>Rampart_grid</v>
      </c>
      <c r="G179" s="98" t="str">
        <f>VLOOKUP($F179,'LOOKUP INTERTIES 2023-11-08'!$B$2:$G$206,6,FALSE)</f>
        <v>Yukon-Koyukuk/Upper Tanana</v>
      </c>
      <c r="H179" s="133" cm="1">
        <f t="array" ref="H179">IFERROR(IF(_xlfn.XLOOKUP(1,('Annual Sales FINAL 06262023'!$A$3:$A$4500=$A179)*('Annual Sales FINAL 06262023'!$F$3:$F$4500='Input_Data &amp; TOC'!$A$2),'Annual Sales FINAL 06262023'!$T$3:$T$4500,,TRUE)=0,VLOOKUP($A179,Table2.5a!$A$3:$AA$196,11,FALSE),_xlfn.XLOOKUP(1,('Annual Sales FINAL 06262023'!$A$3:$A$4500=$A179)*('Annual Sales FINAL 06262023'!$F$3:$F$4500='Input_Data &amp; TOC'!$A$2),'Annual Sales FINAL 06262023'!$T$3:$T$4500,,TRUE)),)</f>
        <v>0.81489999999999985</v>
      </c>
      <c r="I179" s="135">
        <f t="shared" si="15"/>
        <v>0.48219999999999985</v>
      </c>
      <c r="J179" s="133" cm="1">
        <f t="array" ref="J179">IFERROR(IF(_xlfn.XLOOKUP(1,('Annual Sales FINAL 06262023'!$A$3:$A$4500=$A179)*('Annual Sales FINAL 06262023'!$F$3:$F$4500='Input_Data &amp; TOC'!$A$2),'Annual Sales FINAL 06262023'!$U$3:$U$4500,,TRUE)=0,VLOOKUP($A179,Table2.5a!$A$3:$AA$196,11,FALSE),_xlfn.XLOOKUP(1,('Annual Sales FINAL 06262023'!$A$3:$A$4500=$A179)*('Annual Sales FINAL 06262023'!$F$3:$F$4500='Input_Data &amp; TOC'!$A$2),'Annual Sales FINAL 06262023'!$U$3:$U$4500,,TRUE)),)</f>
        <v>0.3327</v>
      </c>
      <c r="K179" s="138">
        <f t="shared" si="16"/>
        <v>0.591729046508774</v>
      </c>
      <c r="L179" s="134" t="str">
        <f t="shared" si="17"/>
        <v>Yes</v>
      </c>
      <c r="M179" s="135" t="str" cm="1">
        <f t="array" ref="M179">IFERROR(_xlfn.XLOOKUP(1,('Annual Sales FINAL 06262023'!$A$3:$A$4500=$A179)*('Annual Sales FINAL 06262023'!$F$3:$F$4500='Input_Data &amp; TOC'!$A$2),'Annual Sales FINAL 06262023'!$S$3:$S$4500,,TRUE),)</f>
        <v>PCE</v>
      </c>
      <c r="N179" s="174" cm="1">
        <f t="array" ref="N179">IFERROR(_xlfn.XLOOKUP(1,('Annual Sales FINAL 06262023'!$A$3:$A$4500=$A179)*('Annual Sales FINAL 06262023'!$F$3:$F$4500='Input_Data &amp; TOC'!$A$2),'Annual Sales FINAL 06262023'!$AU$3:$AU$4500,,TRUE),)</f>
        <v>6</v>
      </c>
      <c r="O179" s="98" t="str">
        <f>VLOOKUP($A179,'LOOKUP SalesReport 2023-11-13'!$A$2:$P$216,16,FALSE)</f>
        <v>Yukon-Koyukuk/Upper Tanana</v>
      </c>
    </row>
    <row r="180" spans="1:15" s="98" customFormat="1" x14ac:dyDescent="0.25">
      <c r="A180" s="98" t="s">
        <v>851</v>
      </c>
      <c r="B180" s="98">
        <v>331830</v>
      </c>
      <c r="C180">
        <f>VLOOKUP(A180,'LOOKUP SalesReport 2023-11-13'!$A$2:$Q$216,9,FALSE)</f>
        <v>341</v>
      </c>
      <c r="D180" s="48" t="str" cm="1">
        <f t="array" ref="D180">IFERROR(_xlfn.XLOOKUP(1,('Annual Sales FINAL 06262023'!$A$3:$A$4500=Table2.5c!$A180)*('Annual Sales FINAL 06262023'!$F$3:$F$4500='Input_Data &amp; TOC'!$A$2),'Annual Sales FINAL 06262023'!$J$3:$J$4500,,TRUE),_xlfn.XLOOKUP(A180,'LOOKUP SalesReport 2023-11-13'!A:A,'LOOKUP SalesReport 2023-11-13'!H:H,,FALSE))</f>
        <v>Gold Country Energy</v>
      </c>
      <c r="E180" s="48" t="str" cm="1">
        <f t="array" ref="E180">IFERROR(_xlfn.XLOOKUP(1,('Annual Sales FINAL 06262023'!$A$3:$A$4500=Table2.5c!$A180)*('Annual Sales FINAL 06262023'!$F$3:$F$4500='Input_Data &amp; TOC'!$A$2),'Annual Sales FINAL 06262023'!$B$3:$B$4500,,TRUE),_xlfn.XLOOKUP(A180,'LOOKUP SalesReport 2023-11-13'!A:A,'LOOKUP SalesReport 2023-11-13'!G:G,,FALSE))</f>
        <v>Central</v>
      </c>
      <c r="F180" s="48" t="str" cm="1">
        <f t="array" ref="F180">IFERROR(_xlfn.XLOOKUP(1,('Annual Sales FINAL 06262023'!$A$3:$A$4500=Table2.5c!$A180)*('Annual Sales FINAL 06262023'!$F$3:$F$4500='Input_Data &amp; TOC'!$A$2),'Annual Sales FINAL 06262023'!$E$3:$E$4500,,TRUE),_xlfn.XLOOKUP(A180,'LOOKUP SalesReport 2023-11-13'!A:A,'LOOKUP SalesReport 2023-11-13'!K:K,,FALSE))</f>
        <v>Central_grid</v>
      </c>
      <c r="G180" s="98" t="str">
        <f>VLOOKUP($F180,'LOOKUP INTERTIES 2023-11-08'!$B$2:$G$206,6,FALSE)</f>
        <v>Yukon-Koyukuk/Upper Tanana</v>
      </c>
      <c r="H180" s="133" cm="1">
        <f t="array" ref="H180">IFERROR(IF(_xlfn.XLOOKUP(1,('Annual Sales FINAL 06262023'!$A$3:$A$4500=$A180)*('Annual Sales FINAL 06262023'!$F$3:$F$4500='Input_Data &amp; TOC'!$A$2),'Annual Sales FINAL 06262023'!$T$3:$T$4500,,TRUE)=0,VLOOKUP($A180,Table2.5a!$A$3:$AA$196,11,FALSE),_xlfn.XLOOKUP(1,('Annual Sales FINAL 06262023'!$A$3:$A$4500=$A180)*('Annual Sales FINAL 06262023'!$F$3:$F$4500='Input_Data &amp; TOC'!$A$2),'Annual Sales FINAL 06262023'!$T$3:$T$4500,,TRUE)),)</f>
        <v>0.69721666666666671</v>
      </c>
      <c r="I180" s="135">
        <f t="shared" si="15"/>
        <v>0.3701166666666667</v>
      </c>
      <c r="J180" s="133" cm="1">
        <f t="array" ref="J180">IFERROR(IF(_xlfn.XLOOKUP(1,('Annual Sales FINAL 06262023'!$A$3:$A$4500=$A180)*('Annual Sales FINAL 06262023'!$F$3:$F$4500='Input_Data &amp; TOC'!$A$2),'Annual Sales FINAL 06262023'!$U$3:$U$4500,,TRUE)=0,VLOOKUP($A180,Table2.5a!$A$3:$AA$196,11,FALSE),_xlfn.XLOOKUP(1,('Annual Sales FINAL 06262023'!$A$3:$A$4500=$A180)*('Annual Sales FINAL 06262023'!$F$3:$F$4500='Input_Data &amp; TOC'!$A$2),'Annual Sales FINAL 06262023'!$U$3:$U$4500,,TRUE)),)</f>
        <v>0.3271</v>
      </c>
      <c r="K180" s="138">
        <f t="shared" si="16"/>
        <v>0.53084885138527005</v>
      </c>
      <c r="L180" s="134" t="str">
        <f t="shared" si="17"/>
        <v>Yes</v>
      </c>
      <c r="M180" s="135" t="str" cm="1">
        <f t="array" ref="M180">IFERROR(_xlfn.XLOOKUP(1,('Annual Sales FINAL 06262023'!$A$3:$A$4500=$A180)*('Annual Sales FINAL 06262023'!$F$3:$F$4500='Input_Data &amp; TOC'!$A$2),'Annual Sales FINAL 06262023'!$S$3:$S$4500,,TRUE),)</f>
        <v>PCE</v>
      </c>
      <c r="N180" s="174" cm="1">
        <f t="array" ref="N180">IFERROR(_xlfn.XLOOKUP(1,('Annual Sales FINAL 06262023'!$A$3:$A$4500=$A180)*('Annual Sales FINAL 06262023'!$F$3:$F$4500='Input_Data &amp; TOC'!$A$2),'Annual Sales FINAL 06262023'!$AU$3:$AU$4500,,TRUE),)</f>
        <v>12</v>
      </c>
      <c r="O180" s="98" t="str">
        <f>VLOOKUP($A180,'LOOKUP SalesReport 2023-11-13'!$A$2:$P$216,16,FALSE)</f>
        <v>Yukon-Koyukuk/Upper Tanana</v>
      </c>
    </row>
    <row r="181" spans="1:15" s="98" customFormat="1" x14ac:dyDescent="0.25">
      <c r="A181" s="98" t="s">
        <v>780</v>
      </c>
      <c r="B181" s="98">
        <v>331900</v>
      </c>
      <c r="C181">
        <f>VLOOKUP(A181,'LOOKUP SalesReport 2023-11-13'!$A$2:$Q$216,9,FALSE)</f>
        <v>256</v>
      </c>
      <c r="D181" s="48" t="str" cm="1">
        <f t="array" ref="D181">IFERROR(_xlfn.XLOOKUP(1,('Annual Sales FINAL 06262023'!$A$3:$A$4500=Table2.5c!$A181)*('Annual Sales FINAL 06262023'!$F$3:$F$4500='Input_Data &amp; TOC'!$A$2),'Annual Sales FINAL 06262023'!$J$3:$J$4500,,TRUE),_xlfn.XLOOKUP(A181,'LOOKUP SalesReport 2023-11-13'!A:A,'LOOKUP SalesReport 2023-11-13'!H:H,,FALSE))</f>
        <v>Circle Electric Utility</v>
      </c>
      <c r="E181" s="48" t="str" cm="1">
        <f t="array" ref="E181">IFERROR(_xlfn.XLOOKUP(1,('Annual Sales FINAL 06262023'!$A$3:$A$4500=Table2.5c!$A181)*('Annual Sales FINAL 06262023'!$F$3:$F$4500='Input_Data &amp; TOC'!$A$2),'Annual Sales FINAL 06262023'!$B$3:$B$4500,,TRUE),_xlfn.XLOOKUP(A181,'LOOKUP SalesReport 2023-11-13'!A:A,'LOOKUP SalesReport 2023-11-13'!G:G,,FALSE))</f>
        <v>Circle</v>
      </c>
      <c r="F181" s="48" t="str" cm="1">
        <f t="array" ref="F181">IFERROR(_xlfn.XLOOKUP(1,('Annual Sales FINAL 06262023'!$A$3:$A$4500=Table2.5c!$A181)*('Annual Sales FINAL 06262023'!$F$3:$F$4500='Input_Data &amp; TOC'!$A$2),'Annual Sales FINAL 06262023'!$E$3:$E$4500,,TRUE),_xlfn.XLOOKUP(A181,'LOOKUP SalesReport 2023-11-13'!A:A,'LOOKUP SalesReport 2023-11-13'!K:K,,FALSE))</f>
        <v>Circle_grid</v>
      </c>
      <c r="G181" s="98" t="str">
        <f>VLOOKUP($F181,'LOOKUP INTERTIES 2023-11-08'!$B$2:$G$206,6,FALSE)</f>
        <v>Yukon-Koyukuk/Upper Tanana</v>
      </c>
      <c r="H181" s="133" cm="1">
        <f t="array" ref="H181">IFERROR(IF(_xlfn.XLOOKUP(1,('Annual Sales FINAL 06262023'!$A$3:$A$4500=$A181)*('Annual Sales FINAL 06262023'!$F$3:$F$4500='Input_Data &amp; TOC'!$A$2),'Annual Sales FINAL 06262023'!$T$3:$T$4500,,TRUE)=0,VLOOKUP($A181,Table2.5a!$A$3:$AA$196,11,FALSE),_xlfn.XLOOKUP(1,('Annual Sales FINAL 06262023'!$A$3:$A$4500=$A181)*('Annual Sales FINAL 06262023'!$F$3:$F$4500='Input_Data &amp; TOC'!$A$2),'Annual Sales FINAL 06262023'!$T$3:$T$4500,,TRUE)),)</f>
        <v>0.80038333333333334</v>
      </c>
      <c r="I181" s="135">
        <f t="shared" si="15"/>
        <v>0.52766666666666673</v>
      </c>
      <c r="J181" s="133" cm="1">
        <f t="array" ref="J181">IFERROR(IF(_xlfn.XLOOKUP(1,('Annual Sales FINAL 06262023'!$A$3:$A$4500=$A181)*('Annual Sales FINAL 06262023'!$F$3:$F$4500='Input_Data &amp; TOC'!$A$2),'Annual Sales FINAL 06262023'!$U$3:$U$4500,,TRUE)=0,VLOOKUP($A181,Table2.5a!$A$3:$AA$196,11,FALSE),_xlfn.XLOOKUP(1,('Annual Sales FINAL 06262023'!$A$3:$A$4500=$A181)*('Annual Sales FINAL 06262023'!$F$3:$F$4500='Input_Data &amp; TOC'!$A$2),'Annual Sales FINAL 06262023'!$U$3:$U$4500,,TRUE)),)</f>
        <v>0.27271666666666666</v>
      </c>
      <c r="K181" s="138">
        <f t="shared" si="16"/>
        <v>0.65926743435437196</v>
      </c>
      <c r="L181" s="134" t="str">
        <f t="shared" si="17"/>
        <v>Yes</v>
      </c>
      <c r="M181" s="135" t="str" cm="1">
        <f t="array" ref="M181">IFERROR(_xlfn.XLOOKUP(1,('Annual Sales FINAL 06262023'!$A$3:$A$4500=$A181)*('Annual Sales FINAL 06262023'!$F$3:$F$4500='Input_Data &amp; TOC'!$A$2),'Annual Sales FINAL 06262023'!$S$3:$S$4500,,TRUE),)</f>
        <v>PCE</v>
      </c>
      <c r="N181" s="174" cm="1">
        <f t="array" ref="N181">IFERROR(_xlfn.XLOOKUP(1,('Annual Sales FINAL 06262023'!$A$3:$A$4500=$A181)*('Annual Sales FINAL 06262023'!$F$3:$F$4500='Input_Data &amp; TOC'!$A$2),'Annual Sales FINAL 06262023'!$AU$3:$AU$4500,,TRUE),)</f>
        <v>12</v>
      </c>
      <c r="O181" s="98" t="str">
        <f>VLOOKUP($A181,'LOOKUP SalesReport 2023-11-13'!$A$2:$P$216,16,FALSE)</f>
        <v>Yukon-Koyukuk/Upper Tanana</v>
      </c>
    </row>
    <row r="182" spans="1:15" s="98" customFormat="1" x14ac:dyDescent="0.25">
      <c r="A182" s="98" t="s">
        <v>786</v>
      </c>
      <c r="B182" s="98">
        <v>331990</v>
      </c>
      <c r="C182">
        <f>VLOOKUP(A182,'LOOKUP SalesReport 2023-11-13'!$A$2:$Q$216,9,FALSE)</f>
        <v>274</v>
      </c>
      <c r="D182" s="48" t="str" cm="1">
        <f t="array" ref="D182">IFERROR(_xlfn.XLOOKUP(1,('Annual Sales FINAL 06262023'!$A$3:$A$4500=Table2.5c!$A182)*('Annual Sales FINAL 06262023'!$F$3:$F$4500='Input_Data &amp; TOC'!$A$2),'Annual Sales FINAL 06262023'!$J$3:$J$4500,,TRUE),_xlfn.XLOOKUP(A182,'LOOKUP SalesReport 2023-11-13'!A:A,'LOOKUP SalesReport 2023-11-13'!H:H,,FALSE))</f>
        <v>Galena, City of</v>
      </c>
      <c r="E182" s="48" t="str" cm="1">
        <f t="array" ref="E182">IFERROR(_xlfn.XLOOKUP(1,('Annual Sales FINAL 06262023'!$A$3:$A$4500=Table2.5c!$A182)*('Annual Sales FINAL 06262023'!$F$3:$F$4500='Input_Data &amp; TOC'!$A$2),'Annual Sales FINAL 06262023'!$B$3:$B$4500,,TRUE),_xlfn.XLOOKUP(A182,'LOOKUP SalesReport 2023-11-13'!A:A,'LOOKUP SalesReport 2023-11-13'!G:G,,FALSE))</f>
        <v>Galena</v>
      </c>
      <c r="F182" s="48" t="str" cm="1">
        <f t="array" ref="F182">IFERROR(_xlfn.XLOOKUP(1,('Annual Sales FINAL 06262023'!$A$3:$A$4500=Table2.5c!$A182)*('Annual Sales FINAL 06262023'!$F$3:$F$4500='Input_Data &amp; TOC'!$A$2),'Annual Sales FINAL 06262023'!$E$3:$E$4500,,TRUE),_xlfn.XLOOKUP(A182,'LOOKUP SalesReport 2023-11-13'!A:A,'LOOKUP SalesReport 2023-11-13'!K:K,,FALSE))</f>
        <v>Galena_grid</v>
      </c>
      <c r="G182" s="98" t="str">
        <f>VLOOKUP($F182,'LOOKUP INTERTIES 2023-11-08'!$B$2:$G$206,6,FALSE)</f>
        <v>Yukon-Koyukuk/Upper Tanana</v>
      </c>
      <c r="H182" s="133" cm="1">
        <f t="array" ref="H182">IFERROR(IF(_xlfn.XLOOKUP(1,('Annual Sales FINAL 06262023'!$A$3:$A$4500=$A182)*('Annual Sales FINAL 06262023'!$F$3:$F$4500='Input_Data &amp; TOC'!$A$2),'Annual Sales FINAL 06262023'!$T$3:$T$4500,,TRUE)=0,VLOOKUP($A182,Table2.5a!$A$3:$AA$196,11,FALSE),_xlfn.XLOOKUP(1,('Annual Sales FINAL 06262023'!$A$3:$A$4500=$A182)*('Annual Sales FINAL 06262023'!$F$3:$F$4500='Input_Data &amp; TOC'!$A$2),'Annual Sales FINAL 06262023'!$T$3:$T$4500,,TRUE)),)</f>
        <v>0.59599999999999997</v>
      </c>
      <c r="I182" s="135">
        <f t="shared" si="15"/>
        <v>0.1846583333333332</v>
      </c>
      <c r="J182" s="133" cm="1">
        <f t="array" ref="J182">IFERROR(IF(_xlfn.XLOOKUP(1,('Annual Sales FINAL 06262023'!$A$3:$A$4500=$A182)*('Annual Sales FINAL 06262023'!$F$3:$F$4500='Input_Data &amp; TOC'!$A$2),'Annual Sales FINAL 06262023'!$U$3:$U$4500,,TRUE)=0,VLOOKUP($A182,Table2.5a!$A$3:$AA$196,11,FALSE),_xlfn.XLOOKUP(1,('Annual Sales FINAL 06262023'!$A$3:$A$4500=$A182)*('Annual Sales FINAL 06262023'!$F$3:$F$4500='Input_Data &amp; TOC'!$A$2),'Annual Sales FINAL 06262023'!$U$3:$U$4500,,TRUE)),)</f>
        <v>0.41134166666666677</v>
      </c>
      <c r="K182" s="138">
        <f t="shared" si="16"/>
        <v>0.30982941834451883</v>
      </c>
      <c r="L182" s="134" t="str">
        <f t="shared" si="17"/>
        <v>Yes</v>
      </c>
      <c r="M182" s="135" t="str" cm="1">
        <f t="array" ref="M182">IFERROR(_xlfn.XLOOKUP(1,('Annual Sales FINAL 06262023'!$A$3:$A$4500=$A182)*('Annual Sales FINAL 06262023'!$F$3:$F$4500='Input_Data &amp; TOC'!$A$2),'Annual Sales FINAL 06262023'!$S$3:$S$4500,,TRUE),)</f>
        <v>PCE</v>
      </c>
      <c r="N182" s="174" cm="1">
        <f t="array" ref="N182">IFERROR(_xlfn.XLOOKUP(1,('Annual Sales FINAL 06262023'!$A$3:$A$4500=$A182)*('Annual Sales FINAL 06262023'!$F$3:$F$4500='Input_Data &amp; TOC'!$A$2),'Annual Sales FINAL 06262023'!$AU$3:$AU$4500,,TRUE),)</f>
        <v>12</v>
      </c>
      <c r="O182" s="98" t="str">
        <f>VLOOKUP($A182,'LOOKUP SalesReport 2023-11-13'!$A$2:$P$216,16,FALSE)</f>
        <v>Yukon-Koyukuk/Upper Tanana</v>
      </c>
    </row>
    <row r="183" spans="1:15" s="98" customFormat="1" x14ac:dyDescent="0.25">
      <c r="A183" s="98" t="s">
        <v>1097</v>
      </c>
      <c r="B183" s="98">
        <v>331810</v>
      </c>
      <c r="C183">
        <f>VLOOKUP(A183,'LOOKUP SalesReport 2023-11-13'!$A$2:$Q$216,9,FALSE)</f>
        <v>767</v>
      </c>
      <c r="D183" s="48" t="str" cm="1">
        <f t="array" ref="D183">IFERROR(_xlfn.XLOOKUP(1,('Annual Sales FINAL 06262023'!$A$3:$A$4500=Table2.5c!$A183)*('Annual Sales FINAL 06262023'!$F$3:$F$4500='Input_Data &amp; TOC'!$A$2),'Annual Sales FINAL 06262023'!$J$3:$J$4500,,TRUE),_xlfn.XLOOKUP(A183,'LOOKUP SalesReport 2023-11-13'!A:A,'LOOKUP SalesReport 2023-11-13'!H:H,,FALSE))</f>
        <v>Birch Creek Electric Company</v>
      </c>
      <c r="E183" s="48" t="str" cm="1">
        <f t="array" ref="E183">IFERROR(_xlfn.XLOOKUP(1,('Annual Sales FINAL 06262023'!$A$3:$A$4500=Table2.5c!$A183)*('Annual Sales FINAL 06262023'!$F$3:$F$4500='Input_Data &amp; TOC'!$A$2),'Annual Sales FINAL 06262023'!$B$3:$B$4500,,TRUE),_xlfn.XLOOKUP(A183,'LOOKUP SalesReport 2023-11-13'!A:A,'LOOKUP SalesReport 2023-11-13'!G:G,,FALSE))</f>
        <v>Birch Creek</v>
      </c>
      <c r="F183" s="48" t="str" cm="1">
        <f t="array" ref="F183">IFERROR(_xlfn.XLOOKUP(1,('Annual Sales FINAL 06262023'!$A$3:$A$4500=Table2.5c!$A183)*('Annual Sales FINAL 06262023'!$F$3:$F$4500='Input_Data &amp; TOC'!$A$2),'Annual Sales FINAL 06262023'!$E$3:$E$4500,,TRUE),_xlfn.XLOOKUP(A183,'LOOKUP SalesReport 2023-11-13'!A:A,'LOOKUP SalesReport 2023-11-13'!K:K,,FALSE))</f>
        <v>Birch Creek_grid</v>
      </c>
      <c r="G183" s="98" t="str">
        <f>VLOOKUP($F183,'LOOKUP INTERTIES 2023-11-08'!$B$2:$G$206,6,FALSE)</f>
        <v>Yukon-Koyukuk/Upper Tanana</v>
      </c>
      <c r="H183" s="133" cm="1">
        <f t="array" ref="H183">IFERROR(IF(_xlfn.XLOOKUP(1,('Annual Sales FINAL 06262023'!$A$3:$A$4500=$A183)*('Annual Sales FINAL 06262023'!$F$3:$F$4500='Input_Data &amp; TOC'!$A$2),'Annual Sales FINAL 06262023'!$T$3:$T$4500,,TRUE)=0,VLOOKUP($A183,Table2.5a!$A$3:$AA$196,11,FALSE),_xlfn.XLOOKUP(1,('Annual Sales FINAL 06262023'!$A$3:$A$4500=$A183)*('Annual Sales FINAL 06262023'!$F$3:$F$4500='Input_Data &amp; TOC'!$A$2),'Annual Sales FINAL 06262023'!$T$3:$T$4500,,TRUE)),)</f>
        <v>1.1500000000000001</v>
      </c>
      <c r="I183" s="135">
        <f t="shared" si="15"/>
        <v>0.75685000000000024</v>
      </c>
      <c r="J183" s="133" cm="1">
        <f t="array" ref="J183">IFERROR(IF(_xlfn.XLOOKUP(1,('Annual Sales FINAL 06262023'!$A$3:$A$4500=$A183)*('Annual Sales FINAL 06262023'!$F$3:$F$4500='Input_Data &amp; TOC'!$A$2),'Annual Sales FINAL 06262023'!$U$3:$U$4500,,TRUE)=0,VLOOKUP($A183,Table2.5a!$A$3:$AA$196,11,FALSE),_xlfn.XLOOKUP(1,('Annual Sales FINAL 06262023'!$A$3:$A$4500=$A183)*('Annual Sales FINAL 06262023'!$F$3:$F$4500='Input_Data &amp; TOC'!$A$2),'Annual Sales FINAL 06262023'!$U$3:$U$4500,,TRUE)),)</f>
        <v>0.39314999999999994</v>
      </c>
      <c r="K183" s="138">
        <f t="shared" si="16"/>
        <v>0.6581304347826088</v>
      </c>
      <c r="L183" s="134" t="str">
        <f t="shared" si="17"/>
        <v>Yes</v>
      </c>
      <c r="M183" s="135" t="str" cm="1">
        <f t="array" ref="M183">IFERROR(_xlfn.XLOOKUP(1,('Annual Sales FINAL 06262023'!$A$3:$A$4500=$A183)*('Annual Sales FINAL 06262023'!$F$3:$F$4500='Input_Data &amp; TOC'!$A$2),'Annual Sales FINAL 06262023'!$S$3:$S$4500,,TRUE),)</f>
        <v>PCE</v>
      </c>
      <c r="N183" s="174" cm="1">
        <f t="array" ref="N183">IFERROR(_xlfn.XLOOKUP(1,('Annual Sales FINAL 06262023'!$A$3:$A$4500=$A183)*('Annual Sales FINAL 06262023'!$F$3:$F$4500='Input_Data &amp; TOC'!$A$2),'Annual Sales FINAL 06262023'!$AU$3:$AU$4500,,TRUE),)</f>
        <v>12</v>
      </c>
      <c r="O183" s="98" t="str">
        <f>VLOOKUP($A183,'LOOKUP SalesReport 2023-11-13'!$A$2:$P$216,16,FALSE)</f>
        <v>Yukon-Koyukuk/Upper Tanana</v>
      </c>
    </row>
    <row r="184" spans="1:15" s="98" customFormat="1" x14ac:dyDescent="0.25">
      <c r="A184" s="98" t="s">
        <v>417</v>
      </c>
      <c r="B184" s="98">
        <v>331180</v>
      </c>
      <c r="C184">
        <f>VLOOKUP(A184,'LOOKUP SalesReport 2023-11-13'!$A$2:$Q$216,9,FALSE)</f>
        <v>2</v>
      </c>
      <c r="D184" s="48" t="str" cm="1">
        <f t="array" ref="D184">IFERROR(_xlfn.XLOOKUP(1,('Annual Sales FINAL 06262023'!$A$3:$A$4500=Table2.5c!$A184)*('Annual Sales FINAL 06262023'!$F$3:$F$4500='Input_Data &amp; TOC'!$A$2),'Annual Sales FINAL 06262023'!$J$3:$J$4500,,TRUE),_xlfn.XLOOKUP(A184,'LOOKUP SalesReport 2023-11-13'!A:A,'LOOKUP SalesReport 2023-11-13'!H:H,,FALSE))</f>
        <v>Alaska Power &amp; Telephone Company</v>
      </c>
      <c r="E184" s="48" t="str" cm="1">
        <f t="array" ref="E184">IFERROR(_xlfn.XLOOKUP(1,('Annual Sales FINAL 06262023'!$A$3:$A$4500=Table2.5c!$A184)*('Annual Sales FINAL 06262023'!$F$3:$F$4500='Input_Data &amp; TOC'!$A$2),'Annual Sales FINAL 06262023'!$B$3:$B$4500,,TRUE),_xlfn.XLOOKUP(A184,'LOOKUP SalesReport 2023-11-13'!A:A,'LOOKUP SalesReport 2023-11-13'!G:G,,FALSE))</f>
        <v>Northway, Northway Village, Northway Junction</v>
      </c>
      <c r="F184" s="48" t="str" cm="1">
        <f t="array" ref="F184">IFERROR(_xlfn.XLOOKUP(1,('Annual Sales FINAL 06262023'!$A$3:$A$4500=Table2.5c!$A184)*('Annual Sales FINAL 06262023'!$F$3:$F$4500='Input_Data &amp; TOC'!$A$2),'Annual Sales FINAL 06262023'!$E$3:$E$4500,,TRUE),_xlfn.XLOOKUP(A184,'LOOKUP SalesReport 2023-11-13'!A:A,'LOOKUP SalesReport 2023-11-13'!K:K,,FALSE))</f>
        <v>Northway_grid</v>
      </c>
      <c r="G184" s="98" t="str">
        <f>VLOOKUP($F184,'LOOKUP INTERTIES 2023-11-08'!$B$2:$G$206,6,FALSE)</f>
        <v>Yukon-Koyukuk/Upper Tanana</v>
      </c>
      <c r="H184" s="133" cm="1">
        <f t="array" ref="H184">IFERROR(IF(_xlfn.XLOOKUP(1,('Annual Sales FINAL 06262023'!$A$3:$A$4500=$A184)*('Annual Sales FINAL 06262023'!$F$3:$F$4500='Input_Data &amp; TOC'!$A$2),'Annual Sales FINAL 06262023'!$T$3:$T$4500,,TRUE)=0,VLOOKUP($A184,Table2.5a!$A$3:$AA$196,11,FALSE),_xlfn.XLOOKUP(1,('Annual Sales FINAL 06262023'!$A$3:$A$4500=$A184)*('Annual Sales FINAL 06262023'!$F$3:$F$4500='Input_Data &amp; TOC'!$A$2),'Annual Sales FINAL 06262023'!$T$3:$T$4500,,TRUE)),)</f>
        <v>0.68139166666666673</v>
      </c>
      <c r="I184" s="135">
        <f t="shared" si="15"/>
        <v>0.32517500000000005</v>
      </c>
      <c r="J184" s="133" cm="1">
        <f t="array" ref="J184">IFERROR(IF(_xlfn.XLOOKUP(1,('Annual Sales FINAL 06262023'!$A$3:$A$4500=$A184)*('Annual Sales FINAL 06262023'!$F$3:$F$4500='Input_Data &amp; TOC'!$A$2),'Annual Sales FINAL 06262023'!$U$3:$U$4500,,TRUE)=0,VLOOKUP($A184,Table2.5a!$A$3:$AA$196,11,FALSE),_xlfn.XLOOKUP(1,('Annual Sales FINAL 06262023'!$A$3:$A$4500=$A184)*('Annual Sales FINAL 06262023'!$F$3:$F$4500='Input_Data &amp; TOC'!$A$2),'Annual Sales FINAL 06262023'!$U$3:$U$4500,,TRUE)),)</f>
        <v>0.35621666666666668</v>
      </c>
      <c r="K184" s="138">
        <f t="shared" si="16"/>
        <v>0.47722186212041534</v>
      </c>
      <c r="L184" s="134" t="str">
        <f t="shared" si="17"/>
        <v>Yes</v>
      </c>
      <c r="M184" s="135" t="str" cm="1">
        <f t="array" ref="M184">IFERROR(_xlfn.XLOOKUP(1,('Annual Sales FINAL 06262023'!$A$3:$A$4500=$A184)*('Annual Sales FINAL 06262023'!$F$3:$F$4500='Input_Data &amp; TOC'!$A$2),'Annual Sales FINAL 06262023'!$S$3:$S$4500,,TRUE),)</f>
        <v>PCE</v>
      </c>
      <c r="N184" s="174" cm="1">
        <f t="array" ref="N184">IFERROR(_xlfn.XLOOKUP(1,('Annual Sales FINAL 06262023'!$A$3:$A$4500=$A184)*('Annual Sales FINAL 06262023'!$F$3:$F$4500='Input_Data &amp; TOC'!$A$2),'Annual Sales FINAL 06262023'!$AU$3:$AU$4500,,TRUE),)</f>
        <v>12</v>
      </c>
      <c r="O184" s="98" t="str">
        <f>VLOOKUP($A184,'LOOKUP SalesReport 2023-11-13'!$A$2:$P$216,16,FALSE)</f>
        <v>Yukon-Koyukuk/Upper Tanana</v>
      </c>
    </row>
    <row r="185" spans="1:15" s="98" customFormat="1" x14ac:dyDescent="0.25">
      <c r="A185" s="98" t="s">
        <v>379</v>
      </c>
      <c r="B185" s="98">
        <v>331050</v>
      </c>
      <c r="C185">
        <f>VLOOKUP(A185,'LOOKUP SalesReport 2023-11-13'!$A$2:$Q$216,9,FALSE)</f>
        <v>2</v>
      </c>
      <c r="D185" s="48" t="str" cm="1">
        <f t="array" ref="D185">IFERROR(_xlfn.XLOOKUP(1,('Annual Sales FINAL 06262023'!$A$3:$A$4500=Table2.5c!$A185)*('Annual Sales FINAL 06262023'!$F$3:$F$4500='Input_Data &amp; TOC'!$A$2),'Annual Sales FINAL 06262023'!$J$3:$J$4500,,TRUE),_xlfn.XLOOKUP(A185,'LOOKUP SalesReport 2023-11-13'!A:A,'LOOKUP SalesReport 2023-11-13'!H:H,,FALSE))</f>
        <v>Alaska Power &amp; Telephone Company</v>
      </c>
      <c r="E185" s="48" t="str" cm="1">
        <f t="array" ref="E185">IFERROR(_xlfn.XLOOKUP(1,('Annual Sales FINAL 06262023'!$A$3:$A$4500=Table2.5c!$A185)*('Annual Sales FINAL 06262023'!$F$3:$F$4500='Input_Data &amp; TOC'!$A$2),'Annual Sales FINAL 06262023'!$B$3:$B$4500,,TRUE),_xlfn.XLOOKUP(A185,'LOOKUP SalesReport 2023-11-13'!A:A,'LOOKUP SalesReport 2023-11-13'!G:G,,FALSE))</f>
        <v>Allakaket, Alatna</v>
      </c>
      <c r="F185" s="48" t="str" cm="1">
        <f t="array" ref="F185">IFERROR(_xlfn.XLOOKUP(1,('Annual Sales FINAL 06262023'!$A$3:$A$4500=Table2.5c!$A185)*('Annual Sales FINAL 06262023'!$F$3:$F$4500='Input_Data &amp; TOC'!$A$2),'Annual Sales FINAL 06262023'!$E$3:$E$4500,,TRUE),_xlfn.XLOOKUP(A185,'LOOKUP SalesReport 2023-11-13'!A:A,'LOOKUP SalesReport 2023-11-13'!K:K,,FALSE))</f>
        <v>Allakaket_grid</v>
      </c>
      <c r="G185" s="98" t="str">
        <f>VLOOKUP($F185,'LOOKUP INTERTIES 2023-11-08'!$B$2:$G$206,6,FALSE)</f>
        <v>Yukon-Koyukuk/Upper Tanana</v>
      </c>
      <c r="H185" s="133" cm="1">
        <f t="array" ref="H185">IFERROR(IF(_xlfn.XLOOKUP(1,('Annual Sales FINAL 06262023'!$A$3:$A$4500=$A185)*('Annual Sales FINAL 06262023'!$F$3:$F$4500='Input_Data &amp; TOC'!$A$2),'Annual Sales FINAL 06262023'!$T$3:$T$4500,,TRUE)=0,VLOOKUP($A185,Table2.5a!$A$3:$AA$196,11,FALSE),_xlfn.XLOOKUP(1,('Annual Sales FINAL 06262023'!$A$3:$A$4500=$A185)*('Annual Sales FINAL 06262023'!$F$3:$F$4500='Input_Data &amp; TOC'!$A$2),'Annual Sales FINAL 06262023'!$T$3:$T$4500,,TRUE)),)</f>
        <v>0.88170833333333321</v>
      </c>
      <c r="I185" s="135">
        <f t="shared" si="15"/>
        <v>0.51549999999999985</v>
      </c>
      <c r="J185" s="133" cm="1">
        <f t="array" ref="J185">IFERROR(IF(_xlfn.XLOOKUP(1,('Annual Sales FINAL 06262023'!$A$3:$A$4500=$A185)*('Annual Sales FINAL 06262023'!$F$3:$F$4500='Input_Data &amp; TOC'!$A$2),'Annual Sales FINAL 06262023'!$U$3:$U$4500,,TRUE)=0,VLOOKUP($A185,Table2.5a!$A$3:$AA$196,11,FALSE),_xlfn.XLOOKUP(1,('Annual Sales FINAL 06262023'!$A$3:$A$4500=$A185)*('Annual Sales FINAL 06262023'!$F$3:$F$4500='Input_Data &amp; TOC'!$A$2),'Annual Sales FINAL 06262023'!$U$3:$U$4500,,TRUE)),)</f>
        <v>0.36620833333333341</v>
      </c>
      <c r="K185" s="138">
        <f t="shared" si="16"/>
        <v>0.58466046028070495</v>
      </c>
      <c r="L185" s="134" t="str">
        <f t="shared" si="17"/>
        <v>Yes</v>
      </c>
      <c r="M185" s="135" t="str" cm="1">
        <f t="array" ref="M185">IFERROR(_xlfn.XLOOKUP(1,('Annual Sales FINAL 06262023'!$A$3:$A$4500=$A185)*('Annual Sales FINAL 06262023'!$F$3:$F$4500='Input_Data &amp; TOC'!$A$2),'Annual Sales FINAL 06262023'!$S$3:$S$4500,,TRUE),)</f>
        <v>PCE</v>
      </c>
      <c r="N185" s="174" cm="1">
        <f t="array" ref="N185">IFERROR(_xlfn.XLOOKUP(1,('Annual Sales FINAL 06262023'!$A$3:$A$4500=$A185)*('Annual Sales FINAL 06262023'!$F$3:$F$4500='Input_Data &amp; TOC'!$A$2),'Annual Sales FINAL 06262023'!$AU$3:$AU$4500,,TRUE),)</f>
        <v>12</v>
      </c>
      <c r="O185" s="98" t="str">
        <f>VLOOKUP($A185,'LOOKUP SalesReport 2023-11-13'!$A$2:$P$216,16,FALSE)</f>
        <v>Yukon-Koyukuk/Upper Tanana</v>
      </c>
    </row>
    <row r="186" spans="1:15" s="98" customFormat="1" x14ac:dyDescent="0.25">
      <c r="A186" s="98" t="s">
        <v>435</v>
      </c>
      <c r="B186" s="98">
        <v>331200</v>
      </c>
      <c r="C186">
        <f>VLOOKUP(A186,'LOOKUP SalesReport 2023-11-13'!$A$2:$Q$216,9,FALSE)</f>
        <v>2</v>
      </c>
      <c r="D186" s="48" t="str" cm="1">
        <f t="array" ref="D186">IFERROR(_xlfn.XLOOKUP(1,('Annual Sales FINAL 06262023'!$A$3:$A$4500=Table2.5c!$A186)*('Annual Sales FINAL 06262023'!$F$3:$F$4500='Input_Data &amp; TOC'!$A$2),'Annual Sales FINAL 06262023'!$J$3:$J$4500,,TRUE),_xlfn.XLOOKUP(A186,'LOOKUP SalesReport 2023-11-13'!A:A,'LOOKUP SalesReport 2023-11-13'!H:H,,FALSE))</f>
        <v>Alaska Power &amp; Telephone Company</v>
      </c>
      <c r="E186" s="48" t="str" cm="1">
        <f t="array" ref="E186">IFERROR(_xlfn.XLOOKUP(1,('Annual Sales FINAL 06262023'!$A$3:$A$4500=Table2.5c!$A186)*('Annual Sales FINAL 06262023'!$F$3:$F$4500='Input_Data &amp; TOC'!$A$2),'Annual Sales FINAL 06262023'!$B$3:$B$4500,,TRUE),_xlfn.XLOOKUP(A186,'LOOKUP SalesReport 2023-11-13'!A:A,'LOOKUP SalesReport 2023-11-13'!G:G,,FALSE))</f>
        <v>Tetlin</v>
      </c>
      <c r="F186" s="48" t="str" cm="1">
        <f t="array" ref="F186">IFERROR(_xlfn.XLOOKUP(1,('Annual Sales FINAL 06262023'!$A$3:$A$4500=Table2.5c!$A186)*('Annual Sales FINAL 06262023'!$F$3:$F$4500='Input_Data &amp; TOC'!$A$2),'Annual Sales FINAL 06262023'!$E$3:$E$4500,,TRUE),_xlfn.XLOOKUP(A186,'LOOKUP SalesReport 2023-11-13'!A:A,'LOOKUP SalesReport 2023-11-13'!K:K,,FALSE))</f>
        <v>Tok_grid</v>
      </c>
      <c r="G186" s="98" t="str">
        <f>VLOOKUP($F186,'LOOKUP INTERTIES 2023-11-08'!$B$2:$G$206,6,FALSE)</f>
        <v>Yukon-Koyukuk/Upper Tanana</v>
      </c>
      <c r="H186" s="133" cm="1">
        <f t="array" ref="H186">IFERROR(IF(_xlfn.XLOOKUP(1,('Annual Sales FINAL 06262023'!$A$3:$A$4500=$A186)*('Annual Sales FINAL 06262023'!$F$3:$F$4500='Input_Data &amp; TOC'!$A$2),'Annual Sales FINAL 06262023'!$T$3:$T$4500,,TRUE)=0,VLOOKUP($A186,Table2.5a!$A$3:$AA$196,11,FALSE),_xlfn.XLOOKUP(1,('Annual Sales FINAL 06262023'!$A$3:$A$4500=$A186)*('Annual Sales FINAL 06262023'!$F$3:$F$4500='Input_Data &amp; TOC'!$A$2),'Annual Sales FINAL 06262023'!$T$3:$T$4500,,TRUE)),)</f>
        <v>0.4446750000000001</v>
      </c>
      <c r="I186" s="135">
        <f t="shared" si="15"/>
        <v>0.2299250000000001</v>
      </c>
      <c r="J186" s="133" cm="1">
        <f t="array" ref="J186">IFERROR(IF(_xlfn.XLOOKUP(1,('Annual Sales FINAL 06262023'!$A$3:$A$4500=$A186)*('Annual Sales FINAL 06262023'!$F$3:$F$4500='Input_Data &amp; TOC'!$A$2),'Annual Sales FINAL 06262023'!$U$3:$U$4500,,TRUE)=0,VLOOKUP($A186,Table2.5a!$A$3:$AA$196,11,FALSE),_xlfn.XLOOKUP(1,('Annual Sales FINAL 06262023'!$A$3:$A$4500=$A186)*('Annual Sales FINAL 06262023'!$F$3:$F$4500='Input_Data &amp; TOC'!$A$2),'Annual Sales FINAL 06262023'!$U$3:$U$4500,,TRUE)),)</f>
        <v>0.21475</v>
      </c>
      <c r="K186" s="138">
        <f t="shared" si="16"/>
        <v>0.51706302355653011</v>
      </c>
      <c r="L186" s="134" t="str">
        <f t="shared" si="17"/>
        <v>Yes</v>
      </c>
      <c r="M186" s="135" t="str" cm="1">
        <f t="array" ref="M186">IFERROR(_xlfn.XLOOKUP(1,('Annual Sales FINAL 06262023'!$A$3:$A$4500=$A186)*('Annual Sales FINAL 06262023'!$F$3:$F$4500='Input_Data &amp; TOC'!$A$2),'Annual Sales FINAL 06262023'!$S$3:$S$4500,,TRUE),)</f>
        <v>PCE</v>
      </c>
      <c r="N186" s="174" cm="1">
        <f t="array" ref="N186">IFERROR(_xlfn.XLOOKUP(1,('Annual Sales FINAL 06262023'!$A$3:$A$4500=$A186)*('Annual Sales FINAL 06262023'!$F$3:$F$4500='Input_Data &amp; TOC'!$A$2),'Annual Sales FINAL 06262023'!$AU$3:$AU$4500,,TRUE),)</f>
        <v>12</v>
      </c>
      <c r="O186" s="98" t="str">
        <f>VLOOKUP($A186,'LOOKUP SalesReport 2023-11-13'!$A$2:$P$216,16,FALSE)</f>
        <v>Yukon-Koyukuk/Upper Tanana</v>
      </c>
    </row>
    <row r="187" spans="1:15" s="98" customFormat="1" x14ac:dyDescent="0.25">
      <c r="A187" s="98" t="s">
        <v>440</v>
      </c>
      <c r="B187" s="98">
        <v>331220</v>
      </c>
      <c r="C187">
        <f>VLOOKUP(A187,'LOOKUP SalesReport 2023-11-13'!$A$2:$Q$216,9,FALSE)</f>
        <v>2</v>
      </c>
      <c r="D187" s="48" t="str" cm="1">
        <f t="array" ref="D187">IFERROR(_xlfn.XLOOKUP(1,('Annual Sales FINAL 06262023'!$A$3:$A$4500=Table2.5c!$A187)*('Annual Sales FINAL 06262023'!$F$3:$F$4500='Input_Data &amp; TOC'!$A$2),'Annual Sales FINAL 06262023'!$J$3:$J$4500,,TRUE),_xlfn.XLOOKUP(A187,'LOOKUP SalesReport 2023-11-13'!A:A,'LOOKUP SalesReport 2023-11-13'!H:H,,FALSE))</f>
        <v>Alaska Power &amp; Telephone Company</v>
      </c>
      <c r="E187" s="48" t="str" cm="1">
        <f t="array" ref="E187">IFERROR(_xlfn.XLOOKUP(1,('Annual Sales FINAL 06262023'!$A$3:$A$4500=Table2.5c!$A187)*('Annual Sales FINAL 06262023'!$F$3:$F$4500='Input_Data &amp; TOC'!$A$2),'Annual Sales FINAL 06262023'!$B$3:$B$4500,,TRUE),_xlfn.XLOOKUP(A187,'LOOKUP SalesReport 2023-11-13'!A:A,'LOOKUP SalesReport 2023-11-13'!G:G,,FALSE))</f>
        <v>Tok, Tanacross</v>
      </c>
      <c r="F187" s="48" t="str" cm="1">
        <f t="array" ref="F187">IFERROR(_xlfn.XLOOKUP(1,('Annual Sales FINAL 06262023'!$A$3:$A$4500=Table2.5c!$A187)*('Annual Sales FINAL 06262023'!$F$3:$F$4500='Input_Data &amp; TOC'!$A$2),'Annual Sales FINAL 06262023'!$E$3:$E$4500,,TRUE),_xlfn.XLOOKUP(A187,'LOOKUP SalesReport 2023-11-13'!A:A,'LOOKUP SalesReport 2023-11-13'!K:K,,FALSE))</f>
        <v>Tok_grid</v>
      </c>
      <c r="G187" s="98" t="str">
        <f>VLOOKUP($F187,'LOOKUP INTERTIES 2023-11-08'!$B$2:$G$206,6,FALSE)</f>
        <v>Yukon-Koyukuk/Upper Tanana</v>
      </c>
      <c r="H187" s="133" cm="1">
        <f t="array" ref="H187">IFERROR(IF(_xlfn.XLOOKUP(1,('Annual Sales FINAL 06262023'!$A$3:$A$4500=$A187)*('Annual Sales FINAL 06262023'!$F$3:$F$4500='Input_Data &amp; TOC'!$A$2),'Annual Sales FINAL 06262023'!$T$3:$T$4500,,TRUE)=0,VLOOKUP($A187,Table2.5a!$A$3:$AA$196,11,FALSE),_xlfn.XLOOKUP(1,('Annual Sales FINAL 06262023'!$A$3:$A$4500=$A187)*('Annual Sales FINAL 06262023'!$F$3:$F$4500='Input_Data &amp; TOC'!$A$2),'Annual Sales FINAL 06262023'!$T$3:$T$4500,,TRUE)),)</f>
        <v>0.44465833333333338</v>
      </c>
      <c r="I187" s="135">
        <f t="shared" si="15"/>
        <v>0.22992500000000002</v>
      </c>
      <c r="J187" s="133" cm="1">
        <f t="array" ref="J187">IFERROR(IF(_xlfn.XLOOKUP(1,('Annual Sales FINAL 06262023'!$A$3:$A$4500=$A187)*('Annual Sales FINAL 06262023'!$F$3:$F$4500='Input_Data &amp; TOC'!$A$2),'Annual Sales FINAL 06262023'!$U$3:$U$4500,,TRUE)=0,VLOOKUP($A187,Table2.5a!$A$3:$AA$196,11,FALSE),_xlfn.XLOOKUP(1,('Annual Sales FINAL 06262023'!$A$3:$A$4500=$A187)*('Annual Sales FINAL 06262023'!$F$3:$F$4500='Input_Data &amp; TOC'!$A$2),'Annual Sales FINAL 06262023'!$U$3:$U$4500,,TRUE)),)</f>
        <v>0.21473333333333336</v>
      </c>
      <c r="K187" s="138">
        <f t="shared" si="16"/>
        <v>0.51708240409303019</v>
      </c>
      <c r="L187" s="134" t="str">
        <f t="shared" si="17"/>
        <v>Yes</v>
      </c>
      <c r="M187" s="135" t="str" cm="1">
        <f t="array" ref="M187">IFERROR(_xlfn.XLOOKUP(1,('Annual Sales FINAL 06262023'!$A$3:$A$4500=$A187)*('Annual Sales FINAL 06262023'!$F$3:$F$4500='Input_Data &amp; TOC'!$A$2),'Annual Sales FINAL 06262023'!$S$3:$S$4500,,TRUE),)</f>
        <v>PCE</v>
      </c>
      <c r="N187" s="174" cm="1">
        <f t="array" ref="N187">IFERROR(_xlfn.XLOOKUP(1,('Annual Sales FINAL 06262023'!$A$3:$A$4500=$A187)*('Annual Sales FINAL 06262023'!$F$3:$F$4500='Input_Data &amp; TOC'!$A$2),'Annual Sales FINAL 06262023'!$AU$3:$AU$4500,,TRUE),)</f>
        <v>12</v>
      </c>
      <c r="O187" s="98" t="str">
        <f>VLOOKUP($A187,'LOOKUP SalesReport 2023-11-13'!$A$2:$P$216,16,FALSE)</f>
        <v>Yukon-Koyukuk/Upper Tanana</v>
      </c>
    </row>
    <row r="188" spans="1:15" s="98" customFormat="1" x14ac:dyDescent="0.25">
      <c r="A188" s="98" t="s">
        <v>383</v>
      </c>
      <c r="B188" s="98">
        <v>331060</v>
      </c>
      <c r="C188">
        <f>VLOOKUP(A188,'LOOKUP SalesReport 2023-11-13'!$A$2:$Q$216,9,FALSE)</f>
        <v>2</v>
      </c>
      <c r="D188" s="48" t="str" cm="1">
        <f t="array" ref="D188">IFERROR(_xlfn.XLOOKUP(1,('Annual Sales FINAL 06262023'!$A$3:$A$4500=Table2.5c!$A188)*('Annual Sales FINAL 06262023'!$F$3:$F$4500='Input_Data &amp; TOC'!$A$2),'Annual Sales FINAL 06262023'!$J$3:$J$4500,,TRUE),_xlfn.XLOOKUP(A188,'LOOKUP SalesReport 2023-11-13'!A:A,'LOOKUP SalesReport 2023-11-13'!H:H,,FALSE))</f>
        <v>Alaska Power &amp; Telephone Company</v>
      </c>
      <c r="E188" s="48" t="str" cm="1">
        <f t="array" ref="E188">IFERROR(_xlfn.XLOOKUP(1,('Annual Sales FINAL 06262023'!$A$3:$A$4500=Table2.5c!$A188)*('Annual Sales FINAL 06262023'!$F$3:$F$4500='Input_Data &amp; TOC'!$A$2),'Annual Sales FINAL 06262023'!$B$3:$B$4500,,TRUE),_xlfn.XLOOKUP(A188,'LOOKUP SalesReport 2023-11-13'!A:A,'LOOKUP SalesReport 2023-11-13'!G:G,,FALSE))</f>
        <v>Bettles, Evansville</v>
      </c>
      <c r="F188" s="48" t="str" cm="1">
        <f t="array" ref="F188">IFERROR(_xlfn.XLOOKUP(1,('Annual Sales FINAL 06262023'!$A$3:$A$4500=Table2.5c!$A188)*('Annual Sales FINAL 06262023'!$F$3:$F$4500='Input_Data &amp; TOC'!$A$2),'Annual Sales FINAL 06262023'!$E$3:$E$4500,,TRUE),_xlfn.XLOOKUP(A188,'LOOKUP SalesReport 2023-11-13'!A:A,'LOOKUP SalesReport 2023-11-13'!K:K,,FALSE))</f>
        <v>Bettles_grid</v>
      </c>
      <c r="G188" s="98" t="str">
        <f>VLOOKUP($F188,'LOOKUP INTERTIES 2023-11-08'!$B$2:$G$206,6,FALSE)</f>
        <v>Yukon-Koyukuk/Upper Tanana</v>
      </c>
      <c r="H188" s="133" cm="1">
        <f t="array" ref="H188">IFERROR(IF(_xlfn.XLOOKUP(1,('Annual Sales FINAL 06262023'!$A$3:$A$4500=$A188)*('Annual Sales FINAL 06262023'!$F$3:$F$4500='Input_Data &amp; TOC'!$A$2),'Annual Sales FINAL 06262023'!$T$3:$T$4500,,TRUE)=0,VLOOKUP($A188,Table2.5a!$A$3:$AA$196,11,FALSE),_xlfn.XLOOKUP(1,('Annual Sales FINAL 06262023'!$A$3:$A$4500=$A188)*('Annual Sales FINAL 06262023'!$F$3:$F$4500='Input_Data &amp; TOC'!$A$2),'Annual Sales FINAL 06262023'!$T$3:$T$4500,,TRUE)),)</f>
        <v>0.74415833333333337</v>
      </c>
      <c r="I188" s="135">
        <f t="shared" si="15"/>
        <v>0.38479999999999998</v>
      </c>
      <c r="J188" s="133" cm="1">
        <f t="array" ref="J188">IFERROR(IF(_xlfn.XLOOKUP(1,('Annual Sales FINAL 06262023'!$A$3:$A$4500=$A188)*('Annual Sales FINAL 06262023'!$F$3:$F$4500='Input_Data &amp; TOC'!$A$2),'Annual Sales FINAL 06262023'!$U$3:$U$4500,,TRUE)=0,VLOOKUP($A188,Table2.5a!$A$3:$AA$196,11,FALSE),_xlfn.XLOOKUP(1,('Annual Sales FINAL 06262023'!$A$3:$A$4500=$A188)*('Annual Sales FINAL 06262023'!$F$3:$F$4500='Input_Data &amp; TOC'!$A$2),'Annual Sales FINAL 06262023'!$U$3:$U$4500,,TRUE)),)</f>
        <v>0.35935833333333339</v>
      </c>
      <c r="K188" s="138">
        <f t="shared" si="16"/>
        <v>0.51709425637465145</v>
      </c>
      <c r="L188" s="134" t="str">
        <f t="shared" si="17"/>
        <v>Yes</v>
      </c>
      <c r="M188" s="135" t="str" cm="1">
        <f t="array" ref="M188">IFERROR(_xlfn.XLOOKUP(1,('Annual Sales FINAL 06262023'!$A$3:$A$4500=$A188)*('Annual Sales FINAL 06262023'!$F$3:$F$4500='Input_Data &amp; TOC'!$A$2),'Annual Sales FINAL 06262023'!$S$3:$S$4500,,TRUE),)</f>
        <v>PCE</v>
      </c>
      <c r="N188" s="174" cm="1">
        <f t="array" ref="N188">IFERROR(_xlfn.XLOOKUP(1,('Annual Sales FINAL 06262023'!$A$3:$A$4500=$A188)*('Annual Sales FINAL 06262023'!$F$3:$F$4500='Input_Data &amp; TOC'!$A$2),'Annual Sales FINAL 06262023'!$AU$3:$AU$4500,,TRUE),)</f>
        <v>12</v>
      </c>
      <c r="O188" s="98" t="str">
        <f>VLOOKUP($A188,'LOOKUP SalesReport 2023-11-13'!$A$2:$P$216,16,FALSE)</f>
        <v>Yukon-Koyukuk/Upper Tanana</v>
      </c>
    </row>
    <row r="189" spans="1:15" s="98" customFormat="1" x14ac:dyDescent="0.25">
      <c r="A189" s="98" t="s">
        <v>442</v>
      </c>
      <c r="B189" s="98">
        <v>331100</v>
      </c>
      <c r="C189">
        <f>VLOOKUP(A189,'LOOKUP SalesReport 2023-11-13'!$A$2:$Q$216,9,FALSE)</f>
        <v>2</v>
      </c>
      <c r="D189" s="48" t="str" cm="1">
        <f t="array" ref="D189">IFERROR(_xlfn.XLOOKUP(1,('Annual Sales FINAL 06262023'!$A$3:$A$4500=Table2.5c!$A189)*('Annual Sales FINAL 06262023'!$F$3:$F$4500='Input_Data &amp; TOC'!$A$2),'Annual Sales FINAL 06262023'!$J$3:$J$4500,,TRUE),_xlfn.XLOOKUP(A189,'LOOKUP SalesReport 2023-11-13'!A:A,'LOOKUP SalesReport 2023-11-13'!H:H,,FALSE))</f>
        <v>Alaska Power &amp; Telephone Company</v>
      </c>
      <c r="E189" s="48" t="str" cm="1">
        <f t="array" ref="E189">IFERROR(_xlfn.XLOOKUP(1,('Annual Sales FINAL 06262023'!$A$3:$A$4500=Table2.5c!$A189)*('Annual Sales FINAL 06262023'!$F$3:$F$4500='Input_Data &amp; TOC'!$A$2),'Annual Sales FINAL 06262023'!$B$3:$B$4500,,TRUE),_xlfn.XLOOKUP(A189,'LOOKUP SalesReport 2023-11-13'!A:A,'LOOKUP SalesReport 2023-11-13'!G:G,,FALSE))</f>
        <v>Dot Lake, Dot Lake Village</v>
      </c>
      <c r="F189" s="48" t="str" cm="1">
        <f t="array" ref="F189">IFERROR(_xlfn.XLOOKUP(1,('Annual Sales FINAL 06262023'!$A$3:$A$4500=Table2.5c!$A189)*('Annual Sales FINAL 06262023'!$F$3:$F$4500='Input_Data &amp; TOC'!$A$2),'Annual Sales FINAL 06262023'!$E$3:$E$4500,,TRUE),_xlfn.XLOOKUP(A189,'LOOKUP SalesReport 2023-11-13'!A:A,'LOOKUP SalesReport 2023-11-13'!K:K,,FALSE))</f>
        <v>Tok_grid</v>
      </c>
      <c r="G189" s="98" t="str">
        <f>VLOOKUP($F189,'LOOKUP INTERTIES 2023-11-08'!$B$2:$G$206,6,FALSE)</f>
        <v>Yukon-Koyukuk/Upper Tanana</v>
      </c>
      <c r="H189" s="133" cm="1">
        <f t="array" ref="H189">IFERROR(IF(_xlfn.XLOOKUP(1,('Annual Sales FINAL 06262023'!$A$3:$A$4500=$A189)*('Annual Sales FINAL 06262023'!$F$3:$F$4500='Input_Data &amp; TOC'!$A$2),'Annual Sales FINAL 06262023'!$T$3:$T$4500,,TRUE)=0,VLOOKUP($A189,Table2.5a!$A$3:$AA$196,11,FALSE),_xlfn.XLOOKUP(1,('Annual Sales FINAL 06262023'!$A$3:$A$4500=$A189)*('Annual Sales FINAL 06262023'!$F$3:$F$4500='Input_Data &amp; TOC'!$A$2),'Annual Sales FINAL 06262023'!$T$3:$T$4500,,TRUE)),)</f>
        <v>0.4446750000000001</v>
      </c>
      <c r="I189" s="135">
        <f t="shared" si="15"/>
        <v>0.2299250000000001</v>
      </c>
      <c r="J189" s="133" cm="1">
        <f t="array" ref="J189">IFERROR(IF(_xlfn.XLOOKUP(1,('Annual Sales FINAL 06262023'!$A$3:$A$4500=$A189)*('Annual Sales FINAL 06262023'!$F$3:$F$4500='Input_Data &amp; TOC'!$A$2),'Annual Sales FINAL 06262023'!$U$3:$U$4500,,TRUE)=0,VLOOKUP($A189,Table2.5a!$A$3:$AA$196,11,FALSE),_xlfn.XLOOKUP(1,('Annual Sales FINAL 06262023'!$A$3:$A$4500=$A189)*('Annual Sales FINAL 06262023'!$F$3:$F$4500='Input_Data &amp; TOC'!$A$2),'Annual Sales FINAL 06262023'!$U$3:$U$4500,,TRUE)),)</f>
        <v>0.21475</v>
      </c>
      <c r="K189" s="138">
        <f t="shared" si="16"/>
        <v>0.51706302355653011</v>
      </c>
      <c r="L189" s="134" t="str">
        <f t="shared" si="17"/>
        <v>Yes</v>
      </c>
      <c r="M189" s="135" t="str" cm="1">
        <f t="array" ref="M189">IFERROR(_xlfn.XLOOKUP(1,('Annual Sales FINAL 06262023'!$A$3:$A$4500=$A189)*('Annual Sales FINAL 06262023'!$F$3:$F$4500='Input_Data &amp; TOC'!$A$2),'Annual Sales FINAL 06262023'!$S$3:$S$4500,,TRUE),)</f>
        <v>PCE</v>
      </c>
      <c r="N189" s="174" cm="1">
        <f t="array" ref="N189">IFERROR(_xlfn.XLOOKUP(1,('Annual Sales FINAL 06262023'!$A$3:$A$4500=$A189)*('Annual Sales FINAL 06262023'!$F$3:$F$4500='Input_Data &amp; TOC'!$A$2),'Annual Sales FINAL 06262023'!$AU$3:$AU$4500,,TRUE),)</f>
        <v>12</v>
      </c>
      <c r="O189" s="98" t="str">
        <f>VLOOKUP($A189,'LOOKUP SalesReport 2023-11-13'!$A$2:$P$216,16,FALSE)</f>
        <v>Yukon-Koyukuk/Upper Tanana</v>
      </c>
    </row>
    <row r="190" spans="1:15" s="98" customFormat="1" x14ac:dyDescent="0.25">
      <c r="A190" s="98" t="s">
        <v>392</v>
      </c>
      <c r="B190" s="98">
        <v>331110</v>
      </c>
      <c r="C190">
        <f>VLOOKUP(A190,'LOOKUP SalesReport 2023-11-13'!$A$2:$Q$216,9,FALSE)</f>
        <v>2</v>
      </c>
      <c r="D190" s="48" t="str" cm="1">
        <f t="array" ref="D190">IFERROR(_xlfn.XLOOKUP(1,('Annual Sales FINAL 06262023'!$A$3:$A$4500=Table2.5c!$A190)*('Annual Sales FINAL 06262023'!$F$3:$F$4500='Input_Data &amp; TOC'!$A$2),'Annual Sales FINAL 06262023'!$J$3:$J$4500,,TRUE),_xlfn.XLOOKUP(A190,'LOOKUP SalesReport 2023-11-13'!A:A,'LOOKUP SalesReport 2023-11-13'!H:H,,FALSE))</f>
        <v>Alaska Power &amp; Telephone Company</v>
      </c>
      <c r="E190" s="48" t="str" cm="1">
        <f t="array" ref="E190">IFERROR(_xlfn.XLOOKUP(1,('Annual Sales FINAL 06262023'!$A$3:$A$4500=Table2.5c!$A190)*('Annual Sales FINAL 06262023'!$F$3:$F$4500='Input_Data &amp; TOC'!$A$2),'Annual Sales FINAL 06262023'!$B$3:$B$4500,,TRUE),_xlfn.XLOOKUP(A190,'LOOKUP SalesReport 2023-11-13'!A:A,'LOOKUP SalesReport 2023-11-13'!G:G,,FALSE))</f>
        <v>Eagle, Eagle Village</v>
      </c>
      <c r="F190" s="48" t="str" cm="1">
        <f t="array" ref="F190">IFERROR(_xlfn.XLOOKUP(1,('Annual Sales FINAL 06262023'!$A$3:$A$4500=Table2.5c!$A190)*('Annual Sales FINAL 06262023'!$F$3:$F$4500='Input_Data &amp; TOC'!$A$2),'Annual Sales FINAL 06262023'!$E$3:$E$4500,,TRUE),_xlfn.XLOOKUP(A190,'LOOKUP SalesReport 2023-11-13'!A:A,'LOOKUP SalesReport 2023-11-13'!K:K,,FALSE))</f>
        <v>Eagle_grid</v>
      </c>
      <c r="G190" s="98" t="str">
        <f>VLOOKUP($F190,'LOOKUP INTERTIES 2023-11-08'!$B$2:$G$206,6,FALSE)</f>
        <v>Yukon-Koyukuk/Upper Tanana</v>
      </c>
      <c r="H190" s="133" cm="1">
        <f t="array" ref="H190">IFERROR(IF(_xlfn.XLOOKUP(1,('Annual Sales FINAL 06262023'!$A$3:$A$4500=$A190)*('Annual Sales FINAL 06262023'!$F$3:$F$4500='Input_Data &amp; TOC'!$A$2),'Annual Sales FINAL 06262023'!$T$3:$T$4500,,TRUE)=0,VLOOKUP($A190,Table2.5a!$A$3:$AA$196,11,FALSE),_xlfn.XLOOKUP(1,('Annual Sales FINAL 06262023'!$A$3:$A$4500=$A190)*('Annual Sales FINAL 06262023'!$F$3:$F$4500='Input_Data &amp; TOC'!$A$2),'Annual Sales FINAL 06262023'!$T$3:$T$4500,,TRUE)),)</f>
        <v>0.68558333333333321</v>
      </c>
      <c r="I190" s="135">
        <f t="shared" si="15"/>
        <v>0.3245249999999999</v>
      </c>
      <c r="J190" s="133" cm="1">
        <f t="array" ref="J190">IFERROR(IF(_xlfn.XLOOKUP(1,('Annual Sales FINAL 06262023'!$A$3:$A$4500=$A190)*('Annual Sales FINAL 06262023'!$F$3:$F$4500='Input_Data &amp; TOC'!$A$2),'Annual Sales FINAL 06262023'!$U$3:$U$4500,,TRUE)=0,VLOOKUP($A190,Table2.5a!$A$3:$AA$196,11,FALSE),_xlfn.XLOOKUP(1,('Annual Sales FINAL 06262023'!$A$3:$A$4500=$A190)*('Annual Sales FINAL 06262023'!$F$3:$F$4500='Input_Data &amp; TOC'!$A$2),'Annual Sales FINAL 06262023'!$U$3:$U$4500,,TRUE)),)</f>
        <v>0.36105833333333331</v>
      </c>
      <c r="K190" s="138">
        <f t="shared" si="16"/>
        <v>0.47335602285158618</v>
      </c>
      <c r="L190" s="134" t="str">
        <f t="shared" si="17"/>
        <v>Yes</v>
      </c>
      <c r="M190" s="135" t="str" cm="1">
        <f t="array" ref="M190">IFERROR(_xlfn.XLOOKUP(1,('Annual Sales FINAL 06262023'!$A$3:$A$4500=$A190)*('Annual Sales FINAL 06262023'!$F$3:$F$4500='Input_Data &amp; TOC'!$A$2),'Annual Sales FINAL 06262023'!$S$3:$S$4500,,TRUE),)</f>
        <v>PCE</v>
      </c>
      <c r="N190" s="174" cm="1">
        <f t="array" ref="N190">IFERROR(_xlfn.XLOOKUP(1,('Annual Sales FINAL 06262023'!$A$3:$A$4500=$A190)*('Annual Sales FINAL 06262023'!$F$3:$F$4500='Input_Data &amp; TOC'!$A$2),'Annual Sales FINAL 06262023'!$AU$3:$AU$4500,,TRUE),)</f>
        <v>12</v>
      </c>
      <c r="O190" s="98" t="str">
        <f>VLOOKUP($A190,'LOOKUP SalesReport 2023-11-13'!$A$2:$P$216,16,FALSE)</f>
        <v>Yukon-Koyukuk/Upper Tanana</v>
      </c>
    </row>
    <row r="191" spans="1:15" s="98" customFormat="1" x14ac:dyDescent="0.25">
      <c r="A191" s="98" t="s">
        <v>402</v>
      </c>
      <c r="B191" s="98">
        <v>331130</v>
      </c>
      <c r="C191">
        <f>VLOOKUP(A191,'LOOKUP SalesReport 2023-11-13'!$A$2:$Q$216,9,FALSE)</f>
        <v>2</v>
      </c>
      <c r="D191" s="48" t="str" cm="1">
        <f t="array" ref="D191">IFERROR(_xlfn.XLOOKUP(1,('Annual Sales FINAL 06262023'!$A$3:$A$4500=Table2.5c!$A191)*('Annual Sales FINAL 06262023'!$F$3:$F$4500='Input_Data &amp; TOC'!$A$2),'Annual Sales FINAL 06262023'!$J$3:$J$4500,,TRUE),_xlfn.XLOOKUP(A191,'LOOKUP SalesReport 2023-11-13'!A:A,'LOOKUP SalesReport 2023-11-13'!H:H,,FALSE))</f>
        <v>Alaska Power &amp; Telephone Company</v>
      </c>
      <c r="E191" s="48" t="str" cm="1">
        <f t="array" ref="E191">IFERROR(_xlfn.XLOOKUP(1,('Annual Sales FINAL 06262023'!$A$3:$A$4500=Table2.5c!$A191)*('Annual Sales FINAL 06262023'!$F$3:$F$4500='Input_Data &amp; TOC'!$A$2),'Annual Sales FINAL 06262023'!$B$3:$B$4500,,TRUE),_xlfn.XLOOKUP(A191,'LOOKUP SalesReport 2023-11-13'!A:A,'LOOKUP SalesReport 2023-11-13'!G:G,,FALSE))</f>
        <v>Healy Lake</v>
      </c>
      <c r="F191" s="48" t="str" cm="1">
        <f t="array" ref="F191">IFERROR(_xlfn.XLOOKUP(1,('Annual Sales FINAL 06262023'!$A$3:$A$4500=Table2.5c!$A191)*('Annual Sales FINAL 06262023'!$F$3:$F$4500='Input_Data &amp; TOC'!$A$2),'Annual Sales FINAL 06262023'!$E$3:$E$4500,,TRUE),_xlfn.XLOOKUP(A191,'LOOKUP SalesReport 2023-11-13'!A:A,'LOOKUP SalesReport 2023-11-13'!K:K,,FALSE))</f>
        <v>Healy Lake_grid</v>
      </c>
      <c r="G191" s="98" t="str">
        <f>VLOOKUP($F191,'LOOKUP INTERTIES 2023-11-08'!$B$2:$G$206,6,FALSE)</f>
        <v>Yukon-Koyukuk/Upper Tanana</v>
      </c>
      <c r="H191" s="133" cm="1">
        <f t="array" ref="H191">IFERROR(IF(_xlfn.XLOOKUP(1,('Annual Sales FINAL 06262023'!$A$3:$A$4500=$A191)*('Annual Sales FINAL 06262023'!$F$3:$F$4500='Input_Data &amp; TOC'!$A$2),'Annual Sales FINAL 06262023'!$T$3:$T$4500,,TRUE)=0,VLOOKUP($A191,Table2.5a!$A$3:$AA$196,11,FALSE),_xlfn.XLOOKUP(1,('Annual Sales FINAL 06262023'!$A$3:$A$4500=$A191)*('Annual Sales FINAL 06262023'!$F$3:$F$4500='Input_Data &amp; TOC'!$A$2),'Annual Sales FINAL 06262023'!$T$3:$T$4500,,TRUE)),)</f>
        <v>0.78339999999999999</v>
      </c>
      <c r="I191" s="135">
        <f t="shared" si="15"/>
        <v>0.42210000000000003</v>
      </c>
      <c r="J191" s="133" cm="1">
        <f t="array" ref="J191">IFERROR(IF(_xlfn.XLOOKUP(1,('Annual Sales FINAL 06262023'!$A$3:$A$4500=$A191)*('Annual Sales FINAL 06262023'!$F$3:$F$4500='Input_Data &amp; TOC'!$A$2),'Annual Sales FINAL 06262023'!$U$3:$U$4500,,TRUE)=0,VLOOKUP($A191,Table2.5a!$A$3:$AA$196,11,FALSE),_xlfn.XLOOKUP(1,('Annual Sales FINAL 06262023'!$A$3:$A$4500=$A191)*('Annual Sales FINAL 06262023'!$F$3:$F$4500='Input_Data &amp; TOC'!$A$2),'Annual Sales FINAL 06262023'!$U$3:$U$4500,,TRUE)),)</f>
        <v>0.36129999999999995</v>
      </c>
      <c r="K191" s="138">
        <f t="shared" si="16"/>
        <v>0.53880520806739862</v>
      </c>
      <c r="L191" s="134" t="str">
        <f t="shared" si="17"/>
        <v>Yes</v>
      </c>
      <c r="M191" s="135" t="str" cm="1">
        <f t="array" ref="M191">IFERROR(_xlfn.XLOOKUP(1,('Annual Sales FINAL 06262023'!$A$3:$A$4500=$A191)*('Annual Sales FINAL 06262023'!$F$3:$F$4500='Input_Data &amp; TOC'!$A$2),'Annual Sales FINAL 06262023'!$S$3:$S$4500,,TRUE),)</f>
        <v>PCE</v>
      </c>
      <c r="N191" s="174" cm="1">
        <f t="array" ref="N191">IFERROR(_xlfn.XLOOKUP(1,('Annual Sales FINAL 06262023'!$A$3:$A$4500=$A191)*('Annual Sales FINAL 06262023'!$F$3:$F$4500='Input_Data &amp; TOC'!$A$2),'Annual Sales FINAL 06262023'!$AU$3:$AU$4500,,TRUE),)</f>
        <v>12</v>
      </c>
      <c r="O191" s="98" t="str">
        <f>VLOOKUP($A191,'LOOKUP SalesReport 2023-11-13'!$A$2:$P$216,16,FALSE)</f>
        <v>Yukon-Koyukuk/Upper Tanana</v>
      </c>
    </row>
    <row r="192" spans="1:15" s="98" customFormat="1" x14ac:dyDescent="0.25">
      <c r="A192" s="98" t="s">
        <v>1031</v>
      </c>
      <c r="B192" s="98">
        <v>332880</v>
      </c>
      <c r="C192">
        <f>VLOOKUP(A192,'LOOKUP SalesReport 2023-11-13'!$A$2:$Q$216,9,FALSE)</f>
        <v>663</v>
      </c>
      <c r="D192" s="48" t="str" cm="1">
        <f t="array" ref="D192">IFERROR(_xlfn.XLOOKUP(1,('Annual Sales FINAL 06262023'!$A$3:$A$4500=Table2.5c!$A192)*('Annual Sales FINAL 06262023'!$F$3:$F$4500='Input_Data &amp; TOC'!$A$2),'Annual Sales FINAL 06262023'!$J$3:$J$4500,,TRUE),_xlfn.XLOOKUP(A192,'LOOKUP SalesReport 2023-11-13'!A:A,'LOOKUP SalesReport 2023-11-13'!H:H,,FALSE))</f>
        <v>Venetie Village Electric</v>
      </c>
      <c r="E192" s="48" t="str" cm="1">
        <f t="array" ref="E192">IFERROR(_xlfn.XLOOKUP(1,('Annual Sales FINAL 06262023'!$A$3:$A$4500=Table2.5c!$A192)*('Annual Sales FINAL 06262023'!$F$3:$F$4500='Input_Data &amp; TOC'!$A$2),'Annual Sales FINAL 06262023'!$B$3:$B$4500,,TRUE),_xlfn.XLOOKUP(A192,'LOOKUP SalesReport 2023-11-13'!A:A,'LOOKUP SalesReport 2023-11-13'!G:G,,FALSE))</f>
        <v>Venetie</v>
      </c>
      <c r="F192" s="48" t="str" cm="1">
        <f t="array" ref="F192">IFERROR(_xlfn.XLOOKUP(1,('Annual Sales FINAL 06262023'!$A$3:$A$4500=Table2.5c!$A192)*('Annual Sales FINAL 06262023'!$F$3:$F$4500='Input_Data &amp; TOC'!$A$2),'Annual Sales FINAL 06262023'!$E$3:$E$4500,,TRUE),_xlfn.XLOOKUP(A192,'LOOKUP SalesReport 2023-11-13'!A:A,'LOOKUP SalesReport 2023-11-13'!K:K,,FALSE))</f>
        <v>Venetie_grid</v>
      </c>
      <c r="G192" s="98" t="str">
        <f>VLOOKUP($F192,'LOOKUP INTERTIES 2023-11-08'!$B$2:$G$206,6,FALSE)</f>
        <v>Yukon-Koyukuk/Upper Tanana</v>
      </c>
      <c r="H192" s="133" cm="1">
        <f t="array" ref="H192">IFERROR(IF(_xlfn.XLOOKUP(1,('Annual Sales FINAL 06262023'!$A$3:$A$4500=$A192)*('Annual Sales FINAL 06262023'!$F$3:$F$4500='Input_Data &amp; TOC'!$A$2),'Annual Sales FINAL 06262023'!$T$3:$T$4500,,TRUE)=0,VLOOKUP($A192,Table2.5a!$A$3:$AA$196,11,FALSE),_xlfn.XLOOKUP(1,('Annual Sales FINAL 06262023'!$A$3:$A$4500=$A192)*('Annual Sales FINAL 06262023'!$F$3:$F$4500='Input_Data &amp; TOC'!$A$2),'Annual Sales FINAL 06262023'!$T$3:$T$4500,,TRUE)),)</f>
        <v>0.9</v>
      </c>
      <c r="I192" s="135">
        <f t="shared" si="15"/>
        <v>0.50470000000000004</v>
      </c>
      <c r="J192" s="133" cm="1">
        <f t="array" ref="J192">IFERROR(IF(_xlfn.XLOOKUP(1,('Annual Sales FINAL 06262023'!$A$3:$A$4500=$A192)*('Annual Sales FINAL 06262023'!$F$3:$F$4500='Input_Data &amp; TOC'!$A$2),'Annual Sales FINAL 06262023'!$U$3:$U$4500,,TRUE)=0,VLOOKUP($A192,Table2.5a!$A$3:$AA$196,11,FALSE),_xlfn.XLOOKUP(1,('Annual Sales FINAL 06262023'!$A$3:$A$4500=$A192)*('Annual Sales FINAL 06262023'!$F$3:$F$4500='Input_Data &amp; TOC'!$A$2),'Annual Sales FINAL 06262023'!$U$3:$U$4500,,TRUE)),)</f>
        <v>0.39529999999999998</v>
      </c>
      <c r="K192" s="138">
        <f t="shared" si="16"/>
        <v>0.56077777777777782</v>
      </c>
      <c r="L192" s="134" t="str">
        <f t="shared" si="17"/>
        <v>Yes</v>
      </c>
      <c r="M192" s="135" t="str" cm="1">
        <f t="array" ref="M192">IFERROR(_xlfn.XLOOKUP(1,('Annual Sales FINAL 06262023'!$A$3:$A$4500=$A192)*('Annual Sales FINAL 06262023'!$F$3:$F$4500='Input_Data &amp; TOC'!$A$2),'Annual Sales FINAL 06262023'!$S$3:$S$4500,,TRUE),)</f>
        <v>PCE</v>
      </c>
      <c r="N192" s="174" cm="1">
        <f t="array" ref="N192">IFERROR(_xlfn.XLOOKUP(1,('Annual Sales FINAL 06262023'!$A$3:$A$4500=$A192)*('Annual Sales FINAL 06262023'!$F$3:$F$4500='Input_Data &amp; TOC'!$A$2),'Annual Sales FINAL 06262023'!$AU$3:$AU$4500,,TRUE),)</f>
        <v>6</v>
      </c>
      <c r="O192" s="98" t="str">
        <f>VLOOKUP($A192,'LOOKUP SalesReport 2023-11-13'!$A$2:$P$216,16,FALSE)</f>
        <v>Yukon-Koyukuk/Upper Tanana</v>
      </c>
    </row>
    <row r="193" spans="1:16" s="98" customFormat="1" x14ac:dyDescent="0.25">
      <c r="A193" s="98" t="s">
        <v>509</v>
      </c>
      <c r="B193" s="98">
        <v>332020</v>
      </c>
      <c r="C193">
        <f>VLOOKUP(A193,'LOOKUP SalesReport 2023-11-13'!$A$2:$Q$216,9,FALSE)</f>
        <v>63</v>
      </c>
      <c r="D193" s="48" t="str" cm="1">
        <f t="array" ref="D193">IFERROR(_xlfn.XLOOKUP(1,('Annual Sales FINAL 06262023'!$A$3:$A$4500=Table2.5c!$A193)*('Annual Sales FINAL 06262023'!$F$3:$F$4500='Input_Data &amp; TOC'!$A$2),'Annual Sales FINAL 06262023'!$J$3:$J$4500,,TRUE),_xlfn.XLOOKUP(A193,'LOOKUP SalesReport 2023-11-13'!A:A,'LOOKUP SalesReport 2023-11-13'!H:H,,FALSE))</f>
        <v>Gwitchyaa Zhee Utilities Company</v>
      </c>
      <c r="E193" s="48" t="str" cm="1">
        <f t="array" ref="E193">IFERROR(_xlfn.XLOOKUP(1,('Annual Sales FINAL 06262023'!$A$3:$A$4500=Table2.5c!$A193)*('Annual Sales FINAL 06262023'!$F$3:$F$4500='Input_Data &amp; TOC'!$A$2),'Annual Sales FINAL 06262023'!$B$3:$B$4500,,TRUE),_xlfn.XLOOKUP(A193,'LOOKUP SalesReport 2023-11-13'!A:A,'LOOKUP SalesReport 2023-11-13'!G:G,,FALSE))</f>
        <v>Fort Yukon</v>
      </c>
      <c r="F193" s="48" t="str" cm="1">
        <f t="array" ref="F193">IFERROR(_xlfn.XLOOKUP(1,('Annual Sales FINAL 06262023'!$A$3:$A$4500=Table2.5c!$A193)*('Annual Sales FINAL 06262023'!$F$3:$F$4500='Input_Data &amp; TOC'!$A$2),'Annual Sales FINAL 06262023'!$E$3:$E$4500,,TRUE),_xlfn.XLOOKUP(A193,'LOOKUP SalesReport 2023-11-13'!A:A,'LOOKUP SalesReport 2023-11-13'!K:K,,FALSE))</f>
        <v>Fort Yukon_grid</v>
      </c>
      <c r="G193" s="98" t="str">
        <f>VLOOKUP($F193,'LOOKUP INTERTIES 2023-11-08'!$B$2:$G$206,6,FALSE)</f>
        <v>Yukon-Koyukuk/Upper Tanana</v>
      </c>
      <c r="H193" s="133" cm="1">
        <f t="array" ref="H193">IFERROR(IF(_xlfn.XLOOKUP(1,('Annual Sales FINAL 06262023'!$A$3:$A$4500=$A193)*('Annual Sales FINAL 06262023'!$F$3:$F$4500='Input_Data &amp; TOC'!$A$2),'Annual Sales FINAL 06262023'!$T$3:$T$4500,,TRUE)=0,VLOOKUP($A193,Table2.5a!$A$3:$AA$196,11,FALSE),_xlfn.XLOOKUP(1,('Annual Sales FINAL 06262023'!$A$3:$A$4500=$A193)*('Annual Sales FINAL 06262023'!$F$3:$F$4500='Input_Data &amp; TOC'!$A$2),'Annual Sales FINAL 06262023'!$T$3:$T$4500,,TRUE)),)</f>
        <v>0.63971666666666671</v>
      </c>
      <c r="I193" s="135">
        <f t="shared" si="15"/>
        <v>0.34475000000000006</v>
      </c>
      <c r="J193" s="133" cm="1">
        <f t="array" ref="J193">IFERROR(IF(_xlfn.XLOOKUP(1,('Annual Sales FINAL 06262023'!$A$3:$A$4500=$A193)*('Annual Sales FINAL 06262023'!$F$3:$F$4500='Input_Data &amp; TOC'!$A$2),'Annual Sales FINAL 06262023'!$U$3:$U$4500,,TRUE)=0,VLOOKUP($A193,Table2.5a!$A$3:$AA$196,11,FALSE),_xlfn.XLOOKUP(1,('Annual Sales FINAL 06262023'!$A$3:$A$4500=$A193)*('Annual Sales FINAL 06262023'!$F$3:$F$4500='Input_Data &amp; TOC'!$A$2),'Annual Sales FINAL 06262023'!$U$3:$U$4500,,TRUE)),)</f>
        <v>0.29496666666666665</v>
      </c>
      <c r="K193" s="138">
        <f t="shared" si="16"/>
        <v>0.53891045514941516</v>
      </c>
      <c r="L193" s="134" t="str">
        <f t="shared" si="17"/>
        <v>Yes</v>
      </c>
      <c r="M193" s="135" t="str" cm="1">
        <f t="array" ref="M193">IFERROR(_xlfn.XLOOKUP(1,('Annual Sales FINAL 06262023'!$A$3:$A$4500=$A193)*('Annual Sales FINAL 06262023'!$F$3:$F$4500='Input_Data &amp; TOC'!$A$2),'Annual Sales FINAL 06262023'!$S$3:$S$4500,,TRUE),)</f>
        <v>PCE</v>
      </c>
      <c r="N193" s="174" cm="1">
        <f t="array" ref="N193">IFERROR(_xlfn.XLOOKUP(1,('Annual Sales FINAL 06262023'!$A$3:$A$4500=$A193)*('Annual Sales FINAL 06262023'!$F$3:$F$4500='Input_Data &amp; TOC'!$A$2),'Annual Sales FINAL 06262023'!$AU$3:$AU$4500,,TRUE),)</f>
        <v>12</v>
      </c>
      <c r="O193" s="98" t="str">
        <f>VLOOKUP($A193,'LOOKUP SalesReport 2023-11-13'!$A$2:$P$216,16,FALSE)</f>
        <v>Yukon-Koyukuk/Upper Tanana</v>
      </c>
    </row>
    <row r="194" spans="1:16" s="98" customFormat="1" x14ac:dyDescent="0.25">
      <c r="A194" s="98" t="s">
        <v>1069</v>
      </c>
      <c r="B194" s="98">
        <v>332570</v>
      </c>
      <c r="C194">
        <f>VLOOKUP(A194,'LOOKUP SalesReport 2023-11-13'!$A$2:$Q$216,9,FALSE)</f>
        <v>709</v>
      </c>
      <c r="D194" s="48" t="str" cm="1">
        <f t="array" ref="D194">IFERROR(_xlfn.XLOOKUP(1,('Annual Sales FINAL 06262023'!$A$3:$A$4500=Table2.5c!$A194)*('Annual Sales FINAL 06262023'!$F$3:$F$4500='Input_Data &amp; TOC'!$A$2),'Annual Sales FINAL 06262023'!$J$3:$J$4500,,TRUE),_xlfn.XLOOKUP(A194,'LOOKUP SalesReport 2023-11-13'!A:A,'LOOKUP SalesReport 2023-11-13'!H:H,,FALSE))</f>
        <v>Stevens Village Ira Council</v>
      </c>
      <c r="E194" s="48" t="str" cm="1">
        <f t="array" ref="E194">IFERROR(_xlfn.XLOOKUP(1,('Annual Sales FINAL 06262023'!$A$3:$A$4500=Table2.5c!$A194)*('Annual Sales FINAL 06262023'!$F$3:$F$4500='Input_Data &amp; TOC'!$A$2),'Annual Sales FINAL 06262023'!$B$3:$B$4500,,TRUE),_xlfn.XLOOKUP(A194,'LOOKUP SalesReport 2023-11-13'!A:A,'LOOKUP SalesReport 2023-11-13'!G:G,,FALSE))</f>
        <v>Stevens Village</v>
      </c>
      <c r="F194" s="48" t="str" cm="1">
        <f t="array" ref="F194">IFERROR(_xlfn.XLOOKUP(1,('Annual Sales FINAL 06262023'!$A$3:$A$4500=Table2.5c!$A194)*('Annual Sales FINAL 06262023'!$F$3:$F$4500='Input_Data &amp; TOC'!$A$2),'Annual Sales FINAL 06262023'!$E$3:$E$4500,,TRUE),_xlfn.XLOOKUP(A194,'LOOKUP SalesReport 2023-11-13'!A:A,'LOOKUP SalesReport 2023-11-13'!K:K,,FALSE))</f>
        <v>Stevens Village_grid</v>
      </c>
      <c r="G194" s="98" t="str">
        <f>VLOOKUP($F194,'LOOKUP INTERTIES 2023-11-08'!$B$2:$G$206,6,FALSE)</f>
        <v>Yukon-Koyukuk/Upper Tanana</v>
      </c>
      <c r="H194" s="133" cm="1">
        <f t="array" ref="H194">IFERROR(IF(_xlfn.XLOOKUP(1,('Annual Sales FINAL 06262023'!$A$3:$A$4500=$A194)*('Annual Sales FINAL 06262023'!$F$3:$F$4500='Input_Data &amp; TOC'!$A$2),'Annual Sales FINAL 06262023'!$T$3:$T$4500,,TRUE)=0,VLOOKUP($A194,Table2.5a!$A$3:$AA$196,11,FALSE),_xlfn.XLOOKUP(1,('Annual Sales FINAL 06262023'!$A$3:$A$4500=$A194)*('Annual Sales FINAL 06262023'!$F$3:$F$4500='Input_Data &amp; TOC'!$A$2),'Annual Sales FINAL 06262023'!$T$3:$T$4500,,TRUE)),)</f>
        <v>0</v>
      </c>
      <c r="I194" s="135">
        <f t="shared" si="15"/>
        <v>0</v>
      </c>
      <c r="J194" s="133" cm="1">
        <f t="array" ref="J194">IFERROR(IF(_xlfn.XLOOKUP(1,('Annual Sales FINAL 06262023'!$A$3:$A$4500=$A194)*('Annual Sales FINAL 06262023'!$F$3:$F$4500='Input_Data &amp; TOC'!$A$2),'Annual Sales FINAL 06262023'!$U$3:$U$4500,,TRUE)=0,VLOOKUP($A194,Table2.5a!$A$3:$AA$196,11,FALSE),_xlfn.XLOOKUP(1,('Annual Sales FINAL 06262023'!$A$3:$A$4500=$A194)*('Annual Sales FINAL 06262023'!$F$3:$F$4500='Input_Data &amp; TOC'!$A$2),'Annual Sales FINAL 06262023'!$U$3:$U$4500,,TRUE)),)</f>
        <v>0</v>
      </c>
      <c r="K194" s="138">
        <f t="shared" si="16"/>
        <v>0</v>
      </c>
      <c r="L194" s="134" t="str">
        <f t="shared" si="17"/>
        <v>Yes</v>
      </c>
      <c r="M194" s="135" cm="1">
        <f t="array" ref="M194">IFERROR(_xlfn.XLOOKUP(1,('Annual Sales FINAL 06262023'!$A$3:$A$4500=$A194)*('Annual Sales FINAL 06262023'!$F$3:$F$4500='Input_Data &amp; TOC'!$A$2),'Annual Sales FINAL 06262023'!$S$3:$S$4500,,TRUE),)</f>
        <v>0</v>
      </c>
      <c r="N194" s="174" cm="1">
        <f t="array" ref="N194">IFERROR(_xlfn.XLOOKUP(1,('Annual Sales FINAL 06262023'!$A$3:$A$4500=$A194)*('Annual Sales FINAL 06262023'!$F$3:$F$4500='Input_Data &amp; TOC'!$A$2),'Annual Sales FINAL 06262023'!$AU$3:$AU$4500,,TRUE),)</f>
        <v>0</v>
      </c>
      <c r="O194" s="98" t="str">
        <f>VLOOKUP($A194,'LOOKUP SalesReport 2023-11-13'!$A$2:$P$216,16,FALSE)</f>
        <v>Yukon-Koyukuk/Upper Tanana</v>
      </c>
    </row>
    <row r="195" spans="1:16" s="98" customFormat="1" x14ac:dyDescent="0.25">
      <c r="A195" s="98" t="s">
        <v>929</v>
      </c>
      <c r="B195" s="98">
        <v>332580</v>
      </c>
      <c r="C195">
        <f>VLOOKUP(A195,'LOOKUP SalesReport 2023-11-13'!$A$2:$Q$216,9,FALSE)</f>
        <v>394</v>
      </c>
      <c r="D195" s="48" t="str" cm="1">
        <f t="array" ref="D195">IFERROR(_xlfn.XLOOKUP(1,('Annual Sales FINAL 06262023'!$A$3:$A$4500=Table2.5c!$A195)*('Annual Sales FINAL 06262023'!$F$3:$F$4500='Input_Data &amp; TOC'!$A$2),'Annual Sales FINAL 06262023'!$J$3:$J$4500,,TRUE),_xlfn.XLOOKUP(A195,'LOOKUP SalesReport 2023-11-13'!A:A,'LOOKUP SalesReport 2023-11-13'!H:H,,FALSE))</f>
        <v>Takotna Community Assoc Inc</v>
      </c>
      <c r="E195" s="48" t="str" cm="1">
        <f t="array" ref="E195">IFERROR(_xlfn.XLOOKUP(1,('Annual Sales FINAL 06262023'!$A$3:$A$4500=Table2.5c!$A195)*('Annual Sales FINAL 06262023'!$F$3:$F$4500='Input_Data &amp; TOC'!$A$2),'Annual Sales FINAL 06262023'!$B$3:$B$4500,,TRUE),_xlfn.XLOOKUP(A195,'LOOKUP SalesReport 2023-11-13'!A:A,'LOOKUP SalesReport 2023-11-13'!G:G,,FALSE))</f>
        <v>Takotna</v>
      </c>
      <c r="F195" s="48" t="str" cm="1">
        <f t="array" ref="F195">IFERROR(_xlfn.XLOOKUP(1,('Annual Sales FINAL 06262023'!$A$3:$A$4500=Table2.5c!$A195)*('Annual Sales FINAL 06262023'!$F$3:$F$4500='Input_Data &amp; TOC'!$A$2),'Annual Sales FINAL 06262023'!$E$3:$E$4500,,TRUE),_xlfn.XLOOKUP(A195,'LOOKUP SalesReport 2023-11-13'!A:A,'LOOKUP SalesReport 2023-11-13'!K:K,,FALSE))</f>
        <v>Takotna_grid</v>
      </c>
      <c r="G195" s="98" t="str">
        <f>VLOOKUP($F195,'LOOKUP INTERTIES 2023-11-08'!$B$2:$G$206,6,FALSE)</f>
        <v>Yukon-Koyukuk/Upper Tanana</v>
      </c>
      <c r="H195" s="133" cm="1">
        <f t="array" ref="H195">IFERROR(IF(_xlfn.XLOOKUP(1,('Annual Sales FINAL 06262023'!$A$3:$A$4500=$A195)*('Annual Sales FINAL 06262023'!$F$3:$F$4500='Input_Data &amp; TOC'!$A$2),'Annual Sales FINAL 06262023'!$T$3:$T$4500,,TRUE)=0,VLOOKUP($A195,Table2.5a!$A$3:$AA$196,11,FALSE),_xlfn.XLOOKUP(1,('Annual Sales FINAL 06262023'!$A$3:$A$4500=$A195)*('Annual Sales FINAL 06262023'!$F$3:$F$4500='Input_Data &amp; TOC'!$A$2),'Annual Sales FINAL 06262023'!$T$3:$T$4500,,TRUE)),)</f>
        <v>1.0686666666666669</v>
      </c>
      <c r="I195" s="135">
        <f t="shared" ref="I195:I196" si="18">IFERROR(H195-J195,)</f>
        <v>0.4531333333333335</v>
      </c>
      <c r="J195" s="133" cm="1">
        <f t="array" ref="J195">IFERROR(IF(_xlfn.XLOOKUP(1,('Annual Sales FINAL 06262023'!$A$3:$A$4500=$A195)*('Annual Sales FINAL 06262023'!$F$3:$F$4500='Input_Data &amp; TOC'!$A$2),'Annual Sales FINAL 06262023'!$U$3:$U$4500,,TRUE)=0,VLOOKUP($A195,Table2.5a!$A$3:$AA$196,11,FALSE),_xlfn.XLOOKUP(1,('Annual Sales FINAL 06262023'!$A$3:$A$4500=$A195)*('Annual Sales FINAL 06262023'!$F$3:$F$4500='Input_Data &amp; TOC'!$A$2),'Annual Sales FINAL 06262023'!$U$3:$U$4500,,TRUE)),)</f>
        <v>0.61553333333333338</v>
      </c>
      <c r="K195" s="138">
        <f t="shared" si="16"/>
        <v>0.42401746724890838</v>
      </c>
      <c r="L195" s="134" t="str">
        <f t="shared" si="17"/>
        <v>Yes</v>
      </c>
      <c r="M195" s="135" t="str" cm="1">
        <f t="array" ref="M195">IFERROR(_xlfn.XLOOKUP(1,('Annual Sales FINAL 06262023'!$A$3:$A$4500=$A195)*('Annual Sales FINAL 06262023'!$F$3:$F$4500='Input_Data &amp; TOC'!$A$2),'Annual Sales FINAL 06262023'!$S$3:$S$4500,,TRUE),)</f>
        <v>PCE</v>
      </c>
      <c r="N195" s="174" cm="1">
        <f t="array" ref="N195">IFERROR(_xlfn.XLOOKUP(1,('Annual Sales FINAL 06262023'!$A$3:$A$4500=$A195)*('Annual Sales FINAL 06262023'!$F$3:$F$4500='Input_Data &amp; TOC'!$A$2),'Annual Sales FINAL 06262023'!$AU$3:$AU$4500,,TRUE),)</f>
        <v>3</v>
      </c>
      <c r="O195" s="98" t="str">
        <f>VLOOKUP($A195,'LOOKUP SalesReport 2023-11-13'!$A$2:$P$216,16,FALSE)</f>
        <v>Yukon-Koyukuk/Upper Tanana</v>
      </c>
    </row>
    <row r="196" spans="1:16" s="54" customFormat="1" x14ac:dyDescent="0.25">
      <c r="A196" s="98" t="s">
        <v>1059</v>
      </c>
      <c r="B196" s="98">
        <v>332140</v>
      </c>
      <c r="C196">
        <f>VLOOKUP(A196,'LOOKUP SalesReport 2023-11-13'!$A$2:$Q$216,9,FALSE)</f>
        <v>687</v>
      </c>
      <c r="D196" s="48" t="str" cm="1">
        <f t="array" ref="D196">IFERROR(_xlfn.XLOOKUP(1,('Annual Sales FINAL 06262023'!$A$3:$A$4500=Table2.5c!$A196)*('Annual Sales FINAL 06262023'!$F$3:$F$4500='Input_Data &amp; TOC'!$A$2),'Annual Sales FINAL 06262023'!$J$3:$J$4500,,TRUE),_xlfn.XLOOKUP(A196,'LOOKUP SalesReport 2023-11-13'!A:A,'LOOKUP SalesReport 2023-11-13'!H:H,,FALSE))</f>
        <v>Koyukuk, City of</v>
      </c>
      <c r="E196" s="48" t="str" cm="1">
        <f t="array" ref="E196">IFERROR(_xlfn.XLOOKUP(1,('Annual Sales FINAL 06262023'!$A$3:$A$4500=Table2.5c!$A196)*('Annual Sales FINAL 06262023'!$F$3:$F$4500='Input_Data &amp; TOC'!$A$2),'Annual Sales FINAL 06262023'!$B$3:$B$4500,,TRUE),_xlfn.XLOOKUP(A196,'LOOKUP SalesReport 2023-11-13'!A:A,'LOOKUP SalesReport 2023-11-13'!G:G,,FALSE))</f>
        <v>Koyukuk</v>
      </c>
      <c r="F196" s="48" t="str" cm="1">
        <f t="array" ref="F196">IFERROR(_xlfn.XLOOKUP(1,('Annual Sales FINAL 06262023'!$A$3:$A$4500=Table2.5c!$A196)*('Annual Sales FINAL 06262023'!$F$3:$F$4500='Input_Data &amp; TOC'!$A$2),'Annual Sales FINAL 06262023'!$E$3:$E$4500,,TRUE),_xlfn.XLOOKUP(A196,'LOOKUP SalesReport 2023-11-13'!A:A,'LOOKUP SalesReport 2023-11-13'!K:K,,FALSE))</f>
        <v>Koyukuk_grid</v>
      </c>
      <c r="G196" s="98" t="str">
        <f>VLOOKUP($F196,'LOOKUP INTERTIES 2023-11-08'!$B$2:$G$206,6,FALSE)</f>
        <v>Yukon-Koyukuk/Upper Tanana</v>
      </c>
      <c r="H196" s="133" cm="1">
        <f t="array" ref="H196">IFERROR(IF(_xlfn.XLOOKUP(1,('Annual Sales FINAL 06262023'!$A$3:$A$4500=$A196)*('Annual Sales FINAL 06262023'!$F$3:$F$4500='Input_Data &amp; TOC'!$A$2),'Annual Sales FINAL 06262023'!$T$3:$T$4500,,TRUE)=0,VLOOKUP($A196,Table2.5a!$A$3:$AA$196,11,FALSE),_xlfn.XLOOKUP(1,('Annual Sales FINAL 06262023'!$A$3:$A$4500=$A196)*('Annual Sales FINAL 06262023'!$F$3:$F$4500='Input_Data &amp; TOC'!$A$2),'Annual Sales FINAL 06262023'!$T$3:$T$4500,,TRUE)),)</f>
        <v>0.95</v>
      </c>
      <c r="I196" s="135">
        <f t="shared" si="18"/>
        <v>0.34384999999999999</v>
      </c>
      <c r="J196" s="133" cm="1">
        <f t="array" ref="J196">IFERROR(IF(_xlfn.XLOOKUP(1,('Annual Sales FINAL 06262023'!$A$3:$A$4500=$A196)*('Annual Sales FINAL 06262023'!$F$3:$F$4500='Input_Data &amp; TOC'!$A$2),'Annual Sales FINAL 06262023'!$U$3:$U$4500,,TRUE)=0,VLOOKUP($A196,Table2.5a!$A$3:$AA$196,11,FALSE),_xlfn.XLOOKUP(1,('Annual Sales FINAL 06262023'!$A$3:$A$4500=$A196)*('Annual Sales FINAL 06262023'!$F$3:$F$4500='Input_Data &amp; TOC'!$A$2),'Annual Sales FINAL 06262023'!$U$3:$U$4500,,TRUE)),)</f>
        <v>0.60614999999999997</v>
      </c>
      <c r="K196" s="138">
        <f t="shared" si="16"/>
        <v>0.36194736842105263</v>
      </c>
      <c r="L196" s="134" t="str">
        <f t="shared" si="17"/>
        <v>Yes</v>
      </c>
      <c r="M196" s="135" t="str" cm="1">
        <f t="array" ref="M196">IFERROR(_xlfn.XLOOKUP(1,('Annual Sales FINAL 06262023'!$A$3:$A$4500=$A196)*('Annual Sales FINAL 06262023'!$F$3:$F$4500='Input_Data &amp; TOC'!$A$2),'Annual Sales FINAL 06262023'!$S$3:$S$4500,,TRUE),)</f>
        <v>PCE</v>
      </c>
      <c r="N196" s="174" cm="1">
        <f t="array" ref="N196">IFERROR(_xlfn.XLOOKUP(1,('Annual Sales FINAL 06262023'!$A$3:$A$4500=$A196)*('Annual Sales FINAL 06262023'!$F$3:$F$4500='Input_Data &amp; TOC'!$A$2),'Annual Sales FINAL 06262023'!$AU$3:$AU$4500,,TRUE),)</f>
        <v>4</v>
      </c>
      <c r="O196" s="98" t="str">
        <f>VLOOKUP($A196,'LOOKUP SalesReport 2023-11-13'!$A$2:$P$216,16,FALSE)</f>
        <v>Yukon-Koyukuk/Upper Tanana</v>
      </c>
      <c r="P196" s="98"/>
    </row>
  </sheetData>
  <autoFilter ref="A2:P196" xr:uid="{87DCC73E-644E-4729-BA42-DD5D5789584B}">
    <sortState xmlns:xlrd2="http://schemas.microsoft.com/office/spreadsheetml/2017/richdata2" ref="A3:P196">
      <sortCondition ref="G2:G196"/>
    </sortState>
  </autoFilter>
  <conditionalFormatting sqref="F3:F196">
    <cfRule type="containsText" dxfId="0" priority="1" operator="containsText" text="Sitka">
      <formula>NOT(ISERROR(SEARCH("Sitka",F3)))</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5FC7F-3DDC-4EC0-B67D-B8584469CDC7}">
  <dimension ref="A1:BA196"/>
  <sheetViews>
    <sheetView workbookViewId="0">
      <pane ySplit="3" topLeftCell="A4" activePane="bottomLeft" state="frozen"/>
      <selection activeCell="E32" sqref="E32"/>
      <selection pane="bottomLeft" activeCell="E32" sqref="E32"/>
    </sheetView>
  </sheetViews>
  <sheetFormatPr defaultRowHeight="15" x14ac:dyDescent="0.25"/>
  <cols>
    <col min="1" max="1" width="8.85546875" customWidth="1"/>
    <col min="2" max="2" width="46.28515625" style="35" bestFit="1" customWidth="1"/>
    <col min="3" max="3" width="18.28515625" bestFit="1" customWidth="1"/>
    <col min="4" max="4" width="22.85546875" bestFit="1" customWidth="1"/>
    <col min="22" max="22" width="10.5703125" bestFit="1" customWidth="1"/>
    <col min="23" max="23" width="11.5703125" bestFit="1" customWidth="1"/>
    <col min="24" max="24" width="10.5703125" bestFit="1" customWidth="1"/>
    <col min="25" max="25" width="9.28515625" bestFit="1" customWidth="1"/>
    <col min="26" max="26" width="10.5703125" style="40" bestFit="1" customWidth="1"/>
    <col min="27" max="27" width="11.5703125" bestFit="1" customWidth="1"/>
    <col min="28" max="28" width="10.5703125" bestFit="1" customWidth="1"/>
    <col min="29" max="29" width="9.28515625" style="40" bestFit="1" customWidth="1"/>
    <col min="30" max="31" width="11.5703125" bestFit="1" customWidth="1"/>
    <col min="32" max="32" width="9.5703125" bestFit="1" customWidth="1"/>
    <col min="33" max="33" width="9.28515625" bestFit="1" customWidth="1"/>
    <col min="34" max="34" width="10.5703125" style="40" bestFit="1" customWidth="1"/>
    <col min="35" max="35" width="11.5703125" bestFit="1" customWidth="1"/>
    <col min="36" max="36" width="9.5703125" bestFit="1" customWidth="1"/>
    <col min="37" max="37" width="9.28515625" style="40" bestFit="1" customWidth="1"/>
    <col min="38" max="39" width="11.5703125" bestFit="1" customWidth="1"/>
    <col min="40" max="41" width="9.28515625" bestFit="1" customWidth="1"/>
    <col min="42" max="42" width="11.5703125" style="40" bestFit="1" customWidth="1"/>
    <col min="43" max="43" width="11.5703125" bestFit="1" customWidth="1"/>
    <col min="44" max="45" width="9.28515625" style="40" bestFit="1" customWidth="1"/>
    <col min="46" max="46" width="11.5703125" bestFit="1" customWidth="1"/>
    <col min="47" max="47" width="13.28515625" bestFit="1" customWidth="1"/>
    <col min="48" max="48" width="10.5703125" bestFit="1" customWidth="1"/>
    <col min="49" max="49" width="9.28515625" bestFit="1" customWidth="1"/>
    <col min="50" max="50" width="11.5703125" style="40" bestFit="1" customWidth="1"/>
    <col min="51" max="51" width="13.28515625" bestFit="1" customWidth="1"/>
    <col min="52" max="52" width="10.5703125" bestFit="1" customWidth="1"/>
    <col min="53" max="53" width="9.28515625" style="40" bestFit="1" customWidth="1"/>
  </cols>
  <sheetData>
    <row r="1" spans="1:53" x14ac:dyDescent="0.25">
      <c r="V1" s="106">
        <v>2018</v>
      </c>
      <c r="W1" s="106">
        <v>2018</v>
      </c>
      <c r="X1" s="106">
        <v>2018</v>
      </c>
      <c r="Y1" s="106">
        <v>2018</v>
      </c>
      <c r="Z1" s="107">
        <v>2013</v>
      </c>
      <c r="AA1" s="107">
        <v>2013</v>
      </c>
      <c r="AB1" s="107">
        <v>2013</v>
      </c>
      <c r="AC1" s="107">
        <v>2013</v>
      </c>
      <c r="AD1" s="106">
        <v>2018</v>
      </c>
      <c r="AE1" s="106">
        <v>2018</v>
      </c>
      <c r="AF1" s="106">
        <v>2018</v>
      </c>
      <c r="AG1" s="106">
        <v>2018</v>
      </c>
      <c r="AH1" s="107">
        <v>2013</v>
      </c>
      <c r="AI1" s="107">
        <v>2013</v>
      </c>
      <c r="AJ1" s="107">
        <v>2013</v>
      </c>
      <c r="AK1" s="107">
        <v>2013</v>
      </c>
      <c r="AL1" s="106">
        <v>2018</v>
      </c>
      <c r="AM1" s="106">
        <v>2018</v>
      </c>
      <c r="AN1" s="106">
        <v>2018</v>
      </c>
      <c r="AO1" s="106">
        <v>2018</v>
      </c>
      <c r="AP1" s="107">
        <v>2013</v>
      </c>
      <c r="AQ1" s="107">
        <v>2013</v>
      </c>
      <c r="AR1" s="107">
        <v>2013</v>
      </c>
      <c r="AS1" s="107">
        <v>2013</v>
      </c>
      <c r="AT1" s="106">
        <v>2018</v>
      </c>
      <c r="AU1" s="106">
        <v>2018</v>
      </c>
      <c r="AV1" s="106">
        <v>2018</v>
      </c>
      <c r="AW1" s="106">
        <v>2018</v>
      </c>
      <c r="AX1" s="107">
        <v>2013</v>
      </c>
      <c r="AY1" s="107">
        <v>2013</v>
      </c>
      <c r="AZ1" s="107">
        <v>2013</v>
      </c>
      <c r="BA1" s="107">
        <v>2013</v>
      </c>
    </row>
    <row r="2" spans="1:53" ht="15.75" thickBot="1" x14ac:dyDescent="0.3">
      <c r="B2" s="35">
        <v>2</v>
      </c>
      <c r="C2">
        <v>3</v>
      </c>
      <c r="D2" s="35">
        <v>4</v>
      </c>
      <c r="E2">
        <v>5</v>
      </c>
      <c r="F2" s="35">
        <v>6</v>
      </c>
      <c r="G2">
        <v>7</v>
      </c>
      <c r="H2" s="35">
        <v>8</v>
      </c>
      <c r="I2">
        <v>9</v>
      </c>
      <c r="J2" s="35">
        <v>10</v>
      </c>
      <c r="K2">
        <v>11</v>
      </c>
      <c r="L2" s="35">
        <v>12</v>
      </c>
      <c r="M2">
        <v>13</v>
      </c>
      <c r="N2" s="35">
        <v>14</v>
      </c>
      <c r="O2">
        <v>15</v>
      </c>
      <c r="P2" s="35">
        <v>16</v>
      </c>
      <c r="Q2">
        <v>17</v>
      </c>
      <c r="R2" s="35">
        <v>18</v>
      </c>
      <c r="S2">
        <v>19</v>
      </c>
      <c r="T2" s="35">
        <v>20</v>
      </c>
      <c r="V2">
        <v>5</v>
      </c>
      <c r="W2" s="35">
        <v>6</v>
      </c>
      <c r="X2">
        <v>7</v>
      </c>
      <c r="Y2" s="35">
        <v>8</v>
      </c>
      <c r="Z2" s="58">
        <v>5</v>
      </c>
      <c r="AA2" s="56">
        <v>6</v>
      </c>
      <c r="AB2" s="55">
        <v>7</v>
      </c>
      <c r="AC2" s="60">
        <v>8</v>
      </c>
      <c r="AD2">
        <v>9</v>
      </c>
      <c r="AE2" s="35">
        <v>10</v>
      </c>
      <c r="AF2">
        <v>11</v>
      </c>
      <c r="AG2" s="35">
        <v>12</v>
      </c>
      <c r="AH2" s="58">
        <v>9</v>
      </c>
      <c r="AI2" s="56">
        <v>10</v>
      </c>
      <c r="AJ2" s="55">
        <v>11</v>
      </c>
      <c r="AK2" s="60">
        <v>12</v>
      </c>
      <c r="AL2">
        <v>13</v>
      </c>
      <c r="AM2" s="35">
        <v>14</v>
      </c>
      <c r="AN2">
        <v>15</v>
      </c>
      <c r="AO2" s="35">
        <v>16</v>
      </c>
      <c r="AP2" s="58">
        <v>13</v>
      </c>
      <c r="AQ2" s="56">
        <v>14</v>
      </c>
      <c r="AR2" s="58">
        <v>15</v>
      </c>
      <c r="AS2" s="60">
        <v>16</v>
      </c>
      <c r="AT2">
        <v>17</v>
      </c>
      <c r="AU2" s="35">
        <v>18</v>
      </c>
      <c r="AV2">
        <v>19</v>
      </c>
      <c r="AW2" s="35">
        <v>20</v>
      </c>
      <c r="AX2" s="58">
        <v>17</v>
      </c>
      <c r="AY2" s="56">
        <v>18</v>
      </c>
      <c r="AZ2" s="55">
        <v>19</v>
      </c>
      <c r="BA2" s="60">
        <v>20</v>
      </c>
    </row>
    <row r="3" spans="1:53" ht="69" customHeight="1" x14ac:dyDescent="0.25">
      <c r="A3" t="s">
        <v>321</v>
      </c>
      <c r="B3" s="2" t="s">
        <v>0</v>
      </c>
      <c r="C3" s="5" t="s">
        <v>1</v>
      </c>
      <c r="D3" s="5" t="s">
        <v>1127</v>
      </c>
      <c r="E3" s="50" t="s">
        <v>2</v>
      </c>
      <c r="F3" s="51" t="s">
        <v>3</v>
      </c>
      <c r="G3" s="53" t="s">
        <v>4</v>
      </c>
      <c r="H3" s="47" t="s">
        <v>5</v>
      </c>
      <c r="I3" s="3" t="s">
        <v>6</v>
      </c>
      <c r="J3" s="3" t="s">
        <v>7</v>
      </c>
      <c r="K3" s="3" t="s">
        <v>8</v>
      </c>
      <c r="L3" s="43" t="s">
        <v>9</v>
      </c>
      <c r="M3" s="3" t="s">
        <v>10</v>
      </c>
      <c r="N3" s="3" t="s">
        <v>11</v>
      </c>
      <c r="O3" s="3" t="s">
        <v>12</v>
      </c>
      <c r="P3" s="43" t="s">
        <v>13</v>
      </c>
      <c r="Q3" s="3" t="s">
        <v>14</v>
      </c>
      <c r="R3" s="3" t="s">
        <v>15</v>
      </c>
      <c r="S3" s="3" t="s">
        <v>16</v>
      </c>
      <c r="T3" s="43" t="s">
        <v>17</v>
      </c>
      <c r="V3" s="74" t="s">
        <v>2</v>
      </c>
      <c r="W3" s="75" t="s">
        <v>3</v>
      </c>
      <c r="X3" s="76" t="s">
        <v>4</v>
      </c>
      <c r="Y3" s="77" t="s">
        <v>5</v>
      </c>
      <c r="Z3" s="84" t="s">
        <v>2</v>
      </c>
      <c r="AA3" s="85" t="s">
        <v>3</v>
      </c>
      <c r="AB3" s="86" t="s">
        <v>4</v>
      </c>
      <c r="AC3" s="87" t="s">
        <v>5</v>
      </c>
      <c r="AD3" s="62" t="s">
        <v>6</v>
      </c>
      <c r="AE3" s="63" t="s">
        <v>7</v>
      </c>
      <c r="AF3" s="63" t="s">
        <v>8</v>
      </c>
      <c r="AG3" s="64" t="s">
        <v>9</v>
      </c>
      <c r="AH3" s="84" t="s">
        <v>6</v>
      </c>
      <c r="AI3" s="94" t="s">
        <v>7</v>
      </c>
      <c r="AJ3" s="94" t="s">
        <v>8</v>
      </c>
      <c r="AK3" s="87" t="s">
        <v>9</v>
      </c>
      <c r="AL3" s="62" t="s">
        <v>10</v>
      </c>
      <c r="AM3" s="63" t="s">
        <v>11</v>
      </c>
      <c r="AN3" s="63" t="s">
        <v>12</v>
      </c>
      <c r="AO3" s="64" t="s">
        <v>13</v>
      </c>
      <c r="AP3" s="84" t="s">
        <v>10</v>
      </c>
      <c r="AQ3" s="94" t="s">
        <v>11</v>
      </c>
      <c r="AR3" s="95" t="s">
        <v>12</v>
      </c>
      <c r="AS3" s="95" t="s">
        <v>13</v>
      </c>
      <c r="AT3" s="62" t="s">
        <v>14</v>
      </c>
      <c r="AU3" s="63" t="s">
        <v>15</v>
      </c>
      <c r="AV3" s="63" t="s">
        <v>16</v>
      </c>
      <c r="AW3" s="64" t="s">
        <v>17</v>
      </c>
      <c r="AX3" s="84" t="s">
        <v>14</v>
      </c>
      <c r="AY3" s="94" t="s">
        <v>15</v>
      </c>
      <c r="AZ3" s="94" t="s">
        <v>16</v>
      </c>
      <c r="BA3" s="87" t="s">
        <v>17</v>
      </c>
    </row>
    <row r="4" spans="1:53" x14ac:dyDescent="0.25">
      <c r="A4" t="s">
        <v>1051</v>
      </c>
      <c r="B4">
        <f>VLOOKUP($A4,Table2.5a!$A$3:$Y$198,'2.5a comparison'!B$2,FALSE)</f>
        <v>331005</v>
      </c>
      <c r="C4">
        <f>VLOOKUP($A4,Table2.5a!$A$3:$Y$198,'2.5a comparison'!C$2,FALSE)</f>
        <v>684</v>
      </c>
      <c r="D4" t="str">
        <f>VLOOKUP($A4,Table2.5a!$A$3:$Y$198,'2.5a comparison'!D$2,FALSE)</f>
        <v>TDX Adak Generating LLC</v>
      </c>
      <c r="E4" s="4" t="e">
        <f>(VLOOKUP($A4,Table2.5a!$A$3:$Y$198,E$2,FALSE)-VLOOKUP($A4,#REF!,E$2,FALSE))/VLOOKUP($A4,Table2.5a!$A$3:$Y$198,E$2,FALSE)</f>
        <v>#VALUE!</v>
      </c>
      <c r="F4" s="4" t="e">
        <f>(VLOOKUP($A4,Table2.5a!$A$3:$Y$198,F$2,FALSE)-VLOOKUP($A4,#REF!,F$2,FALSE))/VLOOKUP($A4,Table2.5a!$A$3:$Y$198,F$2,FALSE)</f>
        <v>#VALUE!</v>
      </c>
      <c r="G4" s="4" t="e">
        <f>(VLOOKUP($A4,Table2.5a!$A$3:$Y$198,G$2,FALSE)-VLOOKUP($A4,#REF!,G$2,FALSE))/VLOOKUP($A4,Table2.5a!$A$3:$Y$198,G$2,FALSE)</f>
        <v>#VALUE!</v>
      </c>
      <c r="H4" s="4" t="e">
        <f>(VLOOKUP($A4,Table2.5a!$A$3:$Y$198,H$2,FALSE)-VLOOKUP($A4,#REF!,H$2,FALSE))/VLOOKUP($A4,Table2.5a!$A$3:$Y$198,H$2,FALSE)</f>
        <v>#REF!</v>
      </c>
      <c r="I4" s="4" t="e">
        <f>(VLOOKUP($A4,Table2.5a!$A$3:$Y$198,I$2,FALSE)-VLOOKUP($A4,#REF!,I$2,FALSE))/VLOOKUP($A4,Table2.5a!$A$3:$Y$198,I$2,FALSE)</f>
        <v>#REF!</v>
      </c>
      <c r="J4" s="4" t="e">
        <f>(VLOOKUP($A4,Table2.5a!$A$3:$Y$198,J$2,FALSE)-VLOOKUP($A4,#REF!,J$2,FALSE))/VLOOKUP($A4,Table2.5a!$A$3:$Y$198,J$2,FALSE)</f>
        <v>#REF!</v>
      </c>
      <c r="K4" s="4" t="e">
        <f>(VLOOKUP($A4,Table2.5a!$A$3:$Y$198,K$2,FALSE)-VLOOKUP($A4,#REF!,K$2,FALSE))/VLOOKUP($A4,Table2.5a!$A$3:$Y$198,K$2,FALSE)</f>
        <v>#REF!</v>
      </c>
      <c r="L4" s="4" t="e">
        <f>(VLOOKUP($A4,Table2.5a!$A$3:$Y$198,L$2,FALSE)-VLOOKUP($A4,#REF!,L$2,FALSE))/VLOOKUP($A4,Table2.5a!$A$3:$Y$198,L$2,FALSE)</f>
        <v>#REF!</v>
      </c>
      <c r="M4" s="4" t="e">
        <f>(VLOOKUP($A4,Table2.5a!$A$3:$Y$198,M$2,FALSE)-VLOOKUP($A4,#REF!,M$2,FALSE))/VLOOKUP($A4,Table2.5a!$A$3:$Y$198,M$2,FALSE)</f>
        <v>#REF!</v>
      </c>
      <c r="N4" s="4" t="e">
        <f>(VLOOKUP($A4,Table2.5a!$A$3:$Y$198,N$2,FALSE)-VLOOKUP($A4,#REF!,N$2,FALSE))/VLOOKUP($A4,Table2.5a!$A$3:$Y$198,N$2,FALSE)</f>
        <v>#REF!</v>
      </c>
      <c r="O4" s="4" t="e">
        <f>(VLOOKUP($A4,Table2.5a!$A$3:$Y$198,O$2,FALSE)-VLOOKUP($A4,#REF!,O$2,FALSE))/VLOOKUP($A4,Table2.5a!$A$3:$Y$198,O$2,FALSE)</f>
        <v>#REF!</v>
      </c>
      <c r="P4" s="4" t="e">
        <f>(VLOOKUP($A4,Table2.5a!$A$3:$Y$198,P$2,FALSE)-VLOOKUP($A4,#REF!,P$2,FALSE))/VLOOKUP($A4,Table2.5a!$A$3:$Y$198,P$2,FALSE)</f>
        <v>#REF!</v>
      </c>
      <c r="Q4" s="4" t="e">
        <f>(VLOOKUP($A4,Table2.5a!$A$3:$Y$198,Q$2,FALSE)-VLOOKUP($A4,#REF!,Q$2,FALSE))/VLOOKUP($A4,Table2.5a!$A$3:$Y$198,Q$2,FALSE)</f>
        <v>#REF!</v>
      </c>
      <c r="R4" s="4" t="e">
        <f>(VLOOKUP($A4,Table2.5a!$A$3:$Y$198,R$2,FALSE)-VLOOKUP($A4,#REF!,R$2,FALSE))/VLOOKUP($A4,Table2.5a!$A$3:$Y$198,R$2,FALSE)</f>
        <v>#REF!</v>
      </c>
      <c r="S4" s="4" t="e">
        <f>(VLOOKUP($A4,Table2.5a!$A$3:$Y$198,S$2,FALSE)-VLOOKUP($A4,#REF!,S$2,FALSE))/VLOOKUP($A4,Table2.5a!$A$3:$Y$198,S$2,FALSE)</f>
        <v>#REF!</v>
      </c>
      <c r="T4" s="4" t="e">
        <f>(VLOOKUP($A4,Table2.5a!$A$3:$Y$198,T$2,FALSE)-VLOOKUP($A4,#REF!,T$2,FALSE))/VLOOKUP($A4,Table2.5a!$A$3:$Y$198,T$2,FALSE)</f>
        <v>#REF!</v>
      </c>
      <c r="V4" s="78" t="str">
        <f>VLOOKUP($A4,Table2.5a!$A$3:$Y$198,E$2,FALSE)</f>
        <v>Adak</v>
      </c>
      <c r="W4" s="79" t="str">
        <f>VLOOKUP($A4,Table2.5a!$A$3:$Y$198,F$2,FALSE)</f>
        <v>Adak_grid</v>
      </c>
      <c r="X4" s="79" t="str">
        <f>VLOOKUP($A4,Table2.5a!$A$3:$Y$198,G$2,FALSE)</f>
        <v>Aleutians</v>
      </c>
      <c r="Y4" s="80">
        <f>VLOOKUP($A4,Table2.5a!$A$3:$Y$198,H$2,FALSE)</f>
        <v>209.75494710909092</v>
      </c>
      <c r="Z4" s="88" t="e">
        <f>VLOOKUP($A4,#REF!,E$2,FALSE)</f>
        <v>#REF!</v>
      </c>
      <c r="AA4" s="66" t="e">
        <f>VLOOKUP($A4,#REF!,F$2,FALSE)</f>
        <v>#REF!</v>
      </c>
      <c r="AB4" s="66" t="e">
        <f>VLOOKUP($A4,#REF!,G$2,FALSE)</f>
        <v>#REF!</v>
      </c>
      <c r="AC4" s="89" t="e">
        <f>VLOOKUP($A4,#REF!,H$2,FALSE)</f>
        <v>#REF!</v>
      </c>
      <c r="AD4" s="65">
        <f>VLOOKUP($A4,Table2.5a!$A$3:$Y$198,I$2,FALSE)</f>
        <v>165.30099999999999</v>
      </c>
      <c r="AE4" s="66">
        <f>VLOOKUP($A4,Table2.5a!$A$3:$Y$198,J$2,FALSE)</f>
        <v>78.272727272727266</v>
      </c>
      <c r="AF4" s="66">
        <f>VLOOKUP($A4,Table2.5a!$A$3:$Y$198,K$2,FALSE)</f>
        <v>1.2689272727272729</v>
      </c>
      <c r="AG4" s="67">
        <f>VLOOKUP($A4,Table2.5a!$A$3:$Y$198,L$2,FALSE)</f>
        <v>559.55378374545467</v>
      </c>
      <c r="AH4" s="88" t="e">
        <f>VLOOKUP($A4,#REF!,I$2,FALSE)</f>
        <v>#REF!</v>
      </c>
      <c r="AI4" s="66" t="e">
        <f>VLOOKUP($A4,#REF!,J$2,FALSE)</f>
        <v>#REF!</v>
      </c>
      <c r="AJ4" s="66" t="e">
        <f>VLOOKUP($A4,#REF!,K$2,FALSE)</f>
        <v>#REF!</v>
      </c>
      <c r="AK4" s="89" t="e">
        <f>VLOOKUP($A4,#REF!,L$2,FALSE)</f>
        <v>#REF!</v>
      </c>
      <c r="AL4" s="65">
        <f>VLOOKUP($A4,Table2.5a!$A$3:$Y$198,M$2,FALSE)</f>
        <v>440.96600000000001</v>
      </c>
      <c r="AM4" s="66">
        <f>VLOOKUP($A4,Table2.5a!$A$3:$Y$198,N$2,FALSE)</f>
        <v>10.272727272727273</v>
      </c>
      <c r="AN4" s="66">
        <f>VLOOKUP($A4,Table2.5a!$A$3:$Y$198,O$2,FALSE)</f>
        <v>1.2689272727272729</v>
      </c>
      <c r="AO4" s="67">
        <f>VLOOKUP($A4,Table2.5a!$A$3:$Y$198,P$2,FALSE)</f>
        <v>677.08436560000007</v>
      </c>
      <c r="AP4" s="88" t="e">
        <f>VLOOKUP($A4,#REF!,M$2,FALSE)</f>
        <v>#REF!</v>
      </c>
      <c r="AQ4" s="66" t="e">
        <f>VLOOKUP($A4,#REF!,N$2,FALSE)</f>
        <v>#REF!</v>
      </c>
      <c r="AR4" s="96" t="e">
        <f>VLOOKUP($A4,#REF!,O$2,FALSE)</f>
        <v>#REF!</v>
      </c>
      <c r="AS4" s="96" t="e">
        <f>VLOOKUP($A4,#REF!,P$2,FALSE)</f>
        <v>#REF!</v>
      </c>
      <c r="AT4" s="65">
        <f>VLOOKUP($A4,Table2.5a!$A$3:$Y$198,Q$2,FALSE)</f>
        <v>533.58799999999997</v>
      </c>
      <c r="AU4" s="66">
        <f>VLOOKUP($A4,Table2.5a!$A$3:$Y$198,R$2,FALSE)</f>
        <v>92</v>
      </c>
      <c r="AV4" s="66">
        <f>VLOOKUP($A4,Table2.5a!$A$3:$Y$198,S$2,FALSE)</f>
        <v>1.2689272727272729</v>
      </c>
      <c r="AW4" s="67">
        <f>VLOOKUP($A4,Table2.5a!$A$3:$Y$198,T$2,FALSE)</f>
        <v>1446.3930964545457</v>
      </c>
      <c r="AX4" s="88" t="e">
        <f>VLOOKUP($A4,#REF!,Q$2,FALSE)</f>
        <v>#REF!</v>
      </c>
      <c r="AY4" s="66" t="e">
        <f>VLOOKUP($A4,#REF!,R$2,FALSE)</f>
        <v>#REF!</v>
      </c>
      <c r="AZ4" s="66" t="e">
        <f>VLOOKUP($A4,#REF!,S$2,FALSE)</f>
        <v>#REF!</v>
      </c>
      <c r="BA4" s="89" t="e">
        <f>VLOOKUP($A4,#REF!,T$2,FALSE)</f>
        <v>#REF!</v>
      </c>
    </row>
    <row r="5" spans="1:53" s="98" customFormat="1" x14ac:dyDescent="0.25">
      <c r="A5" s="98" t="s">
        <v>991</v>
      </c>
      <c r="B5" s="98">
        <f>VLOOKUP($A5,Table2.5a!$A$3:$Y$198,'2.5a comparison'!B$2,FALSE)</f>
        <v>331010</v>
      </c>
      <c r="C5" s="98">
        <f>VLOOKUP($A5,Table2.5a!$A$3:$Y$198,'2.5a comparison'!C$2,FALSE)</f>
        <v>449</v>
      </c>
      <c r="D5" s="98" t="str">
        <f>VLOOKUP($A5,Table2.5a!$A$3:$Y$198,'2.5a comparison'!D$2,FALSE)</f>
        <v>Akhiok, City of</v>
      </c>
      <c r="E5" s="99" t="e">
        <f>(VLOOKUP($A5,Table2.5a!$A$3:$Y$198,E$2,FALSE)-VLOOKUP($A5,#REF!,E$2,FALSE))/VLOOKUP($A5,Table2.5a!$A$3:$Y$198,E$2,FALSE)</f>
        <v>#VALUE!</v>
      </c>
      <c r="F5" s="99" t="e">
        <f>(VLOOKUP($A5,Table2.5a!$A$3:$Y$198,F$2,FALSE)-VLOOKUP($A5,#REF!,F$2,FALSE))/VLOOKUP($A5,Table2.5a!$A$3:$Y$198,F$2,FALSE)</f>
        <v>#VALUE!</v>
      </c>
      <c r="G5" s="99" t="e">
        <f>(VLOOKUP($A5,Table2.5a!$A$3:$Y$198,G$2,FALSE)-VLOOKUP($A5,#REF!,G$2,FALSE))/VLOOKUP($A5,Table2.5a!$A$3:$Y$198,G$2,FALSE)</f>
        <v>#VALUE!</v>
      </c>
      <c r="H5" s="99" t="e">
        <f>(VLOOKUP($A5,Table2.5a!$A$3:$Y$198,H$2,FALSE)-VLOOKUP($A5,#REF!,H$2,FALSE))/VLOOKUP($A5,Table2.5a!$A$3:$Y$198,H$2,FALSE)</f>
        <v>#REF!</v>
      </c>
      <c r="I5" s="99" t="e">
        <f>(VLOOKUP($A5,Table2.5a!$A$3:$Y$198,I$2,FALSE)-VLOOKUP($A5,#REF!,I$2,FALSE))/VLOOKUP($A5,Table2.5a!$A$3:$Y$198,I$2,FALSE)</f>
        <v>#REF!</v>
      </c>
      <c r="J5" s="99" t="e">
        <f>(VLOOKUP($A5,Table2.5a!$A$3:$Y$198,J$2,FALSE)-VLOOKUP($A5,#REF!,J$2,FALSE))/VLOOKUP($A5,Table2.5a!$A$3:$Y$198,J$2,FALSE)</f>
        <v>#REF!</v>
      </c>
      <c r="K5" s="99" t="e">
        <f>(VLOOKUP($A5,Table2.5a!$A$3:$Y$198,K$2,FALSE)-VLOOKUP($A5,#REF!,K$2,FALSE))/VLOOKUP($A5,Table2.5a!$A$3:$Y$198,K$2,FALSE)</f>
        <v>#REF!</v>
      </c>
      <c r="L5" s="99" t="e">
        <f>(VLOOKUP($A5,Table2.5a!$A$3:$Y$198,L$2,FALSE)-VLOOKUP($A5,#REF!,L$2,FALSE))/VLOOKUP($A5,Table2.5a!$A$3:$Y$198,L$2,FALSE)</f>
        <v>#REF!</v>
      </c>
      <c r="M5" s="99" t="e">
        <f>(VLOOKUP($A5,Table2.5a!$A$3:$Y$198,M$2,FALSE)-VLOOKUP($A5,#REF!,M$2,FALSE))/VLOOKUP($A5,Table2.5a!$A$3:$Y$198,M$2,FALSE)</f>
        <v>#REF!</v>
      </c>
      <c r="N5" s="99" t="e">
        <f>(VLOOKUP($A5,Table2.5a!$A$3:$Y$198,N$2,FALSE)-VLOOKUP($A5,#REF!,N$2,FALSE))/VLOOKUP($A5,Table2.5a!$A$3:$Y$198,N$2,FALSE)</f>
        <v>#REF!</v>
      </c>
      <c r="O5" s="99" t="e">
        <f>(VLOOKUP($A5,Table2.5a!$A$3:$Y$198,O$2,FALSE)-VLOOKUP($A5,#REF!,O$2,FALSE))/VLOOKUP($A5,Table2.5a!$A$3:$Y$198,O$2,FALSE)</f>
        <v>#REF!</v>
      </c>
      <c r="P5" s="99" t="e">
        <f>(VLOOKUP($A5,Table2.5a!$A$3:$Y$198,P$2,FALSE)-VLOOKUP($A5,#REF!,P$2,FALSE))/VLOOKUP($A5,Table2.5a!$A$3:$Y$198,P$2,FALSE)</f>
        <v>#REF!</v>
      </c>
      <c r="Q5" s="99" t="e">
        <f>(VLOOKUP($A5,Table2.5a!$A$3:$Y$198,Q$2,FALSE)-VLOOKUP($A5,#REF!,Q$2,FALSE))/VLOOKUP($A5,Table2.5a!$A$3:$Y$198,Q$2,FALSE)</f>
        <v>#REF!</v>
      </c>
      <c r="R5" s="99" t="e">
        <f>(VLOOKUP($A5,Table2.5a!$A$3:$Y$198,R$2,FALSE)-VLOOKUP($A5,#REF!,R$2,FALSE))/VLOOKUP($A5,Table2.5a!$A$3:$Y$198,R$2,FALSE)</f>
        <v>#REF!</v>
      </c>
      <c r="S5" s="99" t="e">
        <f>(VLOOKUP($A5,Table2.5a!$A$3:$Y$198,S$2,FALSE)-VLOOKUP($A5,#REF!,S$2,FALSE))/VLOOKUP($A5,Table2.5a!$A$3:$Y$198,S$2,FALSE)</f>
        <v>#REF!</v>
      </c>
      <c r="T5" s="99" t="e">
        <f>(VLOOKUP($A5,Table2.5a!$A$3:$Y$198,T$2,FALSE)-VLOOKUP($A5,#REF!,T$2,FALSE))/VLOOKUP($A5,Table2.5a!$A$3:$Y$198,T$2,FALSE)</f>
        <v>#REF!</v>
      </c>
      <c r="V5" s="100" t="str">
        <f>VLOOKUP($A5,Table2.5a!$A$3:$Y$198,E$2,FALSE)</f>
        <v>Akhiok</v>
      </c>
      <c r="W5" s="101" t="str">
        <f>VLOOKUP($A5,Table2.5a!$A$3:$Y$198,F$2,FALSE)</f>
        <v>Akhiok_grid</v>
      </c>
      <c r="X5" s="101" t="str">
        <f>VLOOKUP($A5,Table2.5a!$A$3:$Y$198,G$2,FALSE)</f>
        <v>Kodiak</v>
      </c>
      <c r="Y5" s="102">
        <f>VLOOKUP($A5,Table2.5a!$A$3:$Y$198,H$2,FALSE)</f>
        <v>74.376800000000003</v>
      </c>
      <c r="Z5" s="103" t="e">
        <f>VLOOKUP($A5,#REF!,E$2,FALSE)</f>
        <v>#REF!</v>
      </c>
      <c r="AA5" s="101" t="e">
        <f>VLOOKUP($A5,#REF!,F$2,FALSE)</f>
        <v>#REF!</v>
      </c>
      <c r="AB5" s="101" t="e">
        <f>VLOOKUP($A5,#REF!,G$2,FALSE)</f>
        <v>#REF!</v>
      </c>
      <c r="AC5" s="104" t="e">
        <f>VLOOKUP($A5,#REF!,H$2,FALSE)</f>
        <v>#REF!</v>
      </c>
      <c r="AD5" s="100">
        <f>VLOOKUP($A5,Table2.5a!$A$3:$Y$198,I$2,FALSE)</f>
        <v>92.971000000000004</v>
      </c>
      <c r="AE5" s="101">
        <f>VLOOKUP($A5,Table2.5a!$A$3:$Y$198,J$2,FALSE)</f>
        <v>27</v>
      </c>
      <c r="AF5" s="101">
        <f>VLOOKUP($A5,Table2.5a!$A$3:$Y$198,K$2,FALSE)</f>
        <v>0.8</v>
      </c>
      <c r="AG5" s="102">
        <f>VLOOKUP($A5,Table2.5a!$A$3:$Y$198,L$2,FALSE)</f>
        <v>109.89999999999999</v>
      </c>
      <c r="AH5" s="103" t="e">
        <f>VLOOKUP($A5,#REF!,I$2,FALSE)</f>
        <v>#REF!</v>
      </c>
      <c r="AI5" s="101" t="e">
        <f>VLOOKUP($A5,#REF!,J$2,FALSE)</f>
        <v>#REF!</v>
      </c>
      <c r="AJ5" s="101" t="e">
        <f>VLOOKUP($A5,#REF!,K$2,FALSE)</f>
        <v>#REF!</v>
      </c>
      <c r="AK5" s="104" t="e">
        <f>VLOOKUP($A5,#REF!,L$2,FALSE)</f>
        <v>#REF!</v>
      </c>
      <c r="AL5" s="100">
        <f>VLOOKUP($A5,Table2.5a!$A$3:$Y$198,M$2,FALSE)</f>
        <v>137.375</v>
      </c>
      <c r="AM5" s="101">
        <f>VLOOKUP($A5,Table2.5a!$A$3:$Y$198,N$2,FALSE)</f>
        <v>6.5</v>
      </c>
      <c r="AN5" s="101">
        <f>VLOOKUP($A5,Table2.5a!$A$3:$Y$198,O$2,FALSE)</f>
        <v>0.79999999999999993</v>
      </c>
      <c r="AO5" s="102">
        <f>VLOOKUP($A5,Table2.5a!$A$3:$Y$198,P$2,FALSE)</f>
        <v>13.2128</v>
      </c>
      <c r="AP5" s="103" t="e">
        <f>VLOOKUP($A5,#REF!,M$2,FALSE)</f>
        <v>#REF!</v>
      </c>
      <c r="AQ5" s="101" t="e">
        <f>VLOOKUP($A5,#REF!,N$2,FALSE)</f>
        <v>#REF!</v>
      </c>
      <c r="AR5" s="105" t="e">
        <f>VLOOKUP($A5,#REF!,O$2,FALSE)</f>
        <v>#REF!</v>
      </c>
      <c r="AS5" s="105" t="e">
        <f>VLOOKUP($A5,#REF!,P$2,FALSE)</f>
        <v>#REF!</v>
      </c>
      <c r="AT5" s="100">
        <f>VLOOKUP($A5,Table2.5a!$A$3:$Y$198,Q$2,FALSE)</f>
        <v>16.516000000000002</v>
      </c>
      <c r="AU5" s="101">
        <f>VLOOKUP($A5,Table2.5a!$A$3:$Y$198,R$2,FALSE)</f>
        <v>9.3333333333333339</v>
      </c>
      <c r="AV5" s="101">
        <f>VLOOKUP($A5,Table2.5a!$A$3:$Y$198,S$2,FALSE)</f>
        <v>0.79999999999999993</v>
      </c>
      <c r="AW5" s="102">
        <f>VLOOKUP($A5,Table2.5a!$A$3:$Y$198,T$2,FALSE)</f>
        <v>197.48959999999997</v>
      </c>
      <c r="AX5" s="103" t="e">
        <f>VLOOKUP($A5,#REF!,Q$2,FALSE)</f>
        <v>#REF!</v>
      </c>
      <c r="AY5" s="101" t="e">
        <f>VLOOKUP($A5,#REF!,R$2,FALSE)</f>
        <v>#REF!</v>
      </c>
      <c r="AZ5" s="101" t="e">
        <f>VLOOKUP($A5,#REF!,S$2,FALSE)</f>
        <v>#REF!</v>
      </c>
      <c r="BA5" s="104" t="e">
        <f>VLOOKUP($A5,#REF!,T$2,FALSE)</f>
        <v>#REF!</v>
      </c>
    </row>
    <row r="6" spans="1:53" x14ac:dyDescent="0.25">
      <c r="A6" t="s">
        <v>954</v>
      </c>
      <c r="B6">
        <f>VLOOKUP($A6,Table2.5a!$A$3:$Y$198,'2.5a comparison'!B$2,FALSE)</f>
        <v>331020</v>
      </c>
      <c r="C6">
        <f>VLOOKUP($A6,Table2.5a!$A$3:$Y$198,'2.5a comparison'!C$2,FALSE)</f>
        <v>412</v>
      </c>
      <c r="D6" t="str">
        <f>VLOOKUP($A6,Table2.5a!$A$3:$Y$198,'2.5a comparison'!D$2,FALSE)</f>
        <v>Akiachak Native Community</v>
      </c>
      <c r="E6" s="4" t="e">
        <f>(VLOOKUP($A6,Table2.5a!$A$3:$Y$198,E$2,FALSE)-VLOOKUP($A6,#REF!,E$2,FALSE))/VLOOKUP($A6,Table2.5a!$A$3:$Y$198,E$2,FALSE)</f>
        <v>#VALUE!</v>
      </c>
      <c r="F6" s="4" t="e">
        <f>(VLOOKUP($A6,Table2.5a!$A$3:$Y$198,F$2,FALSE)-VLOOKUP($A6,#REF!,F$2,FALSE))/VLOOKUP($A6,Table2.5a!$A$3:$Y$198,F$2,FALSE)</f>
        <v>#VALUE!</v>
      </c>
      <c r="G6" s="4" t="e">
        <f>(VLOOKUP($A6,Table2.5a!$A$3:$Y$198,G$2,FALSE)-VLOOKUP($A6,#REF!,G$2,FALSE))/VLOOKUP($A6,Table2.5a!$A$3:$Y$198,G$2,FALSE)</f>
        <v>#VALUE!</v>
      </c>
      <c r="H6" s="4" t="e">
        <f>(VLOOKUP($A6,Table2.5a!$A$3:$Y$198,H$2,FALSE)-VLOOKUP($A6,#REF!,H$2,FALSE))/VLOOKUP($A6,Table2.5a!$A$3:$Y$198,H$2,FALSE)</f>
        <v>#REF!</v>
      </c>
      <c r="I6" s="4" t="e">
        <f>(VLOOKUP($A6,Table2.5a!$A$3:$Y$198,I$2,FALSE)-VLOOKUP($A6,#REF!,I$2,FALSE))/VLOOKUP($A6,Table2.5a!$A$3:$Y$198,I$2,FALSE)</f>
        <v>#REF!</v>
      </c>
      <c r="J6" s="4" t="e">
        <f>(VLOOKUP($A6,Table2.5a!$A$3:$Y$198,J$2,FALSE)-VLOOKUP($A6,#REF!,J$2,FALSE))/VLOOKUP($A6,Table2.5a!$A$3:$Y$198,J$2,FALSE)</f>
        <v>#REF!</v>
      </c>
      <c r="K6" s="4" t="e">
        <f>(VLOOKUP($A6,Table2.5a!$A$3:$Y$198,K$2,FALSE)-VLOOKUP($A6,#REF!,K$2,FALSE))/VLOOKUP($A6,Table2.5a!$A$3:$Y$198,K$2,FALSE)</f>
        <v>#REF!</v>
      </c>
      <c r="L6" s="4" t="e">
        <f>(VLOOKUP($A6,Table2.5a!$A$3:$Y$198,L$2,FALSE)-VLOOKUP($A6,#REF!,L$2,FALSE))/VLOOKUP($A6,Table2.5a!$A$3:$Y$198,L$2,FALSE)</f>
        <v>#REF!</v>
      </c>
      <c r="M6" s="4" t="e">
        <f>(VLOOKUP($A6,Table2.5a!$A$3:$Y$198,M$2,FALSE)-VLOOKUP($A6,#REF!,M$2,FALSE))/VLOOKUP($A6,Table2.5a!$A$3:$Y$198,M$2,FALSE)</f>
        <v>#REF!</v>
      </c>
      <c r="N6" s="4" t="e">
        <f>(VLOOKUP($A6,Table2.5a!$A$3:$Y$198,N$2,FALSE)-VLOOKUP($A6,#REF!,N$2,FALSE))/VLOOKUP($A6,Table2.5a!$A$3:$Y$198,N$2,FALSE)</f>
        <v>#REF!</v>
      </c>
      <c r="O6" s="4" t="e">
        <f>(VLOOKUP($A6,Table2.5a!$A$3:$Y$198,O$2,FALSE)-VLOOKUP($A6,#REF!,O$2,FALSE))/VLOOKUP($A6,Table2.5a!$A$3:$Y$198,O$2,FALSE)</f>
        <v>#REF!</v>
      </c>
      <c r="P6" s="4" t="e">
        <f>(VLOOKUP($A6,Table2.5a!$A$3:$Y$198,P$2,FALSE)-VLOOKUP($A6,#REF!,P$2,FALSE))/VLOOKUP($A6,Table2.5a!$A$3:$Y$198,P$2,FALSE)</f>
        <v>#REF!</v>
      </c>
      <c r="Q6" s="4" t="e">
        <f>(VLOOKUP($A6,Table2.5a!$A$3:$Y$198,Q$2,FALSE)-VLOOKUP($A6,#REF!,Q$2,FALSE))/VLOOKUP($A6,Table2.5a!$A$3:$Y$198,Q$2,FALSE)</f>
        <v>#REF!</v>
      </c>
      <c r="R6" s="4" t="e">
        <f>(VLOOKUP($A6,Table2.5a!$A$3:$Y$198,R$2,FALSE)-VLOOKUP($A6,#REF!,R$2,FALSE))/VLOOKUP($A6,Table2.5a!$A$3:$Y$198,R$2,FALSE)</f>
        <v>#REF!</v>
      </c>
      <c r="S6" s="4" t="e">
        <f>(VLOOKUP($A6,Table2.5a!$A$3:$Y$198,S$2,FALSE)-VLOOKUP($A6,#REF!,S$2,FALSE))/VLOOKUP($A6,Table2.5a!$A$3:$Y$198,S$2,FALSE)</f>
        <v>#REF!</v>
      </c>
      <c r="T6" s="4" t="e">
        <f>(VLOOKUP($A6,Table2.5a!$A$3:$Y$198,T$2,FALSE)-VLOOKUP($A6,#REF!,T$2,FALSE))/VLOOKUP($A6,Table2.5a!$A$3:$Y$198,T$2,FALSE)</f>
        <v>#REF!</v>
      </c>
      <c r="V6" s="78" t="str">
        <f>VLOOKUP($A6,Table2.5a!$A$3:$Y$198,E$2,FALSE)</f>
        <v>Akiachak</v>
      </c>
      <c r="W6" s="79" t="str">
        <f>VLOOKUP($A6,Table2.5a!$A$3:$Y$198,F$2,FALSE)</f>
        <v>Akiachak_grid</v>
      </c>
      <c r="X6" s="79" t="str">
        <f>VLOOKUP($A6,Table2.5a!$A$3:$Y$198,G$2,FALSE)</f>
        <v>Lower Yukon-Kuskokwim</v>
      </c>
      <c r="Y6" s="80">
        <f>VLOOKUP($A6,Table2.5a!$A$3:$Y$198,H$2,FALSE)</f>
        <v>472.15148999999991</v>
      </c>
      <c r="Z6" s="88" t="e">
        <f>VLOOKUP($A6,#REF!,E$2,FALSE)</f>
        <v>#REF!</v>
      </c>
      <c r="AA6" s="66" t="e">
        <f>VLOOKUP($A6,#REF!,F$2,FALSE)</f>
        <v>#REF!</v>
      </c>
      <c r="AB6" s="66" t="e">
        <f>VLOOKUP($A6,#REF!,G$2,FALSE)</f>
        <v>#REF!</v>
      </c>
      <c r="AC6" s="89" t="e">
        <f>VLOOKUP($A6,#REF!,H$2,FALSE)</f>
        <v>#REF!</v>
      </c>
      <c r="AD6" s="65">
        <f>VLOOKUP($A6,Table2.5a!$A$3:$Y$198,I$2,FALSE)</f>
        <v>767.726</v>
      </c>
      <c r="AE6" s="66">
        <f>VLOOKUP($A6,Table2.5a!$A$3:$Y$198,J$2,FALSE)</f>
        <v>185.66666666666666</v>
      </c>
      <c r="AF6" s="66">
        <f>VLOOKUP($A6,Table2.5a!$A$3:$Y$198,K$2,FALSE)</f>
        <v>0.61499999999999988</v>
      </c>
      <c r="AG6" s="67">
        <f>VLOOKUP($A6,Table2.5a!$A$3:$Y$198,L$2,FALSE)</f>
        <v>266.90999999999997</v>
      </c>
      <c r="AH6" s="88" t="e">
        <f>VLOOKUP($A6,#REF!,I$2,FALSE)</f>
        <v>#REF!</v>
      </c>
      <c r="AI6" s="66" t="e">
        <f>VLOOKUP($A6,#REF!,J$2,FALSE)</f>
        <v>#REF!</v>
      </c>
      <c r="AJ6" s="66" t="e">
        <f>VLOOKUP($A6,#REF!,K$2,FALSE)</f>
        <v>#REF!</v>
      </c>
      <c r="AK6" s="89" t="e">
        <f>VLOOKUP($A6,#REF!,L$2,FALSE)</f>
        <v>#REF!</v>
      </c>
      <c r="AL6" s="65">
        <f>VLOOKUP($A6,Table2.5a!$A$3:$Y$198,M$2,FALSE)</f>
        <v>434</v>
      </c>
      <c r="AM6" s="66">
        <f>VLOOKUP($A6,Table2.5a!$A$3:$Y$198,N$2,FALSE)</f>
        <v>10.416666666666666</v>
      </c>
      <c r="AN6" s="66">
        <f>VLOOKUP($A6,Table2.5a!$A$3:$Y$198,O$2,FALSE)</f>
        <v>0.61499999999999988</v>
      </c>
      <c r="AO6" s="67">
        <f>VLOOKUP($A6,Table2.5a!$A$3:$Y$198,P$2,FALSE)</f>
        <v>356.53640999999993</v>
      </c>
      <c r="AP6" s="88" t="e">
        <f>VLOOKUP($A6,#REF!,M$2,FALSE)</f>
        <v>#REF!</v>
      </c>
      <c r="AQ6" s="66" t="e">
        <f>VLOOKUP($A6,#REF!,N$2,FALSE)</f>
        <v>#REF!</v>
      </c>
      <c r="AR6" s="96" t="e">
        <f>VLOOKUP($A6,#REF!,O$2,FALSE)</f>
        <v>#REF!</v>
      </c>
      <c r="AS6" s="96" t="e">
        <f>VLOOKUP($A6,#REF!,P$2,FALSE)</f>
        <v>#REF!</v>
      </c>
      <c r="AT6" s="65">
        <f>VLOOKUP($A6,Table2.5a!$A$3:$Y$198,Q$2,FALSE)</f>
        <v>579.73400000000004</v>
      </c>
      <c r="AU6" s="66">
        <f>VLOOKUP($A6,Table2.5a!$A$3:$Y$198,R$2,FALSE)</f>
        <v>44</v>
      </c>
      <c r="AV6" s="66">
        <f>VLOOKUP($A6,Table2.5a!$A$3:$Y$198,S$2,FALSE)</f>
        <v>0.61499999999999988</v>
      </c>
      <c r="AW6" s="67">
        <f>VLOOKUP($A6,Table2.5a!$A$3:$Y$198,T$2,FALSE)</f>
        <v>1095.5978999999998</v>
      </c>
      <c r="AX6" s="88" t="e">
        <f>VLOOKUP($A6,#REF!,Q$2,FALSE)</f>
        <v>#REF!</v>
      </c>
      <c r="AY6" s="66" t="e">
        <f>VLOOKUP($A6,#REF!,R$2,FALSE)</f>
        <v>#REF!</v>
      </c>
      <c r="AZ6" s="66" t="e">
        <f>VLOOKUP($A6,#REF!,S$2,FALSE)</f>
        <v>#REF!</v>
      </c>
      <c r="BA6" s="89" t="e">
        <f>VLOOKUP($A6,#REF!,T$2,FALSE)</f>
        <v>#REF!</v>
      </c>
    </row>
    <row r="7" spans="1:53" x14ac:dyDescent="0.25">
      <c r="A7" t="s">
        <v>1007</v>
      </c>
      <c r="B7">
        <f>VLOOKUP($A7,Table2.5a!$A$3:$Y$198,'2.5a comparison'!B$2,FALSE)</f>
        <v>331030</v>
      </c>
      <c r="C7">
        <f>VLOOKUP($A7,Table2.5a!$A$3:$Y$198,'2.5a comparison'!C$2,FALSE)</f>
        <v>635</v>
      </c>
      <c r="D7" t="str">
        <f>VLOOKUP($A7,Table2.5a!$A$3:$Y$198,'2.5a comparison'!D$2,FALSE)</f>
        <v>Akiak City Council</v>
      </c>
      <c r="E7" s="4" t="e">
        <f>(VLOOKUP($A7,Table2.5a!$A$3:$Y$198,E$2,FALSE)-VLOOKUP($A7,#REF!,E$2,FALSE))/VLOOKUP($A7,Table2.5a!$A$3:$Y$198,E$2,FALSE)</f>
        <v>#VALUE!</v>
      </c>
      <c r="F7" s="4" t="e">
        <f>(VLOOKUP($A7,Table2.5a!$A$3:$Y$198,F$2,FALSE)-VLOOKUP($A7,#REF!,F$2,FALSE))/VLOOKUP($A7,Table2.5a!$A$3:$Y$198,F$2,FALSE)</f>
        <v>#VALUE!</v>
      </c>
      <c r="G7" s="4" t="e">
        <f>(VLOOKUP($A7,Table2.5a!$A$3:$Y$198,G$2,FALSE)-VLOOKUP($A7,#REF!,G$2,FALSE))/VLOOKUP($A7,Table2.5a!$A$3:$Y$198,G$2,FALSE)</f>
        <v>#VALUE!</v>
      </c>
      <c r="H7" s="4" t="e">
        <f>(VLOOKUP($A7,Table2.5a!$A$3:$Y$198,H$2,FALSE)-VLOOKUP($A7,#REF!,H$2,FALSE))/VLOOKUP($A7,Table2.5a!$A$3:$Y$198,H$2,FALSE)</f>
        <v>#REF!</v>
      </c>
      <c r="I7" s="4" t="e">
        <f>(VLOOKUP($A7,Table2.5a!$A$3:$Y$198,I$2,FALSE)-VLOOKUP($A7,#REF!,I$2,FALSE))/VLOOKUP($A7,Table2.5a!$A$3:$Y$198,I$2,FALSE)</f>
        <v>#REF!</v>
      </c>
      <c r="J7" s="4" t="e">
        <f>(VLOOKUP($A7,Table2.5a!$A$3:$Y$198,J$2,FALSE)-VLOOKUP($A7,#REF!,J$2,FALSE))/VLOOKUP($A7,Table2.5a!$A$3:$Y$198,J$2,FALSE)</f>
        <v>#REF!</v>
      </c>
      <c r="K7" s="4" t="e">
        <f>(VLOOKUP($A7,Table2.5a!$A$3:$Y$198,K$2,FALSE)-VLOOKUP($A7,#REF!,K$2,FALSE))/VLOOKUP($A7,Table2.5a!$A$3:$Y$198,K$2,FALSE)</f>
        <v>#REF!</v>
      </c>
      <c r="L7" s="4" t="e">
        <f>(VLOOKUP($A7,Table2.5a!$A$3:$Y$198,L$2,FALSE)-VLOOKUP($A7,#REF!,L$2,FALSE))/VLOOKUP($A7,Table2.5a!$A$3:$Y$198,L$2,FALSE)</f>
        <v>#REF!</v>
      </c>
      <c r="M7" s="4" t="e">
        <f>(VLOOKUP($A7,Table2.5a!$A$3:$Y$198,M$2,FALSE)-VLOOKUP($A7,#REF!,M$2,FALSE))/VLOOKUP($A7,Table2.5a!$A$3:$Y$198,M$2,FALSE)</f>
        <v>#REF!</v>
      </c>
      <c r="N7" s="4" t="e">
        <f>(VLOOKUP($A7,Table2.5a!$A$3:$Y$198,N$2,FALSE)-VLOOKUP($A7,#REF!,N$2,FALSE))/VLOOKUP($A7,Table2.5a!$A$3:$Y$198,N$2,FALSE)</f>
        <v>#REF!</v>
      </c>
      <c r="O7" s="4" t="e">
        <f>(VLOOKUP($A7,Table2.5a!$A$3:$Y$198,O$2,FALSE)-VLOOKUP($A7,#REF!,O$2,FALSE))/VLOOKUP($A7,Table2.5a!$A$3:$Y$198,O$2,FALSE)</f>
        <v>#REF!</v>
      </c>
      <c r="P7" s="4" t="e">
        <f>(VLOOKUP($A7,Table2.5a!$A$3:$Y$198,P$2,FALSE)-VLOOKUP($A7,#REF!,P$2,FALSE))/VLOOKUP($A7,Table2.5a!$A$3:$Y$198,P$2,FALSE)</f>
        <v>#REF!</v>
      </c>
      <c r="Q7" s="4" t="e">
        <f>(VLOOKUP($A7,Table2.5a!$A$3:$Y$198,Q$2,FALSE)-VLOOKUP($A7,#REF!,Q$2,FALSE))/VLOOKUP($A7,Table2.5a!$A$3:$Y$198,Q$2,FALSE)</f>
        <v>#REF!</v>
      </c>
      <c r="R7" s="4" t="e">
        <f>(VLOOKUP($A7,Table2.5a!$A$3:$Y$198,R$2,FALSE)-VLOOKUP($A7,#REF!,R$2,FALSE))/VLOOKUP($A7,Table2.5a!$A$3:$Y$198,R$2,FALSE)</f>
        <v>#REF!</v>
      </c>
      <c r="S7" s="4" t="e">
        <f>(VLOOKUP($A7,Table2.5a!$A$3:$Y$198,S$2,FALSE)-VLOOKUP($A7,#REF!,S$2,FALSE))/VLOOKUP($A7,Table2.5a!$A$3:$Y$198,S$2,FALSE)</f>
        <v>#REF!</v>
      </c>
      <c r="T7" s="4" t="e">
        <f>(VLOOKUP($A7,Table2.5a!$A$3:$Y$198,T$2,FALSE)-VLOOKUP($A7,#REF!,T$2,FALSE))/VLOOKUP($A7,Table2.5a!$A$3:$Y$198,T$2,FALSE)</f>
        <v>#REF!</v>
      </c>
      <c r="V7" s="78" t="str">
        <f>VLOOKUP($A7,Table2.5a!$A$3:$Y$198,E$2,FALSE)</f>
        <v>Akiak</v>
      </c>
      <c r="W7" s="79" t="str">
        <f>VLOOKUP($A7,Table2.5a!$A$3:$Y$198,F$2,FALSE)</f>
        <v>Akiak_grid</v>
      </c>
      <c r="X7" s="79" t="str">
        <f>VLOOKUP($A7,Table2.5a!$A$3:$Y$198,G$2,FALSE)</f>
        <v>Lower Yukon-Kuskokwim</v>
      </c>
      <c r="Y7" s="80">
        <f>VLOOKUP($A7,Table2.5a!$A$3:$Y$198,H$2,FALSE)</f>
        <v>39.601600000000005</v>
      </c>
      <c r="Z7" s="88" t="e">
        <f>VLOOKUP($A7,#REF!,E$2,FALSE)</f>
        <v>#REF!</v>
      </c>
      <c r="AA7" s="66" t="e">
        <f>VLOOKUP($A7,#REF!,F$2,FALSE)</f>
        <v>#REF!</v>
      </c>
      <c r="AB7" s="66" t="e">
        <f>VLOOKUP($A7,#REF!,G$2,FALSE)</f>
        <v>#REF!</v>
      </c>
      <c r="AC7" s="89" t="e">
        <f>VLOOKUP($A7,#REF!,H$2,FALSE)</f>
        <v>#REF!</v>
      </c>
      <c r="AD7" s="65">
        <f>VLOOKUP($A7,Table2.5a!$A$3:$Y$198,I$2,FALSE)</f>
        <v>74.72</v>
      </c>
      <c r="AE7" s="66">
        <f>VLOOKUP($A7,Table2.5a!$A$3:$Y$198,J$2,FALSE)</f>
        <v>104.5</v>
      </c>
      <c r="AF7" s="66">
        <f>VLOOKUP($A7,Table2.5a!$A$3:$Y$198,K$2,FALSE)</f>
        <v>0.53</v>
      </c>
      <c r="AG7" s="67">
        <f>VLOOKUP($A7,Table2.5a!$A$3:$Y$198,L$2,FALSE)</f>
        <v>58.141529999999996</v>
      </c>
      <c r="AH7" s="88" t="e">
        <f>VLOOKUP($A7,#REF!,I$2,FALSE)</f>
        <v>#REF!</v>
      </c>
      <c r="AI7" s="66" t="e">
        <f>VLOOKUP($A7,#REF!,J$2,FALSE)</f>
        <v>#REF!</v>
      </c>
      <c r="AJ7" s="66" t="e">
        <f>VLOOKUP($A7,#REF!,K$2,FALSE)</f>
        <v>#REF!</v>
      </c>
      <c r="AK7" s="89" t="e">
        <f>VLOOKUP($A7,#REF!,L$2,FALSE)</f>
        <v>#REF!</v>
      </c>
      <c r="AL7" s="65">
        <f>VLOOKUP($A7,Table2.5a!$A$3:$Y$198,M$2,FALSE)</f>
        <v>109.70099999999999</v>
      </c>
      <c r="AM7" s="66">
        <f>VLOOKUP($A7,Table2.5a!$A$3:$Y$198,N$2,FALSE)</f>
        <v>2</v>
      </c>
      <c r="AN7" s="66">
        <f>VLOOKUP($A7,Table2.5a!$A$3:$Y$198,O$2,FALSE)</f>
        <v>0.53</v>
      </c>
      <c r="AO7" s="67">
        <f>VLOOKUP($A7,Table2.5a!$A$3:$Y$198,P$2,FALSE)</f>
        <v>6.186160000000001</v>
      </c>
      <c r="AP7" s="88" t="e">
        <f>VLOOKUP($A7,#REF!,M$2,FALSE)</f>
        <v>#REF!</v>
      </c>
      <c r="AQ7" s="66" t="e">
        <f>VLOOKUP($A7,#REF!,N$2,FALSE)</f>
        <v>#REF!</v>
      </c>
      <c r="AR7" s="96" t="e">
        <f>VLOOKUP($A7,#REF!,O$2,FALSE)</f>
        <v>#REF!</v>
      </c>
      <c r="AS7" s="96" t="e">
        <f>VLOOKUP($A7,#REF!,P$2,FALSE)</f>
        <v>#REF!</v>
      </c>
      <c r="AT7" s="65">
        <f>VLOOKUP($A7,Table2.5a!$A$3:$Y$198,Q$2,FALSE)</f>
        <v>11.672000000000001</v>
      </c>
      <c r="AU7" s="66">
        <f>VLOOKUP($A7,Table2.5a!$A$3:$Y$198,R$2,FALSE)</f>
        <v>26</v>
      </c>
      <c r="AV7" s="66">
        <f>VLOOKUP($A7,Table2.5a!$A$3:$Y$198,S$2,FALSE)</f>
        <v>0.53</v>
      </c>
      <c r="AW7" s="67">
        <f>VLOOKUP($A7,Table2.5a!$A$3:$Y$198,T$2,FALSE)</f>
        <v>103.92928999999999</v>
      </c>
      <c r="AX7" s="88" t="e">
        <f>VLOOKUP($A7,#REF!,Q$2,FALSE)</f>
        <v>#REF!</v>
      </c>
      <c r="AY7" s="66" t="e">
        <f>VLOOKUP($A7,#REF!,R$2,FALSE)</f>
        <v>#REF!</v>
      </c>
      <c r="AZ7" s="66" t="e">
        <f>VLOOKUP($A7,#REF!,S$2,FALSE)</f>
        <v>#REF!</v>
      </c>
      <c r="BA7" s="89" t="e">
        <f>VLOOKUP($A7,#REF!,T$2,FALSE)</f>
        <v>#REF!</v>
      </c>
    </row>
    <row r="8" spans="1:53" x14ac:dyDescent="0.25">
      <c r="A8" t="s">
        <v>813</v>
      </c>
      <c r="B8">
        <f>VLOOKUP($A8,Table2.5a!$A$3:$Y$198,'2.5a comparison'!B$2,FALSE)</f>
        <v>331040</v>
      </c>
      <c r="C8">
        <f>VLOOKUP($A8,Table2.5a!$A$3:$Y$198,'2.5a comparison'!C$2,FALSE)</f>
        <v>293</v>
      </c>
      <c r="D8" t="str">
        <f>VLOOKUP($A8,Table2.5a!$A$3:$Y$198,'2.5a comparison'!D$2,FALSE)</f>
        <v>Akutan, City of</v>
      </c>
      <c r="E8" s="4" t="e">
        <f>(VLOOKUP($A8,Table2.5a!$A$3:$Y$198,E$2,FALSE)-VLOOKUP($A8,#REF!,E$2,FALSE))/VLOOKUP($A8,Table2.5a!$A$3:$Y$198,E$2,FALSE)</f>
        <v>#VALUE!</v>
      </c>
      <c r="F8" s="4" t="e">
        <f>(VLOOKUP($A8,Table2.5a!$A$3:$Y$198,F$2,FALSE)-VLOOKUP($A8,#REF!,F$2,FALSE))/VLOOKUP($A8,Table2.5a!$A$3:$Y$198,F$2,FALSE)</f>
        <v>#VALUE!</v>
      </c>
      <c r="G8" s="4" t="e">
        <f>(VLOOKUP($A8,Table2.5a!$A$3:$Y$198,G$2,FALSE)-VLOOKUP($A8,#REF!,G$2,FALSE))/VLOOKUP($A8,Table2.5a!$A$3:$Y$198,G$2,FALSE)</f>
        <v>#VALUE!</v>
      </c>
      <c r="H8" s="4" t="e">
        <f>(VLOOKUP($A8,Table2.5a!$A$3:$Y$198,H$2,FALSE)-VLOOKUP($A8,#REF!,H$2,FALSE))/VLOOKUP($A8,Table2.5a!$A$3:$Y$198,H$2,FALSE)</f>
        <v>#REF!</v>
      </c>
      <c r="I8" s="4" t="e">
        <f>(VLOOKUP($A8,Table2.5a!$A$3:$Y$198,I$2,FALSE)-VLOOKUP($A8,#REF!,I$2,FALSE))/VLOOKUP($A8,Table2.5a!$A$3:$Y$198,I$2,FALSE)</f>
        <v>#REF!</v>
      </c>
      <c r="J8" s="4" t="e">
        <f>(VLOOKUP($A8,Table2.5a!$A$3:$Y$198,J$2,FALSE)-VLOOKUP($A8,#REF!,J$2,FALSE))/VLOOKUP($A8,Table2.5a!$A$3:$Y$198,J$2,FALSE)</f>
        <v>#REF!</v>
      </c>
      <c r="K8" s="4" t="e">
        <f>(VLOOKUP($A8,Table2.5a!$A$3:$Y$198,K$2,FALSE)-VLOOKUP($A8,#REF!,K$2,FALSE))/VLOOKUP($A8,Table2.5a!$A$3:$Y$198,K$2,FALSE)</f>
        <v>#REF!</v>
      </c>
      <c r="L8" s="4" t="e">
        <f>(VLOOKUP($A8,Table2.5a!$A$3:$Y$198,L$2,FALSE)-VLOOKUP($A8,#REF!,L$2,FALSE))/VLOOKUP($A8,Table2.5a!$A$3:$Y$198,L$2,FALSE)</f>
        <v>#REF!</v>
      </c>
      <c r="M8" s="4" t="e">
        <f>(VLOOKUP($A8,Table2.5a!$A$3:$Y$198,M$2,FALSE)-VLOOKUP($A8,#REF!,M$2,FALSE))/VLOOKUP($A8,Table2.5a!$A$3:$Y$198,M$2,FALSE)</f>
        <v>#REF!</v>
      </c>
      <c r="N8" s="4" t="e">
        <f>(VLOOKUP($A8,Table2.5a!$A$3:$Y$198,N$2,FALSE)-VLOOKUP($A8,#REF!,N$2,FALSE))/VLOOKUP($A8,Table2.5a!$A$3:$Y$198,N$2,FALSE)</f>
        <v>#REF!</v>
      </c>
      <c r="O8" s="4" t="e">
        <f>(VLOOKUP($A8,Table2.5a!$A$3:$Y$198,O$2,FALSE)-VLOOKUP($A8,#REF!,O$2,FALSE))/VLOOKUP($A8,Table2.5a!$A$3:$Y$198,O$2,FALSE)</f>
        <v>#REF!</v>
      </c>
      <c r="P8" s="4" t="e">
        <f>(VLOOKUP($A8,Table2.5a!$A$3:$Y$198,P$2,FALSE)-VLOOKUP($A8,#REF!,P$2,FALSE))/VLOOKUP($A8,Table2.5a!$A$3:$Y$198,P$2,FALSE)</f>
        <v>#REF!</v>
      </c>
      <c r="Q8" s="4" t="e">
        <f>(VLOOKUP($A8,Table2.5a!$A$3:$Y$198,Q$2,FALSE)-VLOOKUP($A8,#REF!,Q$2,FALSE))/VLOOKUP($A8,Table2.5a!$A$3:$Y$198,Q$2,FALSE)</f>
        <v>#REF!</v>
      </c>
      <c r="R8" s="4" t="e">
        <f>(VLOOKUP($A8,Table2.5a!$A$3:$Y$198,R$2,FALSE)-VLOOKUP($A8,#REF!,R$2,FALSE))/VLOOKUP($A8,Table2.5a!$A$3:$Y$198,R$2,FALSE)</f>
        <v>#REF!</v>
      </c>
      <c r="S8" s="4" t="e">
        <f>(VLOOKUP($A8,Table2.5a!$A$3:$Y$198,S$2,FALSE)-VLOOKUP($A8,#REF!,S$2,FALSE))/VLOOKUP($A8,Table2.5a!$A$3:$Y$198,S$2,FALSE)</f>
        <v>#REF!</v>
      </c>
      <c r="T8" s="4" t="e">
        <f>(VLOOKUP($A8,Table2.5a!$A$3:$Y$198,T$2,FALSE)-VLOOKUP($A8,#REF!,T$2,FALSE))/VLOOKUP($A8,Table2.5a!$A$3:$Y$198,T$2,FALSE)</f>
        <v>#REF!</v>
      </c>
      <c r="V8" s="78" t="str">
        <f>VLOOKUP($A8,Table2.5a!$A$3:$Y$198,E$2,FALSE)</f>
        <v>Akutan</v>
      </c>
      <c r="W8" s="79" t="str">
        <f>VLOOKUP($A8,Table2.5a!$A$3:$Y$198,F$2,FALSE)</f>
        <v>Akutan_grid</v>
      </c>
      <c r="X8" s="79" t="str">
        <f>VLOOKUP($A8,Table2.5a!$A$3:$Y$198,G$2,FALSE)</f>
        <v>Aleutians</v>
      </c>
      <c r="Y8" s="80">
        <f>VLOOKUP($A8,Table2.5a!$A$3:$Y$198,H$2,FALSE)</f>
        <v>191.09059999999997</v>
      </c>
      <c r="Z8" s="88" t="e">
        <f>VLOOKUP($A8,#REF!,E$2,FALSE)</f>
        <v>#REF!</v>
      </c>
      <c r="AA8" s="66" t="e">
        <f>VLOOKUP($A8,#REF!,F$2,FALSE)</f>
        <v>#REF!</v>
      </c>
      <c r="AB8" s="66" t="e">
        <f>VLOOKUP($A8,#REF!,G$2,FALSE)</f>
        <v>#REF!</v>
      </c>
      <c r="AC8" s="89" t="e">
        <f>VLOOKUP($A8,#REF!,H$2,FALSE)</f>
        <v>#REF!</v>
      </c>
      <c r="AD8" s="65">
        <f>VLOOKUP($A8,Table2.5a!$A$3:$Y$198,I$2,FALSE)</f>
        <v>201.148</v>
      </c>
      <c r="AE8" s="66">
        <f>VLOOKUP($A8,Table2.5a!$A$3:$Y$198,J$2,FALSE)</f>
        <v>50</v>
      </c>
      <c r="AF8" s="66">
        <f>VLOOKUP($A8,Table2.5a!$A$3:$Y$198,K$2,FALSE)</f>
        <v>0.94999999999999984</v>
      </c>
      <c r="AG8" s="67">
        <f>VLOOKUP($A8,Table2.5a!$A$3:$Y$198,L$2,FALSE)</f>
        <v>199.59404999999995</v>
      </c>
      <c r="AH8" s="88" t="e">
        <f>VLOOKUP($A8,#REF!,I$2,FALSE)</f>
        <v>#REF!</v>
      </c>
      <c r="AI8" s="66" t="e">
        <f>VLOOKUP($A8,#REF!,J$2,FALSE)</f>
        <v>#REF!</v>
      </c>
      <c r="AJ8" s="66" t="e">
        <f>VLOOKUP($A8,#REF!,K$2,FALSE)</f>
        <v>#REF!</v>
      </c>
      <c r="AK8" s="89" t="e">
        <f>VLOOKUP($A8,#REF!,L$2,FALSE)</f>
        <v>#REF!</v>
      </c>
      <c r="AL8" s="65">
        <f>VLOOKUP($A8,Table2.5a!$A$3:$Y$198,M$2,FALSE)</f>
        <v>210.09899999999999</v>
      </c>
      <c r="AM8" s="66">
        <f>VLOOKUP($A8,Table2.5a!$A$3:$Y$198,N$2,FALSE)</f>
        <v>10.833333333333334</v>
      </c>
      <c r="AN8" s="66">
        <f>VLOOKUP($A8,Table2.5a!$A$3:$Y$198,O$2,FALSE)</f>
        <v>0.94999999999999984</v>
      </c>
      <c r="AO8" s="67">
        <f>VLOOKUP($A8,Table2.5a!$A$3:$Y$198,P$2,FALSE)</f>
        <v>121.62374999999999</v>
      </c>
      <c r="AP8" s="88" t="e">
        <f>VLOOKUP($A8,#REF!,M$2,FALSE)</f>
        <v>#REF!</v>
      </c>
      <c r="AQ8" s="66" t="e">
        <f>VLOOKUP($A8,#REF!,N$2,FALSE)</f>
        <v>#REF!</v>
      </c>
      <c r="AR8" s="96" t="e">
        <f>VLOOKUP($A8,#REF!,O$2,FALSE)</f>
        <v>#REF!</v>
      </c>
      <c r="AS8" s="96" t="e">
        <f>VLOOKUP($A8,#REF!,P$2,FALSE)</f>
        <v>#REF!</v>
      </c>
      <c r="AT8" s="65">
        <f>VLOOKUP($A8,Table2.5a!$A$3:$Y$198,Q$2,FALSE)</f>
        <v>128.02500000000001</v>
      </c>
      <c r="AU8" s="66">
        <f>VLOOKUP($A8,Table2.5a!$A$3:$Y$198,R$2,FALSE)</f>
        <v>28.083333333333332</v>
      </c>
      <c r="AV8" s="66">
        <f>VLOOKUP($A8,Table2.5a!$A$3:$Y$198,S$2,FALSE)</f>
        <v>0.94999999999999984</v>
      </c>
      <c r="AW8" s="67">
        <f>VLOOKUP($A8,Table2.5a!$A$3:$Y$198,T$2,FALSE)</f>
        <v>512.30840000000001</v>
      </c>
      <c r="AX8" s="88" t="e">
        <f>VLOOKUP($A8,#REF!,Q$2,FALSE)</f>
        <v>#REF!</v>
      </c>
      <c r="AY8" s="66" t="e">
        <f>VLOOKUP($A8,#REF!,R$2,FALSE)</f>
        <v>#REF!</v>
      </c>
      <c r="AZ8" s="66" t="e">
        <f>VLOOKUP($A8,#REF!,S$2,FALSE)</f>
        <v>#REF!</v>
      </c>
      <c r="BA8" s="89" t="e">
        <f>VLOOKUP($A8,#REF!,T$2,FALSE)</f>
        <v>#REF!</v>
      </c>
    </row>
    <row r="9" spans="1:53" x14ac:dyDescent="0.25">
      <c r="A9" t="s">
        <v>562</v>
      </c>
      <c r="B9">
        <f>VLOOKUP($A9,Table2.5a!$A$3:$Y$198,'2.5a comparison'!B$2,FALSE)</f>
        <v>331240</v>
      </c>
      <c r="C9">
        <f>VLOOKUP($A9,Table2.5a!$A$3:$Y$198,'2.5a comparison'!C$2,FALSE)</f>
        <v>169</v>
      </c>
      <c r="D9" t="str">
        <f>VLOOKUP($A9,Table2.5a!$A$3:$Y$198,'2.5a comparison'!D$2,FALSE)</f>
        <v>Alaska Village Electric Cooperative</v>
      </c>
      <c r="E9" s="4" t="e">
        <f>(VLOOKUP($A9,Table2.5a!$A$3:$Y$198,E$2,FALSE)-VLOOKUP($A9,#REF!,E$2,FALSE))/VLOOKUP($A9,Table2.5a!$A$3:$Y$198,E$2,FALSE)</f>
        <v>#VALUE!</v>
      </c>
      <c r="F9" s="4" t="e">
        <f>(VLOOKUP($A9,Table2.5a!$A$3:$Y$198,F$2,FALSE)-VLOOKUP($A9,#REF!,F$2,FALSE))/VLOOKUP($A9,Table2.5a!$A$3:$Y$198,F$2,FALSE)</f>
        <v>#VALUE!</v>
      </c>
      <c r="G9" s="4" t="e">
        <f>(VLOOKUP($A9,Table2.5a!$A$3:$Y$198,G$2,FALSE)-VLOOKUP($A9,#REF!,G$2,FALSE))/VLOOKUP($A9,Table2.5a!$A$3:$Y$198,G$2,FALSE)</f>
        <v>#VALUE!</v>
      </c>
      <c r="H9" s="4" t="e">
        <f>(VLOOKUP($A9,Table2.5a!$A$3:$Y$198,H$2,FALSE)-VLOOKUP($A9,#REF!,H$2,FALSE))/VLOOKUP($A9,Table2.5a!$A$3:$Y$198,H$2,FALSE)</f>
        <v>#REF!</v>
      </c>
      <c r="I9" s="4" t="e">
        <f>(VLOOKUP($A9,Table2.5a!$A$3:$Y$198,I$2,FALSE)-VLOOKUP($A9,#REF!,I$2,FALSE))/VLOOKUP($A9,Table2.5a!$A$3:$Y$198,I$2,FALSE)</f>
        <v>#REF!</v>
      </c>
      <c r="J9" s="4" t="e">
        <f>(VLOOKUP($A9,Table2.5a!$A$3:$Y$198,J$2,FALSE)-VLOOKUP($A9,#REF!,J$2,FALSE))/VLOOKUP($A9,Table2.5a!$A$3:$Y$198,J$2,FALSE)</f>
        <v>#REF!</v>
      </c>
      <c r="K9" s="4" t="e">
        <f>(VLOOKUP($A9,Table2.5a!$A$3:$Y$198,K$2,FALSE)-VLOOKUP($A9,#REF!,K$2,FALSE))/VLOOKUP($A9,Table2.5a!$A$3:$Y$198,K$2,FALSE)</f>
        <v>#REF!</v>
      </c>
      <c r="L9" s="4" t="e">
        <f>(VLOOKUP($A9,Table2.5a!$A$3:$Y$198,L$2,FALSE)-VLOOKUP($A9,#REF!,L$2,FALSE))/VLOOKUP($A9,Table2.5a!$A$3:$Y$198,L$2,FALSE)</f>
        <v>#REF!</v>
      </c>
      <c r="M9" s="4" t="e">
        <f>(VLOOKUP($A9,Table2.5a!$A$3:$Y$198,M$2,FALSE)-VLOOKUP($A9,#REF!,M$2,FALSE))/VLOOKUP($A9,Table2.5a!$A$3:$Y$198,M$2,FALSE)</f>
        <v>#REF!</v>
      </c>
      <c r="N9" s="4" t="e">
        <f>(VLOOKUP($A9,Table2.5a!$A$3:$Y$198,N$2,FALSE)-VLOOKUP($A9,#REF!,N$2,FALSE))/VLOOKUP($A9,Table2.5a!$A$3:$Y$198,N$2,FALSE)</f>
        <v>#REF!</v>
      </c>
      <c r="O9" s="4" t="e">
        <f>(VLOOKUP($A9,Table2.5a!$A$3:$Y$198,O$2,FALSE)-VLOOKUP($A9,#REF!,O$2,FALSE))/VLOOKUP($A9,Table2.5a!$A$3:$Y$198,O$2,FALSE)</f>
        <v>#REF!</v>
      </c>
      <c r="P9" s="4" t="e">
        <f>(VLOOKUP($A9,Table2.5a!$A$3:$Y$198,P$2,FALSE)-VLOOKUP($A9,#REF!,P$2,FALSE))/VLOOKUP($A9,Table2.5a!$A$3:$Y$198,P$2,FALSE)</f>
        <v>#REF!</v>
      </c>
      <c r="Q9" s="4" t="e">
        <f>(VLOOKUP($A9,Table2.5a!$A$3:$Y$198,Q$2,FALSE)-VLOOKUP($A9,#REF!,Q$2,FALSE))/VLOOKUP($A9,Table2.5a!$A$3:$Y$198,Q$2,FALSE)</f>
        <v>#REF!</v>
      </c>
      <c r="R9" s="4" t="e">
        <f>(VLOOKUP($A9,Table2.5a!$A$3:$Y$198,R$2,FALSE)-VLOOKUP($A9,#REF!,R$2,FALSE))/VLOOKUP($A9,Table2.5a!$A$3:$Y$198,R$2,FALSE)</f>
        <v>#REF!</v>
      </c>
      <c r="S9" s="4" t="e">
        <f>(VLOOKUP($A9,Table2.5a!$A$3:$Y$198,S$2,FALSE)-VLOOKUP($A9,#REF!,S$2,FALSE))/VLOOKUP($A9,Table2.5a!$A$3:$Y$198,S$2,FALSE)</f>
        <v>#REF!</v>
      </c>
      <c r="T9" s="4" t="e">
        <f>(VLOOKUP($A9,Table2.5a!$A$3:$Y$198,T$2,FALSE)-VLOOKUP($A9,#REF!,T$2,FALSE))/VLOOKUP($A9,Table2.5a!$A$3:$Y$198,T$2,FALSE)</f>
        <v>#REF!</v>
      </c>
      <c r="V9" s="78" t="str">
        <f>VLOOKUP($A9,Table2.5a!$A$3:$Y$198,E$2,FALSE)</f>
        <v>Alakanuk</v>
      </c>
      <c r="W9" s="79" t="str">
        <f>VLOOKUP($A9,Table2.5a!$A$3:$Y$198,F$2,FALSE)</f>
        <v>Emmonak_grid</v>
      </c>
      <c r="X9" s="79" t="str">
        <f>VLOOKUP($A9,Table2.5a!$A$3:$Y$198,G$2,FALSE)</f>
        <v>Lower Yukon-Kuskokwim</v>
      </c>
      <c r="Y9" s="80">
        <f>VLOOKUP($A9,Table2.5a!$A$3:$Y$198,H$2,FALSE)</f>
        <v>426.23982133333317</v>
      </c>
      <c r="Z9" s="88" t="e">
        <f>VLOOKUP($A9,#REF!,E$2,FALSE)</f>
        <v>#REF!</v>
      </c>
      <c r="AA9" s="66" t="e">
        <f>VLOOKUP($A9,#REF!,F$2,FALSE)</f>
        <v>#REF!</v>
      </c>
      <c r="AB9" s="66" t="e">
        <f>VLOOKUP($A9,#REF!,G$2,FALSE)</f>
        <v>#REF!</v>
      </c>
      <c r="AC9" s="89" t="e">
        <f>VLOOKUP($A9,#REF!,H$2,FALSE)</f>
        <v>#REF!</v>
      </c>
      <c r="AD9" s="65">
        <f>VLOOKUP($A9,Table2.5a!$A$3:$Y$198,I$2,FALSE)</f>
        <v>834.02</v>
      </c>
      <c r="AE9" s="66">
        <f>VLOOKUP($A9,Table2.5a!$A$3:$Y$198,J$2,FALSE)</f>
        <v>158.16666666666666</v>
      </c>
      <c r="AF9" s="66">
        <f>VLOOKUP($A9,Table2.5a!$A$3:$Y$198,K$2,FALSE)</f>
        <v>0.51106666666666645</v>
      </c>
      <c r="AG9" s="67">
        <f>VLOOKUP($A9,Table2.5a!$A$3:$Y$198,L$2,FALSE)</f>
        <v>81.041885599999972</v>
      </c>
      <c r="AH9" s="88" t="e">
        <f>VLOOKUP($A9,#REF!,I$2,FALSE)</f>
        <v>#REF!</v>
      </c>
      <c r="AI9" s="66" t="e">
        <f>VLOOKUP($A9,#REF!,J$2,FALSE)</f>
        <v>#REF!</v>
      </c>
      <c r="AJ9" s="66" t="e">
        <f>VLOOKUP($A9,#REF!,K$2,FALSE)</f>
        <v>#REF!</v>
      </c>
      <c r="AK9" s="89" t="e">
        <f>VLOOKUP($A9,#REF!,L$2,FALSE)</f>
        <v>#REF!</v>
      </c>
      <c r="AL9" s="65">
        <f>VLOOKUP($A9,Table2.5a!$A$3:$Y$198,M$2,FALSE)</f>
        <v>158.57400000000001</v>
      </c>
      <c r="AM9" s="66">
        <f>VLOOKUP($A9,Table2.5a!$A$3:$Y$198,N$2,FALSE)</f>
        <v>10</v>
      </c>
      <c r="AN9" s="66">
        <f>VLOOKUP($A9,Table2.5a!$A$3:$Y$198,O$2,FALSE)</f>
        <v>0.51106666666666645</v>
      </c>
      <c r="AO9" s="67">
        <f>VLOOKUP($A9,Table2.5a!$A$3:$Y$198,P$2,FALSE)</f>
        <v>514.56849546666638</v>
      </c>
      <c r="AP9" s="88" t="e">
        <f>VLOOKUP($A9,#REF!,M$2,FALSE)</f>
        <v>#REF!</v>
      </c>
      <c r="AQ9" s="66" t="e">
        <f>VLOOKUP($A9,#REF!,N$2,FALSE)</f>
        <v>#REF!</v>
      </c>
      <c r="AR9" s="96" t="e">
        <f>VLOOKUP($A9,#REF!,O$2,FALSE)</f>
        <v>#REF!</v>
      </c>
      <c r="AS9" s="96" t="e">
        <f>VLOOKUP($A9,#REF!,P$2,FALSE)</f>
        <v>#REF!</v>
      </c>
      <c r="AT9" s="65">
        <f>VLOOKUP($A9,Table2.5a!$A$3:$Y$198,Q$2,FALSE)</f>
        <v>1006.852</v>
      </c>
      <c r="AU9" s="66">
        <f>VLOOKUP($A9,Table2.5a!$A$3:$Y$198,R$2,FALSE)</f>
        <v>33.75</v>
      </c>
      <c r="AV9" s="66">
        <f>VLOOKUP($A9,Table2.5a!$A$3:$Y$198,S$2,FALSE)</f>
        <v>0.51106666666666634</v>
      </c>
      <c r="AW9" s="67">
        <f>VLOOKUP($A9,Table2.5a!$A$3:$Y$198,T$2,FALSE)</f>
        <v>1021.8502023999995</v>
      </c>
      <c r="AX9" s="88" t="e">
        <f>VLOOKUP($A9,#REF!,Q$2,FALSE)</f>
        <v>#REF!</v>
      </c>
      <c r="AY9" s="66" t="e">
        <f>VLOOKUP($A9,#REF!,R$2,FALSE)</f>
        <v>#REF!</v>
      </c>
      <c r="AZ9" s="66" t="e">
        <f>VLOOKUP($A9,#REF!,S$2,FALSE)</f>
        <v>#REF!</v>
      </c>
      <c r="BA9" s="89" t="e">
        <f>VLOOKUP($A9,#REF!,T$2,FALSE)</f>
        <v>#REF!</v>
      </c>
    </row>
    <row r="10" spans="1:53" x14ac:dyDescent="0.25">
      <c r="A10" t="s">
        <v>379</v>
      </c>
      <c r="B10">
        <f>VLOOKUP($A10,Table2.5a!$A$3:$Y$198,'2.5a comparison'!B$2,FALSE)</f>
        <v>331050</v>
      </c>
      <c r="C10">
        <f>VLOOKUP($A10,Table2.5a!$A$3:$Y$198,'2.5a comparison'!C$2,FALSE)</f>
        <v>2</v>
      </c>
      <c r="D10" t="str">
        <f>VLOOKUP($A10,Table2.5a!$A$3:$Y$198,'2.5a comparison'!D$2,FALSE)</f>
        <v>Alaska Power &amp; Telephone Company</v>
      </c>
      <c r="E10" s="4" t="e">
        <f>(VLOOKUP($A10,Table2.5a!$A$3:$Y$198,E$2,FALSE)-VLOOKUP($A10,#REF!,E$2,FALSE))/VLOOKUP($A10,Table2.5a!$A$3:$Y$198,E$2,FALSE)</f>
        <v>#VALUE!</v>
      </c>
      <c r="F10" s="4" t="e">
        <f>(VLOOKUP($A10,Table2.5a!$A$3:$Y$198,F$2,FALSE)-VLOOKUP($A10,#REF!,F$2,FALSE))/VLOOKUP($A10,Table2.5a!$A$3:$Y$198,F$2,FALSE)</f>
        <v>#VALUE!</v>
      </c>
      <c r="G10" s="4" t="e">
        <f>(VLOOKUP($A10,Table2.5a!$A$3:$Y$198,G$2,FALSE)-VLOOKUP($A10,#REF!,G$2,FALSE))/VLOOKUP($A10,Table2.5a!$A$3:$Y$198,G$2,FALSE)</f>
        <v>#VALUE!</v>
      </c>
      <c r="H10" s="4" t="e">
        <f>(VLOOKUP($A10,Table2.5a!$A$3:$Y$198,H$2,FALSE)-VLOOKUP($A10,#REF!,H$2,FALSE))/VLOOKUP($A10,Table2.5a!$A$3:$Y$198,H$2,FALSE)</f>
        <v>#REF!</v>
      </c>
      <c r="I10" s="4" t="e">
        <f>(VLOOKUP($A10,Table2.5a!$A$3:$Y$198,I$2,FALSE)-VLOOKUP($A10,#REF!,I$2,FALSE))/VLOOKUP($A10,Table2.5a!$A$3:$Y$198,I$2,FALSE)</f>
        <v>#REF!</v>
      </c>
      <c r="J10" s="4" t="e">
        <f>(VLOOKUP($A10,Table2.5a!$A$3:$Y$198,J$2,FALSE)-VLOOKUP($A10,#REF!,J$2,FALSE))/VLOOKUP($A10,Table2.5a!$A$3:$Y$198,J$2,FALSE)</f>
        <v>#REF!</v>
      </c>
      <c r="K10" s="4" t="e">
        <f>(VLOOKUP($A10,Table2.5a!$A$3:$Y$198,K$2,FALSE)-VLOOKUP($A10,#REF!,K$2,FALSE))/VLOOKUP($A10,Table2.5a!$A$3:$Y$198,K$2,FALSE)</f>
        <v>#REF!</v>
      </c>
      <c r="L10" s="4" t="e">
        <f>(VLOOKUP($A10,Table2.5a!$A$3:$Y$198,L$2,FALSE)-VLOOKUP($A10,#REF!,L$2,FALSE))/VLOOKUP($A10,Table2.5a!$A$3:$Y$198,L$2,FALSE)</f>
        <v>#REF!</v>
      </c>
      <c r="M10" s="4" t="e">
        <f>(VLOOKUP($A10,Table2.5a!$A$3:$Y$198,M$2,FALSE)-VLOOKUP($A10,#REF!,M$2,FALSE))/VLOOKUP($A10,Table2.5a!$A$3:$Y$198,M$2,FALSE)</f>
        <v>#REF!</v>
      </c>
      <c r="N10" s="4" t="e">
        <f>(VLOOKUP($A10,Table2.5a!$A$3:$Y$198,N$2,FALSE)-VLOOKUP($A10,#REF!,N$2,FALSE))/VLOOKUP($A10,Table2.5a!$A$3:$Y$198,N$2,FALSE)</f>
        <v>#REF!</v>
      </c>
      <c r="O10" s="4" t="e">
        <f>(VLOOKUP($A10,Table2.5a!$A$3:$Y$198,O$2,FALSE)-VLOOKUP($A10,#REF!,O$2,FALSE))/VLOOKUP($A10,Table2.5a!$A$3:$Y$198,O$2,FALSE)</f>
        <v>#REF!</v>
      </c>
      <c r="P10" s="4" t="e">
        <f>(VLOOKUP($A10,Table2.5a!$A$3:$Y$198,P$2,FALSE)-VLOOKUP($A10,#REF!,P$2,FALSE))/VLOOKUP($A10,Table2.5a!$A$3:$Y$198,P$2,FALSE)</f>
        <v>#REF!</v>
      </c>
      <c r="Q10" s="4" t="e">
        <f>(VLOOKUP($A10,Table2.5a!$A$3:$Y$198,Q$2,FALSE)-VLOOKUP($A10,#REF!,Q$2,FALSE))/VLOOKUP($A10,Table2.5a!$A$3:$Y$198,Q$2,FALSE)</f>
        <v>#REF!</v>
      </c>
      <c r="R10" s="4" t="e">
        <f>(VLOOKUP($A10,Table2.5a!$A$3:$Y$198,R$2,FALSE)-VLOOKUP($A10,#REF!,R$2,FALSE))/VLOOKUP($A10,Table2.5a!$A$3:$Y$198,R$2,FALSE)</f>
        <v>#REF!</v>
      </c>
      <c r="S10" s="4" t="e">
        <f>(VLOOKUP($A10,Table2.5a!$A$3:$Y$198,S$2,FALSE)-VLOOKUP($A10,#REF!,S$2,FALSE))/VLOOKUP($A10,Table2.5a!$A$3:$Y$198,S$2,FALSE)</f>
        <v>#REF!</v>
      </c>
      <c r="T10" s="4" t="e">
        <f>(VLOOKUP($A10,Table2.5a!$A$3:$Y$198,T$2,FALSE)-VLOOKUP($A10,#REF!,T$2,FALSE))/VLOOKUP($A10,Table2.5a!$A$3:$Y$198,T$2,FALSE)</f>
        <v>#REF!</v>
      </c>
      <c r="V10" s="78" t="str">
        <f>VLOOKUP($A10,Table2.5a!$A$3:$Y$198,E$2,FALSE)</f>
        <v>Allakaket, Alatna</v>
      </c>
      <c r="W10" s="79" t="str">
        <f>VLOOKUP($A10,Table2.5a!$A$3:$Y$198,F$2,FALSE)</f>
        <v>Allakaket_grid</v>
      </c>
      <c r="X10" s="79" t="str">
        <f>VLOOKUP($A10,Table2.5a!$A$3:$Y$198,G$2,FALSE)</f>
        <v>Yukon-Koyukuk/Upper Tanana</v>
      </c>
      <c r="Y10" s="80">
        <f>VLOOKUP($A10,Table2.5a!$A$3:$Y$198,H$2,FALSE)</f>
        <v>191.05914216666665</v>
      </c>
      <c r="Z10" s="88" t="e">
        <f>VLOOKUP($A10,#REF!,E$2,FALSE)</f>
        <v>#REF!</v>
      </c>
      <c r="AA10" s="66" t="e">
        <f>VLOOKUP($A10,#REF!,F$2,FALSE)</f>
        <v>#REF!</v>
      </c>
      <c r="AB10" s="66" t="e">
        <f>VLOOKUP($A10,#REF!,G$2,FALSE)</f>
        <v>#REF!</v>
      </c>
      <c r="AC10" s="89" t="e">
        <f>VLOOKUP($A10,#REF!,H$2,FALSE)</f>
        <v>#REF!</v>
      </c>
      <c r="AD10" s="65">
        <f>VLOOKUP($A10,Table2.5a!$A$3:$Y$198,I$2,FALSE)</f>
        <v>216.69200000000001</v>
      </c>
      <c r="AE10" s="66">
        <f>VLOOKUP($A10,Table2.5a!$A$3:$Y$198,J$2,FALSE)</f>
        <v>67.75</v>
      </c>
      <c r="AF10" s="66">
        <f>VLOOKUP($A10,Table2.5a!$A$3:$Y$198,K$2,FALSE)</f>
        <v>0.88170833333333321</v>
      </c>
      <c r="AG10" s="67">
        <f>VLOOKUP($A10,Table2.5a!$A$3:$Y$198,L$2,FALSE)</f>
        <v>35.300956541666658</v>
      </c>
      <c r="AH10" s="88" t="e">
        <f>VLOOKUP($A10,#REF!,I$2,FALSE)</f>
        <v>#REF!</v>
      </c>
      <c r="AI10" s="66" t="e">
        <f>VLOOKUP($A10,#REF!,J$2,FALSE)</f>
        <v>#REF!</v>
      </c>
      <c r="AJ10" s="66" t="e">
        <f>VLOOKUP($A10,#REF!,K$2,FALSE)</f>
        <v>#REF!</v>
      </c>
      <c r="AK10" s="89" t="e">
        <f>VLOOKUP($A10,#REF!,L$2,FALSE)</f>
        <v>#REF!</v>
      </c>
      <c r="AL10" s="65">
        <f>VLOOKUP($A10,Table2.5a!$A$3:$Y$198,M$2,FALSE)</f>
        <v>40.036999999999999</v>
      </c>
      <c r="AM10" s="66">
        <f>VLOOKUP($A10,Table2.5a!$A$3:$Y$198,N$2,FALSE)</f>
        <v>18</v>
      </c>
      <c r="AN10" s="66">
        <f>VLOOKUP($A10,Table2.5a!$A$3:$Y$198,O$2,FALSE)</f>
        <v>0.88170833333333309</v>
      </c>
      <c r="AO10" s="67">
        <f>VLOOKUP($A10,Table2.5a!$A$3:$Y$198,P$2,FALSE)</f>
        <v>300.56290862499998</v>
      </c>
      <c r="AP10" s="88" t="e">
        <f>VLOOKUP($A10,#REF!,M$2,FALSE)</f>
        <v>#REF!</v>
      </c>
      <c r="AQ10" s="66" t="e">
        <f>VLOOKUP($A10,#REF!,N$2,FALSE)</f>
        <v>#REF!</v>
      </c>
      <c r="AR10" s="96" t="e">
        <f>VLOOKUP($A10,#REF!,O$2,FALSE)</f>
        <v>#REF!</v>
      </c>
      <c r="AS10" s="96" t="e">
        <f>VLOOKUP($A10,#REF!,P$2,FALSE)</f>
        <v>#REF!</v>
      </c>
      <c r="AT10" s="65">
        <f>VLOOKUP($A10,Table2.5a!$A$3:$Y$198,Q$2,FALSE)</f>
        <v>340.887</v>
      </c>
      <c r="AU10" s="66">
        <f>VLOOKUP($A10,Table2.5a!$A$3:$Y$198,R$2,FALSE)</f>
        <v>15.583333333333334</v>
      </c>
      <c r="AV10" s="66">
        <f>VLOOKUP($A10,Table2.5a!$A$3:$Y$198,S$2,FALSE)</f>
        <v>0.88170833333333332</v>
      </c>
      <c r="AW10" s="67">
        <f>VLOOKUP($A10,Table2.5a!$A$3:$Y$198,T$2,FALSE)</f>
        <v>526.9230073333332</v>
      </c>
      <c r="AX10" s="88" t="e">
        <f>VLOOKUP($A10,#REF!,Q$2,FALSE)</f>
        <v>#REF!</v>
      </c>
      <c r="AY10" s="66" t="e">
        <f>VLOOKUP($A10,#REF!,R$2,FALSE)</f>
        <v>#REF!</v>
      </c>
      <c r="AZ10" s="66" t="e">
        <f>VLOOKUP($A10,#REF!,S$2,FALSE)</f>
        <v>#REF!</v>
      </c>
      <c r="BA10" s="89" t="e">
        <f>VLOOKUP($A10,#REF!,T$2,FALSE)</f>
        <v>#REF!</v>
      </c>
    </row>
    <row r="11" spans="1:53" x14ac:dyDescent="0.25">
      <c r="A11" t="s">
        <v>566</v>
      </c>
      <c r="B11">
        <f>VLOOKUP($A11,Table2.5a!$A$3:$Y$198,'2.5a comparison'!B$2,FALSE)</f>
        <v>331250</v>
      </c>
      <c r="C11">
        <f>VLOOKUP($A11,Table2.5a!$A$3:$Y$198,'2.5a comparison'!C$2,FALSE)</f>
        <v>169</v>
      </c>
      <c r="D11" t="str">
        <f>VLOOKUP($A11,Table2.5a!$A$3:$Y$198,'2.5a comparison'!D$2,FALSE)</f>
        <v>Alaska Village Electric Cooperative</v>
      </c>
      <c r="E11" s="4" t="e">
        <f>(VLOOKUP($A11,Table2.5a!$A$3:$Y$198,E$2,FALSE)-VLOOKUP($A11,#REF!,E$2,FALSE))/VLOOKUP($A11,Table2.5a!$A$3:$Y$198,E$2,FALSE)</f>
        <v>#VALUE!</v>
      </c>
      <c r="F11" s="4" t="e">
        <f>(VLOOKUP($A11,Table2.5a!$A$3:$Y$198,F$2,FALSE)-VLOOKUP($A11,#REF!,F$2,FALSE))/VLOOKUP($A11,Table2.5a!$A$3:$Y$198,F$2,FALSE)</f>
        <v>#VALUE!</v>
      </c>
      <c r="G11" s="4" t="e">
        <f>(VLOOKUP($A11,Table2.5a!$A$3:$Y$198,G$2,FALSE)-VLOOKUP($A11,#REF!,G$2,FALSE))/VLOOKUP($A11,Table2.5a!$A$3:$Y$198,G$2,FALSE)</f>
        <v>#VALUE!</v>
      </c>
      <c r="H11" s="4" t="e">
        <f>(VLOOKUP($A11,Table2.5a!$A$3:$Y$198,H$2,FALSE)-VLOOKUP($A11,#REF!,H$2,FALSE))/VLOOKUP($A11,Table2.5a!$A$3:$Y$198,H$2,FALSE)</f>
        <v>#REF!</v>
      </c>
      <c r="I11" s="4" t="e">
        <f>(VLOOKUP($A11,Table2.5a!$A$3:$Y$198,I$2,FALSE)-VLOOKUP($A11,#REF!,I$2,FALSE))/VLOOKUP($A11,Table2.5a!$A$3:$Y$198,I$2,FALSE)</f>
        <v>#REF!</v>
      </c>
      <c r="J11" s="4" t="e">
        <f>(VLOOKUP($A11,Table2.5a!$A$3:$Y$198,J$2,FALSE)-VLOOKUP($A11,#REF!,J$2,FALSE))/VLOOKUP($A11,Table2.5a!$A$3:$Y$198,J$2,FALSE)</f>
        <v>#REF!</v>
      </c>
      <c r="K11" s="4" t="e">
        <f>(VLOOKUP($A11,Table2.5a!$A$3:$Y$198,K$2,FALSE)-VLOOKUP($A11,#REF!,K$2,FALSE))/VLOOKUP($A11,Table2.5a!$A$3:$Y$198,K$2,FALSE)</f>
        <v>#REF!</v>
      </c>
      <c r="L11" s="4" t="e">
        <f>(VLOOKUP($A11,Table2.5a!$A$3:$Y$198,L$2,FALSE)-VLOOKUP($A11,#REF!,L$2,FALSE))/VLOOKUP($A11,Table2.5a!$A$3:$Y$198,L$2,FALSE)</f>
        <v>#REF!</v>
      </c>
      <c r="M11" s="4" t="e">
        <f>(VLOOKUP($A11,Table2.5a!$A$3:$Y$198,M$2,FALSE)-VLOOKUP($A11,#REF!,M$2,FALSE))/VLOOKUP($A11,Table2.5a!$A$3:$Y$198,M$2,FALSE)</f>
        <v>#REF!</v>
      </c>
      <c r="N11" s="4" t="e">
        <f>(VLOOKUP($A11,Table2.5a!$A$3:$Y$198,N$2,FALSE)-VLOOKUP($A11,#REF!,N$2,FALSE))/VLOOKUP($A11,Table2.5a!$A$3:$Y$198,N$2,FALSE)</f>
        <v>#REF!</v>
      </c>
      <c r="O11" s="4" t="e">
        <f>(VLOOKUP($A11,Table2.5a!$A$3:$Y$198,O$2,FALSE)-VLOOKUP($A11,#REF!,O$2,FALSE))/VLOOKUP($A11,Table2.5a!$A$3:$Y$198,O$2,FALSE)</f>
        <v>#REF!</v>
      </c>
      <c r="P11" s="4" t="e">
        <f>(VLOOKUP($A11,Table2.5a!$A$3:$Y$198,P$2,FALSE)-VLOOKUP($A11,#REF!,P$2,FALSE))/VLOOKUP($A11,Table2.5a!$A$3:$Y$198,P$2,FALSE)</f>
        <v>#REF!</v>
      </c>
      <c r="Q11" s="4" t="e">
        <f>(VLOOKUP($A11,Table2.5a!$A$3:$Y$198,Q$2,FALSE)-VLOOKUP($A11,#REF!,Q$2,FALSE))/VLOOKUP($A11,Table2.5a!$A$3:$Y$198,Q$2,FALSE)</f>
        <v>#REF!</v>
      </c>
      <c r="R11" s="4" t="e">
        <f>(VLOOKUP($A11,Table2.5a!$A$3:$Y$198,R$2,FALSE)-VLOOKUP($A11,#REF!,R$2,FALSE))/VLOOKUP($A11,Table2.5a!$A$3:$Y$198,R$2,FALSE)</f>
        <v>#REF!</v>
      </c>
      <c r="S11" s="4" t="e">
        <f>(VLOOKUP($A11,Table2.5a!$A$3:$Y$198,S$2,FALSE)-VLOOKUP($A11,#REF!,S$2,FALSE))/VLOOKUP($A11,Table2.5a!$A$3:$Y$198,S$2,FALSE)</f>
        <v>#REF!</v>
      </c>
      <c r="T11" s="4" t="e">
        <f>(VLOOKUP($A11,Table2.5a!$A$3:$Y$198,T$2,FALSE)-VLOOKUP($A11,#REF!,T$2,FALSE))/VLOOKUP($A11,Table2.5a!$A$3:$Y$198,T$2,FALSE)</f>
        <v>#REF!</v>
      </c>
      <c r="V11" s="78" t="str">
        <f>VLOOKUP($A11,Table2.5a!$A$3:$Y$198,E$2,FALSE)</f>
        <v>Ambler</v>
      </c>
      <c r="W11" s="79" t="str">
        <f>VLOOKUP($A11,Table2.5a!$A$3:$Y$198,F$2,FALSE)</f>
        <v>Ambler_grid</v>
      </c>
      <c r="X11" s="79" t="str">
        <f>VLOOKUP($A11,Table2.5a!$A$3:$Y$198,G$2,FALSE)</f>
        <v>Northwest Arctic</v>
      </c>
      <c r="Y11" s="80">
        <f>VLOOKUP($A11,Table2.5a!$A$3:$Y$198,H$2,FALSE)</f>
        <v>325.58609799999999</v>
      </c>
      <c r="Z11" s="88" t="e">
        <f>VLOOKUP($A11,#REF!,E$2,FALSE)</f>
        <v>#REF!</v>
      </c>
      <c r="AA11" s="66" t="e">
        <f>VLOOKUP($A11,#REF!,F$2,FALSE)</f>
        <v>#REF!</v>
      </c>
      <c r="AB11" s="66" t="e">
        <f>VLOOKUP($A11,#REF!,G$2,FALSE)</f>
        <v>#REF!</v>
      </c>
      <c r="AC11" s="89" t="e">
        <f>VLOOKUP($A11,#REF!,H$2,FALSE)</f>
        <v>#REF!</v>
      </c>
      <c r="AD11" s="65">
        <f>VLOOKUP($A11,Table2.5a!$A$3:$Y$198,I$2,FALSE)</f>
        <v>505.32</v>
      </c>
      <c r="AE11" s="66">
        <f>VLOOKUP($A11,Table2.5a!$A$3:$Y$198,J$2,FALSE)</f>
        <v>78.083333333333329</v>
      </c>
      <c r="AF11" s="66">
        <f>VLOOKUP($A11,Table2.5a!$A$3:$Y$198,K$2,FALSE)</f>
        <v>0.64431666666666665</v>
      </c>
      <c r="AG11" s="67">
        <f>VLOOKUP($A11,Table2.5a!$A$3:$Y$198,L$2,FALSE)</f>
        <v>24.662509050000001</v>
      </c>
      <c r="AH11" s="88" t="e">
        <f>VLOOKUP($A11,#REF!,I$2,FALSE)</f>
        <v>#REF!</v>
      </c>
      <c r="AI11" s="66" t="e">
        <f>VLOOKUP($A11,#REF!,J$2,FALSE)</f>
        <v>#REF!</v>
      </c>
      <c r="AJ11" s="66" t="e">
        <f>VLOOKUP($A11,#REF!,K$2,FALSE)</f>
        <v>#REF!</v>
      </c>
      <c r="AK11" s="89" t="e">
        <f>VLOOKUP($A11,#REF!,L$2,FALSE)</f>
        <v>#REF!</v>
      </c>
      <c r="AL11" s="65">
        <f>VLOOKUP($A11,Table2.5a!$A$3:$Y$198,M$2,FALSE)</f>
        <v>38.277000000000001</v>
      </c>
      <c r="AM11" s="66">
        <f>VLOOKUP($A11,Table2.5a!$A$3:$Y$198,N$2,FALSE)</f>
        <v>12.5</v>
      </c>
      <c r="AN11" s="66">
        <f>VLOOKUP($A11,Table2.5a!$A$3:$Y$198,O$2,FALSE)</f>
        <v>0.64431666666666665</v>
      </c>
      <c r="AO11" s="67">
        <f>VLOOKUP($A11,Table2.5a!$A$3:$Y$198,P$2,FALSE)</f>
        <v>471.56634789999998</v>
      </c>
      <c r="AP11" s="88" t="e">
        <f>VLOOKUP($A11,#REF!,M$2,FALSE)</f>
        <v>#REF!</v>
      </c>
      <c r="AQ11" s="66" t="e">
        <f>VLOOKUP($A11,#REF!,N$2,FALSE)</f>
        <v>#REF!</v>
      </c>
      <c r="AR11" s="96" t="e">
        <f>VLOOKUP($A11,#REF!,O$2,FALSE)</f>
        <v>#REF!</v>
      </c>
      <c r="AS11" s="96" t="e">
        <f>VLOOKUP($A11,#REF!,P$2,FALSE)</f>
        <v>#REF!</v>
      </c>
      <c r="AT11" s="65">
        <f>VLOOKUP($A11,Table2.5a!$A$3:$Y$198,Q$2,FALSE)</f>
        <v>731.88599999999997</v>
      </c>
      <c r="AU11" s="66">
        <f>VLOOKUP($A11,Table2.5a!$A$3:$Y$198,R$2,FALSE)</f>
        <v>21.833333333333336</v>
      </c>
      <c r="AV11" s="66">
        <f>VLOOKUP($A11,Table2.5a!$A$3:$Y$198,S$2,FALSE)</f>
        <v>0.64431666666666665</v>
      </c>
      <c r="AW11" s="67">
        <f>VLOOKUP($A11,Table2.5a!$A$3:$Y$198,T$2,FALSE)</f>
        <v>821.8149549499999</v>
      </c>
      <c r="AX11" s="88" t="e">
        <f>VLOOKUP($A11,#REF!,Q$2,FALSE)</f>
        <v>#REF!</v>
      </c>
      <c r="AY11" s="66" t="e">
        <f>VLOOKUP($A11,#REF!,R$2,FALSE)</f>
        <v>#REF!</v>
      </c>
      <c r="AZ11" s="66" t="e">
        <f>VLOOKUP($A11,#REF!,S$2,FALSE)</f>
        <v>#REF!</v>
      </c>
      <c r="BA11" s="89" t="e">
        <f>VLOOKUP($A11,#REF!,T$2,FALSE)</f>
        <v>#REF!</v>
      </c>
    </row>
    <row r="12" spans="1:53" x14ac:dyDescent="0.25">
      <c r="A12" t="s">
        <v>758</v>
      </c>
      <c r="B12">
        <f>VLOOKUP($A12,Table2.5a!$A$3:$Y$198,'2.5a comparison'!B$2,FALSE)</f>
        <v>332350</v>
      </c>
      <c r="C12">
        <f>VLOOKUP($A12,Table2.5a!$A$3:$Y$198,'2.5a comparison'!C$2,FALSE)</f>
        <v>254</v>
      </c>
      <c r="D12" t="str">
        <f>VLOOKUP($A12,Table2.5a!$A$3:$Y$198,'2.5a comparison'!D$2,FALSE)</f>
        <v>North Slope Borough Power &amp; Light</v>
      </c>
      <c r="E12" s="4" t="e">
        <f>(VLOOKUP($A12,Table2.5a!$A$3:$Y$198,E$2,FALSE)-VLOOKUP($A12,#REF!,E$2,FALSE))/VLOOKUP($A12,Table2.5a!$A$3:$Y$198,E$2,FALSE)</f>
        <v>#VALUE!</v>
      </c>
      <c r="F12" s="4" t="e">
        <f>(VLOOKUP($A12,Table2.5a!$A$3:$Y$198,F$2,FALSE)-VLOOKUP($A12,#REF!,F$2,FALSE))/VLOOKUP($A12,Table2.5a!$A$3:$Y$198,F$2,FALSE)</f>
        <v>#VALUE!</v>
      </c>
      <c r="G12" s="4" t="e">
        <f>(VLOOKUP($A12,Table2.5a!$A$3:$Y$198,G$2,FALSE)-VLOOKUP($A12,#REF!,G$2,FALSE))/VLOOKUP($A12,Table2.5a!$A$3:$Y$198,G$2,FALSE)</f>
        <v>#VALUE!</v>
      </c>
      <c r="H12" s="4" t="e">
        <f>(VLOOKUP($A12,Table2.5a!$A$3:$Y$198,H$2,FALSE)-VLOOKUP($A12,#REF!,H$2,FALSE))/VLOOKUP($A12,Table2.5a!$A$3:$Y$198,H$2,FALSE)</f>
        <v>#REF!</v>
      </c>
      <c r="I12" s="4" t="e">
        <f>(VLOOKUP($A12,Table2.5a!$A$3:$Y$198,I$2,FALSE)-VLOOKUP($A12,#REF!,I$2,FALSE))/VLOOKUP($A12,Table2.5a!$A$3:$Y$198,I$2,FALSE)</f>
        <v>#REF!</v>
      </c>
      <c r="J12" s="4" t="e">
        <f>(VLOOKUP($A12,Table2.5a!$A$3:$Y$198,J$2,FALSE)-VLOOKUP($A12,#REF!,J$2,FALSE))/VLOOKUP($A12,Table2.5a!$A$3:$Y$198,J$2,FALSE)</f>
        <v>#REF!</v>
      </c>
      <c r="K12" s="4" t="e">
        <f>(VLOOKUP($A12,Table2.5a!$A$3:$Y$198,K$2,FALSE)-VLOOKUP($A12,#REF!,K$2,FALSE))/VLOOKUP($A12,Table2.5a!$A$3:$Y$198,K$2,FALSE)</f>
        <v>#REF!</v>
      </c>
      <c r="L12" s="4" t="e">
        <f>(VLOOKUP($A12,Table2.5a!$A$3:$Y$198,L$2,FALSE)-VLOOKUP($A12,#REF!,L$2,FALSE))/VLOOKUP($A12,Table2.5a!$A$3:$Y$198,L$2,FALSE)</f>
        <v>#REF!</v>
      </c>
      <c r="M12" s="4" t="e">
        <f>(VLOOKUP($A12,Table2.5a!$A$3:$Y$198,M$2,FALSE)-VLOOKUP($A12,#REF!,M$2,FALSE))/VLOOKUP($A12,Table2.5a!$A$3:$Y$198,M$2,FALSE)</f>
        <v>#REF!</v>
      </c>
      <c r="N12" s="4" t="e">
        <f>(VLOOKUP($A12,Table2.5a!$A$3:$Y$198,N$2,FALSE)-VLOOKUP($A12,#REF!,N$2,FALSE))/VLOOKUP($A12,Table2.5a!$A$3:$Y$198,N$2,FALSE)</f>
        <v>#REF!</v>
      </c>
      <c r="O12" s="4" t="e">
        <f>(VLOOKUP($A12,Table2.5a!$A$3:$Y$198,O$2,FALSE)-VLOOKUP($A12,#REF!,O$2,FALSE))/VLOOKUP($A12,Table2.5a!$A$3:$Y$198,O$2,FALSE)</f>
        <v>#REF!</v>
      </c>
      <c r="P12" s="4" t="e">
        <f>(VLOOKUP($A12,Table2.5a!$A$3:$Y$198,P$2,FALSE)-VLOOKUP($A12,#REF!,P$2,FALSE))/VLOOKUP($A12,Table2.5a!$A$3:$Y$198,P$2,FALSE)</f>
        <v>#REF!</v>
      </c>
      <c r="Q12" s="4" t="e">
        <f>(VLOOKUP($A12,Table2.5a!$A$3:$Y$198,Q$2,FALSE)-VLOOKUP($A12,#REF!,Q$2,FALSE))/VLOOKUP($A12,Table2.5a!$A$3:$Y$198,Q$2,FALSE)</f>
        <v>#REF!</v>
      </c>
      <c r="R12" s="4" t="e">
        <f>(VLOOKUP($A12,Table2.5a!$A$3:$Y$198,R$2,FALSE)-VLOOKUP($A12,#REF!,R$2,FALSE))/VLOOKUP($A12,Table2.5a!$A$3:$Y$198,R$2,FALSE)</f>
        <v>#REF!</v>
      </c>
      <c r="S12" s="4" t="e">
        <f>(VLOOKUP($A12,Table2.5a!$A$3:$Y$198,S$2,FALSE)-VLOOKUP($A12,#REF!,S$2,FALSE))/VLOOKUP($A12,Table2.5a!$A$3:$Y$198,S$2,FALSE)</f>
        <v>#REF!</v>
      </c>
      <c r="T12" s="4" t="e">
        <f>(VLOOKUP($A12,Table2.5a!$A$3:$Y$198,T$2,FALSE)-VLOOKUP($A12,#REF!,T$2,FALSE))/VLOOKUP($A12,Table2.5a!$A$3:$Y$198,T$2,FALSE)</f>
        <v>#REF!</v>
      </c>
      <c r="V12" s="78" t="str">
        <f>VLOOKUP($A12,Table2.5a!$A$3:$Y$198,E$2,FALSE)</f>
        <v>Anaktuvuk Pass</v>
      </c>
      <c r="W12" s="79" t="str">
        <f>VLOOKUP($A12,Table2.5a!$A$3:$Y$198,F$2,FALSE)</f>
        <v>Anaktuvuk Pass_grid</v>
      </c>
      <c r="X12" s="79" t="str">
        <f>VLOOKUP($A12,Table2.5a!$A$3:$Y$198,G$2,FALSE)</f>
        <v>North Slope</v>
      </c>
      <c r="Y12" s="80">
        <f>VLOOKUP($A12,Table2.5a!$A$3:$Y$198,H$2,FALSE)</f>
        <v>116.80154999999998</v>
      </c>
      <c r="Z12" s="88" t="e">
        <f>VLOOKUP($A12,#REF!,E$2,FALSE)</f>
        <v>#REF!</v>
      </c>
      <c r="AA12" s="66" t="e">
        <f>VLOOKUP($A12,#REF!,F$2,FALSE)</f>
        <v>#REF!</v>
      </c>
      <c r="AB12" s="66" t="e">
        <f>VLOOKUP($A12,#REF!,G$2,FALSE)</f>
        <v>#REF!</v>
      </c>
      <c r="AC12" s="89" t="e">
        <f>VLOOKUP($A12,#REF!,H$2,FALSE)</f>
        <v>#REF!</v>
      </c>
      <c r="AD12" s="65">
        <f>VLOOKUP($A12,Table2.5a!$A$3:$Y$198,I$2,FALSE)</f>
        <v>778.67700000000002</v>
      </c>
      <c r="AE12" s="66">
        <f>VLOOKUP($A12,Table2.5a!$A$3:$Y$198,J$2,FALSE)</f>
        <v>102.41666666666667</v>
      </c>
      <c r="AF12" s="66">
        <f>VLOOKUP($A12,Table2.5a!$A$3:$Y$198,K$2,FALSE)</f>
        <v>0.14999999999999997</v>
      </c>
      <c r="AG12" s="67">
        <f>VLOOKUP($A12,Table2.5a!$A$3:$Y$198,L$2,FALSE)</f>
        <v>423.40529999999995</v>
      </c>
      <c r="AH12" s="88" t="e">
        <f>VLOOKUP($A12,#REF!,I$2,FALSE)</f>
        <v>#REF!</v>
      </c>
      <c r="AI12" s="66" t="e">
        <f>VLOOKUP($A12,#REF!,J$2,FALSE)</f>
        <v>#REF!</v>
      </c>
      <c r="AJ12" s="66" t="e">
        <f>VLOOKUP($A12,#REF!,K$2,FALSE)</f>
        <v>#REF!</v>
      </c>
      <c r="AK12" s="89" t="e">
        <f>VLOOKUP($A12,#REF!,L$2,FALSE)</f>
        <v>#REF!</v>
      </c>
      <c r="AL12" s="65">
        <f>VLOOKUP($A12,Table2.5a!$A$3:$Y$198,M$2,FALSE)</f>
        <v>2822.7020000000002</v>
      </c>
      <c r="AM12" s="66">
        <f>VLOOKUP($A12,Table2.5a!$A$3:$Y$198,N$2,FALSE)</f>
        <v>2</v>
      </c>
      <c r="AN12" s="66">
        <f>VLOOKUP($A12,Table2.5a!$A$3:$Y$198,O$2,FALSE)</f>
        <v>0.14999999999999997</v>
      </c>
      <c r="AO12" s="67">
        <f>VLOOKUP($A12,Table2.5a!$A$3:$Y$198,P$2,FALSE)</f>
        <v>12.022649999999997</v>
      </c>
      <c r="AP12" s="88" t="e">
        <f>VLOOKUP($A12,#REF!,M$2,FALSE)</f>
        <v>#REF!</v>
      </c>
      <c r="AQ12" s="66" t="e">
        <f>VLOOKUP($A12,#REF!,N$2,FALSE)</f>
        <v>#REF!</v>
      </c>
      <c r="AR12" s="96" t="e">
        <f>VLOOKUP($A12,#REF!,O$2,FALSE)</f>
        <v>#REF!</v>
      </c>
      <c r="AS12" s="96" t="e">
        <f>VLOOKUP($A12,#REF!,P$2,FALSE)</f>
        <v>#REF!</v>
      </c>
      <c r="AT12" s="65">
        <f>VLOOKUP($A12,Table2.5a!$A$3:$Y$198,Q$2,FALSE)</f>
        <v>80.150999999999996</v>
      </c>
      <c r="AU12" s="66">
        <f>VLOOKUP($A12,Table2.5a!$A$3:$Y$198,R$2,FALSE)</f>
        <v>58.916666666666664</v>
      </c>
      <c r="AV12" s="66">
        <f>VLOOKUP($A12,Table2.5a!$A$3:$Y$198,S$2,FALSE)</f>
        <v>0.14999999999999997</v>
      </c>
      <c r="AW12" s="67">
        <f>VLOOKUP($A12,Table2.5a!$A$3:$Y$198,T$2,FALSE)</f>
        <v>552.22949999999992</v>
      </c>
      <c r="AX12" s="88" t="e">
        <f>VLOOKUP($A12,#REF!,Q$2,FALSE)</f>
        <v>#REF!</v>
      </c>
      <c r="AY12" s="66" t="e">
        <f>VLOOKUP($A12,#REF!,R$2,FALSE)</f>
        <v>#REF!</v>
      </c>
      <c r="AZ12" s="66" t="e">
        <f>VLOOKUP($A12,#REF!,S$2,FALSE)</f>
        <v>#REF!</v>
      </c>
      <c r="BA12" s="89" t="e">
        <f>VLOOKUP($A12,#REF!,T$2,FALSE)</f>
        <v>#REF!</v>
      </c>
    </row>
    <row r="13" spans="1:53" s="54" customFormat="1" x14ac:dyDescent="0.25">
      <c r="A13" s="54" t="s">
        <v>451</v>
      </c>
      <c r="B13" s="54">
        <f>VLOOKUP($A13,Table2.5a!$A$3:$Y$198,'2.5a comparison'!B$2,FALSE)</f>
        <v>0</v>
      </c>
      <c r="C13" s="54">
        <f>VLOOKUP($A13,Table2.5a!$A$3:$Y$198,'2.5a comparison'!C$2,FALSE)</f>
        <v>8</v>
      </c>
      <c r="D13" s="54" t="str">
        <f>VLOOKUP($A13,Table2.5a!$A$3:$Y$198,'2.5a comparison'!D$2,FALSE)</f>
        <v>Chugach Electric Assn Inc</v>
      </c>
      <c r="E13" s="61" t="e">
        <f>(VLOOKUP($A13,Table2.5a!$A$3:$Y$198,E$2,FALSE)-VLOOKUP($A13,#REF!,E$2,FALSE))/VLOOKUP($A13,Table2.5a!$A$3:$Y$198,E$2,FALSE)</f>
        <v>#VALUE!</v>
      </c>
      <c r="F13" s="61" t="e">
        <f>(VLOOKUP($A13,Table2.5a!$A$3:$Y$198,F$2,FALSE)-VLOOKUP($A13,#REF!,F$2,FALSE))/VLOOKUP($A13,Table2.5a!$A$3:$Y$198,F$2,FALSE)</f>
        <v>#VALUE!</v>
      </c>
      <c r="G13" s="61" t="e">
        <f>(VLOOKUP($A13,Table2.5a!$A$3:$Y$198,G$2,FALSE)-VLOOKUP($A13,#REF!,G$2,FALSE))/VLOOKUP($A13,Table2.5a!$A$3:$Y$198,G$2,FALSE)</f>
        <v>#VALUE!</v>
      </c>
      <c r="H13" s="61" t="e">
        <f>(VLOOKUP($A13,Table2.5a!$A$3:$Y$198,H$2,FALSE)-VLOOKUP($A13,#REF!,H$2,FALSE))/VLOOKUP($A13,Table2.5a!$A$3:$Y$198,H$2,FALSE)</f>
        <v>#REF!</v>
      </c>
      <c r="I13" s="61" t="e">
        <f>(VLOOKUP($A13,Table2.5a!$A$3:$Y$198,I$2,FALSE)-VLOOKUP($A13,#REF!,I$2,FALSE))/VLOOKUP($A13,Table2.5a!$A$3:$Y$198,I$2,FALSE)</f>
        <v>#REF!</v>
      </c>
      <c r="J13" s="61" t="e">
        <f>(VLOOKUP($A13,Table2.5a!$A$3:$Y$198,J$2,FALSE)-VLOOKUP($A13,#REF!,J$2,FALSE))/VLOOKUP($A13,Table2.5a!$A$3:$Y$198,J$2,FALSE)</f>
        <v>#REF!</v>
      </c>
      <c r="K13" s="61" t="e">
        <f>(VLOOKUP($A13,Table2.5a!$A$3:$Y$198,K$2,FALSE)-VLOOKUP($A13,#REF!,K$2,FALSE))/VLOOKUP($A13,Table2.5a!$A$3:$Y$198,K$2,FALSE)</f>
        <v>#REF!</v>
      </c>
      <c r="L13" s="61" t="e">
        <f>(VLOOKUP($A13,Table2.5a!$A$3:$Y$198,L$2,FALSE)-VLOOKUP($A13,#REF!,L$2,FALSE))/VLOOKUP($A13,Table2.5a!$A$3:$Y$198,L$2,FALSE)</f>
        <v>#REF!</v>
      </c>
      <c r="M13" s="61" t="e">
        <f>(VLOOKUP($A13,Table2.5a!$A$3:$Y$198,M$2,FALSE)-VLOOKUP($A13,#REF!,M$2,FALSE))/VLOOKUP($A13,Table2.5a!$A$3:$Y$198,M$2,FALSE)</f>
        <v>#REF!</v>
      </c>
      <c r="N13" s="61" t="e">
        <f>(VLOOKUP($A13,Table2.5a!$A$3:$Y$198,N$2,FALSE)-VLOOKUP($A13,#REF!,N$2,FALSE))/VLOOKUP($A13,Table2.5a!$A$3:$Y$198,N$2,FALSE)</f>
        <v>#REF!</v>
      </c>
      <c r="O13" s="61" t="e">
        <f>(VLOOKUP($A13,Table2.5a!$A$3:$Y$198,O$2,FALSE)-VLOOKUP($A13,#REF!,O$2,FALSE))/VLOOKUP($A13,Table2.5a!$A$3:$Y$198,O$2,FALSE)</f>
        <v>#REF!</v>
      </c>
      <c r="P13" s="61" t="e">
        <f>(VLOOKUP($A13,Table2.5a!$A$3:$Y$198,P$2,FALSE)-VLOOKUP($A13,#REF!,P$2,FALSE))/VLOOKUP($A13,Table2.5a!$A$3:$Y$198,P$2,FALSE)</f>
        <v>#REF!</v>
      </c>
      <c r="Q13" s="61" t="e">
        <f>(VLOOKUP($A13,Table2.5a!$A$3:$Y$198,Q$2,FALSE)-VLOOKUP($A13,#REF!,Q$2,FALSE))/VLOOKUP($A13,Table2.5a!$A$3:$Y$198,Q$2,FALSE)</f>
        <v>#REF!</v>
      </c>
      <c r="R13" s="61" t="e">
        <f>(VLOOKUP($A13,Table2.5a!$A$3:$Y$198,R$2,FALSE)-VLOOKUP($A13,#REF!,R$2,FALSE))/VLOOKUP($A13,Table2.5a!$A$3:$Y$198,R$2,FALSE)</f>
        <v>#REF!</v>
      </c>
      <c r="S13" s="61" t="e">
        <f>(VLOOKUP($A13,Table2.5a!$A$3:$Y$198,S$2,FALSE)-VLOOKUP($A13,#REF!,S$2,FALSE))/VLOOKUP($A13,Table2.5a!$A$3:$Y$198,S$2,FALSE)</f>
        <v>#REF!</v>
      </c>
      <c r="T13" s="61" t="e">
        <f>(VLOOKUP($A13,Table2.5a!$A$3:$Y$198,T$2,FALSE)-VLOOKUP($A13,#REF!,T$2,FALSE))/VLOOKUP($A13,Table2.5a!$A$3:$Y$198,T$2,FALSE)</f>
        <v>#REF!</v>
      </c>
      <c r="V13" s="78" t="str">
        <f>VLOOKUP($A13,Table2.5a!$A$3:$Y$198,E$2,FALSE)</f>
        <v>Chugach Electric Assn Inc</v>
      </c>
      <c r="W13" s="79" t="str">
        <f>VLOOKUP($A13,Table2.5a!$A$3:$Y$198,F$2,FALSE)</f>
        <v>Railbelt_grid</v>
      </c>
      <c r="X13" s="79" t="str">
        <f>VLOOKUP($A13,Table2.5a!$A$3:$Y$198,G$2,FALSE)</f>
        <v>Railbelt</v>
      </c>
      <c r="Y13" s="80">
        <f>VLOOKUP($A13,Table2.5a!$A$3:$Y$198,H$2,FALSE)</f>
        <v>126428.2</v>
      </c>
      <c r="Z13" s="90" t="e">
        <f>VLOOKUP($A13,#REF!,E$2,FALSE)</f>
        <v>#REF!</v>
      </c>
      <c r="AA13" s="69" t="e">
        <f>VLOOKUP($A13,#REF!,F$2,FALSE)</f>
        <v>#REF!</v>
      </c>
      <c r="AB13" s="69" t="e">
        <f>VLOOKUP($A13,#REF!,G$2,FALSE)</f>
        <v>#REF!</v>
      </c>
      <c r="AC13" s="91" t="e">
        <f>VLOOKUP($A13,#REF!,H$2,FALSE)</f>
        <v>#REF!</v>
      </c>
      <c r="AD13" s="68">
        <f>VLOOKUP($A13,Table2.5a!$A$3:$Y$198,I$2,FALSE)</f>
        <v>613667</v>
      </c>
      <c r="AE13" s="69">
        <f>VLOOKUP($A13,Table2.5a!$A$3:$Y$198,J$2,FALSE)</f>
        <v>96560</v>
      </c>
      <c r="AF13" s="69">
        <f>VLOOKUP($A13,Table2.5a!$A$3:$Y$198,K$2,FALSE)</f>
        <v>0.20602085495879688</v>
      </c>
      <c r="AG13" s="70">
        <f>VLOOKUP($A13,Table2.5a!$A$3:$Y$198,L$2,FALSE)</f>
        <v>203410.3</v>
      </c>
      <c r="AH13" s="90" t="e">
        <f>VLOOKUP($A13,#REF!,I$2,FALSE)</f>
        <v>#REF!</v>
      </c>
      <c r="AI13" s="69" t="e">
        <f>VLOOKUP($A13,#REF!,J$2,FALSE)</f>
        <v>#REF!</v>
      </c>
      <c r="AJ13" s="69" t="e">
        <f>VLOOKUP($A13,#REF!,K$2,FALSE)</f>
        <v>#REF!</v>
      </c>
      <c r="AK13" s="91" t="e">
        <f>VLOOKUP($A13,#REF!,L$2,FALSE)</f>
        <v>#REF!</v>
      </c>
      <c r="AL13" s="68">
        <f>VLOOKUP($A13,Table2.5a!$A$3:$Y$198,M$2,FALSE)</f>
        <v>1250354</v>
      </c>
      <c r="AM13" s="69">
        <f>VLOOKUP($A13,Table2.5a!$A$3:$Y$198,N$2,FALSE)</f>
        <v>16232</v>
      </c>
      <c r="AN13" s="69">
        <f>VLOOKUP($A13,Table2.5a!$A$3:$Y$198,O$2,FALSE)</f>
        <v>0.16268216840990629</v>
      </c>
      <c r="AO13" s="70">
        <f>VLOOKUP($A13,Table2.5a!$A$3:$Y$198,P$2,FALSE)</f>
        <v>8108.8</v>
      </c>
      <c r="AP13" s="90" t="e">
        <f>VLOOKUP($A13,#REF!,M$2,FALSE)</f>
        <v>#REF!</v>
      </c>
      <c r="AQ13" s="69" t="e">
        <f>VLOOKUP($A13,#REF!,N$2,FALSE)</f>
        <v>#REF!</v>
      </c>
      <c r="AR13" s="97" t="e">
        <f>VLOOKUP($A13,#REF!,O$2,FALSE)</f>
        <v>#REF!</v>
      </c>
      <c r="AS13" s="97" t="e">
        <f>VLOOKUP($A13,#REF!,P$2,FALSE)</f>
        <v>#REF!</v>
      </c>
      <c r="AT13" s="68">
        <f>VLOOKUP($A13,Table2.5a!$A$3:$Y$198,Q$2,FALSE)</f>
        <v>58913</v>
      </c>
      <c r="AU13" s="69">
        <f>VLOOKUP($A13,Table2.5a!$A$3:$Y$198,R$2,FALSE)</f>
        <v>7</v>
      </c>
      <c r="AV13" s="69">
        <f>VLOOKUP($A13,Table2.5a!$A$3:$Y$198,S$2,FALSE)</f>
        <v>0.13764024918099571</v>
      </c>
      <c r="AW13" s="70">
        <f>VLOOKUP($A13,Table2.5a!$A$3:$Y$198,T$2,FALSE)</f>
        <v>337947.3</v>
      </c>
      <c r="AX13" s="90" t="e">
        <f>VLOOKUP($A13,#REF!,Q$2,FALSE)</f>
        <v>#REF!</v>
      </c>
      <c r="AY13" s="69" t="e">
        <f>VLOOKUP($A13,#REF!,R$2,FALSE)</f>
        <v>#REF!</v>
      </c>
      <c r="AZ13" s="69" t="e">
        <f>VLOOKUP($A13,#REF!,S$2,FALSE)</f>
        <v>#REF!</v>
      </c>
      <c r="BA13" s="91" t="e">
        <f>VLOOKUP($A13,#REF!,T$2,FALSE)</f>
        <v>#REF!</v>
      </c>
    </row>
    <row r="14" spans="1:53" x14ac:dyDescent="0.25">
      <c r="A14" t="s">
        <v>552</v>
      </c>
      <c r="B14">
        <f>VLOOKUP($A14,Table2.5a!$A$3:$Y$198,'2.5a comparison'!B$2,FALSE)</f>
        <v>0</v>
      </c>
      <c r="C14">
        <f>VLOOKUP($A14,Table2.5a!$A$3:$Y$198,'2.5a comparison'!C$2,FALSE)</f>
        <v>121</v>
      </c>
      <c r="D14" t="str">
        <f>VLOOKUP($A14,Table2.5a!$A$3:$Y$198,'2.5a comparison'!D$2,FALSE)</f>
        <v>Anchorage Municipal Light and Power</v>
      </c>
      <c r="E14" s="4" t="e">
        <f>(VLOOKUP($A14,Table2.5a!$A$3:$Y$198,E$2,FALSE)-VLOOKUP($A14,#REF!,E$2,FALSE))/VLOOKUP($A14,Table2.5a!$A$3:$Y$198,E$2,FALSE)</f>
        <v>#VALUE!</v>
      </c>
      <c r="F14" s="4" t="e">
        <f>(VLOOKUP($A14,Table2.5a!$A$3:$Y$198,F$2,FALSE)-VLOOKUP($A14,#REF!,F$2,FALSE))/VLOOKUP($A14,Table2.5a!$A$3:$Y$198,F$2,FALSE)</f>
        <v>#VALUE!</v>
      </c>
      <c r="G14" s="4" t="e">
        <f>(VLOOKUP($A14,Table2.5a!$A$3:$Y$198,G$2,FALSE)-VLOOKUP($A14,#REF!,G$2,FALSE))/VLOOKUP($A14,Table2.5a!$A$3:$Y$198,G$2,FALSE)</f>
        <v>#VALUE!</v>
      </c>
      <c r="H14" s="4" t="e">
        <f>(VLOOKUP($A14,Table2.5a!$A$3:$Y$198,H$2,FALSE)-VLOOKUP($A14,#REF!,H$2,FALSE))/VLOOKUP($A14,Table2.5a!$A$3:$Y$198,H$2,FALSE)</f>
        <v>#REF!</v>
      </c>
      <c r="I14" s="4" t="e">
        <f>(VLOOKUP($A14,Table2.5a!$A$3:$Y$198,I$2,FALSE)-VLOOKUP($A14,#REF!,I$2,FALSE))/VLOOKUP($A14,Table2.5a!$A$3:$Y$198,I$2,FALSE)</f>
        <v>#REF!</v>
      </c>
      <c r="J14" s="4" t="e">
        <f>(VLOOKUP($A14,Table2.5a!$A$3:$Y$198,J$2,FALSE)-VLOOKUP($A14,#REF!,J$2,FALSE))/VLOOKUP($A14,Table2.5a!$A$3:$Y$198,J$2,FALSE)</f>
        <v>#REF!</v>
      </c>
      <c r="K14" s="4" t="e">
        <f>(VLOOKUP($A14,Table2.5a!$A$3:$Y$198,K$2,FALSE)-VLOOKUP($A14,#REF!,K$2,FALSE))/VLOOKUP($A14,Table2.5a!$A$3:$Y$198,K$2,FALSE)</f>
        <v>#REF!</v>
      </c>
      <c r="L14" s="4" t="e">
        <f>(VLOOKUP($A14,Table2.5a!$A$3:$Y$198,L$2,FALSE)-VLOOKUP($A14,#REF!,L$2,FALSE))/VLOOKUP($A14,Table2.5a!$A$3:$Y$198,L$2,FALSE)</f>
        <v>#REF!</v>
      </c>
      <c r="M14" s="4" t="e">
        <f>(VLOOKUP($A14,Table2.5a!$A$3:$Y$198,M$2,FALSE)-VLOOKUP($A14,#REF!,M$2,FALSE))/VLOOKUP($A14,Table2.5a!$A$3:$Y$198,M$2,FALSE)</f>
        <v>#REF!</v>
      </c>
      <c r="N14" s="4" t="e">
        <f>(VLOOKUP($A14,Table2.5a!$A$3:$Y$198,N$2,FALSE)-VLOOKUP($A14,#REF!,N$2,FALSE))/VLOOKUP($A14,Table2.5a!$A$3:$Y$198,N$2,FALSE)</f>
        <v>#REF!</v>
      </c>
      <c r="O14" s="4" t="e">
        <f>(VLOOKUP($A14,Table2.5a!$A$3:$Y$198,O$2,FALSE)-VLOOKUP($A14,#REF!,O$2,FALSE))/VLOOKUP($A14,Table2.5a!$A$3:$Y$198,O$2,FALSE)</f>
        <v>#REF!</v>
      </c>
      <c r="P14" s="4" t="e">
        <f>(VLOOKUP($A14,Table2.5a!$A$3:$Y$198,P$2,FALSE)-VLOOKUP($A14,#REF!,P$2,FALSE))/VLOOKUP($A14,Table2.5a!$A$3:$Y$198,P$2,FALSE)</f>
        <v>#REF!</v>
      </c>
      <c r="Q14" s="4" t="e">
        <f>(VLOOKUP($A14,Table2.5a!$A$3:$Y$198,Q$2,FALSE)-VLOOKUP($A14,#REF!,Q$2,FALSE))/VLOOKUP($A14,Table2.5a!$A$3:$Y$198,Q$2,FALSE)</f>
        <v>#REF!</v>
      </c>
      <c r="R14" s="4" t="e">
        <f>(VLOOKUP($A14,Table2.5a!$A$3:$Y$198,R$2,FALSE)-VLOOKUP($A14,#REF!,R$2,FALSE))/VLOOKUP($A14,Table2.5a!$A$3:$Y$198,R$2,FALSE)</f>
        <v>#REF!</v>
      </c>
      <c r="S14" s="4" t="e">
        <f>(VLOOKUP($A14,Table2.5a!$A$3:$Y$198,S$2,FALSE)-VLOOKUP($A14,#REF!,S$2,FALSE))/VLOOKUP($A14,Table2.5a!$A$3:$Y$198,S$2,FALSE)</f>
        <v>#VALUE!</v>
      </c>
      <c r="T14" s="4" t="e">
        <f>(VLOOKUP($A14,Table2.5a!$A$3:$Y$198,T$2,FALSE)-VLOOKUP($A14,#REF!,T$2,FALSE))/VLOOKUP($A14,Table2.5a!$A$3:$Y$198,T$2,FALSE)</f>
        <v>#REF!</v>
      </c>
      <c r="V14" s="78" t="str">
        <f>VLOOKUP($A14,Table2.5a!$A$3:$Y$198,E$2,FALSE)</f>
        <v>Anchorage Municipal Light and Power</v>
      </c>
      <c r="W14" s="79" t="str">
        <f>VLOOKUP($A14,Table2.5a!$A$3:$Y$198,F$2,FALSE)</f>
        <v>Railbelt_grid</v>
      </c>
      <c r="X14" s="79" t="str">
        <f>VLOOKUP($A14,Table2.5a!$A$3:$Y$198,G$2,FALSE)</f>
        <v>Railbelt</v>
      </c>
      <c r="Y14" s="80">
        <f>VLOOKUP($A14,Table2.5a!$A$3:$Y$198,H$2,FALSE)</f>
        <v>0</v>
      </c>
      <c r="Z14" s="88" t="e">
        <f>VLOOKUP($A14,#REF!,E$2,FALSE)</f>
        <v>#REF!</v>
      </c>
      <c r="AA14" s="66" t="e">
        <f>VLOOKUP($A14,#REF!,F$2,FALSE)</f>
        <v>#REF!</v>
      </c>
      <c r="AB14" s="66" t="e">
        <f>VLOOKUP($A14,#REF!,G$2,FALSE)</f>
        <v>#REF!</v>
      </c>
      <c r="AC14" s="89" t="e">
        <f>VLOOKUP($A14,#REF!,H$2,FALSE)</f>
        <v>#REF!</v>
      </c>
      <c r="AD14" s="65">
        <f>VLOOKUP($A14,Table2.5a!$A$3:$Y$198,I$2,FALSE)</f>
        <v>0</v>
      </c>
      <c r="AE14" s="66">
        <f>VLOOKUP($A14,Table2.5a!$A$3:$Y$198,J$2,FALSE)</f>
        <v>0</v>
      </c>
      <c r="AF14" s="66">
        <f>VLOOKUP($A14,Table2.5a!$A$3:$Y$198,K$2,FALSE)</f>
        <v>0</v>
      </c>
      <c r="AG14" s="67">
        <f>VLOOKUP($A14,Table2.5a!$A$3:$Y$198,L$2,FALSE)</f>
        <v>0</v>
      </c>
      <c r="AH14" s="88" t="e">
        <f>VLOOKUP($A14,#REF!,I$2,FALSE)</f>
        <v>#REF!</v>
      </c>
      <c r="AI14" s="66" t="e">
        <f>VLOOKUP($A14,#REF!,J$2,FALSE)</f>
        <v>#REF!</v>
      </c>
      <c r="AJ14" s="66" t="e">
        <f>VLOOKUP($A14,#REF!,K$2,FALSE)</f>
        <v>#REF!</v>
      </c>
      <c r="AK14" s="89" t="e">
        <f>VLOOKUP($A14,#REF!,L$2,FALSE)</f>
        <v>#REF!</v>
      </c>
      <c r="AL14" s="65">
        <f>VLOOKUP($A14,Table2.5a!$A$3:$Y$198,M$2,FALSE)</f>
        <v>0</v>
      </c>
      <c r="AM14" s="66">
        <f>VLOOKUP($A14,Table2.5a!$A$3:$Y$198,N$2,FALSE)</f>
        <v>0</v>
      </c>
      <c r="AN14" s="66">
        <f>VLOOKUP($A14,Table2.5a!$A$3:$Y$198,O$2,FALSE)</f>
        <v>0</v>
      </c>
      <c r="AO14" s="67">
        <f>VLOOKUP($A14,Table2.5a!$A$3:$Y$198,P$2,FALSE)</f>
        <v>0</v>
      </c>
      <c r="AP14" s="88" t="e">
        <f>VLOOKUP($A14,#REF!,M$2,FALSE)</f>
        <v>#REF!</v>
      </c>
      <c r="AQ14" s="66" t="e">
        <f>VLOOKUP($A14,#REF!,N$2,FALSE)</f>
        <v>#REF!</v>
      </c>
      <c r="AR14" s="96" t="e">
        <f>VLOOKUP($A14,#REF!,O$2,FALSE)</f>
        <v>#REF!</v>
      </c>
      <c r="AS14" s="96" t="e">
        <f>VLOOKUP($A14,#REF!,P$2,FALSE)</f>
        <v>#REF!</v>
      </c>
      <c r="AT14" s="65">
        <f>VLOOKUP($A14,Table2.5a!$A$3:$Y$198,Q$2,FALSE)</f>
        <v>0</v>
      </c>
      <c r="AU14" s="66">
        <f>VLOOKUP($A14,Table2.5a!$A$3:$Y$198,R$2,FALSE)</f>
        <v>0</v>
      </c>
      <c r="AV14" s="66" t="str">
        <f>VLOOKUP($A14,Table2.5a!$A$3:$Y$198,S$2,FALSE)</f>
        <v/>
      </c>
      <c r="AW14" s="67">
        <f>VLOOKUP($A14,Table2.5a!$A$3:$Y$198,T$2,FALSE)</f>
        <v>0</v>
      </c>
      <c r="AX14" s="88" t="e">
        <f>VLOOKUP($A14,#REF!,Q$2,FALSE)</f>
        <v>#REF!</v>
      </c>
      <c r="AY14" s="66" t="e">
        <f>VLOOKUP($A14,#REF!,R$2,FALSE)</f>
        <v>#REF!</v>
      </c>
      <c r="AZ14" s="66" t="e">
        <f>VLOOKUP($A14,#REF!,S$2,FALSE)</f>
        <v>#REF!</v>
      </c>
      <c r="BA14" s="89" t="e">
        <f>VLOOKUP($A14,#REF!,T$2,FALSE)</f>
        <v>#REF!</v>
      </c>
    </row>
    <row r="15" spans="1:53" x14ac:dyDescent="0.25">
      <c r="A15" t="s">
        <v>742</v>
      </c>
      <c r="B15">
        <f>VLOOKUP($A15,Table2.5a!$A$3:$Y$198,'2.5a comparison'!B$2,FALSE)</f>
        <v>332650</v>
      </c>
      <c r="C15">
        <f>VLOOKUP($A15,Table2.5a!$A$3:$Y$198,'2.5a comparison'!C$2,FALSE)</f>
        <v>240</v>
      </c>
      <c r="D15" t="str">
        <f>VLOOKUP($A15,Table2.5a!$A$3:$Y$198,'2.5a comparison'!D$2,FALSE)</f>
        <v>Inside Passage Electric</v>
      </c>
      <c r="E15" s="4" t="e">
        <f>(VLOOKUP($A15,Table2.5a!$A$3:$Y$198,E$2,FALSE)-VLOOKUP($A15,#REF!,E$2,FALSE))/VLOOKUP($A15,Table2.5a!$A$3:$Y$198,E$2,FALSE)</f>
        <v>#VALUE!</v>
      </c>
      <c r="F15" s="4" t="e">
        <f>(VLOOKUP($A15,Table2.5a!$A$3:$Y$198,F$2,FALSE)-VLOOKUP($A15,#REF!,F$2,FALSE))/VLOOKUP($A15,Table2.5a!$A$3:$Y$198,F$2,FALSE)</f>
        <v>#VALUE!</v>
      </c>
      <c r="G15" s="4" t="e">
        <f>(VLOOKUP($A15,Table2.5a!$A$3:$Y$198,G$2,FALSE)-VLOOKUP($A15,#REF!,G$2,FALSE))/VLOOKUP($A15,Table2.5a!$A$3:$Y$198,G$2,FALSE)</f>
        <v>#VALUE!</v>
      </c>
      <c r="H15" s="4" t="e">
        <f>(VLOOKUP($A15,Table2.5a!$A$3:$Y$198,H$2,FALSE)-VLOOKUP($A15,#REF!,H$2,FALSE))/VLOOKUP($A15,Table2.5a!$A$3:$Y$198,H$2,FALSE)</f>
        <v>#REF!</v>
      </c>
      <c r="I15" s="4" t="e">
        <f>(VLOOKUP($A15,Table2.5a!$A$3:$Y$198,I$2,FALSE)-VLOOKUP($A15,#REF!,I$2,FALSE))/VLOOKUP($A15,Table2.5a!$A$3:$Y$198,I$2,FALSE)</f>
        <v>#REF!</v>
      </c>
      <c r="J15" s="4" t="e">
        <f>(VLOOKUP($A15,Table2.5a!$A$3:$Y$198,J$2,FALSE)-VLOOKUP($A15,#REF!,J$2,FALSE))/VLOOKUP($A15,Table2.5a!$A$3:$Y$198,J$2,FALSE)</f>
        <v>#REF!</v>
      </c>
      <c r="K15" s="4" t="e">
        <f>(VLOOKUP($A15,Table2.5a!$A$3:$Y$198,K$2,FALSE)-VLOOKUP($A15,#REF!,K$2,FALSE))/VLOOKUP($A15,Table2.5a!$A$3:$Y$198,K$2,FALSE)</f>
        <v>#REF!</v>
      </c>
      <c r="L15" s="4" t="e">
        <f>(VLOOKUP($A15,Table2.5a!$A$3:$Y$198,L$2,FALSE)-VLOOKUP($A15,#REF!,L$2,FALSE))/VLOOKUP($A15,Table2.5a!$A$3:$Y$198,L$2,FALSE)</f>
        <v>#REF!</v>
      </c>
      <c r="M15" s="4" t="e">
        <f>(VLOOKUP($A15,Table2.5a!$A$3:$Y$198,M$2,FALSE)-VLOOKUP($A15,#REF!,M$2,FALSE))/VLOOKUP($A15,Table2.5a!$A$3:$Y$198,M$2,FALSE)</f>
        <v>#REF!</v>
      </c>
      <c r="N15" s="4" t="e">
        <f>(VLOOKUP($A15,Table2.5a!$A$3:$Y$198,N$2,FALSE)-VLOOKUP($A15,#REF!,N$2,FALSE))/VLOOKUP($A15,Table2.5a!$A$3:$Y$198,N$2,FALSE)</f>
        <v>#REF!</v>
      </c>
      <c r="O15" s="4" t="e">
        <f>(VLOOKUP($A15,Table2.5a!$A$3:$Y$198,O$2,FALSE)-VLOOKUP($A15,#REF!,O$2,FALSE))/VLOOKUP($A15,Table2.5a!$A$3:$Y$198,O$2,FALSE)</f>
        <v>#REF!</v>
      </c>
      <c r="P15" s="4" t="e">
        <f>(VLOOKUP($A15,Table2.5a!$A$3:$Y$198,P$2,FALSE)-VLOOKUP($A15,#REF!,P$2,FALSE))/VLOOKUP($A15,Table2.5a!$A$3:$Y$198,P$2,FALSE)</f>
        <v>#REF!</v>
      </c>
      <c r="Q15" s="4" t="e">
        <f>(VLOOKUP($A15,Table2.5a!$A$3:$Y$198,Q$2,FALSE)-VLOOKUP($A15,#REF!,Q$2,FALSE))/VLOOKUP($A15,Table2.5a!$A$3:$Y$198,Q$2,FALSE)</f>
        <v>#REF!</v>
      </c>
      <c r="R15" s="4" t="e">
        <f>(VLOOKUP($A15,Table2.5a!$A$3:$Y$198,R$2,FALSE)-VLOOKUP($A15,#REF!,R$2,FALSE))/VLOOKUP($A15,Table2.5a!$A$3:$Y$198,R$2,FALSE)</f>
        <v>#REF!</v>
      </c>
      <c r="S15" s="4" t="e">
        <f>(VLOOKUP($A15,Table2.5a!$A$3:$Y$198,S$2,FALSE)-VLOOKUP($A15,#REF!,S$2,FALSE))/VLOOKUP($A15,Table2.5a!$A$3:$Y$198,S$2,FALSE)</f>
        <v>#REF!</v>
      </c>
      <c r="T15" s="4" t="e">
        <f>(VLOOKUP($A15,Table2.5a!$A$3:$Y$198,T$2,FALSE)-VLOOKUP($A15,#REF!,T$2,FALSE))/VLOOKUP($A15,Table2.5a!$A$3:$Y$198,T$2,FALSE)</f>
        <v>#REF!</v>
      </c>
      <c r="V15" s="78" t="str">
        <f>VLOOKUP($A15,Table2.5a!$A$3:$Y$198,E$2,FALSE)</f>
        <v>Angoon</v>
      </c>
      <c r="W15" s="79" t="str">
        <f>VLOOKUP($A15,Table2.5a!$A$3:$Y$198,F$2,FALSE)</f>
        <v>Angoon_grid</v>
      </c>
      <c r="X15" s="79" t="str">
        <f>VLOOKUP($A15,Table2.5a!$A$3:$Y$198,G$2,FALSE)</f>
        <v>Southeast</v>
      </c>
      <c r="Y15" s="80">
        <f>VLOOKUP($A15,Table2.5a!$A$3:$Y$198,H$2,FALSE)</f>
        <v>503.000641325</v>
      </c>
      <c r="Z15" s="88" t="e">
        <f>VLOOKUP($A15,#REF!,E$2,FALSE)</f>
        <v>#REF!</v>
      </c>
      <c r="AA15" s="66" t="e">
        <f>VLOOKUP($A15,#REF!,F$2,FALSE)</f>
        <v>#REF!</v>
      </c>
      <c r="AB15" s="66" t="e">
        <f>VLOOKUP($A15,#REF!,G$2,FALSE)</f>
        <v>#REF!</v>
      </c>
      <c r="AC15" s="89" t="e">
        <f>VLOOKUP($A15,#REF!,H$2,FALSE)</f>
        <v>#REF!</v>
      </c>
      <c r="AD15" s="65">
        <f>VLOOKUP($A15,Table2.5a!$A$3:$Y$198,I$2,FALSE)</f>
        <v>804.29700000000003</v>
      </c>
      <c r="AE15" s="66">
        <f>VLOOKUP($A15,Table2.5a!$A$3:$Y$198,J$2,FALSE)</f>
        <v>196.58333333333334</v>
      </c>
      <c r="AF15" s="66">
        <f>VLOOKUP($A15,Table2.5a!$A$3:$Y$198,K$2,FALSE)</f>
        <v>0.62539166666666668</v>
      </c>
      <c r="AG15" s="67">
        <f>VLOOKUP($A15,Table2.5a!$A$3:$Y$198,L$2,FALSE)</f>
        <v>362.70090021666664</v>
      </c>
      <c r="AH15" s="88" t="e">
        <f>VLOOKUP($A15,#REF!,I$2,FALSE)</f>
        <v>#REF!</v>
      </c>
      <c r="AI15" s="66" t="e">
        <f>VLOOKUP($A15,#REF!,J$2,FALSE)</f>
        <v>#REF!</v>
      </c>
      <c r="AJ15" s="66" t="e">
        <f>VLOOKUP($A15,#REF!,K$2,FALSE)</f>
        <v>#REF!</v>
      </c>
      <c r="AK15" s="89" t="e">
        <f>VLOOKUP($A15,#REF!,L$2,FALSE)</f>
        <v>#REF!</v>
      </c>
      <c r="AL15" s="65">
        <f>VLOOKUP($A15,Table2.5a!$A$3:$Y$198,M$2,FALSE)</f>
        <v>579.95799999999997</v>
      </c>
      <c r="AM15" s="66">
        <f>VLOOKUP($A15,Table2.5a!$A$3:$Y$198,N$2,FALSE)</f>
        <v>7.916666666666667</v>
      </c>
      <c r="AN15" s="66">
        <f>VLOOKUP($A15,Table2.5a!$A$3:$Y$198,O$2,FALSE)</f>
        <v>0.62539166666666668</v>
      </c>
      <c r="AO15" s="67">
        <f>VLOOKUP($A15,Table2.5a!$A$3:$Y$198,P$2,FALSE)</f>
        <v>146.49862330833335</v>
      </c>
      <c r="AP15" s="88" t="e">
        <f>VLOOKUP($A15,#REF!,M$2,FALSE)</f>
        <v>#REF!</v>
      </c>
      <c r="AQ15" s="66" t="e">
        <f>VLOOKUP($A15,#REF!,N$2,FALSE)</f>
        <v>#REF!</v>
      </c>
      <c r="AR15" s="96" t="e">
        <f>VLOOKUP($A15,#REF!,O$2,FALSE)</f>
        <v>#REF!</v>
      </c>
      <c r="AS15" s="96" t="e">
        <f>VLOOKUP($A15,#REF!,P$2,FALSE)</f>
        <v>#REF!</v>
      </c>
      <c r="AT15" s="65">
        <f>VLOOKUP($A15,Table2.5a!$A$3:$Y$198,Q$2,FALSE)</f>
        <v>234.251</v>
      </c>
      <c r="AU15" s="66">
        <f>VLOOKUP($A15,Table2.5a!$A$3:$Y$198,R$2,FALSE)</f>
        <v>34.166666666666671</v>
      </c>
      <c r="AV15" s="66">
        <f>VLOOKUP($A15,Table2.5a!$A$3:$Y$198,S$2,FALSE)</f>
        <v>0.62539166666666668</v>
      </c>
      <c r="AW15" s="67">
        <f>VLOOKUP($A15,Table2.5a!$A$3:$Y$198,T$2,FALSE)</f>
        <v>1012.20016485</v>
      </c>
      <c r="AX15" s="88" t="e">
        <f>VLOOKUP($A15,#REF!,Q$2,FALSE)</f>
        <v>#REF!</v>
      </c>
      <c r="AY15" s="66" t="e">
        <f>VLOOKUP($A15,#REF!,R$2,FALSE)</f>
        <v>#REF!</v>
      </c>
      <c r="AZ15" s="66" t="e">
        <f>VLOOKUP($A15,#REF!,S$2,FALSE)</f>
        <v>#REF!</v>
      </c>
      <c r="BA15" s="89" t="e">
        <f>VLOOKUP($A15,#REF!,T$2,FALSE)</f>
        <v>#REF!</v>
      </c>
    </row>
    <row r="16" spans="1:53" x14ac:dyDescent="0.25">
      <c r="A16" t="s">
        <v>447</v>
      </c>
      <c r="B16">
        <f>VLOOKUP($A16,Table2.5a!$A$3:$Y$198,'2.5a comparison'!B$2,FALSE)</f>
        <v>331760</v>
      </c>
      <c r="C16">
        <f>VLOOKUP($A16,Table2.5a!$A$3:$Y$198,'2.5a comparison'!C$2,FALSE)</f>
        <v>5</v>
      </c>
      <c r="D16" t="str">
        <f>VLOOKUP($A16,Table2.5a!$A$3:$Y$198,'2.5a comparison'!D$2,FALSE)</f>
        <v>Aniak Light &amp; Power</v>
      </c>
      <c r="E16" s="4" t="e">
        <f>(VLOOKUP($A16,Table2.5a!$A$3:$Y$198,E$2,FALSE)-VLOOKUP($A16,#REF!,E$2,FALSE))/VLOOKUP($A16,Table2.5a!$A$3:$Y$198,E$2,FALSE)</f>
        <v>#VALUE!</v>
      </c>
      <c r="F16" s="4" t="e">
        <f>(VLOOKUP($A16,Table2.5a!$A$3:$Y$198,F$2,FALSE)-VLOOKUP($A16,#REF!,F$2,FALSE))/VLOOKUP($A16,Table2.5a!$A$3:$Y$198,F$2,FALSE)</f>
        <v>#VALUE!</v>
      </c>
      <c r="G16" s="4" t="e">
        <f>(VLOOKUP($A16,Table2.5a!$A$3:$Y$198,G$2,FALSE)-VLOOKUP($A16,#REF!,G$2,FALSE))/VLOOKUP($A16,Table2.5a!$A$3:$Y$198,G$2,FALSE)</f>
        <v>#VALUE!</v>
      </c>
      <c r="H16" s="4" t="e">
        <f>(VLOOKUP($A16,Table2.5a!$A$3:$Y$198,H$2,FALSE)-VLOOKUP($A16,#REF!,H$2,FALSE))/VLOOKUP($A16,Table2.5a!$A$3:$Y$198,H$2,FALSE)</f>
        <v>#REF!</v>
      </c>
      <c r="I16" s="4" t="e">
        <f>(VLOOKUP($A16,Table2.5a!$A$3:$Y$198,I$2,FALSE)-VLOOKUP($A16,#REF!,I$2,FALSE))/VLOOKUP($A16,Table2.5a!$A$3:$Y$198,I$2,FALSE)</f>
        <v>#REF!</v>
      </c>
      <c r="J16" s="4" t="e">
        <f>(VLOOKUP($A16,Table2.5a!$A$3:$Y$198,J$2,FALSE)-VLOOKUP($A16,#REF!,J$2,FALSE))/VLOOKUP($A16,Table2.5a!$A$3:$Y$198,J$2,FALSE)</f>
        <v>#REF!</v>
      </c>
      <c r="K16" s="4" t="e">
        <f>(VLOOKUP($A16,Table2.5a!$A$3:$Y$198,K$2,FALSE)-VLOOKUP($A16,#REF!,K$2,FALSE))/VLOOKUP($A16,Table2.5a!$A$3:$Y$198,K$2,FALSE)</f>
        <v>#REF!</v>
      </c>
      <c r="L16" s="4" t="e">
        <f>(VLOOKUP($A16,Table2.5a!$A$3:$Y$198,L$2,FALSE)-VLOOKUP($A16,#REF!,L$2,FALSE))/VLOOKUP($A16,Table2.5a!$A$3:$Y$198,L$2,FALSE)</f>
        <v>#REF!</v>
      </c>
      <c r="M16" s="4" t="e">
        <f>(VLOOKUP($A16,Table2.5a!$A$3:$Y$198,M$2,FALSE)-VLOOKUP($A16,#REF!,M$2,FALSE))/VLOOKUP($A16,Table2.5a!$A$3:$Y$198,M$2,FALSE)</f>
        <v>#REF!</v>
      </c>
      <c r="N16" s="4" t="e">
        <f>(VLOOKUP($A16,Table2.5a!$A$3:$Y$198,N$2,FALSE)-VLOOKUP($A16,#REF!,N$2,FALSE))/VLOOKUP($A16,Table2.5a!$A$3:$Y$198,N$2,FALSE)</f>
        <v>#REF!</v>
      </c>
      <c r="O16" s="4" t="e">
        <f>(VLOOKUP($A16,Table2.5a!$A$3:$Y$198,O$2,FALSE)-VLOOKUP($A16,#REF!,O$2,FALSE))/VLOOKUP($A16,Table2.5a!$A$3:$Y$198,O$2,FALSE)</f>
        <v>#REF!</v>
      </c>
      <c r="P16" s="4" t="e">
        <f>(VLOOKUP($A16,Table2.5a!$A$3:$Y$198,P$2,FALSE)-VLOOKUP($A16,#REF!,P$2,FALSE))/VLOOKUP($A16,Table2.5a!$A$3:$Y$198,P$2,FALSE)</f>
        <v>#REF!</v>
      </c>
      <c r="Q16" s="4" t="e">
        <f>(VLOOKUP($A16,Table2.5a!$A$3:$Y$198,Q$2,FALSE)-VLOOKUP($A16,#REF!,Q$2,FALSE))/VLOOKUP($A16,Table2.5a!$A$3:$Y$198,Q$2,FALSE)</f>
        <v>#REF!</v>
      </c>
      <c r="R16" s="4" t="e">
        <f>(VLOOKUP($A16,Table2.5a!$A$3:$Y$198,R$2,FALSE)-VLOOKUP($A16,#REF!,R$2,FALSE))/VLOOKUP($A16,Table2.5a!$A$3:$Y$198,R$2,FALSE)</f>
        <v>#REF!</v>
      </c>
      <c r="S16" s="4" t="e">
        <f>(VLOOKUP($A16,Table2.5a!$A$3:$Y$198,S$2,FALSE)-VLOOKUP($A16,#REF!,S$2,FALSE))/VLOOKUP($A16,Table2.5a!$A$3:$Y$198,S$2,FALSE)</f>
        <v>#REF!</v>
      </c>
      <c r="T16" s="4" t="e">
        <f>(VLOOKUP($A16,Table2.5a!$A$3:$Y$198,T$2,FALSE)-VLOOKUP($A16,#REF!,T$2,FALSE))/VLOOKUP($A16,Table2.5a!$A$3:$Y$198,T$2,FALSE)</f>
        <v>#REF!</v>
      </c>
      <c r="V16" s="78" t="str">
        <f>VLOOKUP($A16,Table2.5a!$A$3:$Y$198,E$2,FALSE)</f>
        <v>Aniak</v>
      </c>
      <c r="W16" s="79" t="str">
        <f>VLOOKUP($A16,Table2.5a!$A$3:$Y$198,F$2,FALSE)</f>
        <v>Aniak_grid</v>
      </c>
      <c r="X16" s="79" t="str">
        <f>VLOOKUP($A16,Table2.5a!$A$3:$Y$198,G$2,FALSE)</f>
        <v>Lower Yukon-Kuskokwim</v>
      </c>
      <c r="Y16" s="80">
        <f>VLOOKUP($A16,Table2.5a!$A$3:$Y$198,H$2,FALSE)</f>
        <v>653.89479995000011</v>
      </c>
      <c r="Z16" s="88" t="e">
        <f>VLOOKUP($A16,#REF!,E$2,FALSE)</f>
        <v>#REF!</v>
      </c>
      <c r="AA16" s="66" t="e">
        <f>VLOOKUP($A16,#REF!,F$2,FALSE)</f>
        <v>#REF!</v>
      </c>
      <c r="AB16" s="66" t="e">
        <f>VLOOKUP($A16,#REF!,G$2,FALSE)</f>
        <v>#REF!</v>
      </c>
      <c r="AC16" s="89" t="e">
        <f>VLOOKUP($A16,#REF!,H$2,FALSE)</f>
        <v>#REF!</v>
      </c>
      <c r="AD16" s="65">
        <f>VLOOKUP($A16,Table2.5a!$A$3:$Y$198,I$2,FALSE)</f>
        <v>937.33799999999997</v>
      </c>
      <c r="AE16" s="66">
        <f>VLOOKUP($A16,Table2.5a!$A$3:$Y$198,J$2,FALSE)</f>
        <v>172.75</v>
      </c>
      <c r="AF16" s="66">
        <f>VLOOKUP($A16,Table2.5a!$A$3:$Y$198,K$2,FALSE)</f>
        <v>0.6976083333333335</v>
      </c>
      <c r="AG16" s="67">
        <f>VLOOKUP($A16,Table2.5a!$A$3:$Y$198,L$2,FALSE)</f>
        <v>606.7894948500001</v>
      </c>
      <c r="AH16" s="88" t="e">
        <f>VLOOKUP($A16,#REF!,I$2,FALSE)</f>
        <v>#REF!</v>
      </c>
      <c r="AI16" s="66" t="e">
        <f>VLOOKUP($A16,#REF!,J$2,FALSE)</f>
        <v>#REF!</v>
      </c>
      <c r="AJ16" s="66" t="e">
        <f>VLOOKUP($A16,#REF!,K$2,FALSE)</f>
        <v>#REF!</v>
      </c>
      <c r="AK16" s="89" t="e">
        <f>VLOOKUP($A16,#REF!,L$2,FALSE)</f>
        <v>#REF!</v>
      </c>
      <c r="AL16" s="65">
        <f>VLOOKUP($A16,Table2.5a!$A$3:$Y$198,M$2,FALSE)</f>
        <v>869.81399999999996</v>
      </c>
      <c r="AM16" s="66">
        <f>VLOOKUP($A16,Table2.5a!$A$3:$Y$198,N$2,FALSE)</f>
        <v>5</v>
      </c>
      <c r="AN16" s="66">
        <f>VLOOKUP($A16,Table2.5a!$A$3:$Y$198,O$2,FALSE)</f>
        <v>0.6976083333333335</v>
      </c>
      <c r="AO16" s="67">
        <f>VLOOKUP($A16,Table2.5a!$A$3:$Y$198,P$2,FALSE)</f>
        <v>276.44613750833344</v>
      </c>
      <c r="AP16" s="88" t="e">
        <f>VLOOKUP($A16,#REF!,M$2,FALSE)</f>
        <v>#REF!</v>
      </c>
      <c r="AQ16" s="66" t="e">
        <f>VLOOKUP($A16,#REF!,N$2,FALSE)</f>
        <v>#REF!</v>
      </c>
      <c r="AR16" s="96" t="e">
        <f>VLOOKUP($A16,#REF!,O$2,FALSE)</f>
        <v>#REF!</v>
      </c>
      <c r="AS16" s="96" t="e">
        <f>VLOOKUP($A16,#REF!,P$2,FALSE)</f>
        <v>#REF!</v>
      </c>
      <c r="AT16" s="65">
        <f>VLOOKUP($A16,Table2.5a!$A$3:$Y$198,Q$2,FALSE)</f>
        <v>396.27700000000004</v>
      </c>
      <c r="AU16" s="66">
        <f>VLOOKUP($A16,Table2.5a!$A$3:$Y$198,R$2,FALSE)</f>
        <v>30</v>
      </c>
      <c r="AV16" s="66">
        <f>VLOOKUP($A16,Table2.5a!$A$3:$Y$198,S$2,FALSE)</f>
        <v>0.6976083333333335</v>
      </c>
      <c r="AW16" s="67">
        <f>VLOOKUP($A16,Table2.5a!$A$3:$Y$198,T$2,FALSE)</f>
        <v>1537.1304323083339</v>
      </c>
      <c r="AX16" s="88" t="e">
        <f>VLOOKUP($A16,#REF!,Q$2,FALSE)</f>
        <v>#REF!</v>
      </c>
      <c r="AY16" s="66" t="e">
        <f>VLOOKUP($A16,#REF!,R$2,FALSE)</f>
        <v>#REF!</v>
      </c>
      <c r="AZ16" s="66" t="e">
        <f>VLOOKUP($A16,#REF!,S$2,FALSE)</f>
        <v>#REF!</v>
      </c>
      <c r="BA16" s="89" t="e">
        <f>VLOOKUP($A16,#REF!,T$2,FALSE)</f>
        <v>#REF!</v>
      </c>
    </row>
    <row r="17" spans="1:53" x14ac:dyDescent="0.25">
      <c r="A17" t="s">
        <v>569</v>
      </c>
      <c r="B17">
        <f>VLOOKUP($A17,Table2.5a!$A$3:$Y$198,'2.5a comparison'!B$2,FALSE)</f>
        <v>331260</v>
      </c>
      <c r="C17">
        <f>VLOOKUP($A17,Table2.5a!$A$3:$Y$198,'2.5a comparison'!C$2,FALSE)</f>
        <v>169</v>
      </c>
      <c r="D17" t="str">
        <f>VLOOKUP($A17,Table2.5a!$A$3:$Y$198,'2.5a comparison'!D$2,FALSE)</f>
        <v>Alaska Village Electric Cooperative</v>
      </c>
      <c r="E17" s="4" t="e">
        <f>(VLOOKUP($A17,Table2.5a!$A$3:$Y$198,E$2,FALSE)-VLOOKUP($A17,#REF!,E$2,FALSE))/VLOOKUP($A17,Table2.5a!$A$3:$Y$198,E$2,FALSE)</f>
        <v>#VALUE!</v>
      </c>
      <c r="F17" s="4" t="e">
        <f>(VLOOKUP($A17,Table2.5a!$A$3:$Y$198,F$2,FALSE)-VLOOKUP($A17,#REF!,F$2,FALSE))/VLOOKUP($A17,Table2.5a!$A$3:$Y$198,F$2,FALSE)</f>
        <v>#VALUE!</v>
      </c>
      <c r="G17" s="4" t="e">
        <f>(VLOOKUP($A17,Table2.5a!$A$3:$Y$198,G$2,FALSE)-VLOOKUP($A17,#REF!,G$2,FALSE))/VLOOKUP($A17,Table2.5a!$A$3:$Y$198,G$2,FALSE)</f>
        <v>#VALUE!</v>
      </c>
      <c r="H17" s="4" t="e">
        <f>(VLOOKUP($A17,Table2.5a!$A$3:$Y$198,H$2,FALSE)-VLOOKUP($A17,#REF!,H$2,FALSE))/VLOOKUP($A17,Table2.5a!$A$3:$Y$198,H$2,FALSE)</f>
        <v>#REF!</v>
      </c>
      <c r="I17" s="4" t="e">
        <f>(VLOOKUP($A17,Table2.5a!$A$3:$Y$198,I$2,FALSE)-VLOOKUP($A17,#REF!,I$2,FALSE))/VLOOKUP($A17,Table2.5a!$A$3:$Y$198,I$2,FALSE)</f>
        <v>#REF!</v>
      </c>
      <c r="J17" s="4" t="e">
        <f>(VLOOKUP($A17,Table2.5a!$A$3:$Y$198,J$2,FALSE)-VLOOKUP($A17,#REF!,J$2,FALSE))/VLOOKUP($A17,Table2.5a!$A$3:$Y$198,J$2,FALSE)</f>
        <v>#REF!</v>
      </c>
      <c r="K17" s="4" t="e">
        <f>(VLOOKUP($A17,Table2.5a!$A$3:$Y$198,K$2,FALSE)-VLOOKUP($A17,#REF!,K$2,FALSE))/VLOOKUP($A17,Table2.5a!$A$3:$Y$198,K$2,FALSE)</f>
        <v>#REF!</v>
      </c>
      <c r="L17" s="4" t="e">
        <f>(VLOOKUP($A17,Table2.5a!$A$3:$Y$198,L$2,FALSE)-VLOOKUP($A17,#REF!,L$2,FALSE))/VLOOKUP($A17,Table2.5a!$A$3:$Y$198,L$2,FALSE)</f>
        <v>#REF!</v>
      </c>
      <c r="M17" s="4" t="e">
        <f>(VLOOKUP($A17,Table2.5a!$A$3:$Y$198,M$2,FALSE)-VLOOKUP($A17,#REF!,M$2,FALSE))/VLOOKUP($A17,Table2.5a!$A$3:$Y$198,M$2,FALSE)</f>
        <v>#REF!</v>
      </c>
      <c r="N17" s="4" t="e">
        <f>(VLOOKUP($A17,Table2.5a!$A$3:$Y$198,N$2,FALSE)-VLOOKUP($A17,#REF!,N$2,FALSE))/VLOOKUP($A17,Table2.5a!$A$3:$Y$198,N$2,FALSE)</f>
        <v>#REF!</v>
      </c>
      <c r="O17" s="4" t="e">
        <f>(VLOOKUP($A17,Table2.5a!$A$3:$Y$198,O$2,FALSE)-VLOOKUP($A17,#REF!,O$2,FALSE))/VLOOKUP($A17,Table2.5a!$A$3:$Y$198,O$2,FALSE)</f>
        <v>#REF!</v>
      </c>
      <c r="P17" s="4" t="e">
        <f>(VLOOKUP($A17,Table2.5a!$A$3:$Y$198,P$2,FALSE)-VLOOKUP($A17,#REF!,P$2,FALSE))/VLOOKUP($A17,Table2.5a!$A$3:$Y$198,P$2,FALSE)</f>
        <v>#REF!</v>
      </c>
      <c r="Q17" s="4" t="e">
        <f>(VLOOKUP($A17,Table2.5a!$A$3:$Y$198,Q$2,FALSE)-VLOOKUP($A17,#REF!,Q$2,FALSE))/VLOOKUP($A17,Table2.5a!$A$3:$Y$198,Q$2,FALSE)</f>
        <v>#REF!</v>
      </c>
      <c r="R17" s="4" t="e">
        <f>(VLOOKUP($A17,Table2.5a!$A$3:$Y$198,R$2,FALSE)-VLOOKUP($A17,#REF!,R$2,FALSE))/VLOOKUP($A17,Table2.5a!$A$3:$Y$198,R$2,FALSE)</f>
        <v>#REF!</v>
      </c>
      <c r="S17" s="4" t="e">
        <f>(VLOOKUP($A17,Table2.5a!$A$3:$Y$198,S$2,FALSE)-VLOOKUP($A17,#REF!,S$2,FALSE))/VLOOKUP($A17,Table2.5a!$A$3:$Y$198,S$2,FALSE)</f>
        <v>#REF!</v>
      </c>
      <c r="T17" s="4" t="e">
        <f>(VLOOKUP($A17,Table2.5a!$A$3:$Y$198,T$2,FALSE)-VLOOKUP($A17,#REF!,T$2,FALSE))/VLOOKUP($A17,Table2.5a!$A$3:$Y$198,T$2,FALSE)</f>
        <v>#REF!</v>
      </c>
      <c r="V17" s="78" t="str">
        <f>VLOOKUP($A17,Table2.5a!$A$3:$Y$198,E$2,FALSE)</f>
        <v>Anvik</v>
      </c>
      <c r="W17" s="79" t="str">
        <f>VLOOKUP($A17,Table2.5a!$A$3:$Y$198,F$2,FALSE)</f>
        <v>Anvik_grid</v>
      </c>
      <c r="X17" s="79" t="str">
        <f>VLOOKUP($A17,Table2.5a!$A$3:$Y$198,G$2,FALSE)</f>
        <v>Yukon-Koyukuk/Upper Tanana</v>
      </c>
      <c r="Y17" s="80">
        <f>VLOOKUP($A17,Table2.5a!$A$3:$Y$198,H$2,FALSE)</f>
        <v>76.851453249999977</v>
      </c>
      <c r="Z17" s="88" t="e">
        <f>VLOOKUP($A17,#REF!,E$2,FALSE)</f>
        <v>#REF!</v>
      </c>
      <c r="AA17" s="66" t="e">
        <f>VLOOKUP($A17,#REF!,F$2,FALSE)</f>
        <v>#REF!</v>
      </c>
      <c r="AB17" s="66" t="e">
        <f>VLOOKUP($A17,#REF!,G$2,FALSE)</f>
        <v>#REF!</v>
      </c>
      <c r="AC17" s="89" t="e">
        <f>VLOOKUP($A17,#REF!,H$2,FALSE)</f>
        <v>#REF!</v>
      </c>
      <c r="AD17" s="65">
        <f>VLOOKUP($A17,Table2.5a!$A$3:$Y$198,I$2,FALSE)</f>
        <v>135.07</v>
      </c>
      <c r="AE17" s="66">
        <f>VLOOKUP($A17,Table2.5a!$A$3:$Y$198,J$2,FALSE)</f>
        <v>35.75</v>
      </c>
      <c r="AF17" s="66">
        <f>VLOOKUP($A17,Table2.5a!$A$3:$Y$198,K$2,FALSE)</f>
        <v>0.5689749999999999</v>
      </c>
      <c r="AG17" s="67">
        <f>VLOOKUP($A17,Table2.5a!$A$3:$Y$198,L$2,FALSE)</f>
        <v>0</v>
      </c>
      <c r="AH17" s="88" t="e">
        <f>VLOOKUP($A17,#REF!,I$2,FALSE)</f>
        <v>#REF!</v>
      </c>
      <c r="AI17" s="66" t="e">
        <f>VLOOKUP($A17,#REF!,J$2,FALSE)</f>
        <v>#REF!</v>
      </c>
      <c r="AJ17" s="66" t="e">
        <f>VLOOKUP($A17,#REF!,K$2,FALSE)</f>
        <v>#REF!</v>
      </c>
      <c r="AK17" s="89" t="e">
        <f>VLOOKUP($A17,#REF!,L$2,FALSE)</f>
        <v>#REF!</v>
      </c>
      <c r="AL17" s="65">
        <f>VLOOKUP($A17,Table2.5a!$A$3:$Y$198,M$2,FALSE)</f>
        <v>0</v>
      </c>
      <c r="AM17" s="66">
        <f>VLOOKUP($A17,Table2.5a!$A$3:$Y$198,N$2,FALSE)</f>
        <v>11</v>
      </c>
      <c r="AN17" s="66">
        <f>VLOOKUP($A17,Table2.5a!$A$3:$Y$198,O$2,FALSE)</f>
        <v>0</v>
      </c>
      <c r="AO17" s="67">
        <f>VLOOKUP($A17,Table2.5a!$A$3:$Y$198,P$2,FALSE)</f>
        <v>123.96656607499999</v>
      </c>
      <c r="AP17" s="88" t="e">
        <f>VLOOKUP($A17,#REF!,M$2,FALSE)</f>
        <v>#REF!</v>
      </c>
      <c r="AQ17" s="66" t="e">
        <f>VLOOKUP($A17,#REF!,N$2,FALSE)</f>
        <v>#REF!</v>
      </c>
      <c r="AR17" s="96" t="e">
        <f>VLOOKUP($A17,#REF!,O$2,FALSE)</f>
        <v>#REF!</v>
      </c>
      <c r="AS17" s="96" t="e">
        <f>VLOOKUP($A17,#REF!,P$2,FALSE)</f>
        <v>#REF!</v>
      </c>
      <c r="AT17" s="65">
        <f>VLOOKUP($A17,Table2.5a!$A$3:$Y$198,Q$2,FALSE)</f>
        <v>217.87700000000001</v>
      </c>
      <c r="AU17" s="66">
        <f>VLOOKUP($A17,Table2.5a!$A$3:$Y$198,R$2,FALSE)</f>
        <v>18</v>
      </c>
      <c r="AV17" s="66">
        <f>VLOOKUP($A17,Table2.5a!$A$3:$Y$198,S$2,FALSE)</f>
        <v>0.5689749999999999</v>
      </c>
      <c r="AW17" s="67">
        <f>VLOOKUP($A17,Table2.5a!$A$3:$Y$198,T$2,FALSE)</f>
        <v>200.81801932499997</v>
      </c>
      <c r="AX17" s="88" t="e">
        <f>VLOOKUP($A17,#REF!,Q$2,FALSE)</f>
        <v>#REF!</v>
      </c>
      <c r="AY17" s="66" t="e">
        <f>VLOOKUP($A17,#REF!,R$2,FALSE)</f>
        <v>#REF!</v>
      </c>
      <c r="AZ17" s="66" t="e">
        <f>VLOOKUP($A17,#REF!,S$2,FALSE)</f>
        <v>#REF!</v>
      </c>
      <c r="BA17" s="89" t="e">
        <f>VLOOKUP($A17,#REF!,T$2,FALSE)</f>
        <v>#REF!</v>
      </c>
    </row>
    <row r="18" spans="1:53" s="98" customFormat="1" x14ac:dyDescent="0.25">
      <c r="A18" s="98" t="s">
        <v>1081</v>
      </c>
      <c r="B18" s="98">
        <f>VLOOKUP($A18,Table2.5a!$A$3:$Y$198,'2.5a comparison'!B$2,FALSE)</f>
        <v>331770</v>
      </c>
      <c r="C18" s="98">
        <f>VLOOKUP($A18,Table2.5a!$A$3:$Y$198,'2.5a comparison'!C$2,FALSE)</f>
        <v>747</v>
      </c>
      <c r="D18" s="98" t="str">
        <f>VLOOKUP($A18,Table2.5a!$A$3:$Y$198,'2.5a comparison'!D$2,FALSE)</f>
        <v>Arctic Village Electric Company</v>
      </c>
      <c r="E18" s="99" t="e">
        <f>(VLOOKUP($A18,Table2.5a!$A$3:$Y$198,E$2,FALSE)-VLOOKUP($A18,#REF!,E$2,FALSE))/VLOOKUP($A18,Table2.5a!$A$3:$Y$198,E$2,FALSE)</f>
        <v>#VALUE!</v>
      </c>
      <c r="F18" s="99" t="e">
        <f>(VLOOKUP($A18,Table2.5a!$A$3:$Y$198,F$2,FALSE)-VLOOKUP($A18,#REF!,F$2,FALSE))/VLOOKUP($A18,Table2.5a!$A$3:$Y$198,F$2,FALSE)</f>
        <v>#VALUE!</v>
      </c>
      <c r="G18" s="99" t="e">
        <f>(VLOOKUP($A18,Table2.5a!$A$3:$Y$198,G$2,FALSE)-VLOOKUP($A18,#REF!,G$2,FALSE))/VLOOKUP($A18,Table2.5a!$A$3:$Y$198,G$2,FALSE)</f>
        <v>#VALUE!</v>
      </c>
      <c r="H18" s="99" t="e">
        <f>(VLOOKUP($A18,Table2.5a!$A$3:$Y$198,H$2,FALSE)-VLOOKUP($A18,#REF!,H$2,FALSE))/VLOOKUP($A18,Table2.5a!$A$3:$Y$198,H$2,FALSE)</f>
        <v>#REF!</v>
      </c>
      <c r="I18" s="99" t="e">
        <f>(VLOOKUP($A18,Table2.5a!$A$3:$Y$198,I$2,FALSE)-VLOOKUP($A18,#REF!,I$2,FALSE))/VLOOKUP($A18,Table2.5a!$A$3:$Y$198,I$2,FALSE)</f>
        <v>#REF!</v>
      </c>
      <c r="J18" s="99" t="e">
        <f>(VLOOKUP($A18,Table2.5a!$A$3:$Y$198,J$2,FALSE)-VLOOKUP($A18,#REF!,J$2,FALSE))/VLOOKUP($A18,Table2.5a!$A$3:$Y$198,J$2,FALSE)</f>
        <v>#REF!</v>
      </c>
      <c r="K18" s="99" t="e">
        <f>(VLOOKUP($A18,Table2.5a!$A$3:$Y$198,K$2,FALSE)-VLOOKUP($A18,#REF!,K$2,FALSE))/VLOOKUP($A18,Table2.5a!$A$3:$Y$198,K$2,FALSE)</f>
        <v>#REF!</v>
      </c>
      <c r="L18" s="99" t="e">
        <f>(VLOOKUP($A18,Table2.5a!$A$3:$Y$198,L$2,FALSE)-VLOOKUP($A18,#REF!,L$2,FALSE))/VLOOKUP($A18,Table2.5a!$A$3:$Y$198,L$2,FALSE)</f>
        <v>#REF!</v>
      </c>
      <c r="M18" s="99" t="e">
        <f>(VLOOKUP($A18,Table2.5a!$A$3:$Y$198,M$2,FALSE)-VLOOKUP($A18,#REF!,M$2,FALSE))/VLOOKUP($A18,Table2.5a!$A$3:$Y$198,M$2,FALSE)</f>
        <v>#REF!</v>
      </c>
      <c r="N18" s="99" t="e">
        <f>(VLOOKUP($A18,Table2.5a!$A$3:$Y$198,N$2,FALSE)-VLOOKUP($A18,#REF!,N$2,FALSE))/VLOOKUP($A18,Table2.5a!$A$3:$Y$198,N$2,FALSE)</f>
        <v>#REF!</v>
      </c>
      <c r="O18" s="99" t="e">
        <f>(VLOOKUP($A18,Table2.5a!$A$3:$Y$198,O$2,FALSE)-VLOOKUP($A18,#REF!,O$2,FALSE))/VLOOKUP($A18,Table2.5a!$A$3:$Y$198,O$2,FALSE)</f>
        <v>#REF!</v>
      </c>
      <c r="P18" s="99" t="e">
        <f>(VLOOKUP($A18,Table2.5a!$A$3:$Y$198,P$2,FALSE)-VLOOKUP($A18,#REF!,P$2,FALSE))/VLOOKUP($A18,Table2.5a!$A$3:$Y$198,P$2,FALSE)</f>
        <v>#REF!</v>
      </c>
      <c r="Q18" s="99" t="e">
        <f>(VLOOKUP($A18,Table2.5a!$A$3:$Y$198,Q$2,FALSE)-VLOOKUP($A18,#REF!,Q$2,FALSE))/VLOOKUP($A18,Table2.5a!$A$3:$Y$198,Q$2,FALSE)</f>
        <v>#REF!</v>
      </c>
      <c r="R18" s="99" t="e">
        <f>(VLOOKUP($A18,Table2.5a!$A$3:$Y$198,R$2,FALSE)-VLOOKUP($A18,#REF!,R$2,FALSE))/VLOOKUP($A18,Table2.5a!$A$3:$Y$198,R$2,FALSE)</f>
        <v>#REF!</v>
      </c>
      <c r="S18" s="99" t="e">
        <f>(VLOOKUP($A18,Table2.5a!$A$3:$Y$198,S$2,FALSE)-VLOOKUP($A18,#REF!,S$2,FALSE))/VLOOKUP($A18,Table2.5a!$A$3:$Y$198,S$2,FALSE)</f>
        <v>#REF!</v>
      </c>
      <c r="T18" s="99" t="e">
        <f>(VLOOKUP($A18,Table2.5a!$A$3:$Y$198,T$2,FALSE)-VLOOKUP($A18,#REF!,T$2,FALSE))/VLOOKUP($A18,Table2.5a!$A$3:$Y$198,T$2,FALSE)</f>
        <v>#REF!</v>
      </c>
      <c r="V18" s="100" t="str">
        <f>VLOOKUP($A18,Table2.5a!$A$3:$Y$198,E$2,FALSE)</f>
        <v>Arctic Village</v>
      </c>
      <c r="W18" s="101" t="str">
        <f>VLOOKUP($A18,Table2.5a!$A$3:$Y$198,F$2,FALSE)</f>
        <v>Arctic Village_grid</v>
      </c>
      <c r="X18" s="101" t="str">
        <f>VLOOKUP($A18,Table2.5a!$A$3:$Y$198,G$2,FALSE)</f>
        <v>Yukon-Koyukuk/Upper Tanana</v>
      </c>
      <c r="Y18" s="102">
        <f>VLOOKUP($A18,Table2.5a!$A$3:$Y$198,H$2,FALSE)</f>
        <v>202.16200000000001</v>
      </c>
      <c r="Z18" s="103" t="e">
        <f>VLOOKUP($A18,#REF!,E$2,FALSE)</f>
        <v>#REF!</v>
      </c>
      <c r="AA18" s="101" t="e">
        <f>VLOOKUP($A18,#REF!,F$2,FALSE)</f>
        <v>#REF!</v>
      </c>
      <c r="AB18" s="101" t="e">
        <f>VLOOKUP($A18,#REF!,G$2,FALSE)</f>
        <v>#REF!</v>
      </c>
      <c r="AC18" s="104" t="e">
        <f>VLOOKUP($A18,#REF!,H$2,FALSE)</f>
        <v>#REF!</v>
      </c>
      <c r="AD18" s="100">
        <f>VLOOKUP($A18,Table2.5a!$A$3:$Y$198,I$2,FALSE)</f>
        <v>202.16200000000001</v>
      </c>
      <c r="AE18" s="101">
        <f>VLOOKUP($A18,Table2.5a!$A$3:$Y$198,J$2,FALSE)</f>
        <v>94.666666666666671</v>
      </c>
      <c r="AF18" s="101">
        <f>VLOOKUP($A18,Table2.5a!$A$3:$Y$198,K$2,FALSE)</f>
        <v>1</v>
      </c>
      <c r="AG18" s="102">
        <f>VLOOKUP($A18,Table2.5a!$A$3:$Y$198,L$2,FALSE)</f>
        <v>130.602</v>
      </c>
      <c r="AH18" s="103" t="e">
        <f>VLOOKUP($A18,#REF!,I$2,FALSE)</f>
        <v>#REF!</v>
      </c>
      <c r="AI18" s="101" t="e">
        <f>VLOOKUP($A18,#REF!,J$2,FALSE)</f>
        <v>#REF!</v>
      </c>
      <c r="AJ18" s="101" t="e">
        <f>VLOOKUP($A18,#REF!,K$2,FALSE)</f>
        <v>#REF!</v>
      </c>
      <c r="AK18" s="104" t="e">
        <f>VLOOKUP($A18,#REF!,L$2,FALSE)</f>
        <v>#REF!</v>
      </c>
      <c r="AL18" s="100">
        <f>VLOOKUP($A18,Table2.5a!$A$3:$Y$198,M$2,FALSE)</f>
        <v>130.602</v>
      </c>
      <c r="AM18" s="101">
        <f>VLOOKUP($A18,Table2.5a!$A$3:$Y$198,N$2,FALSE)</f>
        <v>5</v>
      </c>
      <c r="AN18" s="101">
        <f>VLOOKUP($A18,Table2.5a!$A$3:$Y$198,O$2,FALSE)</f>
        <v>1</v>
      </c>
      <c r="AO18" s="102">
        <f>VLOOKUP($A18,Table2.5a!$A$3:$Y$198,P$2,FALSE)</f>
        <v>53.921999999999997</v>
      </c>
      <c r="AP18" s="103" t="e">
        <f>VLOOKUP($A18,#REF!,M$2,FALSE)</f>
        <v>#REF!</v>
      </c>
      <c r="AQ18" s="101" t="e">
        <f>VLOOKUP($A18,#REF!,N$2,FALSE)</f>
        <v>#REF!</v>
      </c>
      <c r="AR18" s="105" t="e">
        <f>VLOOKUP($A18,#REF!,O$2,FALSE)</f>
        <v>#REF!</v>
      </c>
      <c r="AS18" s="105" t="e">
        <f>VLOOKUP($A18,#REF!,P$2,FALSE)</f>
        <v>#REF!</v>
      </c>
      <c r="AT18" s="100">
        <f>VLOOKUP($A18,Table2.5a!$A$3:$Y$198,Q$2,FALSE)</f>
        <v>53.921999999999997</v>
      </c>
      <c r="AU18" s="101">
        <f>VLOOKUP($A18,Table2.5a!$A$3:$Y$198,R$2,FALSE)</f>
        <v>12.555555555555555</v>
      </c>
      <c r="AV18" s="101">
        <f>VLOOKUP($A18,Table2.5a!$A$3:$Y$198,S$2,FALSE)</f>
        <v>1</v>
      </c>
      <c r="AW18" s="102">
        <f>VLOOKUP($A18,Table2.5a!$A$3:$Y$198,T$2,FALSE)</f>
        <v>386.68600000000004</v>
      </c>
      <c r="AX18" s="103" t="e">
        <f>VLOOKUP($A18,#REF!,Q$2,FALSE)</f>
        <v>#REF!</v>
      </c>
      <c r="AY18" s="101" t="e">
        <f>VLOOKUP($A18,#REF!,R$2,FALSE)</f>
        <v>#REF!</v>
      </c>
      <c r="AZ18" s="101" t="e">
        <f>VLOOKUP($A18,#REF!,S$2,FALSE)</f>
        <v>#REF!</v>
      </c>
      <c r="BA18" s="104" t="e">
        <f>VLOOKUP($A18,#REF!,T$2,FALSE)</f>
        <v>#REF!</v>
      </c>
    </row>
    <row r="19" spans="1:53" s="98" customFormat="1" x14ac:dyDescent="0.25">
      <c r="A19" s="98" t="s">
        <v>807</v>
      </c>
      <c r="B19" s="98">
        <f>VLOOKUP($A19,Table2.5a!$A$3:$Y$198,'2.5a comparison'!B$2,FALSE)</f>
        <v>331750</v>
      </c>
      <c r="C19" s="98">
        <f>VLOOKUP($A19,Table2.5a!$A$3:$Y$198,'2.5a comparison'!C$2,FALSE)</f>
        <v>291</v>
      </c>
      <c r="D19" s="98" t="str">
        <f>VLOOKUP($A19,Table2.5a!$A$3:$Y$198,'2.5a comparison'!D$2,FALSE)</f>
        <v>Atka, City of</v>
      </c>
      <c r="E19" s="99" t="e">
        <f>(VLOOKUP($A19,Table2.5a!$A$3:$Y$198,E$2,FALSE)-VLOOKUP($A19,#REF!,E$2,FALSE))/VLOOKUP($A19,Table2.5a!$A$3:$Y$198,E$2,FALSE)</f>
        <v>#VALUE!</v>
      </c>
      <c r="F19" s="99" t="e">
        <f>(VLOOKUP($A19,Table2.5a!$A$3:$Y$198,F$2,FALSE)-VLOOKUP($A19,#REF!,F$2,FALSE))/VLOOKUP($A19,Table2.5a!$A$3:$Y$198,F$2,FALSE)</f>
        <v>#VALUE!</v>
      </c>
      <c r="G19" s="99" t="e">
        <f>(VLOOKUP($A19,Table2.5a!$A$3:$Y$198,G$2,FALSE)-VLOOKUP($A19,#REF!,G$2,FALSE))/VLOOKUP($A19,Table2.5a!$A$3:$Y$198,G$2,FALSE)</f>
        <v>#VALUE!</v>
      </c>
      <c r="H19" s="99" t="e">
        <f>(VLOOKUP($A19,Table2.5a!$A$3:$Y$198,H$2,FALSE)-VLOOKUP($A19,#REF!,H$2,FALSE))/VLOOKUP($A19,Table2.5a!$A$3:$Y$198,H$2,FALSE)</f>
        <v>#REF!</v>
      </c>
      <c r="I19" s="99" t="e">
        <f>(VLOOKUP($A19,Table2.5a!$A$3:$Y$198,I$2,FALSE)-VLOOKUP($A19,#REF!,I$2,FALSE))/VLOOKUP($A19,Table2.5a!$A$3:$Y$198,I$2,FALSE)</f>
        <v>#REF!</v>
      </c>
      <c r="J19" s="99" t="e">
        <f>(VLOOKUP($A19,Table2.5a!$A$3:$Y$198,J$2,FALSE)-VLOOKUP($A19,#REF!,J$2,FALSE))/VLOOKUP($A19,Table2.5a!$A$3:$Y$198,J$2,FALSE)</f>
        <v>#REF!</v>
      </c>
      <c r="K19" s="99" t="e">
        <f>(VLOOKUP($A19,Table2.5a!$A$3:$Y$198,K$2,FALSE)-VLOOKUP($A19,#REF!,K$2,FALSE))/VLOOKUP($A19,Table2.5a!$A$3:$Y$198,K$2,FALSE)</f>
        <v>#REF!</v>
      </c>
      <c r="L19" s="99" t="e">
        <f>(VLOOKUP($A19,Table2.5a!$A$3:$Y$198,L$2,FALSE)-VLOOKUP($A19,#REF!,L$2,FALSE))/VLOOKUP($A19,Table2.5a!$A$3:$Y$198,L$2,FALSE)</f>
        <v>#REF!</v>
      </c>
      <c r="M19" s="99" t="e">
        <f>(VLOOKUP($A19,Table2.5a!$A$3:$Y$198,M$2,FALSE)-VLOOKUP($A19,#REF!,M$2,FALSE))/VLOOKUP($A19,Table2.5a!$A$3:$Y$198,M$2,FALSE)</f>
        <v>#REF!</v>
      </c>
      <c r="N19" s="99" t="e">
        <f>(VLOOKUP($A19,Table2.5a!$A$3:$Y$198,N$2,FALSE)-VLOOKUP($A19,#REF!,N$2,FALSE))/VLOOKUP($A19,Table2.5a!$A$3:$Y$198,N$2,FALSE)</f>
        <v>#REF!</v>
      </c>
      <c r="O19" s="99" t="e">
        <f>(VLOOKUP($A19,Table2.5a!$A$3:$Y$198,O$2,FALSE)-VLOOKUP($A19,#REF!,O$2,FALSE))/VLOOKUP($A19,Table2.5a!$A$3:$Y$198,O$2,FALSE)</f>
        <v>#REF!</v>
      </c>
      <c r="P19" s="99" t="e">
        <f>(VLOOKUP($A19,Table2.5a!$A$3:$Y$198,P$2,FALSE)-VLOOKUP($A19,#REF!,P$2,FALSE))/VLOOKUP($A19,Table2.5a!$A$3:$Y$198,P$2,FALSE)</f>
        <v>#REF!</v>
      </c>
      <c r="Q19" s="99" t="e">
        <f>(VLOOKUP($A19,Table2.5a!$A$3:$Y$198,Q$2,FALSE)-VLOOKUP($A19,#REF!,Q$2,FALSE))/VLOOKUP($A19,Table2.5a!$A$3:$Y$198,Q$2,FALSE)</f>
        <v>#REF!</v>
      </c>
      <c r="R19" s="99" t="e">
        <f>(VLOOKUP($A19,Table2.5a!$A$3:$Y$198,R$2,FALSE)-VLOOKUP($A19,#REF!,R$2,FALSE))/VLOOKUP($A19,Table2.5a!$A$3:$Y$198,R$2,FALSE)</f>
        <v>#REF!</v>
      </c>
      <c r="S19" s="99" t="e">
        <f>(VLOOKUP($A19,Table2.5a!$A$3:$Y$198,S$2,FALSE)-VLOOKUP($A19,#REF!,S$2,FALSE))/VLOOKUP($A19,Table2.5a!$A$3:$Y$198,S$2,FALSE)</f>
        <v>#REF!</v>
      </c>
      <c r="T19" s="99" t="e">
        <f>(VLOOKUP($A19,Table2.5a!$A$3:$Y$198,T$2,FALSE)-VLOOKUP($A19,#REF!,T$2,FALSE))/VLOOKUP($A19,Table2.5a!$A$3:$Y$198,T$2,FALSE)</f>
        <v>#REF!</v>
      </c>
      <c r="V19" s="100" t="str">
        <f>VLOOKUP($A19,Table2.5a!$A$3:$Y$198,E$2,FALSE)</f>
        <v>Atka</v>
      </c>
      <c r="W19" s="101" t="str">
        <f>VLOOKUP($A19,Table2.5a!$A$3:$Y$198,F$2,FALSE)</f>
        <v>Atka_grid</v>
      </c>
      <c r="X19" s="101" t="str">
        <f>VLOOKUP($A19,Table2.5a!$A$3:$Y$198,G$2,FALSE)</f>
        <v>Aleutians</v>
      </c>
      <c r="Y19" s="102">
        <f>VLOOKUP($A19,Table2.5a!$A$3:$Y$198,H$2,FALSE)</f>
        <v>61.542145145454533</v>
      </c>
      <c r="Z19" s="103" t="e">
        <f>VLOOKUP($A19,#REF!,E$2,FALSE)</f>
        <v>#REF!</v>
      </c>
      <c r="AA19" s="101" t="e">
        <f>VLOOKUP($A19,#REF!,F$2,FALSE)</f>
        <v>#REF!</v>
      </c>
      <c r="AB19" s="101" t="e">
        <f>VLOOKUP($A19,#REF!,G$2,FALSE)</f>
        <v>#REF!</v>
      </c>
      <c r="AC19" s="104" t="e">
        <f>VLOOKUP($A19,#REF!,H$2,FALSE)</f>
        <v>#REF!</v>
      </c>
      <c r="AD19" s="100">
        <f>VLOOKUP($A19,Table2.5a!$A$3:$Y$198,I$2,FALSE)</f>
        <v>98.465999999999994</v>
      </c>
      <c r="AE19" s="101">
        <f>VLOOKUP($A19,Table2.5a!$A$3:$Y$198,J$2,FALSE)</f>
        <v>31</v>
      </c>
      <c r="AF19" s="101">
        <f>VLOOKUP($A19,Table2.5a!$A$3:$Y$198,K$2,FALSE)</f>
        <v>0.62500909090909085</v>
      </c>
      <c r="AG19" s="102">
        <f>VLOOKUP($A19,Table2.5a!$A$3:$Y$198,L$2,FALSE)</f>
        <v>76.579863872727259</v>
      </c>
      <c r="AH19" s="103" t="e">
        <f>VLOOKUP($A19,#REF!,I$2,FALSE)</f>
        <v>#REF!</v>
      </c>
      <c r="AI19" s="101" t="e">
        <f>VLOOKUP($A19,#REF!,J$2,FALSE)</f>
        <v>#REF!</v>
      </c>
      <c r="AJ19" s="101" t="e">
        <f>VLOOKUP($A19,#REF!,K$2,FALSE)</f>
        <v>#REF!</v>
      </c>
      <c r="AK19" s="104" t="e">
        <f>VLOOKUP($A19,#REF!,L$2,FALSE)</f>
        <v>#REF!</v>
      </c>
      <c r="AL19" s="100">
        <f>VLOOKUP($A19,Table2.5a!$A$3:$Y$198,M$2,FALSE)</f>
        <v>122.526</v>
      </c>
      <c r="AM19" s="101">
        <f>VLOOKUP($A19,Table2.5a!$A$3:$Y$198,N$2,FALSE)</f>
        <v>14.363636363636363</v>
      </c>
      <c r="AN19" s="101">
        <f>VLOOKUP($A19,Table2.5a!$A$3:$Y$198,O$2,FALSE)</f>
        <v>0.62500909090909085</v>
      </c>
      <c r="AO19" s="102">
        <f>VLOOKUP($A19,Table2.5a!$A$3:$Y$198,P$2,FALSE)</f>
        <v>44.716900418181815</v>
      </c>
      <c r="AP19" s="103" t="e">
        <f>VLOOKUP($A19,#REF!,M$2,FALSE)</f>
        <v>#REF!</v>
      </c>
      <c r="AQ19" s="101" t="e">
        <f>VLOOKUP($A19,#REF!,N$2,FALSE)</f>
        <v>#REF!</v>
      </c>
      <c r="AR19" s="105" t="e">
        <f>VLOOKUP($A19,#REF!,O$2,FALSE)</f>
        <v>#REF!</v>
      </c>
      <c r="AS19" s="105" t="e">
        <f>VLOOKUP($A19,#REF!,P$2,FALSE)</f>
        <v>#REF!</v>
      </c>
      <c r="AT19" s="100">
        <f>VLOOKUP($A19,Table2.5a!$A$3:$Y$198,Q$2,FALSE)</f>
        <v>71.546000000000006</v>
      </c>
      <c r="AU19" s="101">
        <f>VLOOKUP($A19,Table2.5a!$A$3:$Y$198,R$2,FALSE)</f>
        <v>17.636363636363637</v>
      </c>
      <c r="AV19" s="101">
        <f>VLOOKUP($A19,Table2.5a!$A$3:$Y$198,S$2,FALSE)</f>
        <v>0.62500909090909085</v>
      </c>
      <c r="AW19" s="102">
        <f>VLOOKUP($A19,Table2.5a!$A$3:$Y$198,T$2,FALSE)</f>
        <v>182.83890943636362</v>
      </c>
      <c r="AX19" s="103" t="e">
        <f>VLOOKUP($A19,#REF!,Q$2,FALSE)</f>
        <v>#REF!</v>
      </c>
      <c r="AY19" s="101" t="e">
        <f>VLOOKUP($A19,#REF!,R$2,FALSE)</f>
        <v>#REF!</v>
      </c>
      <c r="AZ19" s="101" t="e">
        <f>VLOOKUP($A19,#REF!,S$2,FALSE)</f>
        <v>#REF!</v>
      </c>
      <c r="BA19" s="104" t="e">
        <f>VLOOKUP($A19,#REF!,T$2,FALSE)</f>
        <v>#REF!</v>
      </c>
    </row>
    <row r="20" spans="1:53" s="98" customFormat="1" x14ac:dyDescent="0.25">
      <c r="A20" s="98" t="s">
        <v>839</v>
      </c>
      <c r="B20" s="98">
        <f>VLOOKUP($A20,Table2.5a!$A$3:$Y$198,'2.5a comparison'!B$2,FALSE)</f>
        <v>331780</v>
      </c>
      <c r="C20" s="98">
        <f>VLOOKUP($A20,Table2.5a!$A$3:$Y$198,'2.5a comparison'!C$2,FALSE)</f>
        <v>337</v>
      </c>
      <c r="D20" s="98" t="str">
        <f>VLOOKUP($A20,Table2.5a!$A$3:$Y$198,'2.5a comparison'!D$2,FALSE)</f>
        <v>Atmautluak Tribal Utilities</v>
      </c>
      <c r="E20" s="99" t="e">
        <f>(VLOOKUP($A20,Table2.5a!$A$3:$Y$198,E$2,FALSE)-VLOOKUP($A20,#REF!,E$2,FALSE))/VLOOKUP($A20,Table2.5a!$A$3:$Y$198,E$2,FALSE)</f>
        <v>#VALUE!</v>
      </c>
      <c r="F20" s="99" t="e">
        <f>(VLOOKUP($A20,Table2.5a!$A$3:$Y$198,F$2,FALSE)-VLOOKUP($A20,#REF!,F$2,FALSE))/VLOOKUP($A20,Table2.5a!$A$3:$Y$198,F$2,FALSE)</f>
        <v>#VALUE!</v>
      </c>
      <c r="G20" s="99" t="e">
        <f>(VLOOKUP($A20,Table2.5a!$A$3:$Y$198,G$2,FALSE)-VLOOKUP($A20,#REF!,G$2,FALSE))/VLOOKUP($A20,Table2.5a!$A$3:$Y$198,G$2,FALSE)</f>
        <v>#VALUE!</v>
      </c>
      <c r="H20" s="99" t="e">
        <f>(VLOOKUP($A20,Table2.5a!$A$3:$Y$198,H$2,FALSE)-VLOOKUP($A20,#REF!,H$2,FALSE))/VLOOKUP($A20,Table2.5a!$A$3:$Y$198,H$2,FALSE)</f>
        <v>#REF!</v>
      </c>
      <c r="I20" s="99" t="e">
        <f>(VLOOKUP($A20,Table2.5a!$A$3:$Y$198,I$2,FALSE)-VLOOKUP($A20,#REF!,I$2,FALSE))/VLOOKUP($A20,Table2.5a!$A$3:$Y$198,I$2,FALSE)</f>
        <v>#REF!</v>
      </c>
      <c r="J20" s="99" t="e">
        <f>(VLOOKUP($A20,Table2.5a!$A$3:$Y$198,J$2,FALSE)-VLOOKUP($A20,#REF!,J$2,FALSE))/VLOOKUP($A20,Table2.5a!$A$3:$Y$198,J$2,FALSE)</f>
        <v>#REF!</v>
      </c>
      <c r="K20" s="99" t="e">
        <f>(VLOOKUP($A20,Table2.5a!$A$3:$Y$198,K$2,FALSE)-VLOOKUP($A20,#REF!,K$2,FALSE))/VLOOKUP($A20,Table2.5a!$A$3:$Y$198,K$2,FALSE)</f>
        <v>#REF!</v>
      </c>
      <c r="L20" s="99" t="e">
        <f>(VLOOKUP($A20,Table2.5a!$A$3:$Y$198,L$2,FALSE)-VLOOKUP($A20,#REF!,L$2,FALSE))/VLOOKUP($A20,Table2.5a!$A$3:$Y$198,L$2,FALSE)</f>
        <v>#REF!</v>
      </c>
      <c r="M20" s="99" t="e">
        <f>(VLOOKUP($A20,Table2.5a!$A$3:$Y$198,M$2,FALSE)-VLOOKUP($A20,#REF!,M$2,FALSE))/VLOOKUP($A20,Table2.5a!$A$3:$Y$198,M$2,FALSE)</f>
        <v>#REF!</v>
      </c>
      <c r="N20" s="99" t="e">
        <f>(VLOOKUP($A20,Table2.5a!$A$3:$Y$198,N$2,FALSE)-VLOOKUP($A20,#REF!,N$2,FALSE))/VLOOKUP($A20,Table2.5a!$A$3:$Y$198,N$2,FALSE)</f>
        <v>#REF!</v>
      </c>
      <c r="O20" s="99" t="e">
        <f>(VLOOKUP($A20,Table2.5a!$A$3:$Y$198,O$2,FALSE)-VLOOKUP($A20,#REF!,O$2,FALSE))/VLOOKUP($A20,Table2.5a!$A$3:$Y$198,O$2,FALSE)</f>
        <v>#REF!</v>
      </c>
      <c r="P20" s="99" t="e">
        <f>(VLOOKUP($A20,Table2.5a!$A$3:$Y$198,P$2,FALSE)-VLOOKUP($A20,#REF!,P$2,FALSE))/VLOOKUP($A20,Table2.5a!$A$3:$Y$198,P$2,FALSE)</f>
        <v>#REF!</v>
      </c>
      <c r="Q20" s="99" t="e">
        <f>(VLOOKUP($A20,Table2.5a!$A$3:$Y$198,Q$2,FALSE)-VLOOKUP($A20,#REF!,Q$2,FALSE))/VLOOKUP($A20,Table2.5a!$A$3:$Y$198,Q$2,FALSE)</f>
        <v>#REF!</v>
      </c>
      <c r="R20" s="99" t="e">
        <f>(VLOOKUP($A20,Table2.5a!$A$3:$Y$198,R$2,FALSE)-VLOOKUP($A20,#REF!,R$2,FALSE))/VLOOKUP($A20,Table2.5a!$A$3:$Y$198,R$2,FALSE)</f>
        <v>#REF!</v>
      </c>
      <c r="S20" s="99" t="e">
        <f>(VLOOKUP($A20,Table2.5a!$A$3:$Y$198,S$2,FALSE)-VLOOKUP($A20,#REF!,S$2,FALSE))/VLOOKUP($A20,Table2.5a!$A$3:$Y$198,S$2,FALSE)</f>
        <v>#REF!</v>
      </c>
      <c r="T20" s="99" t="e">
        <f>(VLOOKUP($A20,Table2.5a!$A$3:$Y$198,T$2,FALSE)-VLOOKUP($A20,#REF!,T$2,FALSE))/VLOOKUP($A20,Table2.5a!$A$3:$Y$198,T$2,FALSE)</f>
        <v>#REF!</v>
      </c>
      <c r="V20" s="100" t="str">
        <f>VLOOKUP($A20,Table2.5a!$A$3:$Y$198,E$2,FALSE)</f>
        <v>Atmautluak</v>
      </c>
      <c r="W20" s="101" t="str">
        <f>VLOOKUP($A20,Table2.5a!$A$3:$Y$198,F$2,FALSE)</f>
        <v>Atmautluak_grid</v>
      </c>
      <c r="X20" s="101" t="str">
        <f>VLOOKUP($A20,Table2.5a!$A$3:$Y$198,G$2,FALSE)</f>
        <v>Lower Yukon-Kuskokwim</v>
      </c>
      <c r="Y20" s="102">
        <f>VLOOKUP($A20,Table2.5a!$A$3:$Y$198,H$2,FALSE)</f>
        <v>284.25144</v>
      </c>
      <c r="Z20" s="103" t="e">
        <f>VLOOKUP($A20,#REF!,E$2,FALSE)</f>
        <v>#REF!</v>
      </c>
      <c r="AA20" s="101" t="e">
        <f>VLOOKUP($A20,#REF!,F$2,FALSE)</f>
        <v>#REF!</v>
      </c>
      <c r="AB20" s="101" t="e">
        <f>VLOOKUP($A20,#REF!,G$2,FALSE)</f>
        <v>#REF!</v>
      </c>
      <c r="AC20" s="104" t="e">
        <f>VLOOKUP($A20,#REF!,H$2,FALSE)</f>
        <v>#REF!</v>
      </c>
      <c r="AD20" s="100">
        <f>VLOOKUP($A20,Table2.5a!$A$3:$Y$198,I$2,FALSE)</f>
        <v>430.68400000000003</v>
      </c>
      <c r="AE20" s="101">
        <f>VLOOKUP($A20,Table2.5a!$A$3:$Y$198,J$2,FALSE)</f>
        <v>73.666666666666671</v>
      </c>
      <c r="AF20" s="101">
        <f>VLOOKUP($A20,Table2.5a!$A$3:$Y$198,K$2,FALSE)</f>
        <v>0.65999999999999992</v>
      </c>
      <c r="AG20" s="102">
        <f>VLOOKUP($A20,Table2.5a!$A$3:$Y$198,L$2,FALSE)</f>
        <v>273.47430000000003</v>
      </c>
      <c r="AH20" s="103" t="e">
        <f>VLOOKUP($A20,#REF!,I$2,FALSE)</f>
        <v>#REF!</v>
      </c>
      <c r="AI20" s="101" t="e">
        <f>VLOOKUP($A20,#REF!,J$2,FALSE)</f>
        <v>#REF!</v>
      </c>
      <c r="AJ20" s="101" t="e">
        <f>VLOOKUP($A20,#REF!,K$2,FALSE)</f>
        <v>#REF!</v>
      </c>
      <c r="AK20" s="104" t="e">
        <f>VLOOKUP($A20,#REF!,L$2,FALSE)</f>
        <v>#REF!</v>
      </c>
      <c r="AL20" s="100">
        <f>VLOOKUP($A20,Table2.5a!$A$3:$Y$198,M$2,FALSE)</f>
        <v>414.35500000000002</v>
      </c>
      <c r="AM20" s="101">
        <f>VLOOKUP($A20,Table2.5a!$A$3:$Y$198,N$2,FALSE)</f>
        <v>8</v>
      </c>
      <c r="AN20" s="101">
        <f>VLOOKUP($A20,Table2.5a!$A$3:$Y$198,O$2,FALSE)</f>
        <v>0.66</v>
      </c>
      <c r="AO20" s="102">
        <f>VLOOKUP($A20,Table2.5a!$A$3:$Y$198,P$2,FALSE)</f>
        <v>85.57098000000002</v>
      </c>
      <c r="AP20" s="103" t="e">
        <f>VLOOKUP($A20,#REF!,M$2,FALSE)</f>
        <v>#REF!</v>
      </c>
      <c r="AQ20" s="101" t="e">
        <f>VLOOKUP($A20,#REF!,N$2,FALSE)</f>
        <v>#REF!</v>
      </c>
      <c r="AR20" s="105" t="e">
        <f>VLOOKUP($A20,#REF!,O$2,FALSE)</f>
        <v>#REF!</v>
      </c>
      <c r="AS20" s="105" t="e">
        <f>VLOOKUP($A20,#REF!,P$2,FALSE)</f>
        <v>#REF!</v>
      </c>
      <c r="AT20" s="100">
        <f>VLOOKUP($A20,Table2.5a!$A$3:$Y$198,Q$2,FALSE)</f>
        <v>129.65300000000002</v>
      </c>
      <c r="AU20" s="101">
        <f>VLOOKUP($A20,Table2.5a!$A$3:$Y$198,R$2,FALSE)</f>
        <v>13.5</v>
      </c>
      <c r="AV20" s="101">
        <f>VLOOKUP($A20,Table2.5a!$A$3:$Y$198,S$2,FALSE)</f>
        <v>0.66</v>
      </c>
      <c r="AW20" s="102">
        <f>VLOOKUP($A20,Table2.5a!$A$3:$Y$198,T$2,FALSE)</f>
        <v>643.29672000000005</v>
      </c>
      <c r="AX20" s="103" t="e">
        <f>VLOOKUP($A20,#REF!,Q$2,FALSE)</f>
        <v>#REF!</v>
      </c>
      <c r="AY20" s="101" t="e">
        <f>VLOOKUP($A20,#REF!,R$2,FALSE)</f>
        <v>#REF!</v>
      </c>
      <c r="AZ20" s="101" t="e">
        <f>VLOOKUP($A20,#REF!,S$2,FALSE)</f>
        <v>#REF!</v>
      </c>
      <c r="BA20" s="104" t="e">
        <f>VLOOKUP($A20,#REF!,T$2,FALSE)</f>
        <v>#REF!</v>
      </c>
    </row>
    <row r="21" spans="1:53" x14ac:dyDescent="0.25">
      <c r="A21" t="s">
        <v>762</v>
      </c>
      <c r="B21">
        <f>VLOOKUP($A21,Table2.5a!$A$3:$Y$198,'2.5a comparison'!B$2,FALSE)</f>
        <v>332360</v>
      </c>
      <c r="C21">
        <f>VLOOKUP($A21,Table2.5a!$A$3:$Y$198,'2.5a comparison'!C$2,FALSE)</f>
        <v>254</v>
      </c>
      <c r="D21" t="str">
        <f>VLOOKUP($A21,Table2.5a!$A$3:$Y$198,'2.5a comparison'!D$2,FALSE)</f>
        <v>North Slope Borough Power &amp; Light</v>
      </c>
      <c r="E21" s="4" t="e">
        <f>(VLOOKUP($A21,Table2.5a!$A$3:$Y$198,E$2,FALSE)-VLOOKUP($A21,#REF!,E$2,FALSE))/VLOOKUP($A21,Table2.5a!$A$3:$Y$198,E$2,FALSE)</f>
        <v>#VALUE!</v>
      </c>
      <c r="F21" s="4" t="e">
        <f>(VLOOKUP($A21,Table2.5a!$A$3:$Y$198,F$2,FALSE)-VLOOKUP($A21,#REF!,F$2,FALSE))/VLOOKUP($A21,Table2.5a!$A$3:$Y$198,F$2,FALSE)</f>
        <v>#VALUE!</v>
      </c>
      <c r="G21" s="4" t="e">
        <f>(VLOOKUP($A21,Table2.5a!$A$3:$Y$198,G$2,FALSE)-VLOOKUP($A21,#REF!,G$2,FALSE))/VLOOKUP($A21,Table2.5a!$A$3:$Y$198,G$2,FALSE)</f>
        <v>#VALUE!</v>
      </c>
      <c r="H21" s="4" t="e">
        <f>(VLOOKUP($A21,Table2.5a!$A$3:$Y$198,H$2,FALSE)-VLOOKUP($A21,#REF!,H$2,FALSE))/VLOOKUP($A21,Table2.5a!$A$3:$Y$198,H$2,FALSE)</f>
        <v>#REF!</v>
      </c>
      <c r="I21" s="4" t="e">
        <f>(VLOOKUP($A21,Table2.5a!$A$3:$Y$198,I$2,FALSE)-VLOOKUP($A21,#REF!,I$2,FALSE))/VLOOKUP($A21,Table2.5a!$A$3:$Y$198,I$2,FALSE)</f>
        <v>#REF!</v>
      </c>
      <c r="J21" s="4" t="e">
        <f>(VLOOKUP($A21,Table2.5a!$A$3:$Y$198,J$2,FALSE)-VLOOKUP($A21,#REF!,J$2,FALSE))/VLOOKUP($A21,Table2.5a!$A$3:$Y$198,J$2,FALSE)</f>
        <v>#REF!</v>
      </c>
      <c r="K21" s="4" t="e">
        <f>(VLOOKUP($A21,Table2.5a!$A$3:$Y$198,K$2,FALSE)-VLOOKUP($A21,#REF!,K$2,FALSE))/VLOOKUP($A21,Table2.5a!$A$3:$Y$198,K$2,FALSE)</f>
        <v>#REF!</v>
      </c>
      <c r="L21" s="4" t="e">
        <f>(VLOOKUP($A21,Table2.5a!$A$3:$Y$198,L$2,FALSE)-VLOOKUP($A21,#REF!,L$2,FALSE))/VLOOKUP($A21,Table2.5a!$A$3:$Y$198,L$2,FALSE)</f>
        <v>#REF!</v>
      </c>
      <c r="M21" s="4" t="e">
        <f>(VLOOKUP($A21,Table2.5a!$A$3:$Y$198,M$2,FALSE)-VLOOKUP($A21,#REF!,M$2,FALSE))/VLOOKUP($A21,Table2.5a!$A$3:$Y$198,M$2,FALSE)</f>
        <v>#REF!</v>
      </c>
      <c r="N21" s="4" t="e">
        <f>(VLOOKUP($A21,Table2.5a!$A$3:$Y$198,N$2,FALSE)-VLOOKUP($A21,#REF!,N$2,FALSE))/VLOOKUP($A21,Table2.5a!$A$3:$Y$198,N$2,FALSE)</f>
        <v>#REF!</v>
      </c>
      <c r="O21" s="4" t="e">
        <f>(VLOOKUP($A21,Table2.5a!$A$3:$Y$198,O$2,FALSE)-VLOOKUP($A21,#REF!,O$2,FALSE))/VLOOKUP($A21,Table2.5a!$A$3:$Y$198,O$2,FALSE)</f>
        <v>#REF!</v>
      </c>
      <c r="P21" s="4" t="e">
        <f>(VLOOKUP($A21,Table2.5a!$A$3:$Y$198,P$2,FALSE)-VLOOKUP($A21,#REF!,P$2,FALSE))/VLOOKUP($A21,Table2.5a!$A$3:$Y$198,P$2,FALSE)</f>
        <v>#REF!</v>
      </c>
      <c r="Q21" s="4" t="e">
        <f>(VLOOKUP($A21,Table2.5a!$A$3:$Y$198,Q$2,FALSE)-VLOOKUP($A21,#REF!,Q$2,FALSE))/VLOOKUP($A21,Table2.5a!$A$3:$Y$198,Q$2,FALSE)</f>
        <v>#REF!</v>
      </c>
      <c r="R21" s="4" t="e">
        <f>(VLOOKUP($A21,Table2.5a!$A$3:$Y$198,R$2,FALSE)-VLOOKUP($A21,#REF!,R$2,FALSE))/VLOOKUP($A21,Table2.5a!$A$3:$Y$198,R$2,FALSE)</f>
        <v>#REF!</v>
      </c>
      <c r="S21" s="4" t="e">
        <f>(VLOOKUP($A21,Table2.5a!$A$3:$Y$198,S$2,FALSE)-VLOOKUP($A21,#REF!,S$2,FALSE))/VLOOKUP($A21,Table2.5a!$A$3:$Y$198,S$2,FALSE)</f>
        <v>#REF!</v>
      </c>
      <c r="T21" s="4" t="e">
        <f>(VLOOKUP($A21,Table2.5a!$A$3:$Y$198,T$2,FALSE)-VLOOKUP($A21,#REF!,T$2,FALSE))/VLOOKUP($A21,Table2.5a!$A$3:$Y$198,T$2,FALSE)</f>
        <v>#REF!</v>
      </c>
      <c r="V21" s="78" t="str">
        <f>VLOOKUP($A21,Table2.5a!$A$3:$Y$198,E$2,FALSE)</f>
        <v>Atqasuk</v>
      </c>
      <c r="W21" s="79" t="str">
        <f>VLOOKUP($A21,Table2.5a!$A$3:$Y$198,F$2,FALSE)</f>
        <v>Atqasuk_grid</v>
      </c>
      <c r="X21" s="79" t="str">
        <f>VLOOKUP($A21,Table2.5a!$A$3:$Y$198,G$2,FALSE)</f>
        <v>North Slope</v>
      </c>
      <c r="Y21" s="80">
        <f>VLOOKUP($A21,Table2.5a!$A$3:$Y$198,H$2,FALSE)</f>
        <v>98.305799999999977</v>
      </c>
      <c r="Z21" s="88" t="e">
        <f>VLOOKUP($A21,#REF!,E$2,FALSE)</f>
        <v>#REF!</v>
      </c>
      <c r="AA21" s="66" t="e">
        <f>VLOOKUP($A21,#REF!,F$2,FALSE)</f>
        <v>#REF!</v>
      </c>
      <c r="AB21" s="66" t="e">
        <f>VLOOKUP($A21,#REF!,G$2,FALSE)</f>
        <v>#REF!</v>
      </c>
      <c r="AC21" s="89" t="e">
        <f>VLOOKUP($A21,#REF!,H$2,FALSE)</f>
        <v>#REF!</v>
      </c>
      <c r="AD21" s="65">
        <f>VLOOKUP($A21,Table2.5a!$A$3:$Y$198,I$2,FALSE)</f>
        <v>655.37199999999996</v>
      </c>
      <c r="AE21" s="66">
        <f>VLOOKUP($A21,Table2.5a!$A$3:$Y$198,J$2,FALSE)</f>
        <v>57.916666666666664</v>
      </c>
      <c r="AF21" s="66">
        <f>VLOOKUP($A21,Table2.5a!$A$3:$Y$198,K$2,FALSE)</f>
        <v>0.14999999999999997</v>
      </c>
      <c r="AG21" s="67">
        <f>VLOOKUP($A21,Table2.5a!$A$3:$Y$198,L$2,FALSE)</f>
        <v>347.34434999999991</v>
      </c>
      <c r="AH21" s="88" t="e">
        <f>VLOOKUP($A21,#REF!,I$2,FALSE)</f>
        <v>#REF!</v>
      </c>
      <c r="AI21" s="66" t="e">
        <f>VLOOKUP($A21,#REF!,J$2,FALSE)</f>
        <v>#REF!</v>
      </c>
      <c r="AJ21" s="66" t="e">
        <f>VLOOKUP($A21,#REF!,K$2,FALSE)</f>
        <v>#REF!</v>
      </c>
      <c r="AK21" s="89" t="e">
        <f>VLOOKUP($A21,#REF!,L$2,FALSE)</f>
        <v>#REF!</v>
      </c>
      <c r="AL21" s="65">
        <f>VLOOKUP($A21,Table2.5a!$A$3:$Y$198,M$2,FALSE)</f>
        <v>2315.6289999999999</v>
      </c>
      <c r="AM21" s="66">
        <f>VLOOKUP($A21,Table2.5a!$A$3:$Y$198,N$2,FALSE)</f>
        <v>1.8333333333333333</v>
      </c>
      <c r="AN21" s="66">
        <f>VLOOKUP($A21,Table2.5a!$A$3:$Y$198,O$2,FALSE)</f>
        <v>0.14999999999999997</v>
      </c>
      <c r="AO21" s="67">
        <f>VLOOKUP($A21,Table2.5a!$A$3:$Y$198,P$2,FALSE)</f>
        <v>10.681049999999997</v>
      </c>
      <c r="AP21" s="88" t="e">
        <f>VLOOKUP($A21,#REF!,M$2,FALSE)</f>
        <v>#REF!</v>
      </c>
      <c r="AQ21" s="66" t="e">
        <f>VLOOKUP($A21,#REF!,N$2,FALSE)</f>
        <v>#REF!</v>
      </c>
      <c r="AR21" s="96" t="e">
        <f>VLOOKUP($A21,#REF!,O$2,FALSE)</f>
        <v>#REF!</v>
      </c>
      <c r="AS21" s="96" t="e">
        <f>VLOOKUP($A21,#REF!,P$2,FALSE)</f>
        <v>#REF!</v>
      </c>
      <c r="AT21" s="65">
        <f>VLOOKUP($A21,Table2.5a!$A$3:$Y$198,Q$2,FALSE)</f>
        <v>71.206999999999994</v>
      </c>
      <c r="AU21" s="66">
        <f>VLOOKUP($A21,Table2.5a!$A$3:$Y$198,R$2,FALSE)</f>
        <v>57.75</v>
      </c>
      <c r="AV21" s="66">
        <f>VLOOKUP($A21,Table2.5a!$A$3:$Y$198,S$2,FALSE)</f>
        <v>0.14999999999999997</v>
      </c>
      <c r="AW21" s="67">
        <f>VLOOKUP($A21,Table2.5a!$A$3:$Y$198,T$2,FALSE)</f>
        <v>456.33119999999985</v>
      </c>
      <c r="AX21" s="88" t="e">
        <f>VLOOKUP($A21,#REF!,Q$2,FALSE)</f>
        <v>#REF!</v>
      </c>
      <c r="AY21" s="66" t="e">
        <f>VLOOKUP($A21,#REF!,R$2,FALSE)</f>
        <v>#REF!</v>
      </c>
      <c r="AZ21" s="66" t="e">
        <f>VLOOKUP($A21,#REF!,S$2,FALSE)</f>
        <v>#REF!</v>
      </c>
      <c r="BA21" s="89" t="e">
        <f>VLOOKUP($A21,#REF!,T$2,FALSE)</f>
        <v>#REF!</v>
      </c>
    </row>
    <row r="22" spans="1:53" x14ac:dyDescent="0.25">
      <c r="A22" t="s">
        <v>963</v>
      </c>
      <c r="B22">
        <f>VLOOKUP($A22,Table2.5a!$A$3:$Y$198,'2.5a comparison'!B$2,FALSE)</f>
        <v>331790</v>
      </c>
      <c r="C22">
        <f>VLOOKUP($A22,Table2.5a!$A$3:$Y$198,'2.5a comparison'!C$2,FALSE)</f>
        <v>420</v>
      </c>
      <c r="D22" t="str">
        <f>VLOOKUP($A22,Table2.5a!$A$3:$Y$198,'2.5a comparison'!D$2,FALSE)</f>
        <v>Beaver Joint Utilities</v>
      </c>
      <c r="E22" s="4" t="e">
        <f>(VLOOKUP($A22,Table2.5a!$A$3:$Y$198,E$2,FALSE)-VLOOKUP($A22,#REF!,E$2,FALSE))/VLOOKUP($A22,Table2.5a!$A$3:$Y$198,E$2,FALSE)</f>
        <v>#VALUE!</v>
      </c>
      <c r="F22" s="4" t="e">
        <f>(VLOOKUP($A22,Table2.5a!$A$3:$Y$198,F$2,FALSE)-VLOOKUP($A22,#REF!,F$2,FALSE))/VLOOKUP($A22,Table2.5a!$A$3:$Y$198,F$2,FALSE)</f>
        <v>#VALUE!</v>
      </c>
      <c r="G22" s="4" t="e">
        <f>(VLOOKUP($A22,Table2.5a!$A$3:$Y$198,G$2,FALSE)-VLOOKUP($A22,#REF!,G$2,FALSE))/VLOOKUP($A22,Table2.5a!$A$3:$Y$198,G$2,FALSE)</f>
        <v>#VALUE!</v>
      </c>
      <c r="H22" s="4" t="e">
        <f>(VLOOKUP($A22,Table2.5a!$A$3:$Y$198,H$2,FALSE)-VLOOKUP($A22,#REF!,H$2,FALSE))/VLOOKUP($A22,Table2.5a!$A$3:$Y$198,H$2,FALSE)</f>
        <v>#REF!</v>
      </c>
      <c r="I22" s="4" t="e">
        <f>(VLOOKUP($A22,Table2.5a!$A$3:$Y$198,I$2,FALSE)-VLOOKUP($A22,#REF!,I$2,FALSE))/VLOOKUP($A22,Table2.5a!$A$3:$Y$198,I$2,FALSE)</f>
        <v>#REF!</v>
      </c>
      <c r="J22" s="4" t="e">
        <f>(VLOOKUP($A22,Table2.5a!$A$3:$Y$198,J$2,FALSE)-VLOOKUP($A22,#REF!,J$2,FALSE))/VLOOKUP($A22,Table2.5a!$A$3:$Y$198,J$2,FALSE)</f>
        <v>#REF!</v>
      </c>
      <c r="K22" s="4" t="e">
        <f>(VLOOKUP($A22,Table2.5a!$A$3:$Y$198,K$2,FALSE)-VLOOKUP($A22,#REF!,K$2,FALSE))/VLOOKUP($A22,Table2.5a!$A$3:$Y$198,K$2,FALSE)</f>
        <v>#REF!</v>
      </c>
      <c r="L22" s="4" t="e">
        <f>(VLOOKUP($A22,Table2.5a!$A$3:$Y$198,L$2,FALSE)-VLOOKUP($A22,#REF!,L$2,FALSE))/VLOOKUP($A22,Table2.5a!$A$3:$Y$198,L$2,FALSE)</f>
        <v>#REF!</v>
      </c>
      <c r="M22" s="4" t="e">
        <f>(VLOOKUP($A22,Table2.5a!$A$3:$Y$198,M$2,FALSE)-VLOOKUP($A22,#REF!,M$2,FALSE))/VLOOKUP($A22,Table2.5a!$A$3:$Y$198,M$2,FALSE)</f>
        <v>#REF!</v>
      </c>
      <c r="N22" s="4" t="e">
        <f>(VLOOKUP($A22,Table2.5a!$A$3:$Y$198,N$2,FALSE)-VLOOKUP($A22,#REF!,N$2,FALSE))/VLOOKUP($A22,Table2.5a!$A$3:$Y$198,N$2,FALSE)</f>
        <v>#REF!</v>
      </c>
      <c r="O22" s="4" t="e">
        <f>(VLOOKUP($A22,Table2.5a!$A$3:$Y$198,O$2,FALSE)-VLOOKUP($A22,#REF!,O$2,FALSE))/VLOOKUP($A22,Table2.5a!$A$3:$Y$198,O$2,FALSE)</f>
        <v>#REF!</v>
      </c>
      <c r="P22" s="4" t="e">
        <f>(VLOOKUP($A22,Table2.5a!$A$3:$Y$198,P$2,FALSE)-VLOOKUP($A22,#REF!,P$2,FALSE))/VLOOKUP($A22,Table2.5a!$A$3:$Y$198,P$2,FALSE)</f>
        <v>#REF!</v>
      </c>
      <c r="Q22" s="4" t="e">
        <f>(VLOOKUP($A22,Table2.5a!$A$3:$Y$198,Q$2,FALSE)-VLOOKUP($A22,#REF!,Q$2,FALSE))/VLOOKUP($A22,Table2.5a!$A$3:$Y$198,Q$2,FALSE)</f>
        <v>#REF!</v>
      </c>
      <c r="R22" s="4" t="e">
        <f>(VLOOKUP($A22,Table2.5a!$A$3:$Y$198,R$2,FALSE)-VLOOKUP($A22,#REF!,R$2,FALSE))/VLOOKUP($A22,Table2.5a!$A$3:$Y$198,R$2,FALSE)</f>
        <v>#REF!</v>
      </c>
      <c r="S22" s="4" t="e">
        <f>(VLOOKUP($A22,Table2.5a!$A$3:$Y$198,S$2,FALSE)-VLOOKUP($A22,#REF!,S$2,FALSE))/VLOOKUP($A22,Table2.5a!$A$3:$Y$198,S$2,FALSE)</f>
        <v>#REF!</v>
      </c>
      <c r="T22" s="4" t="e">
        <f>(VLOOKUP($A22,Table2.5a!$A$3:$Y$198,T$2,FALSE)-VLOOKUP($A22,#REF!,T$2,FALSE))/VLOOKUP($A22,Table2.5a!$A$3:$Y$198,T$2,FALSE)</f>
        <v>#REF!</v>
      </c>
      <c r="V22" s="78" t="str">
        <f>VLOOKUP($A22,Table2.5a!$A$3:$Y$198,E$2,FALSE)</f>
        <v>Beaver</v>
      </c>
      <c r="W22" s="79" t="str">
        <f>VLOOKUP($A22,Table2.5a!$A$3:$Y$198,F$2,FALSE)</f>
        <v>Beaver_grid</v>
      </c>
      <c r="X22" s="79" t="str">
        <f>VLOOKUP($A22,Table2.5a!$A$3:$Y$198,G$2,FALSE)</f>
        <v>Yukon-Koyukuk/Upper Tanana</v>
      </c>
      <c r="Y22" s="80">
        <f>VLOOKUP($A22,Table2.5a!$A$3:$Y$198,H$2,FALSE)</f>
        <v>85.282200000000017</v>
      </c>
      <c r="Z22" s="88" t="e">
        <f>VLOOKUP($A22,#REF!,E$2,FALSE)</f>
        <v>#REF!</v>
      </c>
      <c r="AA22" s="66" t="e">
        <f>VLOOKUP($A22,#REF!,F$2,FALSE)</f>
        <v>#REF!</v>
      </c>
      <c r="AB22" s="66" t="e">
        <f>VLOOKUP($A22,#REF!,G$2,FALSE)</f>
        <v>#REF!</v>
      </c>
      <c r="AC22" s="89" t="e">
        <f>VLOOKUP($A22,#REF!,H$2,FALSE)</f>
        <v>#REF!</v>
      </c>
      <c r="AD22" s="65">
        <f>VLOOKUP($A22,Table2.5a!$A$3:$Y$198,I$2,FALSE)</f>
        <v>94.757999999999996</v>
      </c>
      <c r="AE22" s="66">
        <f>VLOOKUP($A22,Table2.5a!$A$3:$Y$198,J$2,FALSE)</f>
        <v>33</v>
      </c>
      <c r="AF22" s="66">
        <f>VLOOKUP($A22,Table2.5a!$A$3:$Y$198,K$2,FALSE)</f>
        <v>0.90000000000000024</v>
      </c>
      <c r="AG22" s="67">
        <f>VLOOKUP($A22,Table2.5a!$A$3:$Y$198,L$2,FALSE)</f>
        <v>92.975400000000022</v>
      </c>
      <c r="AH22" s="88" t="e">
        <f>VLOOKUP($A22,#REF!,I$2,FALSE)</f>
        <v>#REF!</v>
      </c>
      <c r="AI22" s="66" t="e">
        <f>VLOOKUP($A22,#REF!,J$2,FALSE)</f>
        <v>#REF!</v>
      </c>
      <c r="AJ22" s="66" t="e">
        <f>VLOOKUP($A22,#REF!,K$2,FALSE)</f>
        <v>#REF!</v>
      </c>
      <c r="AK22" s="89" t="e">
        <f>VLOOKUP($A22,#REF!,L$2,FALSE)</f>
        <v>#REF!</v>
      </c>
      <c r="AL22" s="65">
        <f>VLOOKUP($A22,Table2.5a!$A$3:$Y$198,M$2,FALSE)</f>
        <v>103.306</v>
      </c>
      <c r="AM22" s="66">
        <f>VLOOKUP($A22,Table2.5a!$A$3:$Y$198,N$2,FALSE)</f>
        <v>3</v>
      </c>
      <c r="AN22" s="66">
        <f>VLOOKUP($A22,Table2.5a!$A$3:$Y$198,O$2,FALSE)</f>
        <v>0.90000000000000024</v>
      </c>
      <c r="AO22" s="67">
        <f>VLOOKUP($A22,Table2.5a!$A$3:$Y$198,P$2,FALSE)</f>
        <v>85.677300000000031</v>
      </c>
      <c r="AP22" s="88" t="e">
        <f>VLOOKUP($A22,#REF!,M$2,FALSE)</f>
        <v>#REF!</v>
      </c>
      <c r="AQ22" s="66" t="e">
        <f>VLOOKUP($A22,#REF!,N$2,FALSE)</f>
        <v>#REF!</v>
      </c>
      <c r="AR22" s="96" t="e">
        <f>VLOOKUP($A22,#REF!,O$2,FALSE)</f>
        <v>#REF!</v>
      </c>
      <c r="AS22" s="96" t="e">
        <f>VLOOKUP($A22,#REF!,P$2,FALSE)</f>
        <v>#REF!</v>
      </c>
      <c r="AT22" s="65">
        <f>VLOOKUP($A22,Table2.5a!$A$3:$Y$198,Q$2,FALSE)</f>
        <v>95.197000000000003</v>
      </c>
      <c r="AU22" s="66">
        <f>VLOOKUP($A22,Table2.5a!$A$3:$Y$198,R$2,FALSE)</f>
        <v>11</v>
      </c>
      <c r="AV22" s="66">
        <f>VLOOKUP($A22,Table2.5a!$A$3:$Y$198,S$2,FALSE)</f>
        <v>0.90000000000000024</v>
      </c>
      <c r="AW22" s="67">
        <f>VLOOKUP($A22,Table2.5a!$A$3:$Y$198,T$2,FALSE)</f>
        <v>263.93490000000003</v>
      </c>
      <c r="AX22" s="88" t="e">
        <f>VLOOKUP($A22,#REF!,Q$2,FALSE)</f>
        <v>#REF!</v>
      </c>
      <c r="AY22" s="66" t="e">
        <f>VLOOKUP($A22,#REF!,R$2,FALSE)</f>
        <v>#REF!</v>
      </c>
      <c r="AZ22" s="66" t="e">
        <f>VLOOKUP($A22,#REF!,S$2,FALSE)</f>
        <v>#REF!</v>
      </c>
      <c r="BA22" s="89" t="e">
        <f>VLOOKUP($A22,#REF!,T$2,FALSE)</f>
        <v>#REF!</v>
      </c>
    </row>
    <row r="23" spans="1:53" s="54" customFormat="1" x14ac:dyDescent="0.25">
      <c r="A23" s="54" t="s">
        <v>486</v>
      </c>
      <c r="B23" s="54">
        <f>VLOOKUP($A23,Table2.5a!$A$3:$Y$198,'2.5a comparison'!B$2,FALSE)</f>
        <v>331800</v>
      </c>
      <c r="C23" s="54">
        <f>VLOOKUP($A23,Table2.5a!$A$3:$Y$198,'2.5a comparison'!C$2,FALSE)</f>
        <v>43</v>
      </c>
      <c r="D23" s="54" t="str">
        <f>VLOOKUP($A23,Table2.5a!$A$3:$Y$198,'2.5a comparison'!D$2,FALSE)</f>
        <v>Alaska Village Electric Cooperative</v>
      </c>
      <c r="E23" s="61" t="e">
        <f>(VLOOKUP($A23,Table2.5a!$A$3:$Y$198,E$2,FALSE)-VLOOKUP($A23,#REF!,E$2,FALSE))/VLOOKUP($A23,Table2.5a!$A$3:$Y$198,E$2,FALSE)</f>
        <v>#VALUE!</v>
      </c>
      <c r="F23" s="61" t="e">
        <f>(VLOOKUP($A23,Table2.5a!$A$3:$Y$198,F$2,FALSE)-VLOOKUP($A23,#REF!,F$2,FALSE))/VLOOKUP($A23,Table2.5a!$A$3:$Y$198,F$2,FALSE)</f>
        <v>#VALUE!</v>
      </c>
      <c r="G23" s="61" t="e">
        <f>(VLOOKUP($A23,Table2.5a!$A$3:$Y$198,G$2,FALSE)-VLOOKUP($A23,#REF!,G$2,FALSE))/VLOOKUP($A23,Table2.5a!$A$3:$Y$198,G$2,FALSE)</f>
        <v>#VALUE!</v>
      </c>
      <c r="H23" s="61" t="e">
        <f>(VLOOKUP($A23,Table2.5a!$A$3:$Y$198,H$2,FALSE)-VLOOKUP($A23,#REF!,H$2,FALSE))/VLOOKUP($A23,Table2.5a!$A$3:$Y$198,H$2,FALSE)</f>
        <v>#REF!</v>
      </c>
      <c r="I23" s="61" t="e">
        <f>(VLOOKUP($A23,Table2.5a!$A$3:$Y$198,I$2,FALSE)-VLOOKUP($A23,#REF!,I$2,FALSE))/VLOOKUP($A23,Table2.5a!$A$3:$Y$198,I$2,FALSE)</f>
        <v>#REF!</v>
      </c>
      <c r="J23" s="61" t="e">
        <f>(VLOOKUP($A23,Table2.5a!$A$3:$Y$198,J$2,FALSE)-VLOOKUP($A23,#REF!,J$2,FALSE))/VLOOKUP($A23,Table2.5a!$A$3:$Y$198,J$2,FALSE)</f>
        <v>#REF!</v>
      </c>
      <c r="K23" s="61" t="e">
        <f>(VLOOKUP($A23,Table2.5a!$A$3:$Y$198,K$2,FALSE)-VLOOKUP($A23,#REF!,K$2,FALSE))/VLOOKUP($A23,Table2.5a!$A$3:$Y$198,K$2,FALSE)</f>
        <v>#REF!</v>
      </c>
      <c r="L23" s="61" t="e">
        <f>(VLOOKUP($A23,Table2.5a!$A$3:$Y$198,L$2,FALSE)-VLOOKUP($A23,#REF!,L$2,FALSE))/VLOOKUP($A23,Table2.5a!$A$3:$Y$198,L$2,FALSE)</f>
        <v>#REF!</v>
      </c>
      <c r="M23" s="61" t="e">
        <f>(VLOOKUP($A23,Table2.5a!$A$3:$Y$198,M$2,FALSE)-VLOOKUP($A23,#REF!,M$2,FALSE))/VLOOKUP($A23,Table2.5a!$A$3:$Y$198,M$2,FALSE)</f>
        <v>#REF!</v>
      </c>
      <c r="N23" s="61" t="e">
        <f>(VLOOKUP($A23,Table2.5a!$A$3:$Y$198,N$2,FALSE)-VLOOKUP($A23,#REF!,N$2,FALSE))/VLOOKUP($A23,Table2.5a!$A$3:$Y$198,N$2,FALSE)</f>
        <v>#REF!</v>
      </c>
      <c r="O23" s="61" t="e">
        <f>(VLOOKUP($A23,Table2.5a!$A$3:$Y$198,O$2,FALSE)-VLOOKUP($A23,#REF!,O$2,FALSE))/VLOOKUP($A23,Table2.5a!$A$3:$Y$198,O$2,FALSE)</f>
        <v>#REF!</v>
      </c>
      <c r="P23" s="61" t="e">
        <f>(VLOOKUP($A23,Table2.5a!$A$3:$Y$198,P$2,FALSE)-VLOOKUP($A23,#REF!,P$2,FALSE))/VLOOKUP($A23,Table2.5a!$A$3:$Y$198,P$2,FALSE)</f>
        <v>#REF!</v>
      </c>
      <c r="Q23" s="61" t="e">
        <f>(VLOOKUP($A23,Table2.5a!$A$3:$Y$198,Q$2,FALSE)-VLOOKUP($A23,#REF!,Q$2,FALSE))/VLOOKUP($A23,Table2.5a!$A$3:$Y$198,Q$2,FALSE)</f>
        <v>#REF!</v>
      </c>
      <c r="R23" s="61" t="e">
        <f>(VLOOKUP($A23,Table2.5a!$A$3:$Y$198,R$2,FALSE)-VLOOKUP($A23,#REF!,R$2,FALSE))/VLOOKUP($A23,Table2.5a!$A$3:$Y$198,R$2,FALSE)</f>
        <v>#REF!</v>
      </c>
      <c r="S23" s="61" t="e">
        <f>(VLOOKUP($A23,Table2.5a!$A$3:$Y$198,S$2,FALSE)-VLOOKUP($A23,#REF!,S$2,FALSE))/VLOOKUP($A23,Table2.5a!$A$3:$Y$198,S$2,FALSE)</f>
        <v>#REF!</v>
      </c>
      <c r="T23" s="61" t="e">
        <f>(VLOOKUP($A23,Table2.5a!$A$3:$Y$198,T$2,FALSE)-VLOOKUP($A23,#REF!,T$2,FALSE))/VLOOKUP($A23,Table2.5a!$A$3:$Y$198,T$2,FALSE)</f>
        <v>#REF!</v>
      </c>
      <c r="V23" s="78" t="str">
        <f>VLOOKUP($A23,Table2.5a!$A$3:$Y$198,E$2,FALSE)</f>
        <v>Bethel, Oscarville</v>
      </c>
      <c r="W23" s="79" t="str">
        <f>VLOOKUP($A23,Table2.5a!$A$3:$Y$198,F$2,FALSE)</f>
        <v>Bethel_grid</v>
      </c>
      <c r="X23" s="79" t="str">
        <f>VLOOKUP($A23,Table2.5a!$A$3:$Y$198,G$2,FALSE)</f>
        <v>Lower Yukon-Kuskokwim</v>
      </c>
      <c r="Y23" s="80">
        <f>VLOOKUP($A23,Table2.5a!$A$3:$Y$198,H$2,FALSE)</f>
        <v>3351.5833748500008</v>
      </c>
      <c r="Z23" s="90" t="e">
        <f>VLOOKUP($A23,#REF!,E$2,FALSE)</f>
        <v>#REF!</v>
      </c>
      <c r="AA23" s="69" t="e">
        <f>VLOOKUP($A23,#REF!,F$2,FALSE)</f>
        <v>#REF!</v>
      </c>
      <c r="AB23" s="69" t="e">
        <f>VLOOKUP($A23,#REF!,G$2,FALSE)</f>
        <v>#REF!</v>
      </c>
      <c r="AC23" s="91" t="e">
        <f>VLOOKUP($A23,#REF!,H$2,FALSE)</f>
        <v>#REF!</v>
      </c>
      <c r="AD23" s="68">
        <f>VLOOKUP($A23,Table2.5a!$A$3:$Y$198,I$2,FALSE)</f>
        <v>10516.971</v>
      </c>
      <c r="AE23" s="69">
        <f>VLOOKUP($A23,Table2.5a!$A$3:$Y$198,J$2,FALSE)</f>
        <v>1723.1666666666667</v>
      </c>
      <c r="AF23" s="69">
        <f>VLOOKUP($A23,Table2.5a!$A$3:$Y$198,K$2,FALSE)</f>
        <v>0.31868333333333343</v>
      </c>
      <c r="AG23" s="70">
        <f>VLOOKUP($A23,Table2.5a!$A$3:$Y$198,L$2,FALSE)</f>
        <v>4912.6823646833345</v>
      </c>
      <c r="AH23" s="90" t="e">
        <f>VLOOKUP($A23,#REF!,I$2,FALSE)</f>
        <v>#REF!</v>
      </c>
      <c r="AI23" s="69" t="e">
        <f>VLOOKUP($A23,#REF!,J$2,FALSE)</f>
        <v>#REF!</v>
      </c>
      <c r="AJ23" s="69" t="e">
        <f>VLOOKUP($A23,#REF!,K$2,FALSE)</f>
        <v>#REF!</v>
      </c>
      <c r="AK23" s="91" t="e">
        <f>VLOOKUP($A23,#REF!,L$2,FALSE)</f>
        <v>#REF!</v>
      </c>
      <c r="AL23" s="68">
        <f>VLOOKUP($A23,Table2.5a!$A$3:$Y$198,M$2,FALSE)</f>
        <v>15415.561</v>
      </c>
      <c r="AM23" s="69">
        <f>VLOOKUP($A23,Table2.5a!$A$3:$Y$198,N$2,FALSE)</f>
        <v>43.666666666666664</v>
      </c>
      <c r="AN23" s="69">
        <f>VLOOKUP($A23,Table2.5a!$A$3:$Y$198,O$2,FALSE)</f>
        <v>0.31868333333333343</v>
      </c>
      <c r="AO23" s="70">
        <f>VLOOKUP($A23,Table2.5a!$A$3:$Y$198,P$2,FALSE)</f>
        <v>4857.2419812333355</v>
      </c>
      <c r="AP23" s="90" t="e">
        <f>VLOOKUP($A23,#REF!,M$2,FALSE)</f>
        <v>#REF!</v>
      </c>
      <c r="AQ23" s="69" t="e">
        <f>VLOOKUP($A23,#REF!,N$2,FALSE)</f>
        <v>#REF!</v>
      </c>
      <c r="AR23" s="97" t="e">
        <f>VLOOKUP($A23,#REF!,O$2,FALSE)</f>
        <v>#REF!</v>
      </c>
      <c r="AS23" s="97" t="e">
        <f>VLOOKUP($A23,#REF!,P$2,FALSE)</f>
        <v>#REF!</v>
      </c>
      <c r="AT23" s="68">
        <f>VLOOKUP($A23,Table2.5a!$A$3:$Y$198,Q$2,FALSE)</f>
        <v>15241.594000000001</v>
      </c>
      <c r="AU23" s="69">
        <f>VLOOKUP($A23,Table2.5a!$A$3:$Y$198,R$2,FALSE)</f>
        <v>1082.8333333333333</v>
      </c>
      <c r="AV23" s="69">
        <f>VLOOKUP($A23,Table2.5a!$A$3:$Y$198,S$2,FALSE)</f>
        <v>0.31868333333333349</v>
      </c>
      <c r="AW23" s="70">
        <f>VLOOKUP($A23,Table2.5a!$A$3:$Y$198,T$2,FALSE)</f>
        <v>13121.507720766669</v>
      </c>
      <c r="AX23" s="90" t="e">
        <f>VLOOKUP($A23,#REF!,Q$2,FALSE)</f>
        <v>#REF!</v>
      </c>
      <c r="AY23" s="69" t="e">
        <f>VLOOKUP($A23,#REF!,R$2,FALSE)</f>
        <v>#REF!</v>
      </c>
      <c r="AZ23" s="69" t="e">
        <f>VLOOKUP($A23,#REF!,S$2,FALSE)</f>
        <v>#REF!</v>
      </c>
      <c r="BA23" s="91" t="e">
        <f>VLOOKUP($A23,#REF!,T$2,FALSE)</f>
        <v>#REF!</v>
      </c>
    </row>
    <row r="24" spans="1:53" x14ac:dyDescent="0.25">
      <c r="A24" t="s">
        <v>383</v>
      </c>
      <c r="B24">
        <f>VLOOKUP($A24,Table2.5a!$A$3:$Y$198,'2.5a comparison'!B$2,FALSE)</f>
        <v>331060</v>
      </c>
      <c r="C24">
        <f>VLOOKUP($A24,Table2.5a!$A$3:$Y$198,'2.5a comparison'!C$2,FALSE)</f>
        <v>2</v>
      </c>
      <c r="D24" t="str">
        <f>VLOOKUP($A24,Table2.5a!$A$3:$Y$198,'2.5a comparison'!D$2,FALSE)</f>
        <v>Alaska Power &amp; Telephone Company</v>
      </c>
      <c r="E24" s="4" t="e">
        <f>(VLOOKUP($A24,Table2.5a!$A$3:$Y$198,E$2,FALSE)-VLOOKUP($A24,#REF!,E$2,FALSE))/VLOOKUP($A24,Table2.5a!$A$3:$Y$198,E$2,FALSE)</f>
        <v>#VALUE!</v>
      </c>
      <c r="F24" s="4" t="e">
        <f>(VLOOKUP($A24,Table2.5a!$A$3:$Y$198,F$2,FALSE)-VLOOKUP($A24,#REF!,F$2,FALSE))/VLOOKUP($A24,Table2.5a!$A$3:$Y$198,F$2,FALSE)</f>
        <v>#VALUE!</v>
      </c>
      <c r="G24" s="4" t="e">
        <f>(VLOOKUP($A24,Table2.5a!$A$3:$Y$198,G$2,FALSE)-VLOOKUP($A24,#REF!,G$2,FALSE))/VLOOKUP($A24,Table2.5a!$A$3:$Y$198,G$2,FALSE)</f>
        <v>#VALUE!</v>
      </c>
      <c r="H24" s="4" t="e">
        <f>(VLOOKUP($A24,Table2.5a!$A$3:$Y$198,H$2,FALSE)-VLOOKUP($A24,#REF!,H$2,FALSE))/VLOOKUP($A24,Table2.5a!$A$3:$Y$198,H$2,FALSE)</f>
        <v>#REF!</v>
      </c>
      <c r="I24" s="4" t="e">
        <f>(VLOOKUP($A24,Table2.5a!$A$3:$Y$198,I$2,FALSE)-VLOOKUP($A24,#REF!,I$2,FALSE))/VLOOKUP($A24,Table2.5a!$A$3:$Y$198,I$2,FALSE)</f>
        <v>#REF!</v>
      </c>
      <c r="J24" s="4" t="e">
        <f>(VLOOKUP($A24,Table2.5a!$A$3:$Y$198,J$2,FALSE)-VLOOKUP($A24,#REF!,J$2,FALSE))/VLOOKUP($A24,Table2.5a!$A$3:$Y$198,J$2,FALSE)</f>
        <v>#REF!</v>
      </c>
      <c r="K24" s="4" t="e">
        <f>(VLOOKUP($A24,Table2.5a!$A$3:$Y$198,K$2,FALSE)-VLOOKUP($A24,#REF!,K$2,FALSE))/VLOOKUP($A24,Table2.5a!$A$3:$Y$198,K$2,FALSE)</f>
        <v>#REF!</v>
      </c>
      <c r="L24" s="4" t="e">
        <f>(VLOOKUP($A24,Table2.5a!$A$3:$Y$198,L$2,FALSE)-VLOOKUP($A24,#REF!,L$2,FALSE))/VLOOKUP($A24,Table2.5a!$A$3:$Y$198,L$2,FALSE)</f>
        <v>#REF!</v>
      </c>
      <c r="M24" s="4" t="e">
        <f>(VLOOKUP($A24,Table2.5a!$A$3:$Y$198,M$2,FALSE)-VLOOKUP($A24,#REF!,M$2,FALSE))/VLOOKUP($A24,Table2.5a!$A$3:$Y$198,M$2,FALSE)</f>
        <v>#REF!</v>
      </c>
      <c r="N24" s="4" t="e">
        <f>(VLOOKUP($A24,Table2.5a!$A$3:$Y$198,N$2,FALSE)-VLOOKUP($A24,#REF!,N$2,FALSE))/VLOOKUP($A24,Table2.5a!$A$3:$Y$198,N$2,FALSE)</f>
        <v>#REF!</v>
      </c>
      <c r="O24" s="4" t="e">
        <f>(VLOOKUP($A24,Table2.5a!$A$3:$Y$198,O$2,FALSE)-VLOOKUP($A24,#REF!,O$2,FALSE))/VLOOKUP($A24,Table2.5a!$A$3:$Y$198,O$2,FALSE)</f>
        <v>#REF!</v>
      </c>
      <c r="P24" s="4" t="e">
        <f>(VLOOKUP($A24,Table2.5a!$A$3:$Y$198,P$2,FALSE)-VLOOKUP($A24,#REF!,P$2,FALSE))/VLOOKUP($A24,Table2.5a!$A$3:$Y$198,P$2,FALSE)</f>
        <v>#REF!</v>
      </c>
      <c r="Q24" s="4" t="e">
        <f>(VLOOKUP($A24,Table2.5a!$A$3:$Y$198,Q$2,FALSE)-VLOOKUP($A24,#REF!,Q$2,FALSE))/VLOOKUP($A24,Table2.5a!$A$3:$Y$198,Q$2,FALSE)</f>
        <v>#REF!</v>
      </c>
      <c r="R24" s="4" t="e">
        <f>(VLOOKUP($A24,Table2.5a!$A$3:$Y$198,R$2,FALSE)-VLOOKUP($A24,#REF!,R$2,FALSE))/VLOOKUP($A24,Table2.5a!$A$3:$Y$198,R$2,FALSE)</f>
        <v>#REF!</v>
      </c>
      <c r="S24" s="4" t="e">
        <f>(VLOOKUP($A24,Table2.5a!$A$3:$Y$198,S$2,FALSE)-VLOOKUP($A24,#REF!,S$2,FALSE))/VLOOKUP($A24,Table2.5a!$A$3:$Y$198,S$2,FALSE)</f>
        <v>#REF!</v>
      </c>
      <c r="T24" s="4" t="e">
        <f>(VLOOKUP($A24,Table2.5a!$A$3:$Y$198,T$2,FALSE)-VLOOKUP($A24,#REF!,T$2,FALSE))/VLOOKUP($A24,Table2.5a!$A$3:$Y$198,T$2,FALSE)</f>
        <v>#REF!</v>
      </c>
      <c r="V24" s="78" t="str">
        <f>VLOOKUP($A24,Table2.5a!$A$3:$Y$198,E$2,FALSE)</f>
        <v>Bettles, Evansville</v>
      </c>
      <c r="W24" s="79" t="str">
        <f>VLOOKUP($A24,Table2.5a!$A$3:$Y$198,F$2,FALSE)</f>
        <v>Bettles_grid</v>
      </c>
      <c r="X24" s="79" t="str">
        <f>VLOOKUP($A24,Table2.5a!$A$3:$Y$198,G$2,FALSE)</f>
        <v>Yukon-Koyukuk/Upper Tanana</v>
      </c>
      <c r="Y24" s="80">
        <f>VLOOKUP($A24,Table2.5a!$A$3:$Y$198,H$2,FALSE)</f>
        <v>76.001634741666663</v>
      </c>
      <c r="Z24" s="88" t="e">
        <f>VLOOKUP($A24,#REF!,E$2,FALSE)</f>
        <v>#REF!</v>
      </c>
      <c r="AA24" s="66" t="e">
        <f>VLOOKUP($A24,#REF!,F$2,FALSE)</f>
        <v>#REF!</v>
      </c>
      <c r="AB24" s="66" t="e">
        <f>VLOOKUP($A24,#REF!,G$2,FALSE)</f>
        <v>#REF!</v>
      </c>
      <c r="AC24" s="89" t="e">
        <f>VLOOKUP($A24,#REF!,H$2,FALSE)</f>
        <v>#REF!</v>
      </c>
      <c r="AD24" s="65">
        <f>VLOOKUP($A24,Table2.5a!$A$3:$Y$198,I$2,FALSE)</f>
        <v>102.131</v>
      </c>
      <c r="AE24" s="66">
        <f>VLOOKUP($A24,Table2.5a!$A$3:$Y$198,J$2,FALSE)</f>
        <v>32.333333333333336</v>
      </c>
      <c r="AF24" s="66">
        <f>VLOOKUP($A24,Table2.5a!$A$3:$Y$198,K$2,FALSE)</f>
        <v>0.74415833333333326</v>
      </c>
      <c r="AG24" s="67">
        <f>VLOOKUP($A24,Table2.5a!$A$3:$Y$198,L$2,FALSE)</f>
        <v>66.329064724999995</v>
      </c>
      <c r="AH24" s="88" t="e">
        <f>VLOOKUP($A24,#REF!,I$2,FALSE)</f>
        <v>#REF!</v>
      </c>
      <c r="AI24" s="66" t="e">
        <f>VLOOKUP($A24,#REF!,J$2,FALSE)</f>
        <v>#REF!</v>
      </c>
      <c r="AJ24" s="66" t="e">
        <f>VLOOKUP($A24,#REF!,K$2,FALSE)</f>
        <v>#REF!</v>
      </c>
      <c r="AK24" s="89" t="e">
        <f>VLOOKUP($A24,#REF!,L$2,FALSE)</f>
        <v>#REF!</v>
      </c>
      <c r="AL24" s="65">
        <f>VLOOKUP($A24,Table2.5a!$A$3:$Y$198,M$2,FALSE)</f>
        <v>89.132999999999996</v>
      </c>
      <c r="AM24" s="66">
        <f>VLOOKUP($A24,Table2.5a!$A$3:$Y$198,N$2,FALSE)</f>
        <v>7</v>
      </c>
      <c r="AN24" s="66">
        <f>VLOOKUP($A24,Table2.5a!$A$3:$Y$198,O$2,FALSE)</f>
        <v>0.74415833333333337</v>
      </c>
      <c r="AO24" s="67">
        <f>VLOOKUP($A24,Table2.5a!$A$3:$Y$198,P$2,FALSE)</f>
        <v>210.09003650833336</v>
      </c>
      <c r="AP24" s="88" t="e">
        <f>VLOOKUP($A24,#REF!,M$2,FALSE)</f>
        <v>#REF!</v>
      </c>
      <c r="AQ24" s="66" t="e">
        <f>VLOOKUP($A24,#REF!,N$2,FALSE)</f>
        <v>#REF!</v>
      </c>
      <c r="AR24" s="96" t="e">
        <f>VLOOKUP($A24,#REF!,O$2,FALSE)</f>
        <v>#REF!</v>
      </c>
      <c r="AS24" s="96" t="e">
        <f>VLOOKUP($A24,#REF!,P$2,FALSE)</f>
        <v>#REF!</v>
      </c>
      <c r="AT24" s="65">
        <f>VLOOKUP($A24,Table2.5a!$A$3:$Y$198,Q$2,FALSE)</f>
        <v>282.31900000000002</v>
      </c>
      <c r="AU24" s="66">
        <f>VLOOKUP($A24,Table2.5a!$A$3:$Y$198,R$2,FALSE)</f>
        <v>29.083333333333336</v>
      </c>
      <c r="AV24" s="66">
        <f>VLOOKUP($A24,Table2.5a!$A$3:$Y$198,S$2,FALSE)</f>
        <v>0.74415833333333337</v>
      </c>
      <c r="AW24" s="67">
        <f>VLOOKUP($A24,Table2.5a!$A$3:$Y$198,T$2,FALSE)</f>
        <v>352.42073597500001</v>
      </c>
      <c r="AX24" s="88" t="e">
        <f>VLOOKUP($A24,#REF!,Q$2,FALSE)</f>
        <v>#REF!</v>
      </c>
      <c r="AY24" s="66" t="e">
        <f>VLOOKUP($A24,#REF!,R$2,FALSE)</f>
        <v>#REF!</v>
      </c>
      <c r="AZ24" s="66" t="e">
        <f>VLOOKUP($A24,#REF!,S$2,FALSE)</f>
        <v>#REF!</v>
      </c>
      <c r="BA24" s="89" t="e">
        <f>VLOOKUP($A24,#REF!,T$2,FALSE)</f>
        <v>#REF!</v>
      </c>
    </row>
    <row r="25" spans="1:53" x14ac:dyDescent="0.25">
      <c r="A25" t="s">
        <v>1097</v>
      </c>
      <c r="B25">
        <f>VLOOKUP($A25,Table2.5a!$A$3:$Y$198,'2.5a comparison'!B$2,FALSE)</f>
        <v>331810</v>
      </c>
      <c r="C25">
        <f>VLOOKUP($A25,Table2.5a!$A$3:$Y$198,'2.5a comparison'!C$2,FALSE)</f>
        <v>767</v>
      </c>
      <c r="D25" t="str">
        <f>VLOOKUP($A25,Table2.5a!$A$3:$Y$198,'2.5a comparison'!D$2,FALSE)</f>
        <v>Birch Creek Electric Company</v>
      </c>
      <c r="E25" s="4" t="e">
        <f>(VLOOKUP($A25,Table2.5a!$A$3:$Y$198,E$2,FALSE)-VLOOKUP($A25,#REF!,E$2,FALSE))/VLOOKUP($A25,Table2.5a!$A$3:$Y$198,E$2,FALSE)</f>
        <v>#VALUE!</v>
      </c>
      <c r="F25" s="4" t="e">
        <f>(VLOOKUP($A25,Table2.5a!$A$3:$Y$198,F$2,FALSE)-VLOOKUP($A25,#REF!,F$2,FALSE))/VLOOKUP($A25,Table2.5a!$A$3:$Y$198,F$2,FALSE)</f>
        <v>#VALUE!</v>
      </c>
      <c r="G25" s="4" t="e">
        <f>(VLOOKUP($A25,Table2.5a!$A$3:$Y$198,G$2,FALSE)-VLOOKUP($A25,#REF!,G$2,FALSE))/VLOOKUP($A25,Table2.5a!$A$3:$Y$198,G$2,FALSE)</f>
        <v>#VALUE!</v>
      </c>
      <c r="H25" s="4" t="e">
        <f>(VLOOKUP($A25,Table2.5a!$A$3:$Y$198,H$2,FALSE)-VLOOKUP($A25,#REF!,H$2,FALSE))/VLOOKUP($A25,Table2.5a!$A$3:$Y$198,H$2,FALSE)</f>
        <v>#REF!</v>
      </c>
      <c r="I25" s="4" t="e">
        <f>(VLOOKUP($A25,Table2.5a!$A$3:$Y$198,I$2,FALSE)-VLOOKUP($A25,#REF!,I$2,FALSE))/VLOOKUP($A25,Table2.5a!$A$3:$Y$198,I$2,FALSE)</f>
        <v>#REF!</v>
      </c>
      <c r="J25" s="4" t="e">
        <f>(VLOOKUP($A25,Table2.5a!$A$3:$Y$198,J$2,FALSE)-VLOOKUP($A25,#REF!,J$2,FALSE))/VLOOKUP($A25,Table2.5a!$A$3:$Y$198,J$2,FALSE)</f>
        <v>#REF!</v>
      </c>
      <c r="K25" s="4" t="e">
        <f>(VLOOKUP($A25,Table2.5a!$A$3:$Y$198,K$2,FALSE)-VLOOKUP($A25,#REF!,K$2,FALSE))/VLOOKUP($A25,Table2.5a!$A$3:$Y$198,K$2,FALSE)</f>
        <v>#REF!</v>
      </c>
      <c r="L25" s="4" t="e">
        <f>(VLOOKUP($A25,Table2.5a!$A$3:$Y$198,L$2,FALSE)-VLOOKUP($A25,#REF!,L$2,FALSE))/VLOOKUP($A25,Table2.5a!$A$3:$Y$198,L$2,FALSE)</f>
        <v>#REF!</v>
      </c>
      <c r="M25" s="4" t="e">
        <f>(VLOOKUP($A25,Table2.5a!$A$3:$Y$198,M$2,FALSE)-VLOOKUP($A25,#REF!,M$2,FALSE))/VLOOKUP($A25,Table2.5a!$A$3:$Y$198,M$2,FALSE)</f>
        <v>#REF!</v>
      </c>
      <c r="N25" s="4" t="e">
        <f>(VLOOKUP($A25,Table2.5a!$A$3:$Y$198,N$2,FALSE)-VLOOKUP($A25,#REF!,N$2,FALSE))/VLOOKUP($A25,Table2.5a!$A$3:$Y$198,N$2,FALSE)</f>
        <v>#REF!</v>
      </c>
      <c r="O25" s="4" t="e">
        <f>(VLOOKUP($A25,Table2.5a!$A$3:$Y$198,O$2,FALSE)-VLOOKUP($A25,#REF!,O$2,FALSE))/VLOOKUP($A25,Table2.5a!$A$3:$Y$198,O$2,FALSE)</f>
        <v>#REF!</v>
      </c>
      <c r="P25" s="4" t="e">
        <f>(VLOOKUP($A25,Table2.5a!$A$3:$Y$198,P$2,FALSE)-VLOOKUP($A25,#REF!,P$2,FALSE))/VLOOKUP($A25,Table2.5a!$A$3:$Y$198,P$2,FALSE)</f>
        <v>#REF!</v>
      </c>
      <c r="Q25" s="4" t="e">
        <f>(VLOOKUP($A25,Table2.5a!$A$3:$Y$198,Q$2,FALSE)-VLOOKUP($A25,#REF!,Q$2,FALSE))/VLOOKUP($A25,Table2.5a!$A$3:$Y$198,Q$2,FALSE)</f>
        <v>#REF!</v>
      </c>
      <c r="R25" s="4" t="e">
        <f>(VLOOKUP($A25,Table2.5a!$A$3:$Y$198,R$2,FALSE)-VLOOKUP($A25,#REF!,R$2,FALSE))/VLOOKUP($A25,Table2.5a!$A$3:$Y$198,R$2,FALSE)</f>
        <v>#REF!</v>
      </c>
      <c r="S25" s="4" t="e">
        <f>(VLOOKUP($A25,Table2.5a!$A$3:$Y$198,S$2,FALSE)-VLOOKUP($A25,#REF!,S$2,FALSE))/VLOOKUP($A25,Table2.5a!$A$3:$Y$198,S$2,FALSE)</f>
        <v>#REF!</v>
      </c>
      <c r="T25" s="4" t="e">
        <f>(VLOOKUP($A25,Table2.5a!$A$3:$Y$198,T$2,FALSE)-VLOOKUP($A25,#REF!,T$2,FALSE))/VLOOKUP($A25,Table2.5a!$A$3:$Y$198,T$2,FALSE)</f>
        <v>#REF!</v>
      </c>
      <c r="V25" s="78" t="str">
        <f>VLOOKUP($A25,Table2.5a!$A$3:$Y$198,E$2,FALSE)</f>
        <v>Birch Creek</v>
      </c>
      <c r="W25" s="79" t="str">
        <f>VLOOKUP($A25,Table2.5a!$A$3:$Y$198,F$2,FALSE)</f>
        <v>Birch Creek_grid</v>
      </c>
      <c r="X25" s="79" t="str">
        <f>VLOOKUP($A25,Table2.5a!$A$3:$Y$198,G$2,FALSE)</f>
        <v>Yukon-Koyukuk/Upper Tanana</v>
      </c>
      <c r="Y25" s="80">
        <f>VLOOKUP($A25,Table2.5a!$A$3:$Y$198,H$2,FALSE)</f>
        <v>37.634900000000002</v>
      </c>
      <c r="Z25" s="88" t="e">
        <f>VLOOKUP($A25,#REF!,E$2,FALSE)</f>
        <v>#REF!</v>
      </c>
      <c r="AA25" s="66" t="e">
        <f>VLOOKUP($A25,#REF!,F$2,FALSE)</f>
        <v>#REF!</v>
      </c>
      <c r="AB25" s="66" t="e">
        <f>VLOOKUP($A25,#REF!,G$2,FALSE)</f>
        <v>#REF!</v>
      </c>
      <c r="AC25" s="89" t="e">
        <f>VLOOKUP($A25,#REF!,H$2,FALSE)</f>
        <v>#REF!</v>
      </c>
      <c r="AD25" s="65">
        <f>VLOOKUP($A25,Table2.5a!$A$3:$Y$198,I$2,FALSE)</f>
        <v>32.725999999999999</v>
      </c>
      <c r="AE25" s="66">
        <f>VLOOKUP($A25,Table2.5a!$A$3:$Y$198,J$2,FALSE)</f>
        <v>17.75</v>
      </c>
      <c r="AF25" s="66">
        <f>VLOOKUP($A25,Table2.5a!$A$3:$Y$198,K$2,FALSE)</f>
        <v>1.1500000000000001</v>
      </c>
      <c r="AG25" s="67">
        <f>VLOOKUP($A25,Table2.5a!$A$3:$Y$198,L$2,FALSE)</f>
        <v>28.888000000000005</v>
      </c>
      <c r="AH25" s="88" t="e">
        <f>VLOOKUP($A25,#REF!,I$2,FALSE)</f>
        <v>#REF!</v>
      </c>
      <c r="AI25" s="66" t="e">
        <f>VLOOKUP($A25,#REF!,J$2,FALSE)</f>
        <v>#REF!</v>
      </c>
      <c r="AJ25" s="66" t="e">
        <f>VLOOKUP($A25,#REF!,K$2,FALSE)</f>
        <v>#REF!</v>
      </c>
      <c r="AK25" s="89" t="e">
        <f>VLOOKUP($A25,#REF!,L$2,FALSE)</f>
        <v>#REF!</v>
      </c>
      <c r="AL25" s="65">
        <f>VLOOKUP($A25,Table2.5a!$A$3:$Y$198,M$2,FALSE)</f>
        <v>25.12</v>
      </c>
      <c r="AM25" s="66">
        <f>VLOOKUP($A25,Table2.5a!$A$3:$Y$198,N$2,FALSE)</f>
        <v>1.8333333333333333</v>
      </c>
      <c r="AN25" s="66">
        <f>VLOOKUP($A25,Table2.5a!$A$3:$Y$198,O$2,FALSE)</f>
        <v>1.1500000000000001</v>
      </c>
      <c r="AO25" s="67">
        <f>VLOOKUP($A25,Table2.5a!$A$3:$Y$198,P$2,FALSE)</f>
        <v>21.886800000000001</v>
      </c>
      <c r="AP25" s="88" t="e">
        <f>VLOOKUP($A25,#REF!,M$2,FALSE)</f>
        <v>#REF!</v>
      </c>
      <c r="AQ25" s="66" t="e">
        <f>VLOOKUP($A25,#REF!,N$2,FALSE)</f>
        <v>#REF!</v>
      </c>
      <c r="AR25" s="96" t="e">
        <f>VLOOKUP($A25,#REF!,O$2,FALSE)</f>
        <v>#REF!</v>
      </c>
      <c r="AS25" s="96" t="e">
        <f>VLOOKUP($A25,#REF!,P$2,FALSE)</f>
        <v>#REF!</v>
      </c>
      <c r="AT25" s="65">
        <f>VLOOKUP($A25,Table2.5a!$A$3:$Y$198,Q$2,FALSE)</f>
        <v>19.032</v>
      </c>
      <c r="AU25" s="66">
        <f>VLOOKUP($A25,Table2.5a!$A$3:$Y$198,R$2,FALSE)</f>
        <v>5</v>
      </c>
      <c r="AV25" s="66">
        <f>VLOOKUP($A25,Table2.5a!$A$3:$Y$198,S$2,FALSE)</f>
        <v>1.1500000000000001</v>
      </c>
      <c r="AW25" s="67">
        <f>VLOOKUP($A25,Table2.5a!$A$3:$Y$198,T$2,FALSE)</f>
        <v>88.409700000000015</v>
      </c>
      <c r="AX25" s="88" t="e">
        <f>VLOOKUP($A25,#REF!,Q$2,FALSE)</f>
        <v>#REF!</v>
      </c>
      <c r="AY25" s="66" t="e">
        <f>VLOOKUP($A25,#REF!,R$2,FALSE)</f>
        <v>#REF!</v>
      </c>
      <c r="AZ25" s="66" t="e">
        <f>VLOOKUP($A25,#REF!,S$2,FALSE)</f>
        <v>#REF!</v>
      </c>
      <c r="BA25" s="89" t="e">
        <f>VLOOKUP($A25,#REF!,T$2,FALSE)</f>
        <v>#REF!</v>
      </c>
    </row>
    <row r="26" spans="1:53" s="54" customFormat="1" x14ac:dyDescent="0.25">
      <c r="A26" s="54" t="s">
        <v>572</v>
      </c>
      <c r="B26" s="54">
        <f>VLOOKUP($A26,Table2.5a!$A$3:$Y$198,'2.5a comparison'!B$2,FALSE)</f>
        <v>331270</v>
      </c>
      <c r="C26" s="54">
        <f>VLOOKUP($A26,Table2.5a!$A$3:$Y$198,'2.5a comparison'!C$2,FALSE)</f>
        <v>169</v>
      </c>
      <c r="D26" s="54" t="str">
        <f>VLOOKUP($A26,Table2.5a!$A$3:$Y$198,'2.5a comparison'!D$2,FALSE)</f>
        <v>Alaska Village Electric Cooperative</v>
      </c>
      <c r="E26" s="61" t="e">
        <f>(VLOOKUP($A26,Table2.5a!$A$3:$Y$198,E$2,FALSE)-VLOOKUP($A26,#REF!,E$2,FALSE))/VLOOKUP($A26,Table2.5a!$A$3:$Y$198,E$2,FALSE)</f>
        <v>#VALUE!</v>
      </c>
      <c r="F26" s="61" t="e">
        <f>(VLOOKUP($A26,Table2.5a!$A$3:$Y$198,F$2,FALSE)-VLOOKUP($A26,#REF!,F$2,FALSE))/VLOOKUP($A26,Table2.5a!$A$3:$Y$198,F$2,FALSE)</f>
        <v>#VALUE!</v>
      </c>
      <c r="G26" s="61" t="e">
        <f>(VLOOKUP($A26,Table2.5a!$A$3:$Y$198,G$2,FALSE)-VLOOKUP($A26,#REF!,G$2,FALSE))/VLOOKUP($A26,Table2.5a!$A$3:$Y$198,G$2,FALSE)</f>
        <v>#VALUE!</v>
      </c>
      <c r="H26" s="61" t="e">
        <f>(VLOOKUP($A26,Table2.5a!$A$3:$Y$198,H$2,FALSE)-VLOOKUP($A26,#REF!,H$2,FALSE))/VLOOKUP($A26,Table2.5a!$A$3:$Y$198,H$2,FALSE)</f>
        <v>#REF!</v>
      </c>
      <c r="I26" s="61" t="e">
        <f>(VLOOKUP($A26,Table2.5a!$A$3:$Y$198,I$2,FALSE)-VLOOKUP($A26,#REF!,I$2,FALSE))/VLOOKUP($A26,Table2.5a!$A$3:$Y$198,I$2,FALSE)</f>
        <v>#REF!</v>
      </c>
      <c r="J26" s="61" t="e">
        <f>(VLOOKUP($A26,Table2.5a!$A$3:$Y$198,J$2,FALSE)-VLOOKUP($A26,#REF!,J$2,FALSE))/VLOOKUP($A26,Table2.5a!$A$3:$Y$198,J$2,FALSE)</f>
        <v>#REF!</v>
      </c>
      <c r="K26" s="61" t="e">
        <f>(VLOOKUP($A26,Table2.5a!$A$3:$Y$198,K$2,FALSE)-VLOOKUP($A26,#REF!,K$2,FALSE))/VLOOKUP($A26,Table2.5a!$A$3:$Y$198,K$2,FALSE)</f>
        <v>#REF!</v>
      </c>
      <c r="L26" s="61" t="e">
        <f>(VLOOKUP($A26,Table2.5a!$A$3:$Y$198,L$2,FALSE)-VLOOKUP($A26,#REF!,L$2,FALSE))/VLOOKUP($A26,Table2.5a!$A$3:$Y$198,L$2,FALSE)</f>
        <v>#REF!</v>
      </c>
      <c r="M26" s="61" t="e">
        <f>(VLOOKUP($A26,Table2.5a!$A$3:$Y$198,M$2,FALSE)-VLOOKUP($A26,#REF!,M$2,FALSE))/VLOOKUP($A26,Table2.5a!$A$3:$Y$198,M$2,FALSE)</f>
        <v>#REF!</v>
      </c>
      <c r="N26" s="61" t="e">
        <f>(VLOOKUP($A26,Table2.5a!$A$3:$Y$198,N$2,FALSE)-VLOOKUP($A26,#REF!,N$2,FALSE))/VLOOKUP($A26,Table2.5a!$A$3:$Y$198,N$2,FALSE)</f>
        <v>#REF!</v>
      </c>
      <c r="O26" s="61" t="e">
        <f>(VLOOKUP($A26,Table2.5a!$A$3:$Y$198,O$2,FALSE)-VLOOKUP($A26,#REF!,O$2,FALSE))/VLOOKUP($A26,Table2.5a!$A$3:$Y$198,O$2,FALSE)</f>
        <v>#REF!</v>
      </c>
      <c r="P26" s="61" t="e">
        <f>(VLOOKUP($A26,Table2.5a!$A$3:$Y$198,P$2,FALSE)-VLOOKUP($A26,#REF!,P$2,FALSE))/VLOOKUP($A26,Table2.5a!$A$3:$Y$198,P$2,FALSE)</f>
        <v>#REF!</v>
      </c>
      <c r="Q26" s="61" t="e">
        <f>(VLOOKUP($A26,Table2.5a!$A$3:$Y$198,Q$2,FALSE)-VLOOKUP($A26,#REF!,Q$2,FALSE))/VLOOKUP($A26,Table2.5a!$A$3:$Y$198,Q$2,FALSE)</f>
        <v>#REF!</v>
      </c>
      <c r="R26" s="61" t="e">
        <f>(VLOOKUP($A26,Table2.5a!$A$3:$Y$198,R$2,FALSE)-VLOOKUP($A26,#REF!,R$2,FALSE))/VLOOKUP($A26,Table2.5a!$A$3:$Y$198,R$2,FALSE)</f>
        <v>#REF!</v>
      </c>
      <c r="S26" s="61" t="e">
        <f>(VLOOKUP($A26,Table2.5a!$A$3:$Y$198,S$2,FALSE)-VLOOKUP($A26,#REF!,S$2,FALSE))/VLOOKUP($A26,Table2.5a!$A$3:$Y$198,S$2,FALSE)</f>
        <v>#REF!</v>
      </c>
      <c r="T26" s="61" t="e">
        <f>(VLOOKUP($A26,Table2.5a!$A$3:$Y$198,T$2,FALSE)-VLOOKUP($A26,#REF!,T$2,FALSE))/VLOOKUP($A26,Table2.5a!$A$3:$Y$198,T$2,FALSE)</f>
        <v>#REF!</v>
      </c>
      <c r="V26" s="78" t="str">
        <f>VLOOKUP($A26,Table2.5a!$A$3:$Y$198,E$2,FALSE)</f>
        <v>Brevig Mission</v>
      </c>
      <c r="W26" s="79" t="str">
        <f>VLOOKUP($A26,Table2.5a!$A$3:$Y$198,F$2,FALSE)</f>
        <v>Brevig Mission_grid</v>
      </c>
      <c r="X26" s="79" t="str">
        <f>VLOOKUP($A26,Table2.5a!$A$3:$Y$198,G$2,FALSE)</f>
        <v>Bering Straits</v>
      </c>
      <c r="Y26" s="80">
        <f>VLOOKUP($A26,Table2.5a!$A$3:$Y$198,H$2,FALSE)</f>
        <v>298.79746563333327</v>
      </c>
      <c r="Z26" s="90" t="e">
        <f>VLOOKUP($A26,#REF!,E$2,FALSE)</f>
        <v>#REF!</v>
      </c>
      <c r="AA26" s="69" t="e">
        <f>VLOOKUP($A26,#REF!,F$2,FALSE)</f>
        <v>#REF!</v>
      </c>
      <c r="AB26" s="69" t="e">
        <f>VLOOKUP($A26,#REF!,G$2,FALSE)</f>
        <v>#REF!</v>
      </c>
      <c r="AC26" s="91" t="e">
        <f>VLOOKUP($A26,#REF!,H$2,FALSE)</f>
        <v>#REF!</v>
      </c>
      <c r="AD26" s="68">
        <f>VLOOKUP($A26,Table2.5a!$A$3:$Y$198,I$2,FALSE)</f>
        <v>566.56600000000003</v>
      </c>
      <c r="AE26" s="69">
        <f>VLOOKUP($A26,Table2.5a!$A$3:$Y$198,J$2,FALSE)</f>
        <v>88.75</v>
      </c>
      <c r="AF26" s="69">
        <f>VLOOKUP($A26,Table2.5a!$A$3:$Y$198,K$2,FALSE)</f>
        <v>0.5273833333333332</v>
      </c>
      <c r="AG26" s="70">
        <f>VLOOKUP($A26,Table2.5a!$A$3:$Y$198,L$2,FALSE)</f>
        <v>26.151357349999994</v>
      </c>
      <c r="AH26" s="90" t="e">
        <f>VLOOKUP($A26,#REF!,I$2,FALSE)</f>
        <v>#REF!</v>
      </c>
      <c r="AI26" s="69" t="e">
        <f>VLOOKUP($A26,#REF!,J$2,FALSE)</f>
        <v>#REF!</v>
      </c>
      <c r="AJ26" s="69" t="e">
        <f>VLOOKUP($A26,#REF!,K$2,FALSE)</f>
        <v>#REF!</v>
      </c>
      <c r="AK26" s="91" t="e">
        <f>VLOOKUP($A26,#REF!,L$2,FALSE)</f>
        <v>#REF!</v>
      </c>
      <c r="AL26" s="68">
        <f>VLOOKUP($A26,Table2.5a!$A$3:$Y$198,M$2,FALSE)</f>
        <v>49.587000000000003</v>
      </c>
      <c r="AM26" s="69">
        <f>VLOOKUP($A26,Table2.5a!$A$3:$Y$198,N$2,FALSE)</f>
        <v>8</v>
      </c>
      <c r="AN26" s="69">
        <f>VLOOKUP($A26,Table2.5a!$A$3:$Y$198,O$2,FALSE)</f>
        <v>0.5273833333333332</v>
      </c>
      <c r="AO26" s="70">
        <f>VLOOKUP($A26,Table2.5a!$A$3:$Y$198,P$2,FALSE)</f>
        <v>325.03742338333325</v>
      </c>
      <c r="AP26" s="90" t="e">
        <f>VLOOKUP($A26,#REF!,M$2,FALSE)</f>
        <v>#REF!</v>
      </c>
      <c r="AQ26" s="69" t="e">
        <f>VLOOKUP($A26,#REF!,N$2,FALSE)</f>
        <v>#REF!</v>
      </c>
      <c r="AR26" s="97" t="e">
        <f>VLOOKUP($A26,#REF!,O$2,FALSE)</f>
        <v>#REF!</v>
      </c>
      <c r="AS26" s="97" t="e">
        <f>VLOOKUP($A26,#REF!,P$2,FALSE)</f>
        <v>#REF!</v>
      </c>
      <c r="AT26" s="68">
        <f>VLOOKUP($A26,Table2.5a!$A$3:$Y$198,Q$2,FALSE)</f>
        <v>616.32100000000003</v>
      </c>
      <c r="AU26" s="69">
        <f>VLOOKUP($A26,Table2.5a!$A$3:$Y$198,R$2,FALSE)</f>
        <v>30.416666666666664</v>
      </c>
      <c r="AV26" s="69">
        <f>VLOOKUP($A26,Table2.5a!$A$3:$Y$198,S$2,FALSE)</f>
        <v>0.5273833333333332</v>
      </c>
      <c r="AW26" s="70">
        <f>VLOOKUP($A26,Table2.5a!$A$3:$Y$198,T$2,FALSE)</f>
        <v>649.98624636666659</v>
      </c>
      <c r="AX26" s="90" t="e">
        <f>VLOOKUP($A26,#REF!,Q$2,FALSE)</f>
        <v>#REF!</v>
      </c>
      <c r="AY26" s="69" t="e">
        <f>VLOOKUP($A26,#REF!,R$2,FALSE)</f>
        <v>#REF!</v>
      </c>
      <c r="AZ26" s="69" t="e">
        <f>VLOOKUP($A26,#REF!,S$2,FALSE)</f>
        <v>#REF!</v>
      </c>
      <c r="BA26" s="91" t="e">
        <f>VLOOKUP($A26,#REF!,T$2,FALSE)</f>
        <v>#REF!</v>
      </c>
    </row>
    <row r="27" spans="1:53" s="98" customFormat="1" x14ac:dyDescent="0.25">
      <c r="A27" s="98" t="s">
        <v>971</v>
      </c>
      <c r="B27" s="98">
        <f>VLOOKUP($A27,Table2.5a!$A$3:$Y$198,'2.5a comparison'!B$2,FALSE)</f>
        <v>331820</v>
      </c>
      <c r="C27" s="98">
        <f>VLOOKUP($A27,Table2.5a!$A$3:$Y$198,'2.5a comparison'!C$2,FALSE)</f>
        <v>432</v>
      </c>
      <c r="D27" s="98" t="str">
        <f>VLOOKUP($A27,Table2.5a!$A$3:$Y$198,'2.5a comparison'!D$2,FALSE)</f>
        <v>Buckland, City of</v>
      </c>
      <c r="E27" s="99" t="e">
        <f>(VLOOKUP($A27,Table2.5a!$A$3:$Y$198,E$2,FALSE)-VLOOKUP($A27,#REF!,E$2,FALSE))/VLOOKUP($A27,Table2.5a!$A$3:$Y$198,E$2,FALSE)</f>
        <v>#VALUE!</v>
      </c>
      <c r="F27" s="99" t="e">
        <f>(VLOOKUP($A27,Table2.5a!$A$3:$Y$198,F$2,FALSE)-VLOOKUP($A27,#REF!,F$2,FALSE))/VLOOKUP($A27,Table2.5a!$A$3:$Y$198,F$2,FALSE)</f>
        <v>#VALUE!</v>
      </c>
      <c r="G27" s="99" t="e">
        <f>(VLOOKUP($A27,Table2.5a!$A$3:$Y$198,G$2,FALSE)-VLOOKUP($A27,#REF!,G$2,FALSE))/VLOOKUP($A27,Table2.5a!$A$3:$Y$198,G$2,FALSE)</f>
        <v>#VALUE!</v>
      </c>
      <c r="H27" s="99" t="e">
        <f>(VLOOKUP($A27,Table2.5a!$A$3:$Y$198,H$2,FALSE)-VLOOKUP($A27,#REF!,H$2,FALSE))/VLOOKUP($A27,Table2.5a!$A$3:$Y$198,H$2,FALSE)</f>
        <v>#REF!</v>
      </c>
      <c r="I27" s="99" t="e">
        <f>(VLOOKUP($A27,Table2.5a!$A$3:$Y$198,I$2,FALSE)-VLOOKUP($A27,#REF!,I$2,FALSE))/VLOOKUP($A27,Table2.5a!$A$3:$Y$198,I$2,FALSE)</f>
        <v>#REF!</v>
      </c>
      <c r="J27" s="99" t="e">
        <f>(VLOOKUP($A27,Table2.5a!$A$3:$Y$198,J$2,FALSE)-VLOOKUP($A27,#REF!,J$2,FALSE))/VLOOKUP($A27,Table2.5a!$A$3:$Y$198,J$2,FALSE)</f>
        <v>#REF!</v>
      </c>
      <c r="K27" s="99" t="e">
        <f>(VLOOKUP($A27,Table2.5a!$A$3:$Y$198,K$2,FALSE)-VLOOKUP($A27,#REF!,K$2,FALSE))/VLOOKUP($A27,Table2.5a!$A$3:$Y$198,K$2,FALSE)</f>
        <v>#REF!</v>
      </c>
      <c r="L27" s="99" t="e">
        <f>(VLOOKUP($A27,Table2.5a!$A$3:$Y$198,L$2,FALSE)-VLOOKUP($A27,#REF!,L$2,FALSE))/VLOOKUP($A27,Table2.5a!$A$3:$Y$198,L$2,FALSE)</f>
        <v>#REF!</v>
      </c>
      <c r="M27" s="99" t="e">
        <f>(VLOOKUP($A27,Table2.5a!$A$3:$Y$198,M$2,FALSE)-VLOOKUP($A27,#REF!,M$2,FALSE))/VLOOKUP($A27,Table2.5a!$A$3:$Y$198,M$2,FALSE)</f>
        <v>#REF!</v>
      </c>
      <c r="N27" s="99" t="e">
        <f>(VLOOKUP($A27,Table2.5a!$A$3:$Y$198,N$2,FALSE)-VLOOKUP($A27,#REF!,N$2,FALSE))/VLOOKUP($A27,Table2.5a!$A$3:$Y$198,N$2,FALSE)</f>
        <v>#REF!</v>
      </c>
      <c r="O27" s="99" t="e">
        <f>(VLOOKUP($A27,Table2.5a!$A$3:$Y$198,O$2,FALSE)-VLOOKUP($A27,#REF!,O$2,FALSE))/VLOOKUP($A27,Table2.5a!$A$3:$Y$198,O$2,FALSE)</f>
        <v>#REF!</v>
      </c>
      <c r="P27" s="99" t="e">
        <f>(VLOOKUP($A27,Table2.5a!$A$3:$Y$198,P$2,FALSE)-VLOOKUP($A27,#REF!,P$2,FALSE))/VLOOKUP($A27,Table2.5a!$A$3:$Y$198,P$2,FALSE)</f>
        <v>#REF!</v>
      </c>
      <c r="Q27" s="99" t="e">
        <f>(VLOOKUP($A27,Table2.5a!$A$3:$Y$198,Q$2,FALSE)-VLOOKUP($A27,#REF!,Q$2,FALSE))/VLOOKUP($A27,Table2.5a!$A$3:$Y$198,Q$2,FALSE)</f>
        <v>#REF!</v>
      </c>
      <c r="R27" s="99" t="e">
        <f>(VLOOKUP($A27,Table2.5a!$A$3:$Y$198,R$2,FALSE)-VLOOKUP($A27,#REF!,R$2,FALSE))/VLOOKUP($A27,Table2.5a!$A$3:$Y$198,R$2,FALSE)</f>
        <v>#REF!</v>
      </c>
      <c r="S27" s="99" t="e">
        <f>(VLOOKUP($A27,Table2.5a!$A$3:$Y$198,S$2,FALSE)-VLOOKUP($A27,#REF!,S$2,FALSE))/VLOOKUP($A27,Table2.5a!$A$3:$Y$198,S$2,FALSE)</f>
        <v>#REF!</v>
      </c>
      <c r="T27" s="99" t="e">
        <f>(VLOOKUP($A27,Table2.5a!$A$3:$Y$198,T$2,FALSE)-VLOOKUP($A27,#REF!,T$2,FALSE))/VLOOKUP($A27,Table2.5a!$A$3:$Y$198,T$2,FALSE)</f>
        <v>#REF!</v>
      </c>
      <c r="V27" s="100" t="str">
        <f>VLOOKUP($A27,Table2.5a!$A$3:$Y$198,E$2,FALSE)</f>
        <v>Buckland</v>
      </c>
      <c r="W27" s="101" t="str">
        <f>VLOOKUP($A27,Table2.5a!$A$3:$Y$198,F$2,FALSE)</f>
        <v>Buckland_grid</v>
      </c>
      <c r="X27" s="101" t="str">
        <f>VLOOKUP($A27,Table2.5a!$A$3:$Y$198,G$2,FALSE)</f>
        <v>Northwest Arctic</v>
      </c>
      <c r="Y27" s="102">
        <f>VLOOKUP($A27,Table2.5a!$A$3:$Y$198,H$2,FALSE)</f>
        <v>385.47851324999999</v>
      </c>
      <c r="Z27" s="103" t="e">
        <f>VLOOKUP($A27,#REF!,E$2,FALSE)</f>
        <v>#REF!</v>
      </c>
      <c r="AA27" s="101" t="e">
        <f>VLOOKUP($A27,#REF!,F$2,FALSE)</f>
        <v>#REF!</v>
      </c>
      <c r="AB27" s="101" t="e">
        <f>VLOOKUP($A27,#REF!,G$2,FALSE)</f>
        <v>#REF!</v>
      </c>
      <c r="AC27" s="104" t="e">
        <f>VLOOKUP($A27,#REF!,H$2,FALSE)</f>
        <v>#REF!</v>
      </c>
      <c r="AD27" s="100">
        <f>VLOOKUP($A27,Table2.5a!$A$3:$Y$198,I$2,FALSE)</f>
        <v>799.66499999999996</v>
      </c>
      <c r="AE27" s="101">
        <f>VLOOKUP($A27,Table2.5a!$A$3:$Y$198,J$2,FALSE)</f>
        <v>106</v>
      </c>
      <c r="AF27" s="101">
        <f>VLOOKUP($A27,Table2.5a!$A$3:$Y$198,K$2,FALSE)</f>
        <v>0.48205000000000003</v>
      </c>
      <c r="AG27" s="102">
        <f>VLOOKUP($A27,Table2.5a!$A$3:$Y$198,L$2,FALSE)</f>
        <v>343.48472750000002</v>
      </c>
      <c r="AH27" s="103" t="e">
        <f>VLOOKUP($A27,#REF!,I$2,FALSE)</f>
        <v>#REF!</v>
      </c>
      <c r="AI27" s="101" t="e">
        <f>VLOOKUP($A27,#REF!,J$2,FALSE)</f>
        <v>#REF!</v>
      </c>
      <c r="AJ27" s="101" t="e">
        <f>VLOOKUP($A27,#REF!,K$2,FALSE)</f>
        <v>#REF!</v>
      </c>
      <c r="AK27" s="104" t="e">
        <f>VLOOKUP($A27,#REF!,L$2,FALSE)</f>
        <v>#REF!</v>
      </c>
      <c r="AL27" s="100">
        <f>VLOOKUP($A27,Table2.5a!$A$3:$Y$198,M$2,FALSE)</f>
        <v>712.55</v>
      </c>
      <c r="AM27" s="101">
        <f>VLOOKUP($A27,Table2.5a!$A$3:$Y$198,N$2,FALSE)</f>
        <v>12</v>
      </c>
      <c r="AN27" s="101">
        <f>VLOOKUP($A27,Table2.5a!$A$3:$Y$198,O$2,FALSE)</f>
        <v>0.48205000000000003</v>
      </c>
      <c r="AO27" s="102">
        <f>VLOOKUP($A27,Table2.5a!$A$3:$Y$198,P$2,FALSE)</f>
        <v>118.20781895</v>
      </c>
      <c r="AP27" s="103" t="e">
        <f>VLOOKUP($A27,#REF!,M$2,FALSE)</f>
        <v>#REF!</v>
      </c>
      <c r="AQ27" s="101" t="e">
        <f>VLOOKUP($A27,#REF!,N$2,FALSE)</f>
        <v>#REF!</v>
      </c>
      <c r="AR27" s="105" t="e">
        <f>VLOOKUP($A27,#REF!,O$2,FALSE)</f>
        <v>#REF!</v>
      </c>
      <c r="AS27" s="105" t="e">
        <f>VLOOKUP($A27,#REF!,P$2,FALSE)</f>
        <v>#REF!</v>
      </c>
      <c r="AT27" s="100">
        <f>VLOOKUP($A27,Table2.5a!$A$3:$Y$198,Q$2,FALSE)</f>
        <v>245.21899999999999</v>
      </c>
      <c r="AU27" s="101">
        <f>VLOOKUP($A27,Table2.5a!$A$3:$Y$198,R$2,FALSE)</f>
        <v>25.25</v>
      </c>
      <c r="AV27" s="101">
        <f>VLOOKUP($A27,Table2.5a!$A$3:$Y$198,S$2,FALSE)</f>
        <v>0.48205000000000003</v>
      </c>
      <c r="AW27" s="102">
        <f>VLOOKUP($A27,Table2.5a!$A$3:$Y$198,T$2,FALSE)</f>
        <v>847.1710597</v>
      </c>
      <c r="AX27" s="103" t="e">
        <f>VLOOKUP($A27,#REF!,Q$2,FALSE)</f>
        <v>#REF!</v>
      </c>
      <c r="AY27" s="101" t="e">
        <f>VLOOKUP($A27,#REF!,R$2,FALSE)</f>
        <v>#REF!</v>
      </c>
      <c r="AZ27" s="101" t="e">
        <f>VLOOKUP($A27,#REF!,S$2,FALSE)</f>
        <v>#REF!</v>
      </c>
      <c r="BA27" s="104" t="e">
        <f>VLOOKUP($A27,#REF!,T$2,FALSE)</f>
        <v>#REF!</v>
      </c>
    </row>
    <row r="28" spans="1:53" s="98" customFormat="1" x14ac:dyDescent="0.25">
      <c r="A28" s="98" t="s">
        <v>851</v>
      </c>
      <c r="B28" s="98">
        <f>VLOOKUP($A28,Table2.5a!$A$3:$Y$198,'2.5a comparison'!B$2,FALSE)</f>
        <v>331830</v>
      </c>
      <c r="C28" s="98">
        <f>VLOOKUP($A28,Table2.5a!$A$3:$Y$198,'2.5a comparison'!C$2,FALSE)</f>
        <v>341</v>
      </c>
      <c r="D28" s="98" t="str">
        <f>VLOOKUP($A28,Table2.5a!$A$3:$Y$198,'2.5a comparison'!D$2,FALSE)</f>
        <v>Gold Country Energy</v>
      </c>
      <c r="E28" s="99" t="e">
        <f>(VLOOKUP($A28,Table2.5a!$A$3:$Y$198,E$2,FALSE)-VLOOKUP($A28,#REF!,E$2,FALSE))/VLOOKUP($A28,Table2.5a!$A$3:$Y$198,E$2,FALSE)</f>
        <v>#VALUE!</v>
      </c>
      <c r="F28" s="99" t="e">
        <f>(VLOOKUP($A28,Table2.5a!$A$3:$Y$198,F$2,FALSE)-VLOOKUP($A28,#REF!,F$2,FALSE))/VLOOKUP($A28,Table2.5a!$A$3:$Y$198,F$2,FALSE)</f>
        <v>#VALUE!</v>
      </c>
      <c r="G28" s="99" t="e">
        <f>(VLOOKUP($A28,Table2.5a!$A$3:$Y$198,G$2,FALSE)-VLOOKUP($A28,#REF!,G$2,FALSE))/VLOOKUP($A28,Table2.5a!$A$3:$Y$198,G$2,FALSE)</f>
        <v>#VALUE!</v>
      </c>
      <c r="H28" s="99" t="e">
        <f>(VLOOKUP($A28,Table2.5a!$A$3:$Y$198,H$2,FALSE)-VLOOKUP($A28,#REF!,H$2,FALSE))/VLOOKUP($A28,Table2.5a!$A$3:$Y$198,H$2,FALSE)</f>
        <v>#REF!</v>
      </c>
      <c r="I28" s="99" t="e">
        <f>(VLOOKUP($A28,Table2.5a!$A$3:$Y$198,I$2,FALSE)-VLOOKUP($A28,#REF!,I$2,FALSE))/VLOOKUP($A28,Table2.5a!$A$3:$Y$198,I$2,FALSE)</f>
        <v>#REF!</v>
      </c>
      <c r="J28" s="99" t="e">
        <f>(VLOOKUP($A28,Table2.5a!$A$3:$Y$198,J$2,FALSE)-VLOOKUP($A28,#REF!,J$2,FALSE))/VLOOKUP($A28,Table2.5a!$A$3:$Y$198,J$2,FALSE)</f>
        <v>#REF!</v>
      </c>
      <c r="K28" s="99" t="e">
        <f>(VLOOKUP($A28,Table2.5a!$A$3:$Y$198,K$2,FALSE)-VLOOKUP($A28,#REF!,K$2,FALSE))/VLOOKUP($A28,Table2.5a!$A$3:$Y$198,K$2,FALSE)</f>
        <v>#REF!</v>
      </c>
      <c r="L28" s="99" t="e">
        <f>(VLOOKUP($A28,Table2.5a!$A$3:$Y$198,L$2,FALSE)-VLOOKUP($A28,#REF!,L$2,FALSE))/VLOOKUP($A28,Table2.5a!$A$3:$Y$198,L$2,FALSE)</f>
        <v>#REF!</v>
      </c>
      <c r="M28" s="99" t="e">
        <f>(VLOOKUP($A28,Table2.5a!$A$3:$Y$198,M$2,FALSE)-VLOOKUP($A28,#REF!,M$2,FALSE))/VLOOKUP($A28,Table2.5a!$A$3:$Y$198,M$2,FALSE)</f>
        <v>#REF!</v>
      </c>
      <c r="N28" s="99" t="e">
        <f>(VLOOKUP($A28,Table2.5a!$A$3:$Y$198,N$2,FALSE)-VLOOKUP($A28,#REF!,N$2,FALSE))/VLOOKUP($A28,Table2.5a!$A$3:$Y$198,N$2,FALSE)</f>
        <v>#REF!</v>
      </c>
      <c r="O28" s="99" t="e">
        <f>(VLOOKUP($A28,Table2.5a!$A$3:$Y$198,O$2,FALSE)-VLOOKUP($A28,#REF!,O$2,FALSE))/VLOOKUP($A28,Table2.5a!$A$3:$Y$198,O$2,FALSE)</f>
        <v>#REF!</v>
      </c>
      <c r="P28" s="99" t="e">
        <f>(VLOOKUP($A28,Table2.5a!$A$3:$Y$198,P$2,FALSE)-VLOOKUP($A28,#REF!,P$2,FALSE))/VLOOKUP($A28,Table2.5a!$A$3:$Y$198,P$2,FALSE)</f>
        <v>#REF!</v>
      </c>
      <c r="Q28" s="99" t="e">
        <f>(VLOOKUP($A28,Table2.5a!$A$3:$Y$198,Q$2,FALSE)-VLOOKUP($A28,#REF!,Q$2,FALSE))/VLOOKUP($A28,Table2.5a!$A$3:$Y$198,Q$2,FALSE)</f>
        <v>#REF!</v>
      </c>
      <c r="R28" s="99" t="e">
        <f>(VLOOKUP($A28,Table2.5a!$A$3:$Y$198,R$2,FALSE)-VLOOKUP($A28,#REF!,R$2,FALSE))/VLOOKUP($A28,Table2.5a!$A$3:$Y$198,R$2,FALSE)</f>
        <v>#REF!</v>
      </c>
      <c r="S28" s="99" t="e">
        <f>(VLOOKUP($A28,Table2.5a!$A$3:$Y$198,S$2,FALSE)-VLOOKUP($A28,#REF!,S$2,FALSE))/VLOOKUP($A28,Table2.5a!$A$3:$Y$198,S$2,FALSE)</f>
        <v>#REF!</v>
      </c>
      <c r="T28" s="99" t="e">
        <f>(VLOOKUP($A28,Table2.5a!$A$3:$Y$198,T$2,FALSE)-VLOOKUP($A28,#REF!,T$2,FALSE))/VLOOKUP($A28,Table2.5a!$A$3:$Y$198,T$2,FALSE)</f>
        <v>#REF!</v>
      </c>
      <c r="V28" s="100" t="str">
        <f>VLOOKUP($A28,Table2.5a!$A$3:$Y$198,E$2,FALSE)</f>
        <v>Central</v>
      </c>
      <c r="W28" s="101" t="str">
        <f>VLOOKUP($A28,Table2.5a!$A$3:$Y$198,F$2,FALSE)</f>
        <v>Central_grid</v>
      </c>
      <c r="X28" s="101" t="str">
        <f>VLOOKUP($A28,Table2.5a!$A$3:$Y$198,G$2,FALSE)</f>
        <v>Yukon-Koyukuk/Upper Tanana</v>
      </c>
      <c r="Y28" s="102">
        <f>VLOOKUP($A28,Table2.5a!$A$3:$Y$198,H$2,FALSE)</f>
        <v>164.51733631666667</v>
      </c>
      <c r="Z28" s="103" t="e">
        <f>VLOOKUP($A28,#REF!,E$2,FALSE)</f>
        <v>#REF!</v>
      </c>
      <c r="AA28" s="101" t="e">
        <f>VLOOKUP($A28,#REF!,F$2,FALSE)</f>
        <v>#REF!</v>
      </c>
      <c r="AB28" s="101" t="e">
        <f>VLOOKUP($A28,#REF!,G$2,FALSE)</f>
        <v>#REF!</v>
      </c>
      <c r="AC28" s="104" t="e">
        <f>VLOOKUP($A28,#REF!,H$2,FALSE)</f>
        <v>#REF!</v>
      </c>
      <c r="AD28" s="100">
        <f>VLOOKUP($A28,Table2.5a!$A$3:$Y$198,I$2,FALSE)</f>
        <v>235.96299999999999</v>
      </c>
      <c r="AE28" s="101">
        <f>VLOOKUP($A28,Table2.5a!$A$3:$Y$198,J$2,FALSE)</f>
        <v>116.25</v>
      </c>
      <c r="AF28" s="101">
        <f>VLOOKUP($A28,Table2.5a!$A$3:$Y$198,K$2,FALSE)</f>
        <v>0.69721666666666671</v>
      </c>
      <c r="AG28" s="102">
        <f>VLOOKUP($A28,Table2.5a!$A$3:$Y$198,L$2,FALSE)</f>
        <v>49.400589700000005</v>
      </c>
      <c r="AH28" s="103" t="e">
        <f>VLOOKUP($A28,#REF!,I$2,FALSE)</f>
        <v>#REF!</v>
      </c>
      <c r="AI28" s="101" t="e">
        <f>VLOOKUP($A28,#REF!,J$2,FALSE)</f>
        <v>#REF!</v>
      </c>
      <c r="AJ28" s="101" t="e">
        <f>VLOOKUP($A28,#REF!,K$2,FALSE)</f>
        <v>#REF!</v>
      </c>
      <c r="AK28" s="104" t="e">
        <f>VLOOKUP($A28,#REF!,L$2,FALSE)</f>
        <v>#REF!</v>
      </c>
      <c r="AL28" s="100">
        <f>VLOOKUP($A28,Table2.5a!$A$3:$Y$198,M$2,FALSE)</f>
        <v>70.853999999999999</v>
      </c>
      <c r="AM28" s="101">
        <f>VLOOKUP($A28,Table2.5a!$A$3:$Y$198,N$2,FALSE)</f>
        <v>1</v>
      </c>
      <c r="AN28" s="101">
        <f>VLOOKUP($A28,Table2.5a!$A$3:$Y$198,O$2,FALSE)</f>
        <v>0.69721666666666671</v>
      </c>
      <c r="AO28" s="102">
        <f>VLOOKUP($A28,Table2.5a!$A$3:$Y$198,P$2,FALSE)</f>
        <v>31.921367866666667</v>
      </c>
      <c r="AP28" s="103" t="e">
        <f>VLOOKUP($A28,#REF!,M$2,FALSE)</f>
        <v>#REF!</v>
      </c>
      <c r="AQ28" s="101" t="e">
        <f>VLOOKUP($A28,#REF!,N$2,FALSE)</f>
        <v>#REF!</v>
      </c>
      <c r="AR28" s="105" t="e">
        <f>VLOOKUP($A28,#REF!,O$2,FALSE)</f>
        <v>#REF!</v>
      </c>
      <c r="AS28" s="105" t="e">
        <f>VLOOKUP($A28,#REF!,P$2,FALSE)</f>
        <v>#REF!</v>
      </c>
      <c r="AT28" s="100">
        <f>VLOOKUP($A28,Table2.5a!$A$3:$Y$198,Q$2,FALSE)</f>
        <v>45.783999999999999</v>
      </c>
      <c r="AU28" s="101">
        <f>VLOOKUP($A28,Table2.5a!$A$3:$Y$198,R$2,FALSE)</f>
        <v>17.75</v>
      </c>
      <c r="AV28" s="101">
        <f>VLOOKUP($A28,Table2.5a!$A$3:$Y$198,S$2,FALSE)</f>
        <v>0.69721666666666671</v>
      </c>
      <c r="AW28" s="102">
        <f>VLOOKUP($A28,Table2.5a!$A$3:$Y$198,T$2,FALSE)</f>
        <v>245.83929388333334</v>
      </c>
      <c r="AX28" s="103" t="e">
        <f>VLOOKUP($A28,#REF!,Q$2,FALSE)</f>
        <v>#REF!</v>
      </c>
      <c r="AY28" s="101" t="e">
        <f>VLOOKUP($A28,#REF!,R$2,FALSE)</f>
        <v>#REF!</v>
      </c>
      <c r="AZ28" s="101" t="e">
        <f>VLOOKUP($A28,#REF!,S$2,FALSE)</f>
        <v>#REF!</v>
      </c>
      <c r="BA28" s="104" t="e">
        <f>VLOOKUP($A28,#REF!,T$2,FALSE)</f>
        <v>#REF!</v>
      </c>
    </row>
    <row r="29" spans="1:53" s="98" customFormat="1" x14ac:dyDescent="0.25">
      <c r="A29" s="98" t="s">
        <v>1043</v>
      </c>
      <c r="B29" s="98">
        <f>VLOOKUP($A29,Table2.5a!$A$3:$Y$198,'2.5a comparison'!B$2,FALSE)</f>
        <v>331840</v>
      </c>
      <c r="C29" s="98">
        <f>VLOOKUP($A29,Table2.5a!$A$3:$Y$198,'2.5a comparison'!C$2,FALSE)</f>
        <v>682</v>
      </c>
      <c r="D29" s="98" t="str">
        <f>VLOOKUP($A29,Table2.5a!$A$3:$Y$198,'2.5a comparison'!D$2,FALSE)</f>
        <v>Chalkyitsik Village Council</v>
      </c>
      <c r="E29" s="99" t="e">
        <f>(VLOOKUP($A29,Table2.5a!$A$3:$Y$198,E$2,FALSE)-VLOOKUP($A29,#REF!,E$2,FALSE))/VLOOKUP($A29,Table2.5a!$A$3:$Y$198,E$2,FALSE)</f>
        <v>#VALUE!</v>
      </c>
      <c r="F29" s="99" t="e">
        <f>(VLOOKUP($A29,Table2.5a!$A$3:$Y$198,F$2,FALSE)-VLOOKUP($A29,#REF!,F$2,FALSE))/VLOOKUP($A29,Table2.5a!$A$3:$Y$198,F$2,FALSE)</f>
        <v>#VALUE!</v>
      </c>
      <c r="G29" s="99" t="e">
        <f>(VLOOKUP($A29,Table2.5a!$A$3:$Y$198,G$2,FALSE)-VLOOKUP($A29,#REF!,G$2,FALSE))/VLOOKUP($A29,Table2.5a!$A$3:$Y$198,G$2,FALSE)</f>
        <v>#VALUE!</v>
      </c>
      <c r="H29" s="99" t="e">
        <f>(VLOOKUP($A29,Table2.5a!$A$3:$Y$198,H$2,FALSE)-VLOOKUP($A29,#REF!,H$2,FALSE))/VLOOKUP($A29,Table2.5a!$A$3:$Y$198,H$2,FALSE)</f>
        <v>#REF!</v>
      </c>
      <c r="I29" s="99" t="e">
        <f>(VLOOKUP($A29,Table2.5a!$A$3:$Y$198,I$2,FALSE)-VLOOKUP($A29,#REF!,I$2,FALSE))/VLOOKUP($A29,Table2.5a!$A$3:$Y$198,I$2,FALSE)</f>
        <v>#REF!</v>
      </c>
      <c r="J29" s="99" t="e">
        <f>(VLOOKUP($A29,Table2.5a!$A$3:$Y$198,J$2,FALSE)-VLOOKUP($A29,#REF!,J$2,FALSE))/VLOOKUP($A29,Table2.5a!$A$3:$Y$198,J$2,FALSE)</f>
        <v>#REF!</v>
      </c>
      <c r="K29" s="99" t="e">
        <f>(VLOOKUP($A29,Table2.5a!$A$3:$Y$198,K$2,FALSE)-VLOOKUP($A29,#REF!,K$2,FALSE))/VLOOKUP($A29,Table2.5a!$A$3:$Y$198,K$2,FALSE)</f>
        <v>#REF!</v>
      </c>
      <c r="L29" s="99" t="e">
        <f>(VLOOKUP($A29,Table2.5a!$A$3:$Y$198,L$2,FALSE)-VLOOKUP($A29,#REF!,L$2,FALSE))/VLOOKUP($A29,Table2.5a!$A$3:$Y$198,L$2,FALSE)</f>
        <v>#REF!</v>
      </c>
      <c r="M29" s="99" t="e">
        <f>(VLOOKUP($A29,Table2.5a!$A$3:$Y$198,M$2,FALSE)-VLOOKUP($A29,#REF!,M$2,FALSE))/VLOOKUP($A29,Table2.5a!$A$3:$Y$198,M$2,FALSE)</f>
        <v>#REF!</v>
      </c>
      <c r="N29" s="99" t="e">
        <f>(VLOOKUP($A29,Table2.5a!$A$3:$Y$198,N$2,FALSE)-VLOOKUP($A29,#REF!,N$2,FALSE))/VLOOKUP($A29,Table2.5a!$A$3:$Y$198,N$2,FALSE)</f>
        <v>#REF!</v>
      </c>
      <c r="O29" s="99" t="e">
        <f>(VLOOKUP($A29,Table2.5a!$A$3:$Y$198,O$2,FALSE)-VLOOKUP($A29,#REF!,O$2,FALSE))/VLOOKUP($A29,Table2.5a!$A$3:$Y$198,O$2,FALSE)</f>
        <v>#REF!</v>
      </c>
      <c r="P29" s="99" t="e">
        <f>(VLOOKUP($A29,Table2.5a!$A$3:$Y$198,P$2,FALSE)-VLOOKUP($A29,#REF!,P$2,FALSE))/VLOOKUP($A29,Table2.5a!$A$3:$Y$198,P$2,FALSE)</f>
        <v>#REF!</v>
      </c>
      <c r="Q29" s="99" t="e">
        <f>(VLOOKUP($A29,Table2.5a!$A$3:$Y$198,Q$2,FALSE)-VLOOKUP($A29,#REF!,Q$2,FALSE))/VLOOKUP($A29,Table2.5a!$A$3:$Y$198,Q$2,FALSE)</f>
        <v>#REF!</v>
      </c>
      <c r="R29" s="99" t="e">
        <f>(VLOOKUP($A29,Table2.5a!$A$3:$Y$198,R$2,FALSE)-VLOOKUP($A29,#REF!,R$2,FALSE))/VLOOKUP($A29,Table2.5a!$A$3:$Y$198,R$2,FALSE)</f>
        <v>#REF!</v>
      </c>
      <c r="S29" s="99" t="e">
        <f>(VLOOKUP($A29,Table2.5a!$A$3:$Y$198,S$2,FALSE)-VLOOKUP($A29,#REF!,S$2,FALSE))/VLOOKUP($A29,Table2.5a!$A$3:$Y$198,S$2,FALSE)</f>
        <v>#REF!</v>
      </c>
      <c r="T29" s="99" t="e">
        <f>(VLOOKUP($A29,Table2.5a!$A$3:$Y$198,T$2,FALSE)-VLOOKUP($A29,#REF!,T$2,FALSE))/VLOOKUP($A29,Table2.5a!$A$3:$Y$198,T$2,FALSE)</f>
        <v>#REF!</v>
      </c>
      <c r="V29" s="100" t="str">
        <f>VLOOKUP($A29,Table2.5a!$A$3:$Y$198,E$2,FALSE)</f>
        <v>Chalkyitsik</v>
      </c>
      <c r="W29" s="101" t="str">
        <f>VLOOKUP($A29,Table2.5a!$A$3:$Y$198,F$2,FALSE)</f>
        <v>Chalkyitsik_grid</v>
      </c>
      <c r="X29" s="101" t="str">
        <f>VLOOKUP($A29,Table2.5a!$A$3:$Y$198,G$2,FALSE)</f>
        <v>Yukon-Koyukuk/Upper Tanana</v>
      </c>
      <c r="Y29" s="102">
        <f>VLOOKUP($A29,Table2.5a!$A$3:$Y$198,H$2,FALSE)</f>
        <v>9.2596499999999988</v>
      </c>
      <c r="Z29" s="103" t="e">
        <f>VLOOKUP($A29,#REF!,E$2,FALSE)</f>
        <v>#REF!</v>
      </c>
      <c r="AA29" s="101" t="e">
        <f>VLOOKUP($A29,#REF!,F$2,FALSE)</f>
        <v>#REF!</v>
      </c>
      <c r="AB29" s="101" t="e">
        <f>VLOOKUP($A29,#REF!,G$2,FALSE)</f>
        <v>#REF!</v>
      </c>
      <c r="AC29" s="104" t="e">
        <f>VLOOKUP($A29,#REF!,H$2,FALSE)</f>
        <v>#REF!</v>
      </c>
      <c r="AD29" s="100">
        <f>VLOOKUP($A29,Table2.5a!$A$3:$Y$198,I$2,FALSE)</f>
        <v>9.7469999999999999</v>
      </c>
      <c r="AE29" s="101">
        <f>VLOOKUP($A29,Table2.5a!$A$3:$Y$198,J$2,FALSE)</f>
        <v>45</v>
      </c>
      <c r="AF29" s="101">
        <f>VLOOKUP($A29,Table2.5a!$A$3:$Y$198,K$2,FALSE)</f>
        <v>0.94999999999999984</v>
      </c>
      <c r="AG29" s="102">
        <f>VLOOKUP($A29,Table2.5a!$A$3:$Y$198,L$2,FALSE)</f>
        <v>6.6594999999999995</v>
      </c>
      <c r="AH29" s="103" t="e">
        <f>VLOOKUP($A29,#REF!,I$2,FALSE)</f>
        <v>#REF!</v>
      </c>
      <c r="AI29" s="101" t="e">
        <f>VLOOKUP($A29,#REF!,J$2,FALSE)</f>
        <v>#REF!</v>
      </c>
      <c r="AJ29" s="101" t="e">
        <f>VLOOKUP($A29,#REF!,K$2,FALSE)</f>
        <v>#REF!</v>
      </c>
      <c r="AK29" s="104" t="e">
        <f>VLOOKUP($A29,#REF!,L$2,FALSE)</f>
        <v>#REF!</v>
      </c>
      <c r="AL29" s="100">
        <f>VLOOKUP($A29,Table2.5a!$A$3:$Y$198,M$2,FALSE)</f>
        <v>7.01</v>
      </c>
      <c r="AM29" s="101">
        <f>VLOOKUP($A29,Table2.5a!$A$3:$Y$198,N$2,FALSE)</f>
        <v>10</v>
      </c>
      <c r="AN29" s="101">
        <f>VLOOKUP($A29,Table2.5a!$A$3:$Y$198,O$2,FALSE)</f>
        <v>0.95</v>
      </c>
      <c r="AO29" s="102">
        <f>VLOOKUP($A29,Table2.5a!$A$3:$Y$198,P$2,FALSE)</f>
        <v>21.925999999999998</v>
      </c>
      <c r="AP29" s="103" t="e">
        <f>VLOOKUP($A29,#REF!,M$2,FALSE)</f>
        <v>#REF!</v>
      </c>
      <c r="AQ29" s="101" t="e">
        <f>VLOOKUP($A29,#REF!,N$2,FALSE)</f>
        <v>#REF!</v>
      </c>
      <c r="AR29" s="105" t="e">
        <f>VLOOKUP($A29,#REF!,O$2,FALSE)</f>
        <v>#REF!</v>
      </c>
      <c r="AS29" s="105" t="e">
        <f>VLOOKUP($A29,#REF!,P$2,FALSE)</f>
        <v>#REF!</v>
      </c>
      <c r="AT29" s="100">
        <f>VLOOKUP($A29,Table2.5a!$A$3:$Y$198,Q$2,FALSE)</f>
        <v>23.08</v>
      </c>
      <c r="AU29" s="101">
        <f>VLOOKUP($A29,Table2.5a!$A$3:$Y$198,R$2,FALSE)</f>
        <v>11</v>
      </c>
      <c r="AV29" s="101">
        <f>VLOOKUP($A29,Table2.5a!$A$3:$Y$198,S$2,FALSE)</f>
        <v>0.95</v>
      </c>
      <c r="AW29" s="102">
        <f>VLOOKUP($A29,Table2.5a!$A$3:$Y$198,T$2,FALSE)</f>
        <v>37.845149999999997</v>
      </c>
      <c r="AX29" s="103" t="e">
        <f>VLOOKUP($A29,#REF!,Q$2,FALSE)</f>
        <v>#REF!</v>
      </c>
      <c r="AY29" s="101" t="e">
        <f>VLOOKUP($A29,#REF!,R$2,FALSE)</f>
        <v>#REF!</v>
      </c>
      <c r="AZ29" s="101" t="e">
        <f>VLOOKUP($A29,#REF!,S$2,FALSE)</f>
        <v>#REF!</v>
      </c>
      <c r="BA29" s="104" t="e">
        <f>VLOOKUP($A29,#REF!,T$2,FALSE)</f>
        <v>#REF!</v>
      </c>
    </row>
    <row r="30" spans="1:53" s="98" customFormat="1" x14ac:dyDescent="0.25">
      <c r="A30" s="98" t="s">
        <v>901</v>
      </c>
      <c r="B30" s="98">
        <f>VLOOKUP($A30,Table2.5a!$A$3:$Y$198,'2.5a comparison'!B$2,FALSE)</f>
        <v>332310</v>
      </c>
      <c r="C30" s="98">
        <f>VLOOKUP($A30,Table2.5a!$A$3:$Y$198,'2.5a comparison'!C$2,FALSE)</f>
        <v>365</v>
      </c>
      <c r="D30" s="98" t="str">
        <f>VLOOKUP($A30,Table2.5a!$A$3:$Y$198,'2.5a comparison'!D$2,FALSE)</f>
        <v>Naterkaq Light Plant (City of Chefornak)</v>
      </c>
      <c r="E30" s="99" t="e">
        <f>(VLOOKUP($A30,Table2.5a!$A$3:$Y$198,E$2,FALSE)-VLOOKUP($A30,#REF!,E$2,FALSE))/VLOOKUP($A30,Table2.5a!$A$3:$Y$198,E$2,FALSE)</f>
        <v>#VALUE!</v>
      </c>
      <c r="F30" s="99" t="e">
        <f>(VLOOKUP($A30,Table2.5a!$A$3:$Y$198,F$2,FALSE)-VLOOKUP($A30,#REF!,F$2,FALSE))/VLOOKUP($A30,Table2.5a!$A$3:$Y$198,F$2,FALSE)</f>
        <v>#VALUE!</v>
      </c>
      <c r="G30" s="99" t="e">
        <f>(VLOOKUP($A30,Table2.5a!$A$3:$Y$198,G$2,FALSE)-VLOOKUP($A30,#REF!,G$2,FALSE))/VLOOKUP($A30,Table2.5a!$A$3:$Y$198,G$2,FALSE)</f>
        <v>#VALUE!</v>
      </c>
      <c r="H30" s="99" t="e">
        <f>(VLOOKUP($A30,Table2.5a!$A$3:$Y$198,H$2,FALSE)-VLOOKUP($A30,#REF!,H$2,FALSE))/VLOOKUP($A30,Table2.5a!$A$3:$Y$198,H$2,FALSE)</f>
        <v>#REF!</v>
      </c>
      <c r="I30" s="99" t="e">
        <f>(VLOOKUP($A30,Table2.5a!$A$3:$Y$198,I$2,FALSE)-VLOOKUP($A30,#REF!,I$2,FALSE))/VLOOKUP($A30,Table2.5a!$A$3:$Y$198,I$2,FALSE)</f>
        <v>#REF!</v>
      </c>
      <c r="J30" s="99" t="e">
        <f>(VLOOKUP($A30,Table2.5a!$A$3:$Y$198,J$2,FALSE)-VLOOKUP($A30,#REF!,J$2,FALSE))/VLOOKUP($A30,Table2.5a!$A$3:$Y$198,J$2,FALSE)</f>
        <v>#REF!</v>
      </c>
      <c r="K30" s="99" t="e">
        <f>(VLOOKUP($A30,Table2.5a!$A$3:$Y$198,K$2,FALSE)-VLOOKUP($A30,#REF!,K$2,FALSE))/VLOOKUP($A30,Table2.5a!$A$3:$Y$198,K$2,FALSE)</f>
        <v>#REF!</v>
      </c>
      <c r="L30" s="99" t="e">
        <f>(VLOOKUP($A30,Table2.5a!$A$3:$Y$198,L$2,FALSE)-VLOOKUP($A30,#REF!,L$2,FALSE))/VLOOKUP($A30,Table2.5a!$A$3:$Y$198,L$2,FALSE)</f>
        <v>#REF!</v>
      </c>
      <c r="M30" s="99" t="e">
        <f>(VLOOKUP($A30,Table2.5a!$A$3:$Y$198,M$2,FALSE)-VLOOKUP($A30,#REF!,M$2,FALSE))/VLOOKUP($A30,Table2.5a!$A$3:$Y$198,M$2,FALSE)</f>
        <v>#REF!</v>
      </c>
      <c r="N30" s="99" t="e">
        <f>(VLOOKUP($A30,Table2.5a!$A$3:$Y$198,N$2,FALSE)-VLOOKUP($A30,#REF!,N$2,FALSE))/VLOOKUP($A30,Table2.5a!$A$3:$Y$198,N$2,FALSE)</f>
        <v>#REF!</v>
      </c>
      <c r="O30" s="99" t="e">
        <f>(VLOOKUP($A30,Table2.5a!$A$3:$Y$198,O$2,FALSE)-VLOOKUP($A30,#REF!,O$2,FALSE))/VLOOKUP($A30,Table2.5a!$A$3:$Y$198,O$2,FALSE)</f>
        <v>#REF!</v>
      </c>
      <c r="P30" s="99" t="e">
        <f>(VLOOKUP($A30,Table2.5a!$A$3:$Y$198,P$2,FALSE)-VLOOKUP($A30,#REF!,P$2,FALSE))/VLOOKUP($A30,Table2.5a!$A$3:$Y$198,P$2,FALSE)</f>
        <v>#REF!</v>
      </c>
      <c r="Q30" s="99" t="e">
        <f>(VLOOKUP($A30,Table2.5a!$A$3:$Y$198,Q$2,FALSE)-VLOOKUP($A30,#REF!,Q$2,FALSE))/VLOOKUP($A30,Table2.5a!$A$3:$Y$198,Q$2,FALSE)</f>
        <v>#REF!</v>
      </c>
      <c r="R30" s="99" t="e">
        <f>(VLOOKUP($A30,Table2.5a!$A$3:$Y$198,R$2,FALSE)-VLOOKUP($A30,#REF!,R$2,FALSE))/VLOOKUP($A30,Table2.5a!$A$3:$Y$198,R$2,FALSE)</f>
        <v>#REF!</v>
      </c>
      <c r="S30" s="99" t="e">
        <f>(VLOOKUP($A30,Table2.5a!$A$3:$Y$198,S$2,FALSE)-VLOOKUP($A30,#REF!,S$2,FALSE))/VLOOKUP($A30,Table2.5a!$A$3:$Y$198,S$2,FALSE)</f>
        <v>#REF!</v>
      </c>
      <c r="T30" s="99" t="e">
        <f>(VLOOKUP($A30,Table2.5a!$A$3:$Y$198,T$2,FALSE)-VLOOKUP($A30,#REF!,T$2,FALSE))/VLOOKUP($A30,Table2.5a!$A$3:$Y$198,T$2,FALSE)</f>
        <v>#REF!</v>
      </c>
      <c r="V30" s="100" t="str">
        <f>VLOOKUP($A30,Table2.5a!$A$3:$Y$198,E$2,FALSE)</f>
        <v>Chefornak</v>
      </c>
      <c r="W30" s="101" t="str">
        <f>VLOOKUP($A30,Table2.5a!$A$3:$Y$198,F$2,FALSE)</f>
        <v>Chefornak_grid</v>
      </c>
      <c r="X30" s="101" t="str">
        <f>VLOOKUP($A30,Table2.5a!$A$3:$Y$198,G$2,FALSE)</f>
        <v>Lower Yukon-Kuskokwim</v>
      </c>
      <c r="Y30" s="102">
        <f>VLOOKUP($A30,Table2.5a!$A$3:$Y$198,H$2,FALSE)</f>
        <v>327.74829999999992</v>
      </c>
      <c r="Z30" s="103" t="e">
        <f>VLOOKUP($A30,#REF!,E$2,FALSE)</f>
        <v>#REF!</v>
      </c>
      <c r="AA30" s="101" t="e">
        <f>VLOOKUP($A30,#REF!,F$2,FALSE)</f>
        <v>#REF!</v>
      </c>
      <c r="AB30" s="101" t="e">
        <f>VLOOKUP($A30,#REF!,G$2,FALSE)</f>
        <v>#REF!</v>
      </c>
      <c r="AC30" s="104" t="e">
        <f>VLOOKUP($A30,#REF!,H$2,FALSE)</f>
        <v>#REF!</v>
      </c>
      <c r="AD30" s="100">
        <f>VLOOKUP($A30,Table2.5a!$A$3:$Y$198,I$2,FALSE)</f>
        <v>595.90599999999995</v>
      </c>
      <c r="AE30" s="101">
        <f>VLOOKUP($A30,Table2.5a!$A$3:$Y$198,J$2,FALSE)</f>
        <v>98.75</v>
      </c>
      <c r="AF30" s="101">
        <f>VLOOKUP($A30,Table2.5a!$A$3:$Y$198,K$2,FALSE)</f>
        <v>0.54999999999999993</v>
      </c>
      <c r="AG30" s="102">
        <f>VLOOKUP($A30,Table2.5a!$A$3:$Y$198,L$2,FALSE)</f>
        <v>122.21769999999998</v>
      </c>
      <c r="AH30" s="103" t="e">
        <f>VLOOKUP($A30,#REF!,I$2,FALSE)</f>
        <v>#REF!</v>
      </c>
      <c r="AI30" s="101" t="e">
        <f>VLOOKUP($A30,#REF!,J$2,FALSE)</f>
        <v>#REF!</v>
      </c>
      <c r="AJ30" s="101" t="e">
        <f>VLOOKUP($A30,#REF!,K$2,FALSE)</f>
        <v>#REF!</v>
      </c>
      <c r="AK30" s="104" t="e">
        <f>VLOOKUP($A30,#REF!,L$2,FALSE)</f>
        <v>#REF!</v>
      </c>
      <c r="AL30" s="100">
        <f>VLOOKUP($A30,Table2.5a!$A$3:$Y$198,M$2,FALSE)</f>
        <v>222.214</v>
      </c>
      <c r="AM30" s="101">
        <f>VLOOKUP($A30,Table2.5a!$A$3:$Y$198,N$2,FALSE)</f>
        <v>15.166666666666666</v>
      </c>
      <c r="AN30" s="101">
        <f>VLOOKUP($A30,Table2.5a!$A$3:$Y$198,O$2,FALSE)</f>
        <v>0.54999999999999993</v>
      </c>
      <c r="AO30" s="102">
        <f>VLOOKUP($A30,Table2.5a!$A$3:$Y$198,P$2,FALSE)</f>
        <v>205.53829999999999</v>
      </c>
      <c r="AP30" s="103" t="e">
        <f>VLOOKUP($A30,#REF!,M$2,FALSE)</f>
        <v>#REF!</v>
      </c>
      <c r="AQ30" s="101" t="e">
        <f>VLOOKUP($A30,#REF!,N$2,FALSE)</f>
        <v>#REF!</v>
      </c>
      <c r="AR30" s="105" t="e">
        <f>VLOOKUP($A30,#REF!,O$2,FALSE)</f>
        <v>#REF!</v>
      </c>
      <c r="AS30" s="105" t="e">
        <f>VLOOKUP($A30,#REF!,P$2,FALSE)</f>
        <v>#REF!</v>
      </c>
      <c r="AT30" s="100">
        <f>VLOOKUP($A30,Table2.5a!$A$3:$Y$198,Q$2,FALSE)</f>
        <v>373.70600000000002</v>
      </c>
      <c r="AU30" s="101">
        <f>VLOOKUP($A30,Table2.5a!$A$3:$Y$198,R$2,FALSE)</f>
        <v>26.25</v>
      </c>
      <c r="AV30" s="101">
        <f>VLOOKUP($A30,Table2.5a!$A$3:$Y$198,S$2,FALSE)</f>
        <v>0.54999999999999993</v>
      </c>
      <c r="AW30" s="102">
        <f>VLOOKUP($A30,Table2.5a!$A$3:$Y$198,T$2,FALSE)</f>
        <v>655.50429999999994</v>
      </c>
      <c r="AX30" s="103" t="e">
        <f>VLOOKUP($A30,#REF!,Q$2,FALSE)</f>
        <v>#REF!</v>
      </c>
      <c r="AY30" s="101" t="e">
        <f>VLOOKUP($A30,#REF!,R$2,FALSE)</f>
        <v>#REF!</v>
      </c>
      <c r="AZ30" s="101" t="e">
        <f>VLOOKUP($A30,#REF!,S$2,FALSE)</f>
        <v>#REF!</v>
      </c>
      <c r="BA30" s="104" t="e">
        <f>VLOOKUP($A30,#REF!,T$2,FALSE)</f>
        <v>#REF!</v>
      </c>
    </row>
    <row r="31" spans="1:53" x14ac:dyDescent="0.25">
      <c r="A31" t="s">
        <v>1055</v>
      </c>
      <c r="B31">
        <f>VLOOKUP($A31,Table2.5a!$A$3:$Y$198,'2.5a comparison'!B$2,FALSE)</f>
        <v>331850</v>
      </c>
      <c r="C31">
        <f>VLOOKUP($A31,Table2.5a!$A$3:$Y$198,'2.5a comparison'!C$2,FALSE)</f>
        <v>686</v>
      </c>
      <c r="D31" t="str">
        <f>VLOOKUP($A31,Table2.5a!$A$3:$Y$198,'2.5a comparison'!D$2,FALSE)</f>
        <v>Chenega Ira Council</v>
      </c>
      <c r="E31" s="4" t="e">
        <f>(VLOOKUP($A31,Table2.5a!$A$3:$Y$198,E$2,FALSE)-VLOOKUP($A31,#REF!,E$2,FALSE))/VLOOKUP($A31,Table2.5a!$A$3:$Y$198,E$2,FALSE)</f>
        <v>#VALUE!</v>
      </c>
      <c r="F31" s="4" t="e">
        <f>(VLOOKUP($A31,Table2.5a!$A$3:$Y$198,F$2,FALSE)-VLOOKUP($A31,#REF!,F$2,FALSE))/VLOOKUP($A31,Table2.5a!$A$3:$Y$198,F$2,FALSE)</f>
        <v>#VALUE!</v>
      </c>
      <c r="G31" s="4" t="e">
        <f>(VLOOKUP($A31,Table2.5a!$A$3:$Y$198,G$2,FALSE)-VLOOKUP($A31,#REF!,G$2,FALSE))/VLOOKUP($A31,Table2.5a!$A$3:$Y$198,G$2,FALSE)</f>
        <v>#VALUE!</v>
      </c>
      <c r="H31" s="4" t="e">
        <f>(VLOOKUP($A31,Table2.5a!$A$3:$Y$198,H$2,FALSE)-VLOOKUP($A31,#REF!,H$2,FALSE))/VLOOKUP($A31,Table2.5a!$A$3:$Y$198,H$2,FALSE)</f>
        <v>#REF!</v>
      </c>
      <c r="I31" s="4" t="e">
        <f>(VLOOKUP($A31,Table2.5a!$A$3:$Y$198,I$2,FALSE)-VLOOKUP($A31,#REF!,I$2,FALSE))/VLOOKUP($A31,Table2.5a!$A$3:$Y$198,I$2,FALSE)</f>
        <v>#REF!</v>
      </c>
      <c r="J31" s="4" t="e">
        <f>(VLOOKUP($A31,Table2.5a!$A$3:$Y$198,J$2,FALSE)-VLOOKUP($A31,#REF!,J$2,FALSE))/VLOOKUP($A31,Table2.5a!$A$3:$Y$198,J$2,FALSE)</f>
        <v>#REF!</v>
      </c>
      <c r="K31" s="4" t="e">
        <f>(VLOOKUP($A31,Table2.5a!$A$3:$Y$198,K$2,FALSE)-VLOOKUP($A31,#REF!,K$2,FALSE))/VLOOKUP($A31,Table2.5a!$A$3:$Y$198,K$2,FALSE)</f>
        <v>#REF!</v>
      </c>
      <c r="L31" s="4" t="e">
        <f>(VLOOKUP($A31,Table2.5a!$A$3:$Y$198,L$2,FALSE)-VLOOKUP($A31,#REF!,L$2,FALSE))/VLOOKUP($A31,Table2.5a!$A$3:$Y$198,L$2,FALSE)</f>
        <v>#REF!</v>
      </c>
      <c r="M31" s="4" t="e">
        <f>(VLOOKUP($A31,Table2.5a!$A$3:$Y$198,M$2,FALSE)-VLOOKUP($A31,#REF!,M$2,FALSE))/VLOOKUP($A31,Table2.5a!$A$3:$Y$198,M$2,FALSE)</f>
        <v>#REF!</v>
      </c>
      <c r="N31" s="4" t="e">
        <f>(VLOOKUP($A31,Table2.5a!$A$3:$Y$198,N$2,FALSE)-VLOOKUP($A31,#REF!,N$2,FALSE))/VLOOKUP($A31,Table2.5a!$A$3:$Y$198,N$2,FALSE)</f>
        <v>#REF!</v>
      </c>
      <c r="O31" s="4" t="e">
        <f>(VLOOKUP($A31,Table2.5a!$A$3:$Y$198,O$2,FALSE)-VLOOKUP($A31,#REF!,O$2,FALSE))/VLOOKUP($A31,Table2.5a!$A$3:$Y$198,O$2,FALSE)</f>
        <v>#REF!</v>
      </c>
      <c r="P31" s="4" t="e">
        <f>(VLOOKUP($A31,Table2.5a!$A$3:$Y$198,P$2,FALSE)-VLOOKUP($A31,#REF!,P$2,FALSE))/VLOOKUP($A31,Table2.5a!$A$3:$Y$198,P$2,FALSE)</f>
        <v>#REF!</v>
      </c>
      <c r="Q31" s="4" t="e">
        <f>(VLOOKUP($A31,Table2.5a!$A$3:$Y$198,Q$2,FALSE)-VLOOKUP($A31,#REF!,Q$2,FALSE))/VLOOKUP($A31,Table2.5a!$A$3:$Y$198,Q$2,FALSE)</f>
        <v>#REF!</v>
      </c>
      <c r="R31" s="4" t="e">
        <f>(VLOOKUP($A31,Table2.5a!$A$3:$Y$198,R$2,FALSE)-VLOOKUP($A31,#REF!,R$2,FALSE))/VLOOKUP($A31,Table2.5a!$A$3:$Y$198,R$2,FALSE)</f>
        <v>#REF!</v>
      </c>
      <c r="S31" s="4" t="e">
        <f>(VLOOKUP($A31,Table2.5a!$A$3:$Y$198,S$2,FALSE)-VLOOKUP($A31,#REF!,S$2,FALSE))/VLOOKUP($A31,Table2.5a!$A$3:$Y$198,S$2,FALSE)</f>
        <v>#REF!</v>
      </c>
      <c r="T31" s="4" t="e">
        <f>(VLOOKUP($A31,Table2.5a!$A$3:$Y$198,T$2,FALSE)-VLOOKUP($A31,#REF!,T$2,FALSE))/VLOOKUP($A31,Table2.5a!$A$3:$Y$198,T$2,FALSE)</f>
        <v>#REF!</v>
      </c>
      <c r="V31" s="78" t="str">
        <f>VLOOKUP($A31,Table2.5a!$A$3:$Y$198,E$2,FALSE)</f>
        <v>Chenega Bay</v>
      </c>
      <c r="W31" s="79" t="str">
        <f>VLOOKUP($A31,Table2.5a!$A$3:$Y$198,F$2,FALSE)</f>
        <v>Chenega_grid</v>
      </c>
      <c r="X31" s="79" t="str">
        <f>VLOOKUP($A31,Table2.5a!$A$3:$Y$198,G$2,FALSE)</f>
        <v>Copper River/Chugach</v>
      </c>
      <c r="Y31" s="80">
        <f>VLOOKUP($A31,Table2.5a!$A$3:$Y$198,H$2,FALSE)</f>
        <v>69.657103333333339</v>
      </c>
      <c r="Z31" s="88" t="e">
        <f>VLOOKUP($A31,#REF!,E$2,FALSE)</f>
        <v>#REF!</v>
      </c>
      <c r="AA31" s="66" t="e">
        <f>VLOOKUP($A31,#REF!,F$2,FALSE)</f>
        <v>#REF!</v>
      </c>
      <c r="AB31" s="66" t="e">
        <f>VLOOKUP($A31,#REF!,G$2,FALSE)</f>
        <v>#REF!</v>
      </c>
      <c r="AC31" s="89" t="e">
        <f>VLOOKUP($A31,#REF!,H$2,FALSE)</f>
        <v>#REF!</v>
      </c>
      <c r="AD31" s="65">
        <f>VLOOKUP($A31,Table2.5a!$A$3:$Y$198,I$2,FALSE)</f>
        <v>79.305999999999997</v>
      </c>
      <c r="AE31" s="66">
        <f>VLOOKUP($A31,Table2.5a!$A$3:$Y$198,J$2,FALSE)</f>
        <v>26</v>
      </c>
      <c r="AF31" s="66">
        <f>VLOOKUP($A31,Table2.5a!$A$3:$Y$198,K$2,FALSE)</f>
        <v>0.87833333333333341</v>
      </c>
      <c r="AG31" s="67">
        <f>VLOOKUP($A31,Table2.5a!$A$3:$Y$198,L$2,FALSE)</f>
        <v>71.68341833333335</v>
      </c>
      <c r="AH31" s="88" t="e">
        <f>VLOOKUP($A31,#REF!,I$2,FALSE)</f>
        <v>#REF!</v>
      </c>
      <c r="AI31" s="66" t="e">
        <f>VLOOKUP($A31,#REF!,J$2,FALSE)</f>
        <v>#REF!</v>
      </c>
      <c r="AJ31" s="66" t="e">
        <f>VLOOKUP($A31,#REF!,K$2,FALSE)</f>
        <v>#REF!</v>
      </c>
      <c r="AK31" s="89" t="e">
        <f>VLOOKUP($A31,#REF!,L$2,FALSE)</f>
        <v>#REF!</v>
      </c>
      <c r="AL31" s="65">
        <f>VLOOKUP($A31,Table2.5a!$A$3:$Y$198,M$2,FALSE)</f>
        <v>81.613</v>
      </c>
      <c r="AM31" s="66">
        <f>VLOOKUP($A31,Table2.5a!$A$3:$Y$198,N$2,FALSE)</f>
        <v>8.9166666666666661</v>
      </c>
      <c r="AN31" s="66">
        <f>VLOOKUP($A31,Table2.5a!$A$3:$Y$198,O$2,FALSE)</f>
        <v>0.87833333333333352</v>
      </c>
      <c r="AO31" s="67">
        <f>VLOOKUP($A31,Table2.5a!$A$3:$Y$198,P$2,FALSE)</f>
        <v>56.744725000000017</v>
      </c>
      <c r="AP31" s="88" t="e">
        <f>VLOOKUP($A31,#REF!,M$2,FALSE)</f>
        <v>#REF!</v>
      </c>
      <c r="AQ31" s="66" t="e">
        <f>VLOOKUP($A31,#REF!,N$2,FALSE)</f>
        <v>#REF!</v>
      </c>
      <c r="AR31" s="96" t="e">
        <f>VLOOKUP($A31,#REF!,O$2,FALSE)</f>
        <v>#REF!</v>
      </c>
      <c r="AS31" s="96" t="e">
        <f>VLOOKUP($A31,#REF!,P$2,FALSE)</f>
        <v>#REF!</v>
      </c>
      <c r="AT31" s="65">
        <f>VLOOKUP($A31,Table2.5a!$A$3:$Y$198,Q$2,FALSE)</f>
        <v>64.605000000000004</v>
      </c>
      <c r="AU31" s="66">
        <f>VLOOKUP($A31,Table2.5a!$A$3:$Y$198,R$2,FALSE)</f>
        <v>18.083333333333336</v>
      </c>
      <c r="AV31" s="66">
        <f>VLOOKUP($A31,Table2.5a!$A$3:$Y$198,S$2,FALSE)</f>
        <v>0.87833333333333352</v>
      </c>
      <c r="AW31" s="67">
        <f>VLOOKUP($A31,Table2.5a!$A$3:$Y$198,T$2,FALSE)</f>
        <v>198.08524666666671</v>
      </c>
      <c r="AX31" s="88" t="e">
        <f>VLOOKUP($A31,#REF!,Q$2,FALSE)</f>
        <v>#REF!</v>
      </c>
      <c r="AY31" s="66" t="e">
        <f>VLOOKUP($A31,#REF!,R$2,FALSE)</f>
        <v>#REF!</v>
      </c>
      <c r="AZ31" s="66" t="e">
        <f>VLOOKUP($A31,#REF!,S$2,FALSE)</f>
        <v>#REF!</v>
      </c>
      <c r="BA31" s="89" t="e">
        <f>VLOOKUP($A31,#REF!,T$2,FALSE)</f>
        <v>#REF!</v>
      </c>
    </row>
    <row r="32" spans="1:53" s="98" customFormat="1" x14ac:dyDescent="0.25">
      <c r="A32" s="98" t="s">
        <v>575</v>
      </c>
      <c r="B32" s="98">
        <f>VLOOKUP($A32,Table2.5a!$A$3:$Y$198,'2.5a comparison'!B$2,FALSE)</f>
        <v>331280</v>
      </c>
      <c r="C32" s="98">
        <f>VLOOKUP($A32,Table2.5a!$A$3:$Y$198,'2.5a comparison'!C$2,FALSE)</f>
        <v>169</v>
      </c>
      <c r="D32" s="98" t="str">
        <f>VLOOKUP($A32,Table2.5a!$A$3:$Y$198,'2.5a comparison'!D$2,FALSE)</f>
        <v>Alaska Village Electric Cooperative</v>
      </c>
      <c r="E32" s="99" t="e">
        <f>(VLOOKUP($A32,Table2.5a!$A$3:$Y$198,E$2,FALSE)-VLOOKUP($A32,#REF!,E$2,FALSE))/VLOOKUP($A32,Table2.5a!$A$3:$Y$198,E$2,FALSE)</f>
        <v>#VALUE!</v>
      </c>
      <c r="F32" s="99" t="e">
        <f>(VLOOKUP($A32,Table2.5a!$A$3:$Y$198,F$2,FALSE)-VLOOKUP($A32,#REF!,F$2,FALSE))/VLOOKUP($A32,Table2.5a!$A$3:$Y$198,F$2,FALSE)</f>
        <v>#VALUE!</v>
      </c>
      <c r="G32" s="99" t="e">
        <f>(VLOOKUP($A32,Table2.5a!$A$3:$Y$198,G$2,FALSE)-VLOOKUP($A32,#REF!,G$2,FALSE))/VLOOKUP($A32,Table2.5a!$A$3:$Y$198,G$2,FALSE)</f>
        <v>#VALUE!</v>
      </c>
      <c r="H32" s="99" t="e">
        <f>(VLOOKUP($A32,Table2.5a!$A$3:$Y$198,H$2,FALSE)-VLOOKUP($A32,#REF!,H$2,FALSE))/VLOOKUP($A32,Table2.5a!$A$3:$Y$198,H$2,FALSE)</f>
        <v>#REF!</v>
      </c>
      <c r="I32" s="99" t="e">
        <f>(VLOOKUP($A32,Table2.5a!$A$3:$Y$198,I$2,FALSE)-VLOOKUP($A32,#REF!,I$2,FALSE))/VLOOKUP($A32,Table2.5a!$A$3:$Y$198,I$2,FALSE)</f>
        <v>#REF!</v>
      </c>
      <c r="J32" s="99" t="e">
        <f>(VLOOKUP($A32,Table2.5a!$A$3:$Y$198,J$2,FALSE)-VLOOKUP($A32,#REF!,J$2,FALSE))/VLOOKUP($A32,Table2.5a!$A$3:$Y$198,J$2,FALSE)</f>
        <v>#REF!</v>
      </c>
      <c r="K32" s="99" t="e">
        <f>(VLOOKUP($A32,Table2.5a!$A$3:$Y$198,K$2,FALSE)-VLOOKUP($A32,#REF!,K$2,FALSE))/VLOOKUP($A32,Table2.5a!$A$3:$Y$198,K$2,FALSE)</f>
        <v>#REF!</v>
      </c>
      <c r="L32" s="99" t="e">
        <f>(VLOOKUP($A32,Table2.5a!$A$3:$Y$198,L$2,FALSE)-VLOOKUP($A32,#REF!,L$2,FALSE))/VLOOKUP($A32,Table2.5a!$A$3:$Y$198,L$2,FALSE)</f>
        <v>#REF!</v>
      </c>
      <c r="M32" s="99" t="e">
        <f>(VLOOKUP($A32,Table2.5a!$A$3:$Y$198,M$2,FALSE)-VLOOKUP($A32,#REF!,M$2,FALSE))/VLOOKUP($A32,Table2.5a!$A$3:$Y$198,M$2,FALSE)</f>
        <v>#REF!</v>
      </c>
      <c r="N32" s="99" t="e">
        <f>(VLOOKUP($A32,Table2.5a!$A$3:$Y$198,N$2,FALSE)-VLOOKUP($A32,#REF!,N$2,FALSE))/VLOOKUP($A32,Table2.5a!$A$3:$Y$198,N$2,FALSE)</f>
        <v>#REF!</v>
      </c>
      <c r="O32" s="99" t="e">
        <f>(VLOOKUP($A32,Table2.5a!$A$3:$Y$198,O$2,FALSE)-VLOOKUP($A32,#REF!,O$2,FALSE))/VLOOKUP($A32,Table2.5a!$A$3:$Y$198,O$2,FALSE)</f>
        <v>#REF!</v>
      </c>
      <c r="P32" s="99" t="e">
        <f>(VLOOKUP($A32,Table2.5a!$A$3:$Y$198,P$2,FALSE)-VLOOKUP($A32,#REF!,P$2,FALSE))/VLOOKUP($A32,Table2.5a!$A$3:$Y$198,P$2,FALSE)</f>
        <v>#REF!</v>
      </c>
      <c r="Q32" s="99" t="e">
        <f>(VLOOKUP($A32,Table2.5a!$A$3:$Y$198,Q$2,FALSE)-VLOOKUP($A32,#REF!,Q$2,FALSE))/VLOOKUP($A32,Table2.5a!$A$3:$Y$198,Q$2,FALSE)</f>
        <v>#REF!</v>
      </c>
      <c r="R32" s="99" t="e">
        <f>(VLOOKUP($A32,Table2.5a!$A$3:$Y$198,R$2,FALSE)-VLOOKUP($A32,#REF!,R$2,FALSE))/VLOOKUP($A32,Table2.5a!$A$3:$Y$198,R$2,FALSE)</f>
        <v>#REF!</v>
      </c>
      <c r="S32" s="99" t="e">
        <f>(VLOOKUP($A32,Table2.5a!$A$3:$Y$198,S$2,FALSE)-VLOOKUP($A32,#REF!,S$2,FALSE))/VLOOKUP($A32,Table2.5a!$A$3:$Y$198,S$2,FALSE)</f>
        <v>#REF!</v>
      </c>
      <c r="T32" s="99" t="e">
        <f>(VLOOKUP($A32,Table2.5a!$A$3:$Y$198,T$2,FALSE)-VLOOKUP($A32,#REF!,T$2,FALSE))/VLOOKUP($A32,Table2.5a!$A$3:$Y$198,T$2,FALSE)</f>
        <v>#REF!</v>
      </c>
      <c r="V32" s="100" t="str">
        <f>VLOOKUP($A32,Table2.5a!$A$3:$Y$198,E$2,FALSE)</f>
        <v>Chevak</v>
      </c>
      <c r="W32" s="101" t="str">
        <f>VLOOKUP($A32,Table2.5a!$A$3:$Y$198,F$2,FALSE)</f>
        <v>Chevak_grid</v>
      </c>
      <c r="X32" s="101" t="str">
        <f>VLOOKUP($A32,Table2.5a!$A$3:$Y$198,G$2,FALSE)</f>
        <v>Lower Yukon-Kuskokwim</v>
      </c>
      <c r="Y32" s="102">
        <f>VLOOKUP($A32,Table2.5a!$A$3:$Y$198,H$2,FALSE)</f>
        <v>526.82414300000016</v>
      </c>
      <c r="Z32" s="103" t="e">
        <f>VLOOKUP($A32,#REF!,E$2,FALSE)</f>
        <v>#REF!</v>
      </c>
      <c r="AA32" s="101" t="e">
        <f>VLOOKUP($A32,#REF!,F$2,FALSE)</f>
        <v>#REF!</v>
      </c>
      <c r="AB32" s="101" t="e">
        <f>VLOOKUP($A32,#REF!,G$2,FALSE)</f>
        <v>#REF!</v>
      </c>
      <c r="AC32" s="104" t="e">
        <f>VLOOKUP($A32,#REF!,H$2,FALSE)</f>
        <v>#REF!</v>
      </c>
      <c r="AD32" s="100">
        <f>VLOOKUP($A32,Table2.5a!$A$3:$Y$198,I$2,FALSE)</f>
        <v>1047.26</v>
      </c>
      <c r="AE32" s="101">
        <f>VLOOKUP($A32,Table2.5a!$A$3:$Y$198,J$2,FALSE)</f>
        <v>208</v>
      </c>
      <c r="AF32" s="101">
        <f>VLOOKUP($A32,Table2.5a!$A$3:$Y$198,K$2,FALSE)</f>
        <v>0.50305000000000011</v>
      </c>
      <c r="AG32" s="102">
        <f>VLOOKUP($A32,Table2.5a!$A$3:$Y$198,L$2,FALSE)</f>
        <v>90.149075250000024</v>
      </c>
      <c r="AH32" s="103" t="e">
        <f>VLOOKUP($A32,#REF!,I$2,FALSE)</f>
        <v>#REF!</v>
      </c>
      <c r="AI32" s="101" t="e">
        <f>VLOOKUP($A32,#REF!,J$2,FALSE)</f>
        <v>#REF!</v>
      </c>
      <c r="AJ32" s="101" t="e">
        <f>VLOOKUP($A32,#REF!,K$2,FALSE)</f>
        <v>#REF!</v>
      </c>
      <c r="AK32" s="104" t="e">
        <f>VLOOKUP($A32,#REF!,L$2,FALSE)</f>
        <v>#REF!</v>
      </c>
      <c r="AL32" s="100">
        <f>VLOOKUP($A32,Table2.5a!$A$3:$Y$198,M$2,FALSE)</f>
        <v>179.20500000000001</v>
      </c>
      <c r="AM32" s="101">
        <f>VLOOKUP($A32,Table2.5a!$A$3:$Y$198,N$2,FALSE)</f>
        <v>10</v>
      </c>
      <c r="AN32" s="101">
        <f>VLOOKUP($A32,Table2.5a!$A$3:$Y$198,O$2,FALSE)</f>
        <v>0.50305000000000011</v>
      </c>
      <c r="AO32" s="102">
        <f>VLOOKUP($A32,Table2.5a!$A$3:$Y$198,P$2,FALSE)</f>
        <v>628.99862850000011</v>
      </c>
      <c r="AP32" s="103" t="e">
        <f>VLOOKUP($A32,#REF!,M$2,FALSE)</f>
        <v>#REF!</v>
      </c>
      <c r="AQ32" s="101" t="e">
        <f>VLOOKUP($A32,#REF!,N$2,FALSE)</f>
        <v>#REF!</v>
      </c>
      <c r="AR32" s="105" t="e">
        <f>VLOOKUP($A32,#REF!,O$2,FALSE)</f>
        <v>#REF!</v>
      </c>
      <c r="AS32" s="105" t="e">
        <f>VLOOKUP($A32,#REF!,P$2,FALSE)</f>
        <v>#REF!</v>
      </c>
      <c r="AT32" s="100">
        <f>VLOOKUP($A32,Table2.5a!$A$3:$Y$198,Q$2,FALSE)</f>
        <v>1250.3699999999999</v>
      </c>
      <c r="AU32" s="101">
        <f>VLOOKUP($A32,Table2.5a!$A$3:$Y$198,R$2,FALSE)</f>
        <v>43</v>
      </c>
      <c r="AV32" s="101">
        <f>VLOOKUP($A32,Table2.5a!$A$3:$Y$198,S$2,FALSE)</f>
        <v>0.50305000000000011</v>
      </c>
      <c r="AW32" s="102">
        <f>VLOOKUP($A32,Table2.5a!$A$3:$Y$198,T$2,FALSE)</f>
        <v>1245.9718467500004</v>
      </c>
      <c r="AX32" s="103" t="e">
        <f>VLOOKUP($A32,#REF!,Q$2,FALSE)</f>
        <v>#REF!</v>
      </c>
      <c r="AY32" s="101" t="e">
        <f>VLOOKUP($A32,#REF!,R$2,FALSE)</f>
        <v>#REF!</v>
      </c>
      <c r="AZ32" s="101" t="e">
        <f>VLOOKUP($A32,#REF!,S$2,FALSE)</f>
        <v>#REF!</v>
      </c>
      <c r="BA32" s="104" t="e">
        <f>VLOOKUP($A32,#REF!,T$2,FALSE)</f>
        <v>#REF!</v>
      </c>
    </row>
    <row r="33" spans="1:53" x14ac:dyDescent="0.25">
      <c r="A33" t="s">
        <v>817</v>
      </c>
      <c r="B33">
        <f>VLOOKUP($A33,Table2.5a!$A$3:$Y$198,'2.5a comparison'!B$2,FALSE)</f>
        <v>331860</v>
      </c>
      <c r="C33">
        <f>VLOOKUP($A33,Table2.5a!$A$3:$Y$198,'2.5a comparison'!C$2,FALSE)</f>
        <v>297</v>
      </c>
      <c r="D33" t="str">
        <f>VLOOKUP($A33,Table2.5a!$A$3:$Y$198,'2.5a comparison'!D$2,FALSE)</f>
        <v>Chignik, City of</v>
      </c>
      <c r="E33" s="4" t="e">
        <f>(VLOOKUP($A33,Table2.5a!$A$3:$Y$198,E$2,FALSE)-VLOOKUP($A33,#REF!,E$2,FALSE))/VLOOKUP($A33,Table2.5a!$A$3:$Y$198,E$2,FALSE)</f>
        <v>#VALUE!</v>
      </c>
      <c r="F33" s="4" t="e">
        <f>(VLOOKUP($A33,Table2.5a!$A$3:$Y$198,F$2,FALSE)-VLOOKUP($A33,#REF!,F$2,FALSE))/VLOOKUP($A33,Table2.5a!$A$3:$Y$198,F$2,FALSE)</f>
        <v>#VALUE!</v>
      </c>
      <c r="G33" s="4" t="e">
        <f>(VLOOKUP($A33,Table2.5a!$A$3:$Y$198,G$2,FALSE)-VLOOKUP($A33,#REF!,G$2,FALSE))/VLOOKUP($A33,Table2.5a!$A$3:$Y$198,G$2,FALSE)</f>
        <v>#VALUE!</v>
      </c>
      <c r="H33" s="4" t="e">
        <f>(VLOOKUP($A33,Table2.5a!$A$3:$Y$198,H$2,FALSE)-VLOOKUP($A33,#REF!,H$2,FALSE))/VLOOKUP($A33,Table2.5a!$A$3:$Y$198,H$2,FALSE)</f>
        <v>#REF!</v>
      </c>
      <c r="I33" s="4" t="e">
        <f>(VLOOKUP($A33,Table2.5a!$A$3:$Y$198,I$2,FALSE)-VLOOKUP($A33,#REF!,I$2,FALSE))/VLOOKUP($A33,Table2.5a!$A$3:$Y$198,I$2,FALSE)</f>
        <v>#REF!</v>
      </c>
      <c r="J33" s="4" t="e">
        <f>(VLOOKUP($A33,Table2.5a!$A$3:$Y$198,J$2,FALSE)-VLOOKUP($A33,#REF!,J$2,FALSE))/VLOOKUP($A33,Table2.5a!$A$3:$Y$198,J$2,FALSE)</f>
        <v>#REF!</v>
      </c>
      <c r="K33" s="4" t="e">
        <f>(VLOOKUP($A33,Table2.5a!$A$3:$Y$198,K$2,FALSE)-VLOOKUP($A33,#REF!,K$2,FALSE))/VLOOKUP($A33,Table2.5a!$A$3:$Y$198,K$2,FALSE)</f>
        <v>#REF!</v>
      </c>
      <c r="L33" s="4" t="e">
        <f>(VLOOKUP($A33,Table2.5a!$A$3:$Y$198,L$2,FALSE)-VLOOKUP($A33,#REF!,L$2,FALSE))/VLOOKUP($A33,Table2.5a!$A$3:$Y$198,L$2,FALSE)</f>
        <v>#REF!</v>
      </c>
      <c r="M33" s="4" t="e">
        <f>(VLOOKUP($A33,Table2.5a!$A$3:$Y$198,M$2,FALSE)-VLOOKUP($A33,#REF!,M$2,FALSE))/VLOOKUP($A33,Table2.5a!$A$3:$Y$198,M$2,FALSE)</f>
        <v>#REF!</v>
      </c>
      <c r="N33" s="4" t="e">
        <f>(VLOOKUP($A33,Table2.5a!$A$3:$Y$198,N$2,FALSE)-VLOOKUP($A33,#REF!,N$2,FALSE))/VLOOKUP($A33,Table2.5a!$A$3:$Y$198,N$2,FALSE)</f>
        <v>#REF!</v>
      </c>
      <c r="O33" s="4" t="e">
        <f>(VLOOKUP($A33,Table2.5a!$A$3:$Y$198,O$2,FALSE)-VLOOKUP($A33,#REF!,O$2,FALSE))/VLOOKUP($A33,Table2.5a!$A$3:$Y$198,O$2,FALSE)</f>
        <v>#REF!</v>
      </c>
      <c r="P33" s="4" t="e">
        <f>(VLOOKUP($A33,Table2.5a!$A$3:$Y$198,P$2,FALSE)-VLOOKUP($A33,#REF!,P$2,FALSE))/VLOOKUP($A33,Table2.5a!$A$3:$Y$198,P$2,FALSE)</f>
        <v>#REF!</v>
      </c>
      <c r="Q33" s="4" t="e">
        <f>(VLOOKUP($A33,Table2.5a!$A$3:$Y$198,Q$2,FALSE)-VLOOKUP($A33,#REF!,Q$2,FALSE))/VLOOKUP($A33,Table2.5a!$A$3:$Y$198,Q$2,FALSE)</f>
        <v>#REF!</v>
      </c>
      <c r="R33" s="4" t="e">
        <f>(VLOOKUP($A33,Table2.5a!$A$3:$Y$198,R$2,FALSE)-VLOOKUP($A33,#REF!,R$2,FALSE))/VLOOKUP($A33,Table2.5a!$A$3:$Y$198,R$2,FALSE)</f>
        <v>#REF!</v>
      </c>
      <c r="S33" s="4" t="e">
        <f>(VLOOKUP($A33,Table2.5a!$A$3:$Y$198,S$2,FALSE)-VLOOKUP($A33,#REF!,S$2,FALSE))/VLOOKUP($A33,Table2.5a!$A$3:$Y$198,S$2,FALSE)</f>
        <v>#REF!</v>
      </c>
      <c r="T33" s="4" t="e">
        <f>(VLOOKUP($A33,Table2.5a!$A$3:$Y$198,T$2,FALSE)-VLOOKUP($A33,#REF!,T$2,FALSE))/VLOOKUP($A33,Table2.5a!$A$3:$Y$198,T$2,FALSE)</f>
        <v>#REF!</v>
      </c>
      <c r="V33" s="78" t="str">
        <f>VLOOKUP($A33,Table2.5a!$A$3:$Y$198,E$2,FALSE)</f>
        <v>Chignik</v>
      </c>
      <c r="W33" s="79" t="str">
        <f>VLOOKUP($A33,Table2.5a!$A$3:$Y$198,F$2,FALSE)</f>
        <v>Chignik_grid</v>
      </c>
      <c r="X33" s="79" t="str">
        <f>VLOOKUP($A33,Table2.5a!$A$3:$Y$198,G$2,FALSE)</f>
        <v>Bristol Bay</v>
      </c>
      <c r="Y33" s="80">
        <f>VLOOKUP($A33,Table2.5a!$A$3:$Y$198,H$2,FALSE)</f>
        <v>57.058359750000008</v>
      </c>
      <c r="Z33" s="88" t="e">
        <f>VLOOKUP($A33,#REF!,E$2,FALSE)</f>
        <v>#REF!</v>
      </c>
      <c r="AA33" s="66" t="e">
        <f>VLOOKUP($A33,#REF!,F$2,FALSE)</f>
        <v>#REF!</v>
      </c>
      <c r="AB33" s="66" t="e">
        <f>VLOOKUP($A33,#REF!,G$2,FALSE)</f>
        <v>#REF!</v>
      </c>
      <c r="AC33" s="89" t="e">
        <f>VLOOKUP($A33,#REF!,H$2,FALSE)</f>
        <v>#REF!</v>
      </c>
      <c r="AD33" s="65">
        <f>VLOOKUP($A33,Table2.5a!$A$3:$Y$198,I$2,FALSE)</f>
        <v>137.18700000000001</v>
      </c>
      <c r="AE33" s="66">
        <f>VLOOKUP($A33,Table2.5a!$A$3:$Y$198,J$2,FALSE)</f>
        <v>52.5</v>
      </c>
      <c r="AF33" s="66">
        <f>VLOOKUP($A33,Table2.5a!$A$3:$Y$198,K$2,FALSE)</f>
        <v>0.41591666666666671</v>
      </c>
      <c r="AG33" s="67">
        <f>VLOOKUP($A33,Table2.5a!$A$3:$Y$198,L$2,FALSE)</f>
        <v>141.28730758333336</v>
      </c>
      <c r="AH33" s="88" t="e">
        <f>VLOOKUP($A33,#REF!,I$2,FALSE)</f>
        <v>#REF!</v>
      </c>
      <c r="AI33" s="66" t="e">
        <f>VLOOKUP($A33,#REF!,J$2,FALSE)</f>
        <v>#REF!</v>
      </c>
      <c r="AJ33" s="66" t="e">
        <f>VLOOKUP($A33,#REF!,K$2,FALSE)</f>
        <v>#REF!</v>
      </c>
      <c r="AK33" s="89" t="e">
        <f>VLOOKUP($A33,#REF!,L$2,FALSE)</f>
        <v>#REF!</v>
      </c>
      <c r="AL33" s="65">
        <f>VLOOKUP($A33,Table2.5a!$A$3:$Y$198,M$2,FALSE)</f>
        <v>339.70100000000002</v>
      </c>
      <c r="AM33" s="66">
        <f>VLOOKUP($A33,Table2.5a!$A$3:$Y$198,N$2,FALSE)</f>
        <v>10</v>
      </c>
      <c r="AN33" s="66">
        <f>VLOOKUP($A33,Table2.5a!$A$3:$Y$198,O$2,FALSE)</f>
        <v>0.41591666666666671</v>
      </c>
      <c r="AO33" s="67">
        <f>VLOOKUP($A33,Table2.5a!$A$3:$Y$198,P$2,FALSE)</f>
        <v>54.129890500000009</v>
      </c>
      <c r="AP33" s="88" t="e">
        <f>VLOOKUP($A33,#REF!,M$2,FALSE)</f>
        <v>#REF!</v>
      </c>
      <c r="AQ33" s="66" t="e">
        <f>VLOOKUP($A33,#REF!,N$2,FALSE)</f>
        <v>#REF!</v>
      </c>
      <c r="AR33" s="96" t="e">
        <f>VLOOKUP($A33,#REF!,O$2,FALSE)</f>
        <v>#REF!</v>
      </c>
      <c r="AS33" s="96" t="e">
        <f>VLOOKUP($A33,#REF!,P$2,FALSE)</f>
        <v>#REF!</v>
      </c>
      <c r="AT33" s="65">
        <f>VLOOKUP($A33,Table2.5a!$A$3:$Y$198,Q$2,FALSE)</f>
        <v>130.14600000000002</v>
      </c>
      <c r="AU33" s="66">
        <f>VLOOKUP($A33,Table2.5a!$A$3:$Y$198,R$2,FALSE)</f>
        <v>57.416666666666664</v>
      </c>
      <c r="AV33" s="66">
        <f>VLOOKUP($A33,Table2.5a!$A$3:$Y$198,S$2,FALSE)</f>
        <v>0.41591666666666671</v>
      </c>
      <c r="AW33" s="67">
        <f>VLOOKUP($A33,Table2.5a!$A$3:$Y$198,T$2,FALSE)</f>
        <v>252.4755578333334</v>
      </c>
      <c r="AX33" s="88" t="e">
        <f>VLOOKUP($A33,#REF!,Q$2,FALSE)</f>
        <v>#REF!</v>
      </c>
      <c r="AY33" s="66" t="e">
        <f>VLOOKUP($A33,#REF!,R$2,FALSE)</f>
        <v>#REF!</v>
      </c>
      <c r="AZ33" s="66" t="e">
        <f>VLOOKUP($A33,#REF!,S$2,FALSE)</f>
        <v>#REF!</v>
      </c>
      <c r="BA33" s="89" t="e">
        <f>VLOOKUP($A33,#REF!,T$2,FALSE)</f>
        <v>#REF!</v>
      </c>
    </row>
    <row r="34" spans="1:53" s="98" customFormat="1" x14ac:dyDescent="0.25">
      <c r="A34" s="98" t="s">
        <v>1011</v>
      </c>
      <c r="B34" s="98">
        <f>VLOOKUP($A34,Table2.5a!$A$3:$Y$198,'2.5a comparison'!B$2,FALSE)</f>
        <v>331870</v>
      </c>
      <c r="C34" s="98">
        <f>VLOOKUP($A34,Table2.5a!$A$3:$Y$198,'2.5a comparison'!C$2,FALSE)</f>
        <v>658</v>
      </c>
      <c r="D34" s="98" t="str">
        <f>VLOOKUP($A34,Table2.5a!$A$3:$Y$198,'2.5a comparison'!D$2,FALSE)</f>
        <v>Chignik Lagoon Power Utility</v>
      </c>
      <c r="E34" s="99" t="e">
        <f>(VLOOKUP($A34,Table2.5a!$A$3:$Y$198,E$2,FALSE)-VLOOKUP($A34,#REF!,E$2,FALSE))/VLOOKUP($A34,Table2.5a!$A$3:$Y$198,E$2,FALSE)</f>
        <v>#VALUE!</v>
      </c>
      <c r="F34" s="99" t="e">
        <f>(VLOOKUP($A34,Table2.5a!$A$3:$Y$198,F$2,FALSE)-VLOOKUP($A34,#REF!,F$2,FALSE))/VLOOKUP($A34,Table2.5a!$A$3:$Y$198,F$2,FALSE)</f>
        <v>#VALUE!</v>
      </c>
      <c r="G34" s="99" t="e">
        <f>(VLOOKUP($A34,Table2.5a!$A$3:$Y$198,G$2,FALSE)-VLOOKUP($A34,#REF!,G$2,FALSE))/VLOOKUP($A34,Table2.5a!$A$3:$Y$198,G$2,FALSE)</f>
        <v>#VALUE!</v>
      </c>
      <c r="H34" s="99" t="e">
        <f>(VLOOKUP($A34,Table2.5a!$A$3:$Y$198,H$2,FALSE)-VLOOKUP($A34,#REF!,H$2,FALSE))/VLOOKUP($A34,Table2.5a!$A$3:$Y$198,H$2,FALSE)</f>
        <v>#REF!</v>
      </c>
      <c r="I34" s="99" t="e">
        <f>(VLOOKUP($A34,Table2.5a!$A$3:$Y$198,I$2,FALSE)-VLOOKUP($A34,#REF!,I$2,FALSE))/VLOOKUP($A34,Table2.5a!$A$3:$Y$198,I$2,FALSE)</f>
        <v>#REF!</v>
      </c>
      <c r="J34" s="99" t="e">
        <f>(VLOOKUP($A34,Table2.5a!$A$3:$Y$198,J$2,FALSE)-VLOOKUP($A34,#REF!,J$2,FALSE))/VLOOKUP($A34,Table2.5a!$A$3:$Y$198,J$2,FALSE)</f>
        <v>#REF!</v>
      </c>
      <c r="K34" s="99" t="e">
        <f>(VLOOKUP($A34,Table2.5a!$A$3:$Y$198,K$2,FALSE)-VLOOKUP($A34,#REF!,K$2,FALSE))/VLOOKUP($A34,Table2.5a!$A$3:$Y$198,K$2,FALSE)</f>
        <v>#REF!</v>
      </c>
      <c r="L34" s="99" t="e">
        <f>(VLOOKUP($A34,Table2.5a!$A$3:$Y$198,L$2,FALSE)-VLOOKUP($A34,#REF!,L$2,FALSE))/VLOOKUP($A34,Table2.5a!$A$3:$Y$198,L$2,FALSE)</f>
        <v>#REF!</v>
      </c>
      <c r="M34" s="99" t="e">
        <f>(VLOOKUP($A34,Table2.5a!$A$3:$Y$198,M$2,FALSE)-VLOOKUP($A34,#REF!,M$2,FALSE))/VLOOKUP($A34,Table2.5a!$A$3:$Y$198,M$2,FALSE)</f>
        <v>#REF!</v>
      </c>
      <c r="N34" s="99" t="e">
        <f>(VLOOKUP($A34,Table2.5a!$A$3:$Y$198,N$2,FALSE)-VLOOKUP($A34,#REF!,N$2,FALSE))/VLOOKUP($A34,Table2.5a!$A$3:$Y$198,N$2,FALSE)</f>
        <v>#REF!</v>
      </c>
      <c r="O34" s="99" t="e">
        <f>(VLOOKUP($A34,Table2.5a!$A$3:$Y$198,O$2,FALSE)-VLOOKUP($A34,#REF!,O$2,FALSE))/VLOOKUP($A34,Table2.5a!$A$3:$Y$198,O$2,FALSE)</f>
        <v>#REF!</v>
      </c>
      <c r="P34" s="99" t="e">
        <f>(VLOOKUP($A34,Table2.5a!$A$3:$Y$198,P$2,FALSE)-VLOOKUP($A34,#REF!,P$2,FALSE))/VLOOKUP($A34,Table2.5a!$A$3:$Y$198,P$2,FALSE)</f>
        <v>#REF!</v>
      </c>
      <c r="Q34" s="99" t="e">
        <f>(VLOOKUP($A34,Table2.5a!$A$3:$Y$198,Q$2,FALSE)-VLOOKUP($A34,#REF!,Q$2,FALSE))/VLOOKUP($A34,Table2.5a!$A$3:$Y$198,Q$2,FALSE)</f>
        <v>#REF!</v>
      </c>
      <c r="R34" s="99" t="e">
        <f>(VLOOKUP($A34,Table2.5a!$A$3:$Y$198,R$2,FALSE)-VLOOKUP($A34,#REF!,R$2,FALSE))/VLOOKUP($A34,Table2.5a!$A$3:$Y$198,R$2,FALSE)</f>
        <v>#REF!</v>
      </c>
      <c r="S34" s="99" t="e">
        <f>(VLOOKUP($A34,Table2.5a!$A$3:$Y$198,S$2,FALSE)-VLOOKUP($A34,#REF!,S$2,FALSE))/VLOOKUP($A34,Table2.5a!$A$3:$Y$198,S$2,FALSE)</f>
        <v>#REF!</v>
      </c>
      <c r="T34" s="99" t="e">
        <f>(VLOOKUP($A34,Table2.5a!$A$3:$Y$198,T$2,FALSE)-VLOOKUP($A34,#REF!,T$2,FALSE))/VLOOKUP($A34,Table2.5a!$A$3:$Y$198,T$2,FALSE)</f>
        <v>#REF!</v>
      </c>
      <c r="V34" s="100" t="str">
        <f>VLOOKUP($A34,Table2.5a!$A$3:$Y$198,E$2,FALSE)</f>
        <v>Chignik Lagoon</v>
      </c>
      <c r="W34" s="101" t="str">
        <f>VLOOKUP($A34,Table2.5a!$A$3:$Y$198,F$2,FALSE)</f>
        <v>Chignik Lagoon_grid</v>
      </c>
      <c r="X34" s="101" t="str">
        <f>VLOOKUP($A34,Table2.5a!$A$3:$Y$198,G$2,FALSE)</f>
        <v>Bristol Bay</v>
      </c>
      <c r="Y34" s="102">
        <f>VLOOKUP($A34,Table2.5a!$A$3:$Y$198,H$2,FALSE)</f>
        <v>134.79610000000002</v>
      </c>
      <c r="Z34" s="103" t="e">
        <f>VLOOKUP($A34,#REF!,E$2,FALSE)</f>
        <v>#REF!</v>
      </c>
      <c r="AA34" s="101" t="e">
        <f>VLOOKUP($A34,#REF!,F$2,FALSE)</f>
        <v>#REF!</v>
      </c>
      <c r="AB34" s="101" t="e">
        <f>VLOOKUP($A34,#REF!,G$2,FALSE)</f>
        <v>#REF!</v>
      </c>
      <c r="AC34" s="104" t="e">
        <f>VLOOKUP($A34,#REF!,H$2,FALSE)</f>
        <v>#REF!</v>
      </c>
      <c r="AD34" s="100">
        <f>VLOOKUP($A34,Table2.5a!$A$3:$Y$198,I$2,FALSE)</f>
        <v>234.428</v>
      </c>
      <c r="AE34" s="101">
        <f>VLOOKUP($A34,Table2.5a!$A$3:$Y$198,J$2,FALSE)</f>
        <v>68.916666666666671</v>
      </c>
      <c r="AF34" s="101">
        <f>VLOOKUP($A34,Table2.5a!$A$3:$Y$198,K$2,FALSE)</f>
        <v>0.57500000000000007</v>
      </c>
      <c r="AG34" s="102">
        <f>VLOOKUP($A34,Table2.5a!$A$3:$Y$198,L$2,FALSE)</f>
        <v>73.340100000000007</v>
      </c>
      <c r="AH34" s="103" t="e">
        <f>VLOOKUP($A34,#REF!,I$2,FALSE)</f>
        <v>#REF!</v>
      </c>
      <c r="AI34" s="101" t="e">
        <f>VLOOKUP($A34,#REF!,J$2,FALSE)</f>
        <v>#REF!</v>
      </c>
      <c r="AJ34" s="101" t="e">
        <f>VLOOKUP($A34,#REF!,K$2,FALSE)</f>
        <v>#REF!</v>
      </c>
      <c r="AK34" s="104" t="e">
        <f>VLOOKUP($A34,#REF!,L$2,FALSE)</f>
        <v>#REF!</v>
      </c>
      <c r="AL34" s="100">
        <f>VLOOKUP($A34,Table2.5a!$A$3:$Y$198,M$2,FALSE)</f>
        <v>127.548</v>
      </c>
      <c r="AM34" s="101">
        <f>VLOOKUP($A34,Table2.5a!$A$3:$Y$198,N$2,FALSE)</f>
        <v>7</v>
      </c>
      <c r="AN34" s="101">
        <f>VLOOKUP($A34,Table2.5a!$A$3:$Y$198,O$2,FALSE)</f>
        <v>0.57500000000000007</v>
      </c>
      <c r="AO34" s="102">
        <f>VLOOKUP($A34,Table2.5a!$A$3:$Y$198,P$2,FALSE)</f>
        <v>30.328950000000006</v>
      </c>
      <c r="AP34" s="103" t="e">
        <f>VLOOKUP($A34,#REF!,M$2,FALSE)</f>
        <v>#REF!</v>
      </c>
      <c r="AQ34" s="101" t="e">
        <f>VLOOKUP($A34,#REF!,N$2,FALSE)</f>
        <v>#REF!</v>
      </c>
      <c r="AR34" s="105" t="e">
        <f>VLOOKUP($A34,#REF!,O$2,FALSE)</f>
        <v>#REF!</v>
      </c>
      <c r="AS34" s="105" t="e">
        <f>VLOOKUP($A34,#REF!,P$2,FALSE)</f>
        <v>#REF!</v>
      </c>
      <c r="AT34" s="100">
        <f>VLOOKUP($A34,Table2.5a!$A$3:$Y$198,Q$2,FALSE)</f>
        <v>52.746000000000002</v>
      </c>
      <c r="AU34" s="101">
        <f>VLOOKUP($A34,Table2.5a!$A$3:$Y$198,R$2,FALSE)</f>
        <v>12.083333333333334</v>
      </c>
      <c r="AV34" s="101">
        <f>VLOOKUP($A34,Table2.5a!$A$3:$Y$198,S$2,FALSE)</f>
        <v>0.57500000000000007</v>
      </c>
      <c r="AW34" s="102">
        <f>VLOOKUP($A34,Table2.5a!$A$3:$Y$198,T$2,FALSE)</f>
        <v>238.46515000000002</v>
      </c>
      <c r="AX34" s="103" t="e">
        <f>VLOOKUP($A34,#REF!,Q$2,FALSE)</f>
        <v>#REF!</v>
      </c>
      <c r="AY34" s="101" t="e">
        <f>VLOOKUP($A34,#REF!,R$2,FALSE)</f>
        <v>#REF!</v>
      </c>
      <c r="AZ34" s="101" t="e">
        <f>VLOOKUP($A34,#REF!,S$2,FALSE)</f>
        <v>#REF!</v>
      </c>
      <c r="BA34" s="104" t="e">
        <f>VLOOKUP($A34,#REF!,T$2,FALSE)</f>
        <v>#REF!</v>
      </c>
    </row>
    <row r="35" spans="1:53" x14ac:dyDescent="0.25">
      <c r="A35" t="s">
        <v>975</v>
      </c>
      <c r="B35">
        <f>VLOOKUP($A35,Table2.5a!$A$3:$Y$198,'2.5a comparison'!B$2,FALSE)</f>
        <v>331880</v>
      </c>
      <c r="C35">
        <f>VLOOKUP($A35,Table2.5a!$A$3:$Y$198,'2.5a comparison'!C$2,FALSE)</f>
        <v>437</v>
      </c>
      <c r="D35" t="str">
        <f>VLOOKUP($A35,Table2.5a!$A$3:$Y$198,'2.5a comparison'!D$2,FALSE)</f>
        <v>Chignik Lake Electric Utility</v>
      </c>
      <c r="E35" s="4" t="e">
        <f>(VLOOKUP($A35,Table2.5a!$A$3:$Y$198,E$2,FALSE)-VLOOKUP($A35,#REF!,E$2,FALSE))/VLOOKUP($A35,Table2.5a!$A$3:$Y$198,E$2,FALSE)</f>
        <v>#VALUE!</v>
      </c>
      <c r="F35" s="4" t="e">
        <f>(VLOOKUP($A35,Table2.5a!$A$3:$Y$198,F$2,FALSE)-VLOOKUP($A35,#REF!,F$2,FALSE))/VLOOKUP($A35,Table2.5a!$A$3:$Y$198,F$2,FALSE)</f>
        <v>#VALUE!</v>
      </c>
      <c r="G35" s="4" t="e">
        <f>(VLOOKUP($A35,Table2.5a!$A$3:$Y$198,G$2,FALSE)-VLOOKUP($A35,#REF!,G$2,FALSE))/VLOOKUP($A35,Table2.5a!$A$3:$Y$198,G$2,FALSE)</f>
        <v>#VALUE!</v>
      </c>
      <c r="H35" s="4" t="e">
        <f>(VLOOKUP($A35,Table2.5a!$A$3:$Y$198,H$2,FALSE)-VLOOKUP($A35,#REF!,H$2,FALSE))/VLOOKUP($A35,Table2.5a!$A$3:$Y$198,H$2,FALSE)</f>
        <v>#REF!</v>
      </c>
      <c r="I35" s="4" t="e">
        <f>(VLOOKUP($A35,Table2.5a!$A$3:$Y$198,I$2,FALSE)-VLOOKUP($A35,#REF!,I$2,FALSE))/VLOOKUP($A35,Table2.5a!$A$3:$Y$198,I$2,FALSE)</f>
        <v>#REF!</v>
      </c>
      <c r="J35" s="4" t="e">
        <f>(VLOOKUP($A35,Table2.5a!$A$3:$Y$198,J$2,FALSE)-VLOOKUP($A35,#REF!,J$2,FALSE))/VLOOKUP($A35,Table2.5a!$A$3:$Y$198,J$2,FALSE)</f>
        <v>#REF!</v>
      </c>
      <c r="K35" s="4" t="e">
        <f>(VLOOKUP($A35,Table2.5a!$A$3:$Y$198,K$2,FALSE)-VLOOKUP($A35,#REF!,K$2,FALSE))/VLOOKUP($A35,Table2.5a!$A$3:$Y$198,K$2,FALSE)</f>
        <v>#REF!</v>
      </c>
      <c r="L35" s="4" t="e">
        <f>(VLOOKUP($A35,Table2.5a!$A$3:$Y$198,L$2,FALSE)-VLOOKUP($A35,#REF!,L$2,FALSE))/VLOOKUP($A35,Table2.5a!$A$3:$Y$198,L$2,FALSE)</f>
        <v>#REF!</v>
      </c>
      <c r="M35" s="4" t="e">
        <f>(VLOOKUP($A35,Table2.5a!$A$3:$Y$198,M$2,FALSE)-VLOOKUP($A35,#REF!,M$2,FALSE))/VLOOKUP($A35,Table2.5a!$A$3:$Y$198,M$2,FALSE)</f>
        <v>#REF!</v>
      </c>
      <c r="N35" s="4" t="e">
        <f>(VLOOKUP($A35,Table2.5a!$A$3:$Y$198,N$2,FALSE)-VLOOKUP($A35,#REF!,N$2,FALSE))/VLOOKUP($A35,Table2.5a!$A$3:$Y$198,N$2,FALSE)</f>
        <v>#REF!</v>
      </c>
      <c r="O35" s="4" t="e">
        <f>(VLOOKUP($A35,Table2.5a!$A$3:$Y$198,O$2,FALSE)-VLOOKUP($A35,#REF!,O$2,FALSE))/VLOOKUP($A35,Table2.5a!$A$3:$Y$198,O$2,FALSE)</f>
        <v>#REF!</v>
      </c>
      <c r="P35" s="4" t="e">
        <f>(VLOOKUP($A35,Table2.5a!$A$3:$Y$198,P$2,FALSE)-VLOOKUP($A35,#REF!,P$2,FALSE))/VLOOKUP($A35,Table2.5a!$A$3:$Y$198,P$2,FALSE)</f>
        <v>#REF!</v>
      </c>
      <c r="Q35" s="4" t="e">
        <f>(VLOOKUP($A35,Table2.5a!$A$3:$Y$198,Q$2,FALSE)-VLOOKUP($A35,#REF!,Q$2,FALSE))/VLOOKUP($A35,Table2.5a!$A$3:$Y$198,Q$2,FALSE)</f>
        <v>#REF!</v>
      </c>
      <c r="R35" s="4" t="e">
        <f>(VLOOKUP($A35,Table2.5a!$A$3:$Y$198,R$2,FALSE)-VLOOKUP($A35,#REF!,R$2,FALSE))/VLOOKUP($A35,Table2.5a!$A$3:$Y$198,R$2,FALSE)</f>
        <v>#REF!</v>
      </c>
      <c r="S35" s="4" t="e">
        <f>(VLOOKUP($A35,Table2.5a!$A$3:$Y$198,S$2,FALSE)-VLOOKUP($A35,#REF!,S$2,FALSE))/VLOOKUP($A35,Table2.5a!$A$3:$Y$198,S$2,FALSE)</f>
        <v>#REF!</v>
      </c>
      <c r="T35" s="4" t="e">
        <f>(VLOOKUP($A35,Table2.5a!$A$3:$Y$198,T$2,FALSE)-VLOOKUP($A35,#REF!,T$2,FALSE))/VLOOKUP($A35,Table2.5a!$A$3:$Y$198,T$2,FALSE)</f>
        <v>#REF!</v>
      </c>
      <c r="V35" s="78" t="str">
        <f>VLOOKUP($A35,Table2.5a!$A$3:$Y$198,E$2,FALSE)</f>
        <v>Chignik Lake</v>
      </c>
      <c r="W35" s="79" t="str">
        <f>VLOOKUP($A35,Table2.5a!$A$3:$Y$198,F$2,FALSE)</f>
        <v>Chignik Lake_grid</v>
      </c>
      <c r="X35" s="79" t="str">
        <f>VLOOKUP($A35,Table2.5a!$A$3:$Y$198,G$2,FALSE)</f>
        <v>Bristol Bay</v>
      </c>
      <c r="Y35" s="80">
        <f>VLOOKUP($A35,Table2.5a!$A$3:$Y$198,H$2,FALSE)</f>
        <v>59.556000000000004</v>
      </c>
      <c r="Z35" s="88" t="e">
        <f>VLOOKUP($A35,#REF!,E$2,FALSE)</f>
        <v>#REF!</v>
      </c>
      <c r="AA35" s="66" t="e">
        <f>VLOOKUP($A35,#REF!,F$2,FALSE)</f>
        <v>#REF!</v>
      </c>
      <c r="AB35" s="66" t="e">
        <f>VLOOKUP($A35,#REF!,G$2,FALSE)</f>
        <v>#REF!</v>
      </c>
      <c r="AC35" s="89" t="e">
        <f>VLOOKUP($A35,#REF!,H$2,FALSE)</f>
        <v>#REF!</v>
      </c>
      <c r="AD35" s="65">
        <f>VLOOKUP($A35,Table2.5a!$A$3:$Y$198,I$2,FALSE)</f>
        <v>85.08</v>
      </c>
      <c r="AE35" s="66">
        <f>VLOOKUP($A35,Table2.5a!$A$3:$Y$198,J$2,FALSE)</f>
        <v>42.5</v>
      </c>
      <c r="AF35" s="66">
        <f>VLOOKUP($A35,Table2.5a!$A$3:$Y$198,K$2,FALSE)</f>
        <v>0.70000000000000007</v>
      </c>
      <c r="AG35" s="67">
        <f>VLOOKUP($A35,Table2.5a!$A$3:$Y$198,L$2,FALSE)</f>
        <v>31.537800000000004</v>
      </c>
      <c r="AH35" s="88" t="e">
        <f>VLOOKUP($A35,#REF!,I$2,FALSE)</f>
        <v>#REF!</v>
      </c>
      <c r="AI35" s="66" t="e">
        <f>VLOOKUP($A35,#REF!,J$2,FALSE)</f>
        <v>#REF!</v>
      </c>
      <c r="AJ35" s="66" t="e">
        <f>VLOOKUP($A35,#REF!,K$2,FALSE)</f>
        <v>#REF!</v>
      </c>
      <c r="AK35" s="89" t="e">
        <f>VLOOKUP($A35,#REF!,L$2,FALSE)</f>
        <v>#REF!</v>
      </c>
      <c r="AL35" s="65">
        <f>VLOOKUP($A35,Table2.5a!$A$3:$Y$198,M$2,FALSE)</f>
        <v>45.054000000000002</v>
      </c>
      <c r="AM35" s="66">
        <f>VLOOKUP($A35,Table2.5a!$A$3:$Y$198,N$2,FALSE)</f>
        <v>7.7</v>
      </c>
      <c r="AN35" s="66">
        <f>VLOOKUP($A35,Table2.5a!$A$3:$Y$198,O$2,FALSE)</f>
        <v>0.70000000000000007</v>
      </c>
      <c r="AO35" s="67">
        <f>VLOOKUP($A35,Table2.5a!$A$3:$Y$198,P$2,FALSE)</f>
        <v>58.488500000000009</v>
      </c>
      <c r="AP35" s="88" t="e">
        <f>VLOOKUP($A35,#REF!,M$2,FALSE)</f>
        <v>#REF!</v>
      </c>
      <c r="AQ35" s="66" t="e">
        <f>VLOOKUP($A35,#REF!,N$2,FALSE)</f>
        <v>#REF!</v>
      </c>
      <c r="AR35" s="96" t="e">
        <f>VLOOKUP($A35,#REF!,O$2,FALSE)</f>
        <v>#REF!</v>
      </c>
      <c r="AS35" s="96" t="e">
        <f>VLOOKUP($A35,#REF!,P$2,FALSE)</f>
        <v>#REF!</v>
      </c>
      <c r="AT35" s="65">
        <f>VLOOKUP($A35,Table2.5a!$A$3:$Y$198,Q$2,FALSE)</f>
        <v>83.555000000000007</v>
      </c>
      <c r="AU35" s="66">
        <f>VLOOKUP($A35,Table2.5a!$A$3:$Y$198,R$2,FALSE)</f>
        <v>4.4000000000000004</v>
      </c>
      <c r="AV35" s="66">
        <f>VLOOKUP($A35,Table2.5a!$A$3:$Y$198,S$2,FALSE)</f>
        <v>0.70000000000000007</v>
      </c>
      <c r="AW35" s="67">
        <f>VLOOKUP($A35,Table2.5a!$A$3:$Y$198,T$2,FALSE)</f>
        <v>149.58230000000003</v>
      </c>
      <c r="AX35" s="88" t="e">
        <f>VLOOKUP($A35,#REF!,Q$2,FALSE)</f>
        <v>#REF!</v>
      </c>
      <c r="AY35" s="66" t="e">
        <f>VLOOKUP($A35,#REF!,R$2,FALSE)</f>
        <v>#REF!</v>
      </c>
      <c r="AZ35" s="66" t="e">
        <f>VLOOKUP($A35,#REF!,S$2,FALSE)</f>
        <v>#REF!</v>
      </c>
      <c r="BA35" s="89" t="e">
        <f>VLOOKUP($A35,#REF!,T$2,FALSE)</f>
        <v>#REF!</v>
      </c>
    </row>
    <row r="36" spans="1:53" x14ac:dyDescent="0.25">
      <c r="A36" t="s">
        <v>746</v>
      </c>
      <c r="B36">
        <f>VLOOKUP($A36,Table2.5a!$A$3:$Y$198,'2.5a comparison'!B$2,FALSE)</f>
        <v>332660</v>
      </c>
      <c r="C36">
        <f>VLOOKUP($A36,Table2.5a!$A$3:$Y$198,'2.5a comparison'!C$2,FALSE)</f>
        <v>240</v>
      </c>
      <c r="D36" t="str">
        <f>VLOOKUP($A36,Table2.5a!$A$3:$Y$198,'2.5a comparison'!D$2,FALSE)</f>
        <v>Inside Passage Electric</v>
      </c>
      <c r="E36" s="4" t="e">
        <f>(VLOOKUP($A36,Table2.5a!$A$3:$Y$198,E$2,FALSE)-VLOOKUP($A36,#REF!,E$2,FALSE))/VLOOKUP($A36,Table2.5a!$A$3:$Y$198,E$2,FALSE)</f>
        <v>#VALUE!</v>
      </c>
      <c r="F36" s="4" t="e">
        <f>(VLOOKUP($A36,Table2.5a!$A$3:$Y$198,F$2,FALSE)-VLOOKUP($A36,#REF!,F$2,FALSE))/VLOOKUP($A36,Table2.5a!$A$3:$Y$198,F$2,FALSE)</f>
        <v>#VALUE!</v>
      </c>
      <c r="G36" s="4" t="e">
        <f>(VLOOKUP($A36,Table2.5a!$A$3:$Y$198,G$2,FALSE)-VLOOKUP($A36,#REF!,G$2,FALSE))/VLOOKUP($A36,Table2.5a!$A$3:$Y$198,G$2,FALSE)</f>
        <v>#VALUE!</v>
      </c>
      <c r="H36" s="4" t="e">
        <f>(VLOOKUP($A36,Table2.5a!$A$3:$Y$198,H$2,FALSE)-VLOOKUP($A36,#REF!,H$2,FALSE))/VLOOKUP($A36,Table2.5a!$A$3:$Y$198,H$2,FALSE)</f>
        <v>#REF!</v>
      </c>
      <c r="I36" s="4" t="e">
        <f>(VLOOKUP($A36,Table2.5a!$A$3:$Y$198,I$2,FALSE)-VLOOKUP($A36,#REF!,I$2,FALSE))/VLOOKUP($A36,Table2.5a!$A$3:$Y$198,I$2,FALSE)</f>
        <v>#REF!</v>
      </c>
      <c r="J36" s="4" t="e">
        <f>(VLOOKUP($A36,Table2.5a!$A$3:$Y$198,J$2,FALSE)-VLOOKUP($A36,#REF!,J$2,FALSE))/VLOOKUP($A36,Table2.5a!$A$3:$Y$198,J$2,FALSE)</f>
        <v>#REF!</v>
      </c>
      <c r="K36" s="4" t="e">
        <f>(VLOOKUP($A36,Table2.5a!$A$3:$Y$198,K$2,FALSE)-VLOOKUP($A36,#REF!,K$2,FALSE))/VLOOKUP($A36,Table2.5a!$A$3:$Y$198,K$2,FALSE)</f>
        <v>#REF!</v>
      </c>
      <c r="L36" s="4" t="e">
        <f>(VLOOKUP($A36,Table2.5a!$A$3:$Y$198,L$2,FALSE)-VLOOKUP($A36,#REF!,L$2,FALSE))/VLOOKUP($A36,Table2.5a!$A$3:$Y$198,L$2,FALSE)</f>
        <v>#REF!</v>
      </c>
      <c r="M36" s="4" t="e">
        <f>(VLOOKUP($A36,Table2.5a!$A$3:$Y$198,M$2,FALSE)-VLOOKUP($A36,#REF!,M$2,FALSE))/VLOOKUP($A36,Table2.5a!$A$3:$Y$198,M$2,FALSE)</f>
        <v>#REF!</v>
      </c>
      <c r="N36" s="4" t="e">
        <f>(VLOOKUP($A36,Table2.5a!$A$3:$Y$198,N$2,FALSE)-VLOOKUP($A36,#REF!,N$2,FALSE))/VLOOKUP($A36,Table2.5a!$A$3:$Y$198,N$2,FALSE)</f>
        <v>#REF!</v>
      </c>
      <c r="O36" s="4" t="e">
        <f>(VLOOKUP($A36,Table2.5a!$A$3:$Y$198,O$2,FALSE)-VLOOKUP($A36,#REF!,O$2,FALSE))/VLOOKUP($A36,Table2.5a!$A$3:$Y$198,O$2,FALSE)</f>
        <v>#REF!</v>
      </c>
      <c r="P36" s="4" t="e">
        <f>(VLOOKUP($A36,Table2.5a!$A$3:$Y$198,P$2,FALSE)-VLOOKUP($A36,#REF!,P$2,FALSE))/VLOOKUP($A36,Table2.5a!$A$3:$Y$198,P$2,FALSE)</f>
        <v>#REF!</v>
      </c>
      <c r="Q36" s="4" t="e">
        <f>(VLOOKUP($A36,Table2.5a!$A$3:$Y$198,Q$2,FALSE)-VLOOKUP($A36,#REF!,Q$2,FALSE))/VLOOKUP($A36,Table2.5a!$A$3:$Y$198,Q$2,FALSE)</f>
        <v>#REF!</v>
      </c>
      <c r="R36" s="4" t="e">
        <f>(VLOOKUP($A36,Table2.5a!$A$3:$Y$198,R$2,FALSE)-VLOOKUP($A36,#REF!,R$2,FALSE))/VLOOKUP($A36,Table2.5a!$A$3:$Y$198,R$2,FALSE)</f>
        <v>#REF!</v>
      </c>
      <c r="S36" s="4" t="e">
        <f>(VLOOKUP($A36,Table2.5a!$A$3:$Y$198,S$2,FALSE)-VLOOKUP($A36,#REF!,S$2,FALSE))/VLOOKUP($A36,Table2.5a!$A$3:$Y$198,S$2,FALSE)</f>
        <v>#REF!</v>
      </c>
      <c r="T36" s="4" t="e">
        <f>(VLOOKUP($A36,Table2.5a!$A$3:$Y$198,T$2,FALSE)-VLOOKUP($A36,#REF!,T$2,FALSE))/VLOOKUP($A36,Table2.5a!$A$3:$Y$198,T$2,FALSE)</f>
        <v>#REF!</v>
      </c>
      <c r="V36" s="78" t="str">
        <f>VLOOKUP($A36,Table2.5a!$A$3:$Y$198,E$2,FALSE)</f>
        <v>Chilkat Valley</v>
      </c>
      <c r="W36" s="79" t="str">
        <f>VLOOKUP($A36,Table2.5a!$A$3:$Y$198,F$2,FALSE)</f>
        <v>UpperLynnCanal_grid</v>
      </c>
      <c r="X36" s="79" t="str">
        <f>VLOOKUP($A36,Table2.5a!$A$3:$Y$198,G$2,FALSE)</f>
        <v>Southeast</v>
      </c>
      <c r="Y36" s="80">
        <f>VLOOKUP($A36,Table2.5a!$A$3:$Y$198,H$2,FALSE)</f>
        <v>462.82610605000002</v>
      </c>
      <c r="Z36" s="88" t="e">
        <f>VLOOKUP($A36,#REF!,E$2,FALSE)</f>
        <v>#REF!</v>
      </c>
      <c r="AA36" s="66" t="e">
        <f>VLOOKUP($A36,#REF!,F$2,FALSE)</f>
        <v>#REF!</v>
      </c>
      <c r="AB36" s="66" t="e">
        <f>VLOOKUP($A36,#REF!,G$2,FALSE)</f>
        <v>#REF!</v>
      </c>
      <c r="AC36" s="89" t="e">
        <f>VLOOKUP($A36,#REF!,H$2,FALSE)</f>
        <v>#REF!</v>
      </c>
      <c r="AD36" s="65">
        <f>VLOOKUP($A36,Table2.5a!$A$3:$Y$198,I$2,FALSE)</f>
        <v>740.05799999999999</v>
      </c>
      <c r="AE36" s="66">
        <f>VLOOKUP($A36,Table2.5a!$A$3:$Y$198,J$2,FALSE)</f>
        <v>216.25</v>
      </c>
      <c r="AF36" s="66">
        <f>VLOOKUP($A36,Table2.5a!$A$3:$Y$198,K$2,FALSE)</f>
        <v>0.62539166666666668</v>
      </c>
      <c r="AG36" s="67">
        <f>VLOOKUP($A36,Table2.5a!$A$3:$Y$198,L$2,FALSE)</f>
        <v>213.87331834166667</v>
      </c>
      <c r="AH36" s="88" t="e">
        <f>VLOOKUP($A36,#REF!,I$2,FALSE)</f>
        <v>#REF!</v>
      </c>
      <c r="AI36" s="66" t="e">
        <f>VLOOKUP($A36,#REF!,J$2,FALSE)</f>
        <v>#REF!</v>
      </c>
      <c r="AJ36" s="66" t="e">
        <f>VLOOKUP($A36,#REF!,K$2,FALSE)</f>
        <v>#REF!</v>
      </c>
      <c r="AK36" s="89" t="e">
        <f>VLOOKUP($A36,#REF!,L$2,FALSE)</f>
        <v>#REF!</v>
      </c>
      <c r="AL36" s="65">
        <f>VLOOKUP($A36,Table2.5a!$A$3:$Y$198,M$2,FALSE)</f>
        <v>341.983</v>
      </c>
      <c r="AM36" s="66">
        <f>VLOOKUP($A36,Table2.5a!$A$3:$Y$198,N$2,FALSE)</f>
        <v>1.4166666666666667</v>
      </c>
      <c r="AN36" s="66">
        <f>VLOOKUP($A36,Table2.5a!$A$3:$Y$198,O$2,FALSE)</f>
        <v>0.62539166666666668</v>
      </c>
      <c r="AO36" s="67">
        <f>VLOOKUP($A36,Table2.5a!$A$3:$Y$198,P$2,FALSE)</f>
        <v>84.78935138333334</v>
      </c>
      <c r="AP36" s="88" t="e">
        <f>VLOOKUP($A36,#REF!,M$2,FALSE)</f>
        <v>#REF!</v>
      </c>
      <c r="AQ36" s="66" t="e">
        <f>VLOOKUP($A36,#REF!,N$2,FALSE)</f>
        <v>#REF!</v>
      </c>
      <c r="AR36" s="96" t="e">
        <f>VLOOKUP($A36,#REF!,O$2,FALSE)</f>
        <v>#REF!</v>
      </c>
      <c r="AS36" s="96" t="e">
        <f>VLOOKUP($A36,#REF!,P$2,FALSE)</f>
        <v>#REF!</v>
      </c>
      <c r="AT36" s="65">
        <f>VLOOKUP($A36,Table2.5a!$A$3:$Y$198,Q$2,FALSE)</f>
        <v>135.578</v>
      </c>
      <c r="AU36" s="66">
        <f>VLOOKUP($A36,Table2.5a!$A$3:$Y$198,R$2,FALSE)</f>
        <v>41.083333333333329</v>
      </c>
      <c r="AV36" s="66">
        <f>VLOOKUP($A36,Table2.5a!$A$3:$Y$198,S$2,FALSE)</f>
        <v>0.62539166666666668</v>
      </c>
      <c r="AW36" s="67">
        <f>VLOOKUP($A36,Table2.5a!$A$3:$Y$198,T$2,FALSE)</f>
        <v>761.48877577500014</v>
      </c>
      <c r="AX36" s="88" t="e">
        <f>VLOOKUP($A36,#REF!,Q$2,FALSE)</f>
        <v>#REF!</v>
      </c>
      <c r="AY36" s="66" t="e">
        <f>VLOOKUP($A36,#REF!,R$2,FALSE)</f>
        <v>#REF!</v>
      </c>
      <c r="AZ36" s="66" t="e">
        <f>VLOOKUP($A36,#REF!,S$2,FALSE)</f>
        <v>#REF!</v>
      </c>
      <c r="BA36" s="89" t="e">
        <f>VLOOKUP($A36,#REF!,T$2,FALSE)</f>
        <v>#REF!</v>
      </c>
    </row>
    <row r="37" spans="1:53" x14ac:dyDescent="0.25">
      <c r="A37" t="s">
        <v>386</v>
      </c>
      <c r="B37">
        <f>VLOOKUP($A37,Table2.5a!$A$3:$Y$198,'2.5a comparison'!B$2,FALSE)</f>
        <v>331070</v>
      </c>
      <c r="C37">
        <f>VLOOKUP($A37,Table2.5a!$A$3:$Y$198,'2.5a comparison'!C$2,FALSE)</f>
        <v>2</v>
      </c>
      <c r="D37" t="str">
        <f>VLOOKUP($A37,Table2.5a!$A$3:$Y$198,'2.5a comparison'!D$2,FALSE)</f>
        <v>Alaska Power &amp; Telephone Company</v>
      </c>
      <c r="E37" s="4" t="e">
        <f>(VLOOKUP($A37,Table2.5a!$A$3:$Y$198,E$2,FALSE)-VLOOKUP($A37,#REF!,E$2,FALSE))/VLOOKUP($A37,Table2.5a!$A$3:$Y$198,E$2,FALSE)</f>
        <v>#VALUE!</v>
      </c>
      <c r="F37" s="4" t="e">
        <f>(VLOOKUP($A37,Table2.5a!$A$3:$Y$198,F$2,FALSE)-VLOOKUP($A37,#REF!,F$2,FALSE))/VLOOKUP($A37,Table2.5a!$A$3:$Y$198,F$2,FALSE)</f>
        <v>#VALUE!</v>
      </c>
      <c r="G37" s="4" t="e">
        <f>(VLOOKUP($A37,Table2.5a!$A$3:$Y$198,G$2,FALSE)-VLOOKUP($A37,#REF!,G$2,FALSE))/VLOOKUP($A37,Table2.5a!$A$3:$Y$198,G$2,FALSE)</f>
        <v>#VALUE!</v>
      </c>
      <c r="H37" s="4" t="e">
        <f>(VLOOKUP($A37,Table2.5a!$A$3:$Y$198,H$2,FALSE)-VLOOKUP($A37,#REF!,H$2,FALSE))/VLOOKUP($A37,Table2.5a!$A$3:$Y$198,H$2,FALSE)</f>
        <v>#REF!</v>
      </c>
      <c r="I37" s="4" t="e">
        <f>(VLOOKUP($A37,Table2.5a!$A$3:$Y$198,I$2,FALSE)-VLOOKUP($A37,#REF!,I$2,FALSE))/VLOOKUP($A37,Table2.5a!$A$3:$Y$198,I$2,FALSE)</f>
        <v>#REF!</v>
      </c>
      <c r="J37" s="4" t="e">
        <f>(VLOOKUP($A37,Table2.5a!$A$3:$Y$198,J$2,FALSE)-VLOOKUP($A37,#REF!,J$2,FALSE))/VLOOKUP($A37,Table2.5a!$A$3:$Y$198,J$2,FALSE)</f>
        <v>#REF!</v>
      </c>
      <c r="K37" s="4" t="e">
        <f>(VLOOKUP($A37,Table2.5a!$A$3:$Y$198,K$2,FALSE)-VLOOKUP($A37,#REF!,K$2,FALSE))/VLOOKUP($A37,Table2.5a!$A$3:$Y$198,K$2,FALSE)</f>
        <v>#REF!</v>
      </c>
      <c r="L37" s="4" t="e">
        <f>(VLOOKUP($A37,Table2.5a!$A$3:$Y$198,L$2,FALSE)-VLOOKUP($A37,#REF!,L$2,FALSE))/VLOOKUP($A37,Table2.5a!$A$3:$Y$198,L$2,FALSE)</f>
        <v>#REF!</v>
      </c>
      <c r="M37" s="4" t="e">
        <f>(VLOOKUP($A37,Table2.5a!$A$3:$Y$198,M$2,FALSE)-VLOOKUP($A37,#REF!,M$2,FALSE))/VLOOKUP($A37,Table2.5a!$A$3:$Y$198,M$2,FALSE)</f>
        <v>#REF!</v>
      </c>
      <c r="N37" s="4" t="e">
        <f>(VLOOKUP($A37,Table2.5a!$A$3:$Y$198,N$2,FALSE)-VLOOKUP($A37,#REF!,N$2,FALSE))/VLOOKUP($A37,Table2.5a!$A$3:$Y$198,N$2,FALSE)</f>
        <v>#REF!</v>
      </c>
      <c r="O37" s="4" t="e">
        <f>(VLOOKUP($A37,Table2.5a!$A$3:$Y$198,O$2,FALSE)-VLOOKUP($A37,#REF!,O$2,FALSE))/VLOOKUP($A37,Table2.5a!$A$3:$Y$198,O$2,FALSE)</f>
        <v>#REF!</v>
      </c>
      <c r="P37" s="4" t="e">
        <f>(VLOOKUP($A37,Table2.5a!$A$3:$Y$198,P$2,FALSE)-VLOOKUP($A37,#REF!,P$2,FALSE))/VLOOKUP($A37,Table2.5a!$A$3:$Y$198,P$2,FALSE)</f>
        <v>#REF!</v>
      </c>
      <c r="Q37" s="4" t="e">
        <f>(VLOOKUP($A37,Table2.5a!$A$3:$Y$198,Q$2,FALSE)-VLOOKUP($A37,#REF!,Q$2,FALSE))/VLOOKUP($A37,Table2.5a!$A$3:$Y$198,Q$2,FALSE)</f>
        <v>#REF!</v>
      </c>
      <c r="R37" s="4" t="e">
        <f>(VLOOKUP($A37,Table2.5a!$A$3:$Y$198,R$2,FALSE)-VLOOKUP($A37,#REF!,R$2,FALSE))/VLOOKUP($A37,Table2.5a!$A$3:$Y$198,R$2,FALSE)</f>
        <v>#REF!</v>
      </c>
      <c r="S37" s="4" t="e">
        <f>(VLOOKUP($A37,Table2.5a!$A$3:$Y$198,S$2,FALSE)-VLOOKUP($A37,#REF!,S$2,FALSE))/VLOOKUP($A37,Table2.5a!$A$3:$Y$198,S$2,FALSE)</f>
        <v>#REF!</v>
      </c>
      <c r="T37" s="4" t="e">
        <f>(VLOOKUP($A37,Table2.5a!$A$3:$Y$198,T$2,FALSE)-VLOOKUP($A37,#REF!,T$2,FALSE))/VLOOKUP($A37,Table2.5a!$A$3:$Y$198,T$2,FALSE)</f>
        <v>#REF!</v>
      </c>
      <c r="V37" s="78" t="str">
        <f>VLOOKUP($A37,Table2.5a!$A$3:$Y$198,E$2,FALSE)</f>
        <v>Chistochina</v>
      </c>
      <c r="W37" s="79" t="str">
        <f>VLOOKUP($A37,Table2.5a!$A$3:$Y$198,F$2,FALSE)</f>
        <v>Slana_grid</v>
      </c>
      <c r="X37" s="79" t="str">
        <f>VLOOKUP($A37,Table2.5a!$A$3:$Y$198,G$2,FALSE)</f>
        <v>Copper River/Chugach</v>
      </c>
      <c r="Y37" s="80">
        <f>VLOOKUP($A37,Table2.5a!$A$3:$Y$198,H$2,FALSE)</f>
        <v>113.01855784999999</v>
      </c>
      <c r="Z37" s="88" t="e">
        <f>VLOOKUP($A37,#REF!,E$2,FALSE)</f>
        <v>#REF!</v>
      </c>
      <c r="AA37" s="66" t="e">
        <f>VLOOKUP($A37,#REF!,F$2,FALSE)</f>
        <v>#REF!</v>
      </c>
      <c r="AB37" s="66" t="e">
        <f>VLOOKUP($A37,#REF!,G$2,FALSE)</f>
        <v>#REF!</v>
      </c>
      <c r="AC37" s="89" t="e">
        <f>VLOOKUP($A37,#REF!,H$2,FALSE)</f>
        <v>#REF!</v>
      </c>
      <c r="AD37" s="65">
        <f>VLOOKUP($A37,Table2.5a!$A$3:$Y$198,I$2,FALSE)</f>
        <v>177.078</v>
      </c>
      <c r="AE37" s="66">
        <f>VLOOKUP($A37,Table2.5a!$A$3:$Y$198,J$2,FALSE)</f>
        <v>50.083333333333336</v>
      </c>
      <c r="AF37" s="66">
        <f>VLOOKUP($A37,Table2.5a!$A$3:$Y$198,K$2,FALSE)</f>
        <v>0.6382416666666666</v>
      </c>
      <c r="AG37" s="67">
        <f>VLOOKUP($A37,Table2.5a!$A$3:$Y$198,L$2,FALSE)</f>
        <v>88.367749958333334</v>
      </c>
      <c r="AH37" s="88" t="e">
        <f>VLOOKUP($A37,#REF!,I$2,FALSE)</f>
        <v>#REF!</v>
      </c>
      <c r="AI37" s="66" t="e">
        <f>VLOOKUP($A37,#REF!,J$2,FALSE)</f>
        <v>#REF!</v>
      </c>
      <c r="AJ37" s="66" t="e">
        <f>VLOOKUP($A37,#REF!,K$2,FALSE)</f>
        <v>#REF!</v>
      </c>
      <c r="AK37" s="89" t="e">
        <f>VLOOKUP($A37,#REF!,L$2,FALSE)</f>
        <v>#REF!</v>
      </c>
      <c r="AL37" s="65">
        <f>VLOOKUP($A37,Table2.5a!$A$3:$Y$198,M$2,FALSE)</f>
        <v>138.45500000000001</v>
      </c>
      <c r="AM37" s="66">
        <f>VLOOKUP($A37,Table2.5a!$A$3:$Y$198,N$2,FALSE)</f>
        <v>2</v>
      </c>
      <c r="AN37" s="66">
        <f>VLOOKUP($A37,Table2.5a!$A$3:$Y$198,O$2,FALSE)</f>
        <v>0.6382416666666666</v>
      </c>
      <c r="AO37" s="67">
        <f>VLOOKUP($A37,Table2.5a!$A$3:$Y$198,P$2,FALSE)</f>
        <v>27.167394783333332</v>
      </c>
      <c r="AP37" s="88" t="e">
        <f>VLOOKUP($A37,#REF!,M$2,FALSE)</f>
        <v>#REF!</v>
      </c>
      <c r="AQ37" s="66" t="e">
        <f>VLOOKUP($A37,#REF!,N$2,FALSE)</f>
        <v>#REF!</v>
      </c>
      <c r="AR37" s="96" t="e">
        <f>VLOOKUP($A37,#REF!,O$2,FALSE)</f>
        <v>#REF!</v>
      </c>
      <c r="AS37" s="96" t="e">
        <f>VLOOKUP($A37,#REF!,P$2,FALSE)</f>
        <v>#REF!</v>
      </c>
      <c r="AT37" s="65">
        <f>VLOOKUP($A37,Table2.5a!$A$3:$Y$198,Q$2,FALSE)</f>
        <v>42.566000000000003</v>
      </c>
      <c r="AU37" s="66">
        <f>VLOOKUP($A37,Table2.5a!$A$3:$Y$198,R$2,FALSE)</f>
        <v>19.833333333333332</v>
      </c>
      <c r="AV37" s="66">
        <f>VLOOKUP($A37,Table2.5a!$A$3:$Y$198,S$2,FALSE)</f>
        <v>0.6382416666666666</v>
      </c>
      <c r="AW37" s="67">
        <f>VLOOKUP($A37,Table2.5a!$A$3:$Y$198,T$2,FALSE)</f>
        <v>228.55370259166668</v>
      </c>
      <c r="AX37" s="88" t="e">
        <f>VLOOKUP($A37,#REF!,Q$2,FALSE)</f>
        <v>#REF!</v>
      </c>
      <c r="AY37" s="66" t="e">
        <f>VLOOKUP($A37,#REF!,R$2,FALSE)</f>
        <v>#REF!</v>
      </c>
      <c r="AZ37" s="66" t="e">
        <f>VLOOKUP($A37,#REF!,S$2,FALSE)</f>
        <v>#REF!</v>
      </c>
      <c r="BA37" s="89" t="e">
        <f>VLOOKUP($A37,#REF!,T$2,FALSE)</f>
        <v>#REF!</v>
      </c>
    </row>
    <row r="38" spans="1:53" x14ac:dyDescent="0.25">
      <c r="A38" t="s">
        <v>905</v>
      </c>
      <c r="B38">
        <f>VLOOKUP($A38,Table2.5a!$A$3:$Y$198,'2.5a comparison'!B$2,FALSE)</f>
        <v>331890</v>
      </c>
      <c r="C38">
        <f>VLOOKUP($A38,Table2.5a!$A$3:$Y$198,'2.5a comparison'!C$2,FALSE)</f>
        <v>368</v>
      </c>
      <c r="D38" t="str">
        <f>VLOOKUP($A38,Table2.5a!$A$3:$Y$198,'2.5a comparison'!D$2,FALSE)</f>
        <v>Chitina Electric Inc</v>
      </c>
      <c r="E38" s="4" t="e">
        <f>(VLOOKUP($A38,Table2.5a!$A$3:$Y$198,E$2,FALSE)-VLOOKUP($A38,#REF!,E$2,FALSE))/VLOOKUP($A38,Table2.5a!$A$3:$Y$198,E$2,FALSE)</f>
        <v>#VALUE!</v>
      </c>
      <c r="F38" s="4" t="e">
        <f>(VLOOKUP($A38,Table2.5a!$A$3:$Y$198,F$2,FALSE)-VLOOKUP($A38,#REF!,F$2,FALSE))/VLOOKUP($A38,Table2.5a!$A$3:$Y$198,F$2,FALSE)</f>
        <v>#VALUE!</v>
      </c>
      <c r="G38" s="4" t="e">
        <f>(VLOOKUP($A38,Table2.5a!$A$3:$Y$198,G$2,FALSE)-VLOOKUP($A38,#REF!,G$2,FALSE))/VLOOKUP($A38,Table2.5a!$A$3:$Y$198,G$2,FALSE)</f>
        <v>#VALUE!</v>
      </c>
      <c r="H38" s="4" t="e">
        <f>(VLOOKUP($A38,Table2.5a!$A$3:$Y$198,H$2,FALSE)-VLOOKUP($A38,#REF!,H$2,FALSE))/VLOOKUP($A38,Table2.5a!$A$3:$Y$198,H$2,FALSE)</f>
        <v>#REF!</v>
      </c>
      <c r="I38" s="4" t="e">
        <f>(VLOOKUP($A38,Table2.5a!$A$3:$Y$198,I$2,FALSE)-VLOOKUP($A38,#REF!,I$2,FALSE))/VLOOKUP($A38,Table2.5a!$A$3:$Y$198,I$2,FALSE)</f>
        <v>#REF!</v>
      </c>
      <c r="J38" s="4" t="e">
        <f>(VLOOKUP($A38,Table2.5a!$A$3:$Y$198,J$2,FALSE)-VLOOKUP($A38,#REF!,J$2,FALSE))/VLOOKUP($A38,Table2.5a!$A$3:$Y$198,J$2,FALSE)</f>
        <v>#REF!</v>
      </c>
      <c r="K38" s="4" t="e">
        <f>(VLOOKUP($A38,Table2.5a!$A$3:$Y$198,K$2,FALSE)-VLOOKUP($A38,#REF!,K$2,FALSE))/VLOOKUP($A38,Table2.5a!$A$3:$Y$198,K$2,FALSE)</f>
        <v>#REF!</v>
      </c>
      <c r="L38" s="4" t="e">
        <f>(VLOOKUP($A38,Table2.5a!$A$3:$Y$198,L$2,FALSE)-VLOOKUP($A38,#REF!,L$2,FALSE))/VLOOKUP($A38,Table2.5a!$A$3:$Y$198,L$2,FALSE)</f>
        <v>#REF!</v>
      </c>
      <c r="M38" s="4" t="e">
        <f>(VLOOKUP($A38,Table2.5a!$A$3:$Y$198,M$2,FALSE)-VLOOKUP($A38,#REF!,M$2,FALSE))/VLOOKUP($A38,Table2.5a!$A$3:$Y$198,M$2,FALSE)</f>
        <v>#REF!</v>
      </c>
      <c r="N38" s="4" t="e">
        <f>(VLOOKUP($A38,Table2.5a!$A$3:$Y$198,N$2,FALSE)-VLOOKUP($A38,#REF!,N$2,FALSE))/VLOOKUP($A38,Table2.5a!$A$3:$Y$198,N$2,FALSE)</f>
        <v>#REF!</v>
      </c>
      <c r="O38" s="4" t="e">
        <f>(VLOOKUP($A38,Table2.5a!$A$3:$Y$198,O$2,FALSE)-VLOOKUP($A38,#REF!,O$2,FALSE))/VLOOKUP($A38,Table2.5a!$A$3:$Y$198,O$2,FALSE)</f>
        <v>#REF!</v>
      </c>
      <c r="P38" s="4" t="e">
        <f>(VLOOKUP($A38,Table2.5a!$A$3:$Y$198,P$2,FALSE)-VLOOKUP($A38,#REF!,P$2,FALSE))/VLOOKUP($A38,Table2.5a!$A$3:$Y$198,P$2,FALSE)</f>
        <v>#REF!</v>
      </c>
      <c r="Q38" s="4" t="e">
        <f>(VLOOKUP($A38,Table2.5a!$A$3:$Y$198,Q$2,FALSE)-VLOOKUP($A38,#REF!,Q$2,FALSE))/VLOOKUP($A38,Table2.5a!$A$3:$Y$198,Q$2,FALSE)</f>
        <v>#REF!</v>
      </c>
      <c r="R38" s="4" t="e">
        <f>(VLOOKUP($A38,Table2.5a!$A$3:$Y$198,R$2,FALSE)-VLOOKUP($A38,#REF!,R$2,FALSE))/VLOOKUP($A38,Table2.5a!$A$3:$Y$198,R$2,FALSE)</f>
        <v>#REF!</v>
      </c>
      <c r="S38" s="4" t="e">
        <f>(VLOOKUP($A38,Table2.5a!$A$3:$Y$198,S$2,FALSE)-VLOOKUP($A38,#REF!,S$2,FALSE))/VLOOKUP($A38,Table2.5a!$A$3:$Y$198,S$2,FALSE)</f>
        <v>#REF!</v>
      </c>
      <c r="T38" s="4" t="e">
        <f>(VLOOKUP($A38,Table2.5a!$A$3:$Y$198,T$2,FALSE)-VLOOKUP($A38,#REF!,T$2,FALSE))/VLOOKUP($A38,Table2.5a!$A$3:$Y$198,T$2,FALSE)</f>
        <v>#REF!</v>
      </c>
      <c r="V38" s="78" t="str">
        <f>VLOOKUP($A38,Table2.5a!$A$3:$Y$198,E$2,FALSE)</f>
        <v>Chitina</v>
      </c>
      <c r="W38" s="79" t="str">
        <f>VLOOKUP($A38,Table2.5a!$A$3:$Y$198,F$2,FALSE)</f>
        <v>Chitina_grid</v>
      </c>
      <c r="X38" s="79" t="str">
        <f>VLOOKUP($A38,Table2.5a!$A$3:$Y$198,G$2,FALSE)</f>
        <v>Copper River/Chugach</v>
      </c>
      <c r="Y38" s="80">
        <f>VLOOKUP($A38,Table2.5a!$A$3:$Y$198,H$2,FALSE)</f>
        <v>68.312300000000008</v>
      </c>
      <c r="Z38" s="88" t="e">
        <f>VLOOKUP($A38,#REF!,E$2,FALSE)</f>
        <v>#REF!</v>
      </c>
      <c r="AA38" s="66" t="e">
        <f>VLOOKUP($A38,#REF!,F$2,FALSE)</f>
        <v>#REF!</v>
      </c>
      <c r="AB38" s="66" t="e">
        <f>VLOOKUP($A38,#REF!,G$2,FALSE)</f>
        <v>#REF!</v>
      </c>
      <c r="AC38" s="89" t="e">
        <f>VLOOKUP($A38,#REF!,H$2,FALSE)</f>
        <v>#REF!</v>
      </c>
      <c r="AD38" s="65">
        <f>VLOOKUP($A38,Table2.5a!$A$3:$Y$198,I$2,FALSE)</f>
        <v>97.588999999999999</v>
      </c>
      <c r="AE38" s="66">
        <f>VLOOKUP($A38,Table2.5a!$A$3:$Y$198,J$2,FALSE)</f>
        <v>43.666666666666664</v>
      </c>
      <c r="AF38" s="66">
        <f>VLOOKUP($A38,Table2.5a!$A$3:$Y$198,K$2,FALSE)</f>
        <v>0.70000000000000007</v>
      </c>
      <c r="AG38" s="67">
        <f>VLOOKUP($A38,Table2.5a!$A$3:$Y$198,L$2,FALSE)</f>
        <v>160.4701</v>
      </c>
      <c r="AH38" s="88" t="e">
        <f>VLOOKUP($A38,#REF!,I$2,FALSE)</f>
        <v>#REF!</v>
      </c>
      <c r="AI38" s="66" t="e">
        <f>VLOOKUP($A38,#REF!,J$2,FALSE)</f>
        <v>#REF!</v>
      </c>
      <c r="AJ38" s="66" t="e">
        <f>VLOOKUP($A38,#REF!,K$2,FALSE)</f>
        <v>#REF!</v>
      </c>
      <c r="AK38" s="89" t="e">
        <f>VLOOKUP($A38,#REF!,L$2,FALSE)</f>
        <v>#REF!</v>
      </c>
      <c r="AL38" s="65">
        <f>VLOOKUP($A38,Table2.5a!$A$3:$Y$198,M$2,FALSE)</f>
        <v>229.24299999999999</v>
      </c>
      <c r="AM38" s="66">
        <f>VLOOKUP($A38,Table2.5a!$A$3:$Y$198,N$2,FALSE)</f>
        <v>2</v>
      </c>
      <c r="AN38" s="66">
        <f>VLOOKUP($A38,Table2.5a!$A$3:$Y$198,O$2,FALSE)</f>
        <v>0.70000000000000007</v>
      </c>
      <c r="AO38" s="67">
        <f>VLOOKUP($A38,Table2.5a!$A$3:$Y$198,P$2,FALSE)</f>
        <v>25.455500000000004</v>
      </c>
      <c r="AP38" s="88" t="e">
        <f>VLOOKUP($A38,#REF!,M$2,FALSE)</f>
        <v>#REF!</v>
      </c>
      <c r="AQ38" s="66" t="e">
        <f>VLOOKUP($A38,#REF!,N$2,FALSE)</f>
        <v>#REF!</v>
      </c>
      <c r="AR38" s="96" t="e">
        <f>VLOOKUP($A38,#REF!,O$2,FALSE)</f>
        <v>#REF!</v>
      </c>
      <c r="AS38" s="96" t="e">
        <f>VLOOKUP($A38,#REF!,P$2,FALSE)</f>
        <v>#REF!</v>
      </c>
      <c r="AT38" s="65">
        <f>VLOOKUP($A38,Table2.5a!$A$3:$Y$198,Q$2,FALSE)</f>
        <v>36.365000000000002</v>
      </c>
      <c r="AU38" s="66">
        <f>VLOOKUP($A38,Table2.5a!$A$3:$Y$198,R$2,FALSE)</f>
        <v>33.666666666666664</v>
      </c>
      <c r="AV38" s="66">
        <f>VLOOKUP($A38,Table2.5a!$A$3:$Y$198,S$2,FALSE)</f>
        <v>0.70000000000000007</v>
      </c>
      <c r="AW38" s="67">
        <f>VLOOKUP($A38,Table2.5a!$A$3:$Y$198,T$2,FALSE)</f>
        <v>254.23790000000002</v>
      </c>
      <c r="AX38" s="88" t="e">
        <f>VLOOKUP($A38,#REF!,Q$2,FALSE)</f>
        <v>#REF!</v>
      </c>
      <c r="AY38" s="66" t="e">
        <f>VLOOKUP($A38,#REF!,R$2,FALSE)</f>
        <v>#REF!</v>
      </c>
      <c r="AZ38" s="66" t="e">
        <f>VLOOKUP($A38,#REF!,S$2,FALSE)</f>
        <v>#REF!</v>
      </c>
      <c r="BA38" s="89" t="e">
        <f>VLOOKUP($A38,#REF!,T$2,FALSE)</f>
        <v>#REF!</v>
      </c>
    </row>
    <row r="39" spans="1:53" x14ac:dyDescent="0.25">
      <c r="A39" t="s">
        <v>857</v>
      </c>
      <c r="B39">
        <f>VLOOKUP($A39,Table2.5a!$A$3:$Y$198,'2.5a comparison'!B$2,FALSE)</f>
        <v>332230</v>
      </c>
      <c r="C39">
        <f>VLOOKUP($A39,Table2.5a!$A$3:$Y$198,'2.5a comparison'!C$2,FALSE)</f>
        <v>343</v>
      </c>
      <c r="D39" t="str">
        <f>VLOOKUP($A39,Table2.5a!$A$3:$Y$198,'2.5a comparison'!D$2,FALSE)</f>
        <v>Middle Kuskokwim Electric</v>
      </c>
      <c r="E39" s="4" t="e">
        <f>(VLOOKUP($A39,Table2.5a!$A$3:$Y$198,E$2,FALSE)-VLOOKUP($A39,#REF!,E$2,FALSE))/VLOOKUP($A39,Table2.5a!$A$3:$Y$198,E$2,FALSE)</f>
        <v>#VALUE!</v>
      </c>
      <c r="F39" s="4" t="e">
        <f>(VLOOKUP($A39,Table2.5a!$A$3:$Y$198,F$2,FALSE)-VLOOKUP($A39,#REF!,F$2,FALSE))/VLOOKUP($A39,Table2.5a!$A$3:$Y$198,F$2,FALSE)</f>
        <v>#VALUE!</v>
      </c>
      <c r="G39" s="4" t="e">
        <f>(VLOOKUP($A39,Table2.5a!$A$3:$Y$198,G$2,FALSE)-VLOOKUP($A39,#REF!,G$2,FALSE))/VLOOKUP($A39,Table2.5a!$A$3:$Y$198,G$2,FALSE)</f>
        <v>#VALUE!</v>
      </c>
      <c r="H39" s="4" t="e">
        <f>(VLOOKUP($A39,Table2.5a!$A$3:$Y$198,H$2,FALSE)-VLOOKUP($A39,#REF!,H$2,FALSE))/VLOOKUP($A39,Table2.5a!$A$3:$Y$198,H$2,FALSE)</f>
        <v>#REF!</v>
      </c>
      <c r="I39" s="4" t="e">
        <f>(VLOOKUP($A39,Table2.5a!$A$3:$Y$198,I$2,FALSE)-VLOOKUP($A39,#REF!,I$2,FALSE))/VLOOKUP($A39,Table2.5a!$A$3:$Y$198,I$2,FALSE)</f>
        <v>#REF!</v>
      </c>
      <c r="J39" s="4" t="e">
        <f>(VLOOKUP($A39,Table2.5a!$A$3:$Y$198,J$2,FALSE)-VLOOKUP($A39,#REF!,J$2,FALSE))/VLOOKUP($A39,Table2.5a!$A$3:$Y$198,J$2,FALSE)</f>
        <v>#REF!</v>
      </c>
      <c r="K39" s="4" t="e">
        <f>(VLOOKUP($A39,Table2.5a!$A$3:$Y$198,K$2,FALSE)-VLOOKUP($A39,#REF!,K$2,FALSE))/VLOOKUP($A39,Table2.5a!$A$3:$Y$198,K$2,FALSE)</f>
        <v>#REF!</v>
      </c>
      <c r="L39" s="4" t="e">
        <f>(VLOOKUP($A39,Table2.5a!$A$3:$Y$198,L$2,FALSE)-VLOOKUP($A39,#REF!,L$2,FALSE))/VLOOKUP($A39,Table2.5a!$A$3:$Y$198,L$2,FALSE)</f>
        <v>#REF!</v>
      </c>
      <c r="M39" s="4" t="e">
        <f>(VLOOKUP($A39,Table2.5a!$A$3:$Y$198,M$2,FALSE)-VLOOKUP($A39,#REF!,M$2,FALSE))/VLOOKUP($A39,Table2.5a!$A$3:$Y$198,M$2,FALSE)</f>
        <v>#REF!</v>
      </c>
      <c r="N39" s="4" t="e">
        <f>(VLOOKUP($A39,Table2.5a!$A$3:$Y$198,N$2,FALSE)-VLOOKUP($A39,#REF!,N$2,FALSE))/VLOOKUP($A39,Table2.5a!$A$3:$Y$198,N$2,FALSE)</f>
        <v>#REF!</v>
      </c>
      <c r="O39" s="4" t="e">
        <f>(VLOOKUP($A39,Table2.5a!$A$3:$Y$198,O$2,FALSE)-VLOOKUP($A39,#REF!,O$2,FALSE))/VLOOKUP($A39,Table2.5a!$A$3:$Y$198,O$2,FALSE)</f>
        <v>#REF!</v>
      </c>
      <c r="P39" s="4" t="e">
        <f>(VLOOKUP($A39,Table2.5a!$A$3:$Y$198,P$2,FALSE)-VLOOKUP($A39,#REF!,P$2,FALSE))/VLOOKUP($A39,Table2.5a!$A$3:$Y$198,P$2,FALSE)</f>
        <v>#REF!</v>
      </c>
      <c r="Q39" s="4" t="e">
        <f>(VLOOKUP($A39,Table2.5a!$A$3:$Y$198,Q$2,FALSE)-VLOOKUP($A39,#REF!,Q$2,FALSE))/VLOOKUP($A39,Table2.5a!$A$3:$Y$198,Q$2,FALSE)</f>
        <v>#REF!</v>
      </c>
      <c r="R39" s="4" t="e">
        <f>(VLOOKUP($A39,Table2.5a!$A$3:$Y$198,R$2,FALSE)-VLOOKUP($A39,#REF!,R$2,FALSE))/VLOOKUP($A39,Table2.5a!$A$3:$Y$198,R$2,FALSE)</f>
        <v>#REF!</v>
      </c>
      <c r="S39" s="4" t="e">
        <f>(VLOOKUP($A39,Table2.5a!$A$3:$Y$198,S$2,FALSE)-VLOOKUP($A39,#REF!,S$2,FALSE))/VLOOKUP($A39,Table2.5a!$A$3:$Y$198,S$2,FALSE)</f>
        <v>#REF!</v>
      </c>
      <c r="T39" s="4" t="e">
        <f>(VLOOKUP($A39,Table2.5a!$A$3:$Y$198,T$2,FALSE)-VLOOKUP($A39,#REF!,T$2,FALSE))/VLOOKUP($A39,Table2.5a!$A$3:$Y$198,T$2,FALSE)</f>
        <v>#REF!</v>
      </c>
      <c r="V39" s="78" t="str">
        <f>VLOOKUP($A39,Table2.5a!$A$3:$Y$198,E$2,FALSE)</f>
        <v>Chuathbaluk</v>
      </c>
      <c r="W39" s="79" t="str">
        <f>VLOOKUP($A39,Table2.5a!$A$3:$Y$198,F$2,FALSE)</f>
        <v>Chuathbaluk_grid</v>
      </c>
      <c r="X39" s="79" t="str">
        <f>VLOOKUP($A39,Table2.5a!$A$3:$Y$198,G$2,FALSE)</f>
        <v>Lower Yukon-Kuskokwim</v>
      </c>
      <c r="Y39" s="80">
        <f>VLOOKUP($A39,Table2.5a!$A$3:$Y$198,H$2,FALSE)</f>
        <v>104.89972456666669</v>
      </c>
      <c r="Z39" s="88" t="e">
        <f>VLOOKUP($A39,#REF!,E$2,FALSE)</f>
        <v>#REF!</v>
      </c>
      <c r="AA39" s="66" t="e">
        <f>VLOOKUP($A39,#REF!,F$2,FALSE)</f>
        <v>#REF!</v>
      </c>
      <c r="AB39" s="66" t="e">
        <f>VLOOKUP($A39,#REF!,G$2,FALSE)</f>
        <v>#REF!</v>
      </c>
      <c r="AC39" s="89" t="e">
        <f>VLOOKUP($A39,#REF!,H$2,FALSE)</f>
        <v>#REF!</v>
      </c>
      <c r="AD39" s="65">
        <f>VLOOKUP($A39,Table2.5a!$A$3:$Y$198,I$2,FALSE)</f>
        <v>94.281999999999996</v>
      </c>
      <c r="AE39" s="66">
        <f>VLOOKUP($A39,Table2.5a!$A$3:$Y$198,J$2,FALSE)</f>
        <v>32.5</v>
      </c>
      <c r="AF39" s="66">
        <f>VLOOKUP($A39,Table2.5a!$A$3:$Y$198,K$2,FALSE)</f>
        <v>1.112616666666667</v>
      </c>
      <c r="AG39" s="67">
        <f>VLOOKUP($A39,Table2.5a!$A$3:$Y$198,L$2,FALSE)</f>
        <v>70.130453733333354</v>
      </c>
      <c r="AH39" s="88" t="e">
        <f>VLOOKUP($A39,#REF!,I$2,FALSE)</f>
        <v>#REF!</v>
      </c>
      <c r="AI39" s="66" t="e">
        <f>VLOOKUP($A39,#REF!,J$2,FALSE)</f>
        <v>#REF!</v>
      </c>
      <c r="AJ39" s="66" t="e">
        <f>VLOOKUP($A39,#REF!,K$2,FALSE)</f>
        <v>#REF!</v>
      </c>
      <c r="AK39" s="89" t="e">
        <f>VLOOKUP($A39,#REF!,L$2,FALSE)</f>
        <v>#REF!</v>
      </c>
      <c r="AL39" s="65">
        <f>VLOOKUP($A39,Table2.5a!$A$3:$Y$198,M$2,FALSE)</f>
        <v>63.031999999999996</v>
      </c>
      <c r="AM39" s="66">
        <f>VLOOKUP($A39,Table2.5a!$A$3:$Y$198,N$2,FALSE)</f>
        <v>9.5833333333333339</v>
      </c>
      <c r="AN39" s="66">
        <f>VLOOKUP($A39,Table2.5a!$A$3:$Y$198,O$2,FALSE)</f>
        <v>1.112616666666667</v>
      </c>
      <c r="AO39" s="67">
        <f>VLOOKUP($A39,Table2.5a!$A$3:$Y$198,P$2,FALSE)</f>
        <v>79.556542133333366</v>
      </c>
      <c r="AP39" s="88" t="e">
        <f>VLOOKUP($A39,#REF!,M$2,FALSE)</f>
        <v>#REF!</v>
      </c>
      <c r="AQ39" s="66" t="e">
        <f>VLOOKUP($A39,#REF!,N$2,FALSE)</f>
        <v>#REF!</v>
      </c>
      <c r="AR39" s="96" t="e">
        <f>VLOOKUP($A39,#REF!,O$2,FALSE)</f>
        <v>#REF!</v>
      </c>
      <c r="AS39" s="96" t="e">
        <f>VLOOKUP($A39,#REF!,P$2,FALSE)</f>
        <v>#REF!</v>
      </c>
      <c r="AT39" s="65">
        <f>VLOOKUP($A39,Table2.5a!$A$3:$Y$198,Q$2,FALSE)</f>
        <v>71.504000000000005</v>
      </c>
      <c r="AU39" s="66">
        <f>VLOOKUP($A39,Table2.5a!$A$3:$Y$198,R$2,FALSE)</f>
        <v>5.9166666666666661</v>
      </c>
      <c r="AV39" s="66">
        <f>VLOOKUP($A39,Table2.5a!$A$3:$Y$198,S$2,FALSE)</f>
        <v>1.112616666666667</v>
      </c>
      <c r="AW39" s="67">
        <f>VLOOKUP($A39,Table2.5a!$A$3:$Y$198,T$2,FALSE)</f>
        <v>254.5867204333334</v>
      </c>
      <c r="AX39" s="88" t="e">
        <f>VLOOKUP($A39,#REF!,Q$2,FALSE)</f>
        <v>#REF!</v>
      </c>
      <c r="AY39" s="66" t="e">
        <f>VLOOKUP($A39,#REF!,R$2,FALSE)</f>
        <v>#REF!</v>
      </c>
      <c r="AZ39" s="66" t="e">
        <f>VLOOKUP($A39,#REF!,S$2,FALSE)</f>
        <v>#REF!</v>
      </c>
      <c r="BA39" s="89" t="e">
        <f>VLOOKUP($A39,#REF!,T$2,FALSE)</f>
        <v>#REF!</v>
      </c>
    </row>
    <row r="40" spans="1:53" x14ac:dyDescent="0.25">
      <c r="A40" t="s">
        <v>780</v>
      </c>
      <c r="B40">
        <f>VLOOKUP($A40,Table2.5a!$A$3:$Y$198,'2.5a comparison'!B$2,FALSE)</f>
        <v>331900</v>
      </c>
      <c r="C40">
        <f>VLOOKUP($A40,Table2.5a!$A$3:$Y$198,'2.5a comparison'!C$2,FALSE)</f>
        <v>256</v>
      </c>
      <c r="D40" t="str">
        <f>VLOOKUP($A40,Table2.5a!$A$3:$Y$198,'2.5a comparison'!D$2,FALSE)</f>
        <v>Circle Electric Utility</v>
      </c>
      <c r="E40" s="4" t="e">
        <f>(VLOOKUP($A40,Table2.5a!$A$3:$Y$198,E$2,FALSE)-VLOOKUP($A40,#REF!,E$2,FALSE))/VLOOKUP($A40,Table2.5a!$A$3:$Y$198,E$2,FALSE)</f>
        <v>#VALUE!</v>
      </c>
      <c r="F40" s="4" t="e">
        <f>(VLOOKUP($A40,Table2.5a!$A$3:$Y$198,F$2,FALSE)-VLOOKUP($A40,#REF!,F$2,FALSE))/VLOOKUP($A40,Table2.5a!$A$3:$Y$198,F$2,FALSE)</f>
        <v>#VALUE!</v>
      </c>
      <c r="G40" s="4" t="e">
        <f>(VLOOKUP($A40,Table2.5a!$A$3:$Y$198,G$2,FALSE)-VLOOKUP($A40,#REF!,G$2,FALSE))/VLOOKUP($A40,Table2.5a!$A$3:$Y$198,G$2,FALSE)</f>
        <v>#VALUE!</v>
      </c>
      <c r="H40" s="4" t="e">
        <f>(VLOOKUP($A40,Table2.5a!$A$3:$Y$198,H$2,FALSE)-VLOOKUP($A40,#REF!,H$2,FALSE))/VLOOKUP($A40,Table2.5a!$A$3:$Y$198,H$2,FALSE)</f>
        <v>#REF!</v>
      </c>
      <c r="I40" s="4" t="e">
        <f>(VLOOKUP($A40,Table2.5a!$A$3:$Y$198,I$2,FALSE)-VLOOKUP($A40,#REF!,I$2,FALSE))/VLOOKUP($A40,Table2.5a!$A$3:$Y$198,I$2,FALSE)</f>
        <v>#REF!</v>
      </c>
      <c r="J40" s="4" t="e">
        <f>(VLOOKUP($A40,Table2.5a!$A$3:$Y$198,J$2,FALSE)-VLOOKUP($A40,#REF!,J$2,FALSE))/VLOOKUP($A40,Table2.5a!$A$3:$Y$198,J$2,FALSE)</f>
        <v>#REF!</v>
      </c>
      <c r="K40" s="4" t="e">
        <f>(VLOOKUP($A40,Table2.5a!$A$3:$Y$198,K$2,FALSE)-VLOOKUP($A40,#REF!,K$2,FALSE))/VLOOKUP($A40,Table2.5a!$A$3:$Y$198,K$2,FALSE)</f>
        <v>#REF!</v>
      </c>
      <c r="L40" s="4" t="e">
        <f>(VLOOKUP($A40,Table2.5a!$A$3:$Y$198,L$2,FALSE)-VLOOKUP($A40,#REF!,L$2,FALSE))/VLOOKUP($A40,Table2.5a!$A$3:$Y$198,L$2,FALSE)</f>
        <v>#REF!</v>
      </c>
      <c r="M40" s="4" t="e">
        <f>(VLOOKUP($A40,Table2.5a!$A$3:$Y$198,M$2,FALSE)-VLOOKUP($A40,#REF!,M$2,FALSE))/VLOOKUP($A40,Table2.5a!$A$3:$Y$198,M$2,FALSE)</f>
        <v>#REF!</v>
      </c>
      <c r="N40" s="4" t="e">
        <f>(VLOOKUP($A40,Table2.5a!$A$3:$Y$198,N$2,FALSE)-VLOOKUP($A40,#REF!,N$2,FALSE))/VLOOKUP($A40,Table2.5a!$A$3:$Y$198,N$2,FALSE)</f>
        <v>#REF!</v>
      </c>
      <c r="O40" s="4" t="e">
        <f>(VLOOKUP($A40,Table2.5a!$A$3:$Y$198,O$2,FALSE)-VLOOKUP($A40,#REF!,O$2,FALSE))/VLOOKUP($A40,Table2.5a!$A$3:$Y$198,O$2,FALSE)</f>
        <v>#REF!</v>
      </c>
      <c r="P40" s="4" t="e">
        <f>(VLOOKUP($A40,Table2.5a!$A$3:$Y$198,P$2,FALSE)-VLOOKUP($A40,#REF!,P$2,FALSE))/VLOOKUP($A40,Table2.5a!$A$3:$Y$198,P$2,FALSE)</f>
        <v>#REF!</v>
      </c>
      <c r="Q40" s="4" t="e">
        <f>(VLOOKUP($A40,Table2.5a!$A$3:$Y$198,Q$2,FALSE)-VLOOKUP($A40,#REF!,Q$2,FALSE))/VLOOKUP($A40,Table2.5a!$A$3:$Y$198,Q$2,FALSE)</f>
        <v>#REF!</v>
      </c>
      <c r="R40" s="4" t="e">
        <f>(VLOOKUP($A40,Table2.5a!$A$3:$Y$198,R$2,FALSE)-VLOOKUP($A40,#REF!,R$2,FALSE))/VLOOKUP($A40,Table2.5a!$A$3:$Y$198,R$2,FALSE)</f>
        <v>#REF!</v>
      </c>
      <c r="S40" s="4" t="e">
        <f>(VLOOKUP($A40,Table2.5a!$A$3:$Y$198,S$2,FALSE)-VLOOKUP($A40,#REF!,S$2,FALSE))/VLOOKUP($A40,Table2.5a!$A$3:$Y$198,S$2,FALSE)</f>
        <v>#REF!</v>
      </c>
      <c r="T40" s="4" t="e">
        <f>(VLOOKUP($A40,Table2.5a!$A$3:$Y$198,T$2,FALSE)-VLOOKUP($A40,#REF!,T$2,FALSE))/VLOOKUP($A40,Table2.5a!$A$3:$Y$198,T$2,FALSE)</f>
        <v>#REF!</v>
      </c>
      <c r="V40" s="78" t="str">
        <f>VLOOKUP($A40,Table2.5a!$A$3:$Y$198,E$2,FALSE)</f>
        <v>Circle</v>
      </c>
      <c r="W40" s="79" t="str">
        <f>VLOOKUP($A40,Table2.5a!$A$3:$Y$198,F$2,FALSE)</f>
        <v>Circle_grid</v>
      </c>
      <c r="X40" s="79" t="str">
        <f>VLOOKUP($A40,Table2.5a!$A$3:$Y$198,G$2,FALSE)</f>
        <v>Yukon-Koyukuk/Upper Tanana</v>
      </c>
      <c r="Y40" s="80">
        <f>VLOOKUP($A40,Table2.5a!$A$3:$Y$198,H$2,FALSE)</f>
        <v>102.14251985</v>
      </c>
      <c r="Z40" s="88" t="e">
        <f>VLOOKUP($A40,#REF!,E$2,FALSE)</f>
        <v>#REF!</v>
      </c>
      <c r="AA40" s="66" t="e">
        <f>VLOOKUP($A40,#REF!,F$2,FALSE)</f>
        <v>#REF!</v>
      </c>
      <c r="AB40" s="66" t="e">
        <f>VLOOKUP($A40,#REF!,G$2,FALSE)</f>
        <v>#REF!</v>
      </c>
      <c r="AC40" s="89" t="e">
        <f>VLOOKUP($A40,#REF!,H$2,FALSE)</f>
        <v>#REF!</v>
      </c>
      <c r="AD40" s="65">
        <f>VLOOKUP($A40,Table2.5a!$A$3:$Y$198,I$2,FALSE)</f>
        <v>127.617</v>
      </c>
      <c r="AE40" s="66">
        <f>VLOOKUP($A40,Table2.5a!$A$3:$Y$198,J$2,FALSE)</f>
        <v>43.25</v>
      </c>
      <c r="AF40" s="66">
        <f>VLOOKUP($A40,Table2.5a!$A$3:$Y$198,K$2,FALSE)</f>
        <v>0.80038333333333334</v>
      </c>
      <c r="AG40" s="67">
        <f>VLOOKUP($A40,Table2.5a!$A$3:$Y$198,L$2,FALSE)</f>
        <v>56.169301566666668</v>
      </c>
      <c r="AH40" s="88" t="e">
        <f>VLOOKUP($A40,#REF!,I$2,FALSE)</f>
        <v>#REF!</v>
      </c>
      <c r="AI40" s="66" t="e">
        <f>VLOOKUP($A40,#REF!,J$2,FALSE)</f>
        <v>#REF!</v>
      </c>
      <c r="AJ40" s="66" t="e">
        <f>VLOOKUP($A40,#REF!,K$2,FALSE)</f>
        <v>#REF!</v>
      </c>
      <c r="AK40" s="89" t="e">
        <f>VLOOKUP($A40,#REF!,L$2,FALSE)</f>
        <v>#REF!</v>
      </c>
      <c r="AL40" s="65">
        <f>VLOOKUP($A40,Table2.5a!$A$3:$Y$198,M$2,FALSE)</f>
        <v>70.177999999999997</v>
      </c>
      <c r="AM40" s="66">
        <f>VLOOKUP($A40,Table2.5a!$A$3:$Y$198,N$2,FALSE)</f>
        <v>6.083333333333333</v>
      </c>
      <c r="AN40" s="66">
        <f>VLOOKUP($A40,Table2.5a!$A$3:$Y$198,O$2,FALSE)</f>
        <v>0.80038333333333334</v>
      </c>
      <c r="AO40" s="67">
        <f>VLOOKUP($A40,Table2.5a!$A$3:$Y$198,P$2,FALSE)</f>
        <v>146.68305196666665</v>
      </c>
      <c r="AP40" s="88" t="e">
        <f>VLOOKUP($A40,#REF!,M$2,FALSE)</f>
        <v>#REF!</v>
      </c>
      <c r="AQ40" s="66" t="e">
        <f>VLOOKUP($A40,#REF!,N$2,FALSE)</f>
        <v>#REF!</v>
      </c>
      <c r="AR40" s="96" t="e">
        <f>VLOOKUP($A40,#REF!,O$2,FALSE)</f>
        <v>#REF!</v>
      </c>
      <c r="AS40" s="96" t="e">
        <f>VLOOKUP($A40,#REF!,P$2,FALSE)</f>
        <v>#REF!</v>
      </c>
      <c r="AT40" s="65">
        <f>VLOOKUP($A40,Table2.5a!$A$3:$Y$198,Q$2,FALSE)</f>
        <v>183.26599999999999</v>
      </c>
      <c r="AU40" s="66">
        <f>VLOOKUP($A40,Table2.5a!$A$3:$Y$198,R$2,FALSE)</f>
        <v>9.9166666666666679</v>
      </c>
      <c r="AV40" s="66">
        <f>VLOOKUP($A40,Table2.5a!$A$3:$Y$198,S$2,FALSE)</f>
        <v>0.80038333333333334</v>
      </c>
      <c r="AW40" s="67">
        <f>VLOOKUP($A40,Table2.5a!$A$3:$Y$198,T$2,FALSE)</f>
        <v>304.9948733833333</v>
      </c>
      <c r="AX40" s="88" t="e">
        <f>VLOOKUP($A40,#REF!,Q$2,FALSE)</f>
        <v>#REF!</v>
      </c>
      <c r="AY40" s="66" t="e">
        <f>VLOOKUP($A40,#REF!,R$2,FALSE)</f>
        <v>#REF!</v>
      </c>
      <c r="AZ40" s="66" t="e">
        <f>VLOOKUP($A40,#REF!,S$2,FALSE)</f>
        <v>#REF!</v>
      </c>
      <c r="BA40" s="89" t="e">
        <f>VLOOKUP($A40,#REF!,T$2,FALSE)</f>
        <v>#REF!</v>
      </c>
    </row>
    <row r="41" spans="1:53" x14ac:dyDescent="0.25">
      <c r="A41" t="s">
        <v>887</v>
      </c>
      <c r="B41">
        <f>VLOOKUP($A41,Table2.5a!$A$3:$Y$198,'2.5a comparison'!B$2,FALSE)</f>
        <v>331910</v>
      </c>
      <c r="C41">
        <f>VLOOKUP($A41,Table2.5a!$A$3:$Y$198,'2.5a comparison'!C$2,FALSE)</f>
        <v>360</v>
      </c>
      <c r="D41" t="str">
        <f>VLOOKUP($A41,Table2.5a!$A$3:$Y$198,'2.5a comparison'!D$2,FALSE)</f>
        <v>Clark's Point, City of</v>
      </c>
      <c r="E41" s="4" t="e">
        <f>(VLOOKUP($A41,Table2.5a!$A$3:$Y$198,E$2,FALSE)-VLOOKUP($A41,#REF!,E$2,FALSE))/VLOOKUP($A41,Table2.5a!$A$3:$Y$198,E$2,FALSE)</f>
        <v>#VALUE!</v>
      </c>
      <c r="F41" s="4" t="e">
        <f>(VLOOKUP($A41,Table2.5a!$A$3:$Y$198,F$2,FALSE)-VLOOKUP($A41,#REF!,F$2,FALSE))/VLOOKUP($A41,Table2.5a!$A$3:$Y$198,F$2,FALSE)</f>
        <v>#VALUE!</v>
      </c>
      <c r="G41" s="4" t="e">
        <f>(VLOOKUP($A41,Table2.5a!$A$3:$Y$198,G$2,FALSE)-VLOOKUP($A41,#REF!,G$2,FALSE))/VLOOKUP($A41,Table2.5a!$A$3:$Y$198,G$2,FALSE)</f>
        <v>#VALUE!</v>
      </c>
      <c r="H41" s="4" t="e">
        <f>(VLOOKUP($A41,Table2.5a!$A$3:$Y$198,H$2,FALSE)-VLOOKUP($A41,#REF!,H$2,FALSE))/VLOOKUP($A41,Table2.5a!$A$3:$Y$198,H$2,FALSE)</f>
        <v>#REF!</v>
      </c>
      <c r="I41" s="4" t="e">
        <f>(VLOOKUP($A41,Table2.5a!$A$3:$Y$198,I$2,FALSE)-VLOOKUP($A41,#REF!,I$2,FALSE))/VLOOKUP($A41,Table2.5a!$A$3:$Y$198,I$2,FALSE)</f>
        <v>#REF!</v>
      </c>
      <c r="J41" s="4" t="e">
        <f>(VLOOKUP($A41,Table2.5a!$A$3:$Y$198,J$2,FALSE)-VLOOKUP($A41,#REF!,J$2,FALSE))/VLOOKUP($A41,Table2.5a!$A$3:$Y$198,J$2,FALSE)</f>
        <v>#REF!</v>
      </c>
      <c r="K41" s="4" t="e">
        <f>(VLOOKUP($A41,Table2.5a!$A$3:$Y$198,K$2,FALSE)-VLOOKUP($A41,#REF!,K$2,FALSE))/VLOOKUP($A41,Table2.5a!$A$3:$Y$198,K$2,FALSE)</f>
        <v>#REF!</v>
      </c>
      <c r="L41" s="4" t="e">
        <f>(VLOOKUP($A41,Table2.5a!$A$3:$Y$198,L$2,FALSE)-VLOOKUP($A41,#REF!,L$2,FALSE))/VLOOKUP($A41,Table2.5a!$A$3:$Y$198,L$2,FALSE)</f>
        <v>#REF!</v>
      </c>
      <c r="M41" s="4" t="e">
        <f>(VLOOKUP($A41,Table2.5a!$A$3:$Y$198,M$2,FALSE)-VLOOKUP($A41,#REF!,M$2,FALSE))/VLOOKUP($A41,Table2.5a!$A$3:$Y$198,M$2,FALSE)</f>
        <v>#REF!</v>
      </c>
      <c r="N41" s="4" t="e">
        <f>(VLOOKUP($A41,Table2.5a!$A$3:$Y$198,N$2,FALSE)-VLOOKUP($A41,#REF!,N$2,FALSE))/VLOOKUP($A41,Table2.5a!$A$3:$Y$198,N$2,FALSE)</f>
        <v>#REF!</v>
      </c>
      <c r="O41" s="4" t="e">
        <f>(VLOOKUP($A41,Table2.5a!$A$3:$Y$198,O$2,FALSE)-VLOOKUP($A41,#REF!,O$2,FALSE))/VLOOKUP($A41,Table2.5a!$A$3:$Y$198,O$2,FALSE)</f>
        <v>#REF!</v>
      </c>
      <c r="P41" s="4" t="e">
        <f>(VLOOKUP($A41,Table2.5a!$A$3:$Y$198,P$2,FALSE)-VLOOKUP($A41,#REF!,P$2,FALSE))/VLOOKUP($A41,Table2.5a!$A$3:$Y$198,P$2,FALSE)</f>
        <v>#REF!</v>
      </c>
      <c r="Q41" s="4" t="e">
        <f>(VLOOKUP($A41,Table2.5a!$A$3:$Y$198,Q$2,FALSE)-VLOOKUP($A41,#REF!,Q$2,FALSE))/VLOOKUP($A41,Table2.5a!$A$3:$Y$198,Q$2,FALSE)</f>
        <v>#REF!</v>
      </c>
      <c r="R41" s="4" t="e">
        <f>(VLOOKUP($A41,Table2.5a!$A$3:$Y$198,R$2,FALSE)-VLOOKUP($A41,#REF!,R$2,FALSE))/VLOOKUP($A41,Table2.5a!$A$3:$Y$198,R$2,FALSE)</f>
        <v>#REF!</v>
      </c>
      <c r="S41" s="4" t="e">
        <f>(VLOOKUP($A41,Table2.5a!$A$3:$Y$198,S$2,FALSE)-VLOOKUP($A41,#REF!,S$2,FALSE))/VLOOKUP($A41,Table2.5a!$A$3:$Y$198,S$2,FALSE)</f>
        <v>#REF!</v>
      </c>
      <c r="T41" s="4" t="e">
        <f>(VLOOKUP($A41,Table2.5a!$A$3:$Y$198,T$2,FALSE)-VLOOKUP($A41,#REF!,T$2,FALSE))/VLOOKUP($A41,Table2.5a!$A$3:$Y$198,T$2,FALSE)</f>
        <v>#REF!</v>
      </c>
      <c r="V41" s="78" t="str">
        <f>VLOOKUP($A41,Table2.5a!$A$3:$Y$198,E$2,FALSE)</f>
        <v>Clark's Point</v>
      </c>
      <c r="W41" s="79" t="str">
        <f>VLOOKUP($A41,Table2.5a!$A$3:$Y$198,F$2,FALSE)</f>
        <v>Clark's Point_grid</v>
      </c>
      <c r="X41" s="79" t="str">
        <f>VLOOKUP($A41,Table2.5a!$A$3:$Y$198,G$2,FALSE)</f>
        <v>Bristol Bay</v>
      </c>
      <c r="Y41" s="80">
        <f>VLOOKUP($A41,Table2.5a!$A$3:$Y$198,H$2,FALSE)</f>
        <v>135.10642499999997</v>
      </c>
      <c r="Z41" s="88" t="e">
        <f>VLOOKUP($A41,#REF!,E$2,FALSE)</f>
        <v>#REF!</v>
      </c>
      <c r="AA41" s="66" t="e">
        <f>VLOOKUP($A41,#REF!,F$2,FALSE)</f>
        <v>#REF!</v>
      </c>
      <c r="AB41" s="66" t="e">
        <f>VLOOKUP($A41,#REF!,G$2,FALSE)</f>
        <v>#REF!</v>
      </c>
      <c r="AC41" s="89" t="e">
        <f>VLOOKUP($A41,#REF!,H$2,FALSE)</f>
        <v>#REF!</v>
      </c>
      <c r="AD41" s="65">
        <f>VLOOKUP($A41,Table2.5a!$A$3:$Y$198,I$2,FALSE)</f>
        <v>146.06100000000001</v>
      </c>
      <c r="AE41" s="66">
        <f>VLOOKUP($A41,Table2.5a!$A$3:$Y$198,J$2,FALSE)</f>
        <v>24.833333333333332</v>
      </c>
      <c r="AF41" s="66">
        <f>VLOOKUP($A41,Table2.5a!$A$3:$Y$198,K$2,FALSE)</f>
        <v>0.92499999999999982</v>
      </c>
      <c r="AG41" s="67">
        <f>VLOOKUP($A41,Table2.5a!$A$3:$Y$198,L$2,FALSE)</f>
        <v>90.777649999999994</v>
      </c>
      <c r="AH41" s="88" t="e">
        <f>VLOOKUP($A41,#REF!,I$2,FALSE)</f>
        <v>#REF!</v>
      </c>
      <c r="AI41" s="66" t="e">
        <f>VLOOKUP($A41,#REF!,J$2,FALSE)</f>
        <v>#REF!</v>
      </c>
      <c r="AJ41" s="66" t="e">
        <f>VLOOKUP($A41,#REF!,K$2,FALSE)</f>
        <v>#REF!</v>
      </c>
      <c r="AK41" s="89" t="e">
        <f>VLOOKUP($A41,#REF!,L$2,FALSE)</f>
        <v>#REF!</v>
      </c>
      <c r="AL41" s="65">
        <f>VLOOKUP($A41,Table2.5a!$A$3:$Y$198,M$2,FALSE)</f>
        <v>98.138000000000005</v>
      </c>
      <c r="AM41" s="66">
        <f>VLOOKUP($A41,Table2.5a!$A$3:$Y$198,N$2,FALSE)</f>
        <v>4</v>
      </c>
      <c r="AN41" s="66">
        <f>VLOOKUP($A41,Table2.5a!$A$3:$Y$198,O$2,FALSE)</f>
        <v>0.92499999999999993</v>
      </c>
      <c r="AO41" s="67">
        <f>VLOOKUP($A41,Table2.5a!$A$3:$Y$198,P$2,FALSE)</f>
        <v>31.57857499999999</v>
      </c>
      <c r="AP41" s="88" t="e">
        <f>VLOOKUP($A41,#REF!,M$2,FALSE)</f>
        <v>#REF!</v>
      </c>
      <c r="AQ41" s="66" t="e">
        <f>VLOOKUP($A41,#REF!,N$2,FALSE)</f>
        <v>#REF!</v>
      </c>
      <c r="AR41" s="96" t="e">
        <f>VLOOKUP($A41,#REF!,O$2,FALSE)</f>
        <v>#REF!</v>
      </c>
      <c r="AS41" s="96" t="e">
        <f>VLOOKUP($A41,#REF!,P$2,FALSE)</f>
        <v>#REF!</v>
      </c>
      <c r="AT41" s="65">
        <f>VLOOKUP($A41,Table2.5a!$A$3:$Y$198,Q$2,FALSE)</f>
        <v>34.138999999999996</v>
      </c>
      <c r="AU41" s="66">
        <f>VLOOKUP($A41,Table2.5a!$A$3:$Y$198,R$2,FALSE)</f>
        <v>24.416666666666668</v>
      </c>
      <c r="AV41" s="66">
        <f>VLOOKUP($A41,Table2.5a!$A$3:$Y$198,S$2,FALSE)</f>
        <v>0.92499999999999982</v>
      </c>
      <c r="AW41" s="67">
        <f>VLOOKUP($A41,Table2.5a!$A$3:$Y$198,T$2,FALSE)</f>
        <v>257.46264999999994</v>
      </c>
      <c r="AX41" s="88" t="e">
        <f>VLOOKUP($A41,#REF!,Q$2,FALSE)</f>
        <v>#REF!</v>
      </c>
      <c r="AY41" s="66" t="e">
        <f>VLOOKUP($A41,#REF!,R$2,FALSE)</f>
        <v>#REF!</v>
      </c>
      <c r="AZ41" s="66" t="e">
        <f>VLOOKUP($A41,#REF!,S$2,FALSE)</f>
        <v>#REF!</v>
      </c>
      <c r="BA41" s="89" t="e">
        <f>VLOOKUP($A41,#REF!,T$2,FALSE)</f>
        <v>#REF!</v>
      </c>
    </row>
    <row r="42" spans="1:53" x14ac:dyDescent="0.25">
      <c r="A42" t="s">
        <v>389</v>
      </c>
      <c r="B42">
        <f>VLOOKUP($A42,Table2.5a!$A$3:$Y$198,'2.5a comparison'!B$2,FALSE)</f>
        <v>331080</v>
      </c>
      <c r="C42">
        <f>VLOOKUP($A42,Table2.5a!$A$3:$Y$198,'2.5a comparison'!C$2,FALSE)</f>
        <v>2</v>
      </c>
      <c r="D42" t="str">
        <f>VLOOKUP($A42,Table2.5a!$A$3:$Y$198,'2.5a comparison'!D$2,FALSE)</f>
        <v>Alaska Power &amp; Telephone Company</v>
      </c>
      <c r="E42" s="4" t="e">
        <f>(VLOOKUP($A42,Table2.5a!$A$3:$Y$198,E$2,FALSE)-VLOOKUP($A42,#REF!,E$2,FALSE))/VLOOKUP($A42,Table2.5a!$A$3:$Y$198,E$2,FALSE)</f>
        <v>#VALUE!</v>
      </c>
      <c r="F42" s="4" t="e">
        <f>(VLOOKUP($A42,Table2.5a!$A$3:$Y$198,F$2,FALSE)-VLOOKUP($A42,#REF!,F$2,FALSE))/VLOOKUP($A42,Table2.5a!$A$3:$Y$198,F$2,FALSE)</f>
        <v>#VALUE!</v>
      </c>
      <c r="G42" s="4" t="e">
        <f>(VLOOKUP($A42,Table2.5a!$A$3:$Y$198,G$2,FALSE)-VLOOKUP($A42,#REF!,G$2,FALSE))/VLOOKUP($A42,Table2.5a!$A$3:$Y$198,G$2,FALSE)</f>
        <v>#VALUE!</v>
      </c>
      <c r="H42" s="4" t="e">
        <f>(VLOOKUP($A42,Table2.5a!$A$3:$Y$198,H$2,FALSE)-VLOOKUP($A42,#REF!,H$2,FALSE))/VLOOKUP($A42,Table2.5a!$A$3:$Y$198,H$2,FALSE)</f>
        <v>#REF!</v>
      </c>
      <c r="I42" s="4" t="e">
        <f>(VLOOKUP($A42,Table2.5a!$A$3:$Y$198,I$2,FALSE)-VLOOKUP($A42,#REF!,I$2,FALSE))/VLOOKUP($A42,Table2.5a!$A$3:$Y$198,I$2,FALSE)</f>
        <v>#REF!</v>
      </c>
      <c r="J42" s="4" t="e">
        <f>(VLOOKUP($A42,Table2.5a!$A$3:$Y$198,J$2,FALSE)-VLOOKUP($A42,#REF!,J$2,FALSE))/VLOOKUP($A42,Table2.5a!$A$3:$Y$198,J$2,FALSE)</f>
        <v>#REF!</v>
      </c>
      <c r="K42" s="4" t="e">
        <f>(VLOOKUP($A42,Table2.5a!$A$3:$Y$198,K$2,FALSE)-VLOOKUP($A42,#REF!,K$2,FALSE))/VLOOKUP($A42,Table2.5a!$A$3:$Y$198,K$2,FALSE)</f>
        <v>#REF!</v>
      </c>
      <c r="L42" s="4" t="e">
        <f>(VLOOKUP($A42,Table2.5a!$A$3:$Y$198,L$2,FALSE)-VLOOKUP($A42,#REF!,L$2,FALSE))/VLOOKUP($A42,Table2.5a!$A$3:$Y$198,L$2,FALSE)</f>
        <v>#REF!</v>
      </c>
      <c r="M42" s="4" t="e">
        <f>(VLOOKUP($A42,Table2.5a!$A$3:$Y$198,M$2,FALSE)-VLOOKUP($A42,#REF!,M$2,FALSE))/VLOOKUP($A42,Table2.5a!$A$3:$Y$198,M$2,FALSE)</f>
        <v>#REF!</v>
      </c>
      <c r="N42" s="4" t="e">
        <f>(VLOOKUP($A42,Table2.5a!$A$3:$Y$198,N$2,FALSE)-VLOOKUP($A42,#REF!,N$2,FALSE))/VLOOKUP($A42,Table2.5a!$A$3:$Y$198,N$2,FALSE)</f>
        <v>#REF!</v>
      </c>
      <c r="O42" s="4" t="e">
        <f>(VLOOKUP($A42,Table2.5a!$A$3:$Y$198,O$2,FALSE)-VLOOKUP($A42,#REF!,O$2,FALSE))/VLOOKUP($A42,Table2.5a!$A$3:$Y$198,O$2,FALSE)</f>
        <v>#REF!</v>
      </c>
      <c r="P42" s="4" t="e">
        <f>(VLOOKUP($A42,Table2.5a!$A$3:$Y$198,P$2,FALSE)-VLOOKUP($A42,#REF!,P$2,FALSE))/VLOOKUP($A42,Table2.5a!$A$3:$Y$198,P$2,FALSE)</f>
        <v>#REF!</v>
      </c>
      <c r="Q42" s="4" t="e">
        <f>(VLOOKUP($A42,Table2.5a!$A$3:$Y$198,Q$2,FALSE)-VLOOKUP($A42,#REF!,Q$2,FALSE))/VLOOKUP($A42,Table2.5a!$A$3:$Y$198,Q$2,FALSE)</f>
        <v>#REF!</v>
      </c>
      <c r="R42" s="4" t="e">
        <f>(VLOOKUP($A42,Table2.5a!$A$3:$Y$198,R$2,FALSE)-VLOOKUP($A42,#REF!,R$2,FALSE))/VLOOKUP($A42,Table2.5a!$A$3:$Y$198,R$2,FALSE)</f>
        <v>#REF!</v>
      </c>
      <c r="S42" s="4" t="e">
        <f>(VLOOKUP($A42,Table2.5a!$A$3:$Y$198,S$2,FALSE)-VLOOKUP($A42,#REF!,S$2,FALSE))/VLOOKUP($A42,Table2.5a!$A$3:$Y$198,S$2,FALSE)</f>
        <v>#REF!</v>
      </c>
      <c r="T42" s="4" t="e">
        <f>(VLOOKUP($A42,Table2.5a!$A$3:$Y$198,T$2,FALSE)-VLOOKUP($A42,#REF!,T$2,FALSE))/VLOOKUP($A42,Table2.5a!$A$3:$Y$198,T$2,FALSE)</f>
        <v>#REF!</v>
      </c>
      <c r="V42" s="78" t="str">
        <f>VLOOKUP($A42,Table2.5a!$A$3:$Y$198,E$2,FALSE)</f>
        <v>Coffman Cove</v>
      </c>
      <c r="W42" s="79" t="str">
        <f>VLOOKUP($A42,Table2.5a!$A$3:$Y$198,F$2,FALSE)</f>
        <v>Prince of Wales Is._grid</v>
      </c>
      <c r="X42" s="79" t="str">
        <f>VLOOKUP($A42,Table2.5a!$A$3:$Y$198,G$2,FALSE)</f>
        <v>Southeast</v>
      </c>
      <c r="Y42" s="80">
        <f>VLOOKUP($A42,Table2.5a!$A$3:$Y$198,H$2,FALSE)</f>
        <v>246.98796459999997</v>
      </c>
      <c r="Z42" s="88" t="e">
        <f>VLOOKUP($A42,#REF!,E$2,FALSE)</f>
        <v>#REF!</v>
      </c>
      <c r="AA42" s="66" t="e">
        <f>VLOOKUP($A42,#REF!,F$2,FALSE)</f>
        <v>#REF!</v>
      </c>
      <c r="AB42" s="66" t="e">
        <f>VLOOKUP($A42,#REF!,G$2,FALSE)</f>
        <v>#REF!</v>
      </c>
      <c r="AC42" s="89" t="e">
        <f>VLOOKUP($A42,#REF!,H$2,FALSE)</f>
        <v>#REF!</v>
      </c>
      <c r="AD42" s="65">
        <f>VLOOKUP($A42,Table2.5a!$A$3:$Y$198,I$2,FALSE)</f>
        <v>840.66700000000003</v>
      </c>
      <c r="AE42" s="66">
        <f>VLOOKUP($A42,Table2.5a!$A$3:$Y$198,J$2,FALSE)</f>
        <v>184.91666666666666</v>
      </c>
      <c r="AF42" s="66">
        <f>VLOOKUP($A42,Table2.5a!$A$3:$Y$198,K$2,FALSE)</f>
        <v>0.29379999999999995</v>
      </c>
      <c r="AG42" s="67">
        <f>VLOOKUP($A42,Table2.5a!$A$3:$Y$198,L$2,FALSE)</f>
        <v>64.901007599999986</v>
      </c>
      <c r="AH42" s="88" t="e">
        <f>VLOOKUP($A42,#REF!,I$2,FALSE)</f>
        <v>#REF!</v>
      </c>
      <c r="AI42" s="66" t="e">
        <f>VLOOKUP($A42,#REF!,J$2,FALSE)</f>
        <v>#REF!</v>
      </c>
      <c r="AJ42" s="66" t="e">
        <f>VLOOKUP($A42,#REF!,K$2,FALSE)</f>
        <v>#REF!</v>
      </c>
      <c r="AK42" s="89" t="e">
        <f>VLOOKUP($A42,#REF!,L$2,FALSE)</f>
        <v>#REF!</v>
      </c>
      <c r="AL42" s="65">
        <f>VLOOKUP($A42,Table2.5a!$A$3:$Y$198,M$2,FALSE)</f>
        <v>220.90199999999999</v>
      </c>
      <c r="AM42" s="66">
        <f>VLOOKUP($A42,Table2.5a!$A$3:$Y$198,N$2,FALSE)</f>
        <v>14</v>
      </c>
      <c r="AN42" s="66">
        <f>VLOOKUP($A42,Table2.5a!$A$3:$Y$198,O$2,FALSE)</f>
        <v>0.29379999999999995</v>
      </c>
      <c r="AO42" s="67">
        <f>VLOOKUP($A42,Table2.5a!$A$3:$Y$198,P$2,FALSE)</f>
        <v>52.353397199999996</v>
      </c>
      <c r="AP42" s="88" t="e">
        <f>VLOOKUP($A42,#REF!,M$2,FALSE)</f>
        <v>#REF!</v>
      </c>
      <c r="AQ42" s="66" t="e">
        <f>VLOOKUP($A42,#REF!,N$2,FALSE)</f>
        <v>#REF!</v>
      </c>
      <c r="AR42" s="96" t="e">
        <f>VLOOKUP($A42,#REF!,O$2,FALSE)</f>
        <v>#REF!</v>
      </c>
      <c r="AS42" s="96" t="e">
        <f>VLOOKUP($A42,#REF!,P$2,FALSE)</f>
        <v>#REF!</v>
      </c>
      <c r="AT42" s="65">
        <f>VLOOKUP($A42,Table2.5a!$A$3:$Y$198,Q$2,FALSE)</f>
        <v>178.19400000000002</v>
      </c>
      <c r="AU42" s="66">
        <f>VLOOKUP($A42,Table2.5a!$A$3:$Y$198,R$2,FALSE)</f>
        <v>54</v>
      </c>
      <c r="AV42" s="66">
        <f>VLOOKUP($A42,Table2.5a!$A$3:$Y$198,S$2,FALSE)</f>
        <v>0.29379999999999995</v>
      </c>
      <c r="AW42" s="67">
        <f>VLOOKUP($A42,Table2.5a!$A$3:$Y$198,T$2,FALSE)</f>
        <v>364.24236939999992</v>
      </c>
      <c r="AX42" s="88" t="e">
        <f>VLOOKUP($A42,#REF!,Q$2,FALSE)</f>
        <v>#REF!</v>
      </c>
      <c r="AY42" s="66" t="e">
        <f>VLOOKUP($A42,#REF!,R$2,FALSE)</f>
        <v>#REF!</v>
      </c>
      <c r="AZ42" s="66" t="e">
        <f>VLOOKUP($A42,#REF!,S$2,FALSE)</f>
        <v>#REF!</v>
      </c>
      <c r="BA42" s="89" t="e">
        <f>VLOOKUP($A42,#REF!,T$2,FALSE)</f>
        <v>#REF!</v>
      </c>
    </row>
    <row r="43" spans="1:53" x14ac:dyDescent="0.25">
      <c r="A43" t="s">
        <v>517</v>
      </c>
      <c r="B43">
        <f>VLOOKUP($A43,Table2.5a!$A$3:$Y$198,'2.5a comparison'!B$2,FALSE)</f>
        <v>331980</v>
      </c>
      <c r="C43">
        <f>VLOOKUP($A43,Table2.5a!$A$3:$Y$198,'2.5a comparison'!C$2,FALSE)</f>
        <v>88</v>
      </c>
      <c r="D43" t="str">
        <f>VLOOKUP($A43,Table2.5a!$A$3:$Y$198,'2.5a comparison'!D$2,FALSE)</f>
        <v>G &amp; K Inc</v>
      </c>
      <c r="E43" s="4" t="e">
        <f>(VLOOKUP($A43,Table2.5a!$A$3:$Y$198,E$2,FALSE)-VLOOKUP($A43,#REF!,E$2,FALSE))/VLOOKUP($A43,Table2.5a!$A$3:$Y$198,E$2,FALSE)</f>
        <v>#VALUE!</v>
      </c>
      <c r="F43" s="4" t="e">
        <f>(VLOOKUP($A43,Table2.5a!$A$3:$Y$198,F$2,FALSE)-VLOOKUP($A43,#REF!,F$2,FALSE))/VLOOKUP($A43,Table2.5a!$A$3:$Y$198,F$2,FALSE)</f>
        <v>#VALUE!</v>
      </c>
      <c r="G43" s="4" t="e">
        <f>(VLOOKUP($A43,Table2.5a!$A$3:$Y$198,G$2,FALSE)-VLOOKUP($A43,#REF!,G$2,FALSE))/VLOOKUP($A43,Table2.5a!$A$3:$Y$198,G$2,FALSE)</f>
        <v>#VALUE!</v>
      </c>
      <c r="H43" s="4" t="e">
        <f>(VLOOKUP($A43,Table2.5a!$A$3:$Y$198,H$2,FALSE)-VLOOKUP($A43,#REF!,H$2,FALSE))/VLOOKUP($A43,Table2.5a!$A$3:$Y$198,H$2,FALSE)</f>
        <v>#REF!</v>
      </c>
      <c r="I43" s="4" t="e">
        <f>(VLOOKUP($A43,Table2.5a!$A$3:$Y$198,I$2,FALSE)-VLOOKUP($A43,#REF!,I$2,FALSE))/VLOOKUP($A43,Table2.5a!$A$3:$Y$198,I$2,FALSE)</f>
        <v>#REF!</v>
      </c>
      <c r="J43" s="4" t="e">
        <f>(VLOOKUP($A43,Table2.5a!$A$3:$Y$198,J$2,FALSE)-VLOOKUP($A43,#REF!,J$2,FALSE))/VLOOKUP($A43,Table2.5a!$A$3:$Y$198,J$2,FALSE)</f>
        <v>#REF!</v>
      </c>
      <c r="K43" s="4" t="e">
        <f>(VLOOKUP($A43,Table2.5a!$A$3:$Y$198,K$2,FALSE)-VLOOKUP($A43,#REF!,K$2,FALSE))/VLOOKUP($A43,Table2.5a!$A$3:$Y$198,K$2,FALSE)</f>
        <v>#REF!</v>
      </c>
      <c r="L43" s="4" t="e">
        <f>(VLOOKUP($A43,Table2.5a!$A$3:$Y$198,L$2,FALSE)-VLOOKUP($A43,#REF!,L$2,FALSE))/VLOOKUP($A43,Table2.5a!$A$3:$Y$198,L$2,FALSE)</f>
        <v>#REF!</v>
      </c>
      <c r="M43" s="4" t="e">
        <f>(VLOOKUP($A43,Table2.5a!$A$3:$Y$198,M$2,FALSE)-VLOOKUP($A43,#REF!,M$2,FALSE))/VLOOKUP($A43,Table2.5a!$A$3:$Y$198,M$2,FALSE)</f>
        <v>#REF!</v>
      </c>
      <c r="N43" s="4" t="e">
        <f>(VLOOKUP($A43,Table2.5a!$A$3:$Y$198,N$2,FALSE)-VLOOKUP($A43,#REF!,N$2,FALSE))/VLOOKUP($A43,Table2.5a!$A$3:$Y$198,N$2,FALSE)</f>
        <v>#REF!</v>
      </c>
      <c r="O43" s="4" t="e">
        <f>(VLOOKUP($A43,Table2.5a!$A$3:$Y$198,O$2,FALSE)-VLOOKUP($A43,#REF!,O$2,FALSE))/VLOOKUP($A43,Table2.5a!$A$3:$Y$198,O$2,FALSE)</f>
        <v>#REF!</v>
      </c>
      <c r="P43" s="4" t="e">
        <f>(VLOOKUP($A43,Table2.5a!$A$3:$Y$198,P$2,FALSE)-VLOOKUP($A43,#REF!,P$2,FALSE))/VLOOKUP($A43,Table2.5a!$A$3:$Y$198,P$2,FALSE)</f>
        <v>#REF!</v>
      </c>
      <c r="Q43" s="4" t="e">
        <f>(VLOOKUP($A43,Table2.5a!$A$3:$Y$198,Q$2,FALSE)-VLOOKUP($A43,#REF!,Q$2,FALSE))/VLOOKUP($A43,Table2.5a!$A$3:$Y$198,Q$2,FALSE)</f>
        <v>#REF!</v>
      </c>
      <c r="R43" s="4" t="e">
        <f>(VLOOKUP($A43,Table2.5a!$A$3:$Y$198,R$2,FALSE)-VLOOKUP($A43,#REF!,R$2,FALSE))/VLOOKUP($A43,Table2.5a!$A$3:$Y$198,R$2,FALSE)</f>
        <v>#REF!</v>
      </c>
      <c r="S43" s="4" t="e">
        <f>(VLOOKUP($A43,Table2.5a!$A$3:$Y$198,S$2,FALSE)-VLOOKUP($A43,#REF!,S$2,FALSE))/VLOOKUP($A43,Table2.5a!$A$3:$Y$198,S$2,FALSE)</f>
        <v>#REF!</v>
      </c>
      <c r="T43" s="4" t="e">
        <f>(VLOOKUP($A43,Table2.5a!$A$3:$Y$198,T$2,FALSE)-VLOOKUP($A43,#REF!,T$2,FALSE))/VLOOKUP($A43,Table2.5a!$A$3:$Y$198,T$2,FALSE)</f>
        <v>#REF!</v>
      </c>
      <c r="V43" s="78" t="str">
        <f>VLOOKUP($A43,Table2.5a!$A$3:$Y$198,E$2,FALSE)</f>
        <v>Cold Bay</v>
      </c>
      <c r="W43" s="79" t="str">
        <f>VLOOKUP($A43,Table2.5a!$A$3:$Y$198,F$2,FALSE)</f>
        <v>Cold Bay_grid</v>
      </c>
      <c r="X43" s="79" t="str">
        <f>VLOOKUP($A43,Table2.5a!$A$3:$Y$198,G$2,FALSE)</f>
        <v>Aleutians</v>
      </c>
      <c r="Y43" s="80">
        <f>VLOOKUP($A43,Table2.5a!$A$3:$Y$198,H$2,FALSE)</f>
        <v>124.67818957499998</v>
      </c>
      <c r="Z43" s="88" t="e">
        <f>VLOOKUP($A43,#REF!,E$2,FALSE)</f>
        <v>#REF!</v>
      </c>
      <c r="AA43" s="66" t="e">
        <f>VLOOKUP($A43,#REF!,F$2,FALSE)</f>
        <v>#REF!</v>
      </c>
      <c r="AB43" s="66" t="e">
        <f>VLOOKUP($A43,#REF!,G$2,FALSE)</f>
        <v>#REF!</v>
      </c>
      <c r="AC43" s="89" t="e">
        <f>VLOOKUP($A43,#REF!,H$2,FALSE)</f>
        <v>#REF!</v>
      </c>
      <c r="AD43" s="65">
        <f>VLOOKUP($A43,Table2.5a!$A$3:$Y$198,I$2,FALSE)</f>
        <v>174.089</v>
      </c>
      <c r="AE43" s="66">
        <f>VLOOKUP($A43,Table2.5a!$A$3:$Y$198,J$2,FALSE)</f>
        <v>40.166666666666664</v>
      </c>
      <c r="AF43" s="66">
        <f>VLOOKUP($A43,Table2.5a!$A$3:$Y$198,K$2,FALSE)</f>
        <v>0.7161749999999999</v>
      </c>
      <c r="AG43" s="67">
        <f>VLOOKUP($A43,Table2.5a!$A$3:$Y$198,L$2,FALSE)</f>
        <v>837.77936647499985</v>
      </c>
      <c r="AH43" s="88" t="e">
        <f>VLOOKUP($A43,#REF!,I$2,FALSE)</f>
        <v>#REF!</v>
      </c>
      <c r="AI43" s="66" t="e">
        <f>VLOOKUP($A43,#REF!,J$2,FALSE)</f>
        <v>#REF!</v>
      </c>
      <c r="AJ43" s="66" t="e">
        <f>VLOOKUP($A43,#REF!,K$2,FALSE)</f>
        <v>#REF!</v>
      </c>
      <c r="AK43" s="89" t="e">
        <f>VLOOKUP($A43,#REF!,L$2,FALSE)</f>
        <v>#REF!</v>
      </c>
      <c r="AL43" s="65">
        <f>VLOOKUP($A43,Table2.5a!$A$3:$Y$198,M$2,FALSE)</f>
        <v>1169.797</v>
      </c>
      <c r="AM43" s="66">
        <f>VLOOKUP($A43,Table2.5a!$A$3:$Y$198,N$2,FALSE)</f>
        <v>4</v>
      </c>
      <c r="AN43" s="66">
        <f>VLOOKUP($A43,Table2.5a!$A$3:$Y$198,O$2,FALSE)</f>
        <v>0.7161749999999999</v>
      </c>
      <c r="AO43" s="67">
        <f>VLOOKUP($A43,Table2.5a!$A$3:$Y$198,P$2,FALSE)</f>
        <v>495.88816409999993</v>
      </c>
      <c r="AP43" s="88" t="e">
        <f>VLOOKUP($A43,#REF!,M$2,FALSE)</f>
        <v>#REF!</v>
      </c>
      <c r="AQ43" s="66" t="e">
        <f>VLOOKUP($A43,#REF!,N$2,FALSE)</f>
        <v>#REF!</v>
      </c>
      <c r="AR43" s="96" t="e">
        <f>VLOOKUP($A43,#REF!,O$2,FALSE)</f>
        <v>#REF!</v>
      </c>
      <c r="AS43" s="96" t="e">
        <f>VLOOKUP($A43,#REF!,P$2,FALSE)</f>
        <v>#REF!</v>
      </c>
      <c r="AT43" s="65">
        <f>VLOOKUP($A43,Table2.5a!$A$3:$Y$198,Q$2,FALSE)</f>
        <v>692.41200000000003</v>
      </c>
      <c r="AU43" s="66">
        <f>VLOOKUP($A43,Table2.5a!$A$3:$Y$198,R$2,FALSE)</f>
        <v>79.75</v>
      </c>
      <c r="AV43" s="66">
        <f>VLOOKUP($A43,Table2.5a!$A$3:$Y$198,S$2,FALSE)</f>
        <v>0.7161749999999999</v>
      </c>
      <c r="AW43" s="67">
        <f>VLOOKUP($A43,Table2.5a!$A$3:$Y$198,T$2,FALSE)</f>
        <v>1458.3457201499998</v>
      </c>
      <c r="AX43" s="88" t="e">
        <f>VLOOKUP($A43,#REF!,Q$2,FALSE)</f>
        <v>#REF!</v>
      </c>
      <c r="AY43" s="66" t="e">
        <f>VLOOKUP($A43,#REF!,R$2,FALSE)</f>
        <v>#REF!</v>
      </c>
      <c r="AZ43" s="66" t="e">
        <f>VLOOKUP($A43,#REF!,S$2,FALSE)</f>
        <v>#REF!</v>
      </c>
      <c r="BA43" s="89" t="e">
        <f>VLOOKUP($A43,#REF!,T$2,FALSE)</f>
        <v>#REF!</v>
      </c>
    </row>
    <row r="44" spans="1:53" x14ac:dyDescent="0.25">
      <c r="A44" t="s">
        <v>558</v>
      </c>
      <c r="B44">
        <f>VLOOKUP($A44,Table2.5a!$A$3:$Y$198,'2.5a comparison'!B$2,FALSE)</f>
        <v>331920</v>
      </c>
      <c r="C44">
        <f>VLOOKUP($A44,Table2.5a!$A$3:$Y$198,'2.5a comparison'!C$2,FALSE)</f>
        <v>160</v>
      </c>
      <c r="D44" t="str">
        <f>VLOOKUP($A44,Table2.5a!$A$3:$Y$198,'2.5a comparison'!D$2,FALSE)</f>
        <v>Cordova Electric Cooperative</v>
      </c>
      <c r="E44" s="4" t="e">
        <f>(VLOOKUP($A44,Table2.5a!$A$3:$Y$198,E$2,FALSE)-VLOOKUP($A44,#REF!,E$2,FALSE))/VLOOKUP($A44,Table2.5a!$A$3:$Y$198,E$2,FALSE)</f>
        <v>#VALUE!</v>
      </c>
      <c r="F44" s="4" t="e">
        <f>(VLOOKUP($A44,Table2.5a!$A$3:$Y$198,F$2,FALSE)-VLOOKUP($A44,#REF!,F$2,FALSE))/VLOOKUP($A44,Table2.5a!$A$3:$Y$198,F$2,FALSE)</f>
        <v>#VALUE!</v>
      </c>
      <c r="G44" s="4" t="e">
        <f>(VLOOKUP($A44,Table2.5a!$A$3:$Y$198,G$2,FALSE)-VLOOKUP($A44,#REF!,G$2,FALSE))/VLOOKUP($A44,Table2.5a!$A$3:$Y$198,G$2,FALSE)</f>
        <v>#VALUE!</v>
      </c>
      <c r="H44" s="4" t="e">
        <f>(VLOOKUP($A44,Table2.5a!$A$3:$Y$198,H$2,FALSE)-VLOOKUP($A44,#REF!,H$2,FALSE))/VLOOKUP($A44,Table2.5a!$A$3:$Y$198,H$2,FALSE)</f>
        <v>#REF!</v>
      </c>
      <c r="I44" s="4" t="e">
        <f>(VLOOKUP($A44,Table2.5a!$A$3:$Y$198,I$2,FALSE)-VLOOKUP($A44,#REF!,I$2,FALSE))/VLOOKUP($A44,Table2.5a!$A$3:$Y$198,I$2,FALSE)</f>
        <v>#REF!</v>
      </c>
      <c r="J44" s="4" t="e">
        <f>(VLOOKUP($A44,Table2.5a!$A$3:$Y$198,J$2,FALSE)-VLOOKUP($A44,#REF!,J$2,FALSE))/VLOOKUP($A44,Table2.5a!$A$3:$Y$198,J$2,FALSE)</f>
        <v>#REF!</v>
      </c>
      <c r="K44" s="4" t="e">
        <f>(VLOOKUP($A44,Table2.5a!$A$3:$Y$198,K$2,FALSE)-VLOOKUP($A44,#REF!,K$2,FALSE))/VLOOKUP($A44,Table2.5a!$A$3:$Y$198,K$2,FALSE)</f>
        <v>#REF!</v>
      </c>
      <c r="L44" s="4" t="e">
        <f>(VLOOKUP($A44,Table2.5a!$A$3:$Y$198,L$2,FALSE)-VLOOKUP($A44,#REF!,L$2,FALSE))/VLOOKUP($A44,Table2.5a!$A$3:$Y$198,L$2,FALSE)</f>
        <v>#REF!</v>
      </c>
      <c r="M44" s="4" t="e">
        <f>(VLOOKUP($A44,Table2.5a!$A$3:$Y$198,M$2,FALSE)-VLOOKUP($A44,#REF!,M$2,FALSE))/VLOOKUP($A44,Table2.5a!$A$3:$Y$198,M$2,FALSE)</f>
        <v>#REF!</v>
      </c>
      <c r="N44" s="4" t="e">
        <f>(VLOOKUP($A44,Table2.5a!$A$3:$Y$198,N$2,FALSE)-VLOOKUP($A44,#REF!,N$2,FALSE))/VLOOKUP($A44,Table2.5a!$A$3:$Y$198,N$2,FALSE)</f>
        <v>#REF!</v>
      </c>
      <c r="O44" s="4" t="e">
        <f>(VLOOKUP($A44,Table2.5a!$A$3:$Y$198,O$2,FALSE)-VLOOKUP($A44,#REF!,O$2,FALSE))/VLOOKUP($A44,Table2.5a!$A$3:$Y$198,O$2,FALSE)</f>
        <v>#REF!</v>
      </c>
      <c r="P44" s="4" t="e">
        <f>(VLOOKUP($A44,Table2.5a!$A$3:$Y$198,P$2,FALSE)-VLOOKUP($A44,#REF!,P$2,FALSE))/VLOOKUP($A44,Table2.5a!$A$3:$Y$198,P$2,FALSE)</f>
        <v>#REF!</v>
      </c>
      <c r="Q44" s="4" t="e">
        <f>(VLOOKUP($A44,Table2.5a!$A$3:$Y$198,Q$2,FALSE)-VLOOKUP($A44,#REF!,Q$2,FALSE))/VLOOKUP($A44,Table2.5a!$A$3:$Y$198,Q$2,FALSE)</f>
        <v>#REF!</v>
      </c>
      <c r="R44" s="4" t="e">
        <f>(VLOOKUP($A44,Table2.5a!$A$3:$Y$198,R$2,FALSE)-VLOOKUP($A44,#REF!,R$2,FALSE))/VLOOKUP($A44,Table2.5a!$A$3:$Y$198,R$2,FALSE)</f>
        <v>#REF!</v>
      </c>
      <c r="S44" s="4" t="e">
        <f>(VLOOKUP($A44,Table2.5a!$A$3:$Y$198,S$2,FALSE)-VLOOKUP($A44,#REF!,S$2,FALSE))/VLOOKUP($A44,Table2.5a!$A$3:$Y$198,S$2,FALSE)</f>
        <v>#REF!</v>
      </c>
      <c r="T44" s="4" t="e">
        <f>(VLOOKUP($A44,Table2.5a!$A$3:$Y$198,T$2,FALSE)-VLOOKUP($A44,#REF!,T$2,FALSE))/VLOOKUP($A44,Table2.5a!$A$3:$Y$198,T$2,FALSE)</f>
        <v>#REF!</v>
      </c>
      <c r="V44" s="78" t="str">
        <f>VLOOKUP($A44,Table2.5a!$A$3:$Y$198,E$2,FALSE)</f>
        <v>Cordova, Eyak</v>
      </c>
      <c r="W44" s="79" t="str">
        <f>VLOOKUP($A44,Table2.5a!$A$3:$Y$198,F$2,FALSE)</f>
        <v>Cordova_grid</v>
      </c>
      <c r="X44" s="79" t="str">
        <f>VLOOKUP($A44,Table2.5a!$A$3:$Y$198,G$2,FALSE)</f>
        <v>Copper River/Chugach</v>
      </c>
      <c r="Y44" s="80">
        <f>VLOOKUP($A44,Table2.5a!$A$3:$Y$198,H$2,FALSE)</f>
        <v>1850.3361570666668</v>
      </c>
      <c r="Z44" s="88" t="e">
        <f>VLOOKUP($A44,#REF!,E$2,FALSE)</f>
        <v>#REF!</v>
      </c>
      <c r="AA44" s="66" t="e">
        <f>VLOOKUP($A44,#REF!,F$2,FALSE)</f>
        <v>#REF!</v>
      </c>
      <c r="AB44" s="66" t="e">
        <f>VLOOKUP($A44,#REF!,G$2,FALSE)</f>
        <v>#REF!</v>
      </c>
      <c r="AC44" s="89" t="e">
        <f>VLOOKUP($A44,#REF!,H$2,FALSE)</f>
        <v>#REF!</v>
      </c>
      <c r="AD44" s="65">
        <f>VLOOKUP($A44,Table2.5a!$A$3:$Y$198,I$2,FALSE)</f>
        <v>4994.2719999999999</v>
      </c>
      <c r="AE44" s="66">
        <f>VLOOKUP($A44,Table2.5a!$A$3:$Y$198,J$2,FALSE)</f>
        <v>971.5</v>
      </c>
      <c r="AF44" s="66">
        <f>VLOOKUP($A44,Table2.5a!$A$3:$Y$198,K$2,FALSE)</f>
        <v>0.37049166666666672</v>
      </c>
      <c r="AG44" s="67">
        <f>VLOOKUP($A44,Table2.5a!$A$3:$Y$198,L$2,FALSE)</f>
        <v>6120.3615399500004</v>
      </c>
      <c r="AH44" s="88" t="e">
        <f>VLOOKUP($A44,#REF!,I$2,FALSE)</f>
        <v>#REF!</v>
      </c>
      <c r="AI44" s="66" t="e">
        <f>VLOOKUP($A44,#REF!,J$2,FALSE)</f>
        <v>#REF!</v>
      </c>
      <c r="AJ44" s="66" t="e">
        <f>VLOOKUP($A44,#REF!,K$2,FALSE)</f>
        <v>#REF!</v>
      </c>
      <c r="AK44" s="89" t="e">
        <f>VLOOKUP($A44,#REF!,L$2,FALSE)</f>
        <v>#REF!</v>
      </c>
      <c r="AL44" s="65">
        <f>VLOOKUP($A44,Table2.5a!$A$3:$Y$198,M$2,FALSE)</f>
        <v>16519.565999999999</v>
      </c>
      <c r="AM44" s="66">
        <f>VLOOKUP($A44,Table2.5a!$A$3:$Y$198,N$2,FALSE)</f>
        <v>48.166666666666664</v>
      </c>
      <c r="AN44" s="66">
        <f>VLOOKUP($A44,Table2.5a!$A$3:$Y$198,O$2,FALSE)</f>
        <v>0.37049166666666672</v>
      </c>
      <c r="AO44" s="67">
        <f>VLOOKUP($A44,Table2.5a!$A$3:$Y$198,P$2,FALSE)</f>
        <v>1217.3800429166668</v>
      </c>
      <c r="AP44" s="88" t="e">
        <f>VLOOKUP($A44,#REF!,M$2,FALSE)</f>
        <v>#REF!</v>
      </c>
      <c r="AQ44" s="66" t="e">
        <f>VLOOKUP($A44,#REF!,N$2,FALSE)</f>
        <v>#REF!</v>
      </c>
      <c r="AR44" s="96" t="e">
        <f>VLOOKUP($A44,#REF!,O$2,FALSE)</f>
        <v>#REF!</v>
      </c>
      <c r="AS44" s="96" t="e">
        <f>VLOOKUP($A44,#REF!,P$2,FALSE)</f>
        <v>#REF!</v>
      </c>
      <c r="AT44" s="65">
        <f>VLOOKUP($A44,Table2.5a!$A$3:$Y$198,Q$2,FALSE)</f>
        <v>3285.85</v>
      </c>
      <c r="AU44" s="66">
        <f>VLOOKUP($A44,Table2.5a!$A$3:$Y$198,R$2,FALSE)</f>
        <v>662.33333333333337</v>
      </c>
      <c r="AV44" s="66">
        <f>VLOOKUP($A44,Table2.5a!$A$3:$Y$198,S$2,FALSE)</f>
        <v>0.37049166666666672</v>
      </c>
      <c r="AW44" s="67">
        <f>VLOOKUP($A44,Table2.5a!$A$3:$Y$198,T$2,FALSE)</f>
        <v>9188.0777399333347</v>
      </c>
      <c r="AX44" s="88" t="e">
        <f>VLOOKUP($A44,#REF!,Q$2,FALSE)</f>
        <v>#REF!</v>
      </c>
      <c r="AY44" s="66" t="e">
        <f>VLOOKUP($A44,#REF!,R$2,FALSE)</f>
        <v>#REF!</v>
      </c>
      <c r="AZ44" s="66" t="e">
        <f>VLOOKUP($A44,#REF!,S$2,FALSE)</f>
        <v>#REF!</v>
      </c>
      <c r="BA44" s="89" t="e">
        <f>VLOOKUP($A44,#REF!,T$2,FALSE)</f>
        <v>#REF!</v>
      </c>
    </row>
    <row r="45" spans="1:53" x14ac:dyDescent="0.25">
      <c r="A45" t="s">
        <v>428</v>
      </c>
      <c r="B45">
        <f>VLOOKUP($A45,Table2.5a!$A$3:$Y$198,'2.5a comparison'!B$2,FALSE)</f>
        <v>331090</v>
      </c>
      <c r="C45">
        <f>VLOOKUP($A45,Table2.5a!$A$3:$Y$198,'2.5a comparison'!C$2,FALSE)</f>
        <v>2</v>
      </c>
      <c r="D45" t="str">
        <f>VLOOKUP($A45,Table2.5a!$A$3:$Y$198,'2.5a comparison'!D$2,FALSE)</f>
        <v>Alaska Power &amp; Telephone Company</v>
      </c>
      <c r="E45" s="4" t="e">
        <f>(VLOOKUP($A45,Table2.5a!$A$3:$Y$198,E$2,FALSE)-VLOOKUP($A45,#REF!,E$2,FALSE))/VLOOKUP($A45,Table2.5a!$A$3:$Y$198,E$2,FALSE)</f>
        <v>#VALUE!</v>
      </c>
      <c r="F45" s="4" t="e">
        <f>(VLOOKUP($A45,Table2.5a!$A$3:$Y$198,F$2,FALSE)-VLOOKUP($A45,#REF!,F$2,FALSE))/VLOOKUP($A45,Table2.5a!$A$3:$Y$198,F$2,FALSE)</f>
        <v>#VALUE!</v>
      </c>
      <c r="G45" s="4" t="e">
        <f>(VLOOKUP($A45,Table2.5a!$A$3:$Y$198,G$2,FALSE)-VLOOKUP($A45,#REF!,G$2,FALSE))/VLOOKUP($A45,Table2.5a!$A$3:$Y$198,G$2,FALSE)</f>
        <v>#VALUE!</v>
      </c>
      <c r="H45" s="4" t="e">
        <f>(VLOOKUP($A45,Table2.5a!$A$3:$Y$198,H$2,FALSE)-VLOOKUP($A45,#REF!,H$2,FALSE))/VLOOKUP($A45,Table2.5a!$A$3:$Y$198,H$2,FALSE)</f>
        <v>#REF!</v>
      </c>
      <c r="I45" s="4" t="e">
        <f>(VLOOKUP($A45,Table2.5a!$A$3:$Y$198,I$2,FALSE)-VLOOKUP($A45,#REF!,I$2,FALSE))/VLOOKUP($A45,Table2.5a!$A$3:$Y$198,I$2,FALSE)</f>
        <v>#REF!</v>
      </c>
      <c r="J45" s="4" t="e">
        <f>(VLOOKUP($A45,Table2.5a!$A$3:$Y$198,J$2,FALSE)-VLOOKUP($A45,#REF!,J$2,FALSE))/VLOOKUP($A45,Table2.5a!$A$3:$Y$198,J$2,FALSE)</f>
        <v>#REF!</v>
      </c>
      <c r="K45" s="4" t="e">
        <f>(VLOOKUP($A45,Table2.5a!$A$3:$Y$198,K$2,FALSE)-VLOOKUP($A45,#REF!,K$2,FALSE))/VLOOKUP($A45,Table2.5a!$A$3:$Y$198,K$2,FALSE)</f>
        <v>#REF!</v>
      </c>
      <c r="L45" s="4" t="e">
        <f>(VLOOKUP($A45,Table2.5a!$A$3:$Y$198,L$2,FALSE)-VLOOKUP($A45,#REF!,L$2,FALSE))/VLOOKUP($A45,Table2.5a!$A$3:$Y$198,L$2,FALSE)</f>
        <v>#REF!</v>
      </c>
      <c r="M45" s="4" t="e">
        <f>(VLOOKUP($A45,Table2.5a!$A$3:$Y$198,M$2,FALSE)-VLOOKUP($A45,#REF!,M$2,FALSE))/VLOOKUP($A45,Table2.5a!$A$3:$Y$198,M$2,FALSE)</f>
        <v>#REF!</v>
      </c>
      <c r="N45" s="4" t="e">
        <f>(VLOOKUP($A45,Table2.5a!$A$3:$Y$198,N$2,FALSE)-VLOOKUP($A45,#REF!,N$2,FALSE))/VLOOKUP($A45,Table2.5a!$A$3:$Y$198,N$2,FALSE)</f>
        <v>#REF!</v>
      </c>
      <c r="O45" s="4" t="e">
        <f>(VLOOKUP($A45,Table2.5a!$A$3:$Y$198,O$2,FALSE)-VLOOKUP($A45,#REF!,O$2,FALSE))/VLOOKUP($A45,Table2.5a!$A$3:$Y$198,O$2,FALSE)</f>
        <v>#REF!</v>
      </c>
      <c r="P45" s="4" t="e">
        <f>(VLOOKUP($A45,Table2.5a!$A$3:$Y$198,P$2,FALSE)-VLOOKUP($A45,#REF!,P$2,FALSE))/VLOOKUP($A45,Table2.5a!$A$3:$Y$198,P$2,FALSE)</f>
        <v>#REF!</v>
      </c>
      <c r="Q45" s="4" t="e">
        <f>(VLOOKUP($A45,Table2.5a!$A$3:$Y$198,Q$2,FALSE)-VLOOKUP($A45,#REF!,Q$2,FALSE))/VLOOKUP($A45,Table2.5a!$A$3:$Y$198,Q$2,FALSE)</f>
        <v>#REF!</v>
      </c>
      <c r="R45" s="4" t="e">
        <f>(VLOOKUP($A45,Table2.5a!$A$3:$Y$198,R$2,FALSE)-VLOOKUP($A45,#REF!,R$2,FALSE))/VLOOKUP($A45,Table2.5a!$A$3:$Y$198,R$2,FALSE)</f>
        <v>#REF!</v>
      </c>
      <c r="S45" s="4" t="e">
        <f>(VLOOKUP($A45,Table2.5a!$A$3:$Y$198,S$2,FALSE)-VLOOKUP($A45,#REF!,S$2,FALSE))/VLOOKUP($A45,Table2.5a!$A$3:$Y$198,S$2,FALSE)</f>
        <v>#REF!</v>
      </c>
      <c r="T45" s="4" t="e">
        <f>(VLOOKUP($A45,Table2.5a!$A$3:$Y$198,T$2,FALSE)-VLOOKUP($A45,#REF!,T$2,FALSE))/VLOOKUP($A45,Table2.5a!$A$3:$Y$198,T$2,FALSE)</f>
        <v>#REF!</v>
      </c>
      <c r="V45" s="78" t="str">
        <f>VLOOKUP($A45,Table2.5a!$A$3:$Y$198,E$2,FALSE)</f>
        <v>Craig</v>
      </c>
      <c r="W45" s="79" t="str">
        <f>VLOOKUP($A45,Table2.5a!$A$3:$Y$198,F$2,FALSE)</f>
        <v>Prince of Wales Is._grid</v>
      </c>
      <c r="X45" s="79" t="str">
        <f>VLOOKUP($A45,Table2.5a!$A$3:$Y$198,G$2,FALSE)</f>
        <v>Southeast</v>
      </c>
      <c r="Y45" s="80">
        <f>VLOOKUP($A45,Table2.5a!$A$3:$Y$198,H$2,FALSE)</f>
        <v>1052.1207163999995</v>
      </c>
      <c r="Z45" s="88" t="e">
        <f>VLOOKUP($A45,#REF!,E$2,FALSE)</f>
        <v>#REF!</v>
      </c>
      <c r="AA45" s="66" t="e">
        <f>VLOOKUP($A45,#REF!,F$2,FALSE)</f>
        <v>#REF!</v>
      </c>
      <c r="AB45" s="66" t="e">
        <f>VLOOKUP($A45,#REF!,G$2,FALSE)</f>
        <v>#REF!</v>
      </c>
      <c r="AC45" s="89" t="e">
        <f>VLOOKUP($A45,#REF!,H$2,FALSE)</f>
        <v>#REF!</v>
      </c>
      <c r="AD45" s="65">
        <f>VLOOKUP($A45,Table2.5a!$A$3:$Y$198,I$2,FALSE)</f>
        <v>3581.078</v>
      </c>
      <c r="AE45" s="66">
        <f>VLOOKUP($A45,Table2.5a!$A$3:$Y$198,J$2,FALSE)</f>
        <v>657</v>
      </c>
      <c r="AF45" s="66">
        <f>VLOOKUP($A45,Table2.5a!$A$3:$Y$198,K$2,FALSE)</f>
        <v>0.29379999999999989</v>
      </c>
      <c r="AG45" s="67">
        <f>VLOOKUP($A45,Table2.5a!$A$3:$Y$198,L$2,FALSE)</f>
        <v>1429.4797867999994</v>
      </c>
      <c r="AH45" s="88" t="e">
        <f>VLOOKUP($A45,#REF!,I$2,FALSE)</f>
        <v>#REF!</v>
      </c>
      <c r="AI45" s="66" t="e">
        <f>VLOOKUP($A45,#REF!,J$2,FALSE)</f>
        <v>#REF!</v>
      </c>
      <c r="AJ45" s="66" t="e">
        <f>VLOOKUP($A45,#REF!,K$2,FALSE)</f>
        <v>#REF!</v>
      </c>
      <c r="AK45" s="89" t="e">
        <f>VLOOKUP($A45,#REF!,L$2,FALSE)</f>
        <v>#REF!</v>
      </c>
      <c r="AL45" s="65">
        <f>VLOOKUP($A45,Table2.5a!$A$3:$Y$198,M$2,FALSE)</f>
        <v>4865.4859999999999</v>
      </c>
      <c r="AM45" s="66">
        <f>VLOOKUP($A45,Table2.5a!$A$3:$Y$198,N$2,FALSE)</f>
        <v>43.416666666666664</v>
      </c>
      <c r="AN45" s="66">
        <f>VLOOKUP($A45,Table2.5a!$A$3:$Y$198,O$2,FALSE)</f>
        <v>0.29379999999999989</v>
      </c>
      <c r="AO45" s="67">
        <f>VLOOKUP($A45,Table2.5a!$A$3:$Y$198,P$2,FALSE)</f>
        <v>547.02504479999982</v>
      </c>
      <c r="AP45" s="88" t="e">
        <f>VLOOKUP($A45,#REF!,M$2,FALSE)</f>
        <v>#REF!</v>
      </c>
      <c r="AQ45" s="66" t="e">
        <f>VLOOKUP($A45,#REF!,N$2,FALSE)</f>
        <v>#REF!</v>
      </c>
      <c r="AR45" s="96" t="e">
        <f>VLOOKUP($A45,#REF!,O$2,FALSE)</f>
        <v>#REF!</v>
      </c>
      <c r="AS45" s="96" t="e">
        <f>VLOOKUP($A45,#REF!,P$2,FALSE)</f>
        <v>#REF!</v>
      </c>
      <c r="AT45" s="65">
        <f>VLOOKUP($A45,Table2.5a!$A$3:$Y$198,Q$2,FALSE)</f>
        <v>1861.896</v>
      </c>
      <c r="AU45" s="66">
        <f>VLOOKUP($A45,Table2.5a!$A$3:$Y$198,R$2,FALSE)</f>
        <v>344.83333333333337</v>
      </c>
      <c r="AV45" s="66">
        <f>VLOOKUP($A45,Table2.5a!$A$3:$Y$198,S$2,FALSE)</f>
        <v>0.29379999999999989</v>
      </c>
      <c r="AW45" s="67">
        <f>VLOOKUP($A45,Table2.5a!$A$3:$Y$198,T$2,FALSE)</f>
        <v>3028.6255479999986</v>
      </c>
      <c r="AX45" s="88" t="e">
        <f>VLOOKUP($A45,#REF!,Q$2,FALSE)</f>
        <v>#REF!</v>
      </c>
      <c r="AY45" s="66" t="e">
        <f>VLOOKUP($A45,#REF!,R$2,FALSE)</f>
        <v>#REF!</v>
      </c>
      <c r="AZ45" s="66" t="e">
        <f>VLOOKUP($A45,#REF!,S$2,FALSE)</f>
        <v>#REF!</v>
      </c>
      <c r="BA45" s="89" t="e">
        <f>VLOOKUP($A45,#REF!,T$2,FALSE)</f>
        <v>#REF!</v>
      </c>
    </row>
    <row r="46" spans="1:53" x14ac:dyDescent="0.25">
      <c r="A46" t="s">
        <v>861</v>
      </c>
      <c r="B46">
        <f>VLOOKUP($A46,Table2.5a!$A$3:$Y$198,'2.5a comparison'!B$2,FALSE)</f>
        <v>332240</v>
      </c>
      <c r="C46">
        <f>VLOOKUP($A46,Table2.5a!$A$3:$Y$198,'2.5a comparison'!C$2,FALSE)</f>
        <v>343</v>
      </c>
      <c r="D46" t="str">
        <f>VLOOKUP($A46,Table2.5a!$A$3:$Y$198,'2.5a comparison'!D$2,FALSE)</f>
        <v>Middle Kuskokwim Electric</v>
      </c>
      <c r="E46" s="4" t="e">
        <f>(VLOOKUP($A46,Table2.5a!$A$3:$Y$198,E$2,FALSE)-VLOOKUP($A46,#REF!,E$2,FALSE))/VLOOKUP($A46,Table2.5a!$A$3:$Y$198,E$2,FALSE)</f>
        <v>#VALUE!</v>
      </c>
      <c r="F46" s="4" t="e">
        <f>(VLOOKUP($A46,Table2.5a!$A$3:$Y$198,F$2,FALSE)-VLOOKUP($A46,#REF!,F$2,FALSE))/VLOOKUP($A46,Table2.5a!$A$3:$Y$198,F$2,FALSE)</f>
        <v>#VALUE!</v>
      </c>
      <c r="G46" s="4" t="e">
        <f>(VLOOKUP($A46,Table2.5a!$A$3:$Y$198,G$2,FALSE)-VLOOKUP($A46,#REF!,G$2,FALSE))/VLOOKUP($A46,Table2.5a!$A$3:$Y$198,G$2,FALSE)</f>
        <v>#VALUE!</v>
      </c>
      <c r="H46" s="4" t="e">
        <f>(VLOOKUP($A46,Table2.5a!$A$3:$Y$198,H$2,FALSE)-VLOOKUP($A46,#REF!,H$2,FALSE))/VLOOKUP($A46,Table2.5a!$A$3:$Y$198,H$2,FALSE)</f>
        <v>#REF!</v>
      </c>
      <c r="I46" s="4" t="e">
        <f>(VLOOKUP($A46,Table2.5a!$A$3:$Y$198,I$2,FALSE)-VLOOKUP($A46,#REF!,I$2,FALSE))/VLOOKUP($A46,Table2.5a!$A$3:$Y$198,I$2,FALSE)</f>
        <v>#REF!</v>
      </c>
      <c r="J46" s="4" t="e">
        <f>(VLOOKUP($A46,Table2.5a!$A$3:$Y$198,J$2,FALSE)-VLOOKUP($A46,#REF!,J$2,FALSE))/VLOOKUP($A46,Table2.5a!$A$3:$Y$198,J$2,FALSE)</f>
        <v>#REF!</v>
      </c>
      <c r="K46" s="4" t="e">
        <f>(VLOOKUP($A46,Table2.5a!$A$3:$Y$198,K$2,FALSE)-VLOOKUP($A46,#REF!,K$2,FALSE))/VLOOKUP($A46,Table2.5a!$A$3:$Y$198,K$2,FALSE)</f>
        <v>#REF!</v>
      </c>
      <c r="L46" s="4" t="e">
        <f>(VLOOKUP($A46,Table2.5a!$A$3:$Y$198,L$2,FALSE)-VLOOKUP($A46,#REF!,L$2,FALSE))/VLOOKUP($A46,Table2.5a!$A$3:$Y$198,L$2,FALSE)</f>
        <v>#REF!</v>
      </c>
      <c r="M46" s="4" t="e">
        <f>(VLOOKUP($A46,Table2.5a!$A$3:$Y$198,M$2,FALSE)-VLOOKUP($A46,#REF!,M$2,FALSE))/VLOOKUP($A46,Table2.5a!$A$3:$Y$198,M$2,FALSE)</f>
        <v>#REF!</v>
      </c>
      <c r="N46" s="4" t="e">
        <f>(VLOOKUP($A46,Table2.5a!$A$3:$Y$198,N$2,FALSE)-VLOOKUP($A46,#REF!,N$2,FALSE))/VLOOKUP($A46,Table2.5a!$A$3:$Y$198,N$2,FALSE)</f>
        <v>#REF!</v>
      </c>
      <c r="O46" s="4" t="e">
        <f>(VLOOKUP($A46,Table2.5a!$A$3:$Y$198,O$2,FALSE)-VLOOKUP($A46,#REF!,O$2,FALSE))/VLOOKUP($A46,Table2.5a!$A$3:$Y$198,O$2,FALSE)</f>
        <v>#REF!</v>
      </c>
      <c r="P46" s="4" t="e">
        <f>(VLOOKUP($A46,Table2.5a!$A$3:$Y$198,P$2,FALSE)-VLOOKUP($A46,#REF!,P$2,FALSE))/VLOOKUP($A46,Table2.5a!$A$3:$Y$198,P$2,FALSE)</f>
        <v>#REF!</v>
      </c>
      <c r="Q46" s="4" t="e">
        <f>(VLOOKUP($A46,Table2.5a!$A$3:$Y$198,Q$2,FALSE)-VLOOKUP($A46,#REF!,Q$2,FALSE))/VLOOKUP($A46,Table2.5a!$A$3:$Y$198,Q$2,FALSE)</f>
        <v>#REF!</v>
      </c>
      <c r="R46" s="4" t="e">
        <f>(VLOOKUP($A46,Table2.5a!$A$3:$Y$198,R$2,FALSE)-VLOOKUP($A46,#REF!,R$2,FALSE))/VLOOKUP($A46,Table2.5a!$A$3:$Y$198,R$2,FALSE)</f>
        <v>#REF!</v>
      </c>
      <c r="S46" s="4" t="e">
        <f>(VLOOKUP($A46,Table2.5a!$A$3:$Y$198,S$2,FALSE)-VLOOKUP($A46,#REF!,S$2,FALSE))/VLOOKUP($A46,Table2.5a!$A$3:$Y$198,S$2,FALSE)</f>
        <v>#REF!</v>
      </c>
      <c r="T46" s="4" t="e">
        <f>(VLOOKUP($A46,Table2.5a!$A$3:$Y$198,T$2,FALSE)-VLOOKUP($A46,#REF!,T$2,FALSE))/VLOOKUP($A46,Table2.5a!$A$3:$Y$198,T$2,FALSE)</f>
        <v>#REF!</v>
      </c>
      <c r="V46" s="78" t="str">
        <f>VLOOKUP($A46,Table2.5a!$A$3:$Y$198,E$2,FALSE)</f>
        <v>Crooked Creek</v>
      </c>
      <c r="W46" s="79" t="str">
        <f>VLOOKUP($A46,Table2.5a!$A$3:$Y$198,F$2,FALSE)</f>
        <v>Crooked Creek_grid</v>
      </c>
      <c r="X46" s="79" t="str">
        <f>VLOOKUP($A46,Table2.5a!$A$3:$Y$198,G$2,FALSE)</f>
        <v>Lower Yukon-Kuskokwim</v>
      </c>
      <c r="Y46" s="80">
        <f>VLOOKUP($A46,Table2.5a!$A$3:$Y$198,H$2,FALSE)</f>
        <v>93.487366000000023</v>
      </c>
      <c r="Z46" s="88" t="e">
        <f>VLOOKUP($A46,#REF!,E$2,FALSE)</f>
        <v>#REF!</v>
      </c>
      <c r="AA46" s="66" t="e">
        <f>VLOOKUP($A46,#REF!,F$2,FALSE)</f>
        <v>#REF!</v>
      </c>
      <c r="AB46" s="66" t="e">
        <f>VLOOKUP($A46,#REF!,G$2,FALSE)</f>
        <v>#REF!</v>
      </c>
      <c r="AC46" s="89" t="e">
        <f>VLOOKUP($A46,#REF!,H$2,FALSE)</f>
        <v>#REF!</v>
      </c>
      <c r="AD46" s="65">
        <f>VLOOKUP($A46,Table2.5a!$A$3:$Y$198,I$2,FALSE)</f>
        <v>84.021000000000001</v>
      </c>
      <c r="AE46" s="66">
        <f>VLOOKUP($A46,Table2.5a!$A$3:$Y$198,J$2,FALSE)</f>
        <v>31.5</v>
      </c>
      <c r="AF46" s="66">
        <f>VLOOKUP($A46,Table2.5a!$A$3:$Y$198,K$2,FALSE)</f>
        <v>1.1126666666666669</v>
      </c>
      <c r="AG46" s="67">
        <f>VLOOKUP($A46,Table2.5a!$A$3:$Y$198,L$2,FALSE)</f>
        <v>155.7455166666667</v>
      </c>
      <c r="AH46" s="88" t="e">
        <f>VLOOKUP($A46,#REF!,I$2,FALSE)</f>
        <v>#REF!</v>
      </c>
      <c r="AI46" s="66" t="e">
        <f>VLOOKUP($A46,#REF!,J$2,FALSE)</f>
        <v>#REF!</v>
      </c>
      <c r="AJ46" s="66" t="e">
        <f>VLOOKUP($A46,#REF!,K$2,FALSE)</f>
        <v>#REF!</v>
      </c>
      <c r="AK46" s="89" t="e">
        <f>VLOOKUP($A46,#REF!,L$2,FALSE)</f>
        <v>#REF!</v>
      </c>
      <c r="AL46" s="65">
        <f>VLOOKUP($A46,Table2.5a!$A$3:$Y$198,M$2,FALSE)</f>
        <v>139.97499999999999</v>
      </c>
      <c r="AM46" s="66">
        <f>VLOOKUP($A46,Table2.5a!$A$3:$Y$198,N$2,FALSE)</f>
        <v>4</v>
      </c>
      <c r="AN46" s="66">
        <f>VLOOKUP($A46,Table2.5a!$A$3:$Y$198,O$2,FALSE)</f>
        <v>1.1126666666666669</v>
      </c>
      <c r="AO46" s="67">
        <f>VLOOKUP($A46,Table2.5a!$A$3:$Y$198,P$2,FALSE)</f>
        <v>41.429030666666677</v>
      </c>
      <c r="AP46" s="88" t="e">
        <f>VLOOKUP($A46,#REF!,M$2,FALSE)</f>
        <v>#REF!</v>
      </c>
      <c r="AQ46" s="66" t="e">
        <f>VLOOKUP($A46,#REF!,N$2,FALSE)</f>
        <v>#REF!</v>
      </c>
      <c r="AR46" s="96" t="e">
        <f>VLOOKUP($A46,#REF!,O$2,FALSE)</f>
        <v>#REF!</v>
      </c>
      <c r="AS46" s="96" t="e">
        <f>VLOOKUP($A46,#REF!,P$2,FALSE)</f>
        <v>#REF!</v>
      </c>
      <c r="AT46" s="65">
        <f>VLOOKUP($A46,Table2.5a!$A$3:$Y$198,Q$2,FALSE)</f>
        <v>37.234000000000002</v>
      </c>
      <c r="AU46" s="66">
        <f>VLOOKUP($A46,Table2.5a!$A$3:$Y$198,R$2,FALSE)</f>
        <v>16.166666666666668</v>
      </c>
      <c r="AV46" s="66">
        <f>VLOOKUP($A46,Table2.5a!$A$3:$Y$198,S$2,FALSE)</f>
        <v>1.1126666666666669</v>
      </c>
      <c r="AW46" s="67">
        <f>VLOOKUP($A46,Table2.5a!$A$3:$Y$198,T$2,FALSE)</f>
        <v>290.66191333333342</v>
      </c>
      <c r="AX46" s="88" t="e">
        <f>VLOOKUP($A46,#REF!,Q$2,FALSE)</f>
        <v>#REF!</v>
      </c>
      <c r="AY46" s="66" t="e">
        <f>VLOOKUP($A46,#REF!,R$2,FALSE)</f>
        <v>#REF!</v>
      </c>
      <c r="AZ46" s="66" t="e">
        <f>VLOOKUP($A46,#REF!,S$2,FALSE)</f>
        <v>#REF!</v>
      </c>
      <c r="BA46" s="89" t="e">
        <f>VLOOKUP($A46,#REF!,T$2,FALSE)</f>
        <v>#REF!</v>
      </c>
    </row>
    <row r="47" spans="1:53" x14ac:dyDescent="0.25">
      <c r="A47" t="s">
        <v>734</v>
      </c>
      <c r="B47">
        <f>VLOOKUP($A47,Table2.5a!$A$3:$Y$198,'2.5a comparison'!B$2,FALSE)</f>
        <v>0</v>
      </c>
      <c r="C47">
        <f>VLOOKUP($A47,Table2.5a!$A$3:$Y$198,'2.5a comparison'!C$2,FALSE)</f>
        <v>227</v>
      </c>
      <c r="D47" t="str">
        <f>VLOOKUP($A47,Table2.5a!$A$3:$Y$198,'2.5a comparison'!D$2,FALSE)</f>
        <v>TDX North Slope Generating Co</v>
      </c>
      <c r="E47" s="4" t="e">
        <f>(VLOOKUP($A47,Table2.5a!$A$3:$Y$198,E$2,FALSE)-VLOOKUP($A47,#REF!,E$2,FALSE))/VLOOKUP($A47,Table2.5a!$A$3:$Y$198,E$2,FALSE)</f>
        <v>#VALUE!</v>
      </c>
      <c r="F47" s="4" t="e">
        <f>(VLOOKUP($A47,Table2.5a!$A$3:$Y$198,F$2,FALSE)-VLOOKUP($A47,#REF!,F$2,FALSE))/VLOOKUP($A47,Table2.5a!$A$3:$Y$198,F$2,FALSE)</f>
        <v>#VALUE!</v>
      </c>
      <c r="G47" s="4" t="e">
        <f>(VLOOKUP($A47,Table2.5a!$A$3:$Y$198,G$2,FALSE)-VLOOKUP($A47,#REF!,G$2,FALSE))/VLOOKUP($A47,Table2.5a!$A$3:$Y$198,G$2,FALSE)</f>
        <v>#VALUE!</v>
      </c>
      <c r="H47" s="4" t="e">
        <f>(VLOOKUP($A47,Table2.5a!$A$3:$Y$198,H$2,FALSE)-VLOOKUP($A47,#REF!,H$2,FALSE))/VLOOKUP($A47,Table2.5a!$A$3:$Y$198,H$2,FALSE)</f>
        <v>#REF!</v>
      </c>
      <c r="I47" s="4" t="e">
        <f>(VLOOKUP($A47,Table2.5a!$A$3:$Y$198,I$2,FALSE)-VLOOKUP($A47,#REF!,I$2,FALSE))/VLOOKUP($A47,Table2.5a!$A$3:$Y$198,I$2,FALSE)</f>
        <v>#REF!</v>
      </c>
      <c r="J47" s="4" t="e">
        <f>(VLOOKUP($A47,Table2.5a!$A$3:$Y$198,J$2,FALSE)-VLOOKUP($A47,#REF!,J$2,FALSE))/VLOOKUP($A47,Table2.5a!$A$3:$Y$198,J$2,FALSE)</f>
        <v>#REF!</v>
      </c>
      <c r="K47" s="4" t="e">
        <f>(VLOOKUP($A47,Table2.5a!$A$3:$Y$198,K$2,FALSE)-VLOOKUP($A47,#REF!,K$2,FALSE))/VLOOKUP($A47,Table2.5a!$A$3:$Y$198,K$2,FALSE)</f>
        <v>#REF!</v>
      </c>
      <c r="L47" s="4" t="e">
        <f>(VLOOKUP($A47,Table2.5a!$A$3:$Y$198,L$2,FALSE)-VLOOKUP($A47,#REF!,L$2,FALSE))/VLOOKUP($A47,Table2.5a!$A$3:$Y$198,L$2,FALSE)</f>
        <v>#REF!</v>
      </c>
      <c r="M47" s="4" t="e">
        <f>(VLOOKUP($A47,Table2.5a!$A$3:$Y$198,M$2,FALSE)-VLOOKUP($A47,#REF!,M$2,FALSE))/VLOOKUP($A47,Table2.5a!$A$3:$Y$198,M$2,FALSE)</f>
        <v>#REF!</v>
      </c>
      <c r="N47" s="4" t="e">
        <f>(VLOOKUP($A47,Table2.5a!$A$3:$Y$198,N$2,FALSE)-VLOOKUP($A47,#REF!,N$2,FALSE))/VLOOKUP($A47,Table2.5a!$A$3:$Y$198,N$2,FALSE)</f>
        <v>#REF!</v>
      </c>
      <c r="O47" s="4" t="e">
        <f>(VLOOKUP($A47,Table2.5a!$A$3:$Y$198,O$2,FALSE)-VLOOKUP($A47,#REF!,O$2,FALSE))/VLOOKUP($A47,Table2.5a!$A$3:$Y$198,O$2,FALSE)</f>
        <v>#REF!</v>
      </c>
      <c r="P47" s="4" t="e">
        <f>(VLOOKUP($A47,Table2.5a!$A$3:$Y$198,P$2,FALSE)-VLOOKUP($A47,#REF!,P$2,FALSE))/VLOOKUP($A47,Table2.5a!$A$3:$Y$198,P$2,FALSE)</f>
        <v>#REF!</v>
      </c>
      <c r="Q47" s="4" t="e">
        <f>(VLOOKUP($A47,Table2.5a!$A$3:$Y$198,Q$2,FALSE)-VLOOKUP($A47,#REF!,Q$2,FALSE))/VLOOKUP($A47,Table2.5a!$A$3:$Y$198,Q$2,FALSE)</f>
        <v>#REF!</v>
      </c>
      <c r="R47" s="4" t="e">
        <f>(VLOOKUP($A47,Table2.5a!$A$3:$Y$198,R$2,FALSE)-VLOOKUP($A47,#REF!,R$2,FALSE))/VLOOKUP($A47,Table2.5a!$A$3:$Y$198,R$2,FALSE)</f>
        <v>#REF!</v>
      </c>
      <c r="S47" s="4" t="e">
        <f>(VLOOKUP($A47,Table2.5a!$A$3:$Y$198,S$2,FALSE)-VLOOKUP($A47,#REF!,S$2,FALSE))/VLOOKUP($A47,Table2.5a!$A$3:$Y$198,S$2,FALSE)</f>
        <v>#VALUE!</v>
      </c>
      <c r="T47" s="4" t="e">
        <f>(VLOOKUP($A47,Table2.5a!$A$3:$Y$198,T$2,FALSE)-VLOOKUP($A47,#REF!,T$2,FALSE))/VLOOKUP($A47,Table2.5a!$A$3:$Y$198,T$2,FALSE)</f>
        <v>#REF!</v>
      </c>
      <c r="V47" s="78" t="str">
        <f>VLOOKUP($A47,Table2.5a!$A$3:$Y$198,E$2,FALSE)</f>
        <v>TDX North Slope Generating Co</v>
      </c>
      <c r="W47" s="79" t="str">
        <f>VLOOKUP($A47,Table2.5a!$A$3:$Y$198,F$2,FALSE)</f>
        <v>Deadhorse_grid</v>
      </c>
      <c r="X47" s="79" t="str">
        <f>VLOOKUP($A47,Table2.5a!$A$3:$Y$198,G$2,FALSE)</f>
        <v>North Slope</v>
      </c>
      <c r="Y47" s="80">
        <f>VLOOKUP($A47,Table2.5a!$A$3:$Y$198,H$2,FALSE)</f>
        <v>0</v>
      </c>
      <c r="Z47" s="88" t="e">
        <f>VLOOKUP($A47,#REF!,E$2,FALSE)</f>
        <v>#REF!</v>
      </c>
      <c r="AA47" s="66" t="e">
        <f>VLOOKUP($A47,#REF!,F$2,FALSE)</f>
        <v>#REF!</v>
      </c>
      <c r="AB47" s="66" t="e">
        <f>VLOOKUP($A47,#REF!,G$2,FALSE)</f>
        <v>#REF!</v>
      </c>
      <c r="AC47" s="89" t="e">
        <f>VLOOKUP($A47,#REF!,H$2,FALSE)</f>
        <v>#REF!</v>
      </c>
      <c r="AD47" s="65">
        <f>VLOOKUP($A47,Table2.5a!$A$3:$Y$198,I$2,FALSE)</f>
        <v>0</v>
      </c>
      <c r="AE47" s="66">
        <f>VLOOKUP($A47,Table2.5a!$A$3:$Y$198,J$2,FALSE)</f>
        <v>0</v>
      </c>
      <c r="AF47" s="66">
        <f>VLOOKUP($A47,Table2.5a!$A$3:$Y$198,K$2,FALSE)</f>
        <v>0</v>
      </c>
      <c r="AG47" s="67">
        <f>VLOOKUP($A47,Table2.5a!$A$3:$Y$198,L$2,FALSE)</f>
        <v>10112</v>
      </c>
      <c r="AH47" s="88" t="e">
        <f>VLOOKUP($A47,#REF!,I$2,FALSE)</f>
        <v>#REF!</v>
      </c>
      <c r="AI47" s="66" t="e">
        <f>VLOOKUP($A47,#REF!,J$2,FALSE)</f>
        <v>#REF!</v>
      </c>
      <c r="AJ47" s="66" t="e">
        <f>VLOOKUP($A47,#REF!,K$2,FALSE)</f>
        <v>#REF!</v>
      </c>
      <c r="AK47" s="89" t="e">
        <f>VLOOKUP($A47,#REF!,L$2,FALSE)</f>
        <v>#REF!</v>
      </c>
      <c r="AL47" s="65">
        <f>VLOOKUP($A47,Table2.5a!$A$3:$Y$198,M$2,FALSE)</f>
        <v>46930</v>
      </c>
      <c r="AM47" s="66">
        <f>VLOOKUP($A47,Table2.5a!$A$3:$Y$198,N$2,FALSE)</f>
        <v>162</v>
      </c>
      <c r="AN47" s="66">
        <f>VLOOKUP($A47,Table2.5a!$A$3:$Y$198,O$2,FALSE)</f>
        <v>0.21546984871084593</v>
      </c>
      <c r="AO47" s="67">
        <f>VLOOKUP($A47,Table2.5a!$A$3:$Y$198,P$2,FALSE)</f>
        <v>0</v>
      </c>
      <c r="AP47" s="88" t="e">
        <f>VLOOKUP($A47,#REF!,M$2,FALSE)</f>
        <v>#REF!</v>
      </c>
      <c r="AQ47" s="66" t="e">
        <f>VLOOKUP($A47,#REF!,N$2,FALSE)</f>
        <v>#REF!</v>
      </c>
      <c r="AR47" s="96" t="e">
        <f>VLOOKUP($A47,#REF!,O$2,FALSE)</f>
        <v>#REF!</v>
      </c>
      <c r="AS47" s="96" t="e">
        <f>VLOOKUP($A47,#REF!,P$2,FALSE)</f>
        <v>#REF!</v>
      </c>
      <c r="AT47" s="65">
        <f>VLOOKUP($A47,Table2.5a!$A$3:$Y$198,Q$2,FALSE)</f>
        <v>0</v>
      </c>
      <c r="AU47" s="66">
        <f>VLOOKUP($A47,Table2.5a!$A$3:$Y$198,R$2,FALSE)</f>
        <v>0</v>
      </c>
      <c r="AV47" s="66" t="str">
        <f>VLOOKUP($A47,Table2.5a!$A$3:$Y$198,S$2,FALSE)</f>
        <v/>
      </c>
      <c r="AW47" s="67">
        <f>VLOOKUP($A47,Table2.5a!$A$3:$Y$198,T$2,FALSE)</f>
        <v>10112</v>
      </c>
      <c r="AX47" s="88" t="e">
        <f>VLOOKUP($A47,#REF!,Q$2,FALSE)</f>
        <v>#REF!</v>
      </c>
      <c r="AY47" s="66" t="e">
        <f>VLOOKUP($A47,#REF!,R$2,FALSE)</f>
        <v>#REF!</v>
      </c>
      <c r="AZ47" s="66" t="e">
        <f>VLOOKUP($A47,#REF!,S$2,FALSE)</f>
        <v>#REF!</v>
      </c>
      <c r="BA47" s="89" t="e">
        <f>VLOOKUP($A47,#REF!,T$2,FALSE)</f>
        <v>#REF!</v>
      </c>
    </row>
    <row r="48" spans="1:53" x14ac:dyDescent="0.25">
      <c r="A48" t="s">
        <v>909</v>
      </c>
      <c r="B48">
        <f>VLOOKUP($A48,Table2.5a!$A$3:$Y$198,'2.5a comparison'!B$2,FALSE)</f>
        <v>332060</v>
      </c>
      <c r="C48">
        <f>VLOOKUP($A48,Table2.5a!$A$3:$Y$198,'2.5a comparison'!C$2,FALSE)</f>
        <v>369</v>
      </c>
      <c r="D48" t="str">
        <f>VLOOKUP($A48,Table2.5a!$A$3:$Y$198,'2.5a comparison'!D$2,FALSE)</f>
        <v>Ipnatchiaq Electric Company</v>
      </c>
      <c r="E48" s="4" t="e">
        <f>(VLOOKUP($A48,Table2.5a!$A$3:$Y$198,E$2,FALSE)-VLOOKUP($A48,#REF!,E$2,FALSE))/VLOOKUP($A48,Table2.5a!$A$3:$Y$198,E$2,FALSE)</f>
        <v>#VALUE!</v>
      </c>
      <c r="F48" s="4" t="e">
        <f>(VLOOKUP($A48,Table2.5a!$A$3:$Y$198,F$2,FALSE)-VLOOKUP($A48,#REF!,F$2,FALSE))/VLOOKUP($A48,Table2.5a!$A$3:$Y$198,F$2,FALSE)</f>
        <v>#VALUE!</v>
      </c>
      <c r="G48" s="4" t="e">
        <f>(VLOOKUP($A48,Table2.5a!$A$3:$Y$198,G$2,FALSE)-VLOOKUP($A48,#REF!,G$2,FALSE))/VLOOKUP($A48,Table2.5a!$A$3:$Y$198,G$2,FALSE)</f>
        <v>#VALUE!</v>
      </c>
      <c r="H48" s="4" t="e">
        <f>(VLOOKUP($A48,Table2.5a!$A$3:$Y$198,H$2,FALSE)-VLOOKUP($A48,#REF!,H$2,FALSE))/VLOOKUP($A48,Table2.5a!$A$3:$Y$198,H$2,FALSE)</f>
        <v>#REF!</v>
      </c>
      <c r="I48" s="4" t="e">
        <f>(VLOOKUP($A48,Table2.5a!$A$3:$Y$198,I$2,FALSE)-VLOOKUP($A48,#REF!,I$2,FALSE))/VLOOKUP($A48,Table2.5a!$A$3:$Y$198,I$2,FALSE)</f>
        <v>#REF!</v>
      </c>
      <c r="J48" s="4" t="e">
        <f>(VLOOKUP($A48,Table2.5a!$A$3:$Y$198,J$2,FALSE)-VLOOKUP($A48,#REF!,J$2,FALSE))/VLOOKUP($A48,Table2.5a!$A$3:$Y$198,J$2,FALSE)</f>
        <v>#REF!</v>
      </c>
      <c r="K48" s="4" t="e">
        <f>(VLOOKUP($A48,Table2.5a!$A$3:$Y$198,K$2,FALSE)-VLOOKUP($A48,#REF!,K$2,FALSE))/VLOOKUP($A48,Table2.5a!$A$3:$Y$198,K$2,FALSE)</f>
        <v>#REF!</v>
      </c>
      <c r="L48" s="4" t="e">
        <f>(VLOOKUP($A48,Table2.5a!$A$3:$Y$198,L$2,FALSE)-VLOOKUP($A48,#REF!,L$2,FALSE))/VLOOKUP($A48,Table2.5a!$A$3:$Y$198,L$2,FALSE)</f>
        <v>#REF!</v>
      </c>
      <c r="M48" s="4" t="e">
        <f>(VLOOKUP($A48,Table2.5a!$A$3:$Y$198,M$2,FALSE)-VLOOKUP($A48,#REF!,M$2,FALSE))/VLOOKUP($A48,Table2.5a!$A$3:$Y$198,M$2,FALSE)</f>
        <v>#REF!</v>
      </c>
      <c r="N48" s="4" t="e">
        <f>(VLOOKUP($A48,Table2.5a!$A$3:$Y$198,N$2,FALSE)-VLOOKUP($A48,#REF!,N$2,FALSE))/VLOOKUP($A48,Table2.5a!$A$3:$Y$198,N$2,FALSE)</f>
        <v>#REF!</v>
      </c>
      <c r="O48" s="4" t="e">
        <f>(VLOOKUP($A48,Table2.5a!$A$3:$Y$198,O$2,FALSE)-VLOOKUP($A48,#REF!,O$2,FALSE))/VLOOKUP($A48,Table2.5a!$A$3:$Y$198,O$2,FALSE)</f>
        <v>#REF!</v>
      </c>
      <c r="P48" s="4" t="e">
        <f>(VLOOKUP($A48,Table2.5a!$A$3:$Y$198,P$2,FALSE)-VLOOKUP($A48,#REF!,P$2,FALSE))/VLOOKUP($A48,Table2.5a!$A$3:$Y$198,P$2,FALSE)</f>
        <v>#REF!</v>
      </c>
      <c r="Q48" s="4" t="e">
        <f>(VLOOKUP($A48,Table2.5a!$A$3:$Y$198,Q$2,FALSE)-VLOOKUP($A48,#REF!,Q$2,FALSE))/VLOOKUP($A48,Table2.5a!$A$3:$Y$198,Q$2,FALSE)</f>
        <v>#REF!</v>
      </c>
      <c r="R48" s="4" t="e">
        <f>(VLOOKUP($A48,Table2.5a!$A$3:$Y$198,R$2,FALSE)-VLOOKUP($A48,#REF!,R$2,FALSE))/VLOOKUP($A48,Table2.5a!$A$3:$Y$198,R$2,FALSE)</f>
        <v>#REF!</v>
      </c>
      <c r="S48" s="4" t="e">
        <f>(VLOOKUP($A48,Table2.5a!$A$3:$Y$198,S$2,FALSE)-VLOOKUP($A48,#REF!,S$2,FALSE))/VLOOKUP($A48,Table2.5a!$A$3:$Y$198,S$2,FALSE)</f>
        <v>#REF!</v>
      </c>
      <c r="T48" s="4" t="e">
        <f>(VLOOKUP($A48,Table2.5a!$A$3:$Y$198,T$2,FALSE)-VLOOKUP($A48,#REF!,T$2,FALSE))/VLOOKUP($A48,Table2.5a!$A$3:$Y$198,T$2,FALSE)</f>
        <v>#REF!</v>
      </c>
      <c r="V48" s="78" t="str">
        <f>VLOOKUP($A48,Table2.5a!$A$3:$Y$198,E$2,FALSE)</f>
        <v>Deering</v>
      </c>
      <c r="W48" s="79" t="str">
        <f>VLOOKUP($A48,Table2.5a!$A$3:$Y$198,F$2,FALSE)</f>
        <v>Deering_grid</v>
      </c>
      <c r="X48" s="79" t="str">
        <f>VLOOKUP($A48,Table2.5a!$A$3:$Y$198,G$2,FALSE)</f>
        <v>Northwest Arctic</v>
      </c>
      <c r="Y48" s="80">
        <f>VLOOKUP($A48,Table2.5a!$A$3:$Y$198,H$2,FALSE)</f>
        <v>184.62895619999995</v>
      </c>
      <c r="Z48" s="88" t="e">
        <f>VLOOKUP($A48,#REF!,E$2,FALSE)</f>
        <v>#REF!</v>
      </c>
      <c r="AA48" s="66" t="e">
        <f>VLOOKUP($A48,#REF!,F$2,FALSE)</f>
        <v>#REF!</v>
      </c>
      <c r="AB48" s="66" t="e">
        <f>VLOOKUP($A48,#REF!,G$2,FALSE)</f>
        <v>#REF!</v>
      </c>
      <c r="AC48" s="89" t="e">
        <f>VLOOKUP($A48,#REF!,H$2,FALSE)</f>
        <v>#REF!</v>
      </c>
      <c r="AD48" s="65">
        <f>VLOOKUP($A48,Table2.5a!$A$3:$Y$198,I$2,FALSE)</f>
        <v>273.64600000000002</v>
      </c>
      <c r="AE48" s="66">
        <f>VLOOKUP($A48,Table2.5a!$A$3:$Y$198,J$2,FALSE)</f>
        <v>49.083333333333336</v>
      </c>
      <c r="AF48" s="66">
        <f>VLOOKUP($A48,Table2.5a!$A$3:$Y$198,K$2,FALSE)</f>
        <v>0.67469999999999974</v>
      </c>
      <c r="AG48" s="67">
        <f>VLOOKUP($A48,Table2.5a!$A$3:$Y$198,L$2,FALSE)</f>
        <v>217.46525579999994</v>
      </c>
      <c r="AH48" s="88" t="e">
        <f>VLOOKUP($A48,#REF!,I$2,FALSE)</f>
        <v>#REF!</v>
      </c>
      <c r="AI48" s="66" t="e">
        <f>VLOOKUP($A48,#REF!,J$2,FALSE)</f>
        <v>#REF!</v>
      </c>
      <c r="AJ48" s="66" t="e">
        <f>VLOOKUP($A48,#REF!,K$2,FALSE)</f>
        <v>#REF!</v>
      </c>
      <c r="AK48" s="89" t="e">
        <f>VLOOKUP($A48,#REF!,L$2,FALSE)</f>
        <v>#REF!</v>
      </c>
      <c r="AL48" s="65">
        <f>VLOOKUP($A48,Table2.5a!$A$3:$Y$198,M$2,FALSE)</f>
        <v>322.31400000000002</v>
      </c>
      <c r="AM48" s="66">
        <f>VLOOKUP($A48,Table2.5a!$A$3:$Y$198,N$2,FALSE)</f>
        <v>5</v>
      </c>
      <c r="AN48" s="66">
        <f>VLOOKUP($A48,Table2.5a!$A$3:$Y$198,O$2,FALSE)</f>
        <v>0.67469999999999974</v>
      </c>
      <c r="AO48" s="67">
        <f>VLOOKUP($A48,Table2.5a!$A$3:$Y$198,P$2,FALSE)</f>
        <v>101.61386819999996</v>
      </c>
      <c r="AP48" s="88" t="e">
        <f>VLOOKUP($A48,#REF!,M$2,FALSE)</f>
        <v>#REF!</v>
      </c>
      <c r="AQ48" s="66" t="e">
        <f>VLOOKUP($A48,#REF!,N$2,FALSE)</f>
        <v>#REF!</v>
      </c>
      <c r="AR48" s="96" t="e">
        <f>VLOOKUP($A48,#REF!,O$2,FALSE)</f>
        <v>#REF!</v>
      </c>
      <c r="AS48" s="96" t="e">
        <f>VLOOKUP($A48,#REF!,P$2,FALSE)</f>
        <v>#REF!</v>
      </c>
      <c r="AT48" s="65">
        <f>VLOOKUP($A48,Table2.5a!$A$3:$Y$198,Q$2,FALSE)</f>
        <v>150.60599999999999</v>
      </c>
      <c r="AU48" s="66">
        <f>VLOOKUP($A48,Table2.5a!$A$3:$Y$198,R$2,FALSE)</f>
        <v>14.333333333333334</v>
      </c>
      <c r="AV48" s="66">
        <f>VLOOKUP($A48,Table2.5a!$A$3:$Y$198,S$2,FALSE)</f>
        <v>0.67469999999999974</v>
      </c>
      <c r="AW48" s="67">
        <f>VLOOKUP($A48,Table2.5a!$A$3:$Y$198,T$2,FALSE)</f>
        <v>503.70808019999981</v>
      </c>
      <c r="AX48" s="88" t="e">
        <f>VLOOKUP($A48,#REF!,Q$2,FALSE)</f>
        <v>#REF!</v>
      </c>
      <c r="AY48" s="66" t="e">
        <f>VLOOKUP($A48,#REF!,R$2,FALSE)</f>
        <v>#REF!</v>
      </c>
      <c r="AZ48" s="66" t="e">
        <f>VLOOKUP($A48,#REF!,S$2,FALSE)</f>
        <v>#REF!</v>
      </c>
      <c r="BA48" s="89" t="e">
        <f>VLOOKUP($A48,#REF!,T$2,FALSE)</f>
        <v>#REF!</v>
      </c>
    </row>
    <row r="49" spans="1:53" x14ac:dyDescent="0.25">
      <c r="A49" t="s">
        <v>496</v>
      </c>
      <c r="B49">
        <f>VLOOKUP($A49,Table2.5a!$A$3:$Y$198,'2.5a comparison'!B$2,FALSE)</f>
        <v>332430</v>
      </c>
      <c r="C49">
        <f>VLOOKUP($A49,Table2.5a!$A$3:$Y$198,'2.5a comparison'!C$2,FALSE)</f>
        <v>45</v>
      </c>
      <c r="D49" t="str">
        <f>VLOOKUP($A49,Table2.5a!$A$3:$Y$198,'2.5a comparison'!D$2,FALSE)</f>
        <v>Nushagak Electric Cooperative</v>
      </c>
      <c r="E49" s="4" t="e">
        <f>(VLOOKUP($A49,Table2.5a!$A$3:$Y$198,E$2,FALSE)-VLOOKUP($A49,#REF!,E$2,FALSE))/VLOOKUP($A49,Table2.5a!$A$3:$Y$198,E$2,FALSE)</f>
        <v>#VALUE!</v>
      </c>
      <c r="F49" s="4" t="e">
        <f>(VLOOKUP($A49,Table2.5a!$A$3:$Y$198,F$2,FALSE)-VLOOKUP($A49,#REF!,F$2,FALSE))/VLOOKUP($A49,Table2.5a!$A$3:$Y$198,F$2,FALSE)</f>
        <v>#VALUE!</v>
      </c>
      <c r="G49" s="4" t="e">
        <f>(VLOOKUP($A49,Table2.5a!$A$3:$Y$198,G$2,FALSE)-VLOOKUP($A49,#REF!,G$2,FALSE))/VLOOKUP($A49,Table2.5a!$A$3:$Y$198,G$2,FALSE)</f>
        <v>#VALUE!</v>
      </c>
      <c r="H49" s="4" t="e">
        <f>(VLOOKUP($A49,Table2.5a!$A$3:$Y$198,H$2,FALSE)-VLOOKUP($A49,#REF!,H$2,FALSE))/VLOOKUP($A49,Table2.5a!$A$3:$Y$198,H$2,FALSE)</f>
        <v>#REF!</v>
      </c>
      <c r="I49" s="4" t="e">
        <f>(VLOOKUP($A49,Table2.5a!$A$3:$Y$198,I$2,FALSE)-VLOOKUP($A49,#REF!,I$2,FALSE))/VLOOKUP($A49,Table2.5a!$A$3:$Y$198,I$2,FALSE)</f>
        <v>#REF!</v>
      </c>
      <c r="J49" s="4" t="e">
        <f>(VLOOKUP($A49,Table2.5a!$A$3:$Y$198,J$2,FALSE)-VLOOKUP($A49,#REF!,J$2,FALSE))/VLOOKUP($A49,Table2.5a!$A$3:$Y$198,J$2,FALSE)</f>
        <v>#REF!</v>
      </c>
      <c r="K49" s="4" t="e">
        <f>(VLOOKUP($A49,Table2.5a!$A$3:$Y$198,K$2,FALSE)-VLOOKUP($A49,#REF!,K$2,FALSE))/VLOOKUP($A49,Table2.5a!$A$3:$Y$198,K$2,FALSE)</f>
        <v>#REF!</v>
      </c>
      <c r="L49" s="4" t="e">
        <f>(VLOOKUP($A49,Table2.5a!$A$3:$Y$198,L$2,FALSE)-VLOOKUP($A49,#REF!,L$2,FALSE))/VLOOKUP($A49,Table2.5a!$A$3:$Y$198,L$2,FALSE)</f>
        <v>#REF!</v>
      </c>
      <c r="M49" s="4" t="e">
        <f>(VLOOKUP($A49,Table2.5a!$A$3:$Y$198,M$2,FALSE)-VLOOKUP($A49,#REF!,M$2,FALSE))/VLOOKUP($A49,Table2.5a!$A$3:$Y$198,M$2,FALSE)</f>
        <v>#REF!</v>
      </c>
      <c r="N49" s="4" t="e">
        <f>(VLOOKUP($A49,Table2.5a!$A$3:$Y$198,N$2,FALSE)-VLOOKUP($A49,#REF!,N$2,FALSE))/VLOOKUP($A49,Table2.5a!$A$3:$Y$198,N$2,FALSE)</f>
        <v>#REF!</v>
      </c>
      <c r="O49" s="4" t="e">
        <f>(VLOOKUP($A49,Table2.5a!$A$3:$Y$198,O$2,FALSE)-VLOOKUP($A49,#REF!,O$2,FALSE))/VLOOKUP($A49,Table2.5a!$A$3:$Y$198,O$2,FALSE)</f>
        <v>#REF!</v>
      </c>
      <c r="P49" s="4" t="e">
        <f>(VLOOKUP($A49,Table2.5a!$A$3:$Y$198,P$2,FALSE)-VLOOKUP($A49,#REF!,P$2,FALSE))/VLOOKUP($A49,Table2.5a!$A$3:$Y$198,P$2,FALSE)</f>
        <v>#REF!</v>
      </c>
      <c r="Q49" s="4" t="e">
        <f>(VLOOKUP($A49,Table2.5a!$A$3:$Y$198,Q$2,FALSE)-VLOOKUP($A49,#REF!,Q$2,FALSE))/VLOOKUP($A49,Table2.5a!$A$3:$Y$198,Q$2,FALSE)</f>
        <v>#REF!</v>
      </c>
      <c r="R49" s="4" t="e">
        <f>(VLOOKUP($A49,Table2.5a!$A$3:$Y$198,R$2,FALSE)-VLOOKUP($A49,#REF!,R$2,FALSE))/VLOOKUP($A49,Table2.5a!$A$3:$Y$198,R$2,FALSE)</f>
        <v>#REF!</v>
      </c>
      <c r="S49" s="4" t="e">
        <f>(VLOOKUP($A49,Table2.5a!$A$3:$Y$198,S$2,FALSE)-VLOOKUP($A49,#REF!,S$2,FALSE))/VLOOKUP($A49,Table2.5a!$A$3:$Y$198,S$2,FALSE)</f>
        <v>#REF!</v>
      </c>
      <c r="T49" s="4" t="e">
        <f>(VLOOKUP($A49,Table2.5a!$A$3:$Y$198,T$2,FALSE)-VLOOKUP($A49,#REF!,T$2,FALSE))/VLOOKUP($A49,Table2.5a!$A$3:$Y$198,T$2,FALSE)</f>
        <v>#REF!</v>
      </c>
      <c r="V49" s="78" t="str">
        <f>VLOOKUP($A49,Table2.5a!$A$3:$Y$198,E$2,FALSE)</f>
        <v>Dillingham, Aleknagik</v>
      </c>
      <c r="W49" s="79" t="str">
        <f>VLOOKUP($A49,Table2.5a!$A$3:$Y$198,F$2,FALSE)</f>
        <v>Dillingham_grid</v>
      </c>
      <c r="X49" s="79" t="str">
        <f>VLOOKUP($A49,Table2.5a!$A$3:$Y$198,G$2,FALSE)</f>
        <v>Bristol Bay</v>
      </c>
      <c r="Y49" s="80">
        <f>VLOOKUP($A49,Table2.5a!$A$3:$Y$198,H$2,FALSE)</f>
        <v>2283.5585138500001</v>
      </c>
      <c r="Z49" s="88" t="e">
        <f>VLOOKUP($A49,#REF!,E$2,FALSE)</f>
        <v>#REF!</v>
      </c>
      <c r="AA49" s="66" t="e">
        <f>VLOOKUP($A49,#REF!,F$2,FALSE)</f>
        <v>#REF!</v>
      </c>
      <c r="AB49" s="66" t="e">
        <f>VLOOKUP($A49,#REF!,G$2,FALSE)</f>
        <v>#REF!</v>
      </c>
      <c r="AC49" s="89" t="e">
        <f>VLOOKUP($A49,#REF!,H$2,FALSE)</f>
        <v>#REF!</v>
      </c>
      <c r="AD49" s="65">
        <f>VLOOKUP($A49,Table2.5a!$A$3:$Y$198,I$2,FALSE)</f>
        <v>5193.7420000000002</v>
      </c>
      <c r="AE49" s="66">
        <f>VLOOKUP($A49,Table2.5a!$A$3:$Y$198,J$2,FALSE)</f>
        <v>985.58333333333337</v>
      </c>
      <c r="AF49" s="66">
        <f>VLOOKUP($A49,Table2.5a!$A$3:$Y$198,K$2,FALSE)</f>
        <v>0.43967499999999998</v>
      </c>
      <c r="AG49" s="67">
        <f>VLOOKUP($A49,Table2.5a!$A$3:$Y$198,L$2,FALSE)</f>
        <v>4715.6647438500004</v>
      </c>
      <c r="AH49" s="88" t="e">
        <f>VLOOKUP($A49,#REF!,I$2,FALSE)</f>
        <v>#REF!</v>
      </c>
      <c r="AI49" s="66" t="e">
        <f>VLOOKUP($A49,#REF!,J$2,FALSE)</f>
        <v>#REF!</v>
      </c>
      <c r="AJ49" s="66" t="e">
        <f>VLOOKUP($A49,#REF!,K$2,FALSE)</f>
        <v>#REF!</v>
      </c>
      <c r="AK49" s="89" t="e">
        <f>VLOOKUP($A49,#REF!,L$2,FALSE)</f>
        <v>#REF!</v>
      </c>
      <c r="AL49" s="65">
        <f>VLOOKUP($A49,Table2.5a!$A$3:$Y$198,M$2,FALSE)</f>
        <v>10725.342000000001</v>
      </c>
      <c r="AM49" s="66">
        <f>VLOOKUP($A49,Table2.5a!$A$3:$Y$198,N$2,FALSE)</f>
        <v>51.833333333333336</v>
      </c>
      <c r="AN49" s="66">
        <f>VLOOKUP($A49,Table2.5a!$A$3:$Y$198,O$2,FALSE)</f>
        <v>0.43967500000000004</v>
      </c>
      <c r="AO49" s="67">
        <f>VLOOKUP($A49,Table2.5a!$A$3:$Y$198,P$2,FALSE)</f>
        <v>760.98289487499994</v>
      </c>
      <c r="AP49" s="88" t="e">
        <f>VLOOKUP($A49,#REF!,M$2,FALSE)</f>
        <v>#REF!</v>
      </c>
      <c r="AQ49" s="66" t="e">
        <f>VLOOKUP($A49,#REF!,N$2,FALSE)</f>
        <v>#REF!</v>
      </c>
      <c r="AR49" s="96" t="e">
        <f>VLOOKUP($A49,#REF!,O$2,FALSE)</f>
        <v>#REF!</v>
      </c>
      <c r="AS49" s="96" t="e">
        <f>VLOOKUP($A49,#REF!,P$2,FALSE)</f>
        <v>#REF!</v>
      </c>
      <c r="AT49" s="65">
        <f>VLOOKUP($A49,Table2.5a!$A$3:$Y$198,Q$2,FALSE)</f>
        <v>1730.7849999999999</v>
      </c>
      <c r="AU49" s="66">
        <f>VLOOKUP($A49,Table2.5a!$A$3:$Y$198,R$2,FALSE)</f>
        <v>443.08333333333337</v>
      </c>
      <c r="AV49" s="66">
        <f>VLOOKUP($A49,Table2.5a!$A$3:$Y$198,S$2,FALSE)</f>
        <v>0.43967499999999998</v>
      </c>
      <c r="AW49" s="67">
        <f>VLOOKUP($A49,Table2.5a!$A$3:$Y$198,T$2,FALSE)</f>
        <v>7760.2061525749996</v>
      </c>
      <c r="AX49" s="88" t="e">
        <f>VLOOKUP($A49,#REF!,Q$2,FALSE)</f>
        <v>#REF!</v>
      </c>
      <c r="AY49" s="66" t="e">
        <f>VLOOKUP($A49,#REF!,R$2,FALSE)</f>
        <v>#REF!</v>
      </c>
      <c r="AZ49" s="66" t="e">
        <f>VLOOKUP($A49,#REF!,S$2,FALSE)</f>
        <v>#REF!</v>
      </c>
      <c r="BA49" s="89" t="e">
        <f>VLOOKUP($A49,#REF!,T$2,FALSE)</f>
        <v>#REF!</v>
      </c>
    </row>
    <row r="50" spans="1:53" x14ac:dyDescent="0.25">
      <c r="A50" t="s">
        <v>925</v>
      </c>
      <c r="B50">
        <f>VLOOKUP($A50,Table2.5a!$A$3:$Y$198,'2.5a comparison'!B$2,FALSE)</f>
        <v>331930</v>
      </c>
      <c r="C50">
        <f>VLOOKUP($A50,Table2.5a!$A$3:$Y$198,'2.5a comparison'!C$2,FALSE)</f>
        <v>383</v>
      </c>
      <c r="D50" t="str">
        <f>VLOOKUP($A50,Table2.5a!$A$3:$Y$198,'2.5a comparison'!D$2,FALSE)</f>
        <v>Diomede Joint Utilities</v>
      </c>
      <c r="E50" s="4" t="e">
        <f>(VLOOKUP($A50,Table2.5a!$A$3:$Y$198,E$2,FALSE)-VLOOKUP($A50,#REF!,E$2,FALSE))/VLOOKUP($A50,Table2.5a!$A$3:$Y$198,E$2,FALSE)</f>
        <v>#VALUE!</v>
      </c>
      <c r="F50" s="4" t="e">
        <f>(VLOOKUP($A50,Table2.5a!$A$3:$Y$198,F$2,FALSE)-VLOOKUP($A50,#REF!,F$2,FALSE))/VLOOKUP($A50,Table2.5a!$A$3:$Y$198,F$2,FALSE)</f>
        <v>#VALUE!</v>
      </c>
      <c r="G50" s="4" t="e">
        <f>(VLOOKUP($A50,Table2.5a!$A$3:$Y$198,G$2,FALSE)-VLOOKUP($A50,#REF!,G$2,FALSE))/VLOOKUP($A50,Table2.5a!$A$3:$Y$198,G$2,FALSE)</f>
        <v>#VALUE!</v>
      </c>
      <c r="H50" s="4" t="e">
        <f>(VLOOKUP($A50,Table2.5a!$A$3:$Y$198,H$2,FALSE)-VLOOKUP($A50,#REF!,H$2,FALSE))/VLOOKUP($A50,Table2.5a!$A$3:$Y$198,H$2,FALSE)</f>
        <v>#REF!</v>
      </c>
      <c r="I50" s="4" t="e">
        <f>(VLOOKUP($A50,Table2.5a!$A$3:$Y$198,I$2,FALSE)-VLOOKUP($A50,#REF!,I$2,FALSE))/VLOOKUP($A50,Table2.5a!$A$3:$Y$198,I$2,FALSE)</f>
        <v>#REF!</v>
      </c>
      <c r="J50" s="4" t="e">
        <f>(VLOOKUP($A50,Table2.5a!$A$3:$Y$198,J$2,FALSE)-VLOOKUP($A50,#REF!,J$2,FALSE))/VLOOKUP($A50,Table2.5a!$A$3:$Y$198,J$2,FALSE)</f>
        <v>#REF!</v>
      </c>
      <c r="K50" s="4" t="e">
        <f>(VLOOKUP($A50,Table2.5a!$A$3:$Y$198,K$2,FALSE)-VLOOKUP($A50,#REF!,K$2,FALSE))/VLOOKUP($A50,Table2.5a!$A$3:$Y$198,K$2,FALSE)</f>
        <v>#REF!</v>
      </c>
      <c r="L50" s="4" t="e">
        <f>(VLOOKUP($A50,Table2.5a!$A$3:$Y$198,L$2,FALSE)-VLOOKUP($A50,#REF!,L$2,FALSE))/VLOOKUP($A50,Table2.5a!$A$3:$Y$198,L$2,FALSE)</f>
        <v>#REF!</v>
      </c>
      <c r="M50" s="4" t="e">
        <f>(VLOOKUP($A50,Table2.5a!$A$3:$Y$198,M$2,FALSE)-VLOOKUP($A50,#REF!,M$2,FALSE))/VLOOKUP($A50,Table2.5a!$A$3:$Y$198,M$2,FALSE)</f>
        <v>#REF!</v>
      </c>
      <c r="N50" s="4" t="e">
        <f>(VLOOKUP($A50,Table2.5a!$A$3:$Y$198,N$2,FALSE)-VLOOKUP($A50,#REF!,N$2,FALSE))/VLOOKUP($A50,Table2.5a!$A$3:$Y$198,N$2,FALSE)</f>
        <v>#REF!</v>
      </c>
      <c r="O50" s="4" t="e">
        <f>(VLOOKUP($A50,Table2.5a!$A$3:$Y$198,O$2,FALSE)-VLOOKUP($A50,#REF!,O$2,FALSE))/VLOOKUP($A50,Table2.5a!$A$3:$Y$198,O$2,FALSE)</f>
        <v>#REF!</v>
      </c>
      <c r="P50" s="4" t="e">
        <f>(VLOOKUP($A50,Table2.5a!$A$3:$Y$198,P$2,FALSE)-VLOOKUP($A50,#REF!,P$2,FALSE))/VLOOKUP($A50,Table2.5a!$A$3:$Y$198,P$2,FALSE)</f>
        <v>#REF!</v>
      </c>
      <c r="Q50" s="4" t="e">
        <f>(VLOOKUP($A50,Table2.5a!$A$3:$Y$198,Q$2,FALSE)-VLOOKUP($A50,#REF!,Q$2,FALSE))/VLOOKUP($A50,Table2.5a!$A$3:$Y$198,Q$2,FALSE)</f>
        <v>#REF!</v>
      </c>
      <c r="R50" s="4" t="e">
        <f>(VLOOKUP($A50,Table2.5a!$A$3:$Y$198,R$2,FALSE)-VLOOKUP($A50,#REF!,R$2,FALSE))/VLOOKUP($A50,Table2.5a!$A$3:$Y$198,R$2,FALSE)</f>
        <v>#REF!</v>
      </c>
      <c r="S50" s="4" t="e">
        <f>(VLOOKUP($A50,Table2.5a!$A$3:$Y$198,S$2,FALSE)-VLOOKUP($A50,#REF!,S$2,FALSE))/VLOOKUP($A50,Table2.5a!$A$3:$Y$198,S$2,FALSE)</f>
        <v>#REF!</v>
      </c>
      <c r="T50" s="4" t="e">
        <f>(VLOOKUP($A50,Table2.5a!$A$3:$Y$198,T$2,FALSE)-VLOOKUP($A50,#REF!,T$2,FALSE))/VLOOKUP($A50,Table2.5a!$A$3:$Y$198,T$2,FALSE)</f>
        <v>#REF!</v>
      </c>
      <c r="V50" s="78" t="str">
        <f>VLOOKUP($A50,Table2.5a!$A$3:$Y$198,E$2,FALSE)</f>
        <v>Diomede</v>
      </c>
      <c r="W50" s="79" t="str">
        <f>VLOOKUP($A50,Table2.5a!$A$3:$Y$198,F$2,FALSE)</f>
        <v>Diomede_grid</v>
      </c>
      <c r="X50" s="79" t="str">
        <f>VLOOKUP($A50,Table2.5a!$A$3:$Y$198,G$2,FALSE)</f>
        <v>Bering Straits</v>
      </c>
      <c r="Y50" s="80">
        <f>VLOOKUP($A50,Table2.5a!$A$3:$Y$198,H$2,FALSE)</f>
        <v>71.518200000000022</v>
      </c>
      <c r="Z50" s="88" t="e">
        <f>VLOOKUP($A50,#REF!,E$2,FALSE)</f>
        <v>#REF!</v>
      </c>
      <c r="AA50" s="66" t="e">
        <f>VLOOKUP($A50,#REF!,F$2,FALSE)</f>
        <v>#REF!</v>
      </c>
      <c r="AB50" s="66" t="e">
        <f>VLOOKUP($A50,#REF!,G$2,FALSE)</f>
        <v>#REF!</v>
      </c>
      <c r="AC50" s="89" t="e">
        <f>VLOOKUP($A50,#REF!,H$2,FALSE)</f>
        <v>#REF!</v>
      </c>
      <c r="AD50" s="65">
        <f>VLOOKUP($A50,Table2.5a!$A$3:$Y$198,I$2,FALSE)</f>
        <v>110.02800000000001</v>
      </c>
      <c r="AE50" s="66">
        <f>VLOOKUP($A50,Table2.5a!$A$3:$Y$198,J$2,FALSE)</f>
        <v>35.166666666666664</v>
      </c>
      <c r="AF50" s="66">
        <f>VLOOKUP($A50,Table2.5a!$A$3:$Y$198,K$2,FALSE)</f>
        <v>0.65000000000000013</v>
      </c>
      <c r="AG50" s="67">
        <f>VLOOKUP($A50,Table2.5a!$A$3:$Y$198,L$2,FALSE)</f>
        <v>136.98295000000002</v>
      </c>
      <c r="AH50" s="88" t="e">
        <f>VLOOKUP($A50,#REF!,I$2,FALSE)</f>
        <v>#REF!</v>
      </c>
      <c r="AI50" s="66" t="e">
        <f>VLOOKUP($A50,#REF!,J$2,FALSE)</f>
        <v>#REF!</v>
      </c>
      <c r="AJ50" s="66" t="e">
        <f>VLOOKUP($A50,#REF!,K$2,FALSE)</f>
        <v>#REF!</v>
      </c>
      <c r="AK50" s="89" t="e">
        <f>VLOOKUP($A50,#REF!,L$2,FALSE)</f>
        <v>#REF!</v>
      </c>
      <c r="AL50" s="65">
        <f>VLOOKUP($A50,Table2.5a!$A$3:$Y$198,M$2,FALSE)</f>
        <v>210.74299999999999</v>
      </c>
      <c r="AM50" s="66">
        <f>VLOOKUP($A50,Table2.5a!$A$3:$Y$198,N$2,FALSE)</f>
        <v>2.8333333333333335</v>
      </c>
      <c r="AN50" s="66">
        <f>VLOOKUP($A50,Table2.5a!$A$3:$Y$198,O$2,FALSE)</f>
        <v>0.65000000000000013</v>
      </c>
      <c r="AO50" s="67">
        <f>VLOOKUP($A50,Table2.5a!$A$3:$Y$198,P$2,FALSE)</f>
        <v>5.5016000000000016</v>
      </c>
      <c r="AP50" s="88" t="e">
        <f>VLOOKUP($A50,#REF!,M$2,FALSE)</f>
        <v>#REF!</v>
      </c>
      <c r="AQ50" s="66" t="e">
        <f>VLOOKUP($A50,#REF!,N$2,FALSE)</f>
        <v>#REF!</v>
      </c>
      <c r="AR50" s="96" t="e">
        <f>VLOOKUP($A50,#REF!,O$2,FALSE)</f>
        <v>#REF!</v>
      </c>
      <c r="AS50" s="96" t="e">
        <f>VLOOKUP($A50,#REF!,P$2,FALSE)</f>
        <v>#REF!</v>
      </c>
      <c r="AT50" s="65">
        <f>VLOOKUP($A50,Table2.5a!$A$3:$Y$198,Q$2,FALSE)</f>
        <v>8.4640000000000004</v>
      </c>
      <c r="AU50" s="66">
        <f>VLOOKUP($A50,Table2.5a!$A$3:$Y$198,R$2,FALSE)</f>
        <v>10.5</v>
      </c>
      <c r="AV50" s="66">
        <f>VLOOKUP($A50,Table2.5a!$A$3:$Y$198,S$2,FALSE)</f>
        <v>0.65000000000000013</v>
      </c>
      <c r="AW50" s="67">
        <f>VLOOKUP($A50,Table2.5a!$A$3:$Y$198,T$2,FALSE)</f>
        <v>214.00275000000005</v>
      </c>
      <c r="AX50" s="88" t="e">
        <f>VLOOKUP($A50,#REF!,Q$2,FALSE)</f>
        <v>#REF!</v>
      </c>
      <c r="AY50" s="66" t="e">
        <f>VLOOKUP($A50,#REF!,R$2,FALSE)</f>
        <v>#REF!</v>
      </c>
      <c r="AZ50" s="66" t="e">
        <f>VLOOKUP($A50,#REF!,S$2,FALSE)</f>
        <v>#REF!</v>
      </c>
      <c r="BA50" s="89" t="e">
        <f>VLOOKUP($A50,#REF!,T$2,FALSE)</f>
        <v>#REF!</v>
      </c>
    </row>
    <row r="51" spans="1:53" x14ac:dyDescent="0.25">
      <c r="A51" t="s">
        <v>442</v>
      </c>
      <c r="B51">
        <f>VLOOKUP($A51,Table2.5a!$A$3:$Y$198,'2.5a comparison'!B$2,FALSE)</f>
        <v>331100</v>
      </c>
      <c r="C51">
        <f>VLOOKUP($A51,Table2.5a!$A$3:$Y$198,'2.5a comparison'!C$2,FALSE)</f>
        <v>2</v>
      </c>
      <c r="D51" t="str">
        <f>VLOOKUP($A51,Table2.5a!$A$3:$Y$198,'2.5a comparison'!D$2,FALSE)</f>
        <v>Alaska Power &amp; Telephone Company</v>
      </c>
      <c r="E51" s="4" t="e">
        <f>(VLOOKUP($A51,Table2.5a!$A$3:$Y$198,E$2,FALSE)-VLOOKUP($A51,#REF!,E$2,FALSE))/VLOOKUP($A51,Table2.5a!$A$3:$Y$198,E$2,FALSE)</f>
        <v>#VALUE!</v>
      </c>
      <c r="F51" s="4" t="e">
        <f>(VLOOKUP($A51,Table2.5a!$A$3:$Y$198,F$2,FALSE)-VLOOKUP($A51,#REF!,F$2,FALSE))/VLOOKUP($A51,Table2.5a!$A$3:$Y$198,F$2,FALSE)</f>
        <v>#VALUE!</v>
      </c>
      <c r="G51" s="4" t="e">
        <f>(VLOOKUP($A51,Table2.5a!$A$3:$Y$198,G$2,FALSE)-VLOOKUP($A51,#REF!,G$2,FALSE))/VLOOKUP($A51,Table2.5a!$A$3:$Y$198,G$2,FALSE)</f>
        <v>#VALUE!</v>
      </c>
      <c r="H51" s="4" t="e">
        <f>(VLOOKUP($A51,Table2.5a!$A$3:$Y$198,H$2,FALSE)-VLOOKUP($A51,#REF!,H$2,FALSE))/VLOOKUP($A51,Table2.5a!$A$3:$Y$198,H$2,FALSE)</f>
        <v>#REF!</v>
      </c>
      <c r="I51" s="4" t="e">
        <f>(VLOOKUP($A51,Table2.5a!$A$3:$Y$198,I$2,FALSE)-VLOOKUP($A51,#REF!,I$2,FALSE))/VLOOKUP($A51,Table2.5a!$A$3:$Y$198,I$2,FALSE)</f>
        <v>#REF!</v>
      </c>
      <c r="J51" s="4" t="e">
        <f>(VLOOKUP($A51,Table2.5a!$A$3:$Y$198,J$2,FALSE)-VLOOKUP($A51,#REF!,J$2,FALSE))/VLOOKUP($A51,Table2.5a!$A$3:$Y$198,J$2,FALSE)</f>
        <v>#REF!</v>
      </c>
      <c r="K51" s="4" t="e">
        <f>(VLOOKUP($A51,Table2.5a!$A$3:$Y$198,K$2,FALSE)-VLOOKUP($A51,#REF!,K$2,FALSE))/VLOOKUP($A51,Table2.5a!$A$3:$Y$198,K$2,FALSE)</f>
        <v>#REF!</v>
      </c>
      <c r="L51" s="4" t="e">
        <f>(VLOOKUP($A51,Table2.5a!$A$3:$Y$198,L$2,FALSE)-VLOOKUP($A51,#REF!,L$2,FALSE))/VLOOKUP($A51,Table2.5a!$A$3:$Y$198,L$2,FALSE)</f>
        <v>#REF!</v>
      </c>
      <c r="M51" s="4" t="e">
        <f>(VLOOKUP($A51,Table2.5a!$A$3:$Y$198,M$2,FALSE)-VLOOKUP($A51,#REF!,M$2,FALSE))/VLOOKUP($A51,Table2.5a!$A$3:$Y$198,M$2,FALSE)</f>
        <v>#REF!</v>
      </c>
      <c r="N51" s="4" t="e">
        <f>(VLOOKUP($A51,Table2.5a!$A$3:$Y$198,N$2,FALSE)-VLOOKUP($A51,#REF!,N$2,FALSE))/VLOOKUP($A51,Table2.5a!$A$3:$Y$198,N$2,FALSE)</f>
        <v>#REF!</v>
      </c>
      <c r="O51" s="4" t="e">
        <f>(VLOOKUP($A51,Table2.5a!$A$3:$Y$198,O$2,FALSE)-VLOOKUP($A51,#REF!,O$2,FALSE))/VLOOKUP($A51,Table2.5a!$A$3:$Y$198,O$2,FALSE)</f>
        <v>#REF!</v>
      </c>
      <c r="P51" s="4" t="e">
        <f>(VLOOKUP($A51,Table2.5a!$A$3:$Y$198,P$2,FALSE)-VLOOKUP($A51,#REF!,P$2,FALSE))/VLOOKUP($A51,Table2.5a!$A$3:$Y$198,P$2,FALSE)</f>
        <v>#REF!</v>
      </c>
      <c r="Q51" s="4" t="e">
        <f>(VLOOKUP($A51,Table2.5a!$A$3:$Y$198,Q$2,FALSE)-VLOOKUP($A51,#REF!,Q$2,FALSE))/VLOOKUP($A51,Table2.5a!$A$3:$Y$198,Q$2,FALSE)</f>
        <v>#REF!</v>
      </c>
      <c r="R51" s="4" t="e">
        <f>(VLOOKUP($A51,Table2.5a!$A$3:$Y$198,R$2,FALSE)-VLOOKUP($A51,#REF!,R$2,FALSE))/VLOOKUP($A51,Table2.5a!$A$3:$Y$198,R$2,FALSE)</f>
        <v>#REF!</v>
      </c>
      <c r="S51" s="4" t="e">
        <f>(VLOOKUP($A51,Table2.5a!$A$3:$Y$198,S$2,FALSE)-VLOOKUP($A51,#REF!,S$2,FALSE))/VLOOKUP($A51,Table2.5a!$A$3:$Y$198,S$2,FALSE)</f>
        <v>#REF!</v>
      </c>
      <c r="T51" s="4" t="e">
        <f>(VLOOKUP($A51,Table2.5a!$A$3:$Y$198,T$2,FALSE)-VLOOKUP($A51,#REF!,T$2,FALSE))/VLOOKUP($A51,Table2.5a!$A$3:$Y$198,T$2,FALSE)</f>
        <v>#REF!</v>
      </c>
      <c r="V51" s="78" t="str">
        <f>VLOOKUP($A51,Table2.5a!$A$3:$Y$198,E$2,FALSE)</f>
        <v>Dot Lake, Dot Lake Village</v>
      </c>
      <c r="W51" s="79" t="str">
        <f>VLOOKUP($A51,Table2.5a!$A$3:$Y$198,F$2,FALSE)</f>
        <v>Tok_grid</v>
      </c>
      <c r="X51" s="79" t="str">
        <f>VLOOKUP($A51,Table2.5a!$A$3:$Y$198,G$2,FALSE)</f>
        <v>Yukon-Koyukuk/Upper Tanana</v>
      </c>
      <c r="Y51" s="80">
        <f>VLOOKUP($A51,Table2.5a!$A$3:$Y$198,H$2,FALSE)</f>
        <v>43.98147022500001</v>
      </c>
      <c r="Z51" s="88" t="e">
        <f>VLOOKUP($A51,#REF!,E$2,FALSE)</f>
        <v>#REF!</v>
      </c>
      <c r="AA51" s="66" t="e">
        <f>VLOOKUP($A51,#REF!,F$2,FALSE)</f>
        <v>#REF!</v>
      </c>
      <c r="AB51" s="66" t="e">
        <f>VLOOKUP($A51,#REF!,G$2,FALSE)</f>
        <v>#REF!</v>
      </c>
      <c r="AC51" s="89" t="e">
        <f>VLOOKUP($A51,#REF!,H$2,FALSE)</f>
        <v>#REF!</v>
      </c>
      <c r="AD51" s="65">
        <f>VLOOKUP($A51,Table2.5a!$A$3:$Y$198,I$2,FALSE)</f>
        <v>98.906999999999996</v>
      </c>
      <c r="AE51" s="66">
        <f>VLOOKUP($A51,Table2.5a!$A$3:$Y$198,J$2,FALSE)</f>
        <v>25.083333333333332</v>
      </c>
      <c r="AF51" s="66">
        <f>VLOOKUP($A51,Table2.5a!$A$3:$Y$198,K$2,FALSE)</f>
        <v>0.4446750000000001</v>
      </c>
      <c r="AG51" s="67">
        <f>VLOOKUP($A51,Table2.5a!$A$3:$Y$198,L$2,FALSE)</f>
        <v>77.175569625000023</v>
      </c>
      <c r="AH51" s="88" t="e">
        <f>VLOOKUP($A51,#REF!,I$2,FALSE)</f>
        <v>#REF!</v>
      </c>
      <c r="AI51" s="66" t="e">
        <f>VLOOKUP($A51,#REF!,J$2,FALSE)</f>
        <v>#REF!</v>
      </c>
      <c r="AJ51" s="66" t="e">
        <f>VLOOKUP($A51,#REF!,K$2,FALSE)</f>
        <v>#REF!</v>
      </c>
      <c r="AK51" s="89" t="e">
        <f>VLOOKUP($A51,#REF!,L$2,FALSE)</f>
        <v>#REF!</v>
      </c>
      <c r="AL51" s="65">
        <f>VLOOKUP($A51,Table2.5a!$A$3:$Y$198,M$2,FALSE)</f>
        <v>173.55500000000001</v>
      </c>
      <c r="AM51" s="66">
        <f>VLOOKUP($A51,Table2.5a!$A$3:$Y$198,N$2,FALSE)</f>
        <v>6</v>
      </c>
      <c r="AN51" s="66">
        <f>VLOOKUP($A51,Table2.5a!$A$3:$Y$198,O$2,FALSE)</f>
        <v>0.4446750000000001</v>
      </c>
      <c r="AO51" s="67">
        <f>VLOOKUP($A51,Table2.5a!$A$3:$Y$198,P$2,FALSE)</f>
        <v>67.031198850000024</v>
      </c>
      <c r="AP51" s="88" t="e">
        <f>VLOOKUP($A51,#REF!,M$2,FALSE)</f>
        <v>#REF!</v>
      </c>
      <c r="AQ51" s="66" t="e">
        <f>VLOOKUP($A51,#REF!,N$2,FALSE)</f>
        <v>#REF!</v>
      </c>
      <c r="AR51" s="96" t="e">
        <f>VLOOKUP($A51,#REF!,O$2,FALSE)</f>
        <v>#REF!</v>
      </c>
      <c r="AS51" s="96" t="e">
        <f>VLOOKUP($A51,#REF!,P$2,FALSE)</f>
        <v>#REF!</v>
      </c>
      <c r="AT51" s="65">
        <f>VLOOKUP($A51,Table2.5a!$A$3:$Y$198,Q$2,FALSE)</f>
        <v>150.74200000000002</v>
      </c>
      <c r="AU51" s="66">
        <f>VLOOKUP($A51,Table2.5a!$A$3:$Y$198,R$2,FALSE)</f>
        <v>14.083333333333334</v>
      </c>
      <c r="AV51" s="66">
        <f>VLOOKUP($A51,Table2.5a!$A$3:$Y$198,S$2,FALSE)</f>
        <v>0.4446750000000001</v>
      </c>
      <c r="AW51" s="67">
        <f>VLOOKUP($A51,Table2.5a!$A$3:$Y$198,T$2,FALSE)</f>
        <v>188.18823870000006</v>
      </c>
      <c r="AX51" s="88" t="e">
        <f>VLOOKUP($A51,#REF!,Q$2,FALSE)</f>
        <v>#REF!</v>
      </c>
      <c r="AY51" s="66" t="e">
        <f>VLOOKUP($A51,#REF!,R$2,FALSE)</f>
        <v>#REF!</v>
      </c>
      <c r="AZ51" s="66" t="e">
        <f>VLOOKUP($A51,#REF!,S$2,FALSE)</f>
        <v>#REF!</v>
      </c>
      <c r="BA51" s="89" t="e">
        <f>VLOOKUP($A51,#REF!,T$2,FALSE)</f>
        <v>#REF!</v>
      </c>
    </row>
    <row r="52" spans="1:53" x14ac:dyDescent="0.25">
      <c r="A52" t="s">
        <v>392</v>
      </c>
      <c r="B52">
        <f>VLOOKUP($A52,Table2.5a!$A$3:$Y$198,'2.5a comparison'!B$2,FALSE)</f>
        <v>331110</v>
      </c>
      <c r="C52">
        <f>VLOOKUP($A52,Table2.5a!$A$3:$Y$198,'2.5a comparison'!C$2,FALSE)</f>
        <v>2</v>
      </c>
      <c r="D52" t="str">
        <f>VLOOKUP($A52,Table2.5a!$A$3:$Y$198,'2.5a comparison'!D$2,FALSE)</f>
        <v>Alaska Power &amp; Telephone Company</v>
      </c>
      <c r="E52" s="4" t="e">
        <f>(VLOOKUP($A52,Table2.5a!$A$3:$Y$198,E$2,FALSE)-VLOOKUP($A52,#REF!,E$2,FALSE))/VLOOKUP($A52,Table2.5a!$A$3:$Y$198,E$2,FALSE)</f>
        <v>#VALUE!</v>
      </c>
      <c r="F52" s="4" t="e">
        <f>(VLOOKUP($A52,Table2.5a!$A$3:$Y$198,F$2,FALSE)-VLOOKUP($A52,#REF!,F$2,FALSE))/VLOOKUP($A52,Table2.5a!$A$3:$Y$198,F$2,FALSE)</f>
        <v>#VALUE!</v>
      </c>
      <c r="G52" s="4" t="e">
        <f>(VLOOKUP($A52,Table2.5a!$A$3:$Y$198,G$2,FALSE)-VLOOKUP($A52,#REF!,G$2,FALSE))/VLOOKUP($A52,Table2.5a!$A$3:$Y$198,G$2,FALSE)</f>
        <v>#VALUE!</v>
      </c>
      <c r="H52" s="4" t="e">
        <f>(VLOOKUP($A52,Table2.5a!$A$3:$Y$198,H$2,FALSE)-VLOOKUP($A52,#REF!,H$2,FALSE))/VLOOKUP($A52,Table2.5a!$A$3:$Y$198,H$2,FALSE)</f>
        <v>#REF!</v>
      </c>
      <c r="I52" s="4" t="e">
        <f>(VLOOKUP($A52,Table2.5a!$A$3:$Y$198,I$2,FALSE)-VLOOKUP($A52,#REF!,I$2,FALSE))/VLOOKUP($A52,Table2.5a!$A$3:$Y$198,I$2,FALSE)</f>
        <v>#REF!</v>
      </c>
      <c r="J52" s="4" t="e">
        <f>(VLOOKUP($A52,Table2.5a!$A$3:$Y$198,J$2,FALSE)-VLOOKUP($A52,#REF!,J$2,FALSE))/VLOOKUP($A52,Table2.5a!$A$3:$Y$198,J$2,FALSE)</f>
        <v>#REF!</v>
      </c>
      <c r="K52" s="4" t="e">
        <f>(VLOOKUP($A52,Table2.5a!$A$3:$Y$198,K$2,FALSE)-VLOOKUP($A52,#REF!,K$2,FALSE))/VLOOKUP($A52,Table2.5a!$A$3:$Y$198,K$2,FALSE)</f>
        <v>#REF!</v>
      </c>
      <c r="L52" s="4" t="e">
        <f>(VLOOKUP($A52,Table2.5a!$A$3:$Y$198,L$2,FALSE)-VLOOKUP($A52,#REF!,L$2,FALSE))/VLOOKUP($A52,Table2.5a!$A$3:$Y$198,L$2,FALSE)</f>
        <v>#REF!</v>
      </c>
      <c r="M52" s="4" t="e">
        <f>(VLOOKUP($A52,Table2.5a!$A$3:$Y$198,M$2,FALSE)-VLOOKUP($A52,#REF!,M$2,FALSE))/VLOOKUP($A52,Table2.5a!$A$3:$Y$198,M$2,FALSE)</f>
        <v>#REF!</v>
      </c>
      <c r="N52" s="4" t="e">
        <f>(VLOOKUP($A52,Table2.5a!$A$3:$Y$198,N$2,FALSE)-VLOOKUP($A52,#REF!,N$2,FALSE))/VLOOKUP($A52,Table2.5a!$A$3:$Y$198,N$2,FALSE)</f>
        <v>#REF!</v>
      </c>
      <c r="O52" s="4" t="e">
        <f>(VLOOKUP($A52,Table2.5a!$A$3:$Y$198,O$2,FALSE)-VLOOKUP($A52,#REF!,O$2,FALSE))/VLOOKUP($A52,Table2.5a!$A$3:$Y$198,O$2,FALSE)</f>
        <v>#REF!</v>
      </c>
      <c r="P52" s="4" t="e">
        <f>(VLOOKUP($A52,Table2.5a!$A$3:$Y$198,P$2,FALSE)-VLOOKUP($A52,#REF!,P$2,FALSE))/VLOOKUP($A52,Table2.5a!$A$3:$Y$198,P$2,FALSE)</f>
        <v>#REF!</v>
      </c>
      <c r="Q52" s="4" t="e">
        <f>(VLOOKUP($A52,Table2.5a!$A$3:$Y$198,Q$2,FALSE)-VLOOKUP($A52,#REF!,Q$2,FALSE))/VLOOKUP($A52,Table2.5a!$A$3:$Y$198,Q$2,FALSE)</f>
        <v>#REF!</v>
      </c>
      <c r="R52" s="4" t="e">
        <f>(VLOOKUP($A52,Table2.5a!$A$3:$Y$198,R$2,FALSE)-VLOOKUP($A52,#REF!,R$2,FALSE))/VLOOKUP($A52,Table2.5a!$A$3:$Y$198,R$2,FALSE)</f>
        <v>#REF!</v>
      </c>
      <c r="S52" s="4" t="e">
        <f>(VLOOKUP($A52,Table2.5a!$A$3:$Y$198,S$2,FALSE)-VLOOKUP($A52,#REF!,S$2,FALSE))/VLOOKUP($A52,Table2.5a!$A$3:$Y$198,S$2,FALSE)</f>
        <v>#REF!</v>
      </c>
      <c r="T52" s="4" t="e">
        <f>(VLOOKUP($A52,Table2.5a!$A$3:$Y$198,T$2,FALSE)-VLOOKUP($A52,#REF!,T$2,FALSE))/VLOOKUP($A52,Table2.5a!$A$3:$Y$198,T$2,FALSE)</f>
        <v>#REF!</v>
      </c>
      <c r="V52" s="78" t="str">
        <f>VLOOKUP($A52,Table2.5a!$A$3:$Y$198,E$2,FALSE)</f>
        <v>Eagle, Eagle Village</v>
      </c>
      <c r="W52" s="79" t="str">
        <f>VLOOKUP($A52,Table2.5a!$A$3:$Y$198,F$2,FALSE)</f>
        <v>Eagle_grid</v>
      </c>
      <c r="X52" s="79" t="str">
        <f>VLOOKUP($A52,Table2.5a!$A$3:$Y$198,G$2,FALSE)</f>
        <v>Yukon-Koyukuk/Upper Tanana</v>
      </c>
      <c r="Y52" s="80">
        <f>VLOOKUP($A52,Table2.5a!$A$3:$Y$198,H$2,FALSE)</f>
        <v>213.85058124999998</v>
      </c>
      <c r="Z52" s="88" t="e">
        <f>VLOOKUP($A52,#REF!,E$2,FALSE)</f>
        <v>#REF!</v>
      </c>
      <c r="AA52" s="66" t="e">
        <f>VLOOKUP($A52,#REF!,F$2,FALSE)</f>
        <v>#REF!</v>
      </c>
      <c r="AB52" s="66" t="e">
        <f>VLOOKUP($A52,#REF!,G$2,FALSE)</f>
        <v>#REF!</v>
      </c>
      <c r="AC52" s="89" t="e">
        <f>VLOOKUP($A52,#REF!,H$2,FALSE)</f>
        <v>#REF!</v>
      </c>
      <c r="AD52" s="65">
        <f>VLOOKUP($A52,Table2.5a!$A$3:$Y$198,I$2,FALSE)</f>
        <v>311.92500000000001</v>
      </c>
      <c r="AE52" s="66">
        <f>VLOOKUP($A52,Table2.5a!$A$3:$Y$198,J$2,FALSE)</f>
        <v>138.91666666666666</v>
      </c>
      <c r="AF52" s="66">
        <f>VLOOKUP($A52,Table2.5a!$A$3:$Y$198,K$2,FALSE)</f>
        <v>0.68558333333333321</v>
      </c>
      <c r="AG52" s="67">
        <f>VLOOKUP($A52,Table2.5a!$A$3:$Y$198,L$2,FALSE)</f>
        <v>92.544837416666653</v>
      </c>
      <c r="AH52" s="88" t="e">
        <f>VLOOKUP($A52,#REF!,I$2,FALSE)</f>
        <v>#REF!</v>
      </c>
      <c r="AI52" s="66" t="e">
        <f>VLOOKUP($A52,#REF!,J$2,FALSE)</f>
        <v>#REF!</v>
      </c>
      <c r="AJ52" s="66" t="e">
        <f>VLOOKUP($A52,#REF!,K$2,FALSE)</f>
        <v>#REF!</v>
      </c>
      <c r="AK52" s="89" t="e">
        <f>VLOOKUP($A52,#REF!,L$2,FALSE)</f>
        <v>#REF!</v>
      </c>
      <c r="AL52" s="65">
        <f>VLOOKUP($A52,Table2.5a!$A$3:$Y$198,M$2,FALSE)</f>
        <v>134.98699999999999</v>
      </c>
      <c r="AM52" s="66">
        <f>VLOOKUP($A52,Table2.5a!$A$3:$Y$198,N$2,FALSE)</f>
        <v>11.916666666666666</v>
      </c>
      <c r="AN52" s="66">
        <f>VLOOKUP($A52,Table2.5a!$A$3:$Y$198,O$2,FALSE)</f>
        <v>0.68558333333333321</v>
      </c>
      <c r="AO52" s="67">
        <f>VLOOKUP($A52,Table2.5a!$A$3:$Y$198,P$2,FALSE)</f>
        <v>188.00340399999996</v>
      </c>
      <c r="AP52" s="88" t="e">
        <f>VLOOKUP($A52,#REF!,M$2,FALSE)</f>
        <v>#REF!</v>
      </c>
      <c r="AQ52" s="66" t="e">
        <f>VLOOKUP($A52,#REF!,N$2,FALSE)</f>
        <v>#REF!</v>
      </c>
      <c r="AR52" s="96" t="e">
        <f>VLOOKUP($A52,#REF!,O$2,FALSE)</f>
        <v>#REF!</v>
      </c>
      <c r="AS52" s="96" t="e">
        <f>VLOOKUP($A52,#REF!,P$2,FALSE)</f>
        <v>#REF!</v>
      </c>
      <c r="AT52" s="65">
        <f>VLOOKUP($A52,Table2.5a!$A$3:$Y$198,Q$2,FALSE)</f>
        <v>274.22399999999999</v>
      </c>
      <c r="AU52" s="66">
        <f>VLOOKUP($A52,Table2.5a!$A$3:$Y$198,R$2,FALSE)</f>
        <v>34.083333333333329</v>
      </c>
      <c r="AV52" s="66">
        <f>VLOOKUP($A52,Table2.5a!$A$3:$Y$198,S$2,FALSE)</f>
        <v>0.68558333333333321</v>
      </c>
      <c r="AW52" s="67">
        <f>VLOOKUP($A52,Table2.5a!$A$3:$Y$198,T$2,FALSE)</f>
        <v>494.39882266666655</v>
      </c>
      <c r="AX52" s="88" t="e">
        <f>VLOOKUP($A52,#REF!,Q$2,FALSE)</f>
        <v>#REF!</v>
      </c>
      <c r="AY52" s="66" t="e">
        <f>VLOOKUP($A52,#REF!,R$2,FALSE)</f>
        <v>#REF!</v>
      </c>
      <c r="AZ52" s="66" t="e">
        <f>VLOOKUP($A52,#REF!,S$2,FALSE)</f>
        <v>#REF!</v>
      </c>
      <c r="BA52" s="89" t="e">
        <f>VLOOKUP($A52,#REF!,T$2,FALSE)</f>
        <v>#REF!</v>
      </c>
    </row>
    <row r="53" spans="1:53" x14ac:dyDescent="0.25">
      <c r="A53" t="s">
        <v>578</v>
      </c>
      <c r="B53">
        <f>VLOOKUP($A53,Table2.5a!$A$3:$Y$198,'2.5a comparison'!B$2,FALSE)</f>
        <v>331290</v>
      </c>
      <c r="C53">
        <f>VLOOKUP($A53,Table2.5a!$A$3:$Y$198,'2.5a comparison'!C$2,FALSE)</f>
        <v>169</v>
      </c>
      <c r="D53" t="str">
        <f>VLOOKUP($A53,Table2.5a!$A$3:$Y$198,'2.5a comparison'!D$2,FALSE)</f>
        <v>Alaska Village Electric Cooperative</v>
      </c>
      <c r="E53" s="4" t="e">
        <f>(VLOOKUP($A53,Table2.5a!$A$3:$Y$198,E$2,FALSE)-VLOOKUP($A53,#REF!,E$2,FALSE))/VLOOKUP($A53,Table2.5a!$A$3:$Y$198,E$2,FALSE)</f>
        <v>#VALUE!</v>
      </c>
      <c r="F53" s="4" t="e">
        <f>(VLOOKUP($A53,Table2.5a!$A$3:$Y$198,F$2,FALSE)-VLOOKUP($A53,#REF!,F$2,FALSE))/VLOOKUP($A53,Table2.5a!$A$3:$Y$198,F$2,FALSE)</f>
        <v>#VALUE!</v>
      </c>
      <c r="G53" s="4" t="e">
        <f>(VLOOKUP($A53,Table2.5a!$A$3:$Y$198,G$2,FALSE)-VLOOKUP($A53,#REF!,G$2,FALSE))/VLOOKUP($A53,Table2.5a!$A$3:$Y$198,G$2,FALSE)</f>
        <v>#VALUE!</v>
      </c>
      <c r="H53" s="4" t="e">
        <f>(VLOOKUP($A53,Table2.5a!$A$3:$Y$198,H$2,FALSE)-VLOOKUP($A53,#REF!,H$2,FALSE))/VLOOKUP($A53,Table2.5a!$A$3:$Y$198,H$2,FALSE)</f>
        <v>#REF!</v>
      </c>
      <c r="I53" s="4" t="e">
        <f>(VLOOKUP($A53,Table2.5a!$A$3:$Y$198,I$2,FALSE)-VLOOKUP($A53,#REF!,I$2,FALSE))/VLOOKUP($A53,Table2.5a!$A$3:$Y$198,I$2,FALSE)</f>
        <v>#REF!</v>
      </c>
      <c r="J53" s="4" t="e">
        <f>(VLOOKUP($A53,Table2.5a!$A$3:$Y$198,J$2,FALSE)-VLOOKUP($A53,#REF!,J$2,FALSE))/VLOOKUP($A53,Table2.5a!$A$3:$Y$198,J$2,FALSE)</f>
        <v>#REF!</v>
      </c>
      <c r="K53" s="4" t="e">
        <f>(VLOOKUP($A53,Table2.5a!$A$3:$Y$198,K$2,FALSE)-VLOOKUP($A53,#REF!,K$2,FALSE))/VLOOKUP($A53,Table2.5a!$A$3:$Y$198,K$2,FALSE)</f>
        <v>#REF!</v>
      </c>
      <c r="L53" s="4" t="e">
        <f>(VLOOKUP($A53,Table2.5a!$A$3:$Y$198,L$2,FALSE)-VLOOKUP($A53,#REF!,L$2,FALSE))/VLOOKUP($A53,Table2.5a!$A$3:$Y$198,L$2,FALSE)</f>
        <v>#REF!</v>
      </c>
      <c r="M53" s="4" t="e">
        <f>(VLOOKUP($A53,Table2.5a!$A$3:$Y$198,M$2,FALSE)-VLOOKUP($A53,#REF!,M$2,FALSE))/VLOOKUP($A53,Table2.5a!$A$3:$Y$198,M$2,FALSE)</f>
        <v>#REF!</v>
      </c>
      <c r="N53" s="4" t="e">
        <f>(VLOOKUP($A53,Table2.5a!$A$3:$Y$198,N$2,FALSE)-VLOOKUP($A53,#REF!,N$2,FALSE))/VLOOKUP($A53,Table2.5a!$A$3:$Y$198,N$2,FALSE)</f>
        <v>#REF!</v>
      </c>
      <c r="O53" s="4" t="e">
        <f>(VLOOKUP($A53,Table2.5a!$A$3:$Y$198,O$2,FALSE)-VLOOKUP($A53,#REF!,O$2,FALSE))/VLOOKUP($A53,Table2.5a!$A$3:$Y$198,O$2,FALSE)</f>
        <v>#REF!</v>
      </c>
      <c r="P53" s="4" t="e">
        <f>(VLOOKUP($A53,Table2.5a!$A$3:$Y$198,P$2,FALSE)-VLOOKUP($A53,#REF!,P$2,FALSE))/VLOOKUP($A53,Table2.5a!$A$3:$Y$198,P$2,FALSE)</f>
        <v>#REF!</v>
      </c>
      <c r="Q53" s="4" t="e">
        <f>(VLOOKUP($A53,Table2.5a!$A$3:$Y$198,Q$2,FALSE)-VLOOKUP($A53,#REF!,Q$2,FALSE))/VLOOKUP($A53,Table2.5a!$A$3:$Y$198,Q$2,FALSE)</f>
        <v>#REF!</v>
      </c>
      <c r="R53" s="4" t="e">
        <f>(VLOOKUP($A53,Table2.5a!$A$3:$Y$198,R$2,FALSE)-VLOOKUP($A53,#REF!,R$2,FALSE))/VLOOKUP($A53,Table2.5a!$A$3:$Y$198,R$2,FALSE)</f>
        <v>#REF!</v>
      </c>
      <c r="S53" s="4" t="e">
        <f>(VLOOKUP($A53,Table2.5a!$A$3:$Y$198,S$2,FALSE)-VLOOKUP($A53,#REF!,S$2,FALSE))/VLOOKUP($A53,Table2.5a!$A$3:$Y$198,S$2,FALSE)</f>
        <v>#REF!</v>
      </c>
      <c r="T53" s="4" t="e">
        <f>(VLOOKUP($A53,Table2.5a!$A$3:$Y$198,T$2,FALSE)-VLOOKUP($A53,#REF!,T$2,FALSE))/VLOOKUP($A53,Table2.5a!$A$3:$Y$198,T$2,FALSE)</f>
        <v>#REF!</v>
      </c>
      <c r="V53" s="78" t="str">
        <f>VLOOKUP($A53,Table2.5a!$A$3:$Y$198,E$2,FALSE)</f>
        <v>Eek</v>
      </c>
      <c r="W53" s="79" t="str">
        <f>VLOOKUP($A53,Table2.5a!$A$3:$Y$198,F$2,FALSE)</f>
        <v>Eek_grid</v>
      </c>
      <c r="X53" s="79" t="str">
        <f>VLOOKUP($A53,Table2.5a!$A$3:$Y$198,G$2,FALSE)</f>
        <v>Lower Yukon-Kuskokwim</v>
      </c>
      <c r="Y53" s="80">
        <f>VLOOKUP($A53,Table2.5a!$A$3:$Y$198,H$2,FALSE)</f>
        <v>271.96670716666665</v>
      </c>
      <c r="Z53" s="88" t="e">
        <f>VLOOKUP($A53,#REF!,E$2,FALSE)</f>
        <v>#REF!</v>
      </c>
      <c r="AA53" s="66" t="e">
        <f>VLOOKUP($A53,#REF!,F$2,FALSE)</f>
        <v>#REF!</v>
      </c>
      <c r="AB53" s="66" t="e">
        <f>VLOOKUP($A53,#REF!,G$2,FALSE)</f>
        <v>#REF!</v>
      </c>
      <c r="AC53" s="89" t="e">
        <f>VLOOKUP($A53,#REF!,H$2,FALSE)</f>
        <v>#REF!</v>
      </c>
      <c r="AD53" s="65">
        <f>VLOOKUP($A53,Table2.5a!$A$3:$Y$198,I$2,FALSE)</f>
        <v>536.64400000000001</v>
      </c>
      <c r="AE53" s="66">
        <f>VLOOKUP($A53,Table2.5a!$A$3:$Y$198,J$2,FALSE)</f>
        <v>107.75</v>
      </c>
      <c r="AF53" s="66">
        <f>VLOOKUP($A53,Table2.5a!$A$3:$Y$198,K$2,FALSE)</f>
        <v>0.50679166666666664</v>
      </c>
      <c r="AG53" s="67">
        <f>VLOOKUP($A53,Table2.5a!$A$3:$Y$198,L$2,FALSE)</f>
        <v>61.972005374999995</v>
      </c>
      <c r="AH53" s="88" t="e">
        <f>VLOOKUP($A53,#REF!,I$2,FALSE)</f>
        <v>#REF!</v>
      </c>
      <c r="AI53" s="66" t="e">
        <f>VLOOKUP($A53,#REF!,J$2,FALSE)</f>
        <v>#REF!</v>
      </c>
      <c r="AJ53" s="66" t="e">
        <f>VLOOKUP($A53,#REF!,K$2,FALSE)</f>
        <v>#REF!</v>
      </c>
      <c r="AK53" s="89" t="e">
        <f>VLOOKUP($A53,#REF!,L$2,FALSE)</f>
        <v>#REF!</v>
      </c>
      <c r="AL53" s="65">
        <f>VLOOKUP($A53,Table2.5a!$A$3:$Y$198,M$2,FALSE)</f>
        <v>122.283</v>
      </c>
      <c r="AM53" s="66">
        <f>VLOOKUP($A53,Table2.5a!$A$3:$Y$198,N$2,FALSE)</f>
        <v>7</v>
      </c>
      <c r="AN53" s="66">
        <f>VLOOKUP($A53,Table2.5a!$A$3:$Y$198,O$2,FALSE)</f>
        <v>0.50679166666666664</v>
      </c>
      <c r="AO53" s="67">
        <f>VLOOKUP($A53,Table2.5a!$A$3:$Y$198,P$2,FALSE)</f>
        <v>257.21450854166665</v>
      </c>
      <c r="AP53" s="88" t="e">
        <f>VLOOKUP($A53,#REF!,M$2,FALSE)</f>
        <v>#REF!</v>
      </c>
      <c r="AQ53" s="66" t="e">
        <f>VLOOKUP($A53,#REF!,N$2,FALSE)</f>
        <v>#REF!</v>
      </c>
      <c r="AR53" s="96" t="e">
        <f>VLOOKUP($A53,#REF!,O$2,FALSE)</f>
        <v>#REF!</v>
      </c>
      <c r="AS53" s="96" t="e">
        <f>VLOOKUP($A53,#REF!,P$2,FALSE)</f>
        <v>#REF!</v>
      </c>
      <c r="AT53" s="65">
        <f>VLOOKUP($A53,Table2.5a!$A$3:$Y$198,Q$2,FALSE)</f>
        <v>507.53499999999997</v>
      </c>
      <c r="AU53" s="66">
        <f>VLOOKUP($A53,Table2.5a!$A$3:$Y$198,R$2,FALSE)</f>
        <v>37.75</v>
      </c>
      <c r="AV53" s="66">
        <f>VLOOKUP($A53,Table2.5a!$A$3:$Y$198,S$2,FALSE)</f>
        <v>0.50679166666666664</v>
      </c>
      <c r="AW53" s="67">
        <f>VLOOKUP($A53,Table2.5a!$A$3:$Y$198,T$2,FALSE)</f>
        <v>591.15322108333328</v>
      </c>
      <c r="AX53" s="88" t="e">
        <f>VLOOKUP($A53,#REF!,Q$2,FALSE)</f>
        <v>#REF!</v>
      </c>
      <c r="AY53" s="66" t="e">
        <f>VLOOKUP($A53,#REF!,R$2,FALSE)</f>
        <v>#REF!</v>
      </c>
      <c r="AZ53" s="66" t="e">
        <f>VLOOKUP($A53,#REF!,S$2,FALSE)</f>
        <v>#REF!</v>
      </c>
      <c r="BA53" s="89" t="e">
        <f>VLOOKUP($A53,#REF!,T$2,FALSE)</f>
        <v>#REF!</v>
      </c>
    </row>
    <row r="54" spans="1:53" x14ac:dyDescent="0.25">
      <c r="A54" t="s">
        <v>823</v>
      </c>
      <c r="B54">
        <f>VLOOKUP($A54,Table2.5a!$A$3:$Y$198,'2.5a comparison'!B$2,FALSE)</f>
        <v>331940</v>
      </c>
      <c r="C54">
        <f>VLOOKUP($A54,Table2.5a!$A$3:$Y$198,'2.5a comparison'!C$2,FALSE)</f>
        <v>320</v>
      </c>
      <c r="D54" t="str">
        <f>VLOOKUP($A54,Table2.5a!$A$3:$Y$198,'2.5a comparison'!D$2,FALSE)</f>
        <v>Egegik Light &amp; Power Co</v>
      </c>
      <c r="E54" s="4" t="e">
        <f>(VLOOKUP($A54,Table2.5a!$A$3:$Y$198,E$2,FALSE)-VLOOKUP($A54,#REF!,E$2,FALSE))/VLOOKUP($A54,Table2.5a!$A$3:$Y$198,E$2,FALSE)</f>
        <v>#VALUE!</v>
      </c>
      <c r="F54" s="4" t="e">
        <f>(VLOOKUP($A54,Table2.5a!$A$3:$Y$198,F$2,FALSE)-VLOOKUP($A54,#REF!,F$2,FALSE))/VLOOKUP($A54,Table2.5a!$A$3:$Y$198,F$2,FALSE)</f>
        <v>#VALUE!</v>
      </c>
      <c r="G54" s="4" t="e">
        <f>(VLOOKUP($A54,Table2.5a!$A$3:$Y$198,G$2,FALSE)-VLOOKUP($A54,#REF!,G$2,FALSE))/VLOOKUP($A54,Table2.5a!$A$3:$Y$198,G$2,FALSE)</f>
        <v>#VALUE!</v>
      </c>
      <c r="H54" s="4" t="e">
        <f>(VLOOKUP($A54,Table2.5a!$A$3:$Y$198,H$2,FALSE)-VLOOKUP($A54,#REF!,H$2,FALSE))/VLOOKUP($A54,Table2.5a!$A$3:$Y$198,H$2,FALSE)</f>
        <v>#REF!</v>
      </c>
      <c r="I54" s="4" t="e">
        <f>(VLOOKUP($A54,Table2.5a!$A$3:$Y$198,I$2,FALSE)-VLOOKUP($A54,#REF!,I$2,FALSE))/VLOOKUP($A54,Table2.5a!$A$3:$Y$198,I$2,FALSE)</f>
        <v>#REF!</v>
      </c>
      <c r="J54" s="4" t="e">
        <f>(VLOOKUP($A54,Table2.5a!$A$3:$Y$198,J$2,FALSE)-VLOOKUP($A54,#REF!,J$2,FALSE))/VLOOKUP($A54,Table2.5a!$A$3:$Y$198,J$2,FALSE)</f>
        <v>#REF!</v>
      </c>
      <c r="K54" s="4" t="e">
        <f>(VLOOKUP($A54,Table2.5a!$A$3:$Y$198,K$2,FALSE)-VLOOKUP($A54,#REF!,K$2,FALSE))/VLOOKUP($A54,Table2.5a!$A$3:$Y$198,K$2,FALSE)</f>
        <v>#REF!</v>
      </c>
      <c r="L54" s="4" t="e">
        <f>(VLOOKUP($A54,Table2.5a!$A$3:$Y$198,L$2,FALSE)-VLOOKUP($A54,#REF!,L$2,FALSE))/VLOOKUP($A54,Table2.5a!$A$3:$Y$198,L$2,FALSE)</f>
        <v>#REF!</v>
      </c>
      <c r="M54" s="4" t="e">
        <f>(VLOOKUP($A54,Table2.5a!$A$3:$Y$198,M$2,FALSE)-VLOOKUP($A54,#REF!,M$2,FALSE))/VLOOKUP($A54,Table2.5a!$A$3:$Y$198,M$2,FALSE)</f>
        <v>#REF!</v>
      </c>
      <c r="N54" s="4" t="e">
        <f>(VLOOKUP($A54,Table2.5a!$A$3:$Y$198,N$2,FALSE)-VLOOKUP($A54,#REF!,N$2,FALSE))/VLOOKUP($A54,Table2.5a!$A$3:$Y$198,N$2,FALSE)</f>
        <v>#REF!</v>
      </c>
      <c r="O54" s="4" t="e">
        <f>(VLOOKUP($A54,Table2.5a!$A$3:$Y$198,O$2,FALSE)-VLOOKUP($A54,#REF!,O$2,FALSE))/VLOOKUP($A54,Table2.5a!$A$3:$Y$198,O$2,FALSE)</f>
        <v>#REF!</v>
      </c>
      <c r="P54" s="4" t="e">
        <f>(VLOOKUP($A54,Table2.5a!$A$3:$Y$198,P$2,FALSE)-VLOOKUP($A54,#REF!,P$2,FALSE))/VLOOKUP($A54,Table2.5a!$A$3:$Y$198,P$2,FALSE)</f>
        <v>#REF!</v>
      </c>
      <c r="Q54" s="4" t="e">
        <f>(VLOOKUP($A54,Table2.5a!$A$3:$Y$198,Q$2,FALSE)-VLOOKUP($A54,#REF!,Q$2,FALSE))/VLOOKUP($A54,Table2.5a!$A$3:$Y$198,Q$2,FALSE)</f>
        <v>#REF!</v>
      </c>
      <c r="R54" s="4" t="e">
        <f>(VLOOKUP($A54,Table2.5a!$A$3:$Y$198,R$2,FALSE)-VLOOKUP($A54,#REF!,R$2,FALSE))/VLOOKUP($A54,Table2.5a!$A$3:$Y$198,R$2,FALSE)</f>
        <v>#REF!</v>
      </c>
      <c r="S54" s="4" t="e">
        <f>(VLOOKUP($A54,Table2.5a!$A$3:$Y$198,S$2,FALSE)-VLOOKUP($A54,#REF!,S$2,FALSE))/VLOOKUP($A54,Table2.5a!$A$3:$Y$198,S$2,FALSE)</f>
        <v>#REF!</v>
      </c>
      <c r="T54" s="4" t="e">
        <f>(VLOOKUP($A54,Table2.5a!$A$3:$Y$198,T$2,FALSE)-VLOOKUP($A54,#REF!,T$2,FALSE))/VLOOKUP($A54,Table2.5a!$A$3:$Y$198,T$2,FALSE)</f>
        <v>#REF!</v>
      </c>
      <c r="V54" s="78" t="str">
        <f>VLOOKUP($A54,Table2.5a!$A$3:$Y$198,E$2,FALSE)</f>
        <v>Egegik</v>
      </c>
      <c r="W54" s="79" t="str">
        <f>VLOOKUP($A54,Table2.5a!$A$3:$Y$198,F$2,FALSE)</f>
        <v>Egegik_grid</v>
      </c>
      <c r="X54" s="79" t="str">
        <f>VLOOKUP($A54,Table2.5a!$A$3:$Y$198,G$2,FALSE)</f>
        <v>Bristol Bay</v>
      </c>
      <c r="Y54" s="80">
        <f>VLOOKUP($A54,Table2.5a!$A$3:$Y$198,H$2,FALSE)</f>
        <v>112.04050000000002</v>
      </c>
      <c r="Z54" s="88" t="e">
        <f>VLOOKUP($A54,#REF!,E$2,FALSE)</f>
        <v>#REF!</v>
      </c>
      <c r="AA54" s="66" t="e">
        <f>VLOOKUP($A54,#REF!,F$2,FALSE)</f>
        <v>#REF!</v>
      </c>
      <c r="AB54" s="66" t="e">
        <f>VLOOKUP($A54,#REF!,G$2,FALSE)</f>
        <v>#REF!</v>
      </c>
      <c r="AC54" s="89" t="e">
        <f>VLOOKUP($A54,#REF!,H$2,FALSE)</f>
        <v>#REF!</v>
      </c>
      <c r="AD54" s="65">
        <f>VLOOKUP($A54,Table2.5a!$A$3:$Y$198,I$2,FALSE)</f>
        <v>172.37</v>
      </c>
      <c r="AE54" s="66">
        <f>VLOOKUP($A54,Table2.5a!$A$3:$Y$198,J$2,FALSE)</f>
        <v>85.083333333333329</v>
      </c>
      <c r="AF54" s="66">
        <f>VLOOKUP($A54,Table2.5a!$A$3:$Y$198,K$2,FALSE)</f>
        <v>0.65000000000000013</v>
      </c>
      <c r="AG54" s="67">
        <f>VLOOKUP($A54,Table2.5a!$A$3:$Y$198,L$2,FALSE)</f>
        <v>176.83120000000002</v>
      </c>
      <c r="AH54" s="88" t="e">
        <f>VLOOKUP($A54,#REF!,I$2,FALSE)</f>
        <v>#REF!</v>
      </c>
      <c r="AI54" s="66" t="e">
        <f>VLOOKUP($A54,#REF!,J$2,FALSE)</f>
        <v>#REF!</v>
      </c>
      <c r="AJ54" s="66" t="e">
        <f>VLOOKUP($A54,#REF!,K$2,FALSE)</f>
        <v>#REF!</v>
      </c>
      <c r="AK54" s="89" t="e">
        <f>VLOOKUP($A54,#REF!,L$2,FALSE)</f>
        <v>#REF!</v>
      </c>
      <c r="AL54" s="65">
        <f>VLOOKUP($A54,Table2.5a!$A$3:$Y$198,M$2,FALSE)</f>
        <v>272.048</v>
      </c>
      <c r="AM54" s="66">
        <f>VLOOKUP($A54,Table2.5a!$A$3:$Y$198,N$2,FALSE)</f>
        <v>18</v>
      </c>
      <c r="AN54" s="66">
        <f>VLOOKUP($A54,Table2.5a!$A$3:$Y$198,O$2,FALSE)</f>
        <v>0.65000000000000013</v>
      </c>
      <c r="AO54" s="67">
        <f>VLOOKUP($A54,Table2.5a!$A$3:$Y$198,P$2,FALSE)</f>
        <v>82.030650000000009</v>
      </c>
      <c r="AP54" s="88" t="e">
        <f>VLOOKUP($A54,#REF!,M$2,FALSE)</f>
        <v>#REF!</v>
      </c>
      <c r="AQ54" s="66" t="e">
        <f>VLOOKUP($A54,#REF!,N$2,FALSE)</f>
        <v>#REF!</v>
      </c>
      <c r="AR54" s="96" t="e">
        <f>VLOOKUP($A54,#REF!,O$2,FALSE)</f>
        <v>#REF!</v>
      </c>
      <c r="AS54" s="96" t="e">
        <f>VLOOKUP($A54,#REF!,P$2,FALSE)</f>
        <v>#REF!</v>
      </c>
      <c r="AT54" s="65">
        <f>VLOOKUP($A54,Table2.5a!$A$3:$Y$198,Q$2,FALSE)</f>
        <v>126.20099999999999</v>
      </c>
      <c r="AU54" s="66">
        <f>VLOOKUP($A54,Table2.5a!$A$3:$Y$198,R$2,FALSE)</f>
        <v>23.916666666666668</v>
      </c>
      <c r="AV54" s="66">
        <f>VLOOKUP($A54,Table2.5a!$A$3:$Y$198,S$2,FALSE)</f>
        <v>0.65000000000000013</v>
      </c>
      <c r="AW54" s="67">
        <f>VLOOKUP($A54,Table2.5a!$A$3:$Y$198,T$2,FALSE)</f>
        <v>370.90235000000007</v>
      </c>
      <c r="AX54" s="88" t="e">
        <f>VLOOKUP($A54,#REF!,Q$2,FALSE)</f>
        <v>#REF!</v>
      </c>
      <c r="AY54" s="66" t="e">
        <f>VLOOKUP($A54,#REF!,R$2,FALSE)</f>
        <v>#REF!</v>
      </c>
      <c r="AZ54" s="66" t="e">
        <f>VLOOKUP($A54,#REF!,S$2,FALSE)</f>
        <v>#REF!</v>
      </c>
      <c r="BA54" s="89" t="e">
        <f>VLOOKUP($A54,#REF!,T$2,FALSE)</f>
        <v>#REF!</v>
      </c>
    </row>
    <row r="55" spans="1:53" x14ac:dyDescent="0.25">
      <c r="A55" t="s">
        <v>581</v>
      </c>
      <c r="B55">
        <f>VLOOKUP($A55,Table2.5a!$A$3:$Y$198,'2.5a comparison'!B$2,FALSE)</f>
        <v>331950</v>
      </c>
      <c r="C55">
        <f>VLOOKUP($A55,Table2.5a!$A$3:$Y$198,'2.5a comparison'!C$2,FALSE)</f>
        <v>688</v>
      </c>
      <c r="D55" t="str">
        <f>VLOOKUP($A55,Table2.5a!$A$3:$Y$198,'2.5a comparison'!D$2,FALSE)</f>
        <v>Alaska Village Electric Cooperative</v>
      </c>
      <c r="E55" s="4" t="e">
        <f>(VLOOKUP($A55,Table2.5a!$A$3:$Y$198,E$2,FALSE)-VLOOKUP($A55,#REF!,E$2,FALSE))/VLOOKUP($A55,Table2.5a!$A$3:$Y$198,E$2,FALSE)</f>
        <v>#VALUE!</v>
      </c>
      <c r="F55" s="4" t="e">
        <f>(VLOOKUP($A55,Table2.5a!$A$3:$Y$198,F$2,FALSE)-VLOOKUP($A55,#REF!,F$2,FALSE))/VLOOKUP($A55,Table2.5a!$A$3:$Y$198,F$2,FALSE)</f>
        <v>#VALUE!</v>
      </c>
      <c r="G55" s="4" t="e">
        <f>(VLOOKUP($A55,Table2.5a!$A$3:$Y$198,G$2,FALSE)-VLOOKUP($A55,#REF!,G$2,FALSE))/VLOOKUP($A55,Table2.5a!$A$3:$Y$198,G$2,FALSE)</f>
        <v>#VALUE!</v>
      </c>
      <c r="H55" s="4" t="e">
        <f>(VLOOKUP($A55,Table2.5a!$A$3:$Y$198,H$2,FALSE)-VLOOKUP($A55,#REF!,H$2,FALSE))/VLOOKUP($A55,Table2.5a!$A$3:$Y$198,H$2,FALSE)</f>
        <v>#REF!</v>
      </c>
      <c r="I55" s="4" t="e">
        <f>(VLOOKUP($A55,Table2.5a!$A$3:$Y$198,I$2,FALSE)-VLOOKUP($A55,#REF!,I$2,FALSE))/VLOOKUP($A55,Table2.5a!$A$3:$Y$198,I$2,FALSE)</f>
        <v>#REF!</v>
      </c>
      <c r="J55" s="4" t="e">
        <f>(VLOOKUP($A55,Table2.5a!$A$3:$Y$198,J$2,FALSE)-VLOOKUP($A55,#REF!,J$2,FALSE))/VLOOKUP($A55,Table2.5a!$A$3:$Y$198,J$2,FALSE)</f>
        <v>#REF!</v>
      </c>
      <c r="K55" s="4" t="e">
        <f>(VLOOKUP($A55,Table2.5a!$A$3:$Y$198,K$2,FALSE)-VLOOKUP($A55,#REF!,K$2,FALSE))/VLOOKUP($A55,Table2.5a!$A$3:$Y$198,K$2,FALSE)</f>
        <v>#REF!</v>
      </c>
      <c r="L55" s="4" t="e">
        <f>(VLOOKUP($A55,Table2.5a!$A$3:$Y$198,L$2,FALSE)-VLOOKUP($A55,#REF!,L$2,FALSE))/VLOOKUP($A55,Table2.5a!$A$3:$Y$198,L$2,FALSE)</f>
        <v>#REF!</v>
      </c>
      <c r="M55" s="4" t="e">
        <f>(VLOOKUP($A55,Table2.5a!$A$3:$Y$198,M$2,FALSE)-VLOOKUP($A55,#REF!,M$2,FALSE))/VLOOKUP($A55,Table2.5a!$A$3:$Y$198,M$2,FALSE)</f>
        <v>#REF!</v>
      </c>
      <c r="N55" s="4" t="e">
        <f>(VLOOKUP($A55,Table2.5a!$A$3:$Y$198,N$2,FALSE)-VLOOKUP($A55,#REF!,N$2,FALSE))/VLOOKUP($A55,Table2.5a!$A$3:$Y$198,N$2,FALSE)</f>
        <v>#REF!</v>
      </c>
      <c r="O55" s="4" t="e">
        <f>(VLOOKUP($A55,Table2.5a!$A$3:$Y$198,O$2,FALSE)-VLOOKUP($A55,#REF!,O$2,FALSE))/VLOOKUP($A55,Table2.5a!$A$3:$Y$198,O$2,FALSE)</f>
        <v>#REF!</v>
      </c>
      <c r="P55" s="4" t="e">
        <f>(VLOOKUP($A55,Table2.5a!$A$3:$Y$198,P$2,FALSE)-VLOOKUP($A55,#REF!,P$2,FALSE))/VLOOKUP($A55,Table2.5a!$A$3:$Y$198,P$2,FALSE)</f>
        <v>#REF!</v>
      </c>
      <c r="Q55" s="4" t="e">
        <f>(VLOOKUP($A55,Table2.5a!$A$3:$Y$198,Q$2,FALSE)-VLOOKUP($A55,#REF!,Q$2,FALSE))/VLOOKUP($A55,Table2.5a!$A$3:$Y$198,Q$2,FALSE)</f>
        <v>#REF!</v>
      </c>
      <c r="R55" s="4" t="e">
        <f>(VLOOKUP($A55,Table2.5a!$A$3:$Y$198,R$2,FALSE)-VLOOKUP($A55,#REF!,R$2,FALSE))/VLOOKUP($A55,Table2.5a!$A$3:$Y$198,R$2,FALSE)</f>
        <v>#REF!</v>
      </c>
      <c r="S55" s="4" t="e">
        <f>(VLOOKUP($A55,Table2.5a!$A$3:$Y$198,S$2,FALSE)-VLOOKUP($A55,#REF!,S$2,FALSE))/VLOOKUP($A55,Table2.5a!$A$3:$Y$198,S$2,FALSE)</f>
        <v>#REF!</v>
      </c>
      <c r="T55" s="4" t="e">
        <f>(VLOOKUP($A55,Table2.5a!$A$3:$Y$198,T$2,FALSE)-VLOOKUP($A55,#REF!,T$2,FALSE))/VLOOKUP($A55,Table2.5a!$A$3:$Y$198,T$2,FALSE)</f>
        <v>#REF!</v>
      </c>
      <c r="V55" s="78" t="str">
        <f>VLOOKUP($A55,Table2.5a!$A$3:$Y$198,E$2,FALSE)</f>
        <v>Ekwok</v>
      </c>
      <c r="W55" s="79" t="str">
        <f>VLOOKUP($A55,Table2.5a!$A$3:$Y$198,F$2,FALSE)</f>
        <v>New_Stuyahok_grid</v>
      </c>
      <c r="X55" s="79" t="str">
        <f>VLOOKUP($A55,Table2.5a!$A$3:$Y$198,G$2,FALSE)</f>
        <v>Bristol Bay</v>
      </c>
      <c r="Y55" s="80">
        <f>VLOOKUP($A55,Table2.5a!$A$3:$Y$198,H$2,FALSE)</f>
        <v>126.81221541666666</v>
      </c>
      <c r="Z55" s="88" t="e">
        <f>VLOOKUP($A55,#REF!,E$2,FALSE)</f>
        <v>#REF!</v>
      </c>
      <c r="AA55" s="66" t="e">
        <f>VLOOKUP($A55,#REF!,F$2,FALSE)</f>
        <v>#REF!</v>
      </c>
      <c r="AB55" s="66" t="e">
        <f>VLOOKUP($A55,#REF!,G$2,FALSE)</f>
        <v>#REF!</v>
      </c>
      <c r="AC55" s="89" t="e">
        <f>VLOOKUP($A55,#REF!,H$2,FALSE)</f>
        <v>#REF!</v>
      </c>
      <c r="AD55" s="65">
        <f>VLOOKUP($A55,Table2.5a!$A$3:$Y$198,I$2,FALSE)</f>
        <v>233.05</v>
      </c>
      <c r="AE55" s="66">
        <f>VLOOKUP($A55,Table2.5a!$A$3:$Y$198,J$2,FALSE)</f>
        <v>51.166666666666664</v>
      </c>
      <c r="AF55" s="66">
        <f>VLOOKUP($A55,Table2.5a!$A$3:$Y$198,K$2,FALSE)</f>
        <v>0.54414166666666663</v>
      </c>
      <c r="AG55" s="67">
        <f>VLOOKUP($A55,Table2.5a!$A$3:$Y$198,L$2,FALSE)</f>
        <v>0</v>
      </c>
      <c r="AH55" s="88" t="e">
        <f>VLOOKUP($A55,#REF!,I$2,FALSE)</f>
        <v>#REF!</v>
      </c>
      <c r="AI55" s="66" t="e">
        <f>VLOOKUP($A55,#REF!,J$2,FALSE)</f>
        <v>#REF!</v>
      </c>
      <c r="AJ55" s="66" t="e">
        <f>VLOOKUP($A55,#REF!,K$2,FALSE)</f>
        <v>#REF!</v>
      </c>
      <c r="AK55" s="89" t="e">
        <f>VLOOKUP($A55,#REF!,L$2,FALSE)</f>
        <v>#REF!</v>
      </c>
      <c r="AL55" s="65">
        <f>VLOOKUP($A55,Table2.5a!$A$3:$Y$198,M$2,FALSE)</f>
        <v>0</v>
      </c>
      <c r="AM55" s="66">
        <f>VLOOKUP($A55,Table2.5a!$A$3:$Y$198,N$2,FALSE)</f>
        <v>9.4166666666666661</v>
      </c>
      <c r="AN55" s="66">
        <f>VLOOKUP($A55,Table2.5a!$A$3:$Y$198,O$2,FALSE)</f>
        <v>0</v>
      </c>
      <c r="AO55" s="67">
        <f>VLOOKUP($A55,Table2.5a!$A$3:$Y$198,P$2,FALSE)</f>
        <v>119.49677484999999</v>
      </c>
      <c r="AP55" s="88" t="e">
        <f>VLOOKUP($A55,#REF!,M$2,FALSE)</f>
        <v>#REF!</v>
      </c>
      <c r="AQ55" s="66" t="e">
        <f>VLOOKUP($A55,#REF!,N$2,FALSE)</f>
        <v>#REF!</v>
      </c>
      <c r="AR55" s="96" t="e">
        <f>VLOOKUP($A55,#REF!,O$2,FALSE)</f>
        <v>#REF!</v>
      </c>
      <c r="AS55" s="96" t="e">
        <f>VLOOKUP($A55,#REF!,P$2,FALSE)</f>
        <v>#REF!</v>
      </c>
      <c r="AT55" s="65">
        <f>VLOOKUP($A55,Table2.5a!$A$3:$Y$198,Q$2,FALSE)</f>
        <v>219.60599999999999</v>
      </c>
      <c r="AU55" s="66">
        <f>VLOOKUP($A55,Table2.5a!$A$3:$Y$198,R$2,FALSE)</f>
        <v>20.916666666666668</v>
      </c>
      <c r="AV55" s="66">
        <f>VLOOKUP($A55,Table2.5a!$A$3:$Y$198,S$2,FALSE)</f>
        <v>0.54414166666666663</v>
      </c>
      <c r="AW55" s="67">
        <f>VLOOKUP($A55,Table2.5a!$A$3:$Y$198,T$2,FALSE)</f>
        <v>246.30899026666665</v>
      </c>
      <c r="AX55" s="88" t="e">
        <f>VLOOKUP($A55,#REF!,Q$2,FALSE)</f>
        <v>#REF!</v>
      </c>
      <c r="AY55" s="66" t="e">
        <f>VLOOKUP($A55,#REF!,R$2,FALSE)</f>
        <v>#REF!</v>
      </c>
      <c r="AZ55" s="66" t="e">
        <f>VLOOKUP($A55,#REF!,S$2,FALSE)</f>
        <v>#REF!</v>
      </c>
      <c r="BA55" s="89" t="e">
        <f>VLOOKUP($A55,#REF!,T$2,FALSE)</f>
        <v>#REF!</v>
      </c>
    </row>
    <row r="56" spans="1:53" x14ac:dyDescent="0.25">
      <c r="A56" t="s">
        <v>1065</v>
      </c>
      <c r="B56">
        <f>VLOOKUP($A56,Table2.5a!$A$3:$Y$198,'2.5a comparison'!B$2,FALSE)</f>
        <v>331960</v>
      </c>
      <c r="C56">
        <f>VLOOKUP($A56,Table2.5a!$A$3:$Y$198,'2.5a comparison'!C$2,FALSE)</f>
        <v>701</v>
      </c>
      <c r="D56" t="str">
        <f>VLOOKUP($A56,Table2.5a!$A$3:$Y$198,'2.5a comparison'!D$2,FALSE)</f>
        <v>Elfin Cove Utility Commission</v>
      </c>
      <c r="E56" s="4" t="e">
        <f>(VLOOKUP($A56,Table2.5a!$A$3:$Y$198,E$2,FALSE)-VLOOKUP($A56,#REF!,E$2,FALSE))/VLOOKUP($A56,Table2.5a!$A$3:$Y$198,E$2,FALSE)</f>
        <v>#VALUE!</v>
      </c>
      <c r="F56" s="4" t="e">
        <f>(VLOOKUP($A56,Table2.5a!$A$3:$Y$198,F$2,FALSE)-VLOOKUP($A56,#REF!,F$2,FALSE))/VLOOKUP($A56,Table2.5a!$A$3:$Y$198,F$2,FALSE)</f>
        <v>#VALUE!</v>
      </c>
      <c r="G56" s="4" t="e">
        <f>(VLOOKUP($A56,Table2.5a!$A$3:$Y$198,G$2,FALSE)-VLOOKUP($A56,#REF!,G$2,FALSE))/VLOOKUP($A56,Table2.5a!$A$3:$Y$198,G$2,FALSE)</f>
        <v>#VALUE!</v>
      </c>
      <c r="H56" s="4" t="e">
        <f>(VLOOKUP($A56,Table2.5a!$A$3:$Y$198,H$2,FALSE)-VLOOKUP($A56,#REF!,H$2,FALSE))/VLOOKUP($A56,Table2.5a!$A$3:$Y$198,H$2,FALSE)</f>
        <v>#REF!</v>
      </c>
      <c r="I56" s="4" t="e">
        <f>(VLOOKUP($A56,Table2.5a!$A$3:$Y$198,I$2,FALSE)-VLOOKUP($A56,#REF!,I$2,FALSE))/VLOOKUP($A56,Table2.5a!$A$3:$Y$198,I$2,FALSE)</f>
        <v>#REF!</v>
      </c>
      <c r="J56" s="4" t="e">
        <f>(VLOOKUP($A56,Table2.5a!$A$3:$Y$198,J$2,FALSE)-VLOOKUP($A56,#REF!,J$2,FALSE))/VLOOKUP($A56,Table2.5a!$A$3:$Y$198,J$2,FALSE)</f>
        <v>#REF!</v>
      </c>
      <c r="K56" s="4" t="e">
        <f>(VLOOKUP($A56,Table2.5a!$A$3:$Y$198,K$2,FALSE)-VLOOKUP($A56,#REF!,K$2,FALSE))/VLOOKUP($A56,Table2.5a!$A$3:$Y$198,K$2,FALSE)</f>
        <v>#REF!</v>
      </c>
      <c r="L56" s="4" t="e">
        <f>(VLOOKUP($A56,Table2.5a!$A$3:$Y$198,L$2,FALSE)-VLOOKUP($A56,#REF!,L$2,FALSE))/VLOOKUP($A56,Table2.5a!$A$3:$Y$198,L$2,FALSE)</f>
        <v>#REF!</v>
      </c>
      <c r="M56" s="4" t="e">
        <f>(VLOOKUP($A56,Table2.5a!$A$3:$Y$198,M$2,FALSE)-VLOOKUP($A56,#REF!,M$2,FALSE))/VLOOKUP($A56,Table2.5a!$A$3:$Y$198,M$2,FALSE)</f>
        <v>#REF!</v>
      </c>
      <c r="N56" s="4" t="e">
        <f>(VLOOKUP($A56,Table2.5a!$A$3:$Y$198,N$2,FALSE)-VLOOKUP($A56,#REF!,N$2,FALSE))/VLOOKUP($A56,Table2.5a!$A$3:$Y$198,N$2,FALSE)</f>
        <v>#REF!</v>
      </c>
      <c r="O56" s="4" t="e">
        <f>(VLOOKUP($A56,Table2.5a!$A$3:$Y$198,O$2,FALSE)-VLOOKUP($A56,#REF!,O$2,FALSE))/VLOOKUP($A56,Table2.5a!$A$3:$Y$198,O$2,FALSE)</f>
        <v>#REF!</v>
      </c>
      <c r="P56" s="4" t="e">
        <f>(VLOOKUP($A56,Table2.5a!$A$3:$Y$198,P$2,FALSE)-VLOOKUP($A56,#REF!,P$2,FALSE))/VLOOKUP($A56,Table2.5a!$A$3:$Y$198,P$2,FALSE)</f>
        <v>#REF!</v>
      </c>
      <c r="Q56" s="4" t="e">
        <f>(VLOOKUP($A56,Table2.5a!$A$3:$Y$198,Q$2,FALSE)-VLOOKUP($A56,#REF!,Q$2,FALSE))/VLOOKUP($A56,Table2.5a!$A$3:$Y$198,Q$2,FALSE)</f>
        <v>#REF!</v>
      </c>
      <c r="R56" s="4" t="e">
        <f>(VLOOKUP($A56,Table2.5a!$A$3:$Y$198,R$2,FALSE)-VLOOKUP($A56,#REF!,R$2,FALSE))/VLOOKUP($A56,Table2.5a!$A$3:$Y$198,R$2,FALSE)</f>
        <v>#REF!</v>
      </c>
      <c r="S56" s="4" t="e">
        <f>(VLOOKUP($A56,Table2.5a!$A$3:$Y$198,S$2,FALSE)-VLOOKUP($A56,#REF!,S$2,FALSE))/VLOOKUP($A56,Table2.5a!$A$3:$Y$198,S$2,FALSE)</f>
        <v>#REF!</v>
      </c>
      <c r="T56" s="4" t="e">
        <f>(VLOOKUP($A56,Table2.5a!$A$3:$Y$198,T$2,FALSE)-VLOOKUP($A56,#REF!,T$2,FALSE))/VLOOKUP($A56,Table2.5a!$A$3:$Y$198,T$2,FALSE)</f>
        <v>#REF!</v>
      </c>
      <c r="V56" s="78" t="str">
        <f>VLOOKUP($A56,Table2.5a!$A$3:$Y$198,E$2,FALSE)</f>
        <v>Elfin Cove</v>
      </c>
      <c r="W56" s="79" t="str">
        <f>VLOOKUP($A56,Table2.5a!$A$3:$Y$198,F$2,FALSE)</f>
        <v>Elfin Cove_grid</v>
      </c>
      <c r="X56" s="79" t="str">
        <f>VLOOKUP($A56,Table2.5a!$A$3:$Y$198,G$2,FALSE)</f>
        <v>Southeast</v>
      </c>
      <c r="Y56" s="80">
        <f>VLOOKUP($A56,Table2.5a!$A$3:$Y$198,H$2,FALSE)</f>
        <v>55.003079999999997</v>
      </c>
      <c r="Z56" s="88" t="e">
        <f>VLOOKUP($A56,#REF!,E$2,FALSE)</f>
        <v>#REF!</v>
      </c>
      <c r="AA56" s="66" t="e">
        <f>VLOOKUP($A56,#REF!,F$2,FALSE)</f>
        <v>#REF!</v>
      </c>
      <c r="AB56" s="66" t="e">
        <f>VLOOKUP($A56,#REF!,G$2,FALSE)</f>
        <v>#REF!</v>
      </c>
      <c r="AC56" s="89" t="e">
        <f>VLOOKUP($A56,#REF!,H$2,FALSE)</f>
        <v>#REF!</v>
      </c>
      <c r="AD56" s="65">
        <f>VLOOKUP($A56,Table2.5a!$A$3:$Y$198,I$2,FALSE)</f>
        <v>83.337999999999994</v>
      </c>
      <c r="AE56" s="66">
        <f>VLOOKUP($A56,Table2.5a!$A$3:$Y$198,J$2,FALSE)</f>
        <v>44.416666666666664</v>
      </c>
      <c r="AF56" s="66">
        <f>VLOOKUP($A56,Table2.5a!$A$3:$Y$198,K$2,FALSE)</f>
        <v>0.66</v>
      </c>
      <c r="AG56" s="67">
        <f>VLOOKUP($A56,Table2.5a!$A$3:$Y$198,L$2,FALSE)</f>
        <v>137.76774</v>
      </c>
      <c r="AH56" s="88" t="e">
        <f>VLOOKUP($A56,#REF!,I$2,FALSE)</f>
        <v>#REF!</v>
      </c>
      <c r="AI56" s="66" t="e">
        <f>VLOOKUP($A56,#REF!,J$2,FALSE)</f>
        <v>#REF!</v>
      </c>
      <c r="AJ56" s="66" t="e">
        <f>VLOOKUP($A56,#REF!,K$2,FALSE)</f>
        <v>#REF!</v>
      </c>
      <c r="AK56" s="89" t="e">
        <f>VLOOKUP($A56,#REF!,L$2,FALSE)</f>
        <v>#REF!</v>
      </c>
      <c r="AL56" s="65">
        <f>VLOOKUP($A56,Table2.5a!$A$3:$Y$198,M$2,FALSE)</f>
        <v>208.739</v>
      </c>
      <c r="AM56" s="66">
        <f>VLOOKUP($A56,Table2.5a!$A$3:$Y$198,N$2,FALSE)</f>
        <v>6.75</v>
      </c>
      <c r="AN56" s="66">
        <f>VLOOKUP($A56,Table2.5a!$A$3:$Y$198,O$2,FALSE)</f>
        <v>0.66</v>
      </c>
      <c r="AO56" s="67">
        <f>VLOOKUP($A56,Table2.5a!$A$3:$Y$198,P$2,FALSE)</f>
        <v>5.7862200000000001</v>
      </c>
      <c r="AP56" s="88" t="e">
        <f>VLOOKUP($A56,#REF!,M$2,FALSE)</f>
        <v>#REF!</v>
      </c>
      <c r="AQ56" s="66" t="e">
        <f>VLOOKUP($A56,#REF!,N$2,FALSE)</f>
        <v>#REF!</v>
      </c>
      <c r="AR56" s="96" t="e">
        <f>VLOOKUP($A56,#REF!,O$2,FALSE)</f>
        <v>#REF!</v>
      </c>
      <c r="AS56" s="96" t="e">
        <f>VLOOKUP($A56,#REF!,P$2,FALSE)</f>
        <v>#REF!</v>
      </c>
      <c r="AT56" s="65">
        <f>VLOOKUP($A56,Table2.5a!$A$3:$Y$198,Q$2,FALSE)</f>
        <v>8.7669999999999995</v>
      </c>
      <c r="AU56" s="66">
        <f>VLOOKUP($A56,Table2.5a!$A$3:$Y$198,R$2,FALSE)</f>
        <v>27.666666666666668</v>
      </c>
      <c r="AV56" s="66">
        <f>VLOOKUP($A56,Table2.5a!$A$3:$Y$198,S$2,FALSE)</f>
        <v>0.66</v>
      </c>
      <c r="AW56" s="67">
        <f>VLOOKUP($A56,Table2.5a!$A$3:$Y$198,T$2,FALSE)</f>
        <v>198.55704</v>
      </c>
      <c r="AX56" s="88" t="e">
        <f>VLOOKUP($A56,#REF!,Q$2,FALSE)</f>
        <v>#REF!</v>
      </c>
      <c r="AY56" s="66" t="e">
        <f>VLOOKUP($A56,#REF!,R$2,FALSE)</f>
        <v>#REF!</v>
      </c>
      <c r="AZ56" s="66" t="e">
        <f>VLOOKUP($A56,#REF!,S$2,FALSE)</f>
        <v>#REF!</v>
      </c>
      <c r="BA56" s="89" t="e">
        <f>VLOOKUP($A56,#REF!,T$2,FALSE)</f>
        <v>#REF!</v>
      </c>
    </row>
    <row r="57" spans="1:53" x14ac:dyDescent="0.25">
      <c r="A57" t="s">
        <v>585</v>
      </c>
      <c r="B57">
        <f>VLOOKUP($A57,Table2.5a!$A$3:$Y$198,'2.5a comparison'!B$2,FALSE)</f>
        <v>331300</v>
      </c>
      <c r="C57">
        <f>VLOOKUP($A57,Table2.5a!$A$3:$Y$198,'2.5a comparison'!C$2,FALSE)</f>
        <v>169</v>
      </c>
      <c r="D57" t="str">
        <f>VLOOKUP($A57,Table2.5a!$A$3:$Y$198,'2.5a comparison'!D$2,FALSE)</f>
        <v>Alaska Village Electric Cooperative</v>
      </c>
      <c r="E57" s="4" t="e">
        <f>(VLOOKUP($A57,Table2.5a!$A$3:$Y$198,E$2,FALSE)-VLOOKUP($A57,#REF!,E$2,FALSE))/VLOOKUP($A57,Table2.5a!$A$3:$Y$198,E$2,FALSE)</f>
        <v>#VALUE!</v>
      </c>
      <c r="F57" s="4" t="e">
        <f>(VLOOKUP($A57,Table2.5a!$A$3:$Y$198,F$2,FALSE)-VLOOKUP($A57,#REF!,F$2,FALSE))/VLOOKUP($A57,Table2.5a!$A$3:$Y$198,F$2,FALSE)</f>
        <v>#VALUE!</v>
      </c>
      <c r="G57" s="4" t="e">
        <f>(VLOOKUP($A57,Table2.5a!$A$3:$Y$198,G$2,FALSE)-VLOOKUP($A57,#REF!,G$2,FALSE))/VLOOKUP($A57,Table2.5a!$A$3:$Y$198,G$2,FALSE)</f>
        <v>#VALUE!</v>
      </c>
      <c r="H57" s="4" t="e">
        <f>(VLOOKUP($A57,Table2.5a!$A$3:$Y$198,H$2,FALSE)-VLOOKUP($A57,#REF!,H$2,FALSE))/VLOOKUP($A57,Table2.5a!$A$3:$Y$198,H$2,FALSE)</f>
        <v>#REF!</v>
      </c>
      <c r="I57" s="4" t="e">
        <f>(VLOOKUP($A57,Table2.5a!$A$3:$Y$198,I$2,FALSE)-VLOOKUP($A57,#REF!,I$2,FALSE))/VLOOKUP($A57,Table2.5a!$A$3:$Y$198,I$2,FALSE)</f>
        <v>#REF!</v>
      </c>
      <c r="J57" s="4" t="e">
        <f>(VLOOKUP($A57,Table2.5a!$A$3:$Y$198,J$2,FALSE)-VLOOKUP($A57,#REF!,J$2,FALSE))/VLOOKUP($A57,Table2.5a!$A$3:$Y$198,J$2,FALSE)</f>
        <v>#REF!</v>
      </c>
      <c r="K57" s="4" t="e">
        <f>(VLOOKUP($A57,Table2.5a!$A$3:$Y$198,K$2,FALSE)-VLOOKUP($A57,#REF!,K$2,FALSE))/VLOOKUP($A57,Table2.5a!$A$3:$Y$198,K$2,FALSE)</f>
        <v>#REF!</v>
      </c>
      <c r="L57" s="4" t="e">
        <f>(VLOOKUP($A57,Table2.5a!$A$3:$Y$198,L$2,FALSE)-VLOOKUP($A57,#REF!,L$2,FALSE))/VLOOKUP($A57,Table2.5a!$A$3:$Y$198,L$2,FALSE)</f>
        <v>#REF!</v>
      </c>
      <c r="M57" s="4" t="e">
        <f>(VLOOKUP($A57,Table2.5a!$A$3:$Y$198,M$2,FALSE)-VLOOKUP($A57,#REF!,M$2,FALSE))/VLOOKUP($A57,Table2.5a!$A$3:$Y$198,M$2,FALSE)</f>
        <v>#REF!</v>
      </c>
      <c r="N57" s="4" t="e">
        <f>(VLOOKUP($A57,Table2.5a!$A$3:$Y$198,N$2,FALSE)-VLOOKUP($A57,#REF!,N$2,FALSE))/VLOOKUP($A57,Table2.5a!$A$3:$Y$198,N$2,FALSE)</f>
        <v>#REF!</v>
      </c>
      <c r="O57" s="4" t="e">
        <f>(VLOOKUP($A57,Table2.5a!$A$3:$Y$198,O$2,FALSE)-VLOOKUP($A57,#REF!,O$2,FALSE))/VLOOKUP($A57,Table2.5a!$A$3:$Y$198,O$2,FALSE)</f>
        <v>#REF!</v>
      </c>
      <c r="P57" s="4" t="e">
        <f>(VLOOKUP($A57,Table2.5a!$A$3:$Y$198,P$2,FALSE)-VLOOKUP($A57,#REF!,P$2,FALSE))/VLOOKUP($A57,Table2.5a!$A$3:$Y$198,P$2,FALSE)</f>
        <v>#REF!</v>
      </c>
      <c r="Q57" s="4" t="e">
        <f>(VLOOKUP($A57,Table2.5a!$A$3:$Y$198,Q$2,FALSE)-VLOOKUP($A57,#REF!,Q$2,FALSE))/VLOOKUP($A57,Table2.5a!$A$3:$Y$198,Q$2,FALSE)</f>
        <v>#REF!</v>
      </c>
      <c r="R57" s="4" t="e">
        <f>(VLOOKUP($A57,Table2.5a!$A$3:$Y$198,R$2,FALSE)-VLOOKUP($A57,#REF!,R$2,FALSE))/VLOOKUP($A57,Table2.5a!$A$3:$Y$198,R$2,FALSE)</f>
        <v>#REF!</v>
      </c>
      <c r="S57" s="4" t="e">
        <f>(VLOOKUP($A57,Table2.5a!$A$3:$Y$198,S$2,FALSE)-VLOOKUP($A57,#REF!,S$2,FALSE))/VLOOKUP($A57,Table2.5a!$A$3:$Y$198,S$2,FALSE)</f>
        <v>#REF!</v>
      </c>
      <c r="T57" s="4" t="e">
        <f>(VLOOKUP($A57,Table2.5a!$A$3:$Y$198,T$2,FALSE)-VLOOKUP($A57,#REF!,T$2,FALSE))/VLOOKUP($A57,Table2.5a!$A$3:$Y$198,T$2,FALSE)</f>
        <v>#REF!</v>
      </c>
      <c r="V57" s="78" t="str">
        <f>VLOOKUP($A57,Table2.5a!$A$3:$Y$198,E$2,FALSE)</f>
        <v>Elim</v>
      </c>
      <c r="W57" s="79" t="str">
        <f>VLOOKUP($A57,Table2.5a!$A$3:$Y$198,F$2,FALSE)</f>
        <v>Elim_grid</v>
      </c>
      <c r="X57" s="79" t="str">
        <f>VLOOKUP($A57,Table2.5a!$A$3:$Y$198,G$2,FALSE)</f>
        <v>Bering Straits</v>
      </c>
      <c r="Y57" s="80">
        <f>VLOOKUP($A57,Table2.5a!$A$3:$Y$198,H$2,FALSE)</f>
        <v>290.73884525</v>
      </c>
      <c r="Z57" s="88" t="e">
        <f>VLOOKUP($A57,#REF!,E$2,FALSE)</f>
        <v>#REF!</v>
      </c>
      <c r="AA57" s="66" t="e">
        <f>VLOOKUP($A57,#REF!,F$2,FALSE)</f>
        <v>#REF!</v>
      </c>
      <c r="AB57" s="66" t="e">
        <f>VLOOKUP($A57,#REF!,G$2,FALSE)</f>
        <v>#REF!</v>
      </c>
      <c r="AC57" s="89" t="e">
        <f>VLOOKUP($A57,#REF!,H$2,FALSE)</f>
        <v>#REF!</v>
      </c>
      <c r="AD57" s="65">
        <f>VLOOKUP($A57,Table2.5a!$A$3:$Y$198,I$2,FALSE)</f>
        <v>565.14499999999998</v>
      </c>
      <c r="AE57" s="66">
        <f>VLOOKUP($A57,Table2.5a!$A$3:$Y$198,J$2,FALSE)</f>
        <v>90.666666666666671</v>
      </c>
      <c r="AF57" s="66">
        <f>VLOOKUP($A57,Table2.5a!$A$3:$Y$198,K$2,FALSE)</f>
        <v>0.51444999999999996</v>
      </c>
      <c r="AG57" s="67">
        <f>VLOOKUP($A57,Table2.5a!$A$3:$Y$198,L$2,FALSE)</f>
        <v>75.286670799999996</v>
      </c>
      <c r="AH57" s="88" t="e">
        <f>VLOOKUP($A57,#REF!,I$2,FALSE)</f>
        <v>#REF!</v>
      </c>
      <c r="AI57" s="66" t="e">
        <f>VLOOKUP($A57,#REF!,J$2,FALSE)</f>
        <v>#REF!</v>
      </c>
      <c r="AJ57" s="66" t="e">
        <f>VLOOKUP($A57,#REF!,K$2,FALSE)</f>
        <v>#REF!</v>
      </c>
      <c r="AK57" s="89" t="e">
        <f>VLOOKUP($A57,#REF!,L$2,FALSE)</f>
        <v>#REF!</v>
      </c>
      <c r="AL57" s="65">
        <f>VLOOKUP($A57,Table2.5a!$A$3:$Y$198,M$2,FALSE)</f>
        <v>146.34399999999999</v>
      </c>
      <c r="AM57" s="66">
        <f>VLOOKUP($A57,Table2.5a!$A$3:$Y$198,N$2,FALSE)</f>
        <v>11.416666666666666</v>
      </c>
      <c r="AN57" s="66">
        <f>VLOOKUP($A57,Table2.5a!$A$3:$Y$198,O$2,FALSE)</f>
        <v>0.51444999999999996</v>
      </c>
      <c r="AO57" s="67">
        <f>VLOOKUP($A57,Table2.5a!$A$3:$Y$198,P$2,FALSE)</f>
        <v>301.82935834999995</v>
      </c>
      <c r="AP57" s="88" t="e">
        <f>VLOOKUP($A57,#REF!,M$2,FALSE)</f>
        <v>#REF!</v>
      </c>
      <c r="AQ57" s="66" t="e">
        <f>VLOOKUP($A57,#REF!,N$2,FALSE)</f>
        <v>#REF!</v>
      </c>
      <c r="AR57" s="96" t="e">
        <f>VLOOKUP($A57,#REF!,O$2,FALSE)</f>
        <v>#REF!</v>
      </c>
      <c r="AS57" s="96" t="e">
        <f>VLOOKUP($A57,#REF!,P$2,FALSE)</f>
        <v>#REF!</v>
      </c>
      <c r="AT57" s="65">
        <f>VLOOKUP($A57,Table2.5a!$A$3:$Y$198,Q$2,FALSE)</f>
        <v>586.70299999999997</v>
      </c>
      <c r="AU57" s="66">
        <f>VLOOKUP($A57,Table2.5a!$A$3:$Y$198,R$2,FALSE)</f>
        <v>36.333333333333329</v>
      </c>
      <c r="AV57" s="66">
        <f>VLOOKUP($A57,Table2.5a!$A$3:$Y$198,S$2,FALSE)</f>
        <v>0.51444999999999996</v>
      </c>
      <c r="AW57" s="67">
        <f>VLOOKUP($A57,Table2.5a!$A$3:$Y$198,T$2,FALSE)</f>
        <v>667.85487439999997</v>
      </c>
      <c r="AX57" s="88" t="e">
        <f>VLOOKUP($A57,#REF!,Q$2,FALSE)</f>
        <v>#REF!</v>
      </c>
      <c r="AY57" s="66" t="e">
        <f>VLOOKUP($A57,#REF!,R$2,FALSE)</f>
        <v>#REF!</v>
      </c>
      <c r="AZ57" s="66" t="e">
        <f>VLOOKUP($A57,#REF!,S$2,FALSE)</f>
        <v>#REF!</v>
      </c>
      <c r="BA57" s="89" t="e">
        <f>VLOOKUP($A57,#REF!,T$2,FALSE)</f>
        <v>#REF!</v>
      </c>
    </row>
    <row r="58" spans="1:53" x14ac:dyDescent="0.25">
      <c r="A58" t="s">
        <v>590</v>
      </c>
      <c r="B58">
        <f>VLOOKUP($A58,Table2.5a!$A$3:$Y$198,'2.5a comparison'!B$2,FALSE)</f>
        <v>331310</v>
      </c>
      <c r="C58">
        <f>VLOOKUP($A58,Table2.5a!$A$3:$Y$198,'2.5a comparison'!C$2,FALSE)</f>
        <v>169</v>
      </c>
      <c r="D58" t="str">
        <f>VLOOKUP($A58,Table2.5a!$A$3:$Y$198,'2.5a comparison'!D$2,FALSE)</f>
        <v>Alaska Village Electric Cooperative</v>
      </c>
      <c r="E58" s="4" t="e">
        <f>(VLOOKUP($A58,Table2.5a!$A$3:$Y$198,E$2,FALSE)-VLOOKUP($A58,#REF!,E$2,FALSE))/VLOOKUP($A58,Table2.5a!$A$3:$Y$198,E$2,FALSE)</f>
        <v>#VALUE!</v>
      </c>
      <c r="F58" s="4" t="e">
        <f>(VLOOKUP($A58,Table2.5a!$A$3:$Y$198,F$2,FALSE)-VLOOKUP($A58,#REF!,F$2,FALSE))/VLOOKUP($A58,Table2.5a!$A$3:$Y$198,F$2,FALSE)</f>
        <v>#VALUE!</v>
      </c>
      <c r="G58" s="4" t="e">
        <f>(VLOOKUP($A58,Table2.5a!$A$3:$Y$198,G$2,FALSE)-VLOOKUP($A58,#REF!,G$2,FALSE))/VLOOKUP($A58,Table2.5a!$A$3:$Y$198,G$2,FALSE)</f>
        <v>#VALUE!</v>
      </c>
      <c r="H58" s="4" t="e">
        <f>(VLOOKUP($A58,Table2.5a!$A$3:$Y$198,H$2,FALSE)-VLOOKUP($A58,#REF!,H$2,FALSE))/VLOOKUP($A58,Table2.5a!$A$3:$Y$198,H$2,FALSE)</f>
        <v>#REF!</v>
      </c>
      <c r="I58" s="4" t="e">
        <f>(VLOOKUP($A58,Table2.5a!$A$3:$Y$198,I$2,FALSE)-VLOOKUP($A58,#REF!,I$2,FALSE))/VLOOKUP($A58,Table2.5a!$A$3:$Y$198,I$2,FALSE)</f>
        <v>#REF!</v>
      </c>
      <c r="J58" s="4" t="e">
        <f>(VLOOKUP($A58,Table2.5a!$A$3:$Y$198,J$2,FALSE)-VLOOKUP($A58,#REF!,J$2,FALSE))/VLOOKUP($A58,Table2.5a!$A$3:$Y$198,J$2,FALSE)</f>
        <v>#REF!</v>
      </c>
      <c r="K58" s="4" t="e">
        <f>(VLOOKUP($A58,Table2.5a!$A$3:$Y$198,K$2,FALSE)-VLOOKUP($A58,#REF!,K$2,FALSE))/VLOOKUP($A58,Table2.5a!$A$3:$Y$198,K$2,FALSE)</f>
        <v>#REF!</v>
      </c>
      <c r="L58" s="4" t="e">
        <f>(VLOOKUP($A58,Table2.5a!$A$3:$Y$198,L$2,FALSE)-VLOOKUP($A58,#REF!,L$2,FALSE))/VLOOKUP($A58,Table2.5a!$A$3:$Y$198,L$2,FALSE)</f>
        <v>#REF!</v>
      </c>
      <c r="M58" s="4" t="e">
        <f>(VLOOKUP($A58,Table2.5a!$A$3:$Y$198,M$2,FALSE)-VLOOKUP($A58,#REF!,M$2,FALSE))/VLOOKUP($A58,Table2.5a!$A$3:$Y$198,M$2,FALSE)</f>
        <v>#REF!</v>
      </c>
      <c r="N58" s="4" t="e">
        <f>(VLOOKUP($A58,Table2.5a!$A$3:$Y$198,N$2,FALSE)-VLOOKUP($A58,#REF!,N$2,FALSE))/VLOOKUP($A58,Table2.5a!$A$3:$Y$198,N$2,FALSE)</f>
        <v>#REF!</v>
      </c>
      <c r="O58" s="4" t="e">
        <f>(VLOOKUP($A58,Table2.5a!$A$3:$Y$198,O$2,FALSE)-VLOOKUP($A58,#REF!,O$2,FALSE))/VLOOKUP($A58,Table2.5a!$A$3:$Y$198,O$2,FALSE)</f>
        <v>#REF!</v>
      </c>
      <c r="P58" s="4" t="e">
        <f>(VLOOKUP($A58,Table2.5a!$A$3:$Y$198,P$2,FALSE)-VLOOKUP($A58,#REF!,P$2,FALSE))/VLOOKUP($A58,Table2.5a!$A$3:$Y$198,P$2,FALSE)</f>
        <v>#REF!</v>
      </c>
      <c r="Q58" s="4" t="e">
        <f>(VLOOKUP($A58,Table2.5a!$A$3:$Y$198,Q$2,FALSE)-VLOOKUP($A58,#REF!,Q$2,FALSE))/VLOOKUP($A58,Table2.5a!$A$3:$Y$198,Q$2,FALSE)</f>
        <v>#REF!</v>
      </c>
      <c r="R58" s="4" t="e">
        <f>(VLOOKUP($A58,Table2.5a!$A$3:$Y$198,R$2,FALSE)-VLOOKUP($A58,#REF!,R$2,FALSE))/VLOOKUP($A58,Table2.5a!$A$3:$Y$198,R$2,FALSE)</f>
        <v>#REF!</v>
      </c>
      <c r="S58" s="4" t="e">
        <f>(VLOOKUP($A58,Table2.5a!$A$3:$Y$198,S$2,FALSE)-VLOOKUP($A58,#REF!,S$2,FALSE))/VLOOKUP($A58,Table2.5a!$A$3:$Y$198,S$2,FALSE)</f>
        <v>#REF!</v>
      </c>
      <c r="T58" s="4" t="e">
        <f>(VLOOKUP($A58,Table2.5a!$A$3:$Y$198,T$2,FALSE)-VLOOKUP($A58,#REF!,T$2,FALSE))/VLOOKUP($A58,Table2.5a!$A$3:$Y$198,T$2,FALSE)</f>
        <v>#REF!</v>
      </c>
      <c r="V58" s="78" t="str">
        <f>VLOOKUP($A58,Table2.5a!$A$3:$Y$198,E$2,FALSE)</f>
        <v>Emmonak</v>
      </c>
      <c r="W58" s="79" t="str">
        <f>VLOOKUP($A58,Table2.5a!$A$3:$Y$198,F$2,FALSE)</f>
        <v>Emmonak_grid</v>
      </c>
      <c r="X58" s="79" t="str">
        <f>VLOOKUP($A58,Table2.5a!$A$3:$Y$198,G$2,FALSE)</f>
        <v>Lower Yukon-Kuskokwim</v>
      </c>
      <c r="Y58" s="80">
        <f>VLOOKUP($A58,Table2.5a!$A$3:$Y$198,H$2,FALSE)</f>
        <v>606.94532866666646</v>
      </c>
      <c r="Z58" s="88" t="e">
        <f>VLOOKUP($A58,#REF!,E$2,FALSE)</f>
        <v>#REF!</v>
      </c>
      <c r="AA58" s="66" t="e">
        <f>VLOOKUP($A58,#REF!,F$2,FALSE)</f>
        <v>#REF!</v>
      </c>
      <c r="AB58" s="66" t="e">
        <f>VLOOKUP($A58,#REF!,G$2,FALSE)</f>
        <v>#REF!</v>
      </c>
      <c r="AC58" s="89" t="e">
        <f>VLOOKUP($A58,#REF!,H$2,FALSE)</f>
        <v>#REF!</v>
      </c>
      <c r="AD58" s="65">
        <f>VLOOKUP($A58,Table2.5a!$A$3:$Y$198,I$2,FALSE)</f>
        <v>1187.605</v>
      </c>
      <c r="AE58" s="66">
        <f>VLOOKUP($A58,Table2.5a!$A$3:$Y$198,J$2,FALSE)</f>
        <v>214.16666666666666</v>
      </c>
      <c r="AF58" s="66">
        <f>VLOOKUP($A58,Table2.5a!$A$3:$Y$198,K$2,FALSE)</f>
        <v>0.51106666666666645</v>
      </c>
      <c r="AG58" s="67">
        <f>VLOOKUP($A58,Table2.5a!$A$3:$Y$198,L$2,FALSE)</f>
        <v>450.37545573333313</v>
      </c>
      <c r="AH58" s="88" t="e">
        <f>VLOOKUP($A58,#REF!,I$2,FALSE)</f>
        <v>#REF!</v>
      </c>
      <c r="AI58" s="66" t="e">
        <f>VLOOKUP($A58,#REF!,J$2,FALSE)</f>
        <v>#REF!</v>
      </c>
      <c r="AJ58" s="66" t="e">
        <f>VLOOKUP($A58,#REF!,K$2,FALSE)</f>
        <v>#REF!</v>
      </c>
      <c r="AK58" s="89" t="e">
        <f>VLOOKUP($A58,#REF!,L$2,FALSE)</f>
        <v>#REF!</v>
      </c>
      <c r="AL58" s="65">
        <f>VLOOKUP($A58,Table2.5a!$A$3:$Y$198,M$2,FALSE)</f>
        <v>881.24599999999998</v>
      </c>
      <c r="AM58" s="66">
        <f>VLOOKUP($A58,Table2.5a!$A$3:$Y$198,N$2,FALSE)</f>
        <v>20.416666666666668</v>
      </c>
      <c r="AN58" s="66">
        <f>VLOOKUP($A58,Table2.5a!$A$3:$Y$198,O$2,FALSE)</f>
        <v>0.51106666666666645</v>
      </c>
      <c r="AO58" s="67">
        <f>VLOOKUP($A58,Table2.5a!$A$3:$Y$198,P$2,FALSE)</f>
        <v>826.68815226666629</v>
      </c>
      <c r="AP58" s="88" t="e">
        <f>VLOOKUP($A58,#REF!,M$2,FALSE)</f>
        <v>#REF!</v>
      </c>
      <c r="AQ58" s="66" t="e">
        <f>VLOOKUP($A58,#REF!,N$2,FALSE)</f>
        <v>#REF!</v>
      </c>
      <c r="AR58" s="96" t="e">
        <f>VLOOKUP($A58,#REF!,O$2,FALSE)</f>
        <v>#REF!</v>
      </c>
      <c r="AS58" s="96" t="e">
        <f>VLOOKUP($A58,#REF!,P$2,FALSE)</f>
        <v>#REF!</v>
      </c>
      <c r="AT58" s="65">
        <f>VLOOKUP($A58,Table2.5a!$A$3:$Y$198,Q$2,FALSE)</f>
        <v>1617.5740000000001</v>
      </c>
      <c r="AU58" s="66">
        <f>VLOOKUP($A58,Table2.5a!$A$3:$Y$198,R$2,FALSE)</f>
        <v>64.416666666666657</v>
      </c>
      <c r="AV58" s="66">
        <f>VLOOKUP($A58,Table2.5a!$A$3:$Y$198,S$2,FALSE)</f>
        <v>0.51106666666666645</v>
      </c>
      <c r="AW58" s="67">
        <f>VLOOKUP($A58,Table2.5a!$A$3:$Y$198,T$2,FALSE)</f>
        <v>1884.0089366666659</v>
      </c>
      <c r="AX58" s="88" t="e">
        <f>VLOOKUP($A58,#REF!,Q$2,FALSE)</f>
        <v>#REF!</v>
      </c>
      <c r="AY58" s="66" t="e">
        <f>VLOOKUP($A58,#REF!,R$2,FALSE)</f>
        <v>#REF!</v>
      </c>
      <c r="AZ58" s="66" t="e">
        <f>VLOOKUP($A58,#REF!,S$2,FALSE)</f>
        <v>#REF!</v>
      </c>
      <c r="BA58" s="89" t="e">
        <f>VLOOKUP($A58,#REF!,T$2,FALSE)</f>
        <v>#REF!</v>
      </c>
    </row>
    <row r="59" spans="1:53" x14ac:dyDescent="0.25">
      <c r="A59" t="s">
        <v>461</v>
      </c>
      <c r="B59">
        <f>VLOOKUP($A59,Table2.5a!$A$3:$Y$198,'2.5a comparison'!B$2,FALSE)</f>
        <v>0</v>
      </c>
      <c r="C59">
        <f>VLOOKUP($A59,Table2.5a!$A$3:$Y$198,'2.5a comparison'!C$2,FALSE)</f>
        <v>13</v>
      </c>
      <c r="D59" t="str">
        <f>VLOOKUP($A59,Table2.5a!$A$3:$Y$198,'2.5a comparison'!D$2,FALSE)</f>
        <v>Golden Valley Elec Assn Inc</v>
      </c>
      <c r="E59" s="4" t="e">
        <f>(VLOOKUP($A59,Table2.5a!$A$3:$Y$198,E$2,FALSE)-VLOOKUP($A59,#REF!,E$2,FALSE))/VLOOKUP($A59,Table2.5a!$A$3:$Y$198,E$2,FALSE)</f>
        <v>#VALUE!</v>
      </c>
      <c r="F59" s="4" t="e">
        <f>(VLOOKUP($A59,Table2.5a!$A$3:$Y$198,F$2,FALSE)-VLOOKUP($A59,#REF!,F$2,FALSE))/VLOOKUP($A59,Table2.5a!$A$3:$Y$198,F$2,FALSE)</f>
        <v>#VALUE!</v>
      </c>
      <c r="G59" s="4" t="e">
        <f>(VLOOKUP($A59,Table2.5a!$A$3:$Y$198,G$2,FALSE)-VLOOKUP($A59,#REF!,G$2,FALSE))/VLOOKUP($A59,Table2.5a!$A$3:$Y$198,G$2,FALSE)</f>
        <v>#VALUE!</v>
      </c>
      <c r="H59" s="4" t="e">
        <f>(VLOOKUP($A59,Table2.5a!$A$3:$Y$198,H$2,FALSE)-VLOOKUP($A59,#REF!,H$2,FALSE))/VLOOKUP($A59,Table2.5a!$A$3:$Y$198,H$2,FALSE)</f>
        <v>#REF!</v>
      </c>
      <c r="I59" s="4" t="e">
        <f>(VLOOKUP($A59,Table2.5a!$A$3:$Y$198,I$2,FALSE)-VLOOKUP($A59,#REF!,I$2,FALSE))/VLOOKUP($A59,Table2.5a!$A$3:$Y$198,I$2,FALSE)</f>
        <v>#REF!</v>
      </c>
      <c r="J59" s="4" t="e">
        <f>(VLOOKUP($A59,Table2.5a!$A$3:$Y$198,J$2,FALSE)-VLOOKUP($A59,#REF!,J$2,FALSE))/VLOOKUP($A59,Table2.5a!$A$3:$Y$198,J$2,FALSE)</f>
        <v>#REF!</v>
      </c>
      <c r="K59" s="4" t="e">
        <f>(VLOOKUP($A59,Table2.5a!$A$3:$Y$198,K$2,FALSE)-VLOOKUP($A59,#REF!,K$2,FALSE))/VLOOKUP($A59,Table2.5a!$A$3:$Y$198,K$2,FALSE)</f>
        <v>#REF!</v>
      </c>
      <c r="L59" s="4" t="e">
        <f>(VLOOKUP($A59,Table2.5a!$A$3:$Y$198,L$2,FALSE)-VLOOKUP($A59,#REF!,L$2,FALSE))/VLOOKUP($A59,Table2.5a!$A$3:$Y$198,L$2,FALSE)</f>
        <v>#REF!</v>
      </c>
      <c r="M59" s="4" t="e">
        <f>(VLOOKUP($A59,Table2.5a!$A$3:$Y$198,M$2,FALSE)-VLOOKUP($A59,#REF!,M$2,FALSE))/VLOOKUP($A59,Table2.5a!$A$3:$Y$198,M$2,FALSE)</f>
        <v>#REF!</v>
      </c>
      <c r="N59" s="4" t="e">
        <f>(VLOOKUP($A59,Table2.5a!$A$3:$Y$198,N$2,FALSE)-VLOOKUP($A59,#REF!,N$2,FALSE))/VLOOKUP($A59,Table2.5a!$A$3:$Y$198,N$2,FALSE)</f>
        <v>#REF!</v>
      </c>
      <c r="O59" s="4" t="e">
        <f>(VLOOKUP($A59,Table2.5a!$A$3:$Y$198,O$2,FALSE)-VLOOKUP($A59,#REF!,O$2,FALSE))/VLOOKUP($A59,Table2.5a!$A$3:$Y$198,O$2,FALSE)</f>
        <v>#REF!</v>
      </c>
      <c r="P59" s="4" t="e">
        <f>(VLOOKUP($A59,Table2.5a!$A$3:$Y$198,P$2,FALSE)-VLOOKUP($A59,#REF!,P$2,FALSE))/VLOOKUP($A59,Table2.5a!$A$3:$Y$198,P$2,FALSE)</f>
        <v>#REF!</v>
      </c>
      <c r="Q59" s="4" t="e">
        <f>(VLOOKUP($A59,Table2.5a!$A$3:$Y$198,Q$2,FALSE)-VLOOKUP($A59,#REF!,Q$2,FALSE))/VLOOKUP($A59,Table2.5a!$A$3:$Y$198,Q$2,FALSE)</f>
        <v>#REF!</v>
      </c>
      <c r="R59" s="4" t="e">
        <f>(VLOOKUP($A59,Table2.5a!$A$3:$Y$198,R$2,FALSE)-VLOOKUP($A59,#REF!,R$2,FALSE))/VLOOKUP($A59,Table2.5a!$A$3:$Y$198,R$2,FALSE)</f>
        <v>#REF!</v>
      </c>
      <c r="S59" s="4" t="e">
        <f>(VLOOKUP($A59,Table2.5a!$A$3:$Y$198,S$2,FALSE)-VLOOKUP($A59,#REF!,S$2,FALSE))/VLOOKUP($A59,Table2.5a!$A$3:$Y$198,S$2,FALSE)</f>
        <v>#REF!</v>
      </c>
      <c r="T59" s="4" t="e">
        <f>(VLOOKUP($A59,Table2.5a!$A$3:$Y$198,T$2,FALSE)-VLOOKUP($A59,#REF!,T$2,FALSE))/VLOOKUP($A59,Table2.5a!$A$3:$Y$198,T$2,FALSE)</f>
        <v>#REF!</v>
      </c>
      <c r="V59" s="78" t="str">
        <f>VLOOKUP($A59,Table2.5a!$A$3:$Y$198,E$2,FALSE)</f>
        <v>Golden Valley Elec Assn Inc</v>
      </c>
      <c r="W59" s="79" t="str">
        <f>VLOOKUP($A59,Table2.5a!$A$3:$Y$198,F$2,FALSE)</f>
        <v>Railbelt_grid</v>
      </c>
      <c r="X59" s="79" t="str">
        <f>VLOOKUP($A59,Table2.5a!$A$3:$Y$198,G$2,FALSE)</f>
        <v>Railbelt</v>
      </c>
      <c r="Y59" s="80">
        <f>VLOOKUP($A59,Table2.5a!$A$3:$Y$198,H$2,FALSE)</f>
        <v>78157.8</v>
      </c>
      <c r="Z59" s="88" t="e">
        <f>VLOOKUP($A59,#REF!,E$2,FALSE)</f>
        <v>#REF!</v>
      </c>
      <c r="AA59" s="66" t="e">
        <f>VLOOKUP($A59,#REF!,F$2,FALSE)</f>
        <v>#REF!</v>
      </c>
      <c r="AB59" s="66" t="e">
        <f>VLOOKUP($A59,#REF!,G$2,FALSE)</f>
        <v>#REF!</v>
      </c>
      <c r="AC59" s="89" t="e">
        <f>VLOOKUP($A59,#REF!,H$2,FALSE)</f>
        <v>#REF!</v>
      </c>
      <c r="AD59" s="65">
        <f>VLOOKUP($A59,Table2.5a!$A$3:$Y$198,I$2,FALSE)</f>
        <v>290706</v>
      </c>
      <c r="AE59" s="66">
        <f>VLOOKUP($A59,Table2.5a!$A$3:$Y$198,J$2,FALSE)</f>
        <v>40112</v>
      </c>
      <c r="AF59" s="66">
        <f>VLOOKUP($A59,Table2.5a!$A$3:$Y$198,K$2,FALSE)</f>
        <v>0.26885513198901984</v>
      </c>
      <c r="AG59" s="67">
        <f>VLOOKUP($A59,Table2.5a!$A$3:$Y$198,L$2,FALSE)</f>
        <v>30969.8</v>
      </c>
      <c r="AH59" s="88" t="e">
        <f>VLOOKUP($A59,#REF!,I$2,FALSE)</f>
        <v>#REF!</v>
      </c>
      <c r="AI59" s="66" t="e">
        <f>VLOOKUP($A59,#REF!,J$2,FALSE)</f>
        <v>#REF!</v>
      </c>
      <c r="AJ59" s="66" t="e">
        <f>VLOOKUP($A59,#REF!,K$2,FALSE)</f>
        <v>#REF!</v>
      </c>
      <c r="AK59" s="89" t="e">
        <f>VLOOKUP($A59,#REF!,L$2,FALSE)</f>
        <v>#REF!</v>
      </c>
      <c r="AL59" s="65">
        <f>VLOOKUP($A59,Table2.5a!$A$3:$Y$198,M$2,FALSE)</f>
        <v>119688</v>
      </c>
      <c r="AM59" s="66">
        <f>VLOOKUP($A59,Table2.5a!$A$3:$Y$198,N$2,FALSE)</f>
        <v>6773</v>
      </c>
      <c r="AN59" s="66">
        <f>VLOOKUP($A59,Table2.5a!$A$3:$Y$198,O$2,FALSE)</f>
        <v>0.25875442817993449</v>
      </c>
      <c r="AO59" s="67">
        <f>VLOOKUP($A59,Table2.5a!$A$3:$Y$198,P$2,FALSE)</f>
        <v>144122.20000000001</v>
      </c>
      <c r="AP59" s="88" t="e">
        <f>VLOOKUP($A59,#REF!,M$2,FALSE)</f>
        <v>#REF!</v>
      </c>
      <c r="AQ59" s="66" t="e">
        <f>VLOOKUP($A59,#REF!,N$2,FALSE)</f>
        <v>#REF!</v>
      </c>
      <c r="AR59" s="96" t="e">
        <f>VLOOKUP($A59,#REF!,O$2,FALSE)</f>
        <v>#REF!</v>
      </c>
      <c r="AS59" s="96" t="e">
        <f>VLOOKUP($A59,#REF!,P$2,FALSE)</f>
        <v>#REF!</v>
      </c>
      <c r="AT59" s="65">
        <f>VLOOKUP($A59,Table2.5a!$A$3:$Y$198,Q$2,FALSE)</f>
        <v>786000</v>
      </c>
      <c r="AU59" s="66">
        <f>VLOOKUP($A59,Table2.5a!$A$3:$Y$198,R$2,FALSE)</f>
        <v>541</v>
      </c>
      <c r="AV59" s="66">
        <f>VLOOKUP($A59,Table2.5a!$A$3:$Y$198,S$2,FALSE)</f>
        <v>0.18336157760814251</v>
      </c>
      <c r="AW59" s="67">
        <f>VLOOKUP($A59,Table2.5a!$A$3:$Y$198,T$2,FALSE)</f>
        <v>253249.8</v>
      </c>
      <c r="AX59" s="88" t="e">
        <f>VLOOKUP($A59,#REF!,Q$2,FALSE)</f>
        <v>#REF!</v>
      </c>
      <c r="AY59" s="66" t="e">
        <f>VLOOKUP($A59,#REF!,R$2,FALSE)</f>
        <v>#REF!</v>
      </c>
      <c r="AZ59" s="66" t="e">
        <f>VLOOKUP($A59,#REF!,S$2,FALSE)</f>
        <v>#REF!</v>
      </c>
      <c r="BA59" s="89" t="e">
        <f>VLOOKUP($A59,#REF!,T$2,FALSE)</f>
        <v>#REF!</v>
      </c>
    </row>
    <row r="60" spans="1:53" x14ac:dyDescent="0.25">
      <c r="A60" t="s">
        <v>979</v>
      </c>
      <c r="B60">
        <f>VLOOKUP($A60,Table2.5a!$A$3:$Y$198,'2.5a comparison'!B$2,FALSE)</f>
        <v>331970</v>
      </c>
      <c r="C60">
        <f>VLOOKUP($A60,Table2.5a!$A$3:$Y$198,'2.5a comparison'!C$2,FALSE)</f>
        <v>442</v>
      </c>
      <c r="D60" t="str">
        <f>VLOOKUP($A60,Table2.5a!$A$3:$Y$198,'2.5a comparison'!D$2,FALSE)</f>
        <v>False Pass, City of</v>
      </c>
      <c r="E60" s="4" t="e">
        <f>(VLOOKUP($A60,Table2.5a!$A$3:$Y$198,E$2,FALSE)-VLOOKUP($A60,#REF!,E$2,FALSE))/VLOOKUP($A60,Table2.5a!$A$3:$Y$198,E$2,FALSE)</f>
        <v>#VALUE!</v>
      </c>
      <c r="F60" s="4" t="e">
        <f>(VLOOKUP($A60,Table2.5a!$A$3:$Y$198,F$2,FALSE)-VLOOKUP($A60,#REF!,F$2,FALSE))/VLOOKUP($A60,Table2.5a!$A$3:$Y$198,F$2,FALSE)</f>
        <v>#VALUE!</v>
      </c>
      <c r="G60" s="4" t="e">
        <f>(VLOOKUP($A60,Table2.5a!$A$3:$Y$198,G$2,FALSE)-VLOOKUP($A60,#REF!,G$2,FALSE))/VLOOKUP($A60,Table2.5a!$A$3:$Y$198,G$2,FALSE)</f>
        <v>#VALUE!</v>
      </c>
      <c r="H60" s="4" t="e">
        <f>(VLOOKUP($A60,Table2.5a!$A$3:$Y$198,H$2,FALSE)-VLOOKUP($A60,#REF!,H$2,FALSE))/VLOOKUP($A60,Table2.5a!$A$3:$Y$198,H$2,FALSE)</f>
        <v>#REF!</v>
      </c>
      <c r="I60" s="4" t="e">
        <f>(VLOOKUP($A60,Table2.5a!$A$3:$Y$198,I$2,FALSE)-VLOOKUP($A60,#REF!,I$2,FALSE))/VLOOKUP($A60,Table2.5a!$A$3:$Y$198,I$2,FALSE)</f>
        <v>#REF!</v>
      </c>
      <c r="J60" s="4" t="e">
        <f>(VLOOKUP($A60,Table2.5a!$A$3:$Y$198,J$2,FALSE)-VLOOKUP($A60,#REF!,J$2,FALSE))/VLOOKUP($A60,Table2.5a!$A$3:$Y$198,J$2,FALSE)</f>
        <v>#REF!</v>
      </c>
      <c r="K60" s="4" t="e">
        <f>(VLOOKUP($A60,Table2.5a!$A$3:$Y$198,K$2,FALSE)-VLOOKUP($A60,#REF!,K$2,FALSE))/VLOOKUP($A60,Table2.5a!$A$3:$Y$198,K$2,FALSE)</f>
        <v>#REF!</v>
      </c>
      <c r="L60" s="4" t="e">
        <f>(VLOOKUP($A60,Table2.5a!$A$3:$Y$198,L$2,FALSE)-VLOOKUP($A60,#REF!,L$2,FALSE))/VLOOKUP($A60,Table2.5a!$A$3:$Y$198,L$2,FALSE)</f>
        <v>#REF!</v>
      </c>
      <c r="M60" s="4" t="e">
        <f>(VLOOKUP($A60,Table2.5a!$A$3:$Y$198,M$2,FALSE)-VLOOKUP($A60,#REF!,M$2,FALSE))/VLOOKUP($A60,Table2.5a!$A$3:$Y$198,M$2,FALSE)</f>
        <v>#REF!</v>
      </c>
      <c r="N60" s="4" t="e">
        <f>(VLOOKUP($A60,Table2.5a!$A$3:$Y$198,N$2,FALSE)-VLOOKUP($A60,#REF!,N$2,FALSE))/VLOOKUP($A60,Table2.5a!$A$3:$Y$198,N$2,FALSE)</f>
        <v>#REF!</v>
      </c>
      <c r="O60" s="4" t="e">
        <f>(VLOOKUP($A60,Table2.5a!$A$3:$Y$198,O$2,FALSE)-VLOOKUP($A60,#REF!,O$2,FALSE))/VLOOKUP($A60,Table2.5a!$A$3:$Y$198,O$2,FALSE)</f>
        <v>#REF!</v>
      </c>
      <c r="P60" s="4" t="e">
        <f>(VLOOKUP($A60,Table2.5a!$A$3:$Y$198,P$2,FALSE)-VLOOKUP($A60,#REF!,P$2,FALSE))/VLOOKUP($A60,Table2.5a!$A$3:$Y$198,P$2,FALSE)</f>
        <v>#REF!</v>
      </c>
      <c r="Q60" s="4" t="e">
        <f>(VLOOKUP($A60,Table2.5a!$A$3:$Y$198,Q$2,FALSE)-VLOOKUP($A60,#REF!,Q$2,FALSE))/VLOOKUP($A60,Table2.5a!$A$3:$Y$198,Q$2,FALSE)</f>
        <v>#REF!</v>
      </c>
      <c r="R60" s="4" t="e">
        <f>(VLOOKUP($A60,Table2.5a!$A$3:$Y$198,R$2,FALSE)-VLOOKUP($A60,#REF!,R$2,FALSE))/VLOOKUP($A60,Table2.5a!$A$3:$Y$198,R$2,FALSE)</f>
        <v>#REF!</v>
      </c>
      <c r="S60" s="4" t="e">
        <f>(VLOOKUP($A60,Table2.5a!$A$3:$Y$198,S$2,FALSE)-VLOOKUP($A60,#REF!,S$2,FALSE))/VLOOKUP($A60,Table2.5a!$A$3:$Y$198,S$2,FALSE)</f>
        <v>#REF!</v>
      </c>
      <c r="T60" s="4" t="e">
        <f>(VLOOKUP($A60,Table2.5a!$A$3:$Y$198,T$2,FALSE)-VLOOKUP($A60,#REF!,T$2,FALSE))/VLOOKUP($A60,Table2.5a!$A$3:$Y$198,T$2,FALSE)</f>
        <v>#REF!</v>
      </c>
      <c r="V60" s="78" t="str">
        <f>VLOOKUP($A60,Table2.5a!$A$3:$Y$198,E$2,FALSE)</f>
        <v>False Pass</v>
      </c>
      <c r="W60" s="79" t="str">
        <f>VLOOKUP($A60,Table2.5a!$A$3:$Y$198,F$2,FALSE)</f>
        <v>False Pass_grid</v>
      </c>
      <c r="X60" s="79" t="str">
        <f>VLOOKUP($A60,Table2.5a!$A$3:$Y$198,G$2,FALSE)</f>
        <v>Aleutians</v>
      </c>
      <c r="Y60" s="80">
        <f>VLOOKUP($A60,Table2.5a!$A$3:$Y$198,H$2,FALSE)</f>
        <v>76.298439999999999</v>
      </c>
      <c r="Z60" s="88" t="e">
        <f>VLOOKUP($A60,#REF!,E$2,FALSE)</f>
        <v>#REF!</v>
      </c>
      <c r="AA60" s="66" t="e">
        <f>VLOOKUP($A60,#REF!,F$2,FALSE)</f>
        <v>#REF!</v>
      </c>
      <c r="AB60" s="66" t="e">
        <f>VLOOKUP($A60,#REF!,G$2,FALSE)</f>
        <v>#REF!</v>
      </c>
      <c r="AC60" s="89" t="e">
        <f>VLOOKUP($A60,#REF!,H$2,FALSE)</f>
        <v>#REF!</v>
      </c>
      <c r="AD60" s="65">
        <f>VLOOKUP($A60,Table2.5a!$A$3:$Y$198,I$2,FALSE)</f>
        <v>123.062</v>
      </c>
      <c r="AE60" s="66">
        <f>VLOOKUP($A60,Table2.5a!$A$3:$Y$198,J$2,FALSE)</f>
        <v>27.25</v>
      </c>
      <c r="AF60" s="66">
        <f>VLOOKUP($A60,Table2.5a!$A$3:$Y$198,K$2,FALSE)</f>
        <v>0.62</v>
      </c>
      <c r="AG60" s="67">
        <f>VLOOKUP($A60,Table2.5a!$A$3:$Y$198,L$2,FALSE)</f>
        <v>174.32850000000002</v>
      </c>
      <c r="AH60" s="88" t="e">
        <f>VLOOKUP($A60,#REF!,I$2,FALSE)</f>
        <v>#REF!</v>
      </c>
      <c r="AI60" s="66" t="e">
        <f>VLOOKUP($A60,#REF!,J$2,FALSE)</f>
        <v>#REF!</v>
      </c>
      <c r="AJ60" s="66" t="e">
        <f>VLOOKUP($A60,#REF!,K$2,FALSE)</f>
        <v>#REF!</v>
      </c>
      <c r="AK60" s="89" t="e">
        <f>VLOOKUP($A60,#REF!,L$2,FALSE)</f>
        <v>#REF!</v>
      </c>
      <c r="AL60" s="65">
        <f>VLOOKUP($A60,Table2.5a!$A$3:$Y$198,M$2,FALSE)</f>
        <v>281.17500000000001</v>
      </c>
      <c r="AM60" s="66">
        <f>VLOOKUP($A60,Table2.5a!$A$3:$Y$198,N$2,FALSE)</f>
        <v>10.833333333333334</v>
      </c>
      <c r="AN60" s="66">
        <f>VLOOKUP($A60,Table2.5a!$A$3:$Y$198,O$2,FALSE)</f>
        <v>0.62</v>
      </c>
      <c r="AO60" s="67">
        <f>VLOOKUP($A60,Table2.5a!$A$3:$Y$198,P$2,FALSE)</f>
        <v>59.252780000000001</v>
      </c>
      <c r="AP60" s="88" t="e">
        <f>VLOOKUP($A60,#REF!,M$2,FALSE)</f>
        <v>#REF!</v>
      </c>
      <c r="AQ60" s="66" t="e">
        <f>VLOOKUP($A60,#REF!,N$2,FALSE)</f>
        <v>#REF!</v>
      </c>
      <c r="AR60" s="96" t="e">
        <f>VLOOKUP($A60,#REF!,O$2,FALSE)</f>
        <v>#REF!</v>
      </c>
      <c r="AS60" s="96" t="e">
        <f>VLOOKUP($A60,#REF!,P$2,FALSE)</f>
        <v>#REF!</v>
      </c>
      <c r="AT60" s="65">
        <f>VLOOKUP($A60,Table2.5a!$A$3:$Y$198,Q$2,FALSE)</f>
        <v>95.569000000000003</v>
      </c>
      <c r="AU60" s="66">
        <f>VLOOKUP($A60,Table2.5a!$A$3:$Y$198,R$2,FALSE)</f>
        <v>16.833333333333336</v>
      </c>
      <c r="AV60" s="66">
        <f>VLOOKUP($A60,Table2.5a!$A$3:$Y$198,S$2,FALSE)</f>
        <v>0.62</v>
      </c>
      <c r="AW60" s="67">
        <f>VLOOKUP($A60,Table2.5a!$A$3:$Y$198,T$2,FALSE)</f>
        <v>309.87972000000002</v>
      </c>
      <c r="AX60" s="88" t="e">
        <f>VLOOKUP($A60,#REF!,Q$2,FALSE)</f>
        <v>#REF!</v>
      </c>
      <c r="AY60" s="66" t="e">
        <f>VLOOKUP($A60,#REF!,R$2,FALSE)</f>
        <v>#REF!</v>
      </c>
      <c r="AZ60" s="66" t="e">
        <f>VLOOKUP($A60,#REF!,S$2,FALSE)</f>
        <v>#REF!</v>
      </c>
      <c r="BA60" s="89" t="e">
        <f>VLOOKUP($A60,#REF!,T$2,FALSE)</f>
        <v>#REF!</v>
      </c>
    </row>
    <row r="61" spans="1:53" x14ac:dyDescent="0.25">
      <c r="A61" t="s">
        <v>509</v>
      </c>
      <c r="B61">
        <f>VLOOKUP($A61,Table2.5a!$A$3:$Y$198,'2.5a comparison'!B$2,FALSE)</f>
        <v>332020</v>
      </c>
      <c r="C61">
        <f>VLOOKUP($A61,Table2.5a!$A$3:$Y$198,'2.5a comparison'!C$2,FALSE)</f>
        <v>63</v>
      </c>
      <c r="D61" t="str">
        <f>VLOOKUP($A61,Table2.5a!$A$3:$Y$198,'2.5a comparison'!D$2,FALSE)</f>
        <v>Gwitchyaa Zhee Utilities Company</v>
      </c>
      <c r="E61" s="4" t="e">
        <f>(VLOOKUP($A61,Table2.5a!$A$3:$Y$198,E$2,FALSE)-VLOOKUP($A61,#REF!,E$2,FALSE))/VLOOKUP($A61,Table2.5a!$A$3:$Y$198,E$2,FALSE)</f>
        <v>#VALUE!</v>
      </c>
      <c r="F61" s="4" t="e">
        <f>(VLOOKUP($A61,Table2.5a!$A$3:$Y$198,F$2,FALSE)-VLOOKUP($A61,#REF!,F$2,FALSE))/VLOOKUP($A61,Table2.5a!$A$3:$Y$198,F$2,FALSE)</f>
        <v>#VALUE!</v>
      </c>
      <c r="G61" s="4" t="e">
        <f>(VLOOKUP($A61,Table2.5a!$A$3:$Y$198,G$2,FALSE)-VLOOKUP($A61,#REF!,G$2,FALSE))/VLOOKUP($A61,Table2.5a!$A$3:$Y$198,G$2,FALSE)</f>
        <v>#VALUE!</v>
      </c>
      <c r="H61" s="4" t="e">
        <f>(VLOOKUP($A61,Table2.5a!$A$3:$Y$198,H$2,FALSE)-VLOOKUP($A61,#REF!,H$2,FALSE))/VLOOKUP($A61,Table2.5a!$A$3:$Y$198,H$2,FALSE)</f>
        <v>#REF!</v>
      </c>
      <c r="I61" s="4" t="e">
        <f>(VLOOKUP($A61,Table2.5a!$A$3:$Y$198,I$2,FALSE)-VLOOKUP($A61,#REF!,I$2,FALSE))/VLOOKUP($A61,Table2.5a!$A$3:$Y$198,I$2,FALSE)</f>
        <v>#REF!</v>
      </c>
      <c r="J61" s="4" t="e">
        <f>(VLOOKUP($A61,Table2.5a!$A$3:$Y$198,J$2,FALSE)-VLOOKUP($A61,#REF!,J$2,FALSE))/VLOOKUP($A61,Table2.5a!$A$3:$Y$198,J$2,FALSE)</f>
        <v>#REF!</v>
      </c>
      <c r="K61" s="4" t="e">
        <f>(VLOOKUP($A61,Table2.5a!$A$3:$Y$198,K$2,FALSE)-VLOOKUP($A61,#REF!,K$2,FALSE))/VLOOKUP($A61,Table2.5a!$A$3:$Y$198,K$2,FALSE)</f>
        <v>#REF!</v>
      </c>
      <c r="L61" s="4" t="e">
        <f>(VLOOKUP($A61,Table2.5a!$A$3:$Y$198,L$2,FALSE)-VLOOKUP($A61,#REF!,L$2,FALSE))/VLOOKUP($A61,Table2.5a!$A$3:$Y$198,L$2,FALSE)</f>
        <v>#REF!</v>
      </c>
      <c r="M61" s="4" t="e">
        <f>(VLOOKUP($A61,Table2.5a!$A$3:$Y$198,M$2,FALSE)-VLOOKUP($A61,#REF!,M$2,FALSE))/VLOOKUP($A61,Table2.5a!$A$3:$Y$198,M$2,FALSE)</f>
        <v>#REF!</v>
      </c>
      <c r="N61" s="4" t="e">
        <f>(VLOOKUP($A61,Table2.5a!$A$3:$Y$198,N$2,FALSE)-VLOOKUP($A61,#REF!,N$2,FALSE))/VLOOKUP($A61,Table2.5a!$A$3:$Y$198,N$2,FALSE)</f>
        <v>#REF!</v>
      </c>
      <c r="O61" s="4" t="e">
        <f>(VLOOKUP($A61,Table2.5a!$A$3:$Y$198,O$2,FALSE)-VLOOKUP($A61,#REF!,O$2,FALSE))/VLOOKUP($A61,Table2.5a!$A$3:$Y$198,O$2,FALSE)</f>
        <v>#REF!</v>
      </c>
      <c r="P61" s="4" t="e">
        <f>(VLOOKUP($A61,Table2.5a!$A$3:$Y$198,P$2,FALSE)-VLOOKUP($A61,#REF!,P$2,FALSE))/VLOOKUP($A61,Table2.5a!$A$3:$Y$198,P$2,FALSE)</f>
        <v>#REF!</v>
      </c>
      <c r="Q61" s="4" t="e">
        <f>(VLOOKUP($A61,Table2.5a!$A$3:$Y$198,Q$2,FALSE)-VLOOKUP($A61,#REF!,Q$2,FALSE))/VLOOKUP($A61,Table2.5a!$A$3:$Y$198,Q$2,FALSE)</f>
        <v>#REF!</v>
      </c>
      <c r="R61" s="4" t="e">
        <f>(VLOOKUP($A61,Table2.5a!$A$3:$Y$198,R$2,FALSE)-VLOOKUP($A61,#REF!,R$2,FALSE))/VLOOKUP($A61,Table2.5a!$A$3:$Y$198,R$2,FALSE)</f>
        <v>#REF!</v>
      </c>
      <c r="S61" s="4" t="e">
        <f>(VLOOKUP($A61,Table2.5a!$A$3:$Y$198,S$2,FALSE)-VLOOKUP($A61,#REF!,S$2,FALSE))/VLOOKUP($A61,Table2.5a!$A$3:$Y$198,S$2,FALSE)</f>
        <v>#REF!</v>
      </c>
      <c r="T61" s="4" t="e">
        <f>(VLOOKUP($A61,Table2.5a!$A$3:$Y$198,T$2,FALSE)-VLOOKUP($A61,#REF!,T$2,FALSE))/VLOOKUP($A61,Table2.5a!$A$3:$Y$198,T$2,FALSE)</f>
        <v>#REF!</v>
      </c>
      <c r="V61" s="78" t="str">
        <f>VLOOKUP($A61,Table2.5a!$A$3:$Y$198,E$2,FALSE)</f>
        <v>Fort Yukon</v>
      </c>
      <c r="W61" s="79" t="str">
        <f>VLOOKUP($A61,Table2.5a!$A$3:$Y$198,F$2,FALSE)</f>
        <v>Fort Yukon_grid</v>
      </c>
      <c r="X61" s="79" t="str">
        <f>VLOOKUP($A61,Table2.5a!$A$3:$Y$198,G$2,FALSE)</f>
        <v>Yukon-Koyukuk/Upper Tanana</v>
      </c>
      <c r="Y61" s="80">
        <f>VLOOKUP($A61,Table2.5a!$A$3:$Y$198,H$2,FALSE)</f>
        <v>631.38499680000007</v>
      </c>
      <c r="Z61" s="88" t="e">
        <f>VLOOKUP($A61,#REF!,E$2,FALSE)</f>
        <v>#REF!</v>
      </c>
      <c r="AA61" s="66" t="e">
        <f>VLOOKUP($A61,#REF!,F$2,FALSE)</f>
        <v>#REF!</v>
      </c>
      <c r="AB61" s="66" t="e">
        <f>VLOOKUP($A61,#REF!,G$2,FALSE)</f>
        <v>#REF!</v>
      </c>
      <c r="AC61" s="89" t="e">
        <f>VLOOKUP($A61,#REF!,H$2,FALSE)</f>
        <v>#REF!</v>
      </c>
      <c r="AD61" s="65">
        <f>VLOOKUP($A61,Table2.5a!$A$3:$Y$198,I$2,FALSE)</f>
        <v>986.976</v>
      </c>
      <c r="AE61" s="66">
        <f>VLOOKUP($A61,Table2.5a!$A$3:$Y$198,J$2,FALSE)</f>
        <v>269.33333333333331</v>
      </c>
      <c r="AF61" s="66">
        <f>VLOOKUP($A61,Table2.5a!$A$3:$Y$198,K$2,FALSE)</f>
        <v>0.63971666666666671</v>
      </c>
      <c r="AG61" s="67">
        <f>VLOOKUP($A61,Table2.5a!$A$3:$Y$198,L$2,FALSE)</f>
        <v>520.32122743333332</v>
      </c>
      <c r="AH61" s="88" t="e">
        <f>VLOOKUP($A61,#REF!,I$2,FALSE)</f>
        <v>#REF!</v>
      </c>
      <c r="AI61" s="66" t="e">
        <f>VLOOKUP($A61,#REF!,J$2,FALSE)</f>
        <v>#REF!</v>
      </c>
      <c r="AJ61" s="66" t="e">
        <f>VLOOKUP($A61,#REF!,K$2,FALSE)</f>
        <v>#REF!</v>
      </c>
      <c r="AK61" s="89" t="e">
        <f>VLOOKUP($A61,#REF!,L$2,FALSE)</f>
        <v>#REF!</v>
      </c>
      <c r="AL61" s="65">
        <f>VLOOKUP($A61,Table2.5a!$A$3:$Y$198,M$2,FALSE)</f>
        <v>813.36199999999997</v>
      </c>
      <c r="AM61" s="66">
        <f>VLOOKUP($A61,Table2.5a!$A$3:$Y$198,N$2,FALSE)</f>
        <v>17</v>
      </c>
      <c r="AN61" s="66">
        <f>VLOOKUP($A61,Table2.5a!$A$3:$Y$198,O$2,FALSE)</f>
        <v>0.63971666666666671</v>
      </c>
      <c r="AO61" s="67">
        <f>VLOOKUP($A61,Table2.5a!$A$3:$Y$198,P$2,FALSE)</f>
        <v>477.13075668333335</v>
      </c>
      <c r="AP61" s="88" t="e">
        <f>VLOOKUP($A61,#REF!,M$2,FALSE)</f>
        <v>#REF!</v>
      </c>
      <c r="AQ61" s="66" t="e">
        <f>VLOOKUP($A61,#REF!,N$2,FALSE)</f>
        <v>#REF!</v>
      </c>
      <c r="AR61" s="96" t="e">
        <f>VLOOKUP($A61,#REF!,O$2,FALSE)</f>
        <v>#REF!</v>
      </c>
      <c r="AS61" s="96" t="e">
        <f>VLOOKUP($A61,#REF!,P$2,FALSE)</f>
        <v>#REF!</v>
      </c>
      <c r="AT61" s="65">
        <f>VLOOKUP($A61,Table2.5a!$A$3:$Y$198,Q$2,FALSE)</f>
        <v>745.84699999999998</v>
      </c>
      <c r="AU61" s="66">
        <f>VLOOKUP($A61,Table2.5a!$A$3:$Y$198,R$2,FALSE)</f>
        <v>81.166666666666657</v>
      </c>
      <c r="AV61" s="66">
        <f>VLOOKUP($A61,Table2.5a!$A$3:$Y$198,S$2,FALSE)</f>
        <v>0.63971666666666671</v>
      </c>
      <c r="AW61" s="67">
        <f>VLOOKUP($A61,Table2.5a!$A$3:$Y$198,T$2,FALSE)</f>
        <v>1628.8369809166668</v>
      </c>
      <c r="AX61" s="88" t="e">
        <f>VLOOKUP($A61,#REF!,Q$2,FALSE)</f>
        <v>#REF!</v>
      </c>
      <c r="AY61" s="66" t="e">
        <f>VLOOKUP($A61,#REF!,R$2,FALSE)</f>
        <v>#REF!</v>
      </c>
      <c r="AZ61" s="66" t="e">
        <f>VLOOKUP($A61,#REF!,S$2,FALSE)</f>
        <v>#REF!</v>
      </c>
      <c r="BA61" s="89" t="e">
        <f>VLOOKUP($A61,#REF!,T$2,FALSE)</f>
        <v>#REF!</v>
      </c>
    </row>
    <row r="62" spans="1:53" x14ac:dyDescent="0.25">
      <c r="A62" t="s">
        <v>786</v>
      </c>
      <c r="B62">
        <f>VLOOKUP($A62,Table2.5a!$A$3:$Y$198,'2.5a comparison'!B$2,FALSE)</f>
        <v>331990</v>
      </c>
      <c r="C62">
        <f>VLOOKUP($A62,Table2.5a!$A$3:$Y$198,'2.5a comparison'!C$2,FALSE)</f>
        <v>274</v>
      </c>
      <c r="D62" t="str">
        <f>VLOOKUP($A62,Table2.5a!$A$3:$Y$198,'2.5a comparison'!D$2,FALSE)</f>
        <v>Galena, City of</v>
      </c>
      <c r="E62" s="4" t="e">
        <f>(VLOOKUP($A62,Table2.5a!$A$3:$Y$198,E$2,FALSE)-VLOOKUP($A62,#REF!,E$2,FALSE))/VLOOKUP($A62,Table2.5a!$A$3:$Y$198,E$2,FALSE)</f>
        <v>#VALUE!</v>
      </c>
      <c r="F62" s="4" t="e">
        <f>(VLOOKUP($A62,Table2.5a!$A$3:$Y$198,F$2,FALSE)-VLOOKUP($A62,#REF!,F$2,FALSE))/VLOOKUP($A62,Table2.5a!$A$3:$Y$198,F$2,FALSE)</f>
        <v>#VALUE!</v>
      </c>
      <c r="G62" s="4" t="e">
        <f>(VLOOKUP($A62,Table2.5a!$A$3:$Y$198,G$2,FALSE)-VLOOKUP($A62,#REF!,G$2,FALSE))/VLOOKUP($A62,Table2.5a!$A$3:$Y$198,G$2,FALSE)</f>
        <v>#VALUE!</v>
      </c>
      <c r="H62" s="4" t="e">
        <f>(VLOOKUP($A62,Table2.5a!$A$3:$Y$198,H$2,FALSE)-VLOOKUP($A62,#REF!,H$2,FALSE))/VLOOKUP($A62,Table2.5a!$A$3:$Y$198,H$2,FALSE)</f>
        <v>#REF!</v>
      </c>
      <c r="I62" s="4" t="e">
        <f>(VLOOKUP($A62,Table2.5a!$A$3:$Y$198,I$2,FALSE)-VLOOKUP($A62,#REF!,I$2,FALSE))/VLOOKUP($A62,Table2.5a!$A$3:$Y$198,I$2,FALSE)</f>
        <v>#REF!</v>
      </c>
      <c r="J62" s="4" t="e">
        <f>(VLOOKUP($A62,Table2.5a!$A$3:$Y$198,J$2,FALSE)-VLOOKUP($A62,#REF!,J$2,FALSE))/VLOOKUP($A62,Table2.5a!$A$3:$Y$198,J$2,FALSE)</f>
        <v>#REF!</v>
      </c>
      <c r="K62" s="4" t="e">
        <f>(VLOOKUP($A62,Table2.5a!$A$3:$Y$198,K$2,FALSE)-VLOOKUP($A62,#REF!,K$2,FALSE))/VLOOKUP($A62,Table2.5a!$A$3:$Y$198,K$2,FALSE)</f>
        <v>#REF!</v>
      </c>
      <c r="L62" s="4" t="e">
        <f>(VLOOKUP($A62,Table2.5a!$A$3:$Y$198,L$2,FALSE)-VLOOKUP($A62,#REF!,L$2,FALSE))/VLOOKUP($A62,Table2.5a!$A$3:$Y$198,L$2,FALSE)</f>
        <v>#REF!</v>
      </c>
      <c r="M62" s="4" t="e">
        <f>(VLOOKUP($A62,Table2.5a!$A$3:$Y$198,M$2,FALSE)-VLOOKUP($A62,#REF!,M$2,FALSE))/VLOOKUP($A62,Table2.5a!$A$3:$Y$198,M$2,FALSE)</f>
        <v>#REF!</v>
      </c>
      <c r="N62" s="4" t="e">
        <f>(VLOOKUP($A62,Table2.5a!$A$3:$Y$198,N$2,FALSE)-VLOOKUP($A62,#REF!,N$2,FALSE))/VLOOKUP($A62,Table2.5a!$A$3:$Y$198,N$2,FALSE)</f>
        <v>#REF!</v>
      </c>
      <c r="O62" s="4" t="e">
        <f>(VLOOKUP($A62,Table2.5a!$A$3:$Y$198,O$2,FALSE)-VLOOKUP($A62,#REF!,O$2,FALSE))/VLOOKUP($A62,Table2.5a!$A$3:$Y$198,O$2,FALSE)</f>
        <v>#REF!</v>
      </c>
      <c r="P62" s="4" t="e">
        <f>(VLOOKUP($A62,Table2.5a!$A$3:$Y$198,P$2,FALSE)-VLOOKUP($A62,#REF!,P$2,FALSE))/VLOOKUP($A62,Table2.5a!$A$3:$Y$198,P$2,FALSE)</f>
        <v>#REF!</v>
      </c>
      <c r="Q62" s="4" t="e">
        <f>(VLOOKUP($A62,Table2.5a!$A$3:$Y$198,Q$2,FALSE)-VLOOKUP($A62,#REF!,Q$2,FALSE))/VLOOKUP($A62,Table2.5a!$A$3:$Y$198,Q$2,FALSE)</f>
        <v>#REF!</v>
      </c>
      <c r="R62" s="4" t="e">
        <f>(VLOOKUP($A62,Table2.5a!$A$3:$Y$198,R$2,FALSE)-VLOOKUP($A62,#REF!,R$2,FALSE))/VLOOKUP($A62,Table2.5a!$A$3:$Y$198,R$2,FALSE)</f>
        <v>#REF!</v>
      </c>
      <c r="S62" s="4" t="e">
        <f>(VLOOKUP($A62,Table2.5a!$A$3:$Y$198,S$2,FALSE)-VLOOKUP($A62,#REF!,S$2,FALSE))/VLOOKUP($A62,Table2.5a!$A$3:$Y$198,S$2,FALSE)</f>
        <v>#REF!</v>
      </c>
      <c r="T62" s="4" t="e">
        <f>(VLOOKUP($A62,Table2.5a!$A$3:$Y$198,T$2,FALSE)-VLOOKUP($A62,#REF!,T$2,FALSE))/VLOOKUP($A62,Table2.5a!$A$3:$Y$198,T$2,FALSE)</f>
        <v>#REF!</v>
      </c>
      <c r="V62" s="78" t="str">
        <f>VLOOKUP($A62,Table2.5a!$A$3:$Y$198,E$2,FALSE)</f>
        <v>Galena</v>
      </c>
      <c r="W62" s="79" t="str">
        <f>VLOOKUP($A62,Table2.5a!$A$3:$Y$198,F$2,FALSE)</f>
        <v>Galena_grid</v>
      </c>
      <c r="X62" s="79" t="str">
        <f>VLOOKUP($A62,Table2.5a!$A$3:$Y$198,G$2,FALSE)</f>
        <v>Yukon-Koyukuk/Upper Tanana</v>
      </c>
      <c r="Y62" s="80">
        <f>VLOOKUP($A62,Table2.5a!$A$3:$Y$198,H$2,FALSE)</f>
        <v>504.2011</v>
      </c>
      <c r="Z62" s="88" t="e">
        <f>VLOOKUP($A62,#REF!,E$2,FALSE)</f>
        <v>#REF!</v>
      </c>
      <c r="AA62" s="66" t="e">
        <f>VLOOKUP($A62,#REF!,F$2,FALSE)</f>
        <v>#REF!</v>
      </c>
      <c r="AB62" s="66" t="e">
        <f>VLOOKUP($A62,#REF!,G$2,FALSE)</f>
        <v>#REF!</v>
      </c>
      <c r="AC62" s="89" t="e">
        <f>VLOOKUP($A62,#REF!,H$2,FALSE)</f>
        <v>#REF!</v>
      </c>
      <c r="AD62" s="65">
        <f>VLOOKUP($A62,Table2.5a!$A$3:$Y$198,I$2,FALSE)</f>
        <v>845.97500000000002</v>
      </c>
      <c r="AE62" s="66">
        <f>VLOOKUP($A62,Table2.5a!$A$3:$Y$198,J$2,FALSE)</f>
        <v>188.41666666666666</v>
      </c>
      <c r="AF62" s="66">
        <f>VLOOKUP($A62,Table2.5a!$A$3:$Y$198,K$2,FALSE)</f>
        <v>0.59599999999999997</v>
      </c>
      <c r="AG62" s="67">
        <f>VLOOKUP($A62,Table2.5a!$A$3:$Y$198,L$2,FALSE)</f>
        <v>1737.078356</v>
      </c>
      <c r="AH62" s="88" t="e">
        <f>VLOOKUP($A62,#REF!,I$2,FALSE)</f>
        <v>#REF!</v>
      </c>
      <c r="AI62" s="66" t="e">
        <f>VLOOKUP($A62,#REF!,J$2,FALSE)</f>
        <v>#REF!</v>
      </c>
      <c r="AJ62" s="66" t="e">
        <f>VLOOKUP($A62,#REF!,K$2,FALSE)</f>
        <v>#REF!</v>
      </c>
      <c r="AK62" s="89" t="e">
        <f>VLOOKUP($A62,#REF!,L$2,FALSE)</f>
        <v>#REF!</v>
      </c>
      <c r="AL62" s="65">
        <f>VLOOKUP($A62,Table2.5a!$A$3:$Y$198,M$2,FALSE)</f>
        <v>2914.5610000000001</v>
      </c>
      <c r="AM62" s="66">
        <f>VLOOKUP($A62,Table2.5a!$A$3:$Y$198,N$2,FALSE)</f>
        <v>12.833333333333334</v>
      </c>
      <c r="AN62" s="66">
        <f>VLOOKUP($A62,Table2.5a!$A$3:$Y$198,O$2,FALSE)</f>
        <v>0.59599999999999997</v>
      </c>
      <c r="AO62" s="67">
        <f>VLOOKUP($A62,Table2.5a!$A$3:$Y$198,P$2,FALSE)</f>
        <v>518.70535599999994</v>
      </c>
      <c r="AP62" s="88" t="e">
        <f>VLOOKUP($A62,#REF!,M$2,FALSE)</f>
        <v>#REF!</v>
      </c>
      <c r="AQ62" s="66" t="e">
        <f>VLOOKUP($A62,#REF!,N$2,FALSE)</f>
        <v>#REF!</v>
      </c>
      <c r="AR62" s="96" t="e">
        <f>VLOOKUP($A62,#REF!,O$2,FALSE)</f>
        <v>#REF!</v>
      </c>
      <c r="AS62" s="96" t="e">
        <f>VLOOKUP($A62,#REF!,P$2,FALSE)</f>
        <v>#REF!</v>
      </c>
      <c r="AT62" s="65">
        <f>VLOOKUP($A62,Table2.5a!$A$3:$Y$198,Q$2,FALSE)</f>
        <v>870.31099999999992</v>
      </c>
      <c r="AU62" s="66">
        <f>VLOOKUP($A62,Table2.5a!$A$3:$Y$198,R$2,FALSE)</f>
        <v>159.66666666666666</v>
      </c>
      <c r="AV62" s="66">
        <f>VLOOKUP($A62,Table2.5a!$A$3:$Y$198,S$2,FALSE)</f>
        <v>0.59599999999999997</v>
      </c>
      <c r="AW62" s="67">
        <f>VLOOKUP($A62,Table2.5a!$A$3:$Y$198,T$2,FALSE)</f>
        <v>2759.9848120000001</v>
      </c>
      <c r="AX62" s="88" t="e">
        <f>VLOOKUP($A62,#REF!,Q$2,FALSE)</f>
        <v>#REF!</v>
      </c>
      <c r="AY62" s="66" t="e">
        <f>VLOOKUP($A62,#REF!,R$2,FALSE)</f>
        <v>#REF!</v>
      </c>
      <c r="AZ62" s="66" t="e">
        <f>VLOOKUP($A62,#REF!,S$2,FALSE)</f>
        <v>#REF!</v>
      </c>
      <c r="BA62" s="89" t="e">
        <f>VLOOKUP($A62,#REF!,T$2,FALSE)</f>
        <v>#REF!</v>
      </c>
    </row>
    <row r="63" spans="1:53" x14ac:dyDescent="0.25">
      <c r="A63" t="s">
        <v>592</v>
      </c>
      <c r="B63">
        <f>VLOOKUP($A63,Table2.5a!$A$3:$Y$198,'2.5a comparison'!B$2,FALSE)</f>
        <v>331320</v>
      </c>
      <c r="C63">
        <f>VLOOKUP($A63,Table2.5a!$A$3:$Y$198,'2.5a comparison'!C$2,FALSE)</f>
        <v>169</v>
      </c>
      <c r="D63" t="str">
        <f>VLOOKUP($A63,Table2.5a!$A$3:$Y$198,'2.5a comparison'!D$2,FALSE)</f>
        <v>Alaska Village Electric Cooperative</v>
      </c>
      <c r="E63" s="4" t="e">
        <f>(VLOOKUP($A63,Table2.5a!$A$3:$Y$198,E$2,FALSE)-VLOOKUP($A63,#REF!,E$2,FALSE))/VLOOKUP($A63,Table2.5a!$A$3:$Y$198,E$2,FALSE)</f>
        <v>#VALUE!</v>
      </c>
      <c r="F63" s="4" t="e">
        <f>(VLOOKUP($A63,Table2.5a!$A$3:$Y$198,F$2,FALSE)-VLOOKUP($A63,#REF!,F$2,FALSE))/VLOOKUP($A63,Table2.5a!$A$3:$Y$198,F$2,FALSE)</f>
        <v>#VALUE!</v>
      </c>
      <c r="G63" s="4" t="e">
        <f>(VLOOKUP($A63,Table2.5a!$A$3:$Y$198,G$2,FALSE)-VLOOKUP($A63,#REF!,G$2,FALSE))/VLOOKUP($A63,Table2.5a!$A$3:$Y$198,G$2,FALSE)</f>
        <v>#VALUE!</v>
      </c>
      <c r="H63" s="4" t="e">
        <f>(VLOOKUP($A63,Table2.5a!$A$3:$Y$198,H$2,FALSE)-VLOOKUP($A63,#REF!,H$2,FALSE))/VLOOKUP($A63,Table2.5a!$A$3:$Y$198,H$2,FALSE)</f>
        <v>#REF!</v>
      </c>
      <c r="I63" s="4" t="e">
        <f>(VLOOKUP($A63,Table2.5a!$A$3:$Y$198,I$2,FALSE)-VLOOKUP($A63,#REF!,I$2,FALSE))/VLOOKUP($A63,Table2.5a!$A$3:$Y$198,I$2,FALSE)</f>
        <v>#REF!</v>
      </c>
      <c r="J63" s="4" t="e">
        <f>(VLOOKUP($A63,Table2.5a!$A$3:$Y$198,J$2,FALSE)-VLOOKUP($A63,#REF!,J$2,FALSE))/VLOOKUP($A63,Table2.5a!$A$3:$Y$198,J$2,FALSE)</f>
        <v>#REF!</v>
      </c>
      <c r="K63" s="4" t="e">
        <f>(VLOOKUP($A63,Table2.5a!$A$3:$Y$198,K$2,FALSE)-VLOOKUP($A63,#REF!,K$2,FALSE))/VLOOKUP($A63,Table2.5a!$A$3:$Y$198,K$2,FALSE)</f>
        <v>#REF!</v>
      </c>
      <c r="L63" s="4" t="e">
        <f>(VLOOKUP($A63,Table2.5a!$A$3:$Y$198,L$2,FALSE)-VLOOKUP($A63,#REF!,L$2,FALSE))/VLOOKUP($A63,Table2.5a!$A$3:$Y$198,L$2,FALSE)</f>
        <v>#REF!</v>
      </c>
      <c r="M63" s="4" t="e">
        <f>(VLOOKUP($A63,Table2.5a!$A$3:$Y$198,M$2,FALSE)-VLOOKUP($A63,#REF!,M$2,FALSE))/VLOOKUP($A63,Table2.5a!$A$3:$Y$198,M$2,FALSE)</f>
        <v>#REF!</v>
      </c>
      <c r="N63" s="4" t="e">
        <f>(VLOOKUP($A63,Table2.5a!$A$3:$Y$198,N$2,FALSE)-VLOOKUP($A63,#REF!,N$2,FALSE))/VLOOKUP($A63,Table2.5a!$A$3:$Y$198,N$2,FALSE)</f>
        <v>#REF!</v>
      </c>
      <c r="O63" s="4" t="e">
        <f>(VLOOKUP($A63,Table2.5a!$A$3:$Y$198,O$2,FALSE)-VLOOKUP($A63,#REF!,O$2,FALSE))/VLOOKUP($A63,Table2.5a!$A$3:$Y$198,O$2,FALSE)</f>
        <v>#REF!</v>
      </c>
      <c r="P63" s="4" t="e">
        <f>(VLOOKUP($A63,Table2.5a!$A$3:$Y$198,P$2,FALSE)-VLOOKUP($A63,#REF!,P$2,FALSE))/VLOOKUP($A63,Table2.5a!$A$3:$Y$198,P$2,FALSE)</f>
        <v>#REF!</v>
      </c>
      <c r="Q63" s="4" t="e">
        <f>(VLOOKUP($A63,Table2.5a!$A$3:$Y$198,Q$2,FALSE)-VLOOKUP($A63,#REF!,Q$2,FALSE))/VLOOKUP($A63,Table2.5a!$A$3:$Y$198,Q$2,FALSE)</f>
        <v>#REF!</v>
      </c>
      <c r="R63" s="4" t="e">
        <f>(VLOOKUP($A63,Table2.5a!$A$3:$Y$198,R$2,FALSE)-VLOOKUP($A63,#REF!,R$2,FALSE))/VLOOKUP($A63,Table2.5a!$A$3:$Y$198,R$2,FALSE)</f>
        <v>#REF!</v>
      </c>
      <c r="S63" s="4" t="e">
        <f>(VLOOKUP($A63,Table2.5a!$A$3:$Y$198,S$2,FALSE)-VLOOKUP($A63,#REF!,S$2,FALSE))/VLOOKUP($A63,Table2.5a!$A$3:$Y$198,S$2,FALSE)</f>
        <v>#REF!</v>
      </c>
      <c r="T63" s="4" t="e">
        <f>(VLOOKUP($A63,Table2.5a!$A$3:$Y$198,T$2,FALSE)-VLOOKUP($A63,#REF!,T$2,FALSE))/VLOOKUP($A63,Table2.5a!$A$3:$Y$198,T$2,FALSE)</f>
        <v>#REF!</v>
      </c>
      <c r="V63" s="78" t="str">
        <f>VLOOKUP($A63,Table2.5a!$A$3:$Y$198,E$2,FALSE)</f>
        <v>Gambell</v>
      </c>
      <c r="W63" s="79" t="str">
        <f>VLOOKUP($A63,Table2.5a!$A$3:$Y$198,F$2,FALSE)</f>
        <v>Gambell_grid</v>
      </c>
      <c r="X63" s="79" t="str">
        <f>VLOOKUP($A63,Table2.5a!$A$3:$Y$198,G$2,FALSE)</f>
        <v>Bering Straits</v>
      </c>
      <c r="Y63" s="80">
        <f>VLOOKUP($A63,Table2.5a!$A$3:$Y$198,H$2,FALSE)</f>
        <v>484.77445449999988</v>
      </c>
      <c r="Z63" s="88" t="e">
        <f>VLOOKUP($A63,#REF!,E$2,FALSE)</f>
        <v>#REF!</v>
      </c>
      <c r="AA63" s="66" t="e">
        <f>VLOOKUP($A63,#REF!,F$2,FALSE)</f>
        <v>#REF!</v>
      </c>
      <c r="AB63" s="66" t="e">
        <f>VLOOKUP($A63,#REF!,G$2,FALSE)</f>
        <v>#REF!</v>
      </c>
      <c r="AC63" s="89" t="e">
        <f>VLOOKUP($A63,#REF!,H$2,FALSE)</f>
        <v>#REF!</v>
      </c>
      <c r="AD63" s="65">
        <f>VLOOKUP($A63,Table2.5a!$A$3:$Y$198,I$2,FALSE)</f>
        <v>906.85500000000002</v>
      </c>
      <c r="AE63" s="66">
        <f>VLOOKUP($A63,Table2.5a!$A$3:$Y$198,J$2,FALSE)</f>
        <v>165</v>
      </c>
      <c r="AF63" s="66">
        <f>VLOOKUP($A63,Table2.5a!$A$3:$Y$198,K$2,FALSE)</f>
        <v>0.53456666666666652</v>
      </c>
      <c r="AG63" s="67">
        <f>VLOOKUP($A63,Table2.5a!$A$3:$Y$198,L$2,FALSE)</f>
        <v>82.820948233333311</v>
      </c>
      <c r="AH63" s="88" t="e">
        <f>VLOOKUP($A63,#REF!,I$2,FALSE)</f>
        <v>#REF!</v>
      </c>
      <c r="AI63" s="66" t="e">
        <f>VLOOKUP($A63,#REF!,J$2,FALSE)</f>
        <v>#REF!</v>
      </c>
      <c r="AJ63" s="66" t="e">
        <f>VLOOKUP($A63,#REF!,K$2,FALSE)</f>
        <v>#REF!</v>
      </c>
      <c r="AK63" s="89" t="e">
        <f>VLOOKUP($A63,#REF!,L$2,FALSE)</f>
        <v>#REF!</v>
      </c>
      <c r="AL63" s="65">
        <f>VLOOKUP($A63,Table2.5a!$A$3:$Y$198,M$2,FALSE)</f>
        <v>154.93100000000001</v>
      </c>
      <c r="AM63" s="66">
        <f>VLOOKUP($A63,Table2.5a!$A$3:$Y$198,N$2,FALSE)</f>
        <v>15</v>
      </c>
      <c r="AN63" s="66">
        <f>VLOOKUP($A63,Table2.5a!$A$3:$Y$198,O$2,FALSE)</f>
        <v>0.53456666666666652</v>
      </c>
      <c r="AO63" s="67">
        <f>VLOOKUP($A63,Table2.5a!$A$3:$Y$198,P$2,FALSE)</f>
        <v>548.56643309999981</v>
      </c>
      <c r="AP63" s="88" t="e">
        <f>VLOOKUP($A63,#REF!,M$2,FALSE)</f>
        <v>#REF!</v>
      </c>
      <c r="AQ63" s="66" t="e">
        <f>VLOOKUP($A63,#REF!,N$2,FALSE)</f>
        <v>#REF!</v>
      </c>
      <c r="AR63" s="96" t="e">
        <f>VLOOKUP($A63,#REF!,O$2,FALSE)</f>
        <v>#REF!</v>
      </c>
      <c r="AS63" s="96" t="e">
        <f>VLOOKUP($A63,#REF!,P$2,FALSE)</f>
        <v>#REF!</v>
      </c>
      <c r="AT63" s="65">
        <f>VLOOKUP($A63,Table2.5a!$A$3:$Y$198,Q$2,FALSE)</f>
        <v>1026.1889999999999</v>
      </c>
      <c r="AU63" s="66">
        <f>VLOOKUP($A63,Table2.5a!$A$3:$Y$198,R$2,FALSE)</f>
        <v>35.416666666666664</v>
      </c>
      <c r="AV63" s="66">
        <f>VLOOKUP($A63,Table2.5a!$A$3:$Y$198,S$2,FALSE)</f>
        <v>0.53456666666666652</v>
      </c>
      <c r="AW63" s="67">
        <f>VLOOKUP($A63,Table2.5a!$A$3:$Y$198,T$2,FALSE)</f>
        <v>1116.161835833333</v>
      </c>
      <c r="AX63" s="88" t="e">
        <f>VLOOKUP($A63,#REF!,Q$2,FALSE)</f>
        <v>#REF!</v>
      </c>
      <c r="AY63" s="66" t="e">
        <f>VLOOKUP($A63,#REF!,R$2,FALSE)</f>
        <v>#REF!</v>
      </c>
      <c r="AZ63" s="66" t="e">
        <f>VLOOKUP($A63,#REF!,S$2,FALSE)</f>
        <v>#REF!</v>
      </c>
      <c r="BA63" s="89" t="e">
        <f>VLOOKUP($A63,#REF!,T$2,FALSE)</f>
        <v>#REF!</v>
      </c>
    </row>
    <row r="64" spans="1:53" x14ac:dyDescent="0.25">
      <c r="A64" t="s">
        <v>913</v>
      </c>
      <c r="B64">
        <f>VLOOKUP($A64,Table2.5a!$A$3:$Y$198,'2.5a comparison'!B$2,FALSE)</f>
        <v>332000</v>
      </c>
      <c r="C64">
        <f>VLOOKUP($A64,Table2.5a!$A$3:$Y$198,'2.5a comparison'!C$2,FALSE)</f>
        <v>373</v>
      </c>
      <c r="D64" t="str">
        <f>VLOOKUP($A64,Table2.5a!$A$3:$Y$198,'2.5a comparison'!D$2,FALSE)</f>
        <v>Golovin Power Utilities</v>
      </c>
      <c r="E64" s="4" t="e">
        <f>(VLOOKUP($A64,Table2.5a!$A$3:$Y$198,E$2,FALSE)-VLOOKUP($A64,#REF!,E$2,FALSE))/VLOOKUP($A64,Table2.5a!$A$3:$Y$198,E$2,FALSE)</f>
        <v>#VALUE!</v>
      </c>
      <c r="F64" s="4" t="e">
        <f>(VLOOKUP($A64,Table2.5a!$A$3:$Y$198,F$2,FALSE)-VLOOKUP($A64,#REF!,F$2,FALSE))/VLOOKUP($A64,Table2.5a!$A$3:$Y$198,F$2,FALSE)</f>
        <v>#VALUE!</v>
      </c>
      <c r="G64" s="4" t="e">
        <f>(VLOOKUP($A64,Table2.5a!$A$3:$Y$198,G$2,FALSE)-VLOOKUP($A64,#REF!,G$2,FALSE))/VLOOKUP($A64,Table2.5a!$A$3:$Y$198,G$2,FALSE)</f>
        <v>#VALUE!</v>
      </c>
      <c r="H64" s="4" t="e">
        <f>(VLOOKUP($A64,Table2.5a!$A$3:$Y$198,H$2,FALSE)-VLOOKUP($A64,#REF!,H$2,FALSE))/VLOOKUP($A64,Table2.5a!$A$3:$Y$198,H$2,FALSE)</f>
        <v>#REF!</v>
      </c>
      <c r="I64" s="4" t="e">
        <f>(VLOOKUP($A64,Table2.5a!$A$3:$Y$198,I$2,FALSE)-VLOOKUP($A64,#REF!,I$2,FALSE))/VLOOKUP($A64,Table2.5a!$A$3:$Y$198,I$2,FALSE)</f>
        <v>#REF!</v>
      </c>
      <c r="J64" s="4" t="e">
        <f>(VLOOKUP($A64,Table2.5a!$A$3:$Y$198,J$2,FALSE)-VLOOKUP($A64,#REF!,J$2,FALSE))/VLOOKUP($A64,Table2.5a!$A$3:$Y$198,J$2,FALSE)</f>
        <v>#REF!</v>
      </c>
      <c r="K64" s="4" t="e">
        <f>(VLOOKUP($A64,Table2.5a!$A$3:$Y$198,K$2,FALSE)-VLOOKUP($A64,#REF!,K$2,FALSE))/VLOOKUP($A64,Table2.5a!$A$3:$Y$198,K$2,FALSE)</f>
        <v>#REF!</v>
      </c>
      <c r="L64" s="4" t="e">
        <f>(VLOOKUP($A64,Table2.5a!$A$3:$Y$198,L$2,FALSE)-VLOOKUP($A64,#REF!,L$2,FALSE))/VLOOKUP($A64,Table2.5a!$A$3:$Y$198,L$2,FALSE)</f>
        <v>#REF!</v>
      </c>
      <c r="M64" s="4" t="e">
        <f>(VLOOKUP($A64,Table2.5a!$A$3:$Y$198,M$2,FALSE)-VLOOKUP($A64,#REF!,M$2,FALSE))/VLOOKUP($A64,Table2.5a!$A$3:$Y$198,M$2,FALSE)</f>
        <v>#REF!</v>
      </c>
      <c r="N64" s="4" t="e">
        <f>(VLOOKUP($A64,Table2.5a!$A$3:$Y$198,N$2,FALSE)-VLOOKUP($A64,#REF!,N$2,FALSE))/VLOOKUP($A64,Table2.5a!$A$3:$Y$198,N$2,FALSE)</f>
        <v>#REF!</v>
      </c>
      <c r="O64" s="4" t="e">
        <f>(VLOOKUP($A64,Table2.5a!$A$3:$Y$198,O$2,FALSE)-VLOOKUP($A64,#REF!,O$2,FALSE))/VLOOKUP($A64,Table2.5a!$A$3:$Y$198,O$2,FALSE)</f>
        <v>#REF!</v>
      </c>
      <c r="P64" s="4" t="e">
        <f>(VLOOKUP($A64,Table2.5a!$A$3:$Y$198,P$2,FALSE)-VLOOKUP($A64,#REF!,P$2,FALSE))/VLOOKUP($A64,Table2.5a!$A$3:$Y$198,P$2,FALSE)</f>
        <v>#REF!</v>
      </c>
      <c r="Q64" s="4" t="e">
        <f>(VLOOKUP($A64,Table2.5a!$A$3:$Y$198,Q$2,FALSE)-VLOOKUP($A64,#REF!,Q$2,FALSE))/VLOOKUP($A64,Table2.5a!$A$3:$Y$198,Q$2,FALSE)</f>
        <v>#REF!</v>
      </c>
      <c r="R64" s="4" t="e">
        <f>(VLOOKUP($A64,Table2.5a!$A$3:$Y$198,R$2,FALSE)-VLOOKUP($A64,#REF!,R$2,FALSE))/VLOOKUP($A64,Table2.5a!$A$3:$Y$198,R$2,FALSE)</f>
        <v>#REF!</v>
      </c>
      <c r="S64" s="4" t="e">
        <f>(VLOOKUP($A64,Table2.5a!$A$3:$Y$198,S$2,FALSE)-VLOOKUP($A64,#REF!,S$2,FALSE))/VLOOKUP($A64,Table2.5a!$A$3:$Y$198,S$2,FALSE)</f>
        <v>#REF!</v>
      </c>
      <c r="T64" s="4" t="e">
        <f>(VLOOKUP($A64,Table2.5a!$A$3:$Y$198,T$2,FALSE)-VLOOKUP($A64,#REF!,T$2,FALSE))/VLOOKUP($A64,Table2.5a!$A$3:$Y$198,T$2,FALSE)</f>
        <v>#REF!</v>
      </c>
      <c r="V64" s="78" t="str">
        <f>VLOOKUP($A64,Table2.5a!$A$3:$Y$198,E$2,FALSE)</f>
        <v>Golovin</v>
      </c>
      <c r="W64" s="79" t="str">
        <f>VLOOKUP($A64,Table2.5a!$A$3:$Y$198,F$2,FALSE)</f>
        <v>Golovin_grid</v>
      </c>
      <c r="X64" s="79" t="str">
        <f>VLOOKUP($A64,Table2.5a!$A$3:$Y$198,G$2,FALSE)</f>
        <v>Bering Straits</v>
      </c>
      <c r="Y64" s="80">
        <f>VLOOKUP($A64,Table2.5a!$A$3:$Y$198,H$2,FALSE)</f>
        <v>91.016310000000004</v>
      </c>
      <c r="Z64" s="88" t="e">
        <f>VLOOKUP($A64,#REF!,E$2,FALSE)</f>
        <v>#REF!</v>
      </c>
      <c r="AA64" s="66" t="e">
        <f>VLOOKUP($A64,#REF!,F$2,FALSE)</f>
        <v>#REF!</v>
      </c>
      <c r="AB64" s="66" t="e">
        <f>VLOOKUP($A64,#REF!,G$2,FALSE)</f>
        <v>#REF!</v>
      </c>
      <c r="AC64" s="89" t="e">
        <f>VLOOKUP($A64,#REF!,H$2,FALSE)</f>
        <v>#REF!</v>
      </c>
      <c r="AD64" s="65">
        <f>VLOOKUP($A64,Table2.5a!$A$3:$Y$198,I$2,FALSE)</f>
        <v>275.80700000000002</v>
      </c>
      <c r="AE64" s="66">
        <f>VLOOKUP($A64,Table2.5a!$A$3:$Y$198,J$2,FALSE)</f>
        <v>48.833333333333336</v>
      </c>
      <c r="AF64" s="66">
        <f>VLOOKUP($A64,Table2.5a!$A$3:$Y$198,K$2,FALSE)</f>
        <v>0.33</v>
      </c>
      <c r="AG64" s="67">
        <f>VLOOKUP($A64,Table2.5a!$A$3:$Y$198,L$2,FALSE)</f>
        <v>134.22354000000001</v>
      </c>
      <c r="AH64" s="88" t="e">
        <f>VLOOKUP($A64,#REF!,I$2,FALSE)</f>
        <v>#REF!</v>
      </c>
      <c r="AI64" s="66" t="e">
        <f>VLOOKUP($A64,#REF!,J$2,FALSE)</f>
        <v>#REF!</v>
      </c>
      <c r="AJ64" s="66" t="e">
        <f>VLOOKUP($A64,#REF!,K$2,FALSE)</f>
        <v>#REF!</v>
      </c>
      <c r="AK64" s="89" t="e">
        <f>VLOOKUP($A64,#REF!,L$2,FALSE)</f>
        <v>#REF!</v>
      </c>
      <c r="AL64" s="65">
        <f>VLOOKUP($A64,Table2.5a!$A$3:$Y$198,M$2,FALSE)</f>
        <v>406.738</v>
      </c>
      <c r="AM64" s="66">
        <f>VLOOKUP($A64,Table2.5a!$A$3:$Y$198,N$2,FALSE)</f>
        <v>9.6666666666666661</v>
      </c>
      <c r="AN64" s="66">
        <f>VLOOKUP($A64,Table2.5a!$A$3:$Y$198,O$2,FALSE)</f>
        <v>0.33</v>
      </c>
      <c r="AO64" s="67">
        <f>VLOOKUP($A64,Table2.5a!$A$3:$Y$198,P$2,FALSE)</f>
        <v>59.364690000000003</v>
      </c>
      <c r="AP64" s="88" t="e">
        <f>VLOOKUP($A64,#REF!,M$2,FALSE)</f>
        <v>#REF!</v>
      </c>
      <c r="AQ64" s="66" t="e">
        <f>VLOOKUP($A64,#REF!,N$2,FALSE)</f>
        <v>#REF!</v>
      </c>
      <c r="AR64" s="96" t="e">
        <f>VLOOKUP($A64,#REF!,O$2,FALSE)</f>
        <v>#REF!</v>
      </c>
      <c r="AS64" s="96" t="e">
        <f>VLOOKUP($A64,#REF!,P$2,FALSE)</f>
        <v>#REF!</v>
      </c>
      <c r="AT64" s="65">
        <f>VLOOKUP($A64,Table2.5a!$A$3:$Y$198,Q$2,FALSE)</f>
        <v>179.893</v>
      </c>
      <c r="AU64" s="66">
        <f>VLOOKUP($A64,Table2.5a!$A$3:$Y$198,R$2,FALSE)</f>
        <v>40.416666666666664</v>
      </c>
      <c r="AV64" s="66">
        <f>VLOOKUP($A64,Table2.5a!$A$3:$Y$198,S$2,FALSE)</f>
        <v>0.33</v>
      </c>
      <c r="AW64" s="67">
        <f>VLOOKUP($A64,Table2.5a!$A$3:$Y$198,T$2,FALSE)</f>
        <v>284.60453999999999</v>
      </c>
      <c r="AX64" s="88" t="e">
        <f>VLOOKUP($A64,#REF!,Q$2,FALSE)</f>
        <v>#REF!</v>
      </c>
      <c r="AY64" s="66" t="e">
        <f>VLOOKUP($A64,#REF!,R$2,FALSE)</f>
        <v>#REF!</v>
      </c>
      <c r="AZ64" s="66" t="e">
        <f>VLOOKUP($A64,#REF!,S$2,FALSE)</f>
        <v>#REF!</v>
      </c>
      <c r="BA64" s="89" t="e">
        <f>VLOOKUP($A64,#REF!,T$2,FALSE)</f>
        <v>#REF!</v>
      </c>
    </row>
    <row r="65" spans="1:53" x14ac:dyDescent="0.25">
      <c r="A65" t="s">
        <v>595</v>
      </c>
      <c r="B65">
        <f>VLOOKUP($A65,Table2.5a!$A$3:$Y$198,'2.5a comparison'!B$2,FALSE)</f>
        <v>331330</v>
      </c>
      <c r="C65">
        <f>VLOOKUP($A65,Table2.5a!$A$3:$Y$198,'2.5a comparison'!C$2,FALSE)</f>
        <v>169</v>
      </c>
      <c r="D65" t="str">
        <f>VLOOKUP($A65,Table2.5a!$A$3:$Y$198,'2.5a comparison'!D$2,FALSE)</f>
        <v>Alaska Village Electric Cooperative</v>
      </c>
      <c r="E65" s="4" t="e">
        <f>(VLOOKUP($A65,Table2.5a!$A$3:$Y$198,E$2,FALSE)-VLOOKUP($A65,#REF!,E$2,FALSE))/VLOOKUP($A65,Table2.5a!$A$3:$Y$198,E$2,FALSE)</f>
        <v>#VALUE!</v>
      </c>
      <c r="F65" s="4" t="e">
        <f>(VLOOKUP($A65,Table2.5a!$A$3:$Y$198,F$2,FALSE)-VLOOKUP($A65,#REF!,F$2,FALSE))/VLOOKUP($A65,Table2.5a!$A$3:$Y$198,F$2,FALSE)</f>
        <v>#VALUE!</v>
      </c>
      <c r="G65" s="4" t="e">
        <f>(VLOOKUP($A65,Table2.5a!$A$3:$Y$198,G$2,FALSE)-VLOOKUP($A65,#REF!,G$2,FALSE))/VLOOKUP($A65,Table2.5a!$A$3:$Y$198,G$2,FALSE)</f>
        <v>#VALUE!</v>
      </c>
      <c r="H65" s="4" t="e">
        <f>(VLOOKUP($A65,Table2.5a!$A$3:$Y$198,H$2,FALSE)-VLOOKUP($A65,#REF!,H$2,FALSE))/VLOOKUP($A65,Table2.5a!$A$3:$Y$198,H$2,FALSE)</f>
        <v>#REF!</v>
      </c>
      <c r="I65" s="4" t="e">
        <f>(VLOOKUP($A65,Table2.5a!$A$3:$Y$198,I$2,FALSE)-VLOOKUP($A65,#REF!,I$2,FALSE))/VLOOKUP($A65,Table2.5a!$A$3:$Y$198,I$2,FALSE)</f>
        <v>#REF!</v>
      </c>
      <c r="J65" s="4" t="e">
        <f>(VLOOKUP($A65,Table2.5a!$A$3:$Y$198,J$2,FALSE)-VLOOKUP($A65,#REF!,J$2,FALSE))/VLOOKUP($A65,Table2.5a!$A$3:$Y$198,J$2,FALSE)</f>
        <v>#REF!</v>
      </c>
      <c r="K65" s="4" t="e">
        <f>(VLOOKUP($A65,Table2.5a!$A$3:$Y$198,K$2,FALSE)-VLOOKUP($A65,#REF!,K$2,FALSE))/VLOOKUP($A65,Table2.5a!$A$3:$Y$198,K$2,FALSE)</f>
        <v>#REF!</v>
      </c>
      <c r="L65" s="4" t="e">
        <f>(VLOOKUP($A65,Table2.5a!$A$3:$Y$198,L$2,FALSE)-VLOOKUP($A65,#REF!,L$2,FALSE))/VLOOKUP($A65,Table2.5a!$A$3:$Y$198,L$2,FALSE)</f>
        <v>#REF!</v>
      </c>
      <c r="M65" s="4" t="e">
        <f>(VLOOKUP($A65,Table2.5a!$A$3:$Y$198,M$2,FALSE)-VLOOKUP($A65,#REF!,M$2,FALSE))/VLOOKUP($A65,Table2.5a!$A$3:$Y$198,M$2,FALSE)</f>
        <v>#REF!</v>
      </c>
      <c r="N65" s="4" t="e">
        <f>(VLOOKUP($A65,Table2.5a!$A$3:$Y$198,N$2,FALSE)-VLOOKUP($A65,#REF!,N$2,FALSE))/VLOOKUP($A65,Table2.5a!$A$3:$Y$198,N$2,FALSE)</f>
        <v>#REF!</v>
      </c>
      <c r="O65" s="4" t="e">
        <f>(VLOOKUP($A65,Table2.5a!$A$3:$Y$198,O$2,FALSE)-VLOOKUP($A65,#REF!,O$2,FALSE))/VLOOKUP($A65,Table2.5a!$A$3:$Y$198,O$2,FALSE)</f>
        <v>#REF!</v>
      </c>
      <c r="P65" s="4" t="e">
        <f>(VLOOKUP($A65,Table2.5a!$A$3:$Y$198,P$2,FALSE)-VLOOKUP($A65,#REF!,P$2,FALSE))/VLOOKUP($A65,Table2.5a!$A$3:$Y$198,P$2,FALSE)</f>
        <v>#REF!</v>
      </c>
      <c r="Q65" s="4" t="e">
        <f>(VLOOKUP($A65,Table2.5a!$A$3:$Y$198,Q$2,FALSE)-VLOOKUP($A65,#REF!,Q$2,FALSE))/VLOOKUP($A65,Table2.5a!$A$3:$Y$198,Q$2,FALSE)</f>
        <v>#REF!</v>
      </c>
      <c r="R65" s="4" t="e">
        <f>(VLOOKUP($A65,Table2.5a!$A$3:$Y$198,R$2,FALSE)-VLOOKUP($A65,#REF!,R$2,FALSE))/VLOOKUP($A65,Table2.5a!$A$3:$Y$198,R$2,FALSE)</f>
        <v>#REF!</v>
      </c>
      <c r="S65" s="4" t="e">
        <f>(VLOOKUP($A65,Table2.5a!$A$3:$Y$198,S$2,FALSE)-VLOOKUP($A65,#REF!,S$2,FALSE))/VLOOKUP($A65,Table2.5a!$A$3:$Y$198,S$2,FALSE)</f>
        <v>#REF!</v>
      </c>
      <c r="T65" s="4" t="e">
        <f>(VLOOKUP($A65,Table2.5a!$A$3:$Y$198,T$2,FALSE)-VLOOKUP($A65,#REF!,T$2,FALSE))/VLOOKUP($A65,Table2.5a!$A$3:$Y$198,T$2,FALSE)</f>
        <v>#REF!</v>
      </c>
      <c r="V65" s="78" t="str">
        <f>VLOOKUP($A65,Table2.5a!$A$3:$Y$198,E$2,FALSE)</f>
        <v>Goodnews Bay</v>
      </c>
      <c r="W65" s="79" t="str">
        <f>VLOOKUP($A65,Table2.5a!$A$3:$Y$198,F$2,FALSE)</f>
        <v>Goodnews Bay_grid</v>
      </c>
      <c r="X65" s="79" t="str">
        <f>VLOOKUP($A65,Table2.5a!$A$3:$Y$198,G$2,FALSE)</f>
        <v>Lower Yukon-Kuskokwim</v>
      </c>
      <c r="Y65" s="80">
        <f>VLOOKUP($A65,Table2.5a!$A$3:$Y$198,H$2,FALSE)</f>
        <v>238.31452858333336</v>
      </c>
      <c r="Z65" s="88" t="e">
        <f>VLOOKUP($A65,#REF!,E$2,FALSE)</f>
        <v>#REF!</v>
      </c>
      <c r="AA65" s="66" t="e">
        <f>VLOOKUP($A65,#REF!,F$2,FALSE)</f>
        <v>#REF!</v>
      </c>
      <c r="AB65" s="66" t="e">
        <f>VLOOKUP($A65,#REF!,G$2,FALSE)</f>
        <v>#REF!</v>
      </c>
      <c r="AC65" s="89" t="e">
        <f>VLOOKUP($A65,#REF!,H$2,FALSE)</f>
        <v>#REF!</v>
      </c>
      <c r="AD65" s="65">
        <f>VLOOKUP($A65,Table2.5a!$A$3:$Y$198,I$2,FALSE)</f>
        <v>447.49</v>
      </c>
      <c r="AE65" s="66">
        <f>VLOOKUP($A65,Table2.5a!$A$3:$Y$198,J$2,FALSE)</f>
        <v>78.5</v>
      </c>
      <c r="AF65" s="66">
        <f>VLOOKUP($A65,Table2.5a!$A$3:$Y$198,K$2,FALSE)</f>
        <v>0.53255833333333336</v>
      </c>
      <c r="AG65" s="67">
        <f>VLOOKUP($A65,Table2.5a!$A$3:$Y$198,L$2,FALSE)</f>
        <v>22.568757050000002</v>
      </c>
      <c r="AH65" s="88" t="e">
        <f>VLOOKUP($A65,#REF!,I$2,FALSE)</f>
        <v>#REF!</v>
      </c>
      <c r="AI65" s="66" t="e">
        <f>VLOOKUP($A65,#REF!,J$2,FALSE)</f>
        <v>#REF!</v>
      </c>
      <c r="AJ65" s="66" t="e">
        <f>VLOOKUP($A65,#REF!,K$2,FALSE)</f>
        <v>#REF!</v>
      </c>
      <c r="AK65" s="89" t="e">
        <f>VLOOKUP($A65,#REF!,L$2,FALSE)</f>
        <v>#REF!</v>
      </c>
      <c r="AL65" s="65">
        <f>VLOOKUP($A65,Table2.5a!$A$3:$Y$198,M$2,FALSE)</f>
        <v>42.378</v>
      </c>
      <c r="AM65" s="66">
        <f>VLOOKUP($A65,Table2.5a!$A$3:$Y$198,N$2,FALSE)</f>
        <v>10</v>
      </c>
      <c r="AN65" s="66">
        <f>VLOOKUP($A65,Table2.5a!$A$3:$Y$198,O$2,FALSE)</f>
        <v>0.53255833333333336</v>
      </c>
      <c r="AO65" s="67">
        <f>VLOOKUP($A65,Table2.5a!$A$3:$Y$198,P$2,FALSE)</f>
        <v>132.02227594999999</v>
      </c>
      <c r="AP65" s="88" t="e">
        <f>VLOOKUP($A65,#REF!,M$2,FALSE)</f>
        <v>#REF!</v>
      </c>
      <c r="AQ65" s="66" t="e">
        <f>VLOOKUP($A65,#REF!,N$2,FALSE)</f>
        <v>#REF!</v>
      </c>
      <c r="AR65" s="96" t="e">
        <f>VLOOKUP($A65,#REF!,O$2,FALSE)</f>
        <v>#REF!</v>
      </c>
      <c r="AS65" s="96" t="e">
        <f>VLOOKUP($A65,#REF!,P$2,FALSE)</f>
        <v>#REF!</v>
      </c>
      <c r="AT65" s="65">
        <f>VLOOKUP($A65,Table2.5a!$A$3:$Y$198,Q$2,FALSE)</f>
        <v>247.90199999999999</v>
      </c>
      <c r="AU65" s="66">
        <f>VLOOKUP($A65,Table2.5a!$A$3:$Y$198,R$2,FALSE)</f>
        <v>9.4166666666666679</v>
      </c>
      <c r="AV65" s="66">
        <f>VLOOKUP($A65,Table2.5a!$A$3:$Y$198,S$2,FALSE)</f>
        <v>0.53255833333333336</v>
      </c>
      <c r="AW65" s="67">
        <f>VLOOKUP($A65,Table2.5a!$A$3:$Y$198,T$2,FALSE)</f>
        <v>392.90556158333334</v>
      </c>
      <c r="AX65" s="88" t="e">
        <f>VLOOKUP($A65,#REF!,Q$2,FALSE)</f>
        <v>#REF!</v>
      </c>
      <c r="AY65" s="66" t="e">
        <f>VLOOKUP($A65,#REF!,R$2,FALSE)</f>
        <v>#REF!</v>
      </c>
      <c r="AZ65" s="66" t="e">
        <f>VLOOKUP($A65,#REF!,S$2,FALSE)</f>
        <v>#REF!</v>
      </c>
      <c r="BA65" s="89" t="e">
        <f>VLOOKUP($A65,#REF!,T$2,FALSE)</f>
        <v>#REF!</v>
      </c>
    </row>
    <row r="66" spans="1:53" x14ac:dyDescent="0.25">
      <c r="A66" t="s">
        <v>598</v>
      </c>
      <c r="B66">
        <f>VLOOKUP($A66,Table2.5a!$A$3:$Y$198,'2.5a comparison'!B$2,FALSE)</f>
        <v>331340</v>
      </c>
      <c r="C66">
        <f>VLOOKUP($A66,Table2.5a!$A$3:$Y$198,'2.5a comparison'!C$2,FALSE)</f>
        <v>169</v>
      </c>
      <c r="D66" t="str">
        <f>VLOOKUP($A66,Table2.5a!$A$3:$Y$198,'2.5a comparison'!D$2,FALSE)</f>
        <v>Alaska Village Electric Cooperative</v>
      </c>
      <c r="E66" s="4" t="e">
        <f>(VLOOKUP($A66,Table2.5a!$A$3:$Y$198,E$2,FALSE)-VLOOKUP($A66,#REF!,E$2,FALSE))/VLOOKUP($A66,Table2.5a!$A$3:$Y$198,E$2,FALSE)</f>
        <v>#VALUE!</v>
      </c>
      <c r="F66" s="4" t="e">
        <f>(VLOOKUP($A66,Table2.5a!$A$3:$Y$198,F$2,FALSE)-VLOOKUP($A66,#REF!,F$2,FALSE))/VLOOKUP($A66,Table2.5a!$A$3:$Y$198,F$2,FALSE)</f>
        <v>#VALUE!</v>
      </c>
      <c r="G66" s="4" t="e">
        <f>(VLOOKUP($A66,Table2.5a!$A$3:$Y$198,G$2,FALSE)-VLOOKUP($A66,#REF!,G$2,FALSE))/VLOOKUP($A66,Table2.5a!$A$3:$Y$198,G$2,FALSE)</f>
        <v>#VALUE!</v>
      </c>
      <c r="H66" s="4" t="e">
        <f>(VLOOKUP($A66,Table2.5a!$A$3:$Y$198,H$2,FALSE)-VLOOKUP($A66,#REF!,H$2,FALSE))/VLOOKUP($A66,Table2.5a!$A$3:$Y$198,H$2,FALSE)</f>
        <v>#REF!</v>
      </c>
      <c r="I66" s="4" t="e">
        <f>(VLOOKUP($A66,Table2.5a!$A$3:$Y$198,I$2,FALSE)-VLOOKUP($A66,#REF!,I$2,FALSE))/VLOOKUP($A66,Table2.5a!$A$3:$Y$198,I$2,FALSE)</f>
        <v>#REF!</v>
      </c>
      <c r="J66" s="4" t="e">
        <f>(VLOOKUP($A66,Table2.5a!$A$3:$Y$198,J$2,FALSE)-VLOOKUP($A66,#REF!,J$2,FALSE))/VLOOKUP($A66,Table2.5a!$A$3:$Y$198,J$2,FALSE)</f>
        <v>#REF!</v>
      </c>
      <c r="K66" s="4" t="e">
        <f>(VLOOKUP($A66,Table2.5a!$A$3:$Y$198,K$2,FALSE)-VLOOKUP($A66,#REF!,K$2,FALSE))/VLOOKUP($A66,Table2.5a!$A$3:$Y$198,K$2,FALSE)</f>
        <v>#REF!</v>
      </c>
      <c r="L66" s="4" t="e">
        <f>(VLOOKUP($A66,Table2.5a!$A$3:$Y$198,L$2,FALSE)-VLOOKUP($A66,#REF!,L$2,FALSE))/VLOOKUP($A66,Table2.5a!$A$3:$Y$198,L$2,FALSE)</f>
        <v>#REF!</v>
      </c>
      <c r="M66" s="4" t="e">
        <f>(VLOOKUP($A66,Table2.5a!$A$3:$Y$198,M$2,FALSE)-VLOOKUP($A66,#REF!,M$2,FALSE))/VLOOKUP($A66,Table2.5a!$A$3:$Y$198,M$2,FALSE)</f>
        <v>#REF!</v>
      </c>
      <c r="N66" s="4" t="e">
        <f>(VLOOKUP($A66,Table2.5a!$A$3:$Y$198,N$2,FALSE)-VLOOKUP($A66,#REF!,N$2,FALSE))/VLOOKUP($A66,Table2.5a!$A$3:$Y$198,N$2,FALSE)</f>
        <v>#REF!</v>
      </c>
      <c r="O66" s="4" t="e">
        <f>(VLOOKUP($A66,Table2.5a!$A$3:$Y$198,O$2,FALSE)-VLOOKUP($A66,#REF!,O$2,FALSE))/VLOOKUP($A66,Table2.5a!$A$3:$Y$198,O$2,FALSE)</f>
        <v>#REF!</v>
      </c>
      <c r="P66" s="4" t="e">
        <f>(VLOOKUP($A66,Table2.5a!$A$3:$Y$198,P$2,FALSE)-VLOOKUP($A66,#REF!,P$2,FALSE))/VLOOKUP($A66,Table2.5a!$A$3:$Y$198,P$2,FALSE)</f>
        <v>#REF!</v>
      </c>
      <c r="Q66" s="4" t="e">
        <f>(VLOOKUP($A66,Table2.5a!$A$3:$Y$198,Q$2,FALSE)-VLOOKUP($A66,#REF!,Q$2,FALSE))/VLOOKUP($A66,Table2.5a!$A$3:$Y$198,Q$2,FALSE)</f>
        <v>#REF!</v>
      </c>
      <c r="R66" s="4" t="e">
        <f>(VLOOKUP($A66,Table2.5a!$A$3:$Y$198,R$2,FALSE)-VLOOKUP($A66,#REF!,R$2,FALSE))/VLOOKUP($A66,Table2.5a!$A$3:$Y$198,R$2,FALSE)</f>
        <v>#REF!</v>
      </c>
      <c r="S66" s="4" t="e">
        <f>(VLOOKUP($A66,Table2.5a!$A$3:$Y$198,S$2,FALSE)-VLOOKUP($A66,#REF!,S$2,FALSE))/VLOOKUP($A66,Table2.5a!$A$3:$Y$198,S$2,FALSE)</f>
        <v>#REF!</v>
      </c>
      <c r="T66" s="4" t="e">
        <f>(VLOOKUP($A66,Table2.5a!$A$3:$Y$198,T$2,FALSE)-VLOOKUP($A66,#REF!,T$2,FALSE))/VLOOKUP($A66,Table2.5a!$A$3:$Y$198,T$2,FALSE)</f>
        <v>#REF!</v>
      </c>
      <c r="V66" s="78" t="str">
        <f>VLOOKUP($A66,Table2.5a!$A$3:$Y$198,E$2,FALSE)</f>
        <v>Grayling</v>
      </c>
      <c r="W66" s="79" t="str">
        <f>VLOOKUP($A66,Table2.5a!$A$3:$Y$198,F$2,FALSE)</f>
        <v>Grayling_grid</v>
      </c>
      <c r="X66" s="79" t="str">
        <f>VLOOKUP($A66,Table2.5a!$A$3:$Y$198,G$2,FALSE)</f>
        <v>Yukon-Koyukuk/Upper Tanana</v>
      </c>
      <c r="Y66" s="80">
        <f>VLOOKUP($A66,Table2.5a!$A$3:$Y$198,H$2,FALSE)</f>
        <v>139.03566950000001</v>
      </c>
      <c r="Z66" s="88" t="e">
        <f>VLOOKUP($A66,#REF!,E$2,FALSE)</f>
        <v>#REF!</v>
      </c>
      <c r="AA66" s="66" t="e">
        <f>VLOOKUP($A66,#REF!,F$2,FALSE)</f>
        <v>#REF!</v>
      </c>
      <c r="AB66" s="66" t="e">
        <f>VLOOKUP($A66,#REF!,G$2,FALSE)</f>
        <v>#REF!</v>
      </c>
      <c r="AC66" s="89" t="e">
        <f>VLOOKUP($A66,#REF!,H$2,FALSE)</f>
        <v>#REF!</v>
      </c>
      <c r="AD66" s="65">
        <f>VLOOKUP($A66,Table2.5a!$A$3:$Y$198,I$2,FALSE)</f>
        <v>269.815</v>
      </c>
      <c r="AE66" s="66">
        <f>VLOOKUP($A66,Table2.5a!$A$3:$Y$198,J$2,FALSE)</f>
        <v>67.833333333333329</v>
      </c>
      <c r="AF66" s="66">
        <f>VLOOKUP($A66,Table2.5a!$A$3:$Y$198,K$2,FALSE)</f>
        <v>0.51530000000000009</v>
      </c>
      <c r="AG66" s="67">
        <f>VLOOKUP($A66,Table2.5a!$A$3:$Y$198,L$2,FALSE)</f>
        <v>21.756481300000001</v>
      </c>
      <c r="AH66" s="88" t="e">
        <f>VLOOKUP($A66,#REF!,I$2,FALSE)</f>
        <v>#REF!</v>
      </c>
      <c r="AI66" s="66" t="e">
        <f>VLOOKUP($A66,#REF!,J$2,FALSE)</f>
        <v>#REF!</v>
      </c>
      <c r="AJ66" s="66" t="e">
        <f>VLOOKUP($A66,#REF!,K$2,FALSE)</f>
        <v>#REF!</v>
      </c>
      <c r="AK66" s="89" t="e">
        <f>VLOOKUP($A66,#REF!,L$2,FALSE)</f>
        <v>#REF!</v>
      </c>
      <c r="AL66" s="65">
        <f>VLOOKUP($A66,Table2.5a!$A$3:$Y$198,M$2,FALSE)</f>
        <v>42.220999999999997</v>
      </c>
      <c r="AM66" s="66">
        <f>VLOOKUP($A66,Table2.5a!$A$3:$Y$198,N$2,FALSE)</f>
        <v>10</v>
      </c>
      <c r="AN66" s="66">
        <f>VLOOKUP($A66,Table2.5a!$A$3:$Y$198,O$2,FALSE)</f>
        <v>0.51530000000000009</v>
      </c>
      <c r="AO66" s="67">
        <f>VLOOKUP($A66,Table2.5a!$A$3:$Y$198,P$2,FALSE)</f>
        <v>133.12054080000004</v>
      </c>
      <c r="AP66" s="88" t="e">
        <f>VLOOKUP($A66,#REF!,M$2,FALSE)</f>
        <v>#REF!</v>
      </c>
      <c r="AQ66" s="66" t="e">
        <f>VLOOKUP($A66,#REF!,N$2,FALSE)</f>
        <v>#REF!</v>
      </c>
      <c r="AR66" s="96" t="e">
        <f>VLOOKUP($A66,#REF!,O$2,FALSE)</f>
        <v>#REF!</v>
      </c>
      <c r="AS66" s="96" t="e">
        <f>VLOOKUP($A66,#REF!,P$2,FALSE)</f>
        <v>#REF!</v>
      </c>
      <c r="AT66" s="65">
        <f>VLOOKUP($A66,Table2.5a!$A$3:$Y$198,Q$2,FALSE)</f>
        <v>258.33600000000001</v>
      </c>
      <c r="AU66" s="66">
        <f>VLOOKUP($A66,Table2.5a!$A$3:$Y$198,R$2,FALSE)</f>
        <v>17.916666666666664</v>
      </c>
      <c r="AV66" s="66">
        <f>VLOOKUP($A66,Table2.5a!$A$3:$Y$198,S$2,FALSE)</f>
        <v>0.51530000000000009</v>
      </c>
      <c r="AW66" s="67">
        <f>VLOOKUP($A66,Table2.5a!$A$3:$Y$198,T$2,FALSE)</f>
        <v>293.91269160000007</v>
      </c>
      <c r="AX66" s="88" t="e">
        <f>VLOOKUP($A66,#REF!,Q$2,FALSE)</f>
        <v>#REF!</v>
      </c>
      <c r="AY66" s="66" t="e">
        <f>VLOOKUP($A66,#REF!,R$2,FALSE)</f>
        <v>#REF!</v>
      </c>
      <c r="AZ66" s="66" t="e">
        <f>VLOOKUP($A66,#REF!,S$2,FALSE)</f>
        <v>#REF!</v>
      </c>
      <c r="BA66" s="89" t="e">
        <f>VLOOKUP($A66,#REF!,T$2,FALSE)</f>
        <v>#REF!</v>
      </c>
    </row>
    <row r="67" spans="1:53" x14ac:dyDescent="0.25">
      <c r="A67" t="s">
        <v>395</v>
      </c>
      <c r="B67">
        <f>VLOOKUP($A67,Table2.5a!$A$3:$Y$198,'2.5a comparison'!B$2,FALSE)</f>
        <v>332010</v>
      </c>
      <c r="C67">
        <f>VLOOKUP($A67,Table2.5a!$A$3:$Y$198,'2.5a comparison'!C$2,FALSE)</f>
        <v>417</v>
      </c>
      <c r="D67" t="str">
        <f>VLOOKUP($A67,Table2.5a!$A$3:$Y$198,'2.5a comparison'!D$2,FALSE)</f>
        <v>Alaska Power &amp; Telephone Company</v>
      </c>
      <c r="E67" s="4" t="e">
        <f>(VLOOKUP($A67,Table2.5a!$A$3:$Y$198,E$2,FALSE)-VLOOKUP($A67,#REF!,E$2,FALSE))/VLOOKUP($A67,Table2.5a!$A$3:$Y$198,E$2,FALSE)</f>
        <v>#VALUE!</v>
      </c>
      <c r="F67" s="4" t="e">
        <f>(VLOOKUP($A67,Table2.5a!$A$3:$Y$198,F$2,FALSE)-VLOOKUP($A67,#REF!,F$2,FALSE))/VLOOKUP($A67,Table2.5a!$A$3:$Y$198,F$2,FALSE)</f>
        <v>#VALUE!</v>
      </c>
      <c r="G67" s="4" t="e">
        <f>(VLOOKUP($A67,Table2.5a!$A$3:$Y$198,G$2,FALSE)-VLOOKUP($A67,#REF!,G$2,FALSE))/VLOOKUP($A67,Table2.5a!$A$3:$Y$198,G$2,FALSE)</f>
        <v>#VALUE!</v>
      </c>
      <c r="H67" s="4" t="e">
        <f>(VLOOKUP($A67,Table2.5a!$A$3:$Y$198,H$2,FALSE)-VLOOKUP($A67,#REF!,H$2,FALSE))/VLOOKUP($A67,Table2.5a!$A$3:$Y$198,H$2,FALSE)</f>
        <v>#REF!</v>
      </c>
      <c r="I67" s="4" t="e">
        <f>(VLOOKUP($A67,Table2.5a!$A$3:$Y$198,I$2,FALSE)-VLOOKUP($A67,#REF!,I$2,FALSE))/VLOOKUP($A67,Table2.5a!$A$3:$Y$198,I$2,FALSE)</f>
        <v>#REF!</v>
      </c>
      <c r="J67" s="4" t="e">
        <f>(VLOOKUP($A67,Table2.5a!$A$3:$Y$198,J$2,FALSE)-VLOOKUP($A67,#REF!,J$2,FALSE))/VLOOKUP($A67,Table2.5a!$A$3:$Y$198,J$2,FALSE)</f>
        <v>#REF!</v>
      </c>
      <c r="K67" s="4" t="e">
        <f>(VLOOKUP($A67,Table2.5a!$A$3:$Y$198,K$2,FALSE)-VLOOKUP($A67,#REF!,K$2,FALSE))/VLOOKUP($A67,Table2.5a!$A$3:$Y$198,K$2,FALSE)</f>
        <v>#REF!</v>
      </c>
      <c r="L67" s="4" t="e">
        <f>(VLOOKUP($A67,Table2.5a!$A$3:$Y$198,L$2,FALSE)-VLOOKUP($A67,#REF!,L$2,FALSE))/VLOOKUP($A67,Table2.5a!$A$3:$Y$198,L$2,FALSE)</f>
        <v>#REF!</v>
      </c>
      <c r="M67" s="4" t="e">
        <f>(VLOOKUP($A67,Table2.5a!$A$3:$Y$198,M$2,FALSE)-VLOOKUP($A67,#REF!,M$2,FALSE))/VLOOKUP($A67,Table2.5a!$A$3:$Y$198,M$2,FALSE)</f>
        <v>#REF!</v>
      </c>
      <c r="N67" s="4" t="e">
        <f>(VLOOKUP($A67,Table2.5a!$A$3:$Y$198,N$2,FALSE)-VLOOKUP($A67,#REF!,N$2,FALSE))/VLOOKUP($A67,Table2.5a!$A$3:$Y$198,N$2,FALSE)</f>
        <v>#REF!</v>
      </c>
      <c r="O67" s="4" t="e">
        <f>(VLOOKUP($A67,Table2.5a!$A$3:$Y$198,O$2,FALSE)-VLOOKUP($A67,#REF!,O$2,FALSE))/VLOOKUP($A67,Table2.5a!$A$3:$Y$198,O$2,FALSE)</f>
        <v>#REF!</v>
      </c>
      <c r="P67" s="4" t="e">
        <f>(VLOOKUP($A67,Table2.5a!$A$3:$Y$198,P$2,FALSE)-VLOOKUP($A67,#REF!,P$2,FALSE))/VLOOKUP($A67,Table2.5a!$A$3:$Y$198,P$2,FALSE)</f>
        <v>#REF!</v>
      </c>
      <c r="Q67" s="4" t="e">
        <f>(VLOOKUP($A67,Table2.5a!$A$3:$Y$198,Q$2,FALSE)-VLOOKUP($A67,#REF!,Q$2,FALSE))/VLOOKUP($A67,Table2.5a!$A$3:$Y$198,Q$2,FALSE)</f>
        <v>#REF!</v>
      </c>
      <c r="R67" s="4" t="e">
        <f>(VLOOKUP($A67,Table2.5a!$A$3:$Y$198,R$2,FALSE)-VLOOKUP($A67,#REF!,R$2,FALSE))/VLOOKUP($A67,Table2.5a!$A$3:$Y$198,R$2,FALSE)</f>
        <v>#REF!</v>
      </c>
      <c r="S67" s="4" t="e">
        <f>(VLOOKUP($A67,Table2.5a!$A$3:$Y$198,S$2,FALSE)-VLOOKUP($A67,#REF!,S$2,FALSE))/VLOOKUP($A67,Table2.5a!$A$3:$Y$198,S$2,FALSE)</f>
        <v>#REF!</v>
      </c>
      <c r="T67" s="4" t="e">
        <f>(VLOOKUP($A67,Table2.5a!$A$3:$Y$198,T$2,FALSE)-VLOOKUP($A67,#REF!,T$2,FALSE))/VLOOKUP($A67,Table2.5a!$A$3:$Y$198,T$2,FALSE)</f>
        <v>#REF!</v>
      </c>
      <c r="V67" s="78" t="str">
        <f>VLOOKUP($A67,Table2.5a!$A$3:$Y$198,E$2,FALSE)</f>
        <v>Gustavus</v>
      </c>
      <c r="W67" s="79" t="str">
        <f>VLOOKUP($A67,Table2.5a!$A$3:$Y$198,F$2,FALSE)</f>
        <v>Gustavus_grid</v>
      </c>
      <c r="X67" s="79" t="str">
        <f>VLOOKUP($A67,Table2.5a!$A$3:$Y$198,G$2,FALSE)</f>
        <v>Southeast</v>
      </c>
      <c r="Y67" s="80">
        <f>VLOOKUP($A67,Table2.5a!$A$3:$Y$198,H$2,FALSE)</f>
        <v>684.46674107500007</v>
      </c>
      <c r="Z67" s="88" t="e">
        <f>VLOOKUP($A67,#REF!,E$2,FALSE)</f>
        <v>#REF!</v>
      </c>
      <c r="AA67" s="66" t="e">
        <f>VLOOKUP($A67,#REF!,F$2,FALSE)</f>
        <v>#REF!</v>
      </c>
      <c r="AB67" s="66" t="e">
        <f>VLOOKUP($A67,#REF!,G$2,FALSE)</f>
        <v>#REF!</v>
      </c>
      <c r="AC67" s="89" t="e">
        <f>VLOOKUP($A67,#REF!,H$2,FALSE)</f>
        <v>#REF!</v>
      </c>
      <c r="AD67" s="65">
        <f>VLOOKUP($A67,Table2.5a!$A$3:$Y$198,I$2,FALSE)</f>
        <v>1391.1690000000001</v>
      </c>
      <c r="AE67" s="66">
        <f>VLOOKUP($A67,Table2.5a!$A$3:$Y$198,J$2,FALSE)</f>
        <v>485.41666666666669</v>
      </c>
      <c r="AF67" s="66">
        <f>VLOOKUP($A67,Table2.5a!$A$3:$Y$198,K$2,FALSE)</f>
        <v>0.49200833333333333</v>
      </c>
      <c r="AG67" s="67">
        <f>VLOOKUP($A67,Table2.5a!$A$3:$Y$198,L$2,FALSE)</f>
        <v>280.98399113333335</v>
      </c>
      <c r="AH67" s="88" t="e">
        <f>VLOOKUP($A67,#REF!,I$2,FALSE)</f>
        <v>#REF!</v>
      </c>
      <c r="AI67" s="66" t="e">
        <f>VLOOKUP($A67,#REF!,J$2,FALSE)</f>
        <v>#REF!</v>
      </c>
      <c r="AJ67" s="66" t="e">
        <f>VLOOKUP($A67,#REF!,K$2,FALSE)</f>
        <v>#REF!</v>
      </c>
      <c r="AK67" s="89" t="e">
        <f>VLOOKUP($A67,#REF!,L$2,FALSE)</f>
        <v>#REF!</v>
      </c>
      <c r="AL67" s="65">
        <f>VLOOKUP($A67,Table2.5a!$A$3:$Y$198,M$2,FALSE)</f>
        <v>571.096</v>
      </c>
      <c r="AM67" s="66">
        <f>VLOOKUP($A67,Table2.5a!$A$3:$Y$198,N$2,FALSE)</f>
        <v>5</v>
      </c>
      <c r="AN67" s="66">
        <f>VLOOKUP($A67,Table2.5a!$A$3:$Y$198,O$2,FALSE)</f>
        <v>0.49200833333333338</v>
      </c>
      <c r="AO67" s="67">
        <f>VLOOKUP($A67,Table2.5a!$A$3:$Y$198,P$2,FALSE)</f>
        <v>115.27017237500002</v>
      </c>
      <c r="AP67" s="88" t="e">
        <f>VLOOKUP($A67,#REF!,M$2,FALSE)</f>
        <v>#REF!</v>
      </c>
      <c r="AQ67" s="66" t="e">
        <f>VLOOKUP($A67,#REF!,N$2,FALSE)</f>
        <v>#REF!</v>
      </c>
      <c r="AR67" s="96" t="e">
        <f>VLOOKUP($A67,#REF!,O$2,FALSE)</f>
        <v>#REF!</v>
      </c>
      <c r="AS67" s="96" t="e">
        <f>VLOOKUP($A67,#REF!,P$2,FALSE)</f>
        <v>#REF!</v>
      </c>
      <c r="AT67" s="65">
        <f>VLOOKUP($A67,Table2.5a!$A$3:$Y$198,Q$2,FALSE)</f>
        <v>234.28500000000003</v>
      </c>
      <c r="AU67" s="66">
        <f>VLOOKUP($A67,Table2.5a!$A$3:$Y$198,R$2,FALSE)</f>
        <v>117.16666666666667</v>
      </c>
      <c r="AV67" s="66">
        <f>VLOOKUP($A67,Table2.5a!$A$3:$Y$198,S$2,FALSE)</f>
        <v>0.49200833333333333</v>
      </c>
      <c r="AW67" s="67">
        <f>VLOOKUP($A67,Table2.5a!$A$3:$Y$198,T$2,FALSE)</f>
        <v>1080.7209045833333</v>
      </c>
      <c r="AX67" s="88" t="e">
        <f>VLOOKUP($A67,#REF!,Q$2,FALSE)</f>
        <v>#REF!</v>
      </c>
      <c r="AY67" s="66" t="e">
        <f>VLOOKUP($A67,#REF!,R$2,FALSE)</f>
        <v>#REF!</v>
      </c>
      <c r="AZ67" s="66" t="e">
        <f>VLOOKUP($A67,#REF!,S$2,FALSE)</f>
        <v>#REF!</v>
      </c>
      <c r="BA67" s="89" t="e">
        <f>VLOOKUP($A67,#REF!,T$2,FALSE)</f>
        <v>#REF!</v>
      </c>
    </row>
    <row r="68" spans="1:53" x14ac:dyDescent="0.25">
      <c r="A68" t="s">
        <v>401</v>
      </c>
      <c r="B68">
        <f>VLOOKUP($A68,Table2.5a!$A$3:$Y$198,'2.5a comparison'!B$2,FALSE)</f>
        <v>331120</v>
      </c>
      <c r="C68">
        <f>VLOOKUP($A68,Table2.5a!$A$3:$Y$198,'2.5a comparison'!C$2,FALSE)</f>
        <v>2</v>
      </c>
      <c r="D68" t="str">
        <f>VLOOKUP($A68,Table2.5a!$A$3:$Y$198,'2.5a comparison'!D$2,FALSE)</f>
        <v>Alaska Power &amp; Telephone Company</v>
      </c>
      <c r="E68" s="4" t="e">
        <f>(VLOOKUP($A68,Table2.5a!$A$3:$Y$198,E$2,FALSE)-VLOOKUP($A68,#REF!,E$2,FALSE))/VLOOKUP($A68,Table2.5a!$A$3:$Y$198,E$2,FALSE)</f>
        <v>#VALUE!</v>
      </c>
      <c r="F68" s="4" t="e">
        <f>(VLOOKUP($A68,Table2.5a!$A$3:$Y$198,F$2,FALSE)-VLOOKUP($A68,#REF!,F$2,FALSE))/VLOOKUP($A68,Table2.5a!$A$3:$Y$198,F$2,FALSE)</f>
        <v>#VALUE!</v>
      </c>
      <c r="G68" s="4" t="e">
        <f>(VLOOKUP($A68,Table2.5a!$A$3:$Y$198,G$2,FALSE)-VLOOKUP($A68,#REF!,G$2,FALSE))/VLOOKUP($A68,Table2.5a!$A$3:$Y$198,G$2,FALSE)</f>
        <v>#VALUE!</v>
      </c>
      <c r="H68" s="4" t="e">
        <f>(VLOOKUP($A68,Table2.5a!$A$3:$Y$198,H$2,FALSE)-VLOOKUP($A68,#REF!,H$2,FALSE))/VLOOKUP($A68,Table2.5a!$A$3:$Y$198,H$2,FALSE)</f>
        <v>#REF!</v>
      </c>
      <c r="I68" s="4" t="e">
        <f>(VLOOKUP($A68,Table2.5a!$A$3:$Y$198,I$2,FALSE)-VLOOKUP($A68,#REF!,I$2,FALSE))/VLOOKUP($A68,Table2.5a!$A$3:$Y$198,I$2,FALSE)</f>
        <v>#REF!</v>
      </c>
      <c r="J68" s="4" t="e">
        <f>(VLOOKUP($A68,Table2.5a!$A$3:$Y$198,J$2,FALSE)-VLOOKUP($A68,#REF!,J$2,FALSE))/VLOOKUP($A68,Table2.5a!$A$3:$Y$198,J$2,FALSE)</f>
        <v>#REF!</v>
      </c>
      <c r="K68" s="4" t="e">
        <f>(VLOOKUP($A68,Table2.5a!$A$3:$Y$198,K$2,FALSE)-VLOOKUP($A68,#REF!,K$2,FALSE))/VLOOKUP($A68,Table2.5a!$A$3:$Y$198,K$2,FALSE)</f>
        <v>#REF!</v>
      </c>
      <c r="L68" s="4" t="e">
        <f>(VLOOKUP($A68,Table2.5a!$A$3:$Y$198,L$2,FALSE)-VLOOKUP($A68,#REF!,L$2,FALSE))/VLOOKUP($A68,Table2.5a!$A$3:$Y$198,L$2,FALSE)</f>
        <v>#REF!</v>
      </c>
      <c r="M68" s="4" t="e">
        <f>(VLOOKUP($A68,Table2.5a!$A$3:$Y$198,M$2,FALSE)-VLOOKUP($A68,#REF!,M$2,FALSE))/VLOOKUP($A68,Table2.5a!$A$3:$Y$198,M$2,FALSE)</f>
        <v>#REF!</v>
      </c>
      <c r="N68" s="4" t="e">
        <f>(VLOOKUP($A68,Table2.5a!$A$3:$Y$198,N$2,FALSE)-VLOOKUP($A68,#REF!,N$2,FALSE))/VLOOKUP($A68,Table2.5a!$A$3:$Y$198,N$2,FALSE)</f>
        <v>#REF!</v>
      </c>
      <c r="O68" s="4" t="e">
        <f>(VLOOKUP($A68,Table2.5a!$A$3:$Y$198,O$2,FALSE)-VLOOKUP($A68,#REF!,O$2,FALSE))/VLOOKUP($A68,Table2.5a!$A$3:$Y$198,O$2,FALSE)</f>
        <v>#REF!</v>
      </c>
      <c r="P68" s="4" t="e">
        <f>(VLOOKUP($A68,Table2.5a!$A$3:$Y$198,P$2,FALSE)-VLOOKUP($A68,#REF!,P$2,FALSE))/VLOOKUP($A68,Table2.5a!$A$3:$Y$198,P$2,FALSE)</f>
        <v>#REF!</v>
      </c>
      <c r="Q68" s="4" t="e">
        <f>(VLOOKUP($A68,Table2.5a!$A$3:$Y$198,Q$2,FALSE)-VLOOKUP($A68,#REF!,Q$2,FALSE))/VLOOKUP($A68,Table2.5a!$A$3:$Y$198,Q$2,FALSE)</f>
        <v>#REF!</v>
      </c>
      <c r="R68" s="4" t="e">
        <f>(VLOOKUP($A68,Table2.5a!$A$3:$Y$198,R$2,FALSE)-VLOOKUP($A68,#REF!,R$2,FALSE))/VLOOKUP($A68,Table2.5a!$A$3:$Y$198,R$2,FALSE)</f>
        <v>#REF!</v>
      </c>
      <c r="S68" s="4" t="e">
        <f>(VLOOKUP($A68,Table2.5a!$A$3:$Y$198,S$2,FALSE)-VLOOKUP($A68,#REF!,S$2,FALSE))/VLOOKUP($A68,Table2.5a!$A$3:$Y$198,S$2,FALSE)</f>
        <v>#REF!</v>
      </c>
      <c r="T68" s="4" t="e">
        <f>(VLOOKUP($A68,Table2.5a!$A$3:$Y$198,T$2,FALSE)-VLOOKUP($A68,#REF!,T$2,FALSE))/VLOOKUP($A68,Table2.5a!$A$3:$Y$198,T$2,FALSE)</f>
        <v>#REF!</v>
      </c>
      <c r="V68" s="78" t="str">
        <f>VLOOKUP($A68,Table2.5a!$A$3:$Y$198,E$2,FALSE)</f>
        <v>Haines, Covenant Life</v>
      </c>
      <c r="W68" s="79" t="str">
        <f>VLOOKUP($A68,Table2.5a!$A$3:$Y$198,F$2,FALSE)</f>
        <v>UpperLynnCanal_grid</v>
      </c>
      <c r="X68" s="79" t="str">
        <f>VLOOKUP($A68,Table2.5a!$A$3:$Y$198,G$2,FALSE)</f>
        <v>Southeast</v>
      </c>
      <c r="Y68" s="80">
        <f>VLOOKUP($A68,Table2.5a!$A$3:$Y$198,H$2,FALSE)</f>
        <v>1691.7108578999996</v>
      </c>
      <c r="Z68" s="88" t="e">
        <f>VLOOKUP($A68,#REF!,E$2,FALSE)</f>
        <v>#REF!</v>
      </c>
      <c r="AA68" s="66" t="e">
        <f>VLOOKUP($A68,#REF!,F$2,FALSE)</f>
        <v>#REF!</v>
      </c>
      <c r="AB68" s="66" t="e">
        <f>VLOOKUP($A68,#REF!,G$2,FALSE)</f>
        <v>#REF!</v>
      </c>
      <c r="AC68" s="89" t="e">
        <f>VLOOKUP($A68,#REF!,H$2,FALSE)</f>
        <v>#REF!</v>
      </c>
      <c r="AD68" s="65">
        <f>VLOOKUP($A68,Table2.5a!$A$3:$Y$198,I$2,FALSE)</f>
        <v>5748.2529999999997</v>
      </c>
      <c r="AE68" s="66">
        <f>VLOOKUP($A68,Table2.5a!$A$3:$Y$198,J$2,FALSE)</f>
        <v>1136.5833333333333</v>
      </c>
      <c r="AF68" s="66">
        <f>VLOOKUP($A68,Table2.5a!$A$3:$Y$198,K$2,FALSE)</f>
        <v>0.29429999999999995</v>
      </c>
      <c r="AG68" s="67">
        <f>VLOOKUP($A68,Table2.5a!$A$3:$Y$198,L$2,FALSE)</f>
        <v>1913.0182775999997</v>
      </c>
      <c r="AH68" s="88" t="e">
        <f>VLOOKUP($A68,#REF!,I$2,FALSE)</f>
        <v>#REF!</v>
      </c>
      <c r="AI68" s="66" t="e">
        <f>VLOOKUP($A68,#REF!,J$2,FALSE)</f>
        <v>#REF!</v>
      </c>
      <c r="AJ68" s="66" t="e">
        <f>VLOOKUP($A68,#REF!,K$2,FALSE)</f>
        <v>#REF!</v>
      </c>
      <c r="AK68" s="89" t="e">
        <f>VLOOKUP($A68,#REF!,L$2,FALSE)</f>
        <v>#REF!</v>
      </c>
      <c r="AL68" s="65">
        <f>VLOOKUP($A68,Table2.5a!$A$3:$Y$198,M$2,FALSE)</f>
        <v>6500.232</v>
      </c>
      <c r="AM68" s="66">
        <f>VLOOKUP($A68,Table2.5a!$A$3:$Y$198,N$2,FALSE)</f>
        <v>39</v>
      </c>
      <c r="AN68" s="66">
        <f>VLOOKUP($A68,Table2.5a!$A$3:$Y$198,O$2,FALSE)</f>
        <v>0.29429999999999995</v>
      </c>
      <c r="AO68" s="67">
        <f>VLOOKUP($A68,Table2.5a!$A$3:$Y$198,P$2,FALSE)</f>
        <v>643.51637999999991</v>
      </c>
      <c r="AP68" s="88" t="e">
        <f>VLOOKUP($A68,#REF!,M$2,FALSE)</f>
        <v>#REF!</v>
      </c>
      <c r="AQ68" s="66" t="e">
        <f>VLOOKUP($A68,#REF!,N$2,FALSE)</f>
        <v>#REF!</v>
      </c>
      <c r="AR68" s="96" t="e">
        <f>VLOOKUP($A68,#REF!,O$2,FALSE)</f>
        <v>#REF!</v>
      </c>
      <c r="AS68" s="96" t="e">
        <f>VLOOKUP($A68,#REF!,P$2,FALSE)</f>
        <v>#REF!</v>
      </c>
      <c r="AT68" s="65">
        <f>VLOOKUP($A68,Table2.5a!$A$3:$Y$198,Q$2,FALSE)</f>
        <v>2186.6</v>
      </c>
      <c r="AU68" s="66">
        <f>VLOOKUP($A68,Table2.5a!$A$3:$Y$198,R$2,FALSE)</f>
        <v>385.41666666666669</v>
      </c>
      <c r="AV68" s="66">
        <f>VLOOKUP($A68,Table2.5a!$A$3:$Y$198,S$2,FALSE)</f>
        <v>0.29429999999999995</v>
      </c>
      <c r="AW68" s="67">
        <f>VLOOKUP($A68,Table2.5a!$A$3:$Y$198,T$2,FALSE)</f>
        <v>4248.2455154999989</v>
      </c>
      <c r="AX68" s="88" t="e">
        <f>VLOOKUP($A68,#REF!,Q$2,FALSE)</f>
        <v>#REF!</v>
      </c>
      <c r="AY68" s="66" t="e">
        <f>VLOOKUP($A68,#REF!,R$2,FALSE)</f>
        <v>#REF!</v>
      </c>
      <c r="AZ68" s="66" t="e">
        <f>VLOOKUP($A68,#REF!,S$2,FALSE)</f>
        <v>#REF!</v>
      </c>
      <c r="BA68" s="89" t="e">
        <f>VLOOKUP($A68,#REF!,T$2,FALSE)</f>
        <v>#REF!</v>
      </c>
    </row>
    <row r="69" spans="1:53" x14ac:dyDescent="0.25">
      <c r="A69" t="s">
        <v>402</v>
      </c>
      <c r="B69">
        <f>VLOOKUP($A69,Table2.5a!$A$3:$Y$198,'2.5a comparison'!B$2,FALSE)</f>
        <v>331130</v>
      </c>
      <c r="C69">
        <f>VLOOKUP($A69,Table2.5a!$A$3:$Y$198,'2.5a comparison'!C$2,FALSE)</f>
        <v>2</v>
      </c>
      <c r="D69" t="str">
        <f>VLOOKUP($A69,Table2.5a!$A$3:$Y$198,'2.5a comparison'!D$2,FALSE)</f>
        <v>Alaska Power &amp; Telephone Company</v>
      </c>
      <c r="E69" s="4" t="e">
        <f>(VLOOKUP($A69,Table2.5a!$A$3:$Y$198,E$2,FALSE)-VLOOKUP($A69,#REF!,E$2,FALSE))/VLOOKUP($A69,Table2.5a!$A$3:$Y$198,E$2,FALSE)</f>
        <v>#VALUE!</v>
      </c>
      <c r="F69" s="4" t="e">
        <f>(VLOOKUP($A69,Table2.5a!$A$3:$Y$198,F$2,FALSE)-VLOOKUP($A69,#REF!,F$2,FALSE))/VLOOKUP($A69,Table2.5a!$A$3:$Y$198,F$2,FALSE)</f>
        <v>#VALUE!</v>
      </c>
      <c r="G69" s="4" t="e">
        <f>(VLOOKUP($A69,Table2.5a!$A$3:$Y$198,G$2,FALSE)-VLOOKUP($A69,#REF!,G$2,FALSE))/VLOOKUP($A69,Table2.5a!$A$3:$Y$198,G$2,FALSE)</f>
        <v>#VALUE!</v>
      </c>
      <c r="H69" s="4" t="e">
        <f>(VLOOKUP($A69,Table2.5a!$A$3:$Y$198,H$2,FALSE)-VLOOKUP($A69,#REF!,H$2,FALSE))/VLOOKUP($A69,Table2.5a!$A$3:$Y$198,H$2,FALSE)</f>
        <v>#REF!</v>
      </c>
      <c r="I69" s="4" t="e">
        <f>(VLOOKUP($A69,Table2.5a!$A$3:$Y$198,I$2,FALSE)-VLOOKUP($A69,#REF!,I$2,FALSE))/VLOOKUP($A69,Table2.5a!$A$3:$Y$198,I$2,FALSE)</f>
        <v>#REF!</v>
      </c>
      <c r="J69" s="4" t="e">
        <f>(VLOOKUP($A69,Table2.5a!$A$3:$Y$198,J$2,FALSE)-VLOOKUP($A69,#REF!,J$2,FALSE))/VLOOKUP($A69,Table2.5a!$A$3:$Y$198,J$2,FALSE)</f>
        <v>#REF!</v>
      </c>
      <c r="K69" s="4" t="e">
        <f>(VLOOKUP($A69,Table2.5a!$A$3:$Y$198,K$2,FALSE)-VLOOKUP($A69,#REF!,K$2,FALSE))/VLOOKUP($A69,Table2.5a!$A$3:$Y$198,K$2,FALSE)</f>
        <v>#REF!</v>
      </c>
      <c r="L69" s="4" t="e">
        <f>(VLOOKUP($A69,Table2.5a!$A$3:$Y$198,L$2,FALSE)-VLOOKUP($A69,#REF!,L$2,FALSE))/VLOOKUP($A69,Table2.5a!$A$3:$Y$198,L$2,FALSE)</f>
        <v>#REF!</v>
      </c>
      <c r="M69" s="4" t="e">
        <f>(VLOOKUP($A69,Table2.5a!$A$3:$Y$198,M$2,FALSE)-VLOOKUP($A69,#REF!,M$2,FALSE))/VLOOKUP($A69,Table2.5a!$A$3:$Y$198,M$2,FALSE)</f>
        <v>#REF!</v>
      </c>
      <c r="N69" s="4" t="e">
        <f>(VLOOKUP($A69,Table2.5a!$A$3:$Y$198,N$2,FALSE)-VLOOKUP($A69,#REF!,N$2,FALSE))/VLOOKUP($A69,Table2.5a!$A$3:$Y$198,N$2,FALSE)</f>
        <v>#REF!</v>
      </c>
      <c r="O69" s="4" t="e">
        <f>(VLOOKUP($A69,Table2.5a!$A$3:$Y$198,O$2,FALSE)-VLOOKUP($A69,#REF!,O$2,FALSE))/VLOOKUP($A69,Table2.5a!$A$3:$Y$198,O$2,FALSE)</f>
        <v>#REF!</v>
      </c>
      <c r="P69" s="4" t="e">
        <f>(VLOOKUP($A69,Table2.5a!$A$3:$Y$198,P$2,FALSE)-VLOOKUP($A69,#REF!,P$2,FALSE))/VLOOKUP($A69,Table2.5a!$A$3:$Y$198,P$2,FALSE)</f>
        <v>#REF!</v>
      </c>
      <c r="Q69" s="4" t="e">
        <f>(VLOOKUP($A69,Table2.5a!$A$3:$Y$198,Q$2,FALSE)-VLOOKUP($A69,#REF!,Q$2,FALSE))/VLOOKUP($A69,Table2.5a!$A$3:$Y$198,Q$2,FALSE)</f>
        <v>#REF!</v>
      </c>
      <c r="R69" s="4" t="e">
        <f>(VLOOKUP($A69,Table2.5a!$A$3:$Y$198,R$2,FALSE)-VLOOKUP($A69,#REF!,R$2,FALSE))/VLOOKUP($A69,Table2.5a!$A$3:$Y$198,R$2,FALSE)</f>
        <v>#REF!</v>
      </c>
      <c r="S69" s="4" t="e">
        <f>(VLOOKUP($A69,Table2.5a!$A$3:$Y$198,S$2,FALSE)-VLOOKUP($A69,#REF!,S$2,FALSE))/VLOOKUP($A69,Table2.5a!$A$3:$Y$198,S$2,FALSE)</f>
        <v>#REF!</v>
      </c>
      <c r="T69" s="4" t="e">
        <f>(VLOOKUP($A69,Table2.5a!$A$3:$Y$198,T$2,FALSE)-VLOOKUP($A69,#REF!,T$2,FALSE))/VLOOKUP($A69,Table2.5a!$A$3:$Y$198,T$2,FALSE)</f>
        <v>#REF!</v>
      </c>
      <c r="V69" s="78" t="str">
        <f>VLOOKUP($A69,Table2.5a!$A$3:$Y$198,E$2,FALSE)</f>
        <v>Healy Lake</v>
      </c>
      <c r="W69" s="79" t="str">
        <f>VLOOKUP($A69,Table2.5a!$A$3:$Y$198,F$2,FALSE)</f>
        <v>Healy Lake_grid</v>
      </c>
      <c r="X69" s="79" t="str">
        <f>VLOOKUP($A69,Table2.5a!$A$3:$Y$198,G$2,FALSE)</f>
        <v>Yukon-Koyukuk/Upper Tanana</v>
      </c>
      <c r="Y69" s="80">
        <f>VLOOKUP($A69,Table2.5a!$A$3:$Y$198,H$2,FALSE)</f>
        <v>19.413435399999997</v>
      </c>
      <c r="Z69" s="88" t="e">
        <f>VLOOKUP($A69,#REF!,E$2,FALSE)</f>
        <v>#REF!</v>
      </c>
      <c r="AA69" s="66" t="e">
        <f>VLOOKUP($A69,#REF!,F$2,FALSE)</f>
        <v>#REF!</v>
      </c>
      <c r="AB69" s="66" t="e">
        <f>VLOOKUP($A69,#REF!,G$2,FALSE)</f>
        <v>#REF!</v>
      </c>
      <c r="AC69" s="89" t="e">
        <f>VLOOKUP($A69,#REF!,H$2,FALSE)</f>
        <v>#REF!</v>
      </c>
      <c r="AD69" s="65">
        <f>VLOOKUP($A69,Table2.5a!$A$3:$Y$198,I$2,FALSE)</f>
        <v>24.780999999999999</v>
      </c>
      <c r="AE69" s="66">
        <f>VLOOKUP($A69,Table2.5a!$A$3:$Y$198,J$2,FALSE)</f>
        <v>9.25</v>
      </c>
      <c r="AF69" s="66">
        <f>VLOOKUP($A69,Table2.5a!$A$3:$Y$198,K$2,FALSE)</f>
        <v>0.78339999999999999</v>
      </c>
      <c r="AG69" s="67">
        <f>VLOOKUP($A69,Table2.5a!$A$3:$Y$198,L$2,FALSE)</f>
        <v>13.499548799999999</v>
      </c>
      <c r="AH69" s="88" t="e">
        <f>VLOOKUP($A69,#REF!,I$2,FALSE)</f>
        <v>#REF!</v>
      </c>
      <c r="AI69" s="66" t="e">
        <f>VLOOKUP($A69,#REF!,J$2,FALSE)</f>
        <v>#REF!</v>
      </c>
      <c r="AJ69" s="66" t="e">
        <f>VLOOKUP($A69,#REF!,K$2,FALSE)</f>
        <v>#REF!</v>
      </c>
      <c r="AK69" s="89" t="e">
        <f>VLOOKUP($A69,#REF!,L$2,FALSE)</f>
        <v>#REF!</v>
      </c>
      <c r="AL69" s="65">
        <f>VLOOKUP($A69,Table2.5a!$A$3:$Y$198,M$2,FALSE)</f>
        <v>17.231999999999999</v>
      </c>
      <c r="AM69" s="66">
        <f>VLOOKUP($A69,Table2.5a!$A$3:$Y$198,N$2,FALSE)</f>
        <v>3</v>
      </c>
      <c r="AN69" s="66">
        <f>VLOOKUP($A69,Table2.5a!$A$3:$Y$198,O$2,FALSE)</f>
        <v>0.78339999999999999</v>
      </c>
      <c r="AO69" s="67">
        <f>VLOOKUP($A69,Table2.5a!$A$3:$Y$198,P$2,FALSE)</f>
        <v>42.165721599999998</v>
      </c>
      <c r="AP69" s="88" t="e">
        <f>VLOOKUP($A69,#REF!,M$2,FALSE)</f>
        <v>#REF!</v>
      </c>
      <c r="AQ69" s="66" t="e">
        <f>VLOOKUP($A69,#REF!,N$2,FALSE)</f>
        <v>#REF!</v>
      </c>
      <c r="AR69" s="96" t="e">
        <f>VLOOKUP($A69,#REF!,O$2,FALSE)</f>
        <v>#REF!</v>
      </c>
      <c r="AS69" s="96" t="e">
        <f>VLOOKUP($A69,#REF!,P$2,FALSE)</f>
        <v>#REF!</v>
      </c>
      <c r="AT69" s="65">
        <f>VLOOKUP($A69,Table2.5a!$A$3:$Y$198,Q$2,FALSE)</f>
        <v>53.823999999999998</v>
      </c>
      <c r="AU69" s="66">
        <f>VLOOKUP($A69,Table2.5a!$A$3:$Y$198,R$2,FALSE)</f>
        <v>4</v>
      </c>
      <c r="AV69" s="66">
        <f>VLOOKUP($A69,Table2.5a!$A$3:$Y$198,S$2,FALSE)</f>
        <v>0.78339999999999999</v>
      </c>
      <c r="AW69" s="67">
        <f>VLOOKUP($A69,Table2.5a!$A$3:$Y$198,T$2,FALSE)</f>
        <v>75.078705799999994</v>
      </c>
      <c r="AX69" s="88" t="e">
        <f>VLOOKUP($A69,#REF!,Q$2,FALSE)</f>
        <v>#REF!</v>
      </c>
      <c r="AY69" s="66" t="e">
        <f>VLOOKUP($A69,#REF!,R$2,FALSE)</f>
        <v>#REF!</v>
      </c>
      <c r="AZ69" s="66" t="e">
        <f>VLOOKUP($A69,#REF!,S$2,FALSE)</f>
        <v>#REF!</v>
      </c>
      <c r="BA69" s="89" t="e">
        <f>VLOOKUP($A69,#REF!,T$2,FALSE)</f>
        <v>#REF!</v>
      </c>
    </row>
    <row r="70" spans="1:53" x14ac:dyDescent="0.25">
      <c r="A70" t="s">
        <v>405</v>
      </c>
      <c r="B70">
        <f>VLOOKUP($A70,Table2.5a!$A$3:$Y$198,'2.5a comparison'!B$2,FALSE)</f>
        <v>331140</v>
      </c>
      <c r="C70">
        <f>VLOOKUP($A70,Table2.5a!$A$3:$Y$198,'2.5a comparison'!C$2,FALSE)</f>
        <v>2</v>
      </c>
      <c r="D70" t="str">
        <f>VLOOKUP($A70,Table2.5a!$A$3:$Y$198,'2.5a comparison'!D$2,FALSE)</f>
        <v>Alaska Power &amp; Telephone Company</v>
      </c>
      <c r="E70" s="4" t="e">
        <f>(VLOOKUP($A70,Table2.5a!$A$3:$Y$198,E$2,FALSE)-VLOOKUP($A70,#REF!,E$2,FALSE))/VLOOKUP($A70,Table2.5a!$A$3:$Y$198,E$2,FALSE)</f>
        <v>#VALUE!</v>
      </c>
      <c r="F70" s="4" t="e">
        <f>(VLOOKUP($A70,Table2.5a!$A$3:$Y$198,F$2,FALSE)-VLOOKUP($A70,#REF!,F$2,FALSE))/VLOOKUP($A70,Table2.5a!$A$3:$Y$198,F$2,FALSE)</f>
        <v>#VALUE!</v>
      </c>
      <c r="G70" s="4" t="e">
        <f>(VLOOKUP($A70,Table2.5a!$A$3:$Y$198,G$2,FALSE)-VLOOKUP($A70,#REF!,G$2,FALSE))/VLOOKUP($A70,Table2.5a!$A$3:$Y$198,G$2,FALSE)</f>
        <v>#VALUE!</v>
      </c>
      <c r="H70" s="4" t="e">
        <f>(VLOOKUP($A70,Table2.5a!$A$3:$Y$198,H$2,FALSE)-VLOOKUP($A70,#REF!,H$2,FALSE))/VLOOKUP($A70,Table2.5a!$A$3:$Y$198,H$2,FALSE)</f>
        <v>#REF!</v>
      </c>
      <c r="I70" s="4" t="e">
        <f>(VLOOKUP($A70,Table2.5a!$A$3:$Y$198,I$2,FALSE)-VLOOKUP($A70,#REF!,I$2,FALSE))/VLOOKUP($A70,Table2.5a!$A$3:$Y$198,I$2,FALSE)</f>
        <v>#REF!</v>
      </c>
      <c r="J70" s="4" t="e">
        <f>(VLOOKUP($A70,Table2.5a!$A$3:$Y$198,J$2,FALSE)-VLOOKUP($A70,#REF!,J$2,FALSE))/VLOOKUP($A70,Table2.5a!$A$3:$Y$198,J$2,FALSE)</f>
        <v>#REF!</v>
      </c>
      <c r="K70" s="4" t="e">
        <f>(VLOOKUP($A70,Table2.5a!$A$3:$Y$198,K$2,FALSE)-VLOOKUP($A70,#REF!,K$2,FALSE))/VLOOKUP($A70,Table2.5a!$A$3:$Y$198,K$2,FALSE)</f>
        <v>#REF!</v>
      </c>
      <c r="L70" s="4" t="e">
        <f>(VLOOKUP($A70,Table2.5a!$A$3:$Y$198,L$2,FALSE)-VLOOKUP($A70,#REF!,L$2,FALSE))/VLOOKUP($A70,Table2.5a!$A$3:$Y$198,L$2,FALSE)</f>
        <v>#REF!</v>
      </c>
      <c r="M70" s="4" t="e">
        <f>(VLOOKUP($A70,Table2.5a!$A$3:$Y$198,M$2,FALSE)-VLOOKUP($A70,#REF!,M$2,FALSE))/VLOOKUP($A70,Table2.5a!$A$3:$Y$198,M$2,FALSE)</f>
        <v>#REF!</v>
      </c>
      <c r="N70" s="4" t="e">
        <f>(VLOOKUP($A70,Table2.5a!$A$3:$Y$198,N$2,FALSE)-VLOOKUP($A70,#REF!,N$2,FALSE))/VLOOKUP($A70,Table2.5a!$A$3:$Y$198,N$2,FALSE)</f>
        <v>#REF!</v>
      </c>
      <c r="O70" s="4" t="e">
        <f>(VLOOKUP($A70,Table2.5a!$A$3:$Y$198,O$2,FALSE)-VLOOKUP($A70,#REF!,O$2,FALSE))/VLOOKUP($A70,Table2.5a!$A$3:$Y$198,O$2,FALSE)</f>
        <v>#REF!</v>
      </c>
      <c r="P70" s="4" t="e">
        <f>(VLOOKUP($A70,Table2.5a!$A$3:$Y$198,P$2,FALSE)-VLOOKUP($A70,#REF!,P$2,FALSE))/VLOOKUP($A70,Table2.5a!$A$3:$Y$198,P$2,FALSE)</f>
        <v>#REF!</v>
      </c>
      <c r="Q70" s="4" t="e">
        <f>(VLOOKUP($A70,Table2.5a!$A$3:$Y$198,Q$2,FALSE)-VLOOKUP($A70,#REF!,Q$2,FALSE))/VLOOKUP($A70,Table2.5a!$A$3:$Y$198,Q$2,FALSE)</f>
        <v>#REF!</v>
      </c>
      <c r="R70" s="4" t="e">
        <f>(VLOOKUP($A70,Table2.5a!$A$3:$Y$198,R$2,FALSE)-VLOOKUP($A70,#REF!,R$2,FALSE))/VLOOKUP($A70,Table2.5a!$A$3:$Y$198,R$2,FALSE)</f>
        <v>#REF!</v>
      </c>
      <c r="S70" s="4" t="e">
        <f>(VLOOKUP($A70,Table2.5a!$A$3:$Y$198,S$2,FALSE)-VLOOKUP($A70,#REF!,S$2,FALSE))/VLOOKUP($A70,Table2.5a!$A$3:$Y$198,S$2,FALSE)</f>
        <v>#REF!</v>
      </c>
      <c r="T70" s="4" t="e">
        <f>(VLOOKUP($A70,Table2.5a!$A$3:$Y$198,T$2,FALSE)-VLOOKUP($A70,#REF!,T$2,FALSE))/VLOOKUP($A70,Table2.5a!$A$3:$Y$198,T$2,FALSE)</f>
        <v>#REF!</v>
      </c>
      <c r="V70" s="78" t="str">
        <f>VLOOKUP($A70,Table2.5a!$A$3:$Y$198,E$2,FALSE)</f>
        <v>Hollis</v>
      </c>
      <c r="W70" s="79" t="str">
        <f>VLOOKUP($A70,Table2.5a!$A$3:$Y$198,F$2,FALSE)</f>
        <v>Prince of Wales Is._grid</v>
      </c>
      <c r="X70" s="79" t="str">
        <f>VLOOKUP($A70,Table2.5a!$A$3:$Y$198,G$2,FALSE)</f>
        <v>Southeast</v>
      </c>
      <c r="Y70" s="80">
        <f>VLOOKUP($A70,Table2.5a!$A$3:$Y$198,H$2,FALSE)</f>
        <v>217.00389691666663</v>
      </c>
      <c r="Z70" s="88" t="e">
        <f>VLOOKUP($A70,#REF!,E$2,FALSE)</f>
        <v>#REF!</v>
      </c>
      <c r="AA70" s="66" t="e">
        <f>VLOOKUP($A70,#REF!,F$2,FALSE)</f>
        <v>#REF!</v>
      </c>
      <c r="AB70" s="66" t="e">
        <f>VLOOKUP($A70,#REF!,G$2,FALSE)</f>
        <v>#REF!</v>
      </c>
      <c r="AC70" s="89" t="e">
        <f>VLOOKUP($A70,#REF!,H$2,FALSE)</f>
        <v>#REF!</v>
      </c>
      <c r="AD70" s="65">
        <f>VLOOKUP($A70,Table2.5a!$A$3:$Y$198,I$2,FALSE)</f>
        <v>738.59</v>
      </c>
      <c r="AE70" s="66">
        <f>VLOOKUP($A70,Table2.5a!$A$3:$Y$198,J$2,FALSE)</f>
        <v>130.66666666666666</v>
      </c>
      <c r="AF70" s="66">
        <f>VLOOKUP($A70,Table2.5a!$A$3:$Y$198,K$2,FALSE)</f>
        <v>0.29380833333333328</v>
      </c>
      <c r="AG70" s="67">
        <f>VLOOKUP($A70,Table2.5a!$A$3:$Y$198,L$2,FALSE)</f>
        <v>882.96955040833325</v>
      </c>
      <c r="AH70" s="88" t="e">
        <f>VLOOKUP($A70,#REF!,I$2,FALSE)</f>
        <v>#REF!</v>
      </c>
      <c r="AI70" s="66" t="e">
        <f>VLOOKUP($A70,#REF!,J$2,FALSE)</f>
        <v>#REF!</v>
      </c>
      <c r="AJ70" s="66" t="e">
        <f>VLOOKUP($A70,#REF!,K$2,FALSE)</f>
        <v>#REF!</v>
      </c>
      <c r="AK70" s="89" t="e">
        <f>VLOOKUP($A70,#REF!,L$2,FALSE)</f>
        <v>#REF!</v>
      </c>
      <c r="AL70" s="65">
        <f>VLOOKUP($A70,Table2.5a!$A$3:$Y$198,M$2,FALSE)</f>
        <v>3005.2570000000001</v>
      </c>
      <c r="AM70" s="66">
        <f>VLOOKUP($A70,Table2.5a!$A$3:$Y$198,N$2,FALSE)</f>
        <v>1</v>
      </c>
      <c r="AN70" s="66">
        <f>VLOOKUP($A70,Table2.5a!$A$3:$Y$198,O$2,FALSE)</f>
        <v>0.29380833333333328</v>
      </c>
      <c r="AO70" s="67">
        <f>VLOOKUP($A70,Table2.5a!$A$3:$Y$198,P$2,FALSE)</f>
        <v>12.359928966666663</v>
      </c>
      <c r="AP70" s="88" t="e">
        <f>VLOOKUP($A70,#REF!,M$2,FALSE)</f>
        <v>#REF!</v>
      </c>
      <c r="AQ70" s="66" t="e">
        <f>VLOOKUP($A70,#REF!,N$2,FALSE)</f>
        <v>#REF!</v>
      </c>
      <c r="AR70" s="96" t="e">
        <f>VLOOKUP($A70,#REF!,O$2,FALSE)</f>
        <v>#REF!</v>
      </c>
      <c r="AS70" s="96" t="e">
        <f>VLOOKUP($A70,#REF!,P$2,FALSE)</f>
        <v>#REF!</v>
      </c>
      <c r="AT70" s="65">
        <f>VLOOKUP($A70,Table2.5a!$A$3:$Y$198,Q$2,FALSE)</f>
        <v>42.067999999999998</v>
      </c>
      <c r="AU70" s="66">
        <f>VLOOKUP($A70,Table2.5a!$A$3:$Y$198,R$2,FALSE)</f>
        <v>34.166666666666671</v>
      </c>
      <c r="AV70" s="66">
        <f>VLOOKUP($A70,Table2.5a!$A$3:$Y$198,S$2,FALSE)</f>
        <v>0.29380833333333328</v>
      </c>
      <c r="AW70" s="67">
        <f>VLOOKUP($A70,Table2.5a!$A$3:$Y$198,T$2,FALSE)</f>
        <v>1112.3333762916666</v>
      </c>
      <c r="AX70" s="88" t="e">
        <f>VLOOKUP($A70,#REF!,Q$2,FALSE)</f>
        <v>#REF!</v>
      </c>
      <c r="AY70" s="66" t="e">
        <f>VLOOKUP($A70,#REF!,R$2,FALSE)</f>
        <v>#REF!</v>
      </c>
      <c r="AZ70" s="66" t="e">
        <f>VLOOKUP($A70,#REF!,S$2,FALSE)</f>
        <v>#REF!</v>
      </c>
      <c r="BA70" s="89" t="e">
        <f>VLOOKUP($A70,#REF!,T$2,FALSE)</f>
        <v>#REF!</v>
      </c>
    </row>
    <row r="71" spans="1:53" x14ac:dyDescent="0.25">
      <c r="A71" t="s">
        <v>601</v>
      </c>
      <c r="B71">
        <f>VLOOKUP($A71,Table2.5a!$A$3:$Y$198,'2.5a comparison'!B$2,FALSE)</f>
        <v>331350</v>
      </c>
      <c r="C71">
        <f>VLOOKUP($A71,Table2.5a!$A$3:$Y$198,'2.5a comparison'!C$2,FALSE)</f>
        <v>169</v>
      </c>
      <c r="D71" t="str">
        <f>VLOOKUP($A71,Table2.5a!$A$3:$Y$198,'2.5a comparison'!D$2,FALSE)</f>
        <v>Alaska Village Electric Cooperative</v>
      </c>
      <c r="E71" s="4" t="e">
        <f>(VLOOKUP($A71,Table2.5a!$A$3:$Y$198,E$2,FALSE)-VLOOKUP($A71,#REF!,E$2,FALSE))/VLOOKUP($A71,Table2.5a!$A$3:$Y$198,E$2,FALSE)</f>
        <v>#VALUE!</v>
      </c>
      <c r="F71" s="4" t="e">
        <f>(VLOOKUP($A71,Table2.5a!$A$3:$Y$198,F$2,FALSE)-VLOOKUP($A71,#REF!,F$2,FALSE))/VLOOKUP($A71,Table2.5a!$A$3:$Y$198,F$2,FALSE)</f>
        <v>#VALUE!</v>
      </c>
      <c r="G71" s="4" t="e">
        <f>(VLOOKUP($A71,Table2.5a!$A$3:$Y$198,G$2,FALSE)-VLOOKUP($A71,#REF!,G$2,FALSE))/VLOOKUP($A71,Table2.5a!$A$3:$Y$198,G$2,FALSE)</f>
        <v>#VALUE!</v>
      </c>
      <c r="H71" s="4" t="e">
        <f>(VLOOKUP($A71,Table2.5a!$A$3:$Y$198,H$2,FALSE)-VLOOKUP($A71,#REF!,H$2,FALSE))/VLOOKUP($A71,Table2.5a!$A$3:$Y$198,H$2,FALSE)</f>
        <v>#REF!</v>
      </c>
      <c r="I71" s="4" t="e">
        <f>(VLOOKUP($A71,Table2.5a!$A$3:$Y$198,I$2,FALSE)-VLOOKUP($A71,#REF!,I$2,FALSE))/VLOOKUP($A71,Table2.5a!$A$3:$Y$198,I$2,FALSE)</f>
        <v>#REF!</v>
      </c>
      <c r="J71" s="4" t="e">
        <f>(VLOOKUP($A71,Table2.5a!$A$3:$Y$198,J$2,FALSE)-VLOOKUP($A71,#REF!,J$2,FALSE))/VLOOKUP($A71,Table2.5a!$A$3:$Y$198,J$2,FALSE)</f>
        <v>#REF!</v>
      </c>
      <c r="K71" s="4" t="e">
        <f>(VLOOKUP($A71,Table2.5a!$A$3:$Y$198,K$2,FALSE)-VLOOKUP($A71,#REF!,K$2,FALSE))/VLOOKUP($A71,Table2.5a!$A$3:$Y$198,K$2,FALSE)</f>
        <v>#REF!</v>
      </c>
      <c r="L71" s="4" t="e">
        <f>(VLOOKUP($A71,Table2.5a!$A$3:$Y$198,L$2,FALSE)-VLOOKUP($A71,#REF!,L$2,FALSE))/VLOOKUP($A71,Table2.5a!$A$3:$Y$198,L$2,FALSE)</f>
        <v>#REF!</v>
      </c>
      <c r="M71" s="4" t="e">
        <f>(VLOOKUP($A71,Table2.5a!$A$3:$Y$198,M$2,FALSE)-VLOOKUP($A71,#REF!,M$2,FALSE))/VLOOKUP($A71,Table2.5a!$A$3:$Y$198,M$2,FALSE)</f>
        <v>#REF!</v>
      </c>
      <c r="N71" s="4" t="e">
        <f>(VLOOKUP($A71,Table2.5a!$A$3:$Y$198,N$2,FALSE)-VLOOKUP($A71,#REF!,N$2,FALSE))/VLOOKUP($A71,Table2.5a!$A$3:$Y$198,N$2,FALSE)</f>
        <v>#REF!</v>
      </c>
      <c r="O71" s="4" t="e">
        <f>(VLOOKUP($A71,Table2.5a!$A$3:$Y$198,O$2,FALSE)-VLOOKUP($A71,#REF!,O$2,FALSE))/VLOOKUP($A71,Table2.5a!$A$3:$Y$198,O$2,FALSE)</f>
        <v>#REF!</v>
      </c>
      <c r="P71" s="4" t="e">
        <f>(VLOOKUP($A71,Table2.5a!$A$3:$Y$198,P$2,FALSE)-VLOOKUP($A71,#REF!,P$2,FALSE))/VLOOKUP($A71,Table2.5a!$A$3:$Y$198,P$2,FALSE)</f>
        <v>#REF!</v>
      </c>
      <c r="Q71" s="4" t="e">
        <f>(VLOOKUP($A71,Table2.5a!$A$3:$Y$198,Q$2,FALSE)-VLOOKUP($A71,#REF!,Q$2,FALSE))/VLOOKUP($A71,Table2.5a!$A$3:$Y$198,Q$2,FALSE)</f>
        <v>#REF!</v>
      </c>
      <c r="R71" s="4" t="e">
        <f>(VLOOKUP($A71,Table2.5a!$A$3:$Y$198,R$2,FALSE)-VLOOKUP($A71,#REF!,R$2,FALSE))/VLOOKUP($A71,Table2.5a!$A$3:$Y$198,R$2,FALSE)</f>
        <v>#REF!</v>
      </c>
      <c r="S71" s="4" t="e">
        <f>(VLOOKUP($A71,Table2.5a!$A$3:$Y$198,S$2,FALSE)-VLOOKUP($A71,#REF!,S$2,FALSE))/VLOOKUP($A71,Table2.5a!$A$3:$Y$198,S$2,FALSE)</f>
        <v>#REF!</v>
      </c>
      <c r="T71" s="4" t="e">
        <f>(VLOOKUP($A71,Table2.5a!$A$3:$Y$198,T$2,FALSE)-VLOOKUP($A71,#REF!,T$2,FALSE))/VLOOKUP($A71,Table2.5a!$A$3:$Y$198,T$2,FALSE)</f>
        <v>#REF!</v>
      </c>
      <c r="V71" s="78" t="str">
        <f>VLOOKUP($A71,Table2.5a!$A$3:$Y$198,E$2,FALSE)</f>
        <v>Holy Cross</v>
      </c>
      <c r="W71" s="79" t="str">
        <f>VLOOKUP($A71,Table2.5a!$A$3:$Y$198,F$2,FALSE)</f>
        <v>Holy Cross_grid</v>
      </c>
      <c r="X71" s="79" t="str">
        <f>VLOOKUP($A71,Table2.5a!$A$3:$Y$198,G$2,FALSE)</f>
        <v>Yukon-Koyukuk/Upper Tanana</v>
      </c>
      <c r="Y71" s="80">
        <f>VLOOKUP($A71,Table2.5a!$A$3:$Y$198,H$2,FALSE)</f>
        <v>143.41230640000001</v>
      </c>
      <c r="Z71" s="88" t="e">
        <f>VLOOKUP($A71,#REF!,E$2,FALSE)</f>
        <v>#REF!</v>
      </c>
      <c r="AA71" s="66" t="e">
        <f>VLOOKUP($A71,#REF!,F$2,FALSE)</f>
        <v>#REF!</v>
      </c>
      <c r="AB71" s="66" t="e">
        <f>VLOOKUP($A71,#REF!,G$2,FALSE)</f>
        <v>#REF!</v>
      </c>
      <c r="AC71" s="89" t="e">
        <f>VLOOKUP($A71,#REF!,H$2,FALSE)</f>
        <v>#REF!</v>
      </c>
      <c r="AD71" s="65">
        <f>VLOOKUP($A71,Table2.5a!$A$3:$Y$198,I$2,FALSE)</f>
        <v>280.63200000000001</v>
      </c>
      <c r="AE71" s="66">
        <f>VLOOKUP($A71,Table2.5a!$A$3:$Y$198,J$2,FALSE)</f>
        <v>72.25</v>
      </c>
      <c r="AF71" s="66">
        <f>VLOOKUP($A71,Table2.5a!$A$3:$Y$198,K$2,FALSE)</f>
        <v>0.51103333333333334</v>
      </c>
      <c r="AG71" s="67">
        <f>VLOOKUP($A71,Table2.5a!$A$3:$Y$198,L$2,FALSE)</f>
        <v>0</v>
      </c>
      <c r="AH71" s="88" t="e">
        <f>VLOOKUP($A71,#REF!,I$2,FALSE)</f>
        <v>#REF!</v>
      </c>
      <c r="AI71" s="66" t="e">
        <f>VLOOKUP($A71,#REF!,J$2,FALSE)</f>
        <v>#REF!</v>
      </c>
      <c r="AJ71" s="66" t="e">
        <f>VLOOKUP($A71,#REF!,K$2,FALSE)</f>
        <v>#REF!</v>
      </c>
      <c r="AK71" s="89" t="e">
        <f>VLOOKUP($A71,#REF!,L$2,FALSE)</f>
        <v>#REF!</v>
      </c>
      <c r="AL71" s="65">
        <f>VLOOKUP($A71,Table2.5a!$A$3:$Y$198,M$2,FALSE)</f>
        <v>0</v>
      </c>
      <c r="AM71" s="66">
        <f>VLOOKUP($A71,Table2.5a!$A$3:$Y$198,N$2,FALSE)</f>
        <v>9.5</v>
      </c>
      <c r="AN71" s="66">
        <f>VLOOKUP($A71,Table2.5a!$A$3:$Y$198,O$2,FALSE)</f>
        <v>0</v>
      </c>
      <c r="AO71" s="67">
        <f>VLOOKUP($A71,Table2.5a!$A$3:$Y$198,P$2,FALSE)</f>
        <v>140.29551410000002</v>
      </c>
      <c r="AP71" s="88" t="e">
        <f>VLOOKUP($A71,#REF!,M$2,FALSE)</f>
        <v>#REF!</v>
      </c>
      <c r="AQ71" s="66" t="e">
        <f>VLOOKUP($A71,#REF!,N$2,FALSE)</f>
        <v>#REF!</v>
      </c>
      <c r="AR71" s="96" t="e">
        <f>VLOOKUP($A71,#REF!,O$2,FALSE)</f>
        <v>#REF!</v>
      </c>
      <c r="AS71" s="96" t="e">
        <f>VLOOKUP($A71,#REF!,P$2,FALSE)</f>
        <v>#REF!</v>
      </c>
      <c r="AT71" s="65">
        <f>VLOOKUP($A71,Table2.5a!$A$3:$Y$198,Q$2,FALSE)</f>
        <v>274.53300000000002</v>
      </c>
      <c r="AU71" s="66">
        <f>VLOOKUP($A71,Table2.5a!$A$3:$Y$198,R$2,FALSE)</f>
        <v>18.833333333333336</v>
      </c>
      <c r="AV71" s="66">
        <f>VLOOKUP($A71,Table2.5a!$A$3:$Y$198,S$2,FALSE)</f>
        <v>0.51103333333333334</v>
      </c>
      <c r="AW71" s="67">
        <f>VLOOKUP($A71,Table2.5a!$A$3:$Y$198,T$2,FALSE)</f>
        <v>283.70782049999997</v>
      </c>
      <c r="AX71" s="88" t="e">
        <f>VLOOKUP($A71,#REF!,Q$2,FALSE)</f>
        <v>#REF!</v>
      </c>
      <c r="AY71" s="66" t="e">
        <f>VLOOKUP($A71,#REF!,R$2,FALSE)</f>
        <v>#REF!</v>
      </c>
      <c r="AZ71" s="66" t="e">
        <f>VLOOKUP($A71,#REF!,S$2,FALSE)</f>
        <v>#REF!</v>
      </c>
      <c r="BA71" s="89" t="e">
        <f>VLOOKUP($A71,#REF!,T$2,FALSE)</f>
        <v>#REF!</v>
      </c>
    </row>
    <row r="72" spans="1:53" x14ac:dyDescent="0.25">
      <c r="A72" t="s">
        <v>483</v>
      </c>
      <c r="B72">
        <f>VLOOKUP($A72,Table2.5a!$A$3:$Y$198,'2.5a comparison'!B$2,FALSE)</f>
        <v>0</v>
      </c>
      <c r="C72">
        <f>VLOOKUP($A72,Table2.5a!$A$3:$Y$198,'2.5a comparison'!C$2,FALSE)</f>
        <v>32</v>
      </c>
      <c r="D72" t="str">
        <f>VLOOKUP($A72,Table2.5a!$A$3:$Y$198,'2.5a comparison'!D$2,FALSE)</f>
        <v>Homer Electric Assn Inc</v>
      </c>
      <c r="E72" s="4" t="e">
        <f>(VLOOKUP($A72,Table2.5a!$A$3:$Y$198,E$2,FALSE)-VLOOKUP($A72,#REF!,E$2,FALSE))/VLOOKUP($A72,Table2.5a!$A$3:$Y$198,E$2,FALSE)</f>
        <v>#VALUE!</v>
      </c>
      <c r="F72" s="4" t="e">
        <f>(VLOOKUP($A72,Table2.5a!$A$3:$Y$198,F$2,FALSE)-VLOOKUP($A72,#REF!,F$2,FALSE))/VLOOKUP($A72,Table2.5a!$A$3:$Y$198,F$2,FALSE)</f>
        <v>#VALUE!</v>
      </c>
      <c r="G72" s="4" t="e">
        <f>(VLOOKUP($A72,Table2.5a!$A$3:$Y$198,G$2,FALSE)-VLOOKUP($A72,#REF!,G$2,FALSE))/VLOOKUP($A72,Table2.5a!$A$3:$Y$198,G$2,FALSE)</f>
        <v>#VALUE!</v>
      </c>
      <c r="H72" s="4" t="e">
        <f>(VLOOKUP($A72,Table2.5a!$A$3:$Y$198,H$2,FALSE)-VLOOKUP($A72,#REF!,H$2,FALSE))/VLOOKUP($A72,Table2.5a!$A$3:$Y$198,H$2,FALSE)</f>
        <v>#REF!</v>
      </c>
      <c r="I72" s="4" t="e">
        <f>(VLOOKUP($A72,Table2.5a!$A$3:$Y$198,I$2,FALSE)-VLOOKUP($A72,#REF!,I$2,FALSE))/VLOOKUP($A72,Table2.5a!$A$3:$Y$198,I$2,FALSE)</f>
        <v>#REF!</v>
      </c>
      <c r="J72" s="4" t="e">
        <f>(VLOOKUP($A72,Table2.5a!$A$3:$Y$198,J$2,FALSE)-VLOOKUP($A72,#REF!,J$2,FALSE))/VLOOKUP($A72,Table2.5a!$A$3:$Y$198,J$2,FALSE)</f>
        <v>#REF!</v>
      </c>
      <c r="K72" s="4" t="e">
        <f>(VLOOKUP($A72,Table2.5a!$A$3:$Y$198,K$2,FALSE)-VLOOKUP($A72,#REF!,K$2,FALSE))/VLOOKUP($A72,Table2.5a!$A$3:$Y$198,K$2,FALSE)</f>
        <v>#REF!</v>
      </c>
      <c r="L72" s="4" t="e">
        <f>(VLOOKUP($A72,Table2.5a!$A$3:$Y$198,L$2,FALSE)-VLOOKUP($A72,#REF!,L$2,FALSE))/VLOOKUP($A72,Table2.5a!$A$3:$Y$198,L$2,FALSE)</f>
        <v>#REF!</v>
      </c>
      <c r="M72" s="4" t="e">
        <f>(VLOOKUP($A72,Table2.5a!$A$3:$Y$198,M$2,FALSE)-VLOOKUP($A72,#REF!,M$2,FALSE))/VLOOKUP($A72,Table2.5a!$A$3:$Y$198,M$2,FALSE)</f>
        <v>#REF!</v>
      </c>
      <c r="N72" s="4" t="e">
        <f>(VLOOKUP($A72,Table2.5a!$A$3:$Y$198,N$2,FALSE)-VLOOKUP($A72,#REF!,N$2,FALSE))/VLOOKUP($A72,Table2.5a!$A$3:$Y$198,N$2,FALSE)</f>
        <v>#REF!</v>
      </c>
      <c r="O72" s="4" t="e">
        <f>(VLOOKUP($A72,Table2.5a!$A$3:$Y$198,O$2,FALSE)-VLOOKUP($A72,#REF!,O$2,FALSE))/VLOOKUP($A72,Table2.5a!$A$3:$Y$198,O$2,FALSE)</f>
        <v>#REF!</v>
      </c>
      <c r="P72" s="4" t="e">
        <f>(VLOOKUP($A72,Table2.5a!$A$3:$Y$198,P$2,FALSE)-VLOOKUP($A72,#REF!,P$2,FALSE))/VLOOKUP($A72,Table2.5a!$A$3:$Y$198,P$2,FALSE)</f>
        <v>#REF!</v>
      </c>
      <c r="Q72" s="4" t="e">
        <f>(VLOOKUP($A72,Table2.5a!$A$3:$Y$198,Q$2,FALSE)-VLOOKUP($A72,#REF!,Q$2,FALSE))/VLOOKUP($A72,Table2.5a!$A$3:$Y$198,Q$2,FALSE)</f>
        <v>#REF!</v>
      </c>
      <c r="R72" s="4" t="e">
        <f>(VLOOKUP($A72,Table2.5a!$A$3:$Y$198,R$2,FALSE)-VLOOKUP($A72,#REF!,R$2,FALSE))/VLOOKUP($A72,Table2.5a!$A$3:$Y$198,R$2,FALSE)</f>
        <v>#REF!</v>
      </c>
      <c r="S72" s="4" t="e">
        <f>(VLOOKUP($A72,Table2.5a!$A$3:$Y$198,S$2,FALSE)-VLOOKUP($A72,#REF!,S$2,FALSE))/VLOOKUP($A72,Table2.5a!$A$3:$Y$198,S$2,FALSE)</f>
        <v>#REF!</v>
      </c>
      <c r="T72" s="4" t="e">
        <f>(VLOOKUP($A72,Table2.5a!$A$3:$Y$198,T$2,FALSE)-VLOOKUP($A72,#REF!,T$2,FALSE))/VLOOKUP($A72,Table2.5a!$A$3:$Y$198,T$2,FALSE)</f>
        <v>#REF!</v>
      </c>
      <c r="V72" s="78" t="str">
        <f>VLOOKUP($A72,Table2.5a!$A$3:$Y$198,E$2,FALSE)</f>
        <v>Homer Electric Assn Inc</v>
      </c>
      <c r="W72" s="79" t="str">
        <f>VLOOKUP($A72,Table2.5a!$A$3:$Y$198,F$2,FALSE)</f>
        <v>Railbelt_grid</v>
      </c>
      <c r="X72" s="79" t="str">
        <f>VLOOKUP($A72,Table2.5a!$A$3:$Y$198,G$2,FALSE)</f>
        <v>Railbelt</v>
      </c>
      <c r="Y72" s="80">
        <f>VLOOKUP($A72,Table2.5a!$A$3:$Y$198,H$2,FALSE)</f>
        <v>49744.6</v>
      </c>
      <c r="Z72" s="88" t="e">
        <f>VLOOKUP($A72,#REF!,E$2,FALSE)</f>
        <v>#REF!</v>
      </c>
      <c r="AA72" s="66" t="e">
        <f>VLOOKUP($A72,#REF!,F$2,FALSE)</f>
        <v>#REF!</v>
      </c>
      <c r="AB72" s="66" t="e">
        <f>VLOOKUP($A72,#REF!,G$2,FALSE)</f>
        <v>#REF!</v>
      </c>
      <c r="AC72" s="89" t="e">
        <f>VLOOKUP($A72,#REF!,H$2,FALSE)</f>
        <v>#REF!</v>
      </c>
      <c r="AD72" s="65">
        <f>VLOOKUP($A72,Table2.5a!$A$3:$Y$198,I$2,FALSE)</f>
        <v>176313</v>
      </c>
      <c r="AE72" s="66">
        <f>VLOOKUP($A72,Table2.5a!$A$3:$Y$198,J$2,FALSE)</f>
        <v>28602</v>
      </c>
      <c r="AF72" s="66">
        <f>VLOOKUP($A72,Table2.5a!$A$3:$Y$198,K$2,FALSE)</f>
        <v>0.28213801591487864</v>
      </c>
      <c r="AG72" s="67">
        <f>VLOOKUP($A72,Table2.5a!$A$3:$Y$198,L$2,FALSE)</f>
        <v>40589.800000000003</v>
      </c>
      <c r="AH72" s="88" t="e">
        <f>VLOOKUP($A72,#REF!,I$2,FALSE)</f>
        <v>#REF!</v>
      </c>
      <c r="AI72" s="66" t="e">
        <f>VLOOKUP($A72,#REF!,J$2,FALSE)</f>
        <v>#REF!</v>
      </c>
      <c r="AJ72" s="66" t="e">
        <f>VLOOKUP($A72,#REF!,K$2,FALSE)</f>
        <v>#REF!</v>
      </c>
      <c r="AK72" s="89" t="e">
        <f>VLOOKUP($A72,#REF!,L$2,FALSE)</f>
        <v>#REF!</v>
      </c>
      <c r="AL72" s="65">
        <f>VLOOKUP($A72,Table2.5a!$A$3:$Y$198,M$2,FALSE)</f>
        <v>163237</v>
      </c>
      <c r="AM72" s="66">
        <f>VLOOKUP($A72,Table2.5a!$A$3:$Y$198,N$2,FALSE)</f>
        <v>4329</v>
      </c>
      <c r="AN72" s="66">
        <f>VLOOKUP($A72,Table2.5a!$A$3:$Y$198,O$2,FALSE)</f>
        <v>0.24865563567083446</v>
      </c>
      <c r="AO72" s="67">
        <f>VLOOKUP($A72,Table2.5a!$A$3:$Y$198,P$2,FALSE)</f>
        <v>14029</v>
      </c>
      <c r="AP72" s="88" t="e">
        <f>VLOOKUP($A72,#REF!,M$2,FALSE)</f>
        <v>#REF!</v>
      </c>
      <c r="AQ72" s="66" t="e">
        <f>VLOOKUP($A72,#REF!,N$2,FALSE)</f>
        <v>#REF!</v>
      </c>
      <c r="AR72" s="96" t="e">
        <f>VLOOKUP($A72,#REF!,O$2,FALSE)</f>
        <v>#REF!</v>
      </c>
      <c r="AS72" s="96" t="e">
        <f>VLOOKUP($A72,#REF!,P$2,FALSE)</f>
        <v>#REF!</v>
      </c>
      <c r="AT72" s="65">
        <f>VLOOKUP($A72,Table2.5a!$A$3:$Y$198,Q$2,FALSE)</f>
        <v>121882</v>
      </c>
      <c r="AU72" s="66">
        <f>VLOOKUP($A72,Table2.5a!$A$3:$Y$198,R$2,FALSE)</f>
        <v>23</v>
      </c>
      <c r="AV72" s="66">
        <f>VLOOKUP($A72,Table2.5a!$A$3:$Y$198,S$2,FALSE)</f>
        <v>0.11510313253802859</v>
      </c>
      <c r="AW72" s="67">
        <f>VLOOKUP($A72,Table2.5a!$A$3:$Y$198,T$2,FALSE)</f>
        <v>104363.4</v>
      </c>
      <c r="AX72" s="88" t="e">
        <f>VLOOKUP($A72,#REF!,Q$2,FALSE)</f>
        <v>#REF!</v>
      </c>
      <c r="AY72" s="66" t="e">
        <f>VLOOKUP($A72,#REF!,R$2,FALSE)</f>
        <v>#REF!</v>
      </c>
      <c r="AZ72" s="66" t="e">
        <f>VLOOKUP($A72,#REF!,S$2,FALSE)</f>
        <v>#REF!</v>
      </c>
      <c r="BA72" s="89" t="e">
        <f>VLOOKUP($A72,#REF!,T$2,FALSE)</f>
        <v>#REF!</v>
      </c>
    </row>
    <row r="73" spans="1:53" x14ac:dyDescent="0.25">
      <c r="A73" t="s">
        <v>748</v>
      </c>
      <c r="B73">
        <f>VLOOKUP($A73,Table2.5a!$A$3:$Y$198,'2.5a comparison'!B$2,FALSE)</f>
        <v>332670</v>
      </c>
      <c r="C73">
        <f>VLOOKUP($A73,Table2.5a!$A$3:$Y$198,'2.5a comparison'!C$2,FALSE)</f>
        <v>240</v>
      </c>
      <c r="D73" t="str">
        <f>VLOOKUP($A73,Table2.5a!$A$3:$Y$198,'2.5a comparison'!D$2,FALSE)</f>
        <v>Inside Passage Electric</v>
      </c>
      <c r="E73" s="4" t="e">
        <f>(VLOOKUP($A73,Table2.5a!$A$3:$Y$198,E$2,FALSE)-VLOOKUP($A73,#REF!,E$2,FALSE))/VLOOKUP($A73,Table2.5a!$A$3:$Y$198,E$2,FALSE)</f>
        <v>#VALUE!</v>
      </c>
      <c r="F73" s="4" t="e">
        <f>(VLOOKUP($A73,Table2.5a!$A$3:$Y$198,F$2,FALSE)-VLOOKUP($A73,#REF!,F$2,FALSE))/VLOOKUP($A73,Table2.5a!$A$3:$Y$198,F$2,FALSE)</f>
        <v>#VALUE!</v>
      </c>
      <c r="G73" s="4" t="e">
        <f>(VLOOKUP($A73,Table2.5a!$A$3:$Y$198,G$2,FALSE)-VLOOKUP($A73,#REF!,G$2,FALSE))/VLOOKUP($A73,Table2.5a!$A$3:$Y$198,G$2,FALSE)</f>
        <v>#VALUE!</v>
      </c>
      <c r="H73" s="4" t="e">
        <f>(VLOOKUP($A73,Table2.5a!$A$3:$Y$198,H$2,FALSE)-VLOOKUP($A73,#REF!,H$2,FALSE))/VLOOKUP($A73,Table2.5a!$A$3:$Y$198,H$2,FALSE)</f>
        <v>#REF!</v>
      </c>
      <c r="I73" s="4" t="e">
        <f>(VLOOKUP($A73,Table2.5a!$A$3:$Y$198,I$2,FALSE)-VLOOKUP($A73,#REF!,I$2,FALSE))/VLOOKUP($A73,Table2.5a!$A$3:$Y$198,I$2,FALSE)</f>
        <v>#REF!</v>
      </c>
      <c r="J73" s="4" t="e">
        <f>(VLOOKUP($A73,Table2.5a!$A$3:$Y$198,J$2,FALSE)-VLOOKUP($A73,#REF!,J$2,FALSE))/VLOOKUP($A73,Table2.5a!$A$3:$Y$198,J$2,FALSE)</f>
        <v>#REF!</v>
      </c>
      <c r="K73" s="4" t="e">
        <f>(VLOOKUP($A73,Table2.5a!$A$3:$Y$198,K$2,FALSE)-VLOOKUP($A73,#REF!,K$2,FALSE))/VLOOKUP($A73,Table2.5a!$A$3:$Y$198,K$2,FALSE)</f>
        <v>#REF!</v>
      </c>
      <c r="L73" s="4" t="e">
        <f>(VLOOKUP($A73,Table2.5a!$A$3:$Y$198,L$2,FALSE)-VLOOKUP($A73,#REF!,L$2,FALSE))/VLOOKUP($A73,Table2.5a!$A$3:$Y$198,L$2,FALSE)</f>
        <v>#REF!</v>
      </c>
      <c r="M73" s="4" t="e">
        <f>(VLOOKUP($A73,Table2.5a!$A$3:$Y$198,M$2,FALSE)-VLOOKUP($A73,#REF!,M$2,FALSE))/VLOOKUP($A73,Table2.5a!$A$3:$Y$198,M$2,FALSE)</f>
        <v>#REF!</v>
      </c>
      <c r="N73" s="4" t="e">
        <f>(VLOOKUP($A73,Table2.5a!$A$3:$Y$198,N$2,FALSE)-VLOOKUP($A73,#REF!,N$2,FALSE))/VLOOKUP($A73,Table2.5a!$A$3:$Y$198,N$2,FALSE)</f>
        <v>#REF!</v>
      </c>
      <c r="O73" s="4" t="e">
        <f>(VLOOKUP($A73,Table2.5a!$A$3:$Y$198,O$2,FALSE)-VLOOKUP($A73,#REF!,O$2,FALSE))/VLOOKUP($A73,Table2.5a!$A$3:$Y$198,O$2,FALSE)</f>
        <v>#REF!</v>
      </c>
      <c r="P73" s="4" t="e">
        <f>(VLOOKUP($A73,Table2.5a!$A$3:$Y$198,P$2,FALSE)-VLOOKUP($A73,#REF!,P$2,FALSE))/VLOOKUP($A73,Table2.5a!$A$3:$Y$198,P$2,FALSE)</f>
        <v>#REF!</v>
      </c>
      <c r="Q73" s="4" t="e">
        <f>(VLOOKUP($A73,Table2.5a!$A$3:$Y$198,Q$2,FALSE)-VLOOKUP($A73,#REF!,Q$2,FALSE))/VLOOKUP($A73,Table2.5a!$A$3:$Y$198,Q$2,FALSE)</f>
        <v>#REF!</v>
      </c>
      <c r="R73" s="4" t="e">
        <f>(VLOOKUP($A73,Table2.5a!$A$3:$Y$198,R$2,FALSE)-VLOOKUP($A73,#REF!,R$2,FALSE))/VLOOKUP($A73,Table2.5a!$A$3:$Y$198,R$2,FALSE)</f>
        <v>#REF!</v>
      </c>
      <c r="S73" s="4" t="e">
        <f>(VLOOKUP($A73,Table2.5a!$A$3:$Y$198,S$2,FALSE)-VLOOKUP($A73,#REF!,S$2,FALSE))/VLOOKUP($A73,Table2.5a!$A$3:$Y$198,S$2,FALSE)</f>
        <v>#REF!</v>
      </c>
      <c r="T73" s="4" t="e">
        <f>(VLOOKUP($A73,Table2.5a!$A$3:$Y$198,T$2,FALSE)-VLOOKUP($A73,#REF!,T$2,FALSE))/VLOOKUP($A73,Table2.5a!$A$3:$Y$198,T$2,FALSE)</f>
        <v>#REF!</v>
      </c>
      <c r="V73" s="78" t="str">
        <f>VLOOKUP($A73,Table2.5a!$A$3:$Y$198,E$2,FALSE)</f>
        <v>Hoonah</v>
      </c>
      <c r="W73" s="79" t="str">
        <f>VLOOKUP($A73,Table2.5a!$A$3:$Y$198,F$2,FALSE)</f>
        <v>Hoonah_grid</v>
      </c>
      <c r="X73" s="79" t="str">
        <f>VLOOKUP($A73,Table2.5a!$A$3:$Y$198,G$2,FALSE)</f>
        <v>Southeast</v>
      </c>
      <c r="Y73" s="80">
        <f>VLOOKUP($A73,Table2.5a!$A$3:$Y$198,H$2,FALSE)</f>
        <v>1201.7057222916667</v>
      </c>
      <c r="Z73" s="88" t="e">
        <f>VLOOKUP($A73,#REF!,E$2,FALSE)</f>
        <v>#REF!</v>
      </c>
      <c r="AA73" s="66" t="e">
        <f>VLOOKUP($A73,#REF!,F$2,FALSE)</f>
        <v>#REF!</v>
      </c>
      <c r="AB73" s="66" t="e">
        <f>VLOOKUP($A73,#REF!,G$2,FALSE)</f>
        <v>#REF!</v>
      </c>
      <c r="AC73" s="89" t="e">
        <f>VLOOKUP($A73,#REF!,H$2,FALSE)</f>
        <v>#REF!</v>
      </c>
      <c r="AD73" s="65">
        <f>VLOOKUP($A73,Table2.5a!$A$3:$Y$198,I$2,FALSE)</f>
        <v>1921.5250000000001</v>
      </c>
      <c r="AE73" s="66">
        <f>VLOOKUP($A73,Table2.5a!$A$3:$Y$198,J$2,FALSE)</f>
        <v>408.75</v>
      </c>
      <c r="AF73" s="66">
        <f>VLOOKUP($A73,Table2.5a!$A$3:$Y$198,K$2,FALSE)</f>
        <v>0.62539166666666668</v>
      </c>
      <c r="AG73" s="67">
        <f>VLOOKUP($A73,Table2.5a!$A$3:$Y$198,L$2,FALSE)</f>
        <v>1119.8444546916667</v>
      </c>
      <c r="AH73" s="88" t="e">
        <f>VLOOKUP($A73,#REF!,I$2,FALSE)</f>
        <v>#REF!</v>
      </c>
      <c r="AI73" s="66" t="e">
        <f>VLOOKUP($A73,#REF!,J$2,FALSE)</f>
        <v>#REF!</v>
      </c>
      <c r="AJ73" s="66" t="e">
        <f>VLOOKUP($A73,#REF!,K$2,FALSE)</f>
        <v>#REF!</v>
      </c>
      <c r="AK73" s="89" t="e">
        <f>VLOOKUP($A73,#REF!,L$2,FALSE)</f>
        <v>#REF!</v>
      </c>
      <c r="AL73" s="65">
        <f>VLOOKUP($A73,Table2.5a!$A$3:$Y$198,M$2,FALSE)</f>
        <v>1790.6289999999999</v>
      </c>
      <c r="AM73" s="66">
        <f>VLOOKUP($A73,Table2.5a!$A$3:$Y$198,N$2,FALSE)</f>
        <v>27</v>
      </c>
      <c r="AN73" s="66">
        <f>VLOOKUP($A73,Table2.5a!$A$3:$Y$198,O$2,FALSE)</f>
        <v>0.62539166666666668</v>
      </c>
      <c r="AO73" s="67">
        <f>VLOOKUP($A73,Table2.5a!$A$3:$Y$198,P$2,FALSE)</f>
        <v>555.50852565833327</v>
      </c>
      <c r="AP73" s="88" t="e">
        <f>VLOOKUP($A73,#REF!,M$2,FALSE)</f>
        <v>#REF!</v>
      </c>
      <c r="AQ73" s="66" t="e">
        <f>VLOOKUP($A73,#REF!,N$2,FALSE)</f>
        <v>#REF!</v>
      </c>
      <c r="AR73" s="96" t="e">
        <f>VLOOKUP($A73,#REF!,O$2,FALSE)</f>
        <v>#REF!</v>
      </c>
      <c r="AS73" s="96" t="e">
        <f>VLOOKUP($A73,#REF!,P$2,FALSE)</f>
        <v>#REF!</v>
      </c>
      <c r="AT73" s="65">
        <f>VLOOKUP($A73,Table2.5a!$A$3:$Y$198,Q$2,FALSE)</f>
        <v>888.25699999999995</v>
      </c>
      <c r="AU73" s="66">
        <f>VLOOKUP($A73,Table2.5a!$A$3:$Y$198,R$2,FALSE)</f>
        <v>76.583333333333343</v>
      </c>
      <c r="AV73" s="66">
        <f>VLOOKUP($A73,Table2.5a!$A$3:$Y$198,S$2,FALSE)</f>
        <v>0.62539166666666668</v>
      </c>
      <c r="AW73" s="67">
        <f>VLOOKUP($A73,Table2.5a!$A$3:$Y$198,T$2,FALSE)</f>
        <v>2877.058702641667</v>
      </c>
      <c r="AX73" s="88" t="e">
        <f>VLOOKUP($A73,#REF!,Q$2,FALSE)</f>
        <v>#REF!</v>
      </c>
      <c r="AY73" s="66" t="e">
        <f>VLOOKUP($A73,#REF!,R$2,FALSE)</f>
        <v>#REF!</v>
      </c>
      <c r="AZ73" s="66" t="e">
        <f>VLOOKUP($A73,#REF!,S$2,FALSE)</f>
        <v>#REF!</v>
      </c>
      <c r="BA73" s="89" t="e">
        <f>VLOOKUP($A73,#REF!,T$2,FALSE)</f>
        <v>#REF!</v>
      </c>
    </row>
    <row r="74" spans="1:53" x14ac:dyDescent="0.25">
      <c r="A74" t="s">
        <v>604</v>
      </c>
      <c r="B74">
        <f>VLOOKUP($A74,Table2.5a!$A$3:$Y$198,'2.5a comparison'!B$2,FALSE)</f>
        <v>331360</v>
      </c>
      <c r="C74">
        <f>VLOOKUP($A74,Table2.5a!$A$3:$Y$198,'2.5a comparison'!C$2,FALSE)</f>
        <v>169</v>
      </c>
      <c r="D74" t="str">
        <f>VLOOKUP($A74,Table2.5a!$A$3:$Y$198,'2.5a comparison'!D$2,FALSE)</f>
        <v>Alaska Village Electric Cooperative</v>
      </c>
      <c r="E74" s="4" t="e">
        <f>(VLOOKUP($A74,Table2.5a!$A$3:$Y$198,E$2,FALSE)-VLOOKUP($A74,#REF!,E$2,FALSE))/VLOOKUP($A74,Table2.5a!$A$3:$Y$198,E$2,FALSE)</f>
        <v>#VALUE!</v>
      </c>
      <c r="F74" s="4" t="e">
        <f>(VLOOKUP($A74,Table2.5a!$A$3:$Y$198,F$2,FALSE)-VLOOKUP($A74,#REF!,F$2,FALSE))/VLOOKUP($A74,Table2.5a!$A$3:$Y$198,F$2,FALSE)</f>
        <v>#VALUE!</v>
      </c>
      <c r="G74" s="4" t="e">
        <f>(VLOOKUP($A74,Table2.5a!$A$3:$Y$198,G$2,FALSE)-VLOOKUP($A74,#REF!,G$2,FALSE))/VLOOKUP($A74,Table2.5a!$A$3:$Y$198,G$2,FALSE)</f>
        <v>#VALUE!</v>
      </c>
      <c r="H74" s="4" t="e">
        <f>(VLOOKUP($A74,Table2.5a!$A$3:$Y$198,H$2,FALSE)-VLOOKUP($A74,#REF!,H$2,FALSE))/VLOOKUP($A74,Table2.5a!$A$3:$Y$198,H$2,FALSE)</f>
        <v>#REF!</v>
      </c>
      <c r="I74" s="4" t="e">
        <f>(VLOOKUP($A74,Table2.5a!$A$3:$Y$198,I$2,FALSE)-VLOOKUP($A74,#REF!,I$2,FALSE))/VLOOKUP($A74,Table2.5a!$A$3:$Y$198,I$2,FALSE)</f>
        <v>#REF!</v>
      </c>
      <c r="J74" s="4" t="e">
        <f>(VLOOKUP($A74,Table2.5a!$A$3:$Y$198,J$2,FALSE)-VLOOKUP($A74,#REF!,J$2,FALSE))/VLOOKUP($A74,Table2.5a!$A$3:$Y$198,J$2,FALSE)</f>
        <v>#REF!</v>
      </c>
      <c r="K74" s="4" t="e">
        <f>(VLOOKUP($A74,Table2.5a!$A$3:$Y$198,K$2,FALSE)-VLOOKUP($A74,#REF!,K$2,FALSE))/VLOOKUP($A74,Table2.5a!$A$3:$Y$198,K$2,FALSE)</f>
        <v>#REF!</v>
      </c>
      <c r="L74" s="4" t="e">
        <f>(VLOOKUP($A74,Table2.5a!$A$3:$Y$198,L$2,FALSE)-VLOOKUP($A74,#REF!,L$2,FALSE))/VLOOKUP($A74,Table2.5a!$A$3:$Y$198,L$2,FALSE)</f>
        <v>#REF!</v>
      </c>
      <c r="M74" s="4" t="e">
        <f>(VLOOKUP($A74,Table2.5a!$A$3:$Y$198,M$2,FALSE)-VLOOKUP($A74,#REF!,M$2,FALSE))/VLOOKUP($A74,Table2.5a!$A$3:$Y$198,M$2,FALSE)</f>
        <v>#REF!</v>
      </c>
      <c r="N74" s="4" t="e">
        <f>(VLOOKUP($A74,Table2.5a!$A$3:$Y$198,N$2,FALSE)-VLOOKUP($A74,#REF!,N$2,FALSE))/VLOOKUP($A74,Table2.5a!$A$3:$Y$198,N$2,FALSE)</f>
        <v>#REF!</v>
      </c>
      <c r="O74" s="4" t="e">
        <f>(VLOOKUP($A74,Table2.5a!$A$3:$Y$198,O$2,FALSE)-VLOOKUP($A74,#REF!,O$2,FALSE))/VLOOKUP($A74,Table2.5a!$A$3:$Y$198,O$2,FALSE)</f>
        <v>#REF!</v>
      </c>
      <c r="P74" s="4" t="e">
        <f>(VLOOKUP($A74,Table2.5a!$A$3:$Y$198,P$2,FALSE)-VLOOKUP($A74,#REF!,P$2,FALSE))/VLOOKUP($A74,Table2.5a!$A$3:$Y$198,P$2,FALSE)</f>
        <v>#REF!</v>
      </c>
      <c r="Q74" s="4" t="e">
        <f>(VLOOKUP($A74,Table2.5a!$A$3:$Y$198,Q$2,FALSE)-VLOOKUP($A74,#REF!,Q$2,FALSE))/VLOOKUP($A74,Table2.5a!$A$3:$Y$198,Q$2,FALSE)</f>
        <v>#REF!</v>
      </c>
      <c r="R74" s="4" t="e">
        <f>(VLOOKUP($A74,Table2.5a!$A$3:$Y$198,R$2,FALSE)-VLOOKUP($A74,#REF!,R$2,FALSE))/VLOOKUP($A74,Table2.5a!$A$3:$Y$198,R$2,FALSE)</f>
        <v>#REF!</v>
      </c>
      <c r="S74" s="4" t="e">
        <f>(VLOOKUP($A74,Table2.5a!$A$3:$Y$198,S$2,FALSE)-VLOOKUP($A74,#REF!,S$2,FALSE))/VLOOKUP($A74,Table2.5a!$A$3:$Y$198,S$2,FALSE)</f>
        <v>#REF!</v>
      </c>
      <c r="T74" s="4" t="e">
        <f>(VLOOKUP($A74,Table2.5a!$A$3:$Y$198,T$2,FALSE)-VLOOKUP($A74,#REF!,T$2,FALSE))/VLOOKUP($A74,Table2.5a!$A$3:$Y$198,T$2,FALSE)</f>
        <v>#REF!</v>
      </c>
      <c r="V74" s="78" t="str">
        <f>VLOOKUP($A74,Table2.5a!$A$3:$Y$198,E$2,FALSE)</f>
        <v>Hooper Bay</v>
      </c>
      <c r="W74" s="79" t="str">
        <f>VLOOKUP($A74,Table2.5a!$A$3:$Y$198,F$2,FALSE)</f>
        <v>Hooper Bay_grid</v>
      </c>
      <c r="X74" s="79" t="str">
        <f>VLOOKUP($A74,Table2.5a!$A$3:$Y$198,G$2,FALSE)</f>
        <v>Lower Yukon-Kuskokwim</v>
      </c>
      <c r="Y74" s="80">
        <f>VLOOKUP($A74,Table2.5a!$A$3:$Y$198,H$2,FALSE)</f>
        <v>706.40730766666661</v>
      </c>
      <c r="Z74" s="88" t="e">
        <f>VLOOKUP($A74,#REF!,E$2,FALSE)</f>
        <v>#REF!</v>
      </c>
      <c r="AA74" s="66" t="e">
        <f>VLOOKUP($A74,#REF!,F$2,FALSE)</f>
        <v>#REF!</v>
      </c>
      <c r="AB74" s="66" t="e">
        <f>VLOOKUP($A74,#REF!,G$2,FALSE)</f>
        <v>#REF!</v>
      </c>
      <c r="AC74" s="89" t="e">
        <f>VLOOKUP($A74,#REF!,H$2,FALSE)</f>
        <v>#REF!</v>
      </c>
      <c r="AD74" s="65">
        <f>VLOOKUP($A74,Table2.5a!$A$3:$Y$198,I$2,FALSE)</f>
        <v>1418.0139999999999</v>
      </c>
      <c r="AE74" s="66">
        <f>VLOOKUP($A74,Table2.5a!$A$3:$Y$198,J$2,FALSE)</f>
        <v>266.5</v>
      </c>
      <c r="AF74" s="66">
        <f>VLOOKUP($A74,Table2.5a!$A$3:$Y$198,K$2,FALSE)</f>
        <v>0.49816666666666665</v>
      </c>
      <c r="AG74" s="67">
        <f>VLOOKUP($A74,Table2.5a!$A$3:$Y$198,L$2,FALSE)</f>
        <v>199.85898683333335</v>
      </c>
      <c r="AH74" s="88" t="e">
        <f>VLOOKUP($A74,#REF!,I$2,FALSE)</f>
        <v>#REF!</v>
      </c>
      <c r="AI74" s="66" t="e">
        <f>VLOOKUP($A74,#REF!,J$2,FALSE)</f>
        <v>#REF!</v>
      </c>
      <c r="AJ74" s="66" t="e">
        <f>VLOOKUP($A74,#REF!,K$2,FALSE)</f>
        <v>#REF!</v>
      </c>
      <c r="AK74" s="89" t="e">
        <f>VLOOKUP($A74,#REF!,L$2,FALSE)</f>
        <v>#REF!</v>
      </c>
      <c r="AL74" s="65">
        <f>VLOOKUP($A74,Table2.5a!$A$3:$Y$198,M$2,FALSE)</f>
        <v>401.18900000000002</v>
      </c>
      <c r="AM74" s="66">
        <f>VLOOKUP($A74,Table2.5a!$A$3:$Y$198,N$2,FALSE)</f>
        <v>10.916666666666666</v>
      </c>
      <c r="AN74" s="66">
        <f>VLOOKUP($A74,Table2.5a!$A$3:$Y$198,O$2,FALSE)</f>
        <v>0.49816666666666665</v>
      </c>
      <c r="AO74" s="67">
        <f>VLOOKUP($A74,Table2.5a!$A$3:$Y$198,P$2,FALSE)</f>
        <v>856.0809845</v>
      </c>
      <c r="AP74" s="88" t="e">
        <f>VLOOKUP($A74,#REF!,M$2,FALSE)</f>
        <v>#REF!</v>
      </c>
      <c r="AQ74" s="66" t="e">
        <f>VLOOKUP($A74,#REF!,N$2,FALSE)</f>
        <v>#REF!</v>
      </c>
      <c r="AR74" s="96" t="e">
        <f>VLOOKUP($A74,#REF!,O$2,FALSE)</f>
        <v>#REF!</v>
      </c>
      <c r="AS74" s="96" t="e">
        <f>VLOOKUP($A74,#REF!,P$2,FALSE)</f>
        <v>#REF!</v>
      </c>
      <c r="AT74" s="65">
        <f>VLOOKUP($A74,Table2.5a!$A$3:$Y$198,Q$2,FALSE)</f>
        <v>1718.463</v>
      </c>
      <c r="AU74" s="66">
        <f>VLOOKUP($A74,Table2.5a!$A$3:$Y$198,R$2,FALSE)</f>
        <v>62.25</v>
      </c>
      <c r="AV74" s="66">
        <f>VLOOKUP($A74,Table2.5a!$A$3:$Y$198,S$2,FALSE)</f>
        <v>0.4981666666666667</v>
      </c>
      <c r="AW74" s="67">
        <f>VLOOKUP($A74,Table2.5a!$A$3:$Y$198,T$2,FALSE)</f>
        <v>1762.3472790000003</v>
      </c>
      <c r="AX74" s="88" t="e">
        <f>VLOOKUP($A74,#REF!,Q$2,FALSE)</f>
        <v>#REF!</v>
      </c>
      <c r="AY74" s="66" t="e">
        <f>VLOOKUP($A74,#REF!,R$2,FALSE)</f>
        <v>#REF!</v>
      </c>
      <c r="AZ74" s="66" t="e">
        <f>VLOOKUP($A74,#REF!,S$2,FALSE)</f>
        <v>#REF!</v>
      </c>
      <c r="BA74" s="89" t="e">
        <f>VLOOKUP($A74,#REF!,T$2,FALSE)</f>
        <v>#REF!</v>
      </c>
    </row>
    <row r="75" spans="1:53" x14ac:dyDescent="0.25">
      <c r="A75" t="s">
        <v>835</v>
      </c>
      <c r="B75">
        <f>VLOOKUP($A75,Table2.5a!$A$3:$Y$198,'2.5a comparison'!B$2,FALSE)</f>
        <v>332030</v>
      </c>
      <c r="C75">
        <f>VLOOKUP($A75,Table2.5a!$A$3:$Y$198,'2.5a comparison'!C$2,FALSE)</f>
        <v>332</v>
      </c>
      <c r="D75" t="str">
        <f>VLOOKUP($A75,Table2.5a!$A$3:$Y$198,'2.5a comparison'!D$2,FALSE)</f>
        <v>Hughes Power &amp; Light</v>
      </c>
      <c r="E75" s="4" t="e">
        <f>(VLOOKUP($A75,Table2.5a!$A$3:$Y$198,E$2,FALSE)-VLOOKUP($A75,#REF!,E$2,FALSE))/VLOOKUP($A75,Table2.5a!$A$3:$Y$198,E$2,FALSE)</f>
        <v>#VALUE!</v>
      </c>
      <c r="F75" s="4" t="e">
        <f>(VLOOKUP($A75,Table2.5a!$A$3:$Y$198,F$2,FALSE)-VLOOKUP($A75,#REF!,F$2,FALSE))/VLOOKUP($A75,Table2.5a!$A$3:$Y$198,F$2,FALSE)</f>
        <v>#VALUE!</v>
      </c>
      <c r="G75" s="4" t="e">
        <f>(VLOOKUP($A75,Table2.5a!$A$3:$Y$198,G$2,FALSE)-VLOOKUP($A75,#REF!,G$2,FALSE))/VLOOKUP($A75,Table2.5a!$A$3:$Y$198,G$2,FALSE)</f>
        <v>#VALUE!</v>
      </c>
      <c r="H75" s="4" t="e">
        <f>(VLOOKUP($A75,Table2.5a!$A$3:$Y$198,H$2,FALSE)-VLOOKUP($A75,#REF!,H$2,FALSE))/VLOOKUP($A75,Table2.5a!$A$3:$Y$198,H$2,FALSE)</f>
        <v>#REF!</v>
      </c>
      <c r="I75" s="4" t="e">
        <f>(VLOOKUP($A75,Table2.5a!$A$3:$Y$198,I$2,FALSE)-VLOOKUP($A75,#REF!,I$2,FALSE))/VLOOKUP($A75,Table2.5a!$A$3:$Y$198,I$2,FALSE)</f>
        <v>#REF!</v>
      </c>
      <c r="J75" s="4" t="e">
        <f>(VLOOKUP($A75,Table2.5a!$A$3:$Y$198,J$2,FALSE)-VLOOKUP($A75,#REF!,J$2,FALSE))/VLOOKUP($A75,Table2.5a!$A$3:$Y$198,J$2,FALSE)</f>
        <v>#REF!</v>
      </c>
      <c r="K75" s="4" t="e">
        <f>(VLOOKUP($A75,Table2.5a!$A$3:$Y$198,K$2,FALSE)-VLOOKUP($A75,#REF!,K$2,FALSE))/VLOOKUP($A75,Table2.5a!$A$3:$Y$198,K$2,FALSE)</f>
        <v>#REF!</v>
      </c>
      <c r="L75" s="4" t="e">
        <f>(VLOOKUP($A75,Table2.5a!$A$3:$Y$198,L$2,FALSE)-VLOOKUP($A75,#REF!,L$2,FALSE))/VLOOKUP($A75,Table2.5a!$A$3:$Y$198,L$2,FALSE)</f>
        <v>#REF!</v>
      </c>
      <c r="M75" s="4" t="e">
        <f>(VLOOKUP($A75,Table2.5a!$A$3:$Y$198,M$2,FALSE)-VLOOKUP($A75,#REF!,M$2,FALSE))/VLOOKUP($A75,Table2.5a!$A$3:$Y$198,M$2,FALSE)</f>
        <v>#REF!</v>
      </c>
      <c r="N75" s="4" t="e">
        <f>(VLOOKUP($A75,Table2.5a!$A$3:$Y$198,N$2,FALSE)-VLOOKUP($A75,#REF!,N$2,FALSE))/VLOOKUP($A75,Table2.5a!$A$3:$Y$198,N$2,FALSE)</f>
        <v>#REF!</v>
      </c>
      <c r="O75" s="4" t="e">
        <f>(VLOOKUP($A75,Table2.5a!$A$3:$Y$198,O$2,FALSE)-VLOOKUP($A75,#REF!,O$2,FALSE))/VLOOKUP($A75,Table2.5a!$A$3:$Y$198,O$2,FALSE)</f>
        <v>#REF!</v>
      </c>
      <c r="P75" s="4" t="e">
        <f>(VLOOKUP($A75,Table2.5a!$A$3:$Y$198,P$2,FALSE)-VLOOKUP($A75,#REF!,P$2,FALSE))/VLOOKUP($A75,Table2.5a!$A$3:$Y$198,P$2,FALSE)</f>
        <v>#REF!</v>
      </c>
      <c r="Q75" s="4" t="e">
        <f>(VLOOKUP($A75,Table2.5a!$A$3:$Y$198,Q$2,FALSE)-VLOOKUP($A75,#REF!,Q$2,FALSE))/VLOOKUP($A75,Table2.5a!$A$3:$Y$198,Q$2,FALSE)</f>
        <v>#REF!</v>
      </c>
      <c r="R75" s="4" t="e">
        <f>(VLOOKUP($A75,Table2.5a!$A$3:$Y$198,R$2,FALSE)-VLOOKUP($A75,#REF!,R$2,FALSE))/VLOOKUP($A75,Table2.5a!$A$3:$Y$198,R$2,FALSE)</f>
        <v>#REF!</v>
      </c>
      <c r="S75" s="4" t="e">
        <f>(VLOOKUP($A75,Table2.5a!$A$3:$Y$198,S$2,FALSE)-VLOOKUP($A75,#REF!,S$2,FALSE))/VLOOKUP($A75,Table2.5a!$A$3:$Y$198,S$2,FALSE)</f>
        <v>#REF!</v>
      </c>
      <c r="T75" s="4" t="e">
        <f>(VLOOKUP($A75,Table2.5a!$A$3:$Y$198,T$2,FALSE)-VLOOKUP($A75,#REF!,T$2,FALSE))/VLOOKUP($A75,Table2.5a!$A$3:$Y$198,T$2,FALSE)</f>
        <v>#REF!</v>
      </c>
      <c r="V75" s="78" t="str">
        <f>VLOOKUP($A75,Table2.5a!$A$3:$Y$198,E$2,FALSE)</f>
        <v>Hughes</v>
      </c>
      <c r="W75" s="79" t="str">
        <f>VLOOKUP($A75,Table2.5a!$A$3:$Y$198,F$2,FALSE)</f>
        <v>Hughes_grid</v>
      </c>
      <c r="X75" s="79" t="str">
        <f>VLOOKUP($A75,Table2.5a!$A$3:$Y$198,G$2,FALSE)</f>
        <v>Yukon-Koyukuk/Upper Tanana</v>
      </c>
      <c r="Y75" s="80">
        <f>VLOOKUP($A75,Table2.5a!$A$3:$Y$198,H$2,FALSE)</f>
        <v>139.18271999999999</v>
      </c>
      <c r="Z75" s="88" t="e">
        <f>VLOOKUP($A75,#REF!,E$2,FALSE)</f>
        <v>#REF!</v>
      </c>
      <c r="AA75" s="66" t="e">
        <f>VLOOKUP($A75,#REF!,F$2,FALSE)</f>
        <v>#REF!</v>
      </c>
      <c r="AB75" s="66" t="e">
        <f>VLOOKUP($A75,#REF!,G$2,FALSE)</f>
        <v>#REF!</v>
      </c>
      <c r="AC75" s="89" t="e">
        <f>VLOOKUP($A75,#REF!,H$2,FALSE)</f>
        <v>#REF!</v>
      </c>
      <c r="AD75" s="65">
        <f>VLOOKUP($A75,Table2.5a!$A$3:$Y$198,I$2,FALSE)</f>
        <v>196.03200000000001</v>
      </c>
      <c r="AE75" s="66">
        <f>VLOOKUP($A75,Table2.5a!$A$3:$Y$198,J$2,FALSE)</f>
        <v>40.75</v>
      </c>
      <c r="AF75" s="66">
        <f>VLOOKUP($A75,Table2.5a!$A$3:$Y$198,K$2,FALSE)</f>
        <v>0.70999999999999985</v>
      </c>
      <c r="AG75" s="67">
        <f>VLOOKUP($A75,Table2.5a!$A$3:$Y$198,L$2,FALSE)</f>
        <v>112.50660000000001</v>
      </c>
      <c r="AH75" s="88" t="e">
        <f>VLOOKUP($A75,#REF!,I$2,FALSE)</f>
        <v>#REF!</v>
      </c>
      <c r="AI75" s="66" t="e">
        <f>VLOOKUP($A75,#REF!,J$2,FALSE)</f>
        <v>#REF!</v>
      </c>
      <c r="AJ75" s="66" t="e">
        <f>VLOOKUP($A75,#REF!,K$2,FALSE)</f>
        <v>#REF!</v>
      </c>
      <c r="AK75" s="89" t="e">
        <f>VLOOKUP($A75,#REF!,L$2,FALSE)</f>
        <v>#REF!</v>
      </c>
      <c r="AL75" s="65">
        <f>VLOOKUP($A75,Table2.5a!$A$3:$Y$198,M$2,FALSE)</f>
        <v>158.46</v>
      </c>
      <c r="AM75" s="66">
        <f>VLOOKUP($A75,Table2.5a!$A$3:$Y$198,N$2,FALSE)</f>
        <v>3</v>
      </c>
      <c r="AN75" s="66">
        <f>VLOOKUP($A75,Table2.5a!$A$3:$Y$198,O$2,FALSE)</f>
        <v>0.71</v>
      </c>
      <c r="AO75" s="67">
        <f>VLOOKUP($A75,Table2.5a!$A$3:$Y$198,P$2,FALSE)</f>
        <v>70.384429999999995</v>
      </c>
      <c r="AP75" s="88" t="e">
        <f>VLOOKUP($A75,#REF!,M$2,FALSE)</f>
        <v>#REF!</v>
      </c>
      <c r="AQ75" s="66" t="e">
        <f>VLOOKUP($A75,#REF!,N$2,FALSE)</f>
        <v>#REF!</v>
      </c>
      <c r="AR75" s="96" t="e">
        <f>VLOOKUP($A75,#REF!,O$2,FALSE)</f>
        <v>#REF!</v>
      </c>
      <c r="AS75" s="96" t="e">
        <f>VLOOKUP($A75,#REF!,P$2,FALSE)</f>
        <v>#REF!</v>
      </c>
      <c r="AT75" s="65">
        <f>VLOOKUP($A75,Table2.5a!$A$3:$Y$198,Q$2,FALSE)</f>
        <v>99.132999999999996</v>
      </c>
      <c r="AU75" s="66">
        <f>VLOOKUP($A75,Table2.5a!$A$3:$Y$198,R$2,FALSE)</f>
        <v>21.75</v>
      </c>
      <c r="AV75" s="66">
        <f>VLOOKUP($A75,Table2.5a!$A$3:$Y$198,S$2,FALSE)</f>
        <v>0.71</v>
      </c>
      <c r="AW75" s="67">
        <f>VLOOKUP($A75,Table2.5a!$A$3:$Y$198,T$2,FALSE)</f>
        <v>322.07374999999996</v>
      </c>
      <c r="AX75" s="88" t="e">
        <f>VLOOKUP($A75,#REF!,Q$2,FALSE)</f>
        <v>#REF!</v>
      </c>
      <c r="AY75" s="66" t="e">
        <f>VLOOKUP($A75,#REF!,R$2,FALSE)</f>
        <v>#REF!</v>
      </c>
      <c r="AZ75" s="66" t="e">
        <f>VLOOKUP($A75,#REF!,S$2,FALSE)</f>
        <v>#REF!</v>
      </c>
      <c r="BA75" s="89" t="e">
        <f>VLOOKUP($A75,#REF!,T$2,FALSE)</f>
        <v>#REF!</v>
      </c>
    </row>
    <row r="76" spans="1:53" x14ac:dyDescent="0.25">
      <c r="A76" t="s">
        <v>607</v>
      </c>
      <c r="B76">
        <f>VLOOKUP($A76,Table2.5a!$A$3:$Y$198,'2.5a comparison'!B$2,FALSE)</f>
        <v>331370</v>
      </c>
      <c r="C76">
        <f>VLOOKUP($A76,Table2.5a!$A$3:$Y$198,'2.5a comparison'!C$2,FALSE)</f>
        <v>169</v>
      </c>
      <c r="D76" t="str">
        <f>VLOOKUP($A76,Table2.5a!$A$3:$Y$198,'2.5a comparison'!D$2,FALSE)</f>
        <v>Alaska Village Electric Cooperative</v>
      </c>
      <c r="E76" s="4" t="e">
        <f>(VLOOKUP($A76,Table2.5a!$A$3:$Y$198,E$2,FALSE)-VLOOKUP($A76,#REF!,E$2,FALSE))/VLOOKUP($A76,Table2.5a!$A$3:$Y$198,E$2,FALSE)</f>
        <v>#VALUE!</v>
      </c>
      <c r="F76" s="4" t="e">
        <f>(VLOOKUP($A76,Table2.5a!$A$3:$Y$198,F$2,FALSE)-VLOOKUP($A76,#REF!,F$2,FALSE))/VLOOKUP($A76,Table2.5a!$A$3:$Y$198,F$2,FALSE)</f>
        <v>#VALUE!</v>
      </c>
      <c r="G76" s="4" t="e">
        <f>(VLOOKUP($A76,Table2.5a!$A$3:$Y$198,G$2,FALSE)-VLOOKUP($A76,#REF!,G$2,FALSE))/VLOOKUP($A76,Table2.5a!$A$3:$Y$198,G$2,FALSE)</f>
        <v>#VALUE!</v>
      </c>
      <c r="H76" s="4" t="e">
        <f>(VLOOKUP($A76,Table2.5a!$A$3:$Y$198,H$2,FALSE)-VLOOKUP($A76,#REF!,H$2,FALSE))/VLOOKUP($A76,Table2.5a!$A$3:$Y$198,H$2,FALSE)</f>
        <v>#REF!</v>
      </c>
      <c r="I76" s="4" t="e">
        <f>(VLOOKUP($A76,Table2.5a!$A$3:$Y$198,I$2,FALSE)-VLOOKUP($A76,#REF!,I$2,FALSE))/VLOOKUP($A76,Table2.5a!$A$3:$Y$198,I$2,FALSE)</f>
        <v>#REF!</v>
      </c>
      <c r="J76" s="4" t="e">
        <f>(VLOOKUP($A76,Table2.5a!$A$3:$Y$198,J$2,FALSE)-VLOOKUP($A76,#REF!,J$2,FALSE))/VLOOKUP($A76,Table2.5a!$A$3:$Y$198,J$2,FALSE)</f>
        <v>#REF!</v>
      </c>
      <c r="K76" s="4" t="e">
        <f>(VLOOKUP($A76,Table2.5a!$A$3:$Y$198,K$2,FALSE)-VLOOKUP($A76,#REF!,K$2,FALSE))/VLOOKUP($A76,Table2.5a!$A$3:$Y$198,K$2,FALSE)</f>
        <v>#REF!</v>
      </c>
      <c r="L76" s="4" t="e">
        <f>(VLOOKUP($A76,Table2.5a!$A$3:$Y$198,L$2,FALSE)-VLOOKUP($A76,#REF!,L$2,FALSE))/VLOOKUP($A76,Table2.5a!$A$3:$Y$198,L$2,FALSE)</f>
        <v>#REF!</v>
      </c>
      <c r="M76" s="4" t="e">
        <f>(VLOOKUP($A76,Table2.5a!$A$3:$Y$198,M$2,FALSE)-VLOOKUP($A76,#REF!,M$2,FALSE))/VLOOKUP($A76,Table2.5a!$A$3:$Y$198,M$2,FALSE)</f>
        <v>#REF!</v>
      </c>
      <c r="N76" s="4" t="e">
        <f>(VLOOKUP($A76,Table2.5a!$A$3:$Y$198,N$2,FALSE)-VLOOKUP($A76,#REF!,N$2,FALSE))/VLOOKUP($A76,Table2.5a!$A$3:$Y$198,N$2,FALSE)</f>
        <v>#REF!</v>
      </c>
      <c r="O76" s="4" t="e">
        <f>(VLOOKUP($A76,Table2.5a!$A$3:$Y$198,O$2,FALSE)-VLOOKUP($A76,#REF!,O$2,FALSE))/VLOOKUP($A76,Table2.5a!$A$3:$Y$198,O$2,FALSE)</f>
        <v>#REF!</v>
      </c>
      <c r="P76" s="4" t="e">
        <f>(VLOOKUP($A76,Table2.5a!$A$3:$Y$198,P$2,FALSE)-VLOOKUP($A76,#REF!,P$2,FALSE))/VLOOKUP($A76,Table2.5a!$A$3:$Y$198,P$2,FALSE)</f>
        <v>#REF!</v>
      </c>
      <c r="Q76" s="4" t="e">
        <f>(VLOOKUP($A76,Table2.5a!$A$3:$Y$198,Q$2,FALSE)-VLOOKUP($A76,#REF!,Q$2,FALSE))/VLOOKUP($A76,Table2.5a!$A$3:$Y$198,Q$2,FALSE)</f>
        <v>#REF!</v>
      </c>
      <c r="R76" s="4" t="e">
        <f>(VLOOKUP($A76,Table2.5a!$A$3:$Y$198,R$2,FALSE)-VLOOKUP($A76,#REF!,R$2,FALSE))/VLOOKUP($A76,Table2.5a!$A$3:$Y$198,R$2,FALSE)</f>
        <v>#REF!</v>
      </c>
      <c r="S76" s="4" t="e">
        <f>(VLOOKUP($A76,Table2.5a!$A$3:$Y$198,S$2,FALSE)-VLOOKUP($A76,#REF!,S$2,FALSE))/VLOOKUP($A76,Table2.5a!$A$3:$Y$198,S$2,FALSE)</f>
        <v>#REF!</v>
      </c>
      <c r="T76" s="4" t="e">
        <f>(VLOOKUP($A76,Table2.5a!$A$3:$Y$198,T$2,FALSE)-VLOOKUP($A76,#REF!,T$2,FALSE))/VLOOKUP($A76,Table2.5a!$A$3:$Y$198,T$2,FALSE)</f>
        <v>#REF!</v>
      </c>
      <c r="V76" s="78" t="str">
        <f>VLOOKUP($A76,Table2.5a!$A$3:$Y$198,E$2,FALSE)</f>
        <v>Huslia</v>
      </c>
      <c r="W76" s="79" t="str">
        <f>VLOOKUP($A76,Table2.5a!$A$3:$Y$198,F$2,FALSE)</f>
        <v>Huslia_grid</v>
      </c>
      <c r="X76" s="79" t="str">
        <f>VLOOKUP($A76,Table2.5a!$A$3:$Y$198,G$2,FALSE)</f>
        <v>Yukon-Koyukuk/Upper Tanana</v>
      </c>
      <c r="Y76" s="80">
        <f>VLOOKUP($A76,Table2.5a!$A$3:$Y$198,H$2,FALSE)</f>
        <v>283.86479360000004</v>
      </c>
      <c r="Z76" s="88" t="e">
        <f>VLOOKUP($A76,#REF!,E$2,FALSE)</f>
        <v>#REF!</v>
      </c>
      <c r="AA76" s="66" t="e">
        <f>VLOOKUP($A76,#REF!,F$2,FALSE)</f>
        <v>#REF!</v>
      </c>
      <c r="AB76" s="66" t="e">
        <f>VLOOKUP($A76,#REF!,G$2,FALSE)</f>
        <v>#REF!</v>
      </c>
      <c r="AC76" s="89" t="e">
        <f>VLOOKUP($A76,#REF!,H$2,FALSE)</f>
        <v>#REF!</v>
      </c>
      <c r="AD76" s="65">
        <f>VLOOKUP($A76,Table2.5a!$A$3:$Y$198,I$2,FALSE)</f>
        <v>552.76800000000003</v>
      </c>
      <c r="AE76" s="66">
        <f>VLOOKUP($A76,Table2.5a!$A$3:$Y$198,J$2,FALSE)</f>
        <v>101.41666666666667</v>
      </c>
      <c r="AF76" s="66">
        <f>VLOOKUP($A76,Table2.5a!$A$3:$Y$198,K$2,FALSE)</f>
        <v>0.5135333333333334</v>
      </c>
      <c r="AG76" s="67">
        <f>VLOOKUP($A76,Table2.5a!$A$3:$Y$198,L$2,FALSE)</f>
        <v>0</v>
      </c>
      <c r="AH76" s="88" t="e">
        <f>VLOOKUP($A76,#REF!,I$2,FALSE)</f>
        <v>#REF!</v>
      </c>
      <c r="AI76" s="66" t="e">
        <f>VLOOKUP($A76,#REF!,J$2,FALSE)</f>
        <v>#REF!</v>
      </c>
      <c r="AJ76" s="66" t="e">
        <f>VLOOKUP($A76,#REF!,K$2,FALSE)</f>
        <v>#REF!</v>
      </c>
      <c r="AK76" s="89" t="e">
        <f>VLOOKUP($A76,#REF!,L$2,FALSE)</f>
        <v>#REF!</v>
      </c>
      <c r="AL76" s="65">
        <f>VLOOKUP($A76,Table2.5a!$A$3:$Y$198,M$2,FALSE)</f>
        <v>0</v>
      </c>
      <c r="AM76" s="66">
        <f>VLOOKUP($A76,Table2.5a!$A$3:$Y$198,N$2,FALSE)</f>
        <v>16.333333333333332</v>
      </c>
      <c r="AN76" s="66">
        <f>VLOOKUP($A76,Table2.5a!$A$3:$Y$198,O$2,FALSE)</f>
        <v>0</v>
      </c>
      <c r="AO76" s="67">
        <f>VLOOKUP($A76,Table2.5a!$A$3:$Y$198,P$2,FALSE)</f>
        <v>252.59266773333334</v>
      </c>
      <c r="AP76" s="88" t="e">
        <f>VLOOKUP($A76,#REF!,M$2,FALSE)</f>
        <v>#REF!</v>
      </c>
      <c r="AQ76" s="66" t="e">
        <f>VLOOKUP($A76,#REF!,N$2,FALSE)</f>
        <v>#REF!</v>
      </c>
      <c r="AR76" s="96" t="e">
        <f>VLOOKUP($A76,#REF!,O$2,FALSE)</f>
        <v>#REF!</v>
      </c>
      <c r="AS76" s="96" t="e">
        <f>VLOOKUP($A76,#REF!,P$2,FALSE)</f>
        <v>#REF!</v>
      </c>
      <c r="AT76" s="65">
        <f>VLOOKUP($A76,Table2.5a!$A$3:$Y$198,Q$2,FALSE)</f>
        <v>491.87199999999996</v>
      </c>
      <c r="AU76" s="66">
        <f>VLOOKUP($A76,Table2.5a!$A$3:$Y$198,R$2,FALSE)</f>
        <v>31.833333333333336</v>
      </c>
      <c r="AV76" s="66">
        <f>VLOOKUP($A76,Table2.5a!$A$3:$Y$198,S$2,FALSE)</f>
        <v>0.5135333333333334</v>
      </c>
      <c r="AW76" s="67">
        <f>VLOOKUP($A76,Table2.5a!$A$3:$Y$198,T$2,FALSE)</f>
        <v>536.4574613333333</v>
      </c>
      <c r="AX76" s="88" t="e">
        <f>VLOOKUP($A76,#REF!,Q$2,FALSE)</f>
        <v>#REF!</v>
      </c>
      <c r="AY76" s="66" t="e">
        <f>VLOOKUP($A76,#REF!,R$2,FALSE)</f>
        <v>#REF!</v>
      </c>
      <c r="AZ76" s="66" t="e">
        <f>VLOOKUP($A76,#REF!,S$2,FALSE)</f>
        <v>#REF!</v>
      </c>
      <c r="BA76" s="89" t="e">
        <f>VLOOKUP($A76,#REF!,T$2,FALSE)</f>
        <v>#REF!</v>
      </c>
    </row>
    <row r="77" spans="1:53" x14ac:dyDescent="0.25">
      <c r="A77" t="s">
        <v>408</v>
      </c>
      <c r="B77">
        <f>VLOOKUP($A77,Table2.5a!$A$3:$Y$198,'2.5a comparison'!B$2,FALSE)</f>
        <v>331150</v>
      </c>
      <c r="C77">
        <f>VLOOKUP($A77,Table2.5a!$A$3:$Y$198,'2.5a comparison'!C$2,FALSE)</f>
        <v>2</v>
      </c>
      <c r="D77" t="str">
        <f>VLOOKUP($A77,Table2.5a!$A$3:$Y$198,'2.5a comparison'!D$2,FALSE)</f>
        <v>Alaska Power &amp; Telephone Company</v>
      </c>
      <c r="E77" s="4" t="e">
        <f>(VLOOKUP($A77,Table2.5a!$A$3:$Y$198,E$2,FALSE)-VLOOKUP($A77,#REF!,E$2,FALSE))/VLOOKUP($A77,Table2.5a!$A$3:$Y$198,E$2,FALSE)</f>
        <v>#VALUE!</v>
      </c>
      <c r="F77" s="4" t="e">
        <f>(VLOOKUP($A77,Table2.5a!$A$3:$Y$198,F$2,FALSE)-VLOOKUP($A77,#REF!,F$2,FALSE))/VLOOKUP($A77,Table2.5a!$A$3:$Y$198,F$2,FALSE)</f>
        <v>#VALUE!</v>
      </c>
      <c r="G77" s="4" t="e">
        <f>(VLOOKUP($A77,Table2.5a!$A$3:$Y$198,G$2,FALSE)-VLOOKUP($A77,#REF!,G$2,FALSE))/VLOOKUP($A77,Table2.5a!$A$3:$Y$198,G$2,FALSE)</f>
        <v>#VALUE!</v>
      </c>
      <c r="H77" s="4" t="e">
        <f>(VLOOKUP($A77,Table2.5a!$A$3:$Y$198,H$2,FALSE)-VLOOKUP($A77,#REF!,H$2,FALSE))/VLOOKUP($A77,Table2.5a!$A$3:$Y$198,H$2,FALSE)</f>
        <v>#REF!</v>
      </c>
      <c r="I77" s="4" t="e">
        <f>(VLOOKUP($A77,Table2.5a!$A$3:$Y$198,I$2,FALSE)-VLOOKUP($A77,#REF!,I$2,FALSE))/VLOOKUP($A77,Table2.5a!$A$3:$Y$198,I$2,FALSE)</f>
        <v>#REF!</v>
      </c>
      <c r="J77" s="4" t="e">
        <f>(VLOOKUP($A77,Table2.5a!$A$3:$Y$198,J$2,FALSE)-VLOOKUP($A77,#REF!,J$2,FALSE))/VLOOKUP($A77,Table2.5a!$A$3:$Y$198,J$2,FALSE)</f>
        <v>#REF!</v>
      </c>
      <c r="K77" s="4" t="e">
        <f>(VLOOKUP($A77,Table2.5a!$A$3:$Y$198,K$2,FALSE)-VLOOKUP($A77,#REF!,K$2,FALSE))/VLOOKUP($A77,Table2.5a!$A$3:$Y$198,K$2,FALSE)</f>
        <v>#REF!</v>
      </c>
      <c r="L77" s="4" t="e">
        <f>(VLOOKUP($A77,Table2.5a!$A$3:$Y$198,L$2,FALSE)-VLOOKUP($A77,#REF!,L$2,FALSE))/VLOOKUP($A77,Table2.5a!$A$3:$Y$198,L$2,FALSE)</f>
        <v>#REF!</v>
      </c>
      <c r="M77" s="4" t="e">
        <f>(VLOOKUP($A77,Table2.5a!$A$3:$Y$198,M$2,FALSE)-VLOOKUP($A77,#REF!,M$2,FALSE))/VLOOKUP($A77,Table2.5a!$A$3:$Y$198,M$2,FALSE)</f>
        <v>#REF!</v>
      </c>
      <c r="N77" s="4" t="e">
        <f>(VLOOKUP($A77,Table2.5a!$A$3:$Y$198,N$2,FALSE)-VLOOKUP($A77,#REF!,N$2,FALSE))/VLOOKUP($A77,Table2.5a!$A$3:$Y$198,N$2,FALSE)</f>
        <v>#REF!</v>
      </c>
      <c r="O77" s="4" t="e">
        <f>(VLOOKUP($A77,Table2.5a!$A$3:$Y$198,O$2,FALSE)-VLOOKUP($A77,#REF!,O$2,FALSE))/VLOOKUP($A77,Table2.5a!$A$3:$Y$198,O$2,FALSE)</f>
        <v>#REF!</v>
      </c>
      <c r="P77" s="4" t="e">
        <f>(VLOOKUP($A77,Table2.5a!$A$3:$Y$198,P$2,FALSE)-VLOOKUP($A77,#REF!,P$2,FALSE))/VLOOKUP($A77,Table2.5a!$A$3:$Y$198,P$2,FALSE)</f>
        <v>#REF!</v>
      </c>
      <c r="Q77" s="4" t="e">
        <f>(VLOOKUP($A77,Table2.5a!$A$3:$Y$198,Q$2,FALSE)-VLOOKUP($A77,#REF!,Q$2,FALSE))/VLOOKUP($A77,Table2.5a!$A$3:$Y$198,Q$2,FALSE)</f>
        <v>#REF!</v>
      </c>
      <c r="R77" s="4" t="e">
        <f>(VLOOKUP($A77,Table2.5a!$A$3:$Y$198,R$2,FALSE)-VLOOKUP($A77,#REF!,R$2,FALSE))/VLOOKUP($A77,Table2.5a!$A$3:$Y$198,R$2,FALSE)</f>
        <v>#REF!</v>
      </c>
      <c r="S77" s="4" t="e">
        <f>(VLOOKUP($A77,Table2.5a!$A$3:$Y$198,S$2,FALSE)-VLOOKUP($A77,#REF!,S$2,FALSE))/VLOOKUP($A77,Table2.5a!$A$3:$Y$198,S$2,FALSE)</f>
        <v>#REF!</v>
      </c>
      <c r="T77" s="4" t="e">
        <f>(VLOOKUP($A77,Table2.5a!$A$3:$Y$198,T$2,FALSE)-VLOOKUP($A77,#REF!,T$2,FALSE))/VLOOKUP($A77,Table2.5a!$A$3:$Y$198,T$2,FALSE)</f>
        <v>#REF!</v>
      </c>
      <c r="V77" s="78" t="str">
        <f>VLOOKUP($A77,Table2.5a!$A$3:$Y$198,E$2,FALSE)</f>
        <v>Hydaburg</v>
      </c>
      <c r="W77" s="79" t="str">
        <f>VLOOKUP($A77,Table2.5a!$A$3:$Y$198,F$2,FALSE)</f>
        <v>Prince of Wales Is._grid</v>
      </c>
      <c r="X77" s="79" t="str">
        <f>VLOOKUP($A77,Table2.5a!$A$3:$Y$198,G$2,FALSE)</f>
        <v>Southeast</v>
      </c>
      <c r="Y77" s="80">
        <f>VLOOKUP($A77,Table2.5a!$A$3:$Y$198,H$2,FALSE)</f>
        <v>194.59725479999997</v>
      </c>
      <c r="Z77" s="88" t="e">
        <f>VLOOKUP($A77,#REF!,E$2,FALSE)</f>
        <v>#REF!</v>
      </c>
      <c r="AA77" s="66" t="e">
        <f>VLOOKUP($A77,#REF!,F$2,FALSE)</f>
        <v>#REF!</v>
      </c>
      <c r="AB77" s="66" t="e">
        <f>VLOOKUP($A77,#REF!,G$2,FALSE)</f>
        <v>#REF!</v>
      </c>
      <c r="AC77" s="89" t="e">
        <f>VLOOKUP($A77,#REF!,H$2,FALSE)</f>
        <v>#REF!</v>
      </c>
      <c r="AD77" s="65">
        <f>VLOOKUP($A77,Table2.5a!$A$3:$Y$198,I$2,FALSE)</f>
        <v>662.346</v>
      </c>
      <c r="AE77" s="66">
        <f>VLOOKUP($A77,Table2.5a!$A$3:$Y$198,J$2,FALSE)</f>
        <v>115.66666666666667</v>
      </c>
      <c r="AF77" s="66">
        <f>VLOOKUP($A77,Table2.5a!$A$3:$Y$198,K$2,FALSE)</f>
        <v>0.29379999999999995</v>
      </c>
      <c r="AG77" s="67">
        <f>VLOOKUP($A77,Table2.5a!$A$3:$Y$198,L$2,FALSE)</f>
        <v>148.78854639999997</v>
      </c>
      <c r="AH77" s="88" t="e">
        <f>VLOOKUP($A77,#REF!,I$2,FALSE)</f>
        <v>#REF!</v>
      </c>
      <c r="AI77" s="66" t="e">
        <f>VLOOKUP($A77,#REF!,J$2,FALSE)</f>
        <v>#REF!</v>
      </c>
      <c r="AJ77" s="66" t="e">
        <f>VLOOKUP($A77,#REF!,K$2,FALSE)</f>
        <v>#REF!</v>
      </c>
      <c r="AK77" s="89" t="e">
        <f>VLOOKUP($A77,#REF!,L$2,FALSE)</f>
        <v>#REF!</v>
      </c>
      <c r="AL77" s="65">
        <f>VLOOKUP($A77,Table2.5a!$A$3:$Y$198,M$2,FALSE)</f>
        <v>506.428</v>
      </c>
      <c r="AM77" s="66">
        <f>VLOOKUP($A77,Table2.5a!$A$3:$Y$198,N$2,FALSE)</f>
        <v>9.5</v>
      </c>
      <c r="AN77" s="66">
        <f>VLOOKUP($A77,Table2.5a!$A$3:$Y$198,O$2,FALSE)</f>
        <v>0.29379999999999995</v>
      </c>
      <c r="AO77" s="67">
        <f>VLOOKUP($A77,Table2.5a!$A$3:$Y$198,P$2,FALSE)</f>
        <v>140.61708699999997</v>
      </c>
      <c r="AP77" s="88" t="e">
        <f>VLOOKUP($A77,#REF!,M$2,FALSE)</f>
        <v>#REF!</v>
      </c>
      <c r="AQ77" s="66" t="e">
        <f>VLOOKUP($A77,#REF!,N$2,FALSE)</f>
        <v>#REF!</v>
      </c>
      <c r="AR77" s="96" t="e">
        <f>VLOOKUP($A77,#REF!,O$2,FALSE)</f>
        <v>#REF!</v>
      </c>
      <c r="AS77" s="96" t="e">
        <f>VLOOKUP($A77,#REF!,P$2,FALSE)</f>
        <v>#REF!</v>
      </c>
      <c r="AT77" s="65">
        <f>VLOOKUP($A77,Table2.5a!$A$3:$Y$198,Q$2,FALSE)</f>
        <v>478.61500000000001</v>
      </c>
      <c r="AU77" s="66">
        <f>VLOOKUP($A77,Table2.5a!$A$3:$Y$198,R$2,FALSE)</f>
        <v>60.666666666666664</v>
      </c>
      <c r="AV77" s="66">
        <f>VLOOKUP($A77,Table2.5a!$A$3:$Y$198,S$2,FALSE)</f>
        <v>0.29379999999999995</v>
      </c>
      <c r="AW77" s="67">
        <f>VLOOKUP($A77,Table2.5a!$A$3:$Y$198,T$2,FALSE)</f>
        <v>484.00288819999997</v>
      </c>
      <c r="AX77" s="88" t="e">
        <f>VLOOKUP($A77,#REF!,Q$2,FALSE)</f>
        <v>#REF!</v>
      </c>
      <c r="AY77" s="66" t="e">
        <f>VLOOKUP($A77,#REF!,R$2,FALSE)</f>
        <v>#REF!</v>
      </c>
      <c r="AZ77" s="66" t="e">
        <f>VLOOKUP($A77,#REF!,S$2,FALSE)</f>
        <v>#REF!</v>
      </c>
      <c r="BA77" s="89" t="e">
        <f>VLOOKUP($A77,#REF!,T$2,FALSE)</f>
        <v>#REF!</v>
      </c>
    </row>
    <row r="78" spans="1:53" x14ac:dyDescent="0.25">
      <c r="A78" t="s">
        <v>1039</v>
      </c>
      <c r="B78">
        <f>VLOOKUP($A78,Table2.5a!$A$3:$Y$198,'2.5a comparison'!B$2,FALSE)</f>
        <v>332040</v>
      </c>
      <c r="C78">
        <f>VLOOKUP($A78,Table2.5a!$A$3:$Y$198,'2.5a comparison'!C$2,FALSE)</f>
        <v>681</v>
      </c>
      <c r="D78" t="str">
        <f>VLOOKUP($A78,Table2.5a!$A$3:$Y$198,'2.5a comparison'!D$2,FALSE)</f>
        <v>Igiugig Electric Company</v>
      </c>
      <c r="E78" s="4" t="e">
        <f>(VLOOKUP($A78,Table2.5a!$A$3:$Y$198,E$2,FALSE)-VLOOKUP($A78,#REF!,E$2,FALSE))/VLOOKUP($A78,Table2.5a!$A$3:$Y$198,E$2,FALSE)</f>
        <v>#VALUE!</v>
      </c>
      <c r="F78" s="4" t="e">
        <f>(VLOOKUP($A78,Table2.5a!$A$3:$Y$198,F$2,FALSE)-VLOOKUP($A78,#REF!,F$2,FALSE))/VLOOKUP($A78,Table2.5a!$A$3:$Y$198,F$2,FALSE)</f>
        <v>#VALUE!</v>
      </c>
      <c r="G78" s="4" t="e">
        <f>(VLOOKUP($A78,Table2.5a!$A$3:$Y$198,G$2,FALSE)-VLOOKUP($A78,#REF!,G$2,FALSE))/VLOOKUP($A78,Table2.5a!$A$3:$Y$198,G$2,FALSE)</f>
        <v>#VALUE!</v>
      </c>
      <c r="H78" s="4" t="e">
        <f>(VLOOKUP($A78,Table2.5a!$A$3:$Y$198,H$2,FALSE)-VLOOKUP($A78,#REF!,H$2,FALSE))/VLOOKUP($A78,Table2.5a!$A$3:$Y$198,H$2,FALSE)</f>
        <v>#REF!</v>
      </c>
      <c r="I78" s="4" t="e">
        <f>(VLOOKUP($A78,Table2.5a!$A$3:$Y$198,I$2,FALSE)-VLOOKUP($A78,#REF!,I$2,FALSE))/VLOOKUP($A78,Table2.5a!$A$3:$Y$198,I$2,FALSE)</f>
        <v>#REF!</v>
      </c>
      <c r="J78" s="4" t="e">
        <f>(VLOOKUP($A78,Table2.5a!$A$3:$Y$198,J$2,FALSE)-VLOOKUP($A78,#REF!,J$2,FALSE))/VLOOKUP($A78,Table2.5a!$A$3:$Y$198,J$2,FALSE)</f>
        <v>#REF!</v>
      </c>
      <c r="K78" s="4" t="e">
        <f>(VLOOKUP($A78,Table2.5a!$A$3:$Y$198,K$2,FALSE)-VLOOKUP($A78,#REF!,K$2,FALSE))/VLOOKUP($A78,Table2.5a!$A$3:$Y$198,K$2,FALSE)</f>
        <v>#REF!</v>
      </c>
      <c r="L78" s="4" t="e">
        <f>(VLOOKUP($A78,Table2.5a!$A$3:$Y$198,L$2,FALSE)-VLOOKUP($A78,#REF!,L$2,FALSE))/VLOOKUP($A78,Table2.5a!$A$3:$Y$198,L$2,FALSE)</f>
        <v>#REF!</v>
      </c>
      <c r="M78" s="4" t="e">
        <f>(VLOOKUP($A78,Table2.5a!$A$3:$Y$198,M$2,FALSE)-VLOOKUP($A78,#REF!,M$2,FALSE))/VLOOKUP($A78,Table2.5a!$A$3:$Y$198,M$2,FALSE)</f>
        <v>#REF!</v>
      </c>
      <c r="N78" s="4" t="e">
        <f>(VLOOKUP($A78,Table2.5a!$A$3:$Y$198,N$2,FALSE)-VLOOKUP($A78,#REF!,N$2,FALSE))/VLOOKUP($A78,Table2.5a!$A$3:$Y$198,N$2,FALSE)</f>
        <v>#REF!</v>
      </c>
      <c r="O78" s="4" t="e">
        <f>(VLOOKUP($A78,Table2.5a!$A$3:$Y$198,O$2,FALSE)-VLOOKUP($A78,#REF!,O$2,FALSE))/VLOOKUP($A78,Table2.5a!$A$3:$Y$198,O$2,FALSE)</f>
        <v>#REF!</v>
      </c>
      <c r="P78" s="4" t="e">
        <f>(VLOOKUP($A78,Table2.5a!$A$3:$Y$198,P$2,FALSE)-VLOOKUP($A78,#REF!,P$2,FALSE))/VLOOKUP($A78,Table2.5a!$A$3:$Y$198,P$2,FALSE)</f>
        <v>#REF!</v>
      </c>
      <c r="Q78" s="4" t="e">
        <f>(VLOOKUP($A78,Table2.5a!$A$3:$Y$198,Q$2,FALSE)-VLOOKUP($A78,#REF!,Q$2,FALSE))/VLOOKUP($A78,Table2.5a!$A$3:$Y$198,Q$2,FALSE)</f>
        <v>#REF!</v>
      </c>
      <c r="R78" s="4" t="e">
        <f>(VLOOKUP($A78,Table2.5a!$A$3:$Y$198,R$2,FALSE)-VLOOKUP($A78,#REF!,R$2,FALSE))/VLOOKUP($A78,Table2.5a!$A$3:$Y$198,R$2,FALSE)</f>
        <v>#REF!</v>
      </c>
      <c r="S78" s="4" t="e">
        <f>(VLOOKUP($A78,Table2.5a!$A$3:$Y$198,S$2,FALSE)-VLOOKUP($A78,#REF!,S$2,FALSE))/VLOOKUP($A78,Table2.5a!$A$3:$Y$198,S$2,FALSE)</f>
        <v>#REF!</v>
      </c>
      <c r="T78" s="4" t="e">
        <f>(VLOOKUP($A78,Table2.5a!$A$3:$Y$198,T$2,FALSE)-VLOOKUP($A78,#REF!,T$2,FALSE))/VLOOKUP($A78,Table2.5a!$A$3:$Y$198,T$2,FALSE)</f>
        <v>#REF!</v>
      </c>
      <c r="V78" s="78" t="str">
        <f>VLOOKUP($A78,Table2.5a!$A$3:$Y$198,E$2,FALSE)</f>
        <v>Igiugig</v>
      </c>
      <c r="W78" s="79" t="str">
        <f>VLOOKUP($A78,Table2.5a!$A$3:$Y$198,F$2,FALSE)</f>
        <v>Igiugig_grid</v>
      </c>
      <c r="X78" s="79" t="str">
        <f>VLOOKUP($A78,Table2.5a!$A$3:$Y$198,G$2,FALSE)</f>
        <v>Bristol Bay</v>
      </c>
      <c r="Y78" s="80">
        <f>VLOOKUP($A78,Table2.5a!$A$3:$Y$198,H$2,FALSE)</f>
        <v>86.148608000000038</v>
      </c>
      <c r="Z78" s="88" t="e">
        <f>VLOOKUP($A78,#REF!,E$2,FALSE)</f>
        <v>#REF!</v>
      </c>
      <c r="AA78" s="66" t="e">
        <f>VLOOKUP($A78,#REF!,F$2,FALSE)</f>
        <v>#REF!</v>
      </c>
      <c r="AB78" s="66" t="e">
        <f>VLOOKUP($A78,#REF!,G$2,FALSE)</f>
        <v>#REF!</v>
      </c>
      <c r="AC78" s="89" t="e">
        <f>VLOOKUP($A78,#REF!,H$2,FALSE)</f>
        <v>#REF!</v>
      </c>
      <c r="AD78" s="65">
        <f>VLOOKUP($A78,Table2.5a!$A$3:$Y$198,I$2,FALSE)</f>
        <v>93.912000000000006</v>
      </c>
      <c r="AE78" s="66">
        <f>VLOOKUP($A78,Table2.5a!$A$3:$Y$198,J$2,FALSE)</f>
        <v>30.25</v>
      </c>
      <c r="AF78" s="66">
        <f>VLOOKUP($A78,Table2.5a!$A$3:$Y$198,K$2,FALSE)</f>
        <v>0.91733333333333367</v>
      </c>
      <c r="AG78" s="67">
        <f>VLOOKUP($A78,Table2.5a!$A$3:$Y$198,L$2,FALSE)</f>
        <v>89.436330666666692</v>
      </c>
      <c r="AH78" s="88" t="e">
        <f>VLOOKUP($A78,#REF!,I$2,FALSE)</f>
        <v>#REF!</v>
      </c>
      <c r="AI78" s="66" t="e">
        <f>VLOOKUP($A78,#REF!,J$2,FALSE)</f>
        <v>#REF!</v>
      </c>
      <c r="AJ78" s="66" t="e">
        <f>VLOOKUP($A78,#REF!,K$2,FALSE)</f>
        <v>#REF!</v>
      </c>
      <c r="AK78" s="89" t="e">
        <f>VLOOKUP($A78,#REF!,L$2,FALSE)</f>
        <v>#REF!</v>
      </c>
      <c r="AL78" s="65">
        <f>VLOOKUP($A78,Table2.5a!$A$3:$Y$198,M$2,FALSE)</f>
        <v>97.495999999999995</v>
      </c>
      <c r="AM78" s="66">
        <f>VLOOKUP($A78,Table2.5a!$A$3:$Y$198,N$2,FALSE)</f>
        <v>13.666666666666666</v>
      </c>
      <c r="AN78" s="66">
        <f>VLOOKUP($A78,Table2.5a!$A$3:$Y$198,O$2,FALSE)</f>
        <v>0.91733333333333367</v>
      </c>
      <c r="AO78" s="67">
        <f>VLOOKUP($A78,Table2.5a!$A$3:$Y$198,P$2,FALSE)</f>
        <v>79.192469333333364</v>
      </c>
      <c r="AP78" s="88" t="e">
        <f>VLOOKUP($A78,#REF!,M$2,FALSE)</f>
        <v>#REF!</v>
      </c>
      <c r="AQ78" s="66" t="e">
        <f>VLOOKUP($A78,#REF!,N$2,FALSE)</f>
        <v>#REF!</v>
      </c>
      <c r="AR78" s="96" t="e">
        <f>VLOOKUP($A78,#REF!,O$2,FALSE)</f>
        <v>#REF!</v>
      </c>
      <c r="AS78" s="96" t="e">
        <f>VLOOKUP($A78,#REF!,P$2,FALSE)</f>
        <v>#REF!</v>
      </c>
      <c r="AT78" s="65">
        <f>VLOOKUP($A78,Table2.5a!$A$3:$Y$198,Q$2,FALSE)</f>
        <v>86.329000000000008</v>
      </c>
      <c r="AU78" s="66">
        <f>VLOOKUP($A78,Table2.5a!$A$3:$Y$198,R$2,FALSE)</f>
        <v>12.083333333333334</v>
      </c>
      <c r="AV78" s="66">
        <f>VLOOKUP($A78,Table2.5a!$A$3:$Y$198,S$2,FALSE)</f>
        <v>0.91733333333333356</v>
      </c>
      <c r="AW78" s="67">
        <f>VLOOKUP($A78,Table2.5a!$A$3:$Y$198,T$2,FALSE)</f>
        <v>254.77740800000007</v>
      </c>
      <c r="AX78" s="88" t="e">
        <f>VLOOKUP($A78,#REF!,Q$2,FALSE)</f>
        <v>#REF!</v>
      </c>
      <c r="AY78" s="66" t="e">
        <f>VLOOKUP($A78,#REF!,R$2,FALSE)</f>
        <v>#REF!</v>
      </c>
      <c r="AZ78" s="66" t="e">
        <f>VLOOKUP($A78,#REF!,S$2,FALSE)</f>
        <v>#REF!</v>
      </c>
      <c r="BA78" s="89" t="e">
        <f>VLOOKUP($A78,#REF!,T$2,FALSE)</f>
        <v>#REF!</v>
      </c>
    </row>
    <row r="79" spans="1:53" x14ac:dyDescent="0.25">
      <c r="A79" t="s">
        <v>790</v>
      </c>
      <c r="B79">
        <f>VLOOKUP($A79,Table2.5a!$A$3:$Y$198,'2.5a comparison'!B$2,FALSE)</f>
        <v>332050</v>
      </c>
      <c r="C79">
        <f>VLOOKUP($A79,Table2.5a!$A$3:$Y$198,'2.5a comparison'!C$2,FALSE)</f>
        <v>280</v>
      </c>
      <c r="D79" t="str">
        <f>VLOOKUP($A79,Table2.5a!$A$3:$Y$198,'2.5a comparison'!D$2,FALSE)</f>
        <v>I-N-N Electric Coop, Inc</v>
      </c>
      <c r="E79" s="4" t="e">
        <f>(VLOOKUP($A79,Table2.5a!$A$3:$Y$198,E$2,FALSE)-VLOOKUP($A79,#REF!,E$2,FALSE))/VLOOKUP($A79,Table2.5a!$A$3:$Y$198,E$2,FALSE)</f>
        <v>#VALUE!</v>
      </c>
      <c r="F79" s="4" t="e">
        <f>(VLOOKUP($A79,Table2.5a!$A$3:$Y$198,F$2,FALSE)-VLOOKUP($A79,#REF!,F$2,FALSE))/VLOOKUP($A79,Table2.5a!$A$3:$Y$198,F$2,FALSE)</f>
        <v>#VALUE!</v>
      </c>
      <c r="G79" s="4" t="e">
        <f>(VLOOKUP($A79,Table2.5a!$A$3:$Y$198,G$2,FALSE)-VLOOKUP($A79,#REF!,G$2,FALSE))/VLOOKUP($A79,Table2.5a!$A$3:$Y$198,G$2,FALSE)</f>
        <v>#VALUE!</v>
      </c>
      <c r="H79" s="4" t="e">
        <f>(VLOOKUP($A79,Table2.5a!$A$3:$Y$198,H$2,FALSE)-VLOOKUP($A79,#REF!,H$2,FALSE))/VLOOKUP($A79,Table2.5a!$A$3:$Y$198,H$2,FALSE)</f>
        <v>#REF!</v>
      </c>
      <c r="I79" s="4" t="e">
        <f>(VLOOKUP($A79,Table2.5a!$A$3:$Y$198,I$2,FALSE)-VLOOKUP($A79,#REF!,I$2,FALSE))/VLOOKUP($A79,Table2.5a!$A$3:$Y$198,I$2,FALSE)</f>
        <v>#REF!</v>
      </c>
      <c r="J79" s="4" t="e">
        <f>(VLOOKUP($A79,Table2.5a!$A$3:$Y$198,J$2,FALSE)-VLOOKUP($A79,#REF!,J$2,FALSE))/VLOOKUP($A79,Table2.5a!$A$3:$Y$198,J$2,FALSE)</f>
        <v>#REF!</v>
      </c>
      <c r="K79" s="4" t="e">
        <f>(VLOOKUP($A79,Table2.5a!$A$3:$Y$198,K$2,FALSE)-VLOOKUP($A79,#REF!,K$2,FALSE))/VLOOKUP($A79,Table2.5a!$A$3:$Y$198,K$2,FALSE)</f>
        <v>#REF!</v>
      </c>
      <c r="L79" s="4" t="e">
        <f>(VLOOKUP($A79,Table2.5a!$A$3:$Y$198,L$2,FALSE)-VLOOKUP($A79,#REF!,L$2,FALSE))/VLOOKUP($A79,Table2.5a!$A$3:$Y$198,L$2,FALSE)</f>
        <v>#REF!</v>
      </c>
      <c r="M79" s="4" t="e">
        <f>(VLOOKUP($A79,Table2.5a!$A$3:$Y$198,M$2,FALSE)-VLOOKUP($A79,#REF!,M$2,FALSE))/VLOOKUP($A79,Table2.5a!$A$3:$Y$198,M$2,FALSE)</f>
        <v>#REF!</v>
      </c>
      <c r="N79" s="4" t="e">
        <f>(VLOOKUP($A79,Table2.5a!$A$3:$Y$198,N$2,FALSE)-VLOOKUP($A79,#REF!,N$2,FALSE))/VLOOKUP($A79,Table2.5a!$A$3:$Y$198,N$2,FALSE)</f>
        <v>#REF!</v>
      </c>
      <c r="O79" s="4" t="e">
        <f>(VLOOKUP($A79,Table2.5a!$A$3:$Y$198,O$2,FALSE)-VLOOKUP($A79,#REF!,O$2,FALSE))/VLOOKUP($A79,Table2.5a!$A$3:$Y$198,O$2,FALSE)</f>
        <v>#REF!</v>
      </c>
      <c r="P79" s="4" t="e">
        <f>(VLOOKUP($A79,Table2.5a!$A$3:$Y$198,P$2,FALSE)-VLOOKUP($A79,#REF!,P$2,FALSE))/VLOOKUP($A79,Table2.5a!$A$3:$Y$198,P$2,FALSE)</f>
        <v>#REF!</v>
      </c>
      <c r="Q79" s="4" t="e">
        <f>(VLOOKUP($A79,Table2.5a!$A$3:$Y$198,Q$2,FALSE)-VLOOKUP($A79,#REF!,Q$2,FALSE))/VLOOKUP($A79,Table2.5a!$A$3:$Y$198,Q$2,FALSE)</f>
        <v>#REF!</v>
      </c>
      <c r="R79" s="4" t="e">
        <f>(VLOOKUP($A79,Table2.5a!$A$3:$Y$198,R$2,FALSE)-VLOOKUP($A79,#REF!,R$2,FALSE))/VLOOKUP($A79,Table2.5a!$A$3:$Y$198,R$2,FALSE)</f>
        <v>#REF!</v>
      </c>
      <c r="S79" s="4" t="e">
        <f>(VLOOKUP($A79,Table2.5a!$A$3:$Y$198,S$2,FALSE)-VLOOKUP($A79,#REF!,S$2,FALSE))/VLOOKUP($A79,Table2.5a!$A$3:$Y$198,S$2,FALSE)</f>
        <v>#REF!</v>
      </c>
      <c r="T79" s="4" t="e">
        <f>(VLOOKUP($A79,Table2.5a!$A$3:$Y$198,T$2,FALSE)-VLOOKUP($A79,#REF!,T$2,FALSE))/VLOOKUP($A79,Table2.5a!$A$3:$Y$198,T$2,FALSE)</f>
        <v>#REF!</v>
      </c>
      <c r="V79" s="78" t="str">
        <f>VLOOKUP($A79,Table2.5a!$A$3:$Y$198,E$2,FALSE)</f>
        <v>Iliamna, Newhalen, Nondalton</v>
      </c>
      <c r="W79" s="79" t="str">
        <f>VLOOKUP($A79,Table2.5a!$A$3:$Y$198,F$2,FALSE)</f>
        <v>Newhalen_grid</v>
      </c>
      <c r="X79" s="79" t="str">
        <f>VLOOKUP($A79,Table2.5a!$A$3:$Y$198,G$2,FALSE)</f>
        <v>Bristol Bay</v>
      </c>
      <c r="Y79" s="80">
        <f>VLOOKUP($A79,Table2.5a!$A$3:$Y$198,H$2,FALSE)</f>
        <v>526.1113866666667</v>
      </c>
      <c r="Z79" s="88" t="e">
        <f>VLOOKUP($A79,#REF!,E$2,FALSE)</f>
        <v>#REF!</v>
      </c>
      <c r="AA79" s="66" t="e">
        <f>VLOOKUP($A79,#REF!,F$2,FALSE)</f>
        <v>#REF!</v>
      </c>
      <c r="AB79" s="66" t="e">
        <f>VLOOKUP($A79,#REF!,G$2,FALSE)</f>
        <v>#REF!</v>
      </c>
      <c r="AC79" s="89" t="e">
        <f>VLOOKUP($A79,#REF!,H$2,FALSE)</f>
        <v>#REF!</v>
      </c>
      <c r="AD79" s="65">
        <f>VLOOKUP($A79,Table2.5a!$A$3:$Y$198,I$2,FALSE)</f>
        <v>820.34</v>
      </c>
      <c r="AE79" s="66">
        <f>VLOOKUP($A79,Table2.5a!$A$3:$Y$198,J$2,FALSE)</f>
        <v>183.83333333333334</v>
      </c>
      <c r="AF79" s="66">
        <f>VLOOKUP($A79,Table2.5a!$A$3:$Y$198,K$2,FALSE)</f>
        <v>0.64133333333333331</v>
      </c>
      <c r="AG79" s="67">
        <f>VLOOKUP($A79,Table2.5a!$A$3:$Y$198,L$2,FALSE)</f>
        <v>1115.7243933333334</v>
      </c>
      <c r="AH79" s="88" t="e">
        <f>VLOOKUP($A79,#REF!,I$2,FALSE)</f>
        <v>#REF!</v>
      </c>
      <c r="AI79" s="66" t="e">
        <f>VLOOKUP($A79,#REF!,J$2,FALSE)</f>
        <v>#REF!</v>
      </c>
      <c r="AJ79" s="66" t="e">
        <f>VLOOKUP($A79,#REF!,K$2,FALSE)</f>
        <v>#REF!</v>
      </c>
      <c r="AK79" s="89" t="e">
        <f>VLOOKUP($A79,#REF!,L$2,FALSE)</f>
        <v>#REF!</v>
      </c>
      <c r="AL79" s="65">
        <f>VLOOKUP($A79,Table2.5a!$A$3:$Y$198,M$2,FALSE)</f>
        <v>1739.6949999999999</v>
      </c>
      <c r="AM79" s="66">
        <f>VLOOKUP($A79,Table2.5a!$A$3:$Y$198,N$2,FALSE)</f>
        <v>12.75</v>
      </c>
      <c r="AN79" s="66">
        <f>VLOOKUP($A79,Table2.5a!$A$3:$Y$198,O$2,FALSE)</f>
        <v>0.64133333333333342</v>
      </c>
      <c r="AO79" s="67">
        <f>VLOOKUP($A79,Table2.5a!$A$3:$Y$198,P$2,FALSE)</f>
        <v>271.26540133333339</v>
      </c>
      <c r="AP79" s="88" t="e">
        <f>VLOOKUP($A79,#REF!,M$2,FALSE)</f>
        <v>#REF!</v>
      </c>
      <c r="AQ79" s="66" t="e">
        <f>VLOOKUP($A79,#REF!,N$2,FALSE)</f>
        <v>#REF!</v>
      </c>
      <c r="AR79" s="96" t="e">
        <f>VLOOKUP($A79,#REF!,O$2,FALSE)</f>
        <v>#REF!</v>
      </c>
      <c r="AS79" s="96" t="e">
        <f>VLOOKUP($A79,#REF!,P$2,FALSE)</f>
        <v>#REF!</v>
      </c>
      <c r="AT79" s="65">
        <f>VLOOKUP($A79,Table2.5a!$A$3:$Y$198,Q$2,FALSE)</f>
        <v>422.971</v>
      </c>
      <c r="AU79" s="66">
        <f>VLOOKUP($A79,Table2.5a!$A$3:$Y$198,R$2,FALSE)</f>
        <v>97.75</v>
      </c>
      <c r="AV79" s="66">
        <f>VLOOKUP($A79,Table2.5a!$A$3:$Y$198,S$2,FALSE)</f>
        <v>0.64133333333333342</v>
      </c>
      <c r="AW79" s="67">
        <f>VLOOKUP($A79,Table2.5a!$A$3:$Y$198,T$2,FALSE)</f>
        <v>1913.1011813333339</v>
      </c>
      <c r="AX79" s="88" t="e">
        <f>VLOOKUP($A79,#REF!,Q$2,FALSE)</f>
        <v>#REF!</v>
      </c>
      <c r="AY79" s="66" t="e">
        <f>VLOOKUP($A79,#REF!,R$2,FALSE)</f>
        <v>#REF!</v>
      </c>
      <c r="AZ79" s="66" t="e">
        <f>VLOOKUP($A79,#REF!,S$2,FALSE)</f>
        <v>#REF!</v>
      </c>
      <c r="BA79" s="89" t="e">
        <f>VLOOKUP($A79,#REF!,T$2,FALSE)</f>
        <v>#REF!</v>
      </c>
    </row>
    <row r="80" spans="1:53" x14ac:dyDescent="0.25">
      <c r="A80" t="s">
        <v>372</v>
      </c>
      <c r="B80">
        <f>VLOOKUP($A80,Table2.5a!$A$3:$Y$198,'2.5a comparison'!B$2,FALSE)</f>
        <v>0</v>
      </c>
      <c r="C80">
        <f>VLOOKUP($A80,Table2.5a!$A$3:$Y$198,'2.5a comparison'!C$2,FALSE)</f>
        <v>1</v>
      </c>
      <c r="D80" t="str">
        <f>VLOOKUP($A80,Table2.5a!$A$3:$Y$198,'2.5a comparison'!D$2,FALSE)</f>
        <v>Alaska Electric Light &amp; Power Co.</v>
      </c>
      <c r="E80" s="4" t="e">
        <f>(VLOOKUP($A80,Table2.5a!$A$3:$Y$198,E$2,FALSE)-VLOOKUP($A80,#REF!,E$2,FALSE))/VLOOKUP($A80,Table2.5a!$A$3:$Y$198,E$2,FALSE)</f>
        <v>#VALUE!</v>
      </c>
      <c r="F80" s="4" t="e">
        <f>(VLOOKUP($A80,Table2.5a!$A$3:$Y$198,F$2,FALSE)-VLOOKUP($A80,#REF!,F$2,FALSE))/VLOOKUP($A80,Table2.5a!$A$3:$Y$198,F$2,FALSE)</f>
        <v>#VALUE!</v>
      </c>
      <c r="G80" s="4" t="e">
        <f>(VLOOKUP($A80,Table2.5a!$A$3:$Y$198,G$2,FALSE)-VLOOKUP($A80,#REF!,G$2,FALSE))/VLOOKUP($A80,Table2.5a!$A$3:$Y$198,G$2,FALSE)</f>
        <v>#VALUE!</v>
      </c>
      <c r="H80" s="4" t="e">
        <f>(VLOOKUP($A80,Table2.5a!$A$3:$Y$198,H$2,FALSE)-VLOOKUP($A80,#REF!,H$2,FALSE))/VLOOKUP($A80,Table2.5a!$A$3:$Y$198,H$2,FALSE)</f>
        <v>#REF!</v>
      </c>
      <c r="I80" s="4" t="e">
        <f>(VLOOKUP($A80,Table2.5a!$A$3:$Y$198,I$2,FALSE)-VLOOKUP($A80,#REF!,I$2,FALSE))/VLOOKUP($A80,Table2.5a!$A$3:$Y$198,I$2,FALSE)</f>
        <v>#REF!</v>
      </c>
      <c r="J80" s="4" t="e">
        <f>(VLOOKUP($A80,Table2.5a!$A$3:$Y$198,J$2,FALSE)-VLOOKUP($A80,#REF!,J$2,FALSE))/VLOOKUP($A80,Table2.5a!$A$3:$Y$198,J$2,FALSE)</f>
        <v>#REF!</v>
      </c>
      <c r="K80" s="4" t="e">
        <f>(VLOOKUP($A80,Table2.5a!$A$3:$Y$198,K$2,FALSE)-VLOOKUP($A80,#REF!,K$2,FALSE))/VLOOKUP($A80,Table2.5a!$A$3:$Y$198,K$2,FALSE)</f>
        <v>#REF!</v>
      </c>
      <c r="L80" s="4" t="e">
        <f>(VLOOKUP($A80,Table2.5a!$A$3:$Y$198,L$2,FALSE)-VLOOKUP($A80,#REF!,L$2,FALSE))/VLOOKUP($A80,Table2.5a!$A$3:$Y$198,L$2,FALSE)</f>
        <v>#REF!</v>
      </c>
      <c r="M80" s="4" t="e">
        <f>(VLOOKUP($A80,Table2.5a!$A$3:$Y$198,M$2,FALSE)-VLOOKUP($A80,#REF!,M$2,FALSE))/VLOOKUP($A80,Table2.5a!$A$3:$Y$198,M$2,FALSE)</f>
        <v>#REF!</v>
      </c>
      <c r="N80" s="4" t="e">
        <f>(VLOOKUP($A80,Table2.5a!$A$3:$Y$198,N$2,FALSE)-VLOOKUP($A80,#REF!,N$2,FALSE))/VLOOKUP($A80,Table2.5a!$A$3:$Y$198,N$2,FALSE)</f>
        <v>#REF!</v>
      </c>
      <c r="O80" s="4" t="e">
        <f>(VLOOKUP($A80,Table2.5a!$A$3:$Y$198,O$2,FALSE)-VLOOKUP($A80,#REF!,O$2,FALSE))/VLOOKUP($A80,Table2.5a!$A$3:$Y$198,O$2,FALSE)</f>
        <v>#REF!</v>
      </c>
      <c r="P80" s="4" t="e">
        <f>(VLOOKUP($A80,Table2.5a!$A$3:$Y$198,P$2,FALSE)-VLOOKUP($A80,#REF!,P$2,FALSE))/VLOOKUP($A80,Table2.5a!$A$3:$Y$198,P$2,FALSE)</f>
        <v>#REF!</v>
      </c>
      <c r="Q80" s="4" t="e">
        <f>(VLOOKUP($A80,Table2.5a!$A$3:$Y$198,Q$2,FALSE)-VLOOKUP($A80,#REF!,Q$2,FALSE))/VLOOKUP($A80,Table2.5a!$A$3:$Y$198,Q$2,FALSE)</f>
        <v>#REF!</v>
      </c>
      <c r="R80" s="4" t="e">
        <f>(VLOOKUP($A80,Table2.5a!$A$3:$Y$198,R$2,FALSE)-VLOOKUP($A80,#REF!,R$2,FALSE))/VLOOKUP($A80,Table2.5a!$A$3:$Y$198,R$2,FALSE)</f>
        <v>#REF!</v>
      </c>
      <c r="S80" s="4" t="e">
        <f>(VLOOKUP($A80,Table2.5a!$A$3:$Y$198,S$2,FALSE)-VLOOKUP($A80,#REF!,S$2,FALSE))/VLOOKUP($A80,Table2.5a!$A$3:$Y$198,S$2,FALSE)</f>
        <v>#REF!</v>
      </c>
      <c r="T80" s="4" t="e">
        <f>(VLOOKUP($A80,Table2.5a!$A$3:$Y$198,T$2,FALSE)-VLOOKUP($A80,#REF!,T$2,FALSE))/VLOOKUP($A80,Table2.5a!$A$3:$Y$198,T$2,FALSE)</f>
        <v>#REF!</v>
      </c>
      <c r="V80" s="78" t="str">
        <f>VLOOKUP($A80,Table2.5a!$A$3:$Y$198,E$2,FALSE)</f>
        <v>Alaska Electric Light&amp;Power Co</v>
      </c>
      <c r="W80" s="79" t="str">
        <f>VLOOKUP($A80,Table2.5a!$A$3:$Y$198,F$2,FALSE)</f>
        <v>Juneau_grid</v>
      </c>
      <c r="X80" s="79" t="str">
        <f>VLOOKUP($A80,Table2.5a!$A$3:$Y$198,G$2,FALSE)</f>
        <v>Southeast</v>
      </c>
      <c r="Y80" s="80">
        <f>VLOOKUP($A80,Table2.5a!$A$3:$Y$198,H$2,FALSE)</f>
        <v>19052.099999999999</v>
      </c>
      <c r="Z80" s="88" t="e">
        <f>VLOOKUP($A80,#REF!,E$2,FALSE)</f>
        <v>#REF!</v>
      </c>
      <c r="AA80" s="66" t="e">
        <f>VLOOKUP($A80,#REF!,F$2,FALSE)</f>
        <v>#REF!</v>
      </c>
      <c r="AB80" s="66" t="e">
        <f>VLOOKUP($A80,#REF!,G$2,FALSE)</f>
        <v>#REF!</v>
      </c>
      <c r="AC80" s="89" t="e">
        <f>VLOOKUP($A80,#REF!,H$2,FALSE)</f>
        <v>#REF!</v>
      </c>
      <c r="AD80" s="65">
        <f>VLOOKUP($A80,Table2.5a!$A$3:$Y$198,I$2,FALSE)</f>
        <v>160027</v>
      </c>
      <c r="AE80" s="66">
        <f>VLOOKUP($A80,Table2.5a!$A$3:$Y$198,J$2,FALSE)</f>
        <v>15017</v>
      </c>
      <c r="AF80" s="66">
        <f>VLOOKUP($A80,Table2.5a!$A$3:$Y$198,K$2,FALSE)</f>
        <v>0.11905553437857361</v>
      </c>
      <c r="AG80" s="67">
        <f>VLOOKUP($A80,Table2.5a!$A$3:$Y$198,L$2,FALSE)</f>
        <v>11678.5</v>
      </c>
      <c r="AH80" s="88" t="e">
        <f>VLOOKUP($A80,#REF!,I$2,FALSE)</f>
        <v>#REF!</v>
      </c>
      <c r="AI80" s="66" t="e">
        <f>VLOOKUP($A80,#REF!,J$2,FALSE)</f>
        <v>#REF!</v>
      </c>
      <c r="AJ80" s="66" t="e">
        <f>VLOOKUP($A80,#REF!,K$2,FALSE)</f>
        <v>#REF!</v>
      </c>
      <c r="AK80" s="89" t="e">
        <f>VLOOKUP($A80,#REF!,L$2,FALSE)</f>
        <v>#REF!</v>
      </c>
      <c r="AL80" s="65">
        <f>VLOOKUP($A80,Table2.5a!$A$3:$Y$198,M$2,FALSE)</f>
        <v>117468</v>
      </c>
      <c r="AM80" s="66">
        <f>VLOOKUP($A80,Table2.5a!$A$3:$Y$198,N$2,FALSE)</f>
        <v>2395</v>
      </c>
      <c r="AN80" s="66">
        <f>VLOOKUP($A80,Table2.5a!$A$3:$Y$198,O$2,FALSE)</f>
        <v>9.9418565056015248E-2</v>
      </c>
      <c r="AO80" s="67">
        <f>VLOOKUP($A80,Table2.5a!$A$3:$Y$198,P$2,FALSE)</f>
        <v>14548.4</v>
      </c>
      <c r="AP80" s="88" t="e">
        <f>VLOOKUP($A80,#REF!,M$2,FALSE)</f>
        <v>#REF!</v>
      </c>
      <c r="AQ80" s="66" t="e">
        <f>VLOOKUP($A80,#REF!,N$2,FALSE)</f>
        <v>#REF!</v>
      </c>
      <c r="AR80" s="96" t="e">
        <f>VLOOKUP($A80,#REF!,O$2,FALSE)</f>
        <v>#REF!</v>
      </c>
      <c r="AS80" s="96" t="e">
        <f>VLOOKUP($A80,#REF!,P$2,FALSE)</f>
        <v>#REF!</v>
      </c>
      <c r="AT80" s="65">
        <f>VLOOKUP($A80,Table2.5a!$A$3:$Y$198,Q$2,FALSE)</f>
        <v>126839</v>
      </c>
      <c r="AU80" s="66">
        <f>VLOOKUP($A80,Table2.5a!$A$3:$Y$198,R$2,FALSE)</f>
        <v>121</v>
      </c>
      <c r="AV80" s="66">
        <f>VLOOKUP($A80,Table2.5a!$A$3:$Y$198,S$2,FALSE)</f>
        <v>0.11469973746245239</v>
      </c>
      <c r="AW80" s="67">
        <f>VLOOKUP($A80,Table2.5a!$A$3:$Y$198,T$2,FALSE)</f>
        <v>45279</v>
      </c>
      <c r="AX80" s="88" t="e">
        <f>VLOOKUP($A80,#REF!,Q$2,FALSE)</f>
        <v>#REF!</v>
      </c>
      <c r="AY80" s="66" t="e">
        <f>VLOOKUP($A80,#REF!,R$2,FALSE)</f>
        <v>#REF!</v>
      </c>
      <c r="AZ80" s="66" t="e">
        <f>VLOOKUP($A80,#REF!,S$2,FALSE)</f>
        <v>#REF!</v>
      </c>
      <c r="BA80" s="89" t="e">
        <f>VLOOKUP($A80,#REF!,T$2,FALSE)</f>
        <v>#REF!</v>
      </c>
    </row>
    <row r="81" spans="1:53" x14ac:dyDescent="0.25">
      <c r="A81" t="s">
        <v>751</v>
      </c>
      <c r="B81">
        <f>VLOOKUP($A81,Table2.5a!$A$3:$Y$198,'2.5a comparison'!B$2,FALSE)</f>
        <v>332680</v>
      </c>
      <c r="C81">
        <f>VLOOKUP($A81,Table2.5a!$A$3:$Y$198,'2.5a comparison'!C$2,FALSE)</f>
        <v>240</v>
      </c>
      <c r="D81" t="str">
        <f>VLOOKUP($A81,Table2.5a!$A$3:$Y$198,'2.5a comparison'!D$2,FALSE)</f>
        <v>Inside Passage Electric</v>
      </c>
      <c r="E81" s="4" t="e">
        <f>(VLOOKUP($A81,Table2.5a!$A$3:$Y$198,E$2,FALSE)-VLOOKUP($A81,#REF!,E$2,FALSE))/VLOOKUP($A81,Table2.5a!$A$3:$Y$198,E$2,FALSE)</f>
        <v>#VALUE!</v>
      </c>
      <c r="F81" s="4" t="e">
        <f>(VLOOKUP($A81,Table2.5a!$A$3:$Y$198,F$2,FALSE)-VLOOKUP($A81,#REF!,F$2,FALSE))/VLOOKUP($A81,Table2.5a!$A$3:$Y$198,F$2,FALSE)</f>
        <v>#VALUE!</v>
      </c>
      <c r="G81" s="4" t="e">
        <f>(VLOOKUP($A81,Table2.5a!$A$3:$Y$198,G$2,FALSE)-VLOOKUP($A81,#REF!,G$2,FALSE))/VLOOKUP($A81,Table2.5a!$A$3:$Y$198,G$2,FALSE)</f>
        <v>#VALUE!</v>
      </c>
      <c r="H81" s="4" t="e">
        <f>(VLOOKUP($A81,Table2.5a!$A$3:$Y$198,H$2,FALSE)-VLOOKUP($A81,#REF!,H$2,FALSE))/VLOOKUP($A81,Table2.5a!$A$3:$Y$198,H$2,FALSE)</f>
        <v>#REF!</v>
      </c>
      <c r="I81" s="4" t="e">
        <f>(VLOOKUP($A81,Table2.5a!$A$3:$Y$198,I$2,FALSE)-VLOOKUP($A81,#REF!,I$2,FALSE))/VLOOKUP($A81,Table2.5a!$A$3:$Y$198,I$2,FALSE)</f>
        <v>#REF!</v>
      </c>
      <c r="J81" s="4" t="e">
        <f>(VLOOKUP($A81,Table2.5a!$A$3:$Y$198,J$2,FALSE)-VLOOKUP($A81,#REF!,J$2,FALSE))/VLOOKUP($A81,Table2.5a!$A$3:$Y$198,J$2,FALSE)</f>
        <v>#REF!</v>
      </c>
      <c r="K81" s="4" t="e">
        <f>(VLOOKUP($A81,Table2.5a!$A$3:$Y$198,K$2,FALSE)-VLOOKUP($A81,#REF!,K$2,FALSE))/VLOOKUP($A81,Table2.5a!$A$3:$Y$198,K$2,FALSE)</f>
        <v>#REF!</v>
      </c>
      <c r="L81" s="4" t="e">
        <f>(VLOOKUP($A81,Table2.5a!$A$3:$Y$198,L$2,FALSE)-VLOOKUP($A81,#REF!,L$2,FALSE))/VLOOKUP($A81,Table2.5a!$A$3:$Y$198,L$2,FALSE)</f>
        <v>#REF!</v>
      </c>
      <c r="M81" s="4" t="e">
        <f>(VLOOKUP($A81,Table2.5a!$A$3:$Y$198,M$2,FALSE)-VLOOKUP($A81,#REF!,M$2,FALSE))/VLOOKUP($A81,Table2.5a!$A$3:$Y$198,M$2,FALSE)</f>
        <v>#REF!</v>
      </c>
      <c r="N81" s="4" t="e">
        <f>(VLOOKUP($A81,Table2.5a!$A$3:$Y$198,N$2,FALSE)-VLOOKUP($A81,#REF!,N$2,FALSE))/VLOOKUP($A81,Table2.5a!$A$3:$Y$198,N$2,FALSE)</f>
        <v>#REF!</v>
      </c>
      <c r="O81" s="4" t="e">
        <f>(VLOOKUP($A81,Table2.5a!$A$3:$Y$198,O$2,FALSE)-VLOOKUP($A81,#REF!,O$2,FALSE))/VLOOKUP($A81,Table2.5a!$A$3:$Y$198,O$2,FALSE)</f>
        <v>#REF!</v>
      </c>
      <c r="P81" s="4" t="e">
        <f>(VLOOKUP($A81,Table2.5a!$A$3:$Y$198,P$2,FALSE)-VLOOKUP($A81,#REF!,P$2,FALSE))/VLOOKUP($A81,Table2.5a!$A$3:$Y$198,P$2,FALSE)</f>
        <v>#REF!</v>
      </c>
      <c r="Q81" s="4" t="e">
        <f>(VLOOKUP($A81,Table2.5a!$A$3:$Y$198,Q$2,FALSE)-VLOOKUP($A81,#REF!,Q$2,FALSE))/VLOOKUP($A81,Table2.5a!$A$3:$Y$198,Q$2,FALSE)</f>
        <v>#REF!</v>
      </c>
      <c r="R81" s="4" t="e">
        <f>(VLOOKUP($A81,Table2.5a!$A$3:$Y$198,R$2,FALSE)-VLOOKUP($A81,#REF!,R$2,FALSE))/VLOOKUP($A81,Table2.5a!$A$3:$Y$198,R$2,FALSE)</f>
        <v>#REF!</v>
      </c>
      <c r="S81" s="4" t="e">
        <f>(VLOOKUP($A81,Table2.5a!$A$3:$Y$198,S$2,FALSE)-VLOOKUP($A81,#REF!,S$2,FALSE))/VLOOKUP($A81,Table2.5a!$A$3:$Y$198,S$2,FALSE)</f>
        <v>#REF!</v>
      </c>
      <c r="T81" s="4" t="e">
        <f>(VLOOKUP($A81,Table2.5a!$A$3:$Y$198,T$2,FALSE)-VLOOKUP($A81,#REF!,T$2,FALSE))/VLOOKUP($A81,Table2.5a!$A$3:$Y$198,T$2,FALSE)</f>
        <v>#REF!</v>
      </c>
      <c r="V81" s="78" t="str">
        <f>VLOOKUP($A81,Table2.5a!$A$3:$Y$198,E$2,FALSE)</f>
        <v>Kake</v>
      </c>
      <c r="W81" s="79" t="str">
        <f>VLOOKUP($A81,Table2.5a!$A$3:$Y$198,F$2,FALSE)</f>
        <v>Kake_grid</v>
      </c>
      <c r="X81" s="79" t="str">
        <f>VLOOKUP($A81,Table2.5a!$A$3:$Y$198,G$2,FALSE)</f>
        <v>Southeast</v>
      </c>
      <c r="Y81" s="80">
        <f>VLOOKUP($A81,Table2.5a!$A$3:$Y$198,H$2,FALSE)</f>
        <v>592.78562134166668</v>
      </c>
      <c r="Z81" s="88" t="e">
        <f>VLOOKUP($A81,#REF!,E$2,FALSE)</f>
        <v>#REF!</v>
      </c>
      <c r="AA81" s="66" t="e">
        <f>VLOOKUP($A81,#REF!,F$2,FALSE)</f>
        <v>#REF!</v>
      </c>
      <c r="AB81" s="66" t="e">
        <f>VLOOKUP($A81,#REF!,G$2,FALSE)</f>
        <v>#REF!</v>
      </c>
      <c r="AC81" s="89" t="e">
        <f>VLOOKUP($A81,#REF!,H$2,FALSE)</f>
        <v>#REF!</v>
      </c>
      <c r="AD81" s="65">
        <f>VLOOKUP($A81,Table2.5a!$A$3:$Y$198,I$2,FALSE)</f>
        <v>947.86300000000006</v>
      </c>
      <c r="AE81" s="66">
        <f>VLOOKUP($A81,Table2.5a!$A$3:$Y$198,J$2,FALSE)</f>
        <v>235.25</v>
      </c>
      <c r="AF81" s="66">
        <f>VLOOKUP($A81,Table2.5a!$A$3:$Y$198,K$2,FALSE)</f>
        <v>0.62539166666666668</v>
      </c>
      <c r="AG81" s="67">
        <f>VLOOKUP($A81,Table2.5a!$A$3:$Y$198,L$2,FALSE)</f>
        <v>504.94435862500001</v>
      </c>
      <c r="AH81" s="88" t="e">
        <f>VLOOKUP($A81,#REF!,I$2,FALSE)</f>
        <v>#REF!</v>
      </c>
      <c r="AI81" s="66" t="e">
        <f>VLOOKUP($A81,#REF!,J$2,FALSE)</f>
        <v>#REF!</v>
      </c>
      <c r="AJ81" s="66" t="e">
        <f>VLOOKUP($A81,#REF!,K$2,FALSE)</f>
        <v>#REF!</v>
      </c>
      <c r="AK81" s="89" t="e">
        <f>VLOOKUP($A81,#REF!,L$2,FALSE)</f>
        <v>#REF!</v>
      </c>
      <c r="AL81" s="65">
        <f>VLOOKUP($A81,Table2.5a!$A$3:$Y$198,M$2,FALSE)</f>
        <v>807.40499999999997</v>
      </c>
      <c r="AM81" s="66">
        <f>VLOOKUP($A81,Table2.5a!$A$3:$Y$198,N$2,FALSE)</f>
        <v>14.166666666666666</v>
      </c>
      <c r="AN81" s="66">
        <f>VLOOKUP($A81,Table2.5a!$A$3:$Y$198,O$2,FALSE)</f>
        <v>0.62539166666666668</v>
      </c>
      <c r="AO81" s="67">
        <f>VLOOKUP($A81,Table2.5a!$A$3:$Y$198,P$2,FALSE)</f>
        <v>158.92077798333335</v>
      </c>
      <c r="AP81" s="88" t="e">
        <f>VLOOKUP($A81,#REF!,M$2,FALSE)</f>
        <v>#REF!</v>
      </c>
      <c r="AQ81" s="66" t="e">
        <f>VLOOKUP($A81,#REF!,N$2,FALSE)</f>
        <v>#REF!</v>
      </c>
      <c r="AR81" s="96" t="e">
        <f>VLOOKUP($A81,#REF!,O$2,FALSE)</f>
        <v>#REF!</v>
      </c>
      <c r="AS81" s="96" t="e">
        <f>VLOOKUP($A81,#REF!,P$2,FALSE)</f>
        <v>#REF!</v>
      </c>
      <c r="AT81" s="65">
        <f>VLOOKUP($A81,Table2.5a!$A$3:$Y$198,Q$2,FALSE)</f>
        <v>254.114</v>
      </c>
      <c r="AU81" s="66">
        <f>VLOOKUP($A81,Table2.5a!$A$3:$Y$198,R$2,FALSE)</f>
        <v>57.833333333333336</v>
      </c>
      <c r="AV81" s="66">
        <f>VLOOKUP($A81,Table2.5a!$A$3:$Y$198,S$2,FALSE)</f>
        <v>0.62539166666666668</v>
      </c>
      <c r="AW81" s="67">
        <f>VLOOKUP($A81,Table2.5a!$A$3:$Y$198,T$2,FALSE)</f>
        <v>1256.6507579500001</v>
      </c>
      <c r="AX81" s="88" t="e">
        <f>VLOOKUP($A81,#REF!,Q$2,FALSE)</f>
        <v>#REF!</v>
      </c>
      <c r="AY81" s="66" t="e">
        <f>VLOOKUP($A81,#REF!,R$2,FALSE)</f>
        <v>#REF!</v>
      </c>
      <c r="AZ81" s="66" t="e">
        <f>VLOOKUP($A81,#REF!,S$2,FALSE)</f>
        <v>#REF!</v>
      </c>
      <c r="BA81" s="89" t="e">
        <f>VLOOKUP($A81,#REF!,T$2,FALSE)</f>
        <v>#REF!</v>
      </c>
    </row>
    <row r="82" spans="1:53" x14ac:dyDescent="0.25">
      <c r="A82" t="s">
        <v>765</v>
      </c>
      <c r="B82">
        <f>VLOOKUP($A82,Table2.5a!$A$3:$Y$198,'2.5a comparison'!B$2,FALSE)</f>
        <v>332370</v>
      </c>
      <c r="C82">
        <f>VLOOKUP($A82,Table2.5a!$A$3:$Y$198,'2.5a comparison'!C$2,FALSE)</f>
        <v>254</v>
      </c>
      <c r="D82" t="str">
        <f>VLOOKUP($A82,Table2.5a!$A$3:$Y$198,'2.5a comparison'!D$2,FALSE)</f>
        <v>North Slope Borough Power &amp; Light</v>
      </c>
      <c r="E82" s="4" t="e">
        <f>(VLOOKUP($A82,Table2.5a!$A$3:$Y$198,E$2,FALSE)-VLOOKUP($A82,#REF!,E$2,FALSE))/VLOOKUP($A82,Table2.5a!$A$3:$Y$198,E$2,FALSE)</f>
        <v>#VALUE!</v>
      </c>
      <c r="F82" s="4" t="e">
        <f>(VLOOKUP($A82,Table2.5a!$A$3:$Y$198,F$2,FALSE)-VLOOKUP($A82,#REF!,F$2,FALSE))/VLOOKUP($A82,Table2.5a!$A$3:$Y$198,F$2,FALSE)</f>
        <v>#VALUE!</v>
      </c>
      <c r="G82" s="4" t="e">
        <f>(VLOOKUP($A82,Table2.5a!$A$3:$Y$198,G$2,FALSE)-VLOOKUP($A82,#REF!,G$2,FALSE))/VLOOKUP($A82,Table2.5a!$A$3:$Y$198,G$2,FALSE)</f>
        <v>#VALUE!</v>
      </c>
      <c r="H82" s="4" t="e">
        <f>(VLOOKUP($A82,Table2.5a!$A$3:$Y$198,H$2,FALSE)-VLOOKUP($A82,#REF!,H$2,FALSE))/VLOOKUP($A82,Table2.5a!$A$3:$Y$198,H$2,FALSE)</f>
        <v>#REF!</v>
      </c>
      <c r="I82" s="4" t="e">
        <f>(VLOOKUP($A82,Table2.5a!$A$3:$Y$198,I$2,FALSE)-VLOOKUP($A82,#REF!,I$2,FALSE))/VLOOKUP($A82,Table2.5a!$A$3:$Y$198,I$2,FALSE)</f>
        <v>#REF!</v>
      </c>
      <c r="J82" s="4" t="e">
        <f>(VLOOKUP($A82,Table2.5a!$A$3:$Y$198,J$2,FALSE)-VLOOKUP($A82,#REF!,J$2,FALSE))/VLOOKUP($A82,Table2.5a!$A$3:$Y$198,J$2,FALSE)</f>
        <v>#REF!</v>
      </c>
      <c r="K82" s="4" t="e">
        <f>(VLOOKUP($A82,Table2.5a!$A$3:$Y$198,K$2,FALSE)-VLOOKUP($A82,#REF!,K$2,FALSE))/VLOOKUP($A82,Table2.5a!$A$3:$Y$198,K$2,FALSE)</f>
        <v>#REF!</v>
      </c>
      <c r="L82" s="4" t="e">
        <f>(VLOOKUP($A82,Table2.5a!$A$3:$Y$198,L$2,FALSE)-VLOOKUP($A82,#REF!,L$2,FALSE))/VLOOKUP($A82,Table2.5a!$A$3:$Y$198,L$2,FALSE)</f>
        <v>#REF!</v>
      </c>
      <c r="M82" s="4" t="e">
        <f>(VLOOKUP($A82,Table2.5a!$A$3:$Y$198,M$2,FALSE)-VLOOKUP($A82,#REF!,M$2,FALSE))/VLOOKUP($A82,Table2.5a!$A$3:$Y$198,M$2,FALSE)</f>
        <v>#REF!</v>
      </c>
      <c r="N82" s="4" t="e">
        <f>(VLOOKUP($A82,Table2.5a!$A$3:$Y$198,N$2,FALSE)-VLOOKUP($A82,#REF!,N$2,FALSE))/VLOOKUP($A82,Table2.5a!$A$3:$Y$198,N$2,FALSE)</f>
        <v>#REF!</v>
      </c>
      <c r="O82" s="4" t="e">
        <f>(VLOOKUP($A82,Table2.5a!$A$3:$Y$198,O$2,FALSE)-VLOOKUP($A82,#REF!,O$2,FALSE))/VLOOKUP($A82,Table2.5a!$A$3:$Y$198,O$2,FALSE)</f>
        <v>#REF!</v>
      </c>
      <c r="P82" s="4" t="e">
        <f>(VLOOKUP($A82,Table2.5a!$A$3:$Y$198,P$2,FALSE)-VLOOKUP($A82,#REF!,P$2,FALSE))/VLOOKUP($A82,Table2.5a!$A$3:$Y$198,P$2,FALSE)</f>
        <v>#REF!</v>
      </c>
      <c r="Q82" s="4" t="e">
        <f>(VLOOKUP($A82,Table2.5a!$A$3:$Y$198,Q$2,FALSE)-VLOOKUP($A82,#REF!,Q$2,FALSE))/VLOOKUP($A82,Table2.5a!$A$3:$Y$198,Q$2,FALSE)</f>
        <v>#REF!</v>
      </c>
      <c r="R82" s="4" t="e">
        <f>(VLOOKUP($A82,Table2.5a!$A$3:$Y$198,R$2,FALSE)-VLOOKUP($A82,#REF!,R$2,FALSE))/VLOOKUP($A82,Table2.5a!$A$3:$Y$198,R$2,FALSE)</f>
        <v>#REF!</v>
      </c>
      <c r="S82" s="4" t="e">
        <f>(VLOOKUP($A82,Table2.5a!$A$3:$Y$198,S$2,FALSE)-VLOOKUP($A82,#REF!,S$2,FALSE))/VLOOKUP($A82,Table2.5a!$A$3:$Y$198,S$2,FALSE)</f>
        <v>#REF!</v>
      </c>
      <c r="T82" s="4" t="e">
        <f>(VLOOKUP($A82,Table2.5a!$A$3:$Y$198,T$2,FALSE)-VLOOKUP($A82,#REF!,T$2,FALSE))/VLOOKUP($A82,Table2.5a!$A$3:$Y$198,T$2,FALSE)</f>
        <v>#REF!</v>
      </c>
      <c r="V82" s="78" t="str">
        <f>VLOOKUP($A82,Table2.5a!$A$3:$Y$198,E$2,FALSE)</f>
        <v>Kaktovik</v>
      </c>
      <c r="W82" s="79" t="str">
        <f>VLOOKUP($A82,Table2.5a!$A$3:$Y$198,F$2,FALSE)</f>
        <v>Kaktovik_grid</v>
      </c>
      <c r="X82" s="79" t="str">
        <f>VLOOKUP($A82,Table2.5a!$A$3:$Y$198,G$2,FALSE)</f>
        <v>North Slope</v>
      </c>
      <c r="Y82" s="80">
        <f>VLOOKUP($A82,Table2.5a!$A$3:$Y$198,H$2,FALSE)</f>
        <v>113.75669999999998</v>
      </c>
      <c r="Z82" s="88" t="e">
        <f>VLOOKUP($A82,#REF!,E$2,FALSE)</f>
        <v>#REF!</v>
      </c>
      <c r="AA82" s="66" t="e">
        <f>VLOOKUP($A82,#REF!,F$2,FALSE)</f>
        <v>#REF!</v>
      </c>
      <c r="AB82" s="66" t="e">
        <f>VLOOKUP($A82,#REF!,G$2,FALSE)</f>
        <v>#REF!</v>
      </c>
      <c r="AC82" s="89" t="e">
        <f>VLOOKUP($A82,#REF!,H$2,FALSE)</f>
        <v>#REF!</v>
      </c>
      <c r="AD82" s="65">
        <f>VLOOKUP($A82,Table2.5a!$A$3:$Y$198,I$2,FALSE)</f>
        <v>758.37800000000004</v>
      </c>
      <c r="AE82" s="66">
        <f>VLOOKUP($A82,Table2.5a!$A$3:$Y$198,J$2,FALSE)</f>
        <v>78</v>
      </c>
      <c r="AF82" s="66">
        <f>VLOOKUP($A82,Table2.5a!$A$3:$Y$198,K$2,FALSE)</f>
        <v>0.14999999999999997</v>
      </c>
      <c r="AG82" s="67">
        <f>VLOOKUP($A82,Table2.5a!$A$3:$Y$198,L$2,FALSE)</f>
        <v>368.39579999999995</v>
      </c>
      <c r="AH82" s="88" t="e">
        <f>VLOOKUP($A82,#REF!,I$2,FALSE)</f>
        <v>#REF!</v>
      </c>
      <c r="AI82" s="66" t="e">
        <f>VLOOKUP($A82,#REF!,J$2,FALSE)</f>
        <v>#REF!</v>
      </c>
      <c r="AJ82" s="66" t="e">
        <f>VLOOKUP($A82,#REF!,K$2,FALSE)</f>
        <v>#REF!</v>
      </c>
      <c r="AK82" s="89" t="e">
        <f>VLOOKUP($A82,#REF!,L$2,FALSE)</f>
        <v>#REF!</v>
      </c>
      <c r="AL82" s="65">
        <f>VLOOKUP($A82,Table2.5a!$A$3:$Y$198,M$2,FALSE)</f>
        <v>2455.9720000000002</v>
      </c>
      <c r="AM82" s="66">
        <f>VLOOKUP($A82,Table2.5a!$A$3:$Y$198,N$2,FALSE)</f>
        <v>3</v>
      </c>
      <c r="AN82" s="66">
        <f>VLOOKUP($A82,Table2.5a!$A$3:$Y$198,O$2,FALSE)</f>
        <v>0.14999999999999997</v>
      </c>
      <c r="AO82" s="67">
        <f>VLOOKUP($A82,Table2.5a!$A$3:$Y$198,P$2,FALSE)</f>
        <v>103.52669999999998</v>
      </c>
      <c r="AP82" s="88" t="e">
        <f>VLOOKUP($A82,#REF!,M$2,FALSE)</f>
        <v>#REF!</v>
      </c>
      <c r="AQ82" s="66" t="e">
        <f>VLOOKUP($A82,#REF!,N$2,FALSE)</f>
        <v>#REF!</v>
      </c>
      <c r="AR82" s="96" t="e">
        <f>VLOOKUP($A82,#REF!,O$2,FALSE)</f>
        <v>#REF!</v>
      </c>
      <c r="AS82" s="96" t="e">
        <f>VLOOKUP($A82,#REF!,P$2,FALSE)</f>
        <v>#REF!</v>
      </c>
      <c r="AT82" s="65">
        <f>VLOOKUP($A82,Table2.5a!$A$3:$Y$198,Q$2,FALSE)</f>
        <v>690.178</v>
      </c>
      <c r="AU82" s="66">
        <f>VLOOKUP($A82,Table2.5a!$A$3:$Y$198,R$2,FALSE)</f>
        <v>54</v>
      </c>
      <c r="AV82" s="66">
        <f>VLOOKUP($A82,Table2.5a!$A$3:$Y$198,S$2,FALSE)</f>
        <v>0.14999999999999997</v>
      </c>
      <c r="AW82" s="67">
        <f>VLOOKUP($A82,Table2.5a!$A$3:$Y$198,T$2,FALSE)</f>
        <v>585.67919999999992</v>
      </c>
      <c r="AX82" s="88" t="e">
        <f>VLOOKUP($A82,#REF!,Q$2,FALSE)</f>
        <v>#REF!</v>
      </c>
      <c r="AY82" s="66" t="e">
        <f>VLOOKUP($A82,#REF!,R$2,FALSE)</f>
        <v>#REF!</v>
      </c>
      <c r="AZ82" s="66" t="e">
        <f>VLOOKUP($A82,#REF!,S$2,FALSE)</f>
        <v>#REF!</v>
      </c>
      <c r="BA82" s="89" t="e">
        <f>VLOOKUP($A82,#REF!,T$2,FALSE)</f>
        <v>#REF!</v>
      </c>
    </row>
    <row r="83" spans="1:53" x14ac:dyDescent="0.25">
      <c r="A83" t="s">
        <v>722</v>
      </c>
      <c r="B83">
        <f>VLOOKUP($A83,Table2.5a!$A$3:$Y$198,'2.5a comparison'!B$2,FALSE)</f>
        <v>331720</v>
      </c>
      <c r="C83">
        <f>VLOOKUP($A83,Table2.5a!$A$3:$Y$198,'2.5a comparison'!C$2,FALSE)</f>
        <v>169</v>
      </c>
      <c r="D83" t="str">
        <f>VLOOKUP($A83,Table2.5a!$A$3:$Y$198,'2.5a comparison'!D$2,FALSE)</f>
        <v>Alaska Village Electric Cooperative</v>
      </c>
      <c r="E83" s="4" t="e">
        <f>(VLOOKUP($A83,Table2.5a!$A$3:$Y$198,E$2,FALSE)-VLOOKUP($A83,#REF!,E$2,FALSE))/VLOOKUP($A83,Table2.5a!$A$3:$Y$198,E$2,FALSE)</f>
        <v>#VALUE!</v>
      </c>
      <c r="F83" s="4" t="e">
        <f>(VLOOKUP($A83,Table2.5a!$A$3:$Y$198,F$2,FALSE)-VLOOKUP($A83,#REF!,F$2,FALSE))/VLOOKUP($A83,Table2.5a!$A$3:$Y$198,F$2,FALSE)</f>
        <v>#VALUE!</v>
      </c>
      <c r="G83" s="4" t="e">
        <f>(VLOOKUP($A83,Table2.5a!$A$3:$Y$198,G$2,FALSE)-VLOOKUP($A83,#REF!,G$2,FALSE))/VLOOKUP($A83,Table2.5a!$A$3:$Y$198,G$2,FALSE)</f>
        <v>#VALUE!</v>
      </c>
      <c r="H83" s="4" t="e">
        <f>(VLOOKUP($A83,Table2.5a!$A$3:$Y$198,H$2,FALSE)-VLOOKUP($A83,#REF!,H$2,FALSE))/VLOOKUP($A83,Table2.5a!$A$3:$Y$198,H$2,FALSE)</f>
        <v>#REF!</v>
      </c>
      <c r="I83" s="4" t="e">
        <f>(VLOOKUP($A83,Table2.5a!$A$3:$Y$198,I$2,FALSE)-VLOOKUP($A83,#REF!,I$2,FALSE))/VLOOKUP($A83,Table2.5a!$A$3:$Y$198,I$2,FALSE)</f>
        <v>#REF!</v>
      </c>
      <c r="J83" s="4" t="e">
        <f>(VLOOKUP($A83,Table2.5a!$A$3:$Y$198,J$2,FALSE)-VLOOKUP($A83,#REF!,J$2,FALSE))/VLOOKUP($A83,Table2.5a!$A$3:$Y$198,J$2,FALSE)</f>
        <v>#REF!</v>
      </c>
      <c r="K83" s="4" t="e">
        <f>(VLOOKUP($A83,Table2.5a!$A$3:$Y$198,K$2,FALSE)-VLOOKUP($A83,#REF!,K$2,FALSE))/VLOOKUP($A83,Table2.5a!$A$3:$Y$198,K$2,FALSE)</f>
        <v>#REF!</v>
      </c>
      <c r="L83" s="4" t="e">
        <f>(VLOOKUP($A83,Table2.5a!$A$3:$Y$198,L$2,FALSE)-VLOOKUP($A83,#REF!,L$2,FALSE))/VLOOKUP($A83,Table2.5a!$A$3:$Y$198,L$2,FALSE)</f>
        <v>#REF!</v>
      </c>
      <c r="M83" s="4" t="e">
        <f>(VLOOKUP($A83,Table2.5a!$A$3:$Y$198,M$2,FALSE)-VLOOKUP($A83,#REF!,M$2,FALSE))/VLOOKUP($A83,Table2.5a!$A$3:$Y$198,M$2,FALSE)</f>
        <v>#REF!</v>
      </c>
      <c r="N83" s="4" t="e">
        <f>(VLOOKUP($A83,Table2.5a!$A$3:$Y$198,N$2,FALSE)-VLOOKUP($A83,#REF!,N$2,FALSE))/VLOOKUP($A83,Table2.5a!$A$3:$Y$198,N$2,FALSE)</f>
        <v>#REF!</v>
      </c>
      <c r="O83" s="4" t="e">
        <f>(VLOOKUP($A83,Table2.5a!$A$3:$Y$198,O$2,FALSE)-VLOOKUP($A83,#REF!,O$2,FALSE))/VLOOKUP($A83,Table2.5a!$A$3:$Y$198,O$2,FALSE)</f>
        <v>#REF!</v>
      </c>
      <c r="P83" s="4" t="e">
        <f>(VLOOKUP($A83,Table2.5a!$A$3:$Y$198,P$2,FALSE)-VLOOKUP($A83,#REF!,P$2,FALSE))/VLOOKUP($A83,Table2.5a!$A$3:$Y$198,P$2,FALSE)</f>
        <v>#REF!</v>
      </c>
      <c r="Q83" s="4" t="e">
        <f>(VLOOKUP($A83,Table2.5a!$A$3:$Y$198,Q$2,FALSE)-VLOOKUP($A83,#REF!,Q$2,FALSE))/VLOOKUP($A83,Table2.5a!$A$3:$Y$198,Q$2,FALSE)</f>
        <v>#REF!</v>
      </c>
      <c r="R83" s="4" t="e">
        <f>(VLOOKUP($A83,Table2.5a!$A$3:$Y$198,R$2,FALSE)-VLOOKUP($A83,#REF!,R$2,FALSE))/VLOOKUP($A83,Table2.5a!$A$3:$Y$198,R$2,FALSE)</f>
        <v>#REF!</v>
      </c>
      <c r="S83" s="4" t="e">
        <f>(VLOOKUP($A83,Table2.5a!$A$3:$Y$198,S$2,FALSE)-VLOOKUP($A83,#REF!,S$2,FALSE))/VLOOKUP($A83,Table2.5a!$A$3:$Y$198,S$2,FALSE)</f>
        <v>#REF!</v>
      </c>
      <c r="T83" s="4" t="e">
        <f>(VLOOKUP($A83,Table2.5a!$A$3:$Y$198,T$2,FALSE)-VLOOKUP($A83,#REF!,T$2,FALSE))/VLOOKUP($A83,Table2.5a!$A$3:$Y$198,T$2,FALSE)</f>
        <v>#REF!</v>
      </c>
      <c r="V83" s="78" t="str">
        <f>VLOOKUP($A83,Table2.5a!$A$3:$Y$198,E$2,FALSE)</f>
        <v>Kalskag</v>
      </c>
      <c r="W83" s="79" t="str">
        <f>VLOOKUP($A83,Table2.5a!$A$3:$Y$198,F$2,FALSE)</f>
        <v>Upper Kalskag_grid</v>
      </c>
      <c r="X83" s="79" t="str">
        <f>VLOOKUP($A83,Table2.5a!$A$3:$Y$198,G$2,FALSE)</f>
        <v>Lower Yukon-Kuskokwim</v>
      </c>
      <c r="Y83" s="80">
        <f>VLOOKUP($A83,Table2.5a!$A$3:$Y$198,H$2,FALSE)</f>
        <v>177.13182891666665</v>
      </c>
      <c r="Z83" s="88" t="e">
        <f>VLOOKUP($A83,#REF!,E$2,FALSE)</f>
        <v>#REF!</v>
      </c>
      <c r="AA83" s="66" t="e">
        <f>VLOOKUP($A83,#REF!,F$2,FALSE)</f>
        <v>#REF!</v>
      </c>
      <c r="AB83" s="66" t="e">
        <f>VLOOKUP($A83,#REF!,G$2,FALSE)</f>
        <v>#REF!</v>
      </c>
      <c r="AC83" s="89" t="e">
        <f>VLOOKUP($A83,#REF!,H$2,FALSE)</f>
        <v>#REF!</v>
      </c>
      <c r="AD83" s="65">
        <f>VLOOKUP($A83,Table2.5a!$A$3:$Y$198,I$2,FALSE)</f>
        <v>344.97800000000001</v>
      </c>
      <c r="AE83" s="66">
        <f>VLOOKUP($A83,Table2.5a!$A$3:$Y$198,J$2,FALSE)</f>
        <v>67.833333333333329</v>
      </c>
      <c r="AF83" s="66">
        <f>VLOOKUP($A83,Table2.5a!$A$3:$Y$198,K$2,FALSE)</f>
        <v>0.51345833333333324</v>
      </c>
      <c r="AG83" s="67">
        <f>VLOOKUP($A83,Table2.5a!$A$3:$Y$198,L$2,FALSE)</f>
        <v>33.333714999999998</v>
      </c>
      <c r="AH83" s="88" t="e">
        <f>VLOOKUP($A83,#REF!,I$2,FALSE)</f>
        <v>#REF!</v>
      </c>
      <c r="AI83" s="66" t="e">
        <f>VLOOKUP($A83,#REF!,J$2,FALSE)</f>
        <v>#REF!</v>
      </c>
      <c r="AJ83" s="66" t="e">
        <f>VLOOKUP($A83,#REF!,K$2,FALSE)</f>
        <v>#REF!</v>
      </c>
      <c r="AK83" s="89" t="e">
        <f>VLOOKUP($A83,#REF!,L$2,FALSE)</f>
        <v>#REF!</v>
      </c>
      <c r="AL83" s="65">
        <f>VLOOKUP($A83,Table2.5a!$A$3:$Y$198,M$2,FALSE)</f>
        <v>64.92</v>
      </c>
      <c r="AM83" s="66">
        <f>VLOOKUP($A83,Table2.5a!$A$3:$Y$198,N$2,FALSE)</f>
        <v>3</v>
      </c>
      <c r="AN83" s="66">
        <f>VLOOKUP($A83,Table2.5a!$A$3:$Y$198,O$2,FALSE)</f>
        <v>0.51345833333333324</v>
      </c>
      <c r="AO83" s="67">
        <f>VLOOKUP($A83,Table2.5a!$A$3:$Y$198,P$2,FALSE)</f>
        <v>185.98385058333329</v>
      </c>
      <c r="AP83" s="88" t="e">
        <f>VLOOKUP($A83,#REF!,M$2,FALSE)</f>
        <v>#REF!</v>
      </c>
      <c r="AQ83" s="66" t="e">
        <f>VLOOKUP($A83,#REF!,N$2,FALSE)</f>
        <v>#REF!</v>
      </c>
      <c r="AR83" s="96" t="e">
        <f>VLOOKUP($A83,#REF!,O$2,FALSE)</f>
        <v>#REF!</v>
      </c>
      <c r="AS83" s="96" t="e">
        <f>VLOOKUP($A83,#REF!,P$2,FALSE)</f>
        <v>#REF!</v>
      </c>
      <c r="AT83" s="65">
        <f>VLOOKUP($A83,Table2.5a!$A$3:$Y$198,Q$2,FALSE)</f>
        <v>362.21799999999996</v>
      </c>
      <c r="AU83" s="66">
        <f>VLOOKUP($A83,Table2.5a!$A$3:$Y$198,R$2,FALSE)</f>
        <v>26.583333333333332</v>
      </c>
      <c r="AV83" s="66">
        <f>VLOOKUP($A83,Table2.5a!$A$3:$Y$198,S$2,FALSE)</f>
        <v>0.51345833333333324</v>
      </c>
      <c r="AW83" s="67">
        <f>VLOOKUP($A83,Table2.5a!$A$3:$Y$198,T$2,FALSE)</f>
        <v>396.44939449999993</v>
      </c>
      <c r="AX83" s="88" t="e">
        <f>VLOOKUP($A83,#REF!,Q$2,FALSE)</f>
        <v>#REF!</v>
      </c>
      <c r="AY83" s="66" t="e">
        <f>VLOOKUP($A83,#REF!,R$2,FALSE)</f>
        <v>#REF!</v>
      </c>
      <c r="AZ83" s="66" t="e">
        <f>VLOOKUP($A83,#REF!,S$2,FALSE)</f>
        <v>#REF!</v>
      </c>
      <c r="BA83" s="89" t="e">
        <f>VLOOKUP($A83,#REF!,T$2,FALSE)</f>
        <v>#REF!</v>
      </c>
    </row>
    <row r="84" spans="1:53" x14ac:dyDescent="0.25">
      <c r="A84" t="s">
        <v>610</v>
      </c>
      <c r="B84">
        <f>VLOOKUP($A84,Table2.5a!$A$3:$Y$198,'2.5a comparison'!B$2,FALSE)</f>
        <v>331380</v>
      </c>
      <c r="C84">
        <f>VLOOKUP($A84,Table2.5a!$A$3:$Y$198,'2.5a comparison'!C$2,FALSE)</f>
        <v>169</v>
      </c>
      <c r="D84" t="str">
        <f>VLOOKUP($A84,Table2.5a!$A$3:$Y$198,'2.5a comparison'!D$2,FALSE)</f>
        <v>Alaska Village Electric Cooperative</v>
      </c>
      <c r="E84" s="4" t="e">
        <f>(VLOOKUP($A84,Table2.5a!$A$3:$Y$198,E$2,FALSE)-VLOOKUP($A84,#REF!,E$2,FALSE))/VLOOKUP($A84,Table2.5a!$A$3:$Y$198,E$2,FALSE)</f>
        <v>#VALUE!</v>
      </c>
      <c r="F84" s="4" t="e">
        <f>(VLOOKUP($A84,Table2.5a!$A$3:$Y$198,F$2,FALSE)-VLOOKUP($A84,#REF!,F$2,FALSE))/VLOOKUP($A84,Table2.5a!$A$3:$Y$198,F$2,FALSE)</f>
        <v>#VALUE!</v>
      </c>
      <c r="G84" s="4" t="e">
        <f>(VLOOKUP($A84,Table2.5a!$A$3:$Y$198,G$2,FALSE)-VLOOKUP($A84,#REF!,G$2,FALSE))/VLOOKUP($A84,Table2.5a!$A$3:$Y$198,G$2,FALSE)</f>
        <v>#VALUE!</v>
      </c>
      <c r="H84" s="4" t="e">
        <f>(VLOOKUP($A84,Table2.5a!$A$3:$Y$198,H$2,FALSE)-VLOOKUP($A84,#REF!,H$2,FALSE))/VLOOKUP($A84,Table2.5a!$A$3:$Y$198,H$2,FALSE)</f>
        <v>#REF!</v>
      </c>
      <c r="I84" s="4" t="e">
        <f>(VLOOKUP($A84,Table2.5a!$A$3:$Y$198,I$2,FALSE)-VLOOKUP($A84,#REF!,I$2,FALSE))/VLOOKUP($A84,Table2.5a!$A$3:$Y$198,I$2,FALSE)</f>
        <v>#REF!</v>
      </c>
      <c r="J84" s="4" t="e">
        <f>(VLOOKUP($A84,Table2.5a!$A$3:$Y$198,J$2,FALSE)-VLOOKUP($A84,#REF!,J$2,FALSE))/VLOOKUP($A84,Table2.5a!$A$3:$Y$198,J$2,FALSE)</f>
        <v>#REF!</v>
      </c>
      <c r="K84" s="4" t="e">
        <f>(VLOOKUP($A84,Table2.5a!$A$3:$Y$198,K$2,FALSE)-VLOOKUP($A84,#REF!,K$2,FALSE))/VLOOKUP($A84,Table2.5a!$A$3:$Y$198,K$2,FALSE)</f>
        <v>#REF!</v>
      </c>
      <c r="L84" s="4" t="e">
        <f>(VLOOKUP($A84,Table2.5a!$A$3:$Y$198,L$2,FALSE)-VLOOKUP($A84,#REF!,L$2,FALSE))/VLOOKUP($A84,Table2.5a!$A$3:$Y$198,L$2,FALSE)</f>
        <v>#REF!</v>
      </c>
      <c r="M84" s="4" t="e">
        <f>(VLOOKUP($A84,Table2.5a!$A$3:$Y$198,M$2,FALSE)-VLOOKUP($A84,#REF!,M$2,FALSE))/VLOOKUP($A84,Table2.5a!$A$3:$Y$198,M$2,FALSE)</f>
        <v>#REF!</v>
      </c>
      <c r="N84" s="4" t="e">
        <f>(VLOOKUP($A84,Table2.5a!$A$3:$Y$198,N$2,FALSE)-VLOOKUP($A84,#REF!,N$2,FALSE))/VLOOKUP($A84,Table2.5a!$A$3:$Y$198,N$2,FALSE)</f>
        <v>#REF!</v>
      </c>
      <c r="O84" s="4" t="e">
        <f>(VLOOKUP($A84,Table2.5a!$A$3:$Y$198,O$2,FALSE)-VLOOKUP($A84,#REF!,O$2,FALSE))/VLOOKUP($A84,Table2.5a!$A$3:$Y$198,O$2,FALSE)</f>
        <v>#REF!</v>
      </c>
      <c r="P84" s="4" t="e">
        <f>(VLOOKUP($A84,Table2.5a!$A$3:$Y$198,P$2,FALSE)-VLOOKUP($A84,#REF!,P$2,FALSE))/VLOOKUP($A84,Table2.5a!$A$3:$Y$198,P$2,FALSE)</f>
        <v>#REF!</v>
      </c>
      <c r="Q84" s="4" t="e">
        <f>(VLOOKUP($A84,Table2.5a!$A$3:$Y$198,Q$2,FALSE)-VLOOKUP($A84,#REF!,Q$2,FALSE))/VLOOKUP($A84,Table2.5a!$A$3:$Y$198,Q$2,FALSE)</f>
        <v>#REF!</v>
      </c>
      <c r="R84" s="4" t="e">
        <f>(VLOOKUP($A84,Table2.5a!$A$3:$Y$198,R$2,FALSE)-VLOOKUP($A84,#REF!,R$2,FALSE))/VLOOKUP($A84,Table2.5a!$A$3:$Y$198,R$2,FALSE)</f>
        <v>#REF!</v>
      </c>
      <c r="S84" s="4" t="e">
        <f>(VLOOKUP($A84,Table2.5a!$A$3:$Y$198,S$2,FALSE)-VLOOKUP($A84,#REF!,S$2,FALSE))/VLOOKUP($A84,Table2.5a!$A$3:$Y$198,S$2,FALSE)</f>
        <v>#REF!</v>
      </c>
      <c r="T84" s="4" t="e">
        <f>(VLOOKUP($A84,Table2.5a!$A$3:$Y$198,T$2,FALSE)-VLOOKUP($A84,#REF!,T$2,FALSE))/VLOOKUP($A84,Table2.5a!$A$3:$Y$198,T$2,FALSE)</f>
        <v>#REF!</v>
      </c>
      <c r="V84" s="78" t="str">
        <f>VLOOKUP($A84,Table2.5a!$A$3:$Y$198,E$2,FALSE)</f>
        <v>Kaltag</v>
      </c>
      <c r="W84" s="79" t="str">
        <f>VLOOKUP($A84,Table2.5a!$A$3:$Y$198,F$2,FALSE)</f>
        <v>Kaltag_grid</v>
      </c>
      <c r="X84" s="79" t="str">
        <f>VLOOKUP($A84,Table2.5a!$A$3:$Y$198,G$2,FALSE)</f>
        <v>Yukon-Koyukuk/Upper Tanana</v>
      </c>
      <c r="Y84" s="80">
        <f>VLOOKUP($A84,Table2.5a!$A$3:$Y$198,H$2,FALSE)</f>
        <v>141.1383252</v>
      </c>
      <c r="Z84" s="88" t="e">
        <f>VLOOKUP($A84,#REF!,E$2,FALSE)</f>
        <v>#REF!</v>
      </c>
      <c r="AA84" s="66" t="e">
        <f>VLOOKUP($A84,#REF!,F$2,FALSE)</f>
        <v>#REF!</v>
      </c>
      <c r="AB84" s="66" t="e">
        <f>VLOOKUP($A84,#REF!,G$2,FALSE)</f>
        <v>#REF!</v>
      </c>
      <c r="AC84" s="89" t="e">
        <f>VLOOKUP($A84,#REF!,H$2,FALSE)</f>
        <v>#REF!</v>
      </c>
      <c r="AD84" s="65">
        <f>VLOOKUP($A84,Table2.5a!$A$3:$Y$198,I$2,FALSE)</f>
        <v>261.65800000000002</v>
      </c>
      <c r="AE84" s="66">
        <f>VLOOKUP($A84,Table2.5a!$A$3:$Y$198,J$2,FALSE)</f>
        <v>63.833333333333336</v>
      </c>
      <c r="AF84" s="66">
        <f>VLOOKUP($A84,Table2.5a!$A$3:$Y$198,K$2,FALSE)</f>
        <v>0.53939999999999999</v>
      </c>
      <c r="AG84" s="67">
        <f>VLOOKUP($A84,Table2.5a!$A$3:$Y$198,L$2,FALSE)</f>
        <v>0</v>
      </c>
      <c r="AH84" s="88" t="e">
        <f>VLOOKUP($A84,#REF!,I$2,FALSE)</f>
        <v>#REF!</v>
      </c>
      <c r="AI84" s="66" t="e">
        <f>VLOOKUP($A84,#REF!,J$2,FALSE)</f>
        <v>#REF!</v>
      </c>
      <c r="AJ84" s="66" t="e">
        <f>VLOOKUP($A84,#REF!,K$2,FALSE)</f>
        <v>#REF!</v>
      </c>
      <c r="AK84" s="89" t="e">
        <f>VLOOKUP($A84,#REF!,L$2,FALSE)</f>
        <v>#REF!</v>
      </c>
      <c r="AL84" s="65">
        <f>VLOOKUP($A84,Table2.5a!$A$3:$Y$198,M$2,FALSE)</f>
        <v>0</v>
      </c>
      <c r="AM84" s="66">
        <f>VLOOKUP($A84,Table2.5a!$A$3:$Y$198,N$2,FALSE)</f>
        <v>11.75</v>
      </c>
      <c r="AN84" s="66">
        <f>VLOOKUP($A84,Table2.5a!$A$3:$Y$198,O$2,FALSE)</f>
        <v>0</v>
      </c>
      <c r="AO84" s="67">
        <f>VLOOKUP($A84,Table2.5a!$A$3:$Y$198,P$2,FALSE)</f>
        <v>199.6556736</v>
      </c>
      <c r="AP84" s="88" t="e">
        <f>VLOOKUP($A84,#REF!,M$2,FALSE)</f>
        <v>#REF!</v>
      </c>
      <c r="AQ84" s="66" t="e">
        <f>VLOOKUP($A84,#REF!,N$2,FALSE)</f>
        <v>#REF!</v>
      </c>
      <c r="AR84" s="96" t="e">
        <f>VLOOKUP($A84,#REF!,O$2,FALSE)</f>
        <v>#REF!</v>
      </c>
      <c r="AS84" s="96" t="e">
        <f>VLOOKUP($A84,#REF!,P$2,FALSE)</f>
        <v>#REF!</v>
      </c>
      <c r="AT84" s="65">
        <f>VLOOKUP($A84,Table2.5a!$A$3:$Y$198,Q$2,FALSE)</f>
        <v>370.14400000000001</v>
      </c>
      <c r="AU84" s="66">
        <f>VLOOKUP($A84,Table2.5a!$A$3:$Y$198,R$2,FALSE)</f>
        <v>23.166666666666668</v>
      </c>
      <c r="AV84" s="66">
        <f>VLOOKUP($A84,Table2.5a!$A$3:$Y$198,S$2,FALSE)</f>
        <v>0.53939999999999999</v>
      </c>
      <c r="AW84" s="67">
        <f>VLOOKUP($A84,Table2.5a!$A$3:$Y$198,T$2,FALSE)</f>
        <v>340.7939988</v>
      </c>
      <c r="AX84" s="88" t="e">
        <f>VLOOKUP($A84,#REF!,Q$2,FALSE)</f>
        <v>#REF!</v>
      </c>
      <c r="AY84" s="66" t="e">
        <f>VLOOKUP($A84,#REF!,R$2,FALSE)</f>
        <v>#REF!</v>
      </c>
      <c r="AZ84" s="66" t="e">
        <f>VLOOKUP($A84,#REF!,S$2,FALSE)</f>
        <v>#REF!</v>
      </c>
      <c r="BA84" s="89" t="e">
        <f>VLOOKUP($A84,#REF!,T$2,FALSE)</f>
        <v>#REF!</v>
      </c>
    </row>
    <row r="85" spans="1:53" x14ac:dyDescent="0.25">
      <c r="A85" t="s">
        <v>616</v>
      </c>
      <c r="B85">
        <f>VLOOKUP($A85,Table2.5a!$A$3:$Y$198,'2.5a comparison'!B$2,FALSE)</f>
        <v>331390</v>
      </c>
      <c r="C85">
        <f>VLOOKUP($A85,Table2.5a!$A$3:$Y$198,'2.5a comparison'!C$2,FALSE)</f>
        <v>169</v>
      </c>
      <c r="D85" t="str">
        <f>VLOOKUP($A85,Table2.5a!$A$3:$Y$198,'2.5a comparison'!D$2,FALSE)</f>
        <v>Alaska Village Electric Cooperative</v>
      </c>
      <c r="E85" s="4" t="e">
        <f>(VLOOKUP($A85,Table2.5a!$A$3:$Y$198,E$2,FALSE)-VLOOKUP($A85,#REF!,E$2,FALSE))/VLOOKUP($A85,Table2.5a!$A$3:$Y$198,E$2,FALSE)</f>
        <v>#VALUE!</v>
      </c>
      <c r="F85" s="4" t="e">
        <f>(VLOOKUP($A85,Table2.5a!$A$3:$Y$198,F$2,FALSE)-VLOOKUP($A85,#REF!,F$2,FALSE))/VLOOKUP($A85,Table2.5a!$A$3:$Y$198,F$2,FALSE)</f>
        <v>#VALUE!</v>
      </c>
      <c r="G85" s="4" t="e">
        <f>(VLOOKUP($A85,Table2.5a!$A$3:$Y$198,G$2,FALSE)-VLOOKUP($A85,#REF!,G$2,FALSE))/VLOOKUP($A85,Table2.5a!$A$3:$Y$198,G$2,FALSE)</f>
        <v>#VALUE!</v>
      </c>
      <c r="H85" s="4" t="e">
        <f>(VLOOKUP($A85,Table2.5a!$A$3:$Y$198,H$2,FALSE)-VLOOKUP($A85,#REF!,H$2,FALSE))/VLOOKUP($A85,Table2.5a!$A$3:$Y$198,H$2,FALSE)</f>
        <v>#REF!</v>
      </c>
      <c r="I85" s="4" t="e">
        <f>(VLOOKUP($A85,Table2.5a!$A$3:$Y$198,I$2,FALSE)-VLOOKUP($A85,#REF!,I$2,FALSE))/VLOOKUP($A85,Table2.5a!$A$3:$Y$198,I$2,FALSE)</f>
        <v>#REF!</v>
      </c>
      <c r="J85" s="4" t="e">
        <f>(VLOOKUP($A85,Table2.5a!$A$3:$Y$198,J$2,FALSE)-VLOOKUP($A85,#REF!,J$2,FALSE))/VLOOKUP($A85,Table2.5a!$A$3:$Y$198,J$2,FALSE)</f>
        <v>#REF!</v>
      </c>
      <c r="K85" s="4" t="e">
        <f>(VLOOKUP($A85,Table2.5a!$A$3:$Y$198,K$2,FALSE)-VLOOKUP($A85,#REF!,K$2,FALSE))/VLOOKUP($A85,Table2.5a!$A$3:$Y$198,K$2,FALSE)</f>
        <v>#REF!</v>
      </c>
      <c r="L85" s="4" t="e">
        <f>(VLOOKUP($A85,Table2.5a!$A$3:$Y$198,L$2,FALSE)-VLOOKUP($A85,#REF!,L$2,FALSE))/VLOOKUP($A85,Table2.5a!$A$3:$Y$198,L$2,FALSE)</f>
        <v>#REF!</v>
      </c>
      <c r="M85" s="4" t="e">
        <f>(VLOOKUP($A85,Table2.5a!$A$3:$Y$198,M$2,FALSE)-VLOOKUP($A85,#REF!,M$2,FALSE))/VLOOKUP($A85,Table2.5a!$A$3:$Y$198,M$2,FALSE)</f>
        <v>#REF!</v>
      </c>
      <c r="N85" s="4" t="e">
        <f>(VLOOKUP($A85,Table2.5a!$A$3:$Y$198,N$2,FALSE)-VLOOKUP($A85,#REF!,N$2,FALSE))/VLOOKUP($A85,Table2.5a!$A$3:$Y$198,N$2,FALSE)</f>
        <v>#REF!</v>
      </c>
      <c r="O85" s="4" t="e">
        <f>(VLOOKUP($A85,Table2.5a!$A$3:$Y$198,O$2,FALSE)-VLOOKUP($A85,#REF!,O$2,FALSE))/VLOOKUP($A85,Table2.5a!$A$3:$Y$198,O$2,FALSE)</f>
        <v>#REF!</v>
      </c>
      <c r="P85" s="4" t="e">
        <f>(VLOOKUP($A85,Table2.5a!$A$3:$Y$198,P$2,FALSE)-VLOOKUP($A85,#REF!,P$2,FALSE))/VLOOKUP($A85,Table2.5a!$A$3:$Y$198,P$2,FALSE)</f>
        <v>#REF!</v>
      </c>
      <c r="Q85" s="4" t="e">
        <f>(VLOOKUP($A85,Table2.5a!$A$3:$Y$198,Q$2,FALSE)-VLOOKUP($A85,#REF!,Q$2,FALSE))/VLOOKUP($A85,Table2.5a!$A$3:$Y$198,Q$2,FALSE)</f>
        <v>#REF!</v>
      </c>
      <c r="R85" s="4" t="e">
        <f>(VLOOKUP($A85,Table2.5a!$A$3:$Y$198,R$2,FALSE)-VLOOKUP($A85,#REF!,R$2,FALSE))/VLOOKUP($A85,Table2.5a!$A$3:$Y$198,R$2,FALSE)</f>
        <v>#REF!</v>
      </c>
      <c r="S85" s="4" t="e">
        <f>(VLOOKUP($A85,Table2.5a!$A$3:$Y$198,S$2,FALSE)-VLOOKUP($A85,#REF!,S$2,FALSE))/VLOOKUP($A85,Table2.5a!$A$3:$Y$198,S$2,FALSE)</f>
        <v>#REF!</v>
      </c>
      <c r="T85" s="4" t="e">
        <f>(VLOOKUP($A85,Table2.5a!$A$3:$Y$198,T$2,FALSE)-VLOOKUP($A85,#REF!,T$2,FALSE))/VLOOKUP($A85,Table2.5a!$A$3:$Y$198,T$2,FALSE)</f>
        <v>#REF!</v>
      </c>
      <c r="V85" s="78" t="str">
        <f>VLOOKUP($A85,Table2.5a!$A$3:$Y$198,E$2,FALSE)</f>
        <v>Kasigluk</v>
      </c>
      <c r="W85" s="79" t="str">
        <f>VLOOKUP($A85,Table2.5a!$A$3:$Y$198,F$2,FALSE)</f>
        <v>Kasigluk_grid</v>
      </c>
      <c r="X85" s="79" t="str">
        <f>VLOOKUP($A85,Table2.5a!$A$3:$Y$198,G$2,FALSE)</f>
        <v>Lower Yukon-Kuskokwim</v>
      </c>
      <c r="Y85" s="80">
        <f>VLOOKUP($A85,Table2.5a!$A$3:$Y$198,H$2,FALSE)</f>
        <v>385.9730153000001</v>
      </c>
      <c r="Z85" s="88" t="e">
        <f>VLOOKUP($A85,#REF!,E$2,FALSE)</f>
        <v>#REF!</v>
      </c>
      <c r="AA85" s="66" t="e">
        <f>VLOOKUP($A85,#REF!,F$2,FALSE)</f>
        <v>#REF!</v>
      </c>
      <c r="AB85" s="66" t="e">
        <f>VLOOKUP($A85,#REF!,G$2,FALSE)</f>
        <v>#REF!</v>
      </c>
      <c r="AC85" s="89" t="e">
        <f>VLOOKUP($A85,#REF!,H$2,FALSE)</f>
        <v>#REF!</v>
      </c>
      <c r="AD85" s="65">
        <f>VLOOKUP($A85,Table2.5a!$A$3:$Y$198,I$2,FALSE)</f>
        <v>749.899</v>
      </c>
      <c r="AE85" s="66">
        <f>VLOOKUP($A85,Table2.5a!$A$3:$Y$198,J$2,FALSE)</f>
        <v>119.91666666666667</v>
      </c>
      <c r="AF85" s="66">
        <f>VLOOKUP($A85,Table2.5a!$A$3:$Y$198,K$2,FALSE)</f>
        <v>0.51470000000000016</v>
      </c>
      <c r="AG85" s="67">
        <f>VLOOKUP($A85,Table2.5a!$A$3:$Y$198,L$2,FALSE)</f>
        <v>0</v>
      </c>
      <c r="AH85" s="88" t="e">
        <f>VLOOKUP($A85,#REF!,I$2,FALSE)</f>
        <v>#REF!</v>
      </c>
      <c r="AI85" s="66" t="e">
        <f>VLOOKUP($A85,#REF!,J$2,FALSE)</f>
        <v>#REF!</v>
      </c>
      <c r="AJ85" s="66" t="e">
        <f>VLOOKUP($A85,#REF!,K$2,FALSE)</f>
        <v>#REF!</v>
      </c>
      <c r="AK85" s="89" t="e">
        <f>VLOOKUP($A85,#REF!,L$2,FALSE)</f>
        <v>#REF!</v>
      </c>
      <c r="AL85" s="65">
        <f>VLOOKUP($A85,Table2.5a!$A$3:$Y$198,M$2,FALSE)</f>
        <v>0</v>
      </c>
      <c r="AM85" s="66">
        <f>VLOOKUP($A85,Table2.5a!$A$3:$Y$198,N$2,FALSE)</f>
        <v>12</v>
      </c>
      <c r="AN85" s="66">
        <f>VLOOKUP($A85,Table2.5a!$A$3:$Y$198,O$2,FALSE)</f>
        <v>0</v>
      </c>
      <c r="AO85" s="67">
        <f>VLOOKUP($A85,Table2.5a!$A$3:$Y$198,P$2,FALSE)</f>
        <v>355.64020020000009</v>
      </c>
      <c r="AP85" s="88" t="e">
        <f>VLOOKUP($A85,#REF!,M$2,FALSE)</f>
        <v>#REF!</v>
      </c>
      <c r="AQ85" s="66" t="e">
        <f>VLOOKUP($A85,#REF!,N$2,FALSE)</f>
        <v>#REF!</v>
      </c>
      <c r="AR85" s="96" t="e">
        <f>VLOOKUP($A85,#REF!,O$2,FALSE)</f>
        <v>#REF!</v>
      </c>
      <c r="AS85" s="96" t="e">
        <f>VLOOKUP($A85,#REF!,P$2,FALSE)</f>
        <v>#REF!</v>
      </c>
      <c r="AT85" s="65">
        <f>VLOOKUP($A85,Table2.5a!$A$3:$Y$198,Q$2,FALSE)</f>
        <v>690.96600000000001</v>
      </c>
      <c r="AU85" s="66">
        <f>VLOOKUP($A85,Table2.5a!$A$3:$Y$198,R$2,FALSE)</f>
        <v>21.75</v>
      </c>
      <c r="AV85" s="66">
        <f>VLOOKUP($A85,Table2.5a!$A$3:$Y$198,S$2,FALSE)</f>
        <v>0.51470000000000016</v>
      </c>
      <c r="AW85" s="67">
        <f>VLOOKUP($A85,Table2.5a!$A$3:$Y$198,T$2,FALSE)</f>
        <v>741.61321550000025</v>
      </c>
      <c r="AX85" s="88" t="e">
        <f>VLOOKUP($A85,#REF!,Q$2,FALSE)</f>
        <v>#REF!</v>
      </c>
      <c r="AY85" s="66" t="e">
        <f>VLOOKUP($A85,#REF!,R$2,FALSE)</f>
        <v>#REF!</v>
      </c>
      <c r="AZ85" s="66" t="e">
        <f>VLOOKUP($A85,#REF!,S$2,FALSE)</f>
        <v>#REF!</v>
      </c>
      <c r="BA85" s="89" t="e">
        <f>VLOOKUP($A85,#REF!,T$2,FALSE)</f>
        <v>#REF!</v>
      </c>
    </row>
    <row r="86" spans="1:53" x14ac:dyDescent="0.25">
      <c r="A86" t="s">
        <v>536</v>
      </c>
      <c r="B86">
        <f>VLOOKUP($A86,Table2.5a!$A$3:$Y$198,'2.5a comparison'!B$2,FALSE)</f>
        <v>0</v>
      </c>
      <c r="C86">
        <f>VLOOKUP($A86,Table2.5a!$A$3:$Y$198,'2.5a comparison'!C$2,FALSE)</f>
        <v>103</v>
      </c>
      <c r="D86" t="str">
        <f>VLOOKUP($A86,Table2.5a!$A$3:$Y$198,'2.5a comparison'!D$2,FALSE)</f>
        <v>Ketchikan Public Utilities</v>
      </c>
      <c r="E86" s="4" t="e">
        <f>(VLOOKUP($A86,Table2.5a!$A$3:$Y$198,E$2,FALSE)-VLOOKUP($A86,#REF!,E$2,FALSE))/VLOOKUP($A86,Table2.5a!$A$3:$Y$198,E$2,FALSE)</f>
        <v>#VALUE!</v>
      </c>
      <c r="F86" s="4" t="e">
        <f>(VLOOKUP($A86,Table2.5a!$A$3:$Y$198,F$2,FALSE)-VLOOKUP($A86,#REF!,F$2,FALSE))/VLOOKUP($A86,Table2.5a!$A$3:$Y$198,F$2,FALSE)</f>
        <v>#VALUE!</v>
      </c>
      <c r="G86" s="4" t="e">
        <f>(VLOOKUP($A86,Table2.5a!$A$3:$Y$198,G$2,FALSE)-VLOOKUP($A86,#REF!,G$2,FALSE))/VLOOKUP($A86,Table2.5a!$A$3:$Y$198,G$2,FALSE)</f>
        <v>#VALUE!</v>
      </c>
      <c r="H86" s="4" t="e">
        <f>(VLOOKUP($A86,Table2.5a!$A$3:$Y$198,H$2,FALSE)-VLOOKUP($A86,#REF!,H$2,FALSE))/VLOOKUP($A86,Table2.5a!$A$3:$Y$198,H$2,FALSE)</f>
        <v>#REF!</v>
      </c>
      <c r="I86" s="4" t="e">
        <f>(VLOOKUP($A86,Table2.5a!$A$3:$Y$198,I$2,FALSE)-VLOOKUP($A86,#REF!,I$2,FALSE))/VLOOKUP($A86,Table2.5a!$A$3:$Y$198,I$2,FALSE)</f>
        <v>#REF!</v>
      </c>
      <c r="J86" s="4" t="e">
        <f>(VLOOKUP($A86,Table2.5a!$A$3:$Y$198,J$2,FALSE)-VLOOKUP($A86,#REF!,J$2,FALSE))/VLOOKUP($A86,Table2.5a!$A$3:$Y$198,J$2,FALSE)</f>
        <v>#REF!</v>
      </c>
      <c r="K86" s="4" t="e">
        <f>(VLOOKUP($A86,Table2.5a!$A$3:$Y$198,K$2,FALSE)-VLOOKUP($A86,#REF!,K$2,FALSE))/VLOOKUP($A86,Table2.5a!$A$3:$Y$198,K$2,FALSE)</f>
        <v>#REF!</v>
      </c>
      <c r="L86" s="4" t="e">
        <f>(VLOOKUP($A86,Table2.5a!$A$3:$Y$198,L$2,FALSE)-VLOOKUP($A86,#REF!,L$2,FALSE))/VLOOKUP($A86,Table2.5a!$A$3:$Y$198,L$2,FALSE)</f>
        <v>#REF!</v>
      </c>
      <c r="M86" s="4" t="e">
        <f>(VLOOKUP($A86,Table2.5a!$A$3:$Y$198,M$2,FALSE)-VLOOKUP($A86,#REF!,M$2,FALSE))/VLOOKUP($A86,Table2.5a!$A$3:$Y$198,M$2,FALSE)</f>
        <v>#REF!</v>
      </c>
      <c r="N86" s="4" t="e">
        <f>(VLOOKUP($A86,Table2.5a!$A$3:$Y$198,N$2,FALSE)-VLOOKUP($A86,#REF!,N$2,FALSE))/VLOOKUP($A86,Table2.5a!$A$3:$Y$198,N$2,FALSE)</f>
        <v>#REF!</v>
      </c>
      <c r="O86" s="4" t="e">
        <f>(VLOOKUP($A86,Table2.5a!$A$3:$Y$198,O$2,FALSE)-VLOOKUP($A86,#REF!,O$2,FALSE))/VLOOKUP($A86,Table2.5a!$A$3:$Y$198,O$2,FALSE)</f>
        <v>#REF!</v>
      </c>
      <c r="P86" s="4" t="e">
        <f>(VLOOKUP($A86,Table2.5a!$A$3:$Y$198,P$2,FALSE)-VLOOKUP($A86,#REF!,P$2,FALSE))/VLOOKUP($A86,Table2.5a!$A$3:$Y$198,P$2,FALSE)</f>
        <v>#REF!</v>
      </c>
      <c r="Q86" s="4" t="e">
        <f>(VLOOKUP($A86,Table2.5a!$A$3:$Y$198,Q$2,FALSE)-VLOOKUP($A86,#REF!,Q$2,FALSE))/VLOOKUP($A86,Table2.5a!$A$3:$Y$198,Q$2,FALSE)</f>
        <v>#REF!</v>
      </c>
      <c r="R86" s="4" t="e">
        <f>(VLOOKUP($A86,Table2.5a!$A$3:$Y$198,R$2,FALSE)-VLOOKUP($A86,#REF!,R$2,FALSE))/VLOOKUP($A86,Table2.5a!$A$3:$Y$198,R$2,FALSE)</f>
        <v>#REF!</v>
      </c>
      <c r="S86" s="4" t="e">
        <f>(VLOOKUP($A86,Table2.5a!$A$3:$Y$198,S$2,FALSE)-VLOOKUP($A86,#REF!,S$2,FALSE))/VLOOKUP($A86,Table2.5a!$A$3:$Y$198,S$2,FALSE)</f>
        <v>#REF!</v>
      </c>
      <c r="T86" s="4" t="e">
        <f>(VLOOKUP($A86,Table2.5a!$A$3:$Y$198,T$2,FALSE)-VLOOKUP($A86,#REF!,T$2,FALSE))/VLOOKUP($A86,Table2.5a!$A$3:$Y$198,T$2,FALSE)</f>
        <v>#REF!</v>
      </c>
      <c r="V86" s="78" t="str">
        <f>VLOOKUP($A86,Table2.5a!$A$3:$Y$198,E$2,FALSE)</f>
        <v>Ketchikan Public Utilities</v>
      </c>
      <c r="W86" s="79" t="str">
        <f>VLOOKUP($A86,Table2.5a!$A$3:$Y$198,F$2,FALSE)</f>
        <v>SEAPA_grid</v>
      </c>
      <c r="X86" s="79" t="str">
        <f>VLOOKUP($A86,Table2.5a!$A$3:$Y$198,G$2,FALSE)</f>
        <v>Southeast</v>
      </c>
      <c r="Y86" s="80">
        <f>VLOOKUP($A86,Table2.5a!$A$3:$Y$198,H$2,FALSE)</f>
        <v>8830.2999999999993</v>
      </c>
      <c r="Z86" s="88" t="e">
        <f>VLOOKUP($A86,#REF!,E$2,FALSE)</f>
        <v>#REF!</v>
      </c>
      <c r="AA86" s="66" t="e">
        <f>VLOOKUP($A86,#REF!,F$2,FALSE)</f>
        <v>#REF!</v>
      </c>
      <c r="AB86" s="66" t="e">
        <f>VLOOKUP($A86,#REF!,G$2,FALSE)</f>
        <v>#REF!</v>
      </c>
      <c r="AC86" s="89" t="e">
        <f>VLOOKUP($A86,#REF!,H$2,FALSE)</f>
        <v>#REF!</v>
      </c>
      <c r="AD86" s="65">
        <f>VLOOKUP($A86,Table2.5a!$A$3:$Y$198,I$2,FALSE)</f>
        <v>74727</v>
      </c>
      <c r="AE86" s="66">
        <f>VLOOKUP($A86,Table2.5a!$A$3:$Y$198,J$2,FALSE)</f>
        <v>6499</v>
      </c>
      <c r="AF86" s="66">
        <f>VLOOKUP($A86,Table2.5a!$A$3:$Y$198,K$2,FALSE)</f>
        <v>0.11816746289828307</v>
      </c>
      <c r="AG86" s="67">
        <f>VLOOKUP($A86,Table2.5a!$A$3:$Y$198,L$2,FALSE)</f>
        <v>8123.4</v>
      </c>
      <c r="AH86" s="88" t="e">
        <f>VLOOKUP($A86,#REF!,I$2,FALSE)</f>
        <v>#REF!</v>
      </c>
      <c r="AI86" s="66" t="e">
        <f>VLOOKUP($A86,#REF!,J$2,FALSE)</f>
        <v>#REF!</v>
      </c>
      <c r="AJ86" s="66" t="e">
        <f>VLOOKUP($A86,#REF!,K$2,FALSE)</f>
        <v>#REF!</v>
      </c>
      <c r="AK86" s="89" t="e">
        <f>VLOOKUP($A86,#REF!,L$2,FALSE)</f>
        <v>#REF!</v>
      </c>
      <c r="AL86" s="65">
        <f>VLOOKUP($A86,Table2.5a!$A$3:$Y$198,M$2,FALSE)</f>
        <v>72078</v>
      </c>
      <c r="AM86" s="66">
        <f>VLOOKUP($A86,Table2.5a!$A$3:$Y$198,N$2,FALSE)</f>
        <v>1354</v>
      </c>
      <c r="AN86" s="66">
        <f>VLOOKUP($A86,Table2.5a!$A$3:$Y$198,O$2,FALSE)</f>
        <v>0.11270290518604845</v>
      </c>
      <c r="AO86" s="67">
        <f>VLOOKUP($A86,Table2.5a!$A$3:$Y$198,P$2,FALSE)</f>
        <v>2234.6</v>
      </c>
      <c r="AP86" s="88" t="e">
        <f>VLOOKUP($A86,#REF!,M$2,FALSE)</f>
        <v>#REF!</v>
      </c>
      <c r="AQ86" s="66" t="e">
        <f>VLOOKUP($A86,#REF!,N$2,FALSE)</f>
        <v>#REF!</v>
      </c>
      <c r="AR86" s="96" t="e">
        <f>VLOOKUP($A86,#REF!,O$2,FALSE)</f>
        <v>#REF!</v>
      </c>
      <c r="AS86" s="96" t="e">
        <f>VLOOKUP($A86,#REF!,P$2,FALSE)</f>
        <v>#REF!</v>
      </c>
      <c r="AT86" s="65">
        <f>VLOOKUP($A86,Table2.5a!$A$3:$Y$198,Q$2,FALSE)</f>
        <v>23156</v>
      </c>
      <c r="AU86" s="66">
        <f>VLOOKUP($A86,Table2.5a!$A$3:$Y$198,R$2,FALSE)</f>
        <v>14</v>
      </c>
      <c r="AV86" s="66">
        <f>VLOOKUP($A86,Table2.5a!$A$3:$Y$198,S$2,FALSE)</f>
        <v>9.6501986526170314E-2</v>
      </c>
      <c r="AW86" s="67">
        <f>VLOOKUP($A86,Table2.5a!$A$3:$Y$198,T$2,FALSE)</f>
        <v>19188.3</v>
      </c>
      <c r="AX86" s="88" t="e">
        <f>VLOOKUP($A86,#REF!,Q$2,FALSE)</f>
        <v>#REF!</v>
      </c>
      <c r="AY86" s="66" t="e">
        <f>VLOOKUP($A86,#REF!,R$2,FALSE)</f>
        <v>#REF!</v>
      </c>
      <c r="AZ86" s="66" t="e">
        <f>VLOOKUP($A86,#REF!,S$2,FALSE)</f>
        <v>#REF!</v>
      </c>
      <c r="BA86" s="89" t="e">
        <f>VLOOKUP($A86,#REF!,T$2,FALSE)</f>
        <v>#REF!</v>
      </c>
    </row>
    <row r="87" spans="1:53" x14ac:dyDescent="0.25">
      <c r="A87" t="s">
        <v>618</v>
      </c>
      <c r="B87">
        <f>VLOOKUP($A87,Table2.5a!$A$3:$Y$198,'2.5a comparison'!B$2,FALSE)</f>
        <v>331400</v>
      </c>
      <c r="C87">
        <f>VLOOKUP($A87,Table2.5a!$A$3:$Y$198,'2.5a comparison'!C$2,FALSE)</f>
        <v>169</v>
      </c>
      <c r="D87" t="str">
        <f>VLOOKUP($A87,Table2.5a!$A$3:$Y$198,'2.5a comparison'!D$2,FALSE)</f>
        <v>Alaska Village Electric Cooperative</v>
      </c>
      <c r="E87" s="4" t="e">
        <f>(VLOOKUP($A87,Table2.5a!$A$3:$Y$198,E$2,FALSE)-VLOOKUP($A87,#REF!,E$2,FALSE))/VLOOKUP($A87,Table2.5a!$A$3:$Y$198,E$2,FALSE)</f>
        <v>#VALUE!</v>
      </c>
      <c r="F87" s="4" t="e">
        <f>(VLOOKUP($A87,Table2.5a!$A$3:$Y$198,F$2,FALSE)-VLOOKUP($A87,#REF!,F$2,FALSE))/VLOOKUP($A87,Table2.5a!$A$3:$Y$198,F$2,FALSE)</f>
        <v>#VALUE!</v>
      </c>
      <c r="G87" s="4" t="e">
        <f>(VLOOKUP($A87,Table2.5a!$A$3:$Y$198,G$2,FALSE)-VLOOKUP($A87,#REF!,G$2,FALSE))/VLOOKUP($A87,Table2.5a!$A$3:$Y$198,G$2,FALSE)</f>
        <v>#VALUE!</v>
      </c>
      <c r="H87" s="4" t="e">
        <f>(VLOOKUP($A87,Table2.5a!$A$3:$Y$198,H$2,FALSE)-VLOOKUP($A87,#REF!,H$2,FALSE))/VLOOKUP($A87,Table2.5a!$A$3:$Y$198,H$2,FALSE)</f>
        <v>#REF!</v>
      </c>
      <c r="I87" s="4" t="e">
        <f>(VLOOKUP($A87,Table2.5a!$A$3:$Y$198,I$2,FALSE)-VLOOKUP($A87,#REF!,I$2,FALSE))/VLOOKUP($A87,Table2.5a!$A$3:$Y$198,I$2,FALSE)</f>
        <v>#REF!</v>
      </c>
      <c r="J87" s="4" t="e">
        <f>(VLOOKUP($A87,Table2.5a!$A$3:$Y$198,J$2,FALSE)-VLOOKUP($A87,#REF!,J$2,FALSE))/VLOOKUP($A87,Table2.5a!$A$3:$Y$198,J$2,FALSE)</f>
        <v>#REF!</v>
      </c>
      <c r="K87" s="4" t="e">
        <f>(VLOOKUP($A87,Table2.5a!$A$3:$Y$198,K$2,FALSE)-VLOOKUP($A87,#REF!,K$2,FALSE))/VLOOKUP($A87,Table2.5a!$A$3:$Y$198,K$2,FALSE)</f>
        <v>#REF!</v>
      </c>
      <c r="L87" s="4" t="e">
        <f>(VLOOKUP($A87,Table2.5a!$A$3:$Y$198,L$2,FALSE)-VLOOKUP($A87,#REF!,L$2,FALSE))/VLOOKUP($A87,Table2.5a!$A$3:$Y$198,L$2,FALSE)</f>
        <v>#REF!</v>
      </c>
      <c r="M87" s="4" t="e">
        <f>(VLOOKUP($A87,Table2.5a!$A$3:$Y$198,M$2,FALSE)-VLOOKUP($A87,#REF!,M$2,FALSE))/VLOOKUP($A87,Table2.5a!$A$3:$Y$198,M$2,FALSE)</f>
        <v>#REF!</v>
      </c>
      <c r="N87" s="4" t="e">
        <f>(VLOOKUP($A87,Table2.5a!$A$3:$Y$198,N$2,FALSE)-VLOOKUP($A87,#REF!,N$2,FALSE))/VLOOKUP($A87,Table2.5a!$A$3:$Y$198,N$2,FALSE)</f>
        <v>#REF!</v>
      </c>
      <c r="O87" s="4" t="e">
        <f>(VLOOKUP($A87,Table2.5a!$A$3:$Y$198,O$2,FALSE)-VLOOKUP($A87,#REF!,O$2,FALSE))/VLOOKUP($A87,Table2.5a!$A$3:$Y$198,O$2,FALSE)</f>
        <v>#REF!</v>
      </c>
      <c r="P87" s="4" t="e">
        <f>(VLOOKUP($A87,Table2.5a!$A$3:$Y$198,P$2,FALSE)-VLOOKUP($A87,#REF!,P$2,FALSE))/VLOOKUP($A87,Table2.5a!$A$3:$Y$198,P$2,FALSE)</f>
        <v>#REF!</v>
      </c>
      <c r="Q87" s="4" t="e">
        <f>(VLOOKUP($A87,Table2.5a!$A$3:$Y$198,Q$2,FALSE)-VLOOKUP($A87,#REF!,Q$2,FALSE))/VLOOKUP($A87,Table2.5a!$A$3:$Y$198,Q$2,FALSE)</f>
        <v>#REF!</v>
      </c>
      <c r="R87" s="4" t="e">
        <f>(VLOOKUP($A87,Table2.5a!$A$3:$Y$198,R$2,FALSE)-VLOOKUP($A87,#REF!,R$2,FALSE))/VLOOKUP($A87,Table2.5a!$A$3:$Y$198,R$2,FALSE)</f>
        <v>#REF!</v>
      </c>
      <c r="S87" s="4" t="e">
        <f>(VLOOKUP($A87,Table2.5a!$A$3:$Y$198,S$2,FALSE)-VLOOKUP($A87,#REF!,S$2,FALSE))/VLOOKUP($A87,Table2.5a!$A$3:$Y$198,S$2,FALSE)</f>
        <v>#REF!</v>
      </c>
      <c r="T87" s="4" t="e">
        <f>(VLOOKUP($A87,Table2.5a!$A$3:$Y$198,T$2,FALSE)-VLOOKUP($A87,#REF!,T$2,FALSE))/VLOOKUP($A87,Table2.5a!$A$3:$Y$198,T$2,FALSE)</f>
        <v>#REF!</v>
      </c>
      <c r="V87" s="78" t="str">
        <f>VLOOKUP($A87,Table2.5a!$A$3:$Y$198,E$2,FALSE)</f>
        <v>Kiana</v>
      </c>
      <c r="W87" s="79" t="str">
        <f>VLOOKUP($A87,Table2.5a!$A$3:$Y$198,F$2,FALSE)</f>
        <v>Kiana_grid</v>
      </c>
      <c r="X87" s="79" t="str">
        <f>VLOOKUP($A87,Table2.5a!$A$3:$Y$198,G$2,FALSE)</f>
        <v>Northwest Arctic</v>
      </c>
      <c r="Y87" s="80">
        <f>VLOOKUP($A87,Table2.5a!$A$3:$Y$198,H$2,FALSE)</f>
        <v>393.81690859166667</v>
      </c>
      <c r="Z87" s="88" t="e">
        <f>VLOOKUP($A87,#REF!,E$2,FALSE)</f>
        <v>#REF!</v>
      </c>
      <c r="AA87" s="66" t="e">
        <f>VLOOKUP($A87,#REF!,F$2,FALSE)</f>
        <v>#REF!</v>
      </c>
      <c r="AB87" s="66" t="e">
        <f>VLOOKUP($A87,#REF!,G$2,FALSE)</f>
        <v>#REF!</v>
      </c>
      <c r="AC87" s="89" t="e">
        <f>VLOOKUP($A87,#REF!,H$2,FALSE)</f>
        <v>#REF!</v>
      </c>
      <c r="AD87" s="65">
        <f>VLOOKUP($A87,Table2.5a!$A$3:$Y$198,I$2,FALSE)</f>
        <v>745.00699999999995</v>
      </c>
      <c r="AE87" s="66">
        <f>VLOOKUP($A87,Table2.5a!$A$3:$Y$198,J$2,FALSE)</f>
        <v>115.16666666666667</v>
      </c>
      <c r="AF87" s="66">
        <f>VLOOKUP($A87,Table2.5a!$A$3:$Y$198,K$2,FALSE)</f>
        <v>0.52860833333333335</v>
      </c>
      <c r="AG87" s="67">
        <f>VLOOKUP($A87,Table2.5a!$A$3:$Y$198,L$2,FALSE)</f>
        <v>110.16303388333333</v>
      </c>
      <c r="AH87" s="88" t="e">
        <f>VLOOKUP($A87,#REF!,I$2,FALSE)</f>
        <v>#REF!</v>
      </c>
      <c r="AI87" s="66" t="e">
        <f>VLOOKUP($A87,#REF!,J$2,FALSE)</f>
        <v>#REF!</v>
      </c>
      <c r="AJ87" s="66" t="e">
        <f>VLOOKUP($A87,#REF!,K$2,FALSE)</f>
        <v>#REF!</v>
      </c>
      <c r="AK87" s="89" t="e">
        <f>VLOOKUP($A87,#REF!,L$2,FALSE)</f>
        <v>#REF!</v>
      </c>
      <c r="AL87" s="65">
        <f>VLOOKUP($A87,Table2.5a!$A$3:$Y$198,M$2,FALSE)</f>
        <v>208.40199999999999</v>
      </c>
      <c r="AM87" s="66">
        <f>VLOOKUP($A87,Table2.5a!$A$3:$Y$198,N$2,FALSE)</f>
        <v>12.833333333333334</v>
      </c>
      <c r="AN87" s="66">
        <f>VLOOKUP($A87,Table2.5a!$A$3:$Y$198,O$2,FALSE)</f>
        <v>0.52860833333333335</v>
      </c>
      <c r="AO87" s="67">
        <f>VLOOKUP($A87,Table2.5a!$A$3:$Y$198,P$2,FALSE)</f>
        <v>340.614594275</v>
      </c>
      <c r="AP87" s="88" t="e">
        <f>VLOOKUP($A87,#REF!,M$2,FALSE)</f>
        <v>#REF!</v>
      </c>
      <c r="AQ87" s="66" t="e">
        <f>VLOOKUP($A87,#REF!,N$2,FALSE)</f>
        <v>#REF!</v>
      </c>
      <c r="AR87" s="96" t="e">
        <f>VLOOKUP($A87,#REF!,O$2,FALSE)</f>
        <v>#REF!</v>
      </c>
      <c r="AS87" s="96" t="e">
        <f>VLOOKUP($A87,#REF!,P$2,FALSE)</f>
        <v>#REF!</v>
      </c>
      <c r="AT87" s="65">
        <f>VLOOKUP($A87,Table2.5a!$A$3:$Y$198,Q$2,FALSE)</f>
        <v>644.36099999999999</v>
      </c>
      <c r="AU87" s="66">
        <f>VLOOKUP($A87,Table2.5a!$A$3:$Y$198,R$2,FALSE)</f>
        <v>26.583333333333332</v>
      </c>
      <c r="AV87" s="66">
        <f>VLOOKUP($A87,Table2.5a!$A$3:$Y$198,S$2,FALSE)</f>
        <v>0.52860833333333335</v>
      </c>
      <c r="AW87" s="67">
        <f>VLOOKUP($A87,Table2.5a!$A$3:$Y$198,T$2,FALSE)</f>
        <v>844.59453674999997</v>
      </c>
      <c r="AX87" s="88" t="e">
        <f>VLOOKUP($A87,#REF!,Q$2,FALSE)</f>
        <v>#REF!</v>
      </c>
      <c r="AY87" s="66" t="e">
        <f>VLOOKUP($A87,#REF!,R$2,FALSE)</f>
        <v>#REF!</v>
      </c>
      <c r="AZ87" s="66" t="e">
        <f>VLOOKUP($A87,#REF!,S$2,FALSE)</f>
        <v>#REF!</v>
      </c>
      <c r="BA87" s="89" t="e">
        <f>VLOOKUP($A87,#REF!,T$2,FALSE)</f>
        <v>#REF!</v>
      </c>
    </row>
    <row r="88" spans="1:53" x14ac:dyDescent="0.25">
      <c r="A88" t="s">
        <v>983</v>
      </c>
      <c r="B88">
        <f>VLOOKUP($A88,Table2.5a!$A$3:$Y$198,'2.5a comparison'!B$2,FALSE)</f>
        <v>332080</v>
      </c>
      <c r="C88">
        <f>VLOOKUP($A88,Table2.5a!$A$3:$Y$198,'2.5a comparison'!C$2,FALSE)</f>
        <v>446</v>
      </c>
      <c r="D88" t="str">
        <f>VLOOKUP($A88,Table2.5a!$A$3:$Y$198,'2.5a comparison'!D$2,FALSE)</f>
        <v>Kipnuk Light Plant</v>
      </c>
      <c r="E88" s="4" t="e">
        <f>(VLOOKUP($A88,Table2.5a!$A$3:$Y$198,E$2,FALSE)-VLOOKUP($A88,#REF!,E$2,FALSE))/VLOOKUP($A88,Table2.5a!$A$3:$Y$198,E$2,FALSE)</f>
        <v>#VALUE!</v>
      </c>
      <c r="F88" s="4" t="e">
        <f>(VLOOKUP($A88,Table2.5a!$A$3:$Y$198,F$2,FALSE)-VLOOKUP($A88,#REF!,F$2,FALSE))/VLOOKUP($A88,Table2.5a!$A$3:$Y$198,F$2,FALSE)</f>
        <v>#VALUE!</v>
      </c>
      <c r="G88" s="4" t="e">
        <f>(VLOOKUP($A88,Table2.5a!$A$3:$Y$198,G$2,FALSE)-VLOOKUP($A88,#REF!,G$2,FALSE))/VLOOKUP($A88,Table2.5a!$A$3:$Y$198,G$2,FALSE)</f>
        <v>#VALUE!</v>
      </c>
      <c r="H88" s="4" t="e">
        <f>(VLOOKUP($A88,Table2.5a!$A$3:$Y$198,H$2,FALSE)-VLOOKUP($A88,#REF!,H$2,FALSE))/VLOOKUP($A88,Table2.5a!$A$3:$Y$198,H$2,FALSE)</f>
        <v>#REF!</v>
      </c>
      <c r="I88" s="4" t="e">
        <f>(VLOOKUP($A88,Table2.5a!$A$3:$Y$198,I$2,FALSE)-VLOOKUP($A88,#REF!,I$2,FALSE))/VLOOKUP($A88,Table2.5a!$A$3:$Y$198,I$2,FALSE)</f>
        <v>#REF!</v>
      </c>
      <c r="J88" s="4" t="e">
        <f>(VLOOKUP($A88,Table2.5a!$A$3:$Y$198,J$2,FALSE)-VLOOKUP($A88,#REF!,J$2,FALSE))/VLOOKUP($A88,Table2.5a!$A$3:$Y$198,J$2,FALSE)</f>
        <v>#REF!</v>
      </c>
      <c r="K88" s="4" t="e">
        <f>(VLOOKUP($A88,Table2.5a!$A$3:$Y$198,K$2,FALSE)-VLOOKUP($A88,#REF!,K$2,FALSE))/VLOOKUP($A88,Table2.5a!$A$3:$Y$198,K$2,FALSE)</f>
        <v>#REF!</v>
      </c>
      <c r="L88" s="4" t="e">
        <f>(VLOOKUP($A88,Table2.5a!$A$3:$Y$198,L$2,FALSE)-VLOOKUP($A88,#REF!,L$2,FALSE))/VLOOKUP($A88,Table2.5a!$A$3:$Y$198,L$2,FALSE)</f>
        <v>#REF!</v>
      </c>
      <c r="M88" s="4" t="e">
        <f>(VLOOKUP($A88,Table2.5a!$A$3:$Y$198,M$2,FALSE)-VLOOKUP($A88,#REF!,M$2,FALSE))/VLOOKUP($A88,Table2.5a!$A$3:$Y$198,M$2,FALSE)</f>
        <v>#REF!</v>
      </c>
      <c r="N88" s="4" t="e">
        <f>(VLOOKUP($A88,Table2.5a!$A$3:$Y$198,N$2,FALSE)-VLOOKUP($A88,#REF!,N$2,FALSE))/VLOOKUP($A88,Table2.5a!$A$3:$Y$198,N$2,FALSE)</f>
        <v>#REF!</v>
      </c>
      <c r="O88" s="4" t="e">
        <f>(VLOOKUP($A88,Table2.5a!$A$3:$Y$198,O$2,FALSE)-VLOOKUP($A88,#REF!,O$2,FALSE))/VLOOKUP($A88,Table2.5a!$A$3:$Y$198,O$2,FALSE)</f>
        <v>#REF!</v>
      </c>
      <c r="P88" s="4" t="e">
        <f>(VLOOKUP($A88,Table2.5a!$A$3:$Y$198,P$2,FALSE)-VLOOKUP($A88,#REF!,P$2,FALSE))/VLOOKUP($A88,Table2.5a!$A$3:$Y$198,P$2,FALSE)</f>
        <v>#REF!</v>
      </c>
      <c r="Q88" s="4" t="e">
        <f>(VLOOKUP($A88,Table2.5a!$A$3:$Y$198,Q$2,FALSE)-VLOOKUP($A88,#REF!,Q$2,FALSE))/VLOOKUP($A88,Table2.5a!$A$3:$Y$198,Q$2,FALSE)</f>
        <v>#REF!</v>
      </c>
      <c r="R88" s="4" t="e">
        <f>(VLOOKUP($A88,Table2.5a!$A$3:$Y$198,R$2,FALSE)-VLOOKUP($A88,#REF!,R$2,FALSE))/VLOOKUP($A88,Table2.5a!$A$3:$Y$198,R$2,FALSE)</f>
        <v>#REF!</v>
      </c>
      <c r="S88" s="4" t="e">
        <f>(VLOOKUP($A88,Table2.5a!$A$3:$Y$198,S$2,FALSE)-VLOOKUP($A88,#REF!,S$2,FALSE))/VLOOKUP($A88,Table2.5a!$A$3:$Y$198,S$2,FALSE)</f>
        <v>#REF!</v>
      </c>
      <c r="T88" s="4" t="e">
        <f>(VLOOKUP($A88,Table2.5a!$A$3:$Y$198,T$2,FALSE)-VLOOKUP($A88,#REF!,T$2,FALSE))/VLOOKUP($A88,Table2.5a!$A$3:$Y$198,T$2,FALSE)</f>
        <v>#REF!</v>
      </c>
      <c r="V88" s="78" t="str">
        <f>VLOOKUP($A88,Table2.5a!$A$3:$Y$198,E$2,FALSE)</f>
        <v>Kipnuk</v>
      </c>
      <c r="W88" s="79" t="str">
        <f>VLOOKUP($A88,Table2.5a!$A$3:$Y$198,F$2,FALSE)</f>
        <v>Kipnuk_grid</v>
      </c>
      <c r="X88" s="79" t="str">
        <f>VLOOKUP($A88,Table2.5a!$A$3:$Y$198,G$2,FALSE)</f>
        <v>Lower Yukon-Kuskokwim</v>
      </c>
      <c r="Y88" s="80">
        <f>VLOOKUP($A88,Table2.5a!$A$3:$Y$198,H$2,FALSE)</f>
        <v>637.2789150000001</v>
      </c>
      <c r="Z88" s="88" t="e">
        <f>VLOOKUP($A88,#REF!,E$2,FALSE)</f>
        <v>#REF!</v>
      </c>
      <c r="AA88" s="66" t="e">
        <f>VLOOKUP($A88,#REF!,F$2,FALSE)</f>
        <v>#REF!</v>
      </c>
      <c r="AB88" s="66" t="e">
        <f>VLOOKUP($A88,#REF!,G$2,FALSE)</f>
        <v>#REF!</v>
      </c>
      <c r="AC88" s="89" t="e">
        <f>VLOOKUP($A88,#REF!,H$2,FALSE)</f>
        <v>#REF!</v>
      </c>
      <c r="AD88" s="65">
        <f>VLOOKUP($A88,Table2.5a!$A$3:$Y$198,I$2,FALSE)</f>
        <v>923.32500000000005</v>
      </c>
      <c r="AE88" s="66">
        <f>VLOOKUP($A88,Table2.5a!$A$3:$Y$198,J$2,FALSE)</f>
        <v>198.41666666666666</v>
      </c>
      <c r="AF88" s="66">
        <f>VLOOKUP($A88,Table2.5a!$A$3:$Y$198,K$2,FALSE)</f>
        <v>0.69020000000000004</v>
      </c>
      <c r="AG88" s="67">
        <f>VLOOKUP($A88,Table2.5a!$A$3:$Y$198,L$2,FALSE)</f>
        <v>403.55234780000001</v>
      </c>
      <c r="AH88" s="88" t="e">
        <f>VLOOKUP($A88,#REF!,I$2,FALSE)</f>
        <v>#REF!</v>
      </c>
      <c r="AI88" s="66" t="e">
        <f>VLOOKUP($A88,#REF!,J$2,FALSE)</f>
        <v>#REF!</v>
      </c>
      <c r="AJ88" s="66" t="e">
        <f>VLOOKUP($A88,#REF!,K$2,FALSE)</f>
        <v>#REF!</v>
      </c>
      <c r="AK88" s="89" t="e">
        <f>VLOOKUP($A88,#REF!,L$2,FALSE)</f>
        <v>#REF!</v>
      </c>
      <c r="AL88" s="65">
        <f>VLOOKUP($A88,Table2.5a!$A$3:$Y$198,M$2,FALSE)</f>
        <v>584.68899999999996</v>
      </c>
      <c r="AM88" s="66">
        <f>VLOOKUP($A88,Table2.5a!$A$3:$Y$198,N$2,FALSE)</f>
        <v>6</v>
      </c>
      <c r="AN88" s="66">
        <f>VLOOKUP($A88,Table2.5a!$A$3:$Y$198,O$2,FALSE)</f>
        <v>0.69020000000000004</v>
      </c>
      <c r="AO88" s="67">
        <f>VLOOKUP($A88,Table2.5a!$A$3:$Y$198,P$2,FALSE)</f>
        <v>64.911239399999999</v>
      </c>
      <c r="AP88" s="88" t="e">
        <f>VLOOKUP($A88,#REF!,M$2,FALSE)</f>
        <v>#REF!</v>
      </c>
      <c r="AQ88" s="66" t="e">
        <f>VLOOKUP($A88,#REF!,N$2,FALSE)</f>
        <v>#REF!</v>
      </c>
      <c r="AR88" s="96" t="e">
        <f>VLOOKUP($A88,#REF!,O$2,FALSE)</f>
        <v>#REF!</v>
      </c>
      <c r="AS88" s="96" t="e">
        <f>VLOOKUP($A88,#REF!,P$2,FALSE)</f>
        <v>#REF!</v>
      </c>
      <c r="AT88" s="65">
        <f>VLOOKUP($A88,Table2.5a!$A$3:$Y$198,Q$2,FALSE)</f>
        <v>94.046999999999997</v>
      </c>
      <c r="AU88" s="66">
        <f>VLOOKUP($A88,Table2.5a!$A$3:$Y$198,R$2,FALSE)</f>
        <v>31.75</v>
      </c>
      <c r="AV88" s="66">
        <f>VLOOKUP($A88,Table2.5a!$A$3:$Y$198,S$2,FALSE)</f>
        <v>0.69020000000000004</v>
      </c>
      <c r="AW88" s="67">
        <f>VLOOKUP($A88,Table2.5a!$A$3:$Y$198,T$2,FALSE)</f>
        <v>1105.7425022000002</v>
      </c>
      <c r="AX88" s="88" t="e">
        <f>VLOOKUP($A88,#REF!,Q$2,FALSE)</f>
        <v>#REF!</v>
      </c>
      <c r="AY88" s="66" t="e">
        <f>VLOOKUP($A88,#REF!,R$2,FALSE)</f>
        <v>#REF!</v>
      </c>
      <c r="AZ88" s="66" t="e">
        <f>VLOOKUP($A88,#REF!,S$2,FALSE)</f>
        <v>#REF!</v>
      </c>
      <c r="BA88" s="89" t="e">
        <f>VLOOKUP($A88,#REF!,T$2,FALSE)</f>
        <v>#REF!</v>
      </c>
    </row>
    <row r="89" spans="1:53" x14ac:dyDescent="0.25">
      <c r="A89" t="s">
        <v>621</v>
      </c>
      <c r="B89">
        <f>VLOOKUP($A89,Table2.5a!$A$3:$Y$198,'2.5a comparison'!B$2,FALSE)</f>
        <v>331410</v>
      </c>
      <c r="C89">
        <f>VLOOKUP($A89,Table2.5a!$A$3:$Y$198,'2.5a comparison'!C$2,FALSE)</f>
        <v>169</v>
      </c>
      <c r="D89" t="str">
        <f>VLOOKUP($A89,Table2.5a!$A$3:$Y$198,'2.5a comparison'!D$2,FALSE)</f>
        <v>Alaska Village Electric Cooperative</v>
      </c>
      <c r="E89" s="4" t="e">
        <f>(VLOOKUP($A89,Table2.5a!$A$3:$Y$198,E$2,FALSE)-VLOOKUP($A89,#REF!,E$2,FALSE))/VLOOKUP($A89,Table2.5a!$A$3:$Y$198,E$2,FALSE)</f>
        <v>#VALUE!</v>
      </c>
      <c r="F89" s="4" t="e">
        <f>(VLOOKUP($A89,Table2.5a!$A$3:$Y$198,F$2,FALSE)-VLOOKUP($A89,#REF!,F$2,FALSE))/VLOOKUP($A89,Table2.5a!$A$3:$Y$198,F$2,FALSE)</f>
        <v>#VALUE!</v>
      </c>
      <c r="G89" s="4" t="e">
        <f>(VLOOKUP($A89,Table2.5a!$A$3:$Y$198,G$2,FALSE)-VLOOKUP($A89,#REF!,G$2,FALSE))/VLOOKUP($A89,Table2.5a!$A$3:$Y$198,G$2,FALSE)</f>
        <v>#VALUE!</v>
      </c>
      <c r="H89" s="4" t="e">
        <f>(VLOOKUP($A89,Table2.5a!$A$3:$Y$198,H$2,FALSE)-VLOOKUP($A89,#REF!,H$2,FALSE))/VLOOKUP($A89,Table2.5a!$A$3:$Y$198,H$2,FALSE)</f>
        <v>#REF!</v>
      </c>
      <c r="I89" s="4" t="e">
        <f>(VLOOKUP($A89,Table2.5a!$A$3:$Y$198,I$2,FALSE)-VLOOKUP($A89,#REF!,I$2,FALSE))/VLOOKUP($A89,Table2.5a!$A$3:$Y$198,I$2,FALSE)</f>
        <v>#REF!</v>
      </c>
      <c r="J89" s="4" t="e">
        <f>(VLOOKUP($A89,Table2.5a!$A$3:$Y$198,J$2,FALSE)-VLOOKUP($A89,#REF!,J$2,FALSE))/VLOOKUP($A89,Table2.5a!$A$3:$Y$198,J$2,FALSE)</f>
        <v>#REF!</v>
      </c>
      <c r="K89" s="4" t="e">
        <f>(VLOOKUP($A89,Table2.5a!$A$3:$Y$198,K$2,FALSE)-VLOOKUP($A89,#REF!,K$2,FALSE))/VLOOKUP($A89,Table2.5a!$A$3:$Y$198,K$2,FALSE)</f>
        <v>#REF!</v>
      </c>
      <c r="L89" s="4" t="e">
        <f>(VLOOKUP($A89,Table2.5a!$A$3:$Y$198,L$2,FALSE)-VLOOKUP($A89,#REF!,L$2,FALSE))/VLOOKUP($A89,Table2.5a!$A$3:$Y$198,L$2,FALSE)</f>
        <v>#REF!</v>
      </c>
      <c r="M89" s="4" t="e">
        <f>(VLOOKUP($A89,Table2.5a!$A$3:$Y$198,M$2,FALSE)-VLOOKUP($A89,#REF!,M$2,FALSE))/VLOOKUP($A89,Table2.5a!$A$3:$Y$198,M$2,FALSE)</f>
        <v>#REF!</v>
      </c>
      <c r="N89" s="4" t="e">
        <f>(VLOOKUP($A89,Table2.5a!$A$3:$Y$198,N$2,FALSE)-VLOOKUP($A89,#REF!,N$2,FALSE))/VLOOKUP($A89,Table2.5a!$A$3:$Y$198,N$2,FALSE)</f>
        <v>#REF!</v>
      </c>
      <c r="O89" s="4" t="e">
        <f>(VLOOKUP($A89,Table2.5a!$A$3:$Y$198,O$2,FALSE)-VLOOKUP($A89,#REF!,O$2,FALSE))/VLOOKUP($A89,Table2.5a!$A$3:$Y$198,O$2,FALSE)</f>
        <v>#REF!</v>
      </c>
      <c r="P89" s="4" t="e">
        <f>(VLOOKUP($A89,Table2.5a!$A$3:$Y$198,P$2,FALSE)-VLOOKUP($A89,#REF!,P$2,FALSE))/VLOOKUP($A89,Table2.5a!$A$3:$Y$198,P$2,FALSE)</f>
        <v>#REF!</v>
      </c>
      <c r="Q89" s="4" t="e">
        <f>(VLOOKUP($A89,Table2.5a!$A$3:$Y$198,Q$2,FALSE)-VLOOKUP($A89,#REF!,Q$2,FALSE))/VLOOKUP($A89,Table2.5a!$A$3:$Y$198,Q$2,FALSE)</f>
        <v>#REF!</v>
      </c>
      <c r="R89" s="4" t="e">
        <f>(VLOOKUP($A89,Table2.5a!$A$3:$Y$198,R$2,FALSE)-VLOOKUP($A89,#REF!,R$2,FALSE))/VLOOKUP($A89,Table2.5a!$A$3:$Y$198,R$2,FALSE)</f>
        <v>#REF!</v>
      </c>
      <c r="S89" s="4" t="e">
        <f>(VLOOKUP($A89,Table2.5a!$A$3:$Y$198,S$2,FALSE)-VLOOKUP($A89,#REF!,S$2,FALSE))/VLOOKUP($A89,Table2.5a!$A$3:$Y$198,S$2,FALSE)</f>
        <v>#REF!</v>
      </c>
      <c r="T89" s="4" t="e">
        <f>(VLOOKUP($A89,Table2.5a!$A$3:$Y$198,T$2,FALSE)-VLOOKUP($A89,#REF!,T$2,FALSE))/VLOOKUP($A89,Table2.5a!$A$3:$Y$198,T$2,FALSE)</f>
        <v>#REF!</v>
      </c>
      <c r="V89" s="78" t="str">
        <f>VLOOKUP($A89,Table2.5a!$A$3:$Y$198,E$2,FALSE)</f>
        <v>Kivalina</v>
      </c>
      <c r="W89" s="79" t="str">
        <f>VLOOKUP($A89,Table2.5a!$A$3:$Y$198,F$2,FALSE)</f>
        <v>Kivalina_grid</v>
      </c>
      <c r="X89" s="79" t="str">
        <f>VLOOKUP($A89,Table2.5a!$A$3:$Y$198,G$2,FALSE)</f>
        <v>Northwest Arctic</v>
      </c>
      <c r="Y89" s="80">
        <f>VLOOKUP($A89,Table2.5a!$A$3:$Y$198,H$2,FALSE)</f>
        <v>332.62849440833332</v>
      </c>
      <c r="Z89" s="88" t="e">
        <f>VLOOKUP($A89,#REF!,E$2,FALSE)</f>
        <v>#REF!</v>
      </c>
      <c r="AA89" s="66" t="e">
        <f>VLOOKUP($A89,#REF!,F$2,FALSE)</f>
        <v>#REF!</v>
      </c>
      <c r="AB89" s="66" t="e">
        <f>VLOOKUP($A89,#REF!,G$2,FALSE)</f>
        <v>#REF!</v>
      </c>
      <c r="AC89" s="89" t="e">
        <f>VLOOKUP($A89,#REF!,H$2,FALSE)</f>
        <v>#REF!</v>
      </c>
      <c r="AD89" s="65">
        <f>VLOOKUP($A89,Table2.5a!$A$3:$Y$198,I$2,FALSE)</f>
        <v>636.43700000000001</v>
      </c>
      <c r="AE89" s="66">
        <f>VLOOKUP($A89,Table2.5a!$A$3:$Y$198,J$2,FALSE)</f>
        <v>90.25</v>
      </c>
      <c r="AF89" s="66">
        <f>VLOOKUP($A89,Table2.5a!$A$3:$Y$198,K$2,FALSE)</f>
        <v>0.52264166666666667</v>
      </c>
      <c r="AG89" s="67">
        <f>VLOOKUP($A89,Table2.5a!$A$3:$Y$198,L$2,FALSE)</f>
        <v>300.07575820000005</v>
      </c>
      <c r="AH89" s="88" t="e">
        <f>VLOOKUP($A89,#REF!,I$2,FALSE)</f>
        <v>#REF!</v>
      </c>
      <c r="AI89" s="66" t="e">
        <f>VLOOKUP($A89,#REF!,J$2,FALSE)</f>
        <v>#REF!</v>
      </c>
      <c r="AJ89" s="66" t="e">
        <f>VLOOKUP($A89,#REF!,K$2,FALSE)</f>
        <v>#REF!</v>
      </c>
      <c r="AK89" s="89" t="e">
        <f>VLOOKUP($A89,#REF!,L$2,FALSE)</f>
        <v>#REF!</v>
      </c>
      <c r="AL89" s="65">
        <f>VLOOKUP($A89,Table2.5a!$A$3:$Y$198,M$2,FALSE)</f>
        <v>574.15200000000004</v>
      </c>
      <c r="AM89" s="66">
        <f>VLOOKUP($A89,Table2.5a!$A$3:$Y$198,N$2,FALSE)</f>
        <v>8.75</v>
      </c>
      <c r="AN89" s="66">
        <f>VLOOKUP($A89,Table2.5a!$A$3:$Y$198,O$2,FALSE)</f>
        <v>0.52264166666666667</v>
      </c>
      <c r="AO89" s="67">
        <f>VLOOKUP($A89,Table2.5a!$A$3:$Y$198,P$2,FALSE)</f>
        <v>294.88644909166663</v>
      </c>
      <c r="AP89" s="88" t="e">
        <f>VLOOKUP($A89,#REF!,M$2,FALSE)</f>
        <v>#REF!</v>
      </c>
      <c r="AQ89" s="66" t="e">
        <f>VLOOKUP($A89,#REF!,N$2,FALSE)</f>
        <v>#REF!</v>
      </c>
      <c r="AR89" s="96" t="e">
        <f>VLOOKUP($A89,#REF!,O$2,FALSE)</f>
        <v>#REF!</v>
      </c>
      <c r="AS89" s="96" t="e">
        <f>VLOOKUP($A89,#REF!,P$2,FALSE)</f>
        <v>#REF!</v>
      </c>
      <c r="AT89" s="65">
        <f>VLOOKUP($A89,Table2.5a!$A$3:$Y$198,Q$2,FALSE)</f>
        <v>564.22299999999996</v>
      </c>
      <c r="AU89" s="66">
        <f>VLOOKUP($A89,Table2.5a!$A$3:$Y$198,R$2,FALSE)</f>
        <v>25.666666666666668</v>
      </c>
      <c r="AV89" s="66">
        <f>VLOOKUP($A89,Table2.5a!$A$3:$Y$198,S$2,FALSE)</f>
        <v>0.52264166666666667</v>
      </c>
      <c r="AW89" s="67">
        <f>VLOOKUP($A89,Table2.5a!$A$3:$Y$198,T$2,FALSE)</f>
        <v>927.59070169999995</v>
      </c>
      <c r="AX89" s="88" t="e">
        <f>VLOOKUP($A89,#REF!,Q$2,FALSE)</f>
        <v>#REF!</v>
      </c>
      <c r="AY89" s="66" t="e">
        <f>VLOOKUP($A89,#REF!,R$2,FALSE)</f>
        <v>#REF!</v>
      </c>
      <c r="AZ89" s="66" t="e">
        <f>VLOOKUP($A89,#REF!,S$2,FALSE)</f>
        <v>#REF!</v>
      </c>
      <c r="BA89" s="89" t="e">
        <f>VLOOKUP($A89,#REF!,T$2,FALSE)</f>
        <v>#REF!</v>
      </c>
    </row>
    <row r="90" spans="1:53" x14ac:dyDescent="0.25">
      <c r="A90" t="s">
        <v>429</v>
      </c>
      <c r="B90">
        <f>VLOOKUP($A90,Table2.5a!$A$3:$Y$198,'2.5a comparison'!B$2,FALSE)</f>
        <v>331155</v>
      </c>
      <c r="C90">
        <f>VLOOKUP($A90,Table2.5a!$A$3:$Y$198,'2.5a comparison'!C$2,FALSE)</f>
        <v>2</v>
      </c>
      <c r="D90" t="str">
        <f>VLOOKUP($A90,Table2.5a!$A$3:$Y$198,'2.5a comparison'!D$2,FALSE)</f>
        <v>Alaska Power &amp; Telephone Company</v>
      </c>
      <c r="E90" s="4" t="e">
        <f>(VLOOKUP($A90,Table2.5a!$A$3:$Y$198,E$2,FALSE)-VLOOKUP($A90,#REF!,E$2,FALSE))/VLOOKUP($A90,Table2.5a!$A$3:$Y$198,E$2,FALSE)</f>
        <v>#VALUE!</v>
      </c>
      <c r="F90" s="4" t="e">
        <f>(VLOOKUP($A90,Table2.5a!$A$3:$Y$198,F$2,FALSE)-VLOOKUP($A90,#REF!,F$2,FALSE))/VLOOKUP($A90,Table2.5a!$A$3:$Y$198,F$2,FALSE)</f>
        <v>#VALUE!</v>
      </c>
      <c r="G90" s="4" t="e">
        <f>(VLOOKUP($A90,Table2.5a!$A$3:$Y$198,G$2,FALSE)-VLOOKUP($A90,#REF!,G$2,FALSE))/VLOOKUP($A90,Table2.5a!$A$3:$Y$198,G$2,FALSE)</f>
        <v>#VALUE!</v>
      </c>
      <c r="H90" s="4" t="e">
        <f>(VLOOKUP($A90,Table2.5a!$A$3:$Y$198,H$2,FALSE)-VLOOKUP($A90,#REF!,H$2,FALSE))/VLOOKUP($A90,Table2.5a!$A$3:$Y$198,H$2,FALSE)</f>
        <v>#REF!</v>
      </c>
      <c r="I90" s="4" t="e">
        <f>(VLOOKUP($A90,Table2.5a!$A$3:$Y$198,I$2,FALSE)-VLOOKUP($A90,#REF!,I$2,FALSE))/VLOOKUP($A90,Table2.5a!$A$3:$Y$198,I$2,FALSE)</f>
        <v>#REF!</v>
      </c>
      <c r="J90" s="4" t="e">
        <f>(VLOOKUP($A90,Table2.5a!$A$3:$Y$198,J$2,FALSE)-VLOOKUP($A90,#REF!,J$2,FALSE))/VLOOKUP($A90,Table2.5a!$A$3:$Y$198,J$2,FALSE)</f>
        <v>#REF!</v>
      </c>
      <c r="K90" s="4" t="e">
        <f>(VLOOKUP($A90,Table2.5a!$A$3:$Y$198,K$2,FALSE)-VLOOKUP($A90,#REF!,K$2,FALSE))/VLOOKUP($A90,Table2.5a!$A$3:$Y$198,K$2,FALSE)</f>
        <v>#REF!</v>
      </c>
      <c r="L90" s="4" t="e">
        <f>(VLOOKUP($A90,Table2.5a!$A$3:$Y$198,L$2,FALSE)-VLOOKUP($A90,#REF!,L$2,FALSE))/VLOOKUP($A90,Table2.5a!$A$3:$Y$198,L$2,FALSE)</f>
        <v>#REF!</v>
      </c>
      <c r="M90" s="4" t="e">
        <f>(VLOOKUP($A90,Table2.5a!$A$3:$Y$198,M$2,FALSE)-VLOOKUP($A90,#REF!,M$2,FALSE))/VLOOKUP($A90,Table2.5a!$A$3:$Y$198,M$2,FALSE)</f>
        <v>#REF!</v>
      </c>
      <c r="N90" s="4" t="e">
        <f>(VLOOKUP($A90,Table2.5a!$A$3:$Y$198,N$2,FALSE)-VLOOKUP($A90,#REF!,N$2,FALSE))/VLOOKUP($A90,Table2.5a!$A$3:$Y$198,N$2,FALSE)</f>
        <v>#REF!</v>
      </c>
      <c r="O90" s="4" t="e">
        <f>(VLOOKUP($A90,Table2.5a!$A$3:$Y$198,O$2,FALSE)-VLOOKUP($A90,#REF!,O$2,FALSE))/VLOOKUP($A90,Table2.5a!$A$3:$Y$198,O$2,FALSE)</f>
        <v>#REF!</v>
      </c>
      <c r="P90" s="4" t="e">
        <f>(VLOOKUP($A90,Table2.5a!$A$3:$Y$198,P$2,FALSE)-VLOOKUP($A90,#REF!,P$2,FALSE))/VLOOKUP($A90,Table2.5a!$A$3:$Y$198,P$2,FALSE)</f>
        <v>#REF!</v>
      </c>
      <c r="Q90" s="4" t="e">
        <f>(VLOOKUP($A90,Table2.5a!$A$3:$Y$198,Q$2,FALSE)-VLOOKUP($A90,#REF!,Q$2,FALSE))/VLOOKUP($A90,Table2.5a!$A$3:$Y$198,Q$2,FALSE)</f>
        <v>#REF!</v>
      </c>
      <c r="R90" s="4" t="e">
        <f>(VLOOKUP($A90,Table2.5a!$A$3:$Y$198,R$2,FALSE)-VLOOKUP($A90,#REF!,R$2,FALSE))/VLOOKUP($A90,Table2.5a!$A$3:$Y$198,R$2,FALSE)</f>
        <v>#REF!</v>
      </c>
      <c r="S90" s="4" t="e">
        <f>(VLOOKUP($A90,Table2.5a!$A$3:$Y$198,S$2,FALSE)-VLOOKUP($A90,#REF!,S$2,FALSE))/VLOOKUP($A90,Table2.5a!$A$3:$Y$198,S$2,FALSE)</f>
        <v>#REF!</v>
      </c>
      <c r="T90" s="4" t="e">
        <f>(VLOOKUP($A90,Table2.5a!$A$3:$Y$198,T$2,FALSE)-VLOOKUP($A90,#REF!,T$2,FALSE))/VLOOKUP($A90,Table2.5a!$A$3:$Y$198,T$2,FALSE)</f>
        <v>#REF!</v>
      </c>
      <c r="V90" s="78" t="str">
        <f>VLOOKUP($A90,Table2.5a!$A$3:$Y$198,E$2,FALSE)</f>
        <v>Klawock</v>
      </c>
      <c r="W90" s="79" t="str">
        <f>VLOOKUP($A90,Table2.5a!$A$3:$Y$198,F$2,FALSE)</f>
        <v>Prince of Wales Is._grid</v>
      </c>
      <c r="X90" s="79" t="str">
        <f>VLOOKUP($A90,Table2.5a!$A$3:$Y$198,G$2,FALSE)</f>
        <v>Southeast</v>
      </c>
      <c r="Y90" s="80">
        <f>VLOOKUP($A90,Table2.5a!$A$3:$Y$198,H$2,FALSE)</f>
        <v>684.08068819999983</v>
      </c>
      <c r="Z90" s="88" t="e">
        <f>VLOOKUP($A90,#REF!,E$2,FALSE)</f>
        <v>#REF!</v>
      </c>
      <c r="AA90" s="66" t="e">
        <f>VLOOKUP($A90,#REF!,F$2,FALSE)</f>
        <v>#REF!</v>
      </c>
      <c r="AB90" s="66" t="e">
        <f>VLOOKUP($A90,#REF!,G$2,FALSE)</f>
        <v>#REF!</v>
      </c>
      <c r="AC90" s="89" t="e">
        <f>VLOOKUP($A90,#REF!,H$2,FALSE)</f>
        <v>#REF!</v>
      </c>
      <c r="AD90" s="65">
        <f>VLOOKUP($A90,Table2.5a!$A$3:$Y$198,I$2,FALSE)</f>
        <v>2328.3890000000001</v>
      </c>
      <c r="AE90" s="66">
        <f>VLOOKUP($A90,Table2.5a!$A$3:$Y$198,J$2,FALSE)</f>
        <v>392.75</v>
      </c>
      <c r="AF90" s="66">
        <f>VLOOKUP($A90,Table2.5a!$A$3:$Y$198,K$2,FALSE)</f>
        <v>0.29379999999999989</v>
      </c>
      <c r="AG90" s="67">
        <f>VLOOKUP($A90,Table2.5a!$A$3:$Y$198,L$2,FALSE)</f>
        <v>1485.9287559999993</v>
      </c>
      <c r="AH90" s="88" t="e">
        <f>VLOOKUP($A90,#REF!,I$2,FALSE)</f>
        <v>#REF!</v>
      </c>
      <c r="AI90" s="66" t="e">
        <f>VLOOKUP($A90,#REF!,J$2,FALSE)</f>
        <v>#REF!</v>
      </c>
      <c r="AJ90" s="66" t="e">
        <f>VLOOKUP($A90,#REF!,K$2,FALSE)</f>
        <v>#REF!</v>
      </c>
      <c r="AK90" s="89" t="e">
        <f>VLOOKUP($A90,#REF!,L$2,FALSE)</f>
        <v>#REF!</v>
      </c>
      <c r="AL90" s="65">
        <f>VLOOKUP($A90,Table2.5a!$A$3:$Y$198,M$2,FALSE)</f>
        <v>5057.62</v>
      </c>
      <c r="AM90" s="66">
        <f>VLOOKUP($A90,Table2.5a!$A$3:$Y$198,N$2,FALSE)</f>
        <v>21.166666666666668</v>
      </c>
      <c r="AN90" s="66">
        <f>VLOOKUP($A90,Table2.5a!$A$3:$Y$198,O$2,FALSE)</f>
        <v>0.29379999999999989</v>
      </c>
      <c r="AO90" s="67">
        <f>VLOOKUP($A90,Table2.5a!$A$3:$Y$198,P$2,FALSE)</f>
        <v>265.62399239999991</v>
      </c>
      <c r="AP90" s="88" t="e">
        <f>VLOOKUP($A90,#REF!,M$2,FALSE)</f>
        <v>#REF!</v>
      </c>
      <c r="AQ90" s="66" t="e">
        <f>VLOOKUP($A90,#REF!,N$2,FALSE)</f>
        <v>#REF!</v>
      </c>
      <c r="AR90" s="96" t="e">
        <f>VLOOKUP($A90,#REF!,O$2,FALSE)</f>
        <v>#REF!</v>
      </c>
      <c r="AS90" s="96" t="e">
        <f>VLOOKUP($A90,#REF!,P$2,FALSE)</f>
        <v>#REF!</v>
      </c>
      <c r="AT90" s="65">
        <f>VLOOKUP($A90,Table2.5a!$A$3:$Y$198,Q$2,FALSE)</f>
        <v>904.09799999999996</v>
      </c>
      <c r="AU90" s="66">
        <f>VLOOKUP($A90,Table2.5a!$A$3:$Y$198,R$2,FALSE)</f>
        <v>149.91666666666666</v>
      </c>
      <c r="AV90" s="66">
        <f>VLOOKUP($A90,Table2.5a!$A$3:$Y$198,S$2,FALSE)</f>
        <v>0.29379999999999989</v>
      </c>
      <c r="AW90" s="67">
        <f>VLOOKUP($A90,Table2.5a!$A$3:$Y$198,T$2,FALSE)</f>
        <v>2435.6334365999992</v>
      </c>
      <c r="AX90" s="88" t="e">
        <f>VLOOKUP($A90,#REF!,Q$2,FALSE)</f>
        <v>#REF!</v>
      </c>
      <c r="AY90" s="66" t="e">
        <f>VLOOKUP($A90,#REF!,R$2,FALSE)</f>
        <v>#REF!</v>
      </c>
      <c r="AZ90" s="66" t="e">
        <f>VLOOKUP($A90,#REF!,S$2,FALSE)</f>
        <v>#REF!</v>
      </c>
      <c r="BA90" s="89" t="e">
        <f>VLOOKUP($A90,#REF!,T$2,FALSE)</f>
        <v>#REF!</v>
      </c>
    </row>
    <row r="91" spans="1:53" x14ac:dyDescent="0.25">
      <c r="A91" t="s">
        <v>747</v>
      </c>
      <c r="B91">
        <f>VLOOKUP($A91,Table2.5a!$A$3:$Y$198,'2.5a comparison'!B$2,FALSE)</f>
        <v>332700</v>
      </c>
      <c r="C91">
        <f>VLOOKUP($A91,Table2.5a!$A$3:$Y$198,'2.5a comparison'!C$2,FALSE)</f>
        <v>240</v>
      </c>
      <c r="D91" t="str">
        <f>VLOOKUP($A91,Table2.5a!$A$3:$Y$198,'2.5a comparison'!D$2,FALSE)</f>
        <v>Inside Passage Electric</v>
      </c>
      <c r="E91" s="4" t="e">
        <f>(VLOOKUP($A91,Table2.5a!$A$3:$Y$198,E$2,FALSE)-VLOOKUP($A91,#REF!,E$2,FALSE))/VLOOKUP($A91,Table2.5a!$A$3:$Y$198,E$2,FALSE)</f>
        <v>#VALUE!</v>
      </c>
      <c r="F91" s="4" t="e">
        <f>(VLOOKUP($A91,Table2.5a!$A$3:$Y$198,F$2,FALSE)-VLOOKUP($A91,#REF!,F$2,FALSE))/VLOOKUP($A91,Table2.5a!$A$3:$Y$198,F$2,FALSE)</f>
        <v>#VALUE!</v>
      </c>
      <c r="G91" s="4" t="e">
        <f>(VLOOKUP($A91,Table2.5a!$A$3:$Y$198,G$2,FALSE)-VLOOKUP($A91,#REF!,G$2,FALSE))/VLOOKUP($A91,Table2.5a!$A$3:$Y$198,G$2,FALSE)</f>
        <v>#VALUE!</v>
      </c>
      <c r="H91" s="4" t="e">
        <f>(VLOOKUP($A91,Table2.5a!$A$3:$Y$198,H$2,FALSE)-VLOOKUP($A91,#REF!,H$2,FALSE))/VLOOKUP($A91,Table2.5a!$A$3:$Y$198,H$2,FALSE)</f>
        <v>#REF!</v>
      </c>
      <c r="I91" s="4" t="e">
        <f>(VLOOKUP($A91,Table2.5a!$A$3:$Y$198,I$2,FALSE)-VLOOKUP($A91,#REF!,I$2,FALSE))/VLOOKUP($A91,Table2.5a!$A$3:$Y$198,I$2,FALSE)</f>
        <v>#REF!</v>
      </c>
      <c r="J91" s="4" t="e">
        <f>(VLOOKUP($A91,Table2.5a!$A$3:$Y$198,J$2,FALSE)-VLOOKUP($A91,#REF!,J$2,FALSE))/VLOOKUP($A91,Table2.5a!$A$3:$Y$198,J$2,FALSE)</f>
        <v>#REF!</v>
      </c>
      <c r="K91" s="4" t="e">
        <f>(VLOOKUP($A91,Table2.5a!$A$3:$Y$198,K$2,FALSE)-VLOOKUP($A91,#REF!,K$2,FALSE))/VLOOKUP($A91,Table2.5a!$A$3:$Y$198,K$2,FALSE)</f>
        <v>#REF!</v>
      </c>
      <c r="L91" s="4" t="e">
        <f>(VLOOKUP($A91,Table2.5a!$A$3:$Y$198,L$2,FALSE)-VLOOKUP($A91,#REF!,L$2,FALSE))/VLOOKUP($A91,Table2.5a!$A$3:$Y$198,L$2,FALSE)</f>
        <v>#REF!</v>
      </c>
      <c r="M91" s="4" t="e">
        <f>(VLOOKUP($A91,Table2.5a!$A$3:$Y$198,M$2,FALSE)-VLOOKUP($A91,#REF!,M$2,FALSE))/VLOOKUP($A91,Table2.5a!$A$3:$Y$198,M$2,FALSE)</f>
        <v>#REF!</v>
      </c>
      <c r="N91" s="4" t="e">
        <f>(VLOOKUP($A91,Table2.5a!$A$3:$Y$198,N$2,FALSE)-VLOOKUP($A91,#REF!,N$2,FALSE))/VLOOKUP($A91,Table2.5a!$A$3:$Y$198,N$2,FALSE)</f>
        <v>#REF!</v>
      </c>
      <c r="O91" s="4" t="e">
        <f>(VLOOKUP($A91,Table2.5a!$A$3:$Y$198,O$2,FALSE)-VLOOKUP($A91,#REF!,O$2,FALSE))/VLOOKUP($A91,Table2.5a!$A$3:$Y$198,O$2,FALSE)</f>
        <v>#REF!</v>
      </c>
      <c r="P91" s="4" t="e">
        <f>(VLOOKUP($A91,Table2.5a!$A$3:$Y$198,P$2,FALSE)-VLOOKUP($A91,#REF!,P$2,FALSE))/VLOOKUP($A91,Table2.5a!$A$3:$Y$198,P$2,FALSE)</f>
        <v>#REF!</v>
      </c>
      <c r="Q91" s="4" t="e">
        <f>(VLOOKUP($A91,Table2.5a!$A$3:$Y$198,Q$2,FALSE)-VLOOKUP($A91,#REF!,Q$2,FALSE))/VLOOKUP($A91,Table2.5a!$A$3:$Y$198,Q$2,FALSE)</f>
        <v>#REF!</v>
      </c>
      <c r="R91" s="4" t="e">
        <f>(VLOOKUP($A91,Table2.5a!$A$3:$Y$198,R$2,FALSE)-VLOOKUP($A91,#REF!,R$2,FALSE))/VLOOKUP($A91,Table2.5a!$A$3:$Y$198,R$2,FALSE)</f>
        <v>#REF!</v>
      </c>
      <c r="S91" s="4" t="e">
        <f>(VLOOKUP($A91,Table2.5a!$A$3:$Y$198,S$2,FALSE)-VLOOKUP($A91,#REF!,S$2,FALSE))/VLOOKUP($A91,Table2.5a!$A$3:$Y$198,S$2,FALSE)</f>
        <v>#REF!</v>
      </c>
      <c r="T91" s="4" t="e">
        <f>(VLOOKUP($A91,Table2.5a!$A$3:$Y$198,T$2,FALSE)-VLOOKUP($A91,#REF!,T$2,FALSE))/VLOOKUP($A91,Table2.5a!$A$3:$Y$198,T$2,FALSE)</f>
        <v>#REF!</v>
      </c>
      <c r="V91" s="78" t="str">
        <f>VLOOKUP($A91,Table2.5a!$A$3:$Y$198,E$2,FALSE)</f>
        <v>Klukwan</v>
      </c>
      <c r="W91" s="79" t="str">
        <f>VLOOKUP($A91,Table2.5a!$A$3:$Y$198,F$2,FALSE)</f>
        <v>UpperLynnCanal_grid</v>
      </c>
      <c r="X91" s="79" t="str">
        <f>VLOOKUP($A91,Table2.5a!$A$3:$Y$198,G$2,FALSE)</f>
        <v>Southeast</v>
      </c>
      <c r="Y91" s="80">
        <f>VLOOKUP($A91,Table2.5a!$A$3:$Y$198,H$2,FALSE)</f>
        <v>131.18215599999999</v>
      </c>
      <c r="Z91" s="88" t="e">
        <f>VLOOKUP($A91,#REF!,E$2,FALSE)</f>
        <v>#REF!</v>
      </c>
      <c r="AA91" s="66" t="e">
        <f>VLOOKUP($A91,#REF!,F$2,FALSE)</f>
        <v>#REF!</v>
      </c>
      <c r="AB91" s="66" t="e">
        <f>VLOOKUP($A91,#REF!,G$2,FALSE)</f>
        <v>#REF!</v>
      </c>
      <c r="AC91" s="89" t="e">
        <f>VLOOKUP($A91,#REF!,H$2,FALSE)</f>
        <v>#REF!</v>
      </c>
      <c r="AD91" s="65">
        <f>VLOOKUP($A91,Table2.5a!$A$3:$Y$198,I$2,FALSE)</f>
        <v>209.76</v>
      </c>
      <c r="AE91" s="66">
        <f>VLOOKUP($A91,Table2.5a!$A$3:$Y$198,J$2,FALSE)</f>
        <v>50.25</v>
      </c>
      <c r="AF91" s="66">
        <f>VLOOKUP($A91,Table2.5a!$A$3:$Y$198,K$2,FALSE)</f>
        <v>0.62539166666666668</v>
      </c>
      <c r="AG91" s="67">
        <f>VLOOKUP($A91,Table2.5a!$A$3:$Y$198,L$2,FALSE)</f>
        <v>55.175179791666665</v>
      </c>
      <c r="AH91" s="88" t="e">
        <f>VLOOKUP($A91,#REF!,I$2,FALSE)</f>
        <v>#REF!</v>
      </c>
      <c r="AI91" s="66" t="e">
        <f>VLOOKUP($A91,#REF!,J$2,FALSE)</f>
        <v>#REF!</v>
      </c>
      <c r="AJ91" s="66" t="e">
        <f>VLOOKUP($A91,#REF!,K$2,FALSE)</f>
        <v>#REF!</v>
      </c>
      <c r="AK91" s="89" t="e">
        <f>VLOOKUP($A91,#REF!,L$2,FALSE)</f>
        <v>#REF!</v>
      </c>
      <c r="AL91" s="65">
        <f>VLOOKUP($A91,Table2.5a!$A$3:$Y$198,M$2,FALSE)</f>
        <v>88.224999999999994</v>
      </c>
      <c r="AM91" s="66">
        <f>VLOOKUP($A91,Table2.5a!$A$3:$Y$198,N$2,FALSE)</f>
        <v>8.75</v>
      </c>
      <c r="AN91" s="66">
        <f>VLOOKUP($A91,Table2.5a!$A$3:$Y$198,O$2,FALSE)</f>
        <v>0.62539166666666668</v>
      </c>
      <c r="AO91" s="67">
        <f>VLOOKUP($A91,Table2.5a!$A$3:$Y$198,P$2,FALSE)</f>
        <v>84.30279666666668</v>
      </c>
      <c r="AP91" s="88" t="e">
        <f>VLOOKUP($A91,#REF!,M$2,FALSE)</f>
        <v>#REF!</v>
      </c>
      <c r="AQ91" s="66" t="e">
        <f>VLOOKUP($A91,#REF!,N$2,FALSE)</f>
        <v>#REF!</v>
      </c>
      <c r="AR91" s="96" t="e">
        <f>VLOOKUP($A91,#REF!,O$2,FALSE)</f>
        <v>#REF!</v>
      </c>
      <c r="AS91" s="96" t="e">
        <f>VLOOKUP($A91,#REF!,P$2,FALSE)</f>
        <v>#REF!</v>
      </c>
      <c r="AT91" s="65">
        <f>VLOOKUP($A91,Table2.5a!$A$3:$Y$198,Q$2,FALSE)</f>
        <v>134.80000000000001</v>
      </c>
      <c r="AU91" s="66">
        <f>VLOOKUP($A91,Table2.5a!$A$3:$Y$198,R$2,FALSE)</f>
        <v>8</v>
      </c>
      <c r="AV91" s="66">
        <f>VLOOKUP($A91,Table2.5a!$A$3:$Y$198,S$2,FALSE)</f>
        <v>0.62539166666666668</v>
      </c>
      <c r="AW91" s="67">
        <f>VLOOKUP($A91,Table2.5a!$A$3:$Y$198,T$2,FALSE)</f>
        <v>270.66013245833329</v>
      </c>
      <c r="AX91" s="88" t="e">
        <f>VLOOKUP($A91,#REF!,Q$2,FALSE)</f>
        <v>#REF!</v>
      </c>
      <c r="AY91" s="66" t="e">
        <f>VLOOKUP($A91,#REF!,R$2,FALSE)</f>
        <v>#REF!</v>
      </c>
      <c r="AZ91" s="66" t="e">
        <f>VLOOKUP($A91,#REF!,S$2,FALSE)</f>
        <v>#REF!</v>
      </c>
      <c r="BA91" s="89" t="e">
        <f>VLOOKUP($A91,#REF!,T$2,FALSE)</f>
        <v>#REF!</v>
      </c>
    </row>
    <row r="92" spans="1:53" x14ac:dyDescent="0.25">
      <c r="A92" t="s">
        <v>704</v>
      </c>
      <c r="B92">
        <f>VLOOKUP($A92,Table2.5a!$A$3:$Y$198,'2.5a comparison'!B$2,FALSE)</f>
        <v>332090</v>
      </c>
      <c r="C92">
        <f>VLOOKUP($A92,Table2.5a!$A$3:$Y$198,'2.5a comparison'!C$2,FALSE)</f>
        <v>407</v>
      </c>
      <c r="D92" t="str">
        <f>VLOOKUP($A92,Table2.5a!$A$3:$Y$198,'2.5a comparison'!D$2,FALSE)</f>
        <v>Alaska Village Electric Cooperative</v>
      </c>
      <c r="E92" s="4" t="e">
        <f>(VLOOKUP($A92,Table2.5a!$A$3:$Y$198,E$2,FALSE)-VLOOKUP($A92,#REF!,E$2,FALSE))/VLOOKUP($A92,Table2.5a!$A$3:$Y$198,E$2,FALSE)</f>
        <v>#VALUE!</v>
      </c>
      <c r="F92" s="4" t="e">
        <f>(VLOOKUP($A92,Table2.5a!$A$3:$Y$198,F$2,FALSE)-VLOOKUP($A92,#REF!,F$2,FALSE))/VLOOKUP($A92,Table2.5a!$A$3:$Y$198,F$2,FALSE)</f>
        <v>#VALUE!</v>
      </c>
      <c r="G92" s="4" t="e">
        <f>(VLOOKUP($A92,Table2.5a!$A$3:$Y$198,G$2,FALSE)-VLOOKUP($A92,#REF!,G$2,FALSE))/VLOOKUP($A92,Table2.5a!$A$3:$Y$198,G$2,FALSE)</f>
        <v>#VALUE!</v>
      </c>
      <c r="H92" s="4" t="e">
        <f>(VLOOKUP($A92,Table2.5a!$A$3:$Y$198,H$2,FALSE)-VLOOKUP($A92,#REF!,H$2,FALSE))/VLOOKUP($A92,Table2.5a!$A$3:$Y$198,H$2,FALSE)</f>
        <v>#REF!</v>
      </c>
      <c r="I92" s="4" t="e">
        <f>(VLOOKUP($A92,Table2.5a!$A$3:$Y$198,I$2,FALSE)-VLOOKUP($A92,#REF!,I$2,FALSE))/VLOOKUP($A92,Table2.5a!$A$3:$Y$198,I$2,FALSE)</f>
        <v>#REF!</v>
      </c>
      <c r="J92" s="4" t="e">
        <f>(VLOOKUP($A92,Table2.5a!$A$3:$Y$198,J$2,FALSE)-VLOOKUP($A92,#REF!,J$2,FALSE))/VLOOKUP($A92,Table2.5a!$A$3:$Y$198,J$2,FALSE)</f>
        <v>#REF!</v>
      </c>
      <c r="K92" s="4" t="e">
        <f>(VLOOKUP($A92,Table2.5a!$A$3:$Y$198,K$2,FALSE)-VLOOKUP($A92,#REF!,K$2,FALSE))/VLOOKUP($A92,Table2.5a!$A$3:$Y$198,K$2,FALSE)</f>
        <v>#REF!</v>
      </c>
      <c r="L92" s="4" t="e">
        <f>(VLOOKUP($A92,Table2.5a!$A$3:$Y$198,L$2,FALSE)-VLOOKUP($A92,#REF!,L$2,FALSE))/VLOOKUP($A92,Table2.5a!$A$3:$Y$198,L$2,FALSE)</f>
        <v>#REF!</v>
      </c>
      <c r="M92" s="4" t="e">
        <f>(VLOOKUP($A92,Table2.5a!$A$3:$Y$198,M$2,FALSE)-VLOOKUP($A92,#REF!,M$2,FALSE))/VLOOKUP($A92,Table2.5a!$A$3:$Y$198,M$2,FALSE)</f>
        <v>#REF!</v>
      </c>
      <c r="N92" s="4" t="e">
        <f>(VLOOKUP($A92,Table2.5a!$A$3:$Y$198,N$2,FALSE)-VLOOKUP($A92,#REF!,N$2,FALSE))/VLOOKUP($A92,Table2.5a!$A$3:$Y$198,N$2,FALSE)</f>
        <v>#REF!</v>
      </c>
      <c r="O92" s="4" t="e">
        <f>(VLOOKUP($A92,Table2.5a!$A$3:$Y$198,O$2,FALSE)-VLOOKUP($A92,#REF!,O$2,FALSE))/VLOOKUP($A92,Table2.5a!$A$3:$Y$198,O$2,FALSE)</f>
        <v>#REF!</v>
      </c>
      <c r="P92" s="4" t="e">
        <f>(VLOOKUP($A92,Table2.5a!$A$3:$Y$198,P$2,FALSE)-VLOOKUP($A92,#REF!,P$2,FALSE))/VLOOKUP($A92,Table2.5a!$A$3:$Y$198,P$2,FALSE)</f>
        <v>#REF!</v>
      </c>
      <c r="Q92" s="4" t="e">
        <f>(VLOOKUP($A92,Table2.5a!$A$3:$Y$198,Q$2,FALSE)-VLOOKUP($A92,#REF!,Q$2,FALSE))/VLOOKUP($A92,Table2.5a!$A$3:$Y$198,Q$2,FALSE)</f>
        <v>#REF!</v>
      </c>
      <c r="R92" s="4" t="e">
        <f>(VLOOKUP($A92,Table2.5a!$A$3:$Y$198,R$2,FALSE)-VLOOKUP($A92,#REF!,R$2,FALSE))/VLOOKUP($A92,Table2.5a!$A$3:$Y$198,R$2,FALSE)</f>
        <v>#REF!</v>
      </c>
      <c r="S92" s="4" t="e">
        <f>(VLOOKUP($A92,Table2.5a!$A$3:$Y$198,S$2,FALSE)-VLOOKUP($A92,#REF!,S$2,FALSE))/VLOOKUP($A92,Table2.5a!$A$3:$Y$198,S$2,FALSE)</f>
        <v>#REF!</v>
      </c>
      <c r="T92" s="4" t="e">
        <f>(VLOOKUP($A92,Table2.5a!$A$3:$Y$198,T$2,FALSE)-VLOOKUP($A92,#REF!,T$2,FALSE))/VLOOKUP($A92,Table2.5a!$A$3:$Y$198,T$2,FALSE)</f>
        <v>#REF!</v>
      </c>
      <c r="V92" s="78" t="str">
        <f>VLOOKUP($A92,Table2.5a!$A$3:$Y$198,E$2,FALSE)</f>
        <v>Kobuk</v>
      </c>
      <c r="W92" s="79" t="str">
        <f>VLOOKUP($A92,Table2.5a!$A$3:$Y$198,F$2,FALSE)</f>
        <v>Shungnak_grid</v>
      </c>
      <c r="X92" s="79" t="str">
        <f>VLOOKUP($A92,Table2.5a!$A$3:$Y$198,G$2,FALSE)</f>
        <v>Northwest Arctic</v>
      </c>
      <c r="Y92" s="80">
        <f>VLOOKUP($A92,Table2.5a!$A$3:$Y$198,H$2,FALSE)</f>
        <v>182.18611033333332</v>
      </c>
      <c r="Z92" s="88" t="e">
        <f>VLOOKUP($A92,#REF!,E$2,FALSE)</f>
        <v>#REF!</v>
      </c>
      <c r="AA92" s="66" t="e">
        <f>VLOOKUP($A92,#REF!,F$2,FALSE)</f>
        <v>#REF!</v>
      </c>
      <c r="AB92" s="66" t="e">
        <f>VLOOKUP($A92,#REF!,G$2,FALSE)</f>
        <v>#REF!</v>
      </c>
      <c r="AC92" s="89" t="e">
        <f>VLOOKUP($A92,#REF!,H$2,FALSE)</f>
        <v>#REF!</v>
      </c>
      <c r="AD92" s="65">
        <f>VLOOKUP($A92,Table2.5a!$A$3:$Y$198,I$2,FALSE)</f>
        <v>236.32400000000001</v>
      </c>
      <c r="AE92" s="66">
        <f>VLOOKUP($A92,Table2.5a!$A$3:$Y$198,J$2,FALSE)</f>
        <v>38.25</v>
      </c>
      <c r="AF92" s="66">
        <f>VLOOKUP($A92,Table2.5a!$A$3:$Y$198,K$2,FALSE)</f>
        <v>0.77091666666666658</v>
      </c>
      <c r="AG92" s="67">
        <f>VLOOKUP($A92,Table2.5a!$A$3:$Y$198,L$2,FALSE)</f>
        <v>71.697562749999989</v>
      </c>
      <c r="AH92" s="88" t="e">
        <f>VLOOKUP($A92,#REF!,I$2,FALSE)</f>
        <v>#REF!</v>
      </c>
      <c r="AI92" s="66" t="e">
        <f>VLOOKUP($A92,#REF!,J$2,FALSE)</f>
        <v>#REF!</v>
      </c>
      <c r="AJ92" s="66" t="e">
        <f>VLOOKUP($A92,#REF!,K$2,FALSE)</f>
        <v>#REF!</v>
      </c>
      <c r="AK92" s="89" t="e">
        <f>VLOOKUP($A92,#REF!,L$2,FALSE)</f>
        <v>#REF!</v>
      </c>
      <c r="AL92" s="65">
        <f>VLOOKUP($A92,Table2.5a!$A$3:$Y$198,M$2,FALSE)</f>
        <v>93.003</v>
      </c>
      <c r="AM92" s="66">
        <f>VLOOKUP($A92,Table2.5a!$A$3:$Y$198,N$2,FALSE)</f>
        <v>4</v>
      </c>
      <c r="AN92" s="66">
        <f>VLOOKUP($A92,Table2.5a!$A$3:$Y$198,O$2,FALSE)</f>
        <v>0.77091666666666658</v>
      </c>
      <c r="AO92" s="67">
        <f>VLOOKUP($A92,Table2.5a!$A$3:$Y$198,P$2,FALSE)</f>
        <v>258.48142008333332</v>
      </c>
      <c r="AP92" s="88" t="e">
        <f>VLOOKUP($A92,#REF!,M$2,FALSE)</f>
        <v>#REF!</v>
      </c>
      <c r="AQ92" s="66" t="e">
        <f>VLOOKUP($A92,#REF!,N$2,FALSE)</f>
        <v>#REF!</v>
      </c>
      <c r="AR92" s="96" t="e">
        <f>VLOOKUP($A92,#REF!,O$2,FALSE)</f>
        <v>#REF!</v>
      </c>
      <c r="AS92" s="96" t="e">
        <f>VLOOKUP($A92,#REF!,P$2,FALSE)</f>
        <v>#REF!</v>
      </c>
      <c r="AT92" s="65">
        <f>VLOOKUP($A92,Table2.5a!$A$3:$Y$198,Q$2,FALSE)</f>
        <v>335.291</v>
      </c>
      <c r="AU92" s="66">
        <f>VLOOKUP($A92,Table2.5a!$A$3:$Y$198,R$2,FALSE)</f>
        <v>16.416666666666664</v>
      </c>
      <c r="AV92" s="66">
        <f>VLOOKUP($A92,Table2.5a!$A$3:$Y$198,S$2,FALSE)</f>
        <v>0.77091666666666658</v>
      </c>
      <c r="AW92" s="67">
        <f>VLOOKUP($A92,Table2.5a!$A$3:$Y$198,T$2,FALSE)</f>
        <v>512.36509316666661</v>
      </c>
      <c r="AX92" s="88" t="e">
        <f>VLOOKUP($A92,#REF!,Q$2,FALSE)</f>
        <v>#REF!</v>
      </c>
      <c r="AY92" s="66" t="e">
        <f>VLOOKUP($A92,#REF!,R$2,FALSE)</f>
        <v>#REF!</v>
      </c>
      <c r="AZ92" s="66" t="e">
        <f>VLOOKUP($A92,#REF!,S$2,FALSE)</f>
        <v>#REF!</v>
      </c>
      <c r="BA92" s="89" t="e">
        <f>VLOOKUP($A92,#REF!,T$2,FALSE)</f>
        <v>#REF!</v>
      </c>
    </row>
    <row r="93" spans="1:53" x14ac:dyDescent="0.25">
      <c r="A93" t="s">
        <v>464</v>
      </c>
      <c r="B93">
        <f>VLOOKUP($A93,Table2.5a!$A$3:$Y$198,'2.5a comparison'!B$2,FALSE)</f>
        <v>0</v>
      </c>
      <c r="C93">
        <f>VLOOKUP($A93,Table2.5a!$A$3:$Y$198,'2.5a comparison'!C$2,FALSE)</f>
        <v>16</v>
      </c>
      <c r="D93" t="str">
        <f>VLOOKUP($A93,Table2.5a!$A$3:$Y$198,'2.5a comparison'!D$2,FALSE)</f>
        <v>Kodiak Electric Assn Inc</v>
      </c>
      <c r="E93" s="4" t="e">
        <f>(VLOOKUP($A93,Table2.5a!$A$3:$Y$198,E$2,FALSE)-VLOOKUP($A93,#REF!,E$2,FALSE))/VLOOKUP($A93,Table2.5a!$A$3:$Y$198,E$2,FALSE)</f>
        <v>#VALUE!</v>
      </c>
      <c r="F93" s="4" t="e">
        <f>(VLOOKUP($A93,Table2.5a!$A$3:$Y$198,F$2,FALSE)-VLOOKUP($A93,#REF!,F$2,FALSE))/VLOOKUP($A93,Table2.5a!$A$3:$Y$198,F$2,FALSE)</f>
        <v>#VALUE!</v>
      </c>
      <c r="G93" s="4" t="e">
        <f>(VLOOKUP($A93,Table2.5a!$A$3:$Y$198,G$2,FALSE)-VLOOKUP($A93,#REF!,G$2,FALSE))/VLOOKUP($A93,Table2.5a!$A$3:$Y$198,G$2,FALSE)</f>
        <v>#VALUE!</v>
      </c>
      <c r="H93" s="4" t="e">
        <f>(VLOOKUP($A93,Table2.5a!$A$3:$Y$198,H$2,FALSE)-VLOOKUP($A93,#REF!,H$2,FALSE))/VLOOKUP($A93,Table2.5a!$A$3:$Y$198,H$2,FALSE)</f>
        <v>#REF!</v>
      </c>
      <c r="I93" s="4" t="e">
        <f>(VLOOKUP($A93,Table2.5a!$A$3:$Y$198,I$2,FALSE)-VLOOKUP($A93,#REF!,I$2,FALSE))/VLOOKUP($A93,Table2.5a!$A$3:$Y$198,I$2,FALSE)</f>
        <v>#REF!</v>
      </c>
      <c r="J93" s="4" t="e">
        <f>(VLOOKUP($A93,Table2.5a!$A$3:$Y$198,J$2,FALSE)-VLOOKUP($A93,#REF!,J$2,FALSE))/VLOOKUP($A93,Table2.5a!$A$3:$Y$198,J$2,FALSE)</f>
        <v>#REF!</v>
      </c>
      <c r="K93" s="4" t="e">
        <f>(VLOOKUP($A93,Table2.5a!$A$3:$Y$198,K$2,FALSE)-VLOOKUP($A93,#REF!,K$2,FALSE))/VLOOKUP($A93,Table2.5a!$A$3:$Y$198,K$2,FALSE)</f>
        <v>#REF!</v>
      </c>
      <c r="L93" s="4" t="e">
        <f>(VLOOKUP($A93,Table2.5a!$A$3:$Y$198,L$2,FALSE)-VLOOKUP($A93,#REF!,L$2,FALSE))/VLOOKUP($A93,Table2.5a!$A$3:$Y$198,L$2,FALSE)</f>
        <v>#REF!</v>
      </c>
      <c r="M93" s="4" t="e">
        <f>(VLOOKUP($A93,Table2.5a!$A$3:$Y$198,M$2,FALSE)-VLOOKUP($A93,#REF!,M$2,FALSE))/VLOOKUP($A93,Table2.5a!$A$3:$Y$198,M$2,FALSE)</f>
        <v>#REF!</v>
      </c>
      <c r="N93" s="4" t="e">
        <f>(VLOOKUP($A93,Table2.5a!$A$3:$Y$198,N$2,FALSE)-VLOOKUP($A93,#REF!,N$2,FALSE))/VLOOKUP($A93,Table2.5a!$A$3:$Y$198,N$2,FALSE)</f>
        <v>#REF!</v>
      </c>
      <c r="O93" s="4" t="e">
        <f>(VLOOKUP($A93,Table2.5a!$A$3:$Y$198,O$2,FALSE)-VLOOKUP($A93,#REF!,O$2,FALSE))/VLOOKUP($A93,Table2.5a!$A$3:$Y$198,O$2,FALSE)</f>
        <v>#REF!</v>
      </c>
      <c r="P93" s="4" t="e">
        <f>(VLOOKUP($A93,Table2.5a!$A$3:$Y$198,P$2,FALSE)-VLOOKUP($A93,#REF!,P$2,FALSE))/VLOOKUP($A93,Table2.5a!$A$3:$Y$198,P$2,FALSE)</f>
        <v>#REF!</v>
      </c>
      <c r="Q93" s="4" t="e">
        <f>(VLOOKUP($A93,Table2.5a!$A$3:$Y$198,Q$2,FALSE)-VLOOKUP($A93,#REF!,Q$2,FALSE))/VLOOKUP($A93,Table2.5a!$A$3:$Y$198,Q$2,FALSE)</f>
        <v>#REF!</v>
      </c>
      <c r="R93" s="4" t="e">
        <f>(VLOOKUP($A93,Table2.5a!$A$3:$Y$198,R$2,FALSE)-VLOOKUP($A93,#REF!,R$2,FALSE))/VLOOKUP($A93,Table2.5a!$A$3:$Y$198,R$2,FALSE)</f>
        <v>#REF!</v>
      </c>
      <c r="S93" s="4" t="e">
        <f>(VLOOKUP($A93,Table2.5a!$A$3:$Y$198,S$2,FALSE)-VLOOKUP($A93,#REF!,S$2,FALSE))/VLOOKUP($A93,Table2.5a!$A$3:$Y$198,S$2,FALSE)</f>
        <v>#REF!</v>
      </c>
      <c r="T93" s="4" t="e">
        <f>(VLOOKUP($A93,Table2.5a!$A$3:$Y$198,T$2,FALSE)-VLOOKUP($A93,#REF!,T$2,FALSE))/VLOOKUP($A93,Table2.5a!$A$3:$Y$198,T$2,FALSE)</f>
        <v>#REF!</v>
      </c>
      <c r="V93" s="78" t="str">
        <f>VLOOKUP($A93,Table2.5a!$A$3:$Y$198,E$2,FALSE)</f>
        <v>Kodiak Electric Assn Inc</v>
      </c>
      <c r="W93" s="79" t="str">
        <f>VLOOKUP($A93,Table2.5a!$A$3:$Y$198,F$2,FALSE)</f>
        <v>Kodiak_grid</v>
      </c>
      <c r="X93" s="79" t="str">
        <f>VLOOKUP($A93,Table2.5a!$A$3:$Y$198,G$2,FALSE)</f>
        <v>Kodiak</v>
      </c>
      <c r="Y93" s="80">
        <f>VLOOKUP($A93,Table2.5a!$A$3:$Y$198,H$2,FALSE)</f>
        <v>6772</v>
      </c>
      <c r="Z93" s="88" t="e">
        <f>VLOOKUP($A93,#REF!,E$2,FALSE)</f>
        <v>#REF!</v>
      </c>
      <c r="AA93" s="66" t="e">
        <f>VLOOKUP($A93,#REF!,F$2,FALSE)</f>
        <v>#REF!</v>
      </c>
      <c r="AB93" s="66" t="e">
        <f>VLOOKUP($A93,#REF!,G$2,FALSE)</f>
        <v>#REF!</v>
      </c>
      <c r="AC93" s="89" t="e">
        <f>VLOOKUP($A93,#REF!,H$2,FALSE)</f>
        <v>#REF!</v>
      </c>
      <c r="AD93" s="65">
        <f>VLOOKUP($A93,Table2.5a!$A$3:$Y$198,I$2,FALSE)</f>
        <v>38678</v>
      </c>
      <c r="AE93" s="66">
        <f>VLOOKUP($A93,Table2.5a!$A$3:$Y$198,J$2,FALSE)</f>
        <v>4948</v>
      </c>
      <c r="AF93" s="66">
        <f>VLOOKUP($A93,Table2.5a!$A$3:$Y$198,K$2,FALSE)</f>
        <v>0.17508661254459901</v>
      </c>
      <c r="AG93" s="67">
        <f>VLOOKUP($A93,Table2.5a!$A$3:$Y$198,L$2,FALSE)</f>
        <v>3695</v>
      </c>
      <c r="AH93" s="88" t="e">
        <f>VLOOKUP($A93,#REF!,I$2,FALSE)</f>
        <v>#REF!</v>
      </c>
      <c r="AI93" s="66" t="e">
        <f>VLOOKUP($A93,#REF!,J$2,FALSE)</f>
        <v>#REF!</v>
      </c>
      <c r="AJ93" s="66" t="e">
        <f>VLOOKUP($A93,#REF!,K$2,FALSE)</f>
        <v>#REF!</v>
      </c>
      <c r="AK93" s="89" t="e">
        <f>VLOOKUP($A93,#REF!,L$2,FALSE)</f>
        <v>#REF!</v>
      </c>
      <c r="AL93" s="65">
        <f>VLOOKUP($A93,Table2.5a!$A$3:$Y$198,M$2,FALSE)</f>
        <v>21485</v>
      </c>
      <c r="AM93" s="66">
        <f>VLOOKUP($A93,Table2.5a!$A$3:$Y$198,N$2,FALSE)</f>
        <v>1096</v>
      </c>
      <c r="AN93" s="66">
        <f>VLOOKUP($A93,Table2.5a!$A$3:$Y$198,O$2,FALSE)</f>
        <v>0.17198045147777519</v>
      </c>
      <c r="AO93" s="67">
        <f>VLOOKUP($A93,Table2.5a!$A$3:$Y$198,P$2,FALSE)</f>
        <v>13326</v>
      </c>
      <c r="AP93" s="88" t="e">
        <f>VLOOKUP($A93,#REF!,M$2,FALSE)</f>
        <v>#REF!</v>
      </c>
      <c r="AQ93" s="66" t="e">
        <f>VLOOKUP($A93,#REF!,N$2,FALSE)</f>
        <v>#REF!</v>
      </c>
      <c r="AR93" s="96" t="e">
        <f>VLOOKUP($A93,#REF!,O$2,FALSE)</f>
        <v>#REF!</v>
      </c>
      <c r="AS93" s="96" t="e">
        <f>VLOOKUP($A93,#REF!,P$2,FALSE)</f>
        <v>#REF!</v>
      </c>
      <c r="AT93" s="65">
        <f>VLOOKUP($A93,Table2.5a!$A$3:$Y$198,Q$2,FALSE)</f>
        <v>86351</v>
      </c>
      <c r="AU93" s="66">
        <f>VLOOKUP($A93,Table2.5a!$A$3:$Y$198,R$2,FALSE)</f>
        <v>118</v>
      </c>
      <c r="AV93" s="66">
        <f>VLOOKUP($A93,Table2.5a!$A$3:$Y$198,S$2,FALSE)</f>
        <v>0.15432363261571957</v>
      </c>
      <c r="AW93" s="67">
        <f>VLOOKUP($A93,Table2.5a!$A$3:$Y$198,T$2,FALSE)</f>
        <v>23793</v>
      </c>
      <c r="AX93" s="88" t="e">
        <f>VLOOKUP($A93,#REF!,Q$2,FALSE)</f>
        <v>#REF!</v>
      </c>
      <c r="AY93" s="66" t="e">
        <f>VLOOKUP($A93,#REF!,R$2,FALSE)</f>
        <v>#REF!</v>
      </c>
      <c r="AZ93" s="66" t="e">
        <f>VLOOKUP($A93,#REF!,S$2,FALSE)</f>
        <v>#REF!</v>
      </c>
      <c r="BA93" s="89" t="e">
        <f>VLOOKUP($A93,#REF!,T$2,FALSE)</f>
        <v>#REF!</v>
      </c>
    </row>
    <row r="94" spans="1:53" x14ac:dyDescent="0.25">
      <c r="A94" t="s">
        <v>1019</v>
      </c>
      <c r="B94">
        <f>VLOOKUP($A94,Table2.5a!$A$3:$Y$198,'2.5a comparison'!B$2,FALSE)</f>
        <v>332100</v>
      </c>
      <c r="C94">
        <f>VLOOKUP($A94,Table2.5a!$A$3:$Y$198,'2.5a comparison'!C$2,FALSE)</f>
        <v>660</v>
      </c>
      <c r="D94" t="str">
        <f>VLOOKUP($A94,Table2.5a!$A$3:$Y$198,'2.5a comparison'!D$2,FALSE)</f>
        <v>Kokhanok Village Council</v>
      </c>
      <c r="E94" s="4" t="e">
        <f>(VLOOKUP($A94,Table2.5a!$A$3:$Y$198,E$2,FALSE)-VLOOKUP($A94,#REF!,E$2,FALSE))/VLOOKUP($A94,Table2.5a!$A$3:$Y$198,E$2,FALSE)</f>
        <v>#VALUE!</v>
      </c>
      <c r="F94" s="4" t="e">
        <f>(VLOOKUP($A94,Table2.5a!$A$3:$Y$198,F$2,FALSE)-VLOOKUP($A94,#REF!,F$2,FALSE))/VLOOKUP($A94,Table2.5a!$A$3:$Y$198,F$2,FALSE)</f>
        <v>#VALUE!</v>
      </c>
      <c r="G94" s="4" t="e">
        <f>(VLOOKUP($A94,Table2.5a!$A$3:$Y$198,G$2,FALSE)-VLOOKUP($A94,#REF!,G$2,FALSE))/VLOOKUP($A94,Table2.5a!$A$3:$Y$198,G$2,FALSE)</f>
        <v>#VALUE!</v>
      </c>
      <c r="H94" s="4" t="e">
        <f>(VLOOKUP($A94,Table2.5a!$A$3:$Y$198,H$2,FALSE)-VLOOKUP($A94,#REF!,H$2,FALSE))/VLOOKUP($A94,Table2.5a!$A$3:$Y$198,H$2,FALSE)</f>
        <v>#REF!</v>
      </c>
      <c r="I94" s="4" t="e">
        <f>(VLOOKUP($A94,Table2.5a!$A$3:$Y$198,I$2,FALSE)-VLOOKUP($A94,#REF!,I$2,FALSE))/VLOOKUP($A94,Table2.5a!$A$3:$Y$198,I$2,FALSE)</f>
        <v>#REF!</v>
      </c>
      <c r="J94" s="4" t="e">
        <f>(VLOOKUP($A94,Table2.5a!$A$3:$Y$198,J$2,FALSE)-VLOOKUP($A94,#REF!,J$2,FALSE))/VLOOKUP($A94,Table2.5a!$A$3:$Y$198,J$2,FALSE)</f>
        <v>#REF!</v>
      </c>
      <c r="K94" s="4" t="e">
        <f>(VLOOKUP($A94,Table2.5a!$A$3:$Y$198,K$2,FALSE)-VLOOKUP($A94,#REF!,K$2,FALSE))/VLOOKUP($A94,Table2.5a!$A$3:$Y$198,K$2,FALSE)</f>
        <v>#REF!</v>
      </c>
      <c r="L94" s="4" t="e">
        <f>(VLOOKUP($A94,Table2.5a!$A$3:$Y$198,L$2,FALSE)-VLOOKUP($A94,#REF!,L$2,FALSE))/VLOOKUP($A94,Table2.5a!$A$3:$Y$198,L$2,FALSE)</f>
        <v>#REF!</v>
      </c>
      <c r="M94" s="4" t="e">
        <f>(VLOOKUP($A94,Table2.5a!$A$3:$Y$198,M$2,FALSE)-VLOOKUP($A94,#REF!,M$2,FALSE))/VLOOKUP($A94,Table2.5a!$A$3:$Y$198,M$2,FALSE)</f>
        <v>#REF!</v>
      </c>
      <c r="N94" s="4" t="e">
        <f>(VLOOKUP($A94,Table2.5a!$A$3:$Y$198,N$2,FALSE)-VLOOKUP($A94,#REF!,N$2,FALSE))/VLOOKUP($A94,Table2.5a!$A$3:$Y$198,N$2,FALSE)</f>
        <v>#REF!</v>
      </c>
      <c r="O94" s="4" t="e">
        <f>(VLOOKUP($A94,Table2.5a!$A$3:$Y$198,O$2,FALSE)-VLOOKUP($A94,#REF!,O$2,FALSE))/VLOOKUP($A94,Table2.5a!$A$3:$Y$198,O$2,FALSE)</f>
        <v>#REF!</v>
      </c>
      <c r="P94" s="4" t="e">
        <f>(VLOOKUP($A94,Table2.5a!$A$3:$Y$198,P$2,FALSE)-VLOOKUP($A94,#REF!,P$2,FALSE))/VLOOKUP($A94,Table2.5a!$A$3:$Y$198,P$2,FALSE)</f>
        <v>#REF!</v>
      </c>
      <c r="Q94" s="4" t="e">
        <f>(VLOOKUP($A94,Table2.5a!$A$3:$Y$198,Q$2,FALSE)-VLOOKUP($A94,#REF!,Q$2,FALSE))/VLOOKUP($A94,Table2.5a!$A$3:$Y$198,Q$2,FALSE)</f>
        <v>#REF!</v>
      </c>
      <c r="R94" s="4" t="e">
        <f>(VLOOKUP($A94,Table2.5a!$A$3:$Y$198,R$2,FALSE)-VLOOKUP($A94,#REF!,R$2,FALSE))/VLOOKUP($A94,Table2.5a!$A$3:$Y$198,R$2,FALSE)</f>
        <v>#REF!</v>
      </c>
      <c r="S94" s="4" t="e">
        <f>(VLOOKUP($A94,Table2.5a!$A$3:$Y$198,S$2,FALSE)-VLOOKUP($A94,#REF!,S$2,FALSE))/VLOOKUP($A94,Table2.5a!$A$3:$Y$198,S$2,FALSE)</f>
        <v>#REF!</v>
      </c>
      <c r="T94" s="4" t="e">
        <f>(VLOOKUP($A94,Table2.5a!$A$3:$Y$198,T$2,FALSE)-VLOOKUP($A94,#REF!,T$2,FALSE))/VLOOKUP($A94,Table2.5a!$A$3:$Y$198,T$2,FALSE)</f>
        <v>#REF!</v>
      </c>
      <c r="V94" s="78" t="str">
        <f>VLOOKUP($A94,Table2.5a!$A$3:$Y$198,E$2,FALSE)</f>
        <v>Kokhanok</v>
      </c>
      <c r="W94" s="79" t="str">
        <f>VLOOKUP($A94,Table2.5a!$A$3:$Y$198,F$2,FALSE)</f>
        <v>Kokhanok_grid</v>
      </c>
      <c r="X94" s="79" t="str">
        <f>VLOOKUP($A94,Table2.5a!$A$3:$Y$198,G$2,FALSE)</f>
        <v>Bristol Bay</v>
      </c>
      <c r="Y94" s="80">
        <f>VLOOKUP($A94,Table2.5a!$A$3:$Y$198,H$2,FALSE)</f>
        <v>192.17520000000005</v>
      </c>
      <c r="Z94" s="88" t="e">
        <f>VLOOKUP($A94,#REF!,E$2,FALSE)</f>
        <v>#REF!</v>
      </c>
      <c r="AA94" s="66" t="e">
        <f>VLOOKUP($A94,#REF!,F$2,FALSE)</f>
        <v>#REF!</v>
      </c>
      <c r="AB94" s="66" t="e">
        <f>VLOOKUP($A94,#REF!,G$2,FALSE)</f>
        <v>#REF!</v>
      </c>
      <c r="AC94" s="89" t="e">
        <f>VLOOKUP($A94,#REF!,H$2,FALSE)</f>
        <v>#REF!</v>
      </c>
      <c r="AD94" s="65">
        <f>VLOOKUP($A94,Table2.5a!$A$3:$Y$198,I$2,FALSE)</f>
        <v>213.52799999999999</v>
      </c>
      <c r="AE94" s="66">
        <f>VLOOKUP($A94,Table2.5a!$A$3:$Y$198,J$2,FALSE)</f>
        <v>54.583333333333336</v>
      </c>
      <c r="AF94" s="66">
        <f>VLOOKUP($A94,Table2.5a!$A$3:$Y$198,K$2,FALSE)</f>
        <v>0.90000000000000024</v>
      </c>
      <c r="AG94" s="67">
        <f>VLOOKUP($A94,Table2.5a!$A$3:$Y$198,L$2,FALSE)</f>
        <v>53.532000000000011</v>
      </c>
      <c r="AH94" s="88" t="e">
        <f>VLOOKUP($A94,#REF!,I$2,FALSE)</f>
        <v>#REF!</v>
      </c>
      <c r="AI94" s="66" t="e">
        <f>VLOOKUP($A94,#REF!,J$2,FALSE)</f>
        <v>#REF!</v>
      </c>
      <c r="AJ94" s="66" t="e">
        <f>VLOOKUP($A94,#REF!,K$2,FALSE)</f>
        <v>#REF!</v>
      </c>
      <c r="AK94" s="89" t="e">
        <f>VLOOKUP($A94,#REF!,L$2,FALSE)</f>
        <v>#REF!</v>
      </c>
      <c r="AL94" s="65">
        <f>VLOOKUP($A94,Table2.5a!$A$3:$Y$198,M$2,FALSE)</f>
        <v>59.48</v>
      </c>
      <c r="AM94" s="66">
        <f>VLOOKUP($A94,Table2.5a!$A$3:$Y$198,N$2,FALSE)</f>
        <v>9</v>
      </c>
      <c r="AN94" s="66">
        <f>VLOOKUP($A94,Table2.5a!$A$3:$Y$198,O$2,FALSE)</f>
        <v>0.90000000000000024</v>
      </c>
      <c r="AO94" s="67">
        <f>VLOOKUP($A94,Table2.5a!$A$3:$Y$198,P$2,FALSE)</f>
        <v>129.30390000000003</v>
      </c>
      <c r="AP94" s="88" t="e">
        <f>VLOOKUP($A94,#REF!,M$2,FALSE)</f>
        <v>#REF!</v>
      </c>
      <c r="AQ94" s="66" t="e">
        <f>VLOOKUP($A94,#REF!,N$2,FALSE)</f>
        <v>#REF!</v>
      </c>
      <c r="AR94" s="96" t="e">
        <f>VLOOKUP($A94,#REF!,O$2,FALSE)</f>
        <v>#REF!</v>
      </c>
      <c r="AS94" s="96" t="e">
        <f>VLOOKUP($A94,#REF!,P$2,FALSE)</f>
        <v>#REF!</v>
      </c>
      <c r="AT94" s="65">
        <f>VLOOKUP($A94,Table2.5a!$A$3:$Y$198,Q$2,FALSE)</f>
        <v>143.67099999999999</v>
      </c>
      <c r="AU94" s="66">
        <f>VLOOKUP($A94,Table2.5a!$A$3:$Y$198,R$2,FALSE)</f>
        <v>12.666666666666668</v>
      </c>
      <c r="AV94" s="66">
        <f>VLOOKUP($A94,Table2.5a!$A$3:$Y$198,S$2,FALSE)</f>
        <v>0.90000000000000024</v>
      </c>
      <c r="AW94" s="67">
        <f>VLOOKUP($A94,Table2.5a!$A$3:$Y$198,T$2,FALSE)</f>
        <v>375.01110000000006</v>
      </c>
      <c r="AX94" s="88" t="e">
        <f>VLOOKUP($A94,#REF!,Q$2,FALSE)</f>
        <v>#REF!</v>
      </c>
      <c r="AY94" s="66" t="e">
        <f>VLOOKUP($A94,#REF!,R$2,FALSE)</f>
        <v>#REF!</v>
      </c>
      <c r="AZ94" s="66" t="e">
        <f>VLOOKUP($A94,#REF!,S$2,FALSE)</f>
        <v>#REF!</v>
      </c>
      <c r="BA94" s="89" t="e">
        <f>VLOOKUP($A94,#REF!,T$2,FALSE)</f>
        <v>#REF!</v>
      </c>
    </row>
    <row r="95" spans="1:53" x14ac:dyDescent="0.25">
      <c r="A95" t="s">
        <v>1023</v>
      </c>
      <c r="B95">
        <f>VLOOKUP($A95,Table2.5a!$A$3:$Y$198,'2.5a comparison'!B$2,FALSE)</f>
        <v>332110</v>
      </c>
      <c r="C95">
        <f>VLOOKUP($A95,Table2.5a!$A$3:$Y$198,'2.5a comparison'!C$2,FALSE)</f>
        <v>661</v>
      </c>
      <c r="D95" t="str">
        <f>VLOOKUP($A95,Table2.5a!$A$3:$Y$198,'2.5a comparison'!D$2,FALSE)</f>
        <v>New Koliganek Village Council</v>
      </c>
      <c r="E95" s="4" t="e">
        <f>(VLOOKUP($A95,Table2.5a!$A$3:$Y$198,E$2,FALSE)-VLOOKUP($A95,#REF!,E$2,FALSE))/VLOOKUP($A95,Table2.5a!$A$3:$Y$198,E$2,FALSE)</f>
        <v>#VALUE!</v>
      </c>
      <c r="F95" s="4" t="e">
        <f>(VLOOKUP($A95,Table2.5a!$A$3:$Y$198,F$2,FALSE)-VLOOKUP($A95,#REF!,F$2,FALSE))/VLOOKUP($A95,Table2.5a!$A$3:$Y$198,F$2,FALSE)</f>
        <v>#VALUE!</v>
      </c>
      <c r="G95" s="4" t="e">
        <f>(VLOOKUP($A95,Table2.5a!$A$3:$Y$198,G$2,FALSE)-VLOOKUP($A95,#REF!,G$2,FALSE))/VLOOKUP($A95,Table2.5a!$A$3:$Y$198,G$2,FALSE)</f>
        <v>#VALUE!</v>
      </c>
      <c r="H95" s="4" t="e">
        <f>(VLOOKUP($A95,Table2.5a!$A$3:$Y$198,H$2,FALSE)-VLOOKUP($A95,#REF!,H$2,FALSE))/VLOOKUP($A95,Table2.5a!$A$3:$Y$198,H$2,FALSE)</f>
        <v>#REF!</v>
      </c>
      <c r="I95" s="4" t="e">
        <f>(VLOOKUP($A95,Table2.5a!$A$3:$Y$198,I$2,FALSE)-VLOOKUP($A95,#REF!,I$2,FALSE))/VLOOKUP($A95,Table2.5a!$A$3:$Y$198,I$2,FALSE)</f>
        <v>#REF!</v>
      </c>
      <c r="J95" s="4" t="e">
        <f>(VLOOKUP($A95,Table2.5a!$A$3:$Y$198,J$2,FALSE)-VLOOKUP($A95,#REF!,J$2,FALSE))/VLOOKUP($A95,Table2.5a!$A$3:$Y$198,J$2,FALSE)</f>
        <v>#REF!</v>
      </c>
      <c r="K95" s="4" t="e">
        <f>(VLOOKUP($A95,Table2.5a!$A$3:$Y$198,K$2,FALSE)-VLOOKUP($A95,#REF!,K$2,FALSE))/VLOOKUP($A95,Table2.5a!$A$3:$Y$198,K$2,FALSE)</f>
        <v>#REF!</v>
      </c>
      <c r="L95" s="4" t="e">
        <f>(VLOOKUP($A95,Table2.5a!$A$3:$Y$198,L$2,FALSE)-VLOOKUP($A95,#REF!,L$2,FALSE))/VLOOKUP($A95,Table2.5a!$A$3:$Y$198,L$2,FALSE)</f>
        <v>#REF!</v>
      </c>
      <c r="M95" s="4" t="e">
        <f>(VLOOKUP($A95,Table2.5a!$A$3:$Y$198,M$2,FALSE)-VLOOKUP($A95,#REF!,M$2,FALSE))/VLOOKUP($A95,Table2.5a!$A$3:$Y$198,M$2,FALSE)</f>
        <v>#REF!</v>
      </c>
      <c r="N95" s="4" t="e">
        <f>(VLOOKUP($A95,Table2.5a!$A$3:$Y$198,N$2,FALSE)-VLOOKUP($A95,#REF!,N$2,FALSE))/VLOOKUP($A95,Table2.5a!$A$3:$Y$198,N$2,FALSE)</f>
        <v>#REF!</v>
      </c>
      <c r="O95" s="4" t="e">
        <f>(VLOOKUP($A95,Table2.5a!$A$3:$Y$198,O$2,FALSE)-VLOOKUP($A95,#REF!,O$2,FALSE))/VLOOKUP($A95,Table2.5a!$A$3:$Y$198,O$2,FALSE)</f>
        <v>#REF!</v>
      </c>
      <c r="P95" s="4" t="e">
        <f>(VLOOKUP($A95,Table2.5a!$A$3:$Y$198,P$2,FALSE)-VLOOKUP($A95,#REF!,P$2,FALSE))/VLOOKUP($A95,Table2.5a!$A$3:$Y$198,P$2,FALSE)</f>
        <v>#REF!</v>
      </c>
      <c r="Q95" s="4" t="e">
        <f>(VLOOKUP($A95,Table2.5a!$A$3:$Y$198,Q$2,FALSE)-VLOOKUP($A95,#REF!,Q$2,FALSE))/VLOOKUP($A95,Table2.5a!$A$3:$Y$198,Q$2,FALSE)</f>
        <v>#REF!</v>
      </c>
      <c r="R95" s="4" t="e">
        <f>(VLOOKUP($A95,Table2.5a!$A$3:$Y$198,R$2,FALSE)-VLOOKUP($A95,#REF!,R$2,FALSE))/VLOOKUP($A95,Table2.5a!$A$3:$Y$198,R$2,FALSE)</f>
        <v>#REF!</v>
      </c>
      <c r="S95" s="4" t="e">
        <f>(VLOOKUP($A95,Table2.5a!$A$3:$Y$198,S$2,FALSE)-VLOOKUP($A95,#REF!,S$2,FALSE))/VLOOKUP($A95,Table2.5a!$A$3:$Y$198,S$2,FALSE)</f>
        <v>#REF!</v>
      </c>
      <c r="T95" s="4" t="e">
        <f>(VLOOKUP($A95,Table2.5a!$A$3:$Y$198,T$2,FALSE)-VLOOKUP($A95,#REF!,T$2,FALSE))/VLOOKUP($A95,Table2.5a!$A$3:$Y$198,T$2,FALSE)</f>
        <v>#REF!</v>
      </c>
      <c r="V95" s="78" t="str">
        <f>VLOOKUP($A95,Table2.5a!$A$3:$Y$198,E$2,FALSE)</f>
        <v>Koliganek</v>
      </c>
      <c r="W95" s="79" t="str">
        <f>VLOOKUP($A95,Table2.5a!$A$3:$Y$198,F$2,FALSE)</f>
        <v>Koliganek_grid</v>
      </c>
      <c r="X95" s="79" t="str">
        <f>VLOOKUP($A95,Table2.5a!$A$3:$Y$198,G$2,FALSE)</f>
        <v>Bristol Bay</v>
      </c>
      <c r="Y95" s="80">
        <f>VLOOKUP($A95,Table2.5a!$A$3:$Y$198,H$2,FALSE)</f>
        <v>128.584</v>
      </c>
      <c r="Z95" s="88" t="e">
        <f>VLOOKUP($A95,#REF!,E$2,FALSE)</f>
        <v>#REF!</v>
      </c>
      <c r="AA95" s="66" t="e">
        <f>VLOOKUP($A95,#REF!,F$2,FALSE)</f>
        <v>#REF!</v>
      </c>
      <c r="AB95" s="66" t="e">
        <f>VLOOKUP($A95,#REF!,G$2,FALSE)</f>
        <v>#REF!</v>
      </c>
      <c r="AC95" s="89" t="e">
        <f>VLOOKUP($A95,#REF!,H$2,FALSE)</f>
        <v>#REF!</v>
      </c>
      <c r="AD95" s="65">
        <f>VLOOKUP($A95,Table2.5a!$A$3:$Y$198,I$2,FALSE)</f>
        <v>257.16800000000001</v>
      </c>
      <c r="AE95" s="66">
        <f>VLOOKUP($A95,Table2.5a!$A$3:$Y$198,J$2,FALSE)</f>
        <v>76.166666666666671</v>
      </c>
      <c r="AF95" s="66">
        <f>VLOOKUP($A95,Table2.5a!$A$3:$Y$198,K$2,FALSE)</f>
        <v>0.5</v>
      </c>
      <c r="AG95" s="67">
        <f>VLOOKUP($A95,Table2.5a!$A$3:$Y$198,L$2,FALSE)</f>
        <v>30.179500000000001</v>
      </c>
      <c r="AH95" s="88" t="e">
        <f>VLOOKUP($A95,#REF!,I$2,FALSE)</f>
        <v>#REF!</v>
      </c>
      <c r="AI95" s="66" t="e">
        <f>VLOOKUP($A95,#REF!,J$2,FALSE)</f>
        <v>#REF!</v>
      </c>
      <c r="AJ95" s="66" t="e">
        <f>VLOOKUP($A95,#REF!,K$2,FALSE)</f>
        <v>#REF!</v>
      </c>
      <c r="AK95" s="89" t="e">
        <f>VLOOKUP($A95,#REF!,L$2,FALSE)</f>
        <v>#REF!</v>
      </c>
      <c r="AL95" s="65">
        <f>VLOOKUP($A95,Table2.5a!$A$3:$Y$198,M$2,FALSE)</f>
        <v>60.359000000000002</v>
      </c>
      <c r="AM95" s="66">
        <f>VLOOKUP($A95,Table2.5a!$A$3:$Y$198,N$2,FALSE)</f>
        <v>9.8333333333333339</v>
      </c>
      <c r="AN95" s="66">
        <f>VLOOKUP($A95,Table2.5a!$A$3:$Y$198,O$2,FALSE)</f>
        <v>0.5</v>
      </c>
      <c r="AO95" s="67">
        <f>VLOOKUP($A95,Table2.5a!$A$3:$Y$198,P$2,FALSE)</f>
        <v>146.9615</v>
      </c>
      <c r="AP95" s="88" t="e">
        <f>VLOOKUP($A95,#REF!,M$2,FALSE)</f>
        <v>#REF!</v>
      </c>
      <c r="AQ95" s="66" t="e">
        <f>VLOOKUP($A95,#REF!,N$2,FALSE)</f>
        <v>#REF!</v>
      </c>
      <c r="AR95" s="96" t="e">
        <f>VLOOKUP($A95,#REF!,O$2,FALSE)</f>
        <v>#REF!</v>
      </c>
      <c r="AS95" s="96" t="e">
        <f>VLOOKUP($A95,#REF!,P$2,FALSE)</f>
        <v>#REF!</v>
      </c>
      <c r="AT95" s="65">
        <f>VLOOKUP($A95,Table2.5a!$A$3:$Y$198,Q$2,FALSE)</f>
        <v>293.923</v>
      </c>
      <c r="AU95" s="66">
        <f>VLOOKUP($A95,Table2.5a!$A$3:$Y$198,R$2,FALSE)</f>
        <v>17</v>
      </c>
      <c r="AV95" s="66">
        <f>VLOOKUP($A95,Table2.5a!$A$3:$Y$198,S$2,FALSE)</f>
        <v>0.5</v>
      </c>
      <c r="AW95" s="67">
        <f>VLOOKUP($A95,Table2.5a!$A$3:$Y$198,T$2,FALSE)</f>
        <v>305.72500000000002</v>
      </c>
      <c r="AX95" s="88" t="e">
        <f>VLOOKUP($A95,#REF!,Q$2,FALSE)</f>
        <v>#REF!</v>
      </c>
      <c r="AY95" s="66" t="e">
        <f>VLOOKUP($A95,#REF!,R$2,FALSE)</f>
        <v>#REF!</v>
      </c>
      <c r="AZ95" s="66" t="e">
        <f>VLOOKUP($A95,#REF!,S$2,FALSE)</f>
        <v>#REF!</v>
      </c>
      <c r="BA95" s="89" t="e">
        <f>VLOOKUP($A95,#REF!,T$2,FALSE)</f>
        <v>#REF!</v>
      </c>
    </row>
    <row r="96" spans="1:53" x14ac:dyDescent="0.25">
      <c r="A96" t="s">
        <v>933</v>
      </c>
      <c r="B96">
        <f>VLOOKUP($A96,Table2.5a!$A$3:$Y$198,'2.5a comparison'!B$2,FALSE)</f>
        <v>332510</v>
      </c>
      <c r="C96">
        <f>VLOOKUP($A96,Table2.5a!$A$3:$Y$198,'2.5a comparison'!C$2,FALSE)</f>
        <v>395</v>
      </c>
      <c r="D96" t="str">
        <f>VLOOKUP($A96,Table2.5a!$A$3:$Y$198,'2.5a comparison'!D$2,FALSE)</f>
        <v>Puvurnaq Power Company</v>
      </c>
      <c r="E96" s="4" t="e">
        <f>(VLOOKUP($A96,Table2.5a!$A$3:$Y$198,E$2,FALSE)-VLOOKUP($A96,#REF!,E$2,FALSE))/VLOOKUP($A96,Table2.5a!$A$3:$Y$198,E$2,FALSE)</f>
        <v>#VALUE!</v>
      </c>
      <c r="F96" s="4" t="e">
        <f>(VLOOKUP($A96,Table2.5a!$A$3:$Y$198,F$2,FALSE)-VLOOKUP($A96,#REF!,F$2,FALSE))/VLOOKUP($A96,Table2.5a!$A$3:$Y$198,F$2,FALSE)</f>
        <v>#VALUE!</v>
      </c>
      <c r="G96" s="4" t="e">
        <f>(VLOOKUP($A96,Table2.5a!$A$3:$Y$198,G$2,FALSE)-VLOOKUP($A96,#REF!,G$2,FALSE))/VLOOKUP($A96,Table2.5a!$A$3:$Y$198,G$2,FALSE)</f>
        <v>#VALUE!</v>
      </c>
      <c r="H96" s="4" t="e">
        <f>(VLOOKUP($A96,Table2.5a!$A$3:$Y$198,H$2,FALSE)-VLOOKUP($A96,#REF!,H$2,FALSE))/VLOOKUP($A96,Table2.5a!$A$3:$Y$198,H$2,FALSE)</f>
        <v>#REF!</v>
      </c>
      <c r="I96" s="4" t="e">
        <f>(VLOOKUP($A96,Table2.5a!$A$3:$Y$198,I$2,FALSE)-VLOOKUP($A96,#REF!,I$2,FALSE))/VLOOKUP($A96,Table2.5a!$A$3:$Y$198,I$2,FALSE)</f>
        <v>#REF!</v>
      </c>
      <c r="J96" s="4" t="e">
        <f>(VLOOKUP($A96,Table2.5a!$A$3:$Y$198,J$2,FALSE)-VLOOKUP($A96,#REF!,J$2,FALSE))/VLOOKUP($A96,Table2.5a!$A$3:$Y$198,J$2,FALSE)</f>
        <v>#REF!</v>
      </c>
      <c r="K96" s="4" t="e">
        <f>(VLOOKUP($A96,Table2.5a!$A$3:$Y$198,K$2,FALSE)-VLOOKUP($A96,#REF!,K$2,FALSE))/VLOOKUP($A96,Table2.5a!$A$3:$Y$198,K$2,FALSE)</f>
        <v>#REF!</v>
      </c>
      <c r="L96" s="4" t="e">
        <f>(VLOOKUP($A96,Table2.5a!$A$3:$Y$198,L$2,FALSE)-VLOOKUP($A96,#REF!,L$2,FALSE))/VLOOKUP($A96,Table2.5a!$A$3:$Y$198,L$2,FALSE)</f>
        <v>#REF!</v>
      </c>
      <c r="M96" s="4" t="e">
        <f>(VLOOKUP($A96,Table2.5a!$A$3:$Y$198,M$2,FALSE)-VLOOKUP($A96,#REF!,M$2,FALSE))/VLOOKUP($A96,Table2.5a!$A$3:$Y$198,M$2,FALSE)</f>
        <v>#REF!</v>
      </c>
      <c r="N96" s="4" t="e">
        <f>(VLOOKUP($A96,Table2.5a!$A$3:$Y$198,N$2,FALSE)-VLOOKUP($A96,#REF!,N$2,FALSE))/VLOOKUP($A96,Table2.5a!$A$3:$Y$198,N$2,FALSE)</f>
        <v>#REF!</v>
      </c>
      <c r="O96" s="4" t="e">
        <f>(VLOOKUP($A96,Table2.5a!$A$3:$Y$198,O$2,FALSE)-VLOOKUP($A96,#REF!,O$2,FALSE))/VLOOKUP($A96,Table2.5a!$A$3:$Y$198,O$2,FALSE)</f>
        <v>#REF!</v>
      </c>
      <c r="P96" s="4" t="e">
        <f>(VLOOKUP($A96,Table2.5a!$A$3:$Y$198,P$2,FALSE)-VLOOKUP($A96,#REF!,P$2,FALSE))/VLOOKUP($A96,Table2.5a!$A$3:$Y$198,P$2,FALSE)</f>
        <v>#REF!</v>
      </c>
      <c r="Q96" s="4" t="e">
        <f>(VLOOKUP($A96,Table2.5a!$A$3:$Y$198,Q$2,FALSE)-VLOOKUP($A96,#REF!,Q$2,FALSE))/VLOOKUP($A96,Table2.5a!$A$3:$Y$198,Q$2,FALSE)</f>
        <v>#REF!</v>
      </c>
      <c r="R96" s="4" t="e">
        <f>(VLOOKUP($A96,Table2.5a!$A$3:$Y$198,R$2,FALSE)-VLOOKUP($A96,#REF!,R$2,FALSE))/VLOOKUP($A96,Table2.5a!$A$3:$Y$198,R$2,FALSE)</f>
        <v>#REF!</v>
      </c>
      <c r="S96" s="4" t="e">
        <f>(VLOOKUP($A96,Table2.5a!$A$3:$Y$198,S$2,FALSE)-VLOOKUP($A96,#REF!,S$2,FALSE))/VLOOKUP($A96,Table2.5a!$A$3:$Y$198,S$2,FALSE)</f>
        <v>#REF!</v>
      </c>
      <c r="T96" s="4" t="e">
        <f>(VLOOKUP($A96,Table2.5a!$A$3:$Y$198,T$2,FALSE)-VLOOKUP($A96,#REF!,T$2,FALSE))/VLOOKUP($A96,Table2.5a!$A$3:$Y$198,T$2,FALSE)</f>
        <v>#REF!</v>
      </c>
      <c r="V96" s="78" t="str">
        <f>VLOOKUP($A96,Table2.5a!$A$3:$Y$198,E$2,FALSE)</f>
        <v>Kongiganak</v>
      </c>
      <c r="W96" s="79" t="str">
        <f>VLOOKUP($A96,Table2.5a!$A$3:$Y$198,F$2,FALSE)</f>
        <v>Kongiganak_grid</v>
      </c>
      <c r="X96" s="79" t="str">
        <f>VLOOKUP($A96,Table2.5a!$A$3:$Y$198,G$2,FALSE)</f>
        <v>Lower Yukon-Kuskokwim</v>
      </c>
      <c r="Y96" s="80">
        <f>VLOOKUP($A96,Table2.5a!$A$3:$Y$198,H$2,FALSE)</f>
        <v>479.8985400000002</v>
      </c>
      <c r="Z96" s="88" t="e">
        <f>VLOOKUP($A96,#REF!,E$2,FALSE)</f>
        <v>#REF!</v>
      </c>
      <c r="AA96" s="66" t="e">
        <f>VLOOKUP($A96,#REF!,F$2,FALSE)</f>
        <v>#REF!</v>
      </c>
      <c r="AB96" s="66" t="e">
        <f>VLOOKUP($A96,#REF!,G$2,FALSE)</f>
        <v>#REF!</v>
      </c>
      <c r="AC96" s="89" t="e">
        <f>VLOOKUP($A96,#REF!,H$2,FALSE)</f>
        <v>#REF!</v>
      </c>
      <c r="AD96" s="65">
        <f>VLOOKUP($A96,Table2.5a!$A$3:$Y$198,I$2,FALSE)</f>
        <v>727.11900000000003</v>
      </c>
      <c r="AE96" s="66">
        <f>VLOOKUP($A96,Table2.5a!$A$3:$Y$198,J$2,FALSE)</f>
        <v>160.5</v>
      </c>
      <c r="AF96" s="66">
        <f>VLOOKUP($A96,Table2.5a!$A$3:$Y$198,K$2,FALSE)</f>
        <v>0.66000000000000025</v>
      </c>
      <c r="AG96" s="67">
        <f>VLOOKUP($A96,Table2.5a!$A$3:$Y$198,L$2,FALSE)</f>
        <v>173.93442000000005</v>
      </c>
      <c r="AH96" s="88" t="e">
        <f>VLOOKUP($A96,#REF!,I$2,FALSE)</f>
        <v>#REF!</v>
      </c>
      <c r="AI96" s="66" t="e">
        <f>VLOOKUP($A96,#REF!,J$2,FALSE)</f>
        <v>#REF!</v>
      </c>
      <c r="AJ96" s="66" t="e">
        <f>VLOOKUP($A96,#REF!,K$2,FALSE)</f>
        <v>#REF!</v>
      </c>
      <c r="AK96" s="89" t="e">
        <f>VLOOKUP($A96,#REF!,L$2,FALSE)</f>
        <v>#REF!</v>
      </c>
      <c r="AL96" s="65">
        <f>VLOOKUP($A96,Table2.5a!$A$3:$Y$198,M$2,FALSE)</f>
        <v>263.53699999999998</v>
      </c>
      <c r="AM96" s="66">
        <f>VLOOKUP($A96,Table2.5a!$A$3:$Y$198,N$2,FALSE)</f>
        <v>4.75</v>
      </c>
      <c r="AN96" s="66">
        <f>VLOOKUP($A96,Table2.5a!$A$3:$Y$198,O$2,FALSE)</f>
        <v>0.66000000000000025</v>
      </c>
      <c r="AO96" s="67">
        <f>VLOOKUP($A96,Table2.5a!$A$3:$Y$198,P$2,FALSE)</f>
        <v>55.626780000000025</v>
      </c>
      <c r="AP96" s="88" t="e">
        <f>VLOOKUP($A96,#REF!,M$2,FALSE)</f>
        <v>#REF!</v>
      </c>
      <c r="AQ96" s="66" t="e">
        <f>VLOOKUP($A96,#REF!,N$2,FALSE)</f>
        <v>#REF!</v>
      </c>
      <c r="AR96" s="96" t="e">
        <f>VLOOKUP($A96,#REF!,O$2,FALSE)</f>
        <v>#REF!</v>
      </c>
      <c r="AS96" s="96" t="e">
        <f>VLOOKUP($A96,#REF!,P$2,FALSE)</f>
        <v>#REF!</v>
      </c>
      <c r="AT96" s="65">
        <f>VLOOKUP($A96,Table2.5a!$A$3:$Y$198,Q$2,FALSE)</f>
        <v>84.283000000000001</v>
      </c>
      <c r="AU96" s="66">
        <f>VLOOKUP($A96,Table2.5a!$A$3:$Y$198,R$2,FALSE)</f>
        <v>14.666666666666666</v>
      </c>
      <c r="AV96" s="66">
        <f>VLOOKUP($A96,Table2.5a!$A$3:$Y$198,S$2,FALSE)</f>
        <v>0.66000000000000025</v>
      </c>
      <c r="AW96" s="67">
        <f>VLOOKUP($A96,Table2.5a!$A$3:$Y$198,T$2,FALSE)</f>
        <v>709.45974000000035</v>
      </c>
      <c r="AX96" s="88" t="e">
        <f>VLOOKUP($A96,#REF!,Q$2,FALSE)</f>
        <v>#REF!</v>
      </c>
      <c r="AY96" s="66" t="e">
        <f>VLOOKUP($A96,#REF!,R$2,FALSE)</f>
        <v>#REF!</v>
      </c>
      <c r="AZ96" s="66" t="e">
        <f>VLOOKUP($A96,#REF!,S$2,FALSE)</f>
        <v>#REF!</v>
      </c>
      <c r="BA96" s="89" t="e">
        <f>VLOOKUP($A96,#REF!,T$2,FALSE)</f>
        <v>#REF!</v>
      </c>
    </row>
    <row r="97" spans="1:53" x14ac:dyDescent="0.25">
      <c r="A97" t="s">
        <v>624</v>
      </c>
      <c r="B97">
        <f>VLOOKUP($A97,Table2.5a!$A$3:$Y$198,'2.5a comparison'!B$2,FALSE)</f>
        <v>332120</v>
      </c>
      <c r="C97">
        <f>VLOOKUP($A97,Table2.5a!$A$3:$Y$198,'2.5a comparison'!C$2,FALSE)</f>
        <v>285</v>
      </c>
      <c r="D97" t="str">
        <f>VLOOKUP($A97,Table2.5a!$A$3:$Y$198,'2.5a comparison'!D$2,FALSE)</f>
        <v>Alaska Village Electric Cooperative</v>
      </c>
      <c r="E97" s="4" t="e">
        <f>(VLOOKUP($A97,Table2.5a!$A$3:$Y$198,E$2,FALSE)-VLOOKUP($A97,#REF!,E$2,FALSE))/VLOOKUP($A97,Table2.5a!$A$3:$Y$198,E$2,FALSE)</f>
        <v>#VALUE!</v>
      </c>
      <c r="F97" s="4" t="e">
        <f>(VLOOKUP($A97,Table2.5a!$A$3:$Y$198,F$2,FALSE)-VLOOKUP($A97,#REF!,F$2,FALSE))/VLOOKUP($A97,Table2.5a!$A$3:$Y$198,F$2,FALSE)</f>
        <v>#VALUE!</v>
      </c>
      <c r="G97" s="4" t="e">
        <f>(VLOOKUP($A97,Table2.5a!$A$3:$Y$198,G$2,FALSE)-VLOOKUP($A97,#REF!,G$2,FALSE))/VLOOKUP($A97,Table2.5a!$A$3:$Y$198,G$2,FALSE)</f>
        <v>#VALUE!</v>
      </c>
      <c r="H97" s="4" t="e">
        <f>(VLOOKUP($A97,Table2.5a!$A$3:$Y$198,H$2,FALSE)-VLOOKUP($A97,#REF!,H$2,FALSE))/VLOOKUP($A97,Table2.5a!$A$3:$Y$198,H$2,FALSE)</f>
        <v>#REF!</v>
      </c>
      <c r="I97" s="4" t="e">
        <f>(VLOOKUP($A97,Table2.5a!$A$3:$Y$198,I$2,FALSE)-VLOOKUP($A97,#REF!,I$2,FALSE))/VLOOKUP($A97,Table2.5a!$A$3:$Y$198,I$2,FALSE)</f>
        <v>#REF!</v>
      </c>
      <c r="J97" s="4" t="e">
        <f>(VLOOKUP($A97,Table2.5a!$A$3:$Y$198,J$2,FALSE)-VLOOKUP($A97,#REF!,J$2,FALSE))/VLOOKUP($A97,Table2.5a!$A$3:$Y$198,J$2,FALSE)</f>
        <v>#REF!</v>
      </c>
      <c r="K97" s="4" t="e">
        <f>(VLOOKUP($A97,Table2.5a!$A$3:$Y$198,K$2,FALSE)-VLOOKUP($A97,#REF!,K$2,FALSE))/VLOOKUP($A97,Table2.5a!$A$3:$Y$198,K$2,FALSE)</f>
        <v>#REF!</v>
      </c>
      <c r="L97" s="4" t="e">
        <f>(VLOOKUP($A97,Table2.5a!$A$3:$Y$198,L$2,FALSE)-VLOOKUP($A97,#REF!,L$2,FALSE))/VLOOKUP($A97,Table2.5a!$A$3:$Y$198,L$2,FALSE)</f>
        <v>#REF!</v>
      </c>
      <c r="M97" s="4" t="e">
        <f>(VLOOKUP($A97,Table2.5a!$A$3:$Y$198,M$2,FALSE)-VLOOKUP($A97,#REF!,M$2,FALSE))/VLOOKUP($A97,Table2.5a!$A$3:$Y$198,M$2,FALSE)</f>
        <v>#REF!</v>
      </c>
      <c r="N97" s="4" t="e">
        <f>(VLOOKUP($A97,Table2.5a!$A$3:$Y$198,N$2,FALSE)-VLOOKUP($A97,#REF!,N$2,FALSE))/VLOOKUP($A97,Table2.5a!$A$3:$Y$198,N$2,FALSE)</f>
        <v>#REF!</v>
      </c>
      <c r="O97" s="4" t="e">
        <f>(VLOOKUP($A97,Table2.5a!$A$3:$Y$198,O$2,FALSE)-VLOOKUP($A97,#REF!,O$2,FALSE))/VLOOKUP($A97,Table2.5a!$A$3:$Y$198,O$2,FALSE)</f>
        <v>#REF!</v>
      </c>
      <c r="P97" s="4" t="e">
        <f>(VLOOKUP($A97,Table2.5a!$A$3:$Y$198,P$2,FALSE)-VLOOKUP($A97,#REF!,P$2,FALSE))/VLOOKUP($A97,Table2.5a!$A$3:$Y$198,P$2,FALSE)</f>
        <v>#REF!</v>
      </c>
      <c r="Q97" s="4" t="e">
        <f>(VLOOKUP($A97,Table2.5a!$A$3:$Y$198,Q$2,FALSE)-VLOOKUP($A97,#REF!,Q$2,FALSE))/VLOOKUP($A97,Table2.5a!$A$3:$Y$198,Q$2,FALSE)</f>
        <v>#REF!</v>
      </c>
      <c r="R97" s="4" t="e">
        <f>(VLOOKUP($A97,Table2.5a!$A$3:$Y$198,R$2,FALSE)-VLOOKUP($A97,#REF!,R$2,FALSE))/VLOOKUP($A97,Table2.5a!$A$3:$Y$198,R$2,FALSE)</f>
        <v>#REF!</v>
      </c>
      <c r="S97" s="4" t="e">
        <f>(VLOOKUP($A97,Table2.5a!$A$3:$Y$198,S$2,FALSE)-VLOOKUP($A97,#REF!,S$2,FALSE))/VLOOKUP($A97,Table2.5a!$A$3:$Y$198,S$2,FALSE)</f>
        <v>#REF!</v>
      </c>
      <c r="T97" s="4" t="e">
        <f>(VLOOKUP($A97,Table2.5a!$A$3:$Y$198,T$2,FALSE)-VLOOKUP($A97,#REF!,T$2,FALSE))/VLOOKUP($A97,Table2.5a!$A$3:$Y$198,T$2,FALSE)</f>
        <v>#REF!</v>
      </c>
      <c r="V97" s="78" t="str">
        <f>VLOOKUP($A97,Table2.5a!$A$3:$Y$198,E$2,FALSE)</f>
        <v>Kotlik</v>
      </c>
      <c r="W97" s="79" t="str">
        <f>VLOOKUP($A97,Table2.5a!$A$3:$Y$198,F$2,FALSE)</f>
        <v>Kotlik_grid</v>
      </c>
      <c r="X97" s="79" t="str">
        <f>VLOOKUP($A97,Table2.5a!$A$3:$Y$198,G$2,FALSE)</f>
        <v>Lower Yukon-Kuskokwim</v>
      </c>
      <c r="Y97" s="80">
        <f>VLOOKUP($A97,Table2.5a!$A$3:$Y$198,H$2,FALSE)</f>
        <v>407.23114967499998</v>
      </c>
      <c r="Z97" s="88" t="e">
        <f>VLOOKUP($A97,#REF!,E$2,FALSE)</f>
        <v>#REF!</v>
      </c>
      <c r="AA97" s="66" t="e">
        <f>VLOOKUP($A97,#REF!,F$2,FALSE)</f>
        <v>#REF!</v>
      </c>
      <c r="AB97" s="66" t="e">
        <f>VLOOKUP($A97,#REF!,G$2,FALSE)</f>
        <v>#REF!</v>
      </c>
      <c r="AC97" s="89" t="e">
        <f>VLOOKUP($A97,#REF!,H$2,FALSE)</f>
        <v>#REF!</v>
      </c>
      <c r="AD97" s="65">
        <f>VLOOKUP($A97,Table2.5a!$A$3:$Y$198,I$2,FALSE)</f>
        <v>773.18700000000001</v>
      </c>
      <c r="AE97" s="66">
        <f>VLOOKUP($A97,Table2.5a!$A$3:$Y$198,J$2,FALSE)</f>
        <v>126.5</v>
      </c>
      <c r="AF97" s="66">
        <f>VLOOKUP($A97,Table2.5a!$A$3:$Y$198,K$2,FALSE)</f>
        <v>0.52669166666666667</v>
      </c>
      <c r="AG97" s="67">
        <f>VLOOKUP($A97,Table2.5a!$A$3:$Y$198,L$2,FALSE)</f>
        <v>163.38396853333336</v>
      </c>
      <c r="AH97" s="88" t="e">
        <f>VLOOKUP($A97,#REF!,I$2,FALSE)</f>
        <v>#REF!</v>
      </c>
      <c r="AI97" s="66" t="e">
        <f>VLOOKUP($A97,#REF!,J$2,FALSE)</f>
        <v>#REF!</v>
      </c>
      <c r="AJ97" s="66" t="e">
        <f>VLOOKUP($A97,#REF!,K$2,FALSE)</f>
        <v>#REF!</v>
      </c>
      <c r="AK97" s="89" t="e">
        <f>VLOOKUP($A97,#REF!,L$2,FALSE)</f>
        <v>#REF!</v>
      </c>
      <c r="AL97" s="65">
        <f>VLOOKUP($A97,Table2.5a!$A$3:$Y$198,M$2,FALSE)</f>
        <v>310.20800000000003</v>
      </c>
      <c r="AM97" s="66">
        <f>VLOOKUP($A97,Table2.5a!$A$3:$Y$198,N$2,FALSE)</f>
        <v>9</v>
      </c>
      <c r="AN97" s="66">
        <f>VLOOKUP($A97,Table2.5a!$A$3:$Y$198,O$2,FALSE)</f>
        <v>0.52669166666666667</v>
      </c>
      <c r="AO97" s="67">
        <f>VLOOKUP($A97,Table2.5a!$A$3:$Y$198,P$2,FALSE)</f>
        <v>515.83602472500002</v>
      </c>
      <c r="AP97" s="88" t="e">
        <f>VLOOKUP($A97,#REF!,M$2,FALSE)</f>
        <v>#REF!</v>
      </c>
      <c r="AQ97" s="66" t="e">
        <f>VLOOKUP($A97,#REF!,N$2,FALSE)</f>
        <v>#REF!</v>
      </c>
      <c r="AR97" s="96" t="e">
        <f>VLOOKUP($A97,#REF!,O$2,FALSE)</f>
        <v>#REF!</v>
      </c>
      <c r="AS97" s="96" t="e">
        <f>VLOOKUP($A97,#REF!,P$2,FALSE)</f>
        <v>#REF!</v>
      </c>
      <c r="AT97" s="65">
        <f>VLOOKUP($A97,Table2.5a!$A$3:$Y$198,Q$2,FALSE)</f>
        <v>979.38900000000012</v>
      </c>
      <c r="AU97" s="66">
        <f>VLOOKUP($A97,Table2.5a!$A$3:$Y$198,R$2,FALSE)</f>
        <v>39.5</v>
      </c>
      <c r="AV97" s="66">
        <f>VLOOKUP($A97,Table2.5a!$A$3:$Y$198,S$2,FALSE)</f>
        <v>0.52669166666666667</v>
      </c>
      <c r="AW97" s="67">
        <f>VLOOKUP($A97,Table2.5a!$A$3:$Y$198,T$2,FALSE)</f>
        <v>1086.4511429333334</v>
      </c>
      <c r="AX97" s="88" t="e">
        <f>VLOOKUP($A97,#REF!,Q$2,FALSE)</f>
        <v>#REF!</v>
      </c>
      <c r="AY97" s="66" t="e">
        <f>VLOOKUP($A97,#REF!,R$2,FALSE)</f>
        <v>#REF!</v>
      </c>
      <c r="AZ97" s="66" t="e">
        <f>VLOOKUP($A97,#REF!,S$2,FALSE)</f>
        <v>#REF!</v>
      </c>
      <c r="BA97" s="89" t="e">
        <f>VLOOKUP($A97,#REF!,T$2,FALSE)</f>
        <v>#REF!</v>
      </c>
    </row>
    <row r="98" spans="1:53" x14ac:dyDescent="0.25">
      <c r="A98" t="s">
        <v>468</v>
      </c>
      <c r="B98">
        <f>VLOOKUP($A98,Table2.5a!$A$3:$Y$198,'2.5a comparison'!B$2,FALSE)</f>
        <v>332130</v>
      </c>
      <c r="C98">
        <f>VLOOKUP($A98,Table2.5a!$A$3:$Y$198,'2.5a comparison'!C$2,FALSE)</f>
        <v>17</v>
      </c>
      <c r="D98" t="str">
        <f>VLOOKUP($A98,Table2.5a!$A$3:$Y$198,'2.5a comparison'!D$2,FALSE)</f>
        <v>Kotzebue Electric Association</v>
      </c>
      <c r="E98" s="4" t="e">
        <f>(VLOOKUP($A98,Table2.5a!$A$3:$Y$198,E$2,FALSE)-VLOOKUP($A98,#REF!,E$2,FALSE))/VLOOKUP($A98,Table2.5a!$A$3:$Y$198,E$2,FALSE)</f>
        <v>#VALUE!</v>
      </c>
      <c r="F98" s="4" t="e">
        <f>(VLOOKUP($A98,Table2.5a!$A$3:$Y$198,F$2,FALSE)-VLOOKUP($A98,#REF!,F$2,FALSE))/VLOOKUP($A98,Table2.5a!$A$3:$Y$198,F$2,FALSE)</f>
        <v>#VALUE!</v>
      </c>
      <c r="G98" s="4" t="e">
        <f>(VLOOKUP($A98,Table2.5a!$A$3:$Y$198,G$2,FALSE)-VLOOKUP($A98,#REF!,G$2,FALSE))/VLOOKUP($A98,Table2.5a!$A$3:$Y$198,G$2,FALSE)</f>
        <v>#VALUE!</v>
      </c>
      <c r="H98" s="4" t="e">
        <f>(VLOOKUP($A98,Table2.5a!$A$3:$Y$198,H$2,FALSE)-VLOOKUP($A98,#REF!,H$2,FALSE))/VLOOKUP($A98,Table2.5a!$A$3:$Y$198,H$2,FALSE)</f>
        <v>#REF!</v>
      </c>
      <c r="I98" s="4" t="e">
        <f>(VLOOKUP($A98,Table2.5a!$A$3:$Y$198,I$2,FALSE)-VLOOKUP($A98,#REF!,I$2,FALSE))/VLOOKUP($A98,Table2.5a!$A$3:$Y$198,I$2,FALSE)</f>
        <v>#REF!</v>
      </c>
      <c r="J98" s="4" t="e">
        <f>(VLOOKUP($A98,Table2.5a!$A$3:$Y$198,J$2,FALSE)-VLOOKUP($A98,#REF!,J$2,FALSE))/VLOOKUP($A98,Table2.5a!$A$3:$Y$198,J$2,FALSE)</f>
        <v>#REF!</v>
      </c>
      <c r="K98" s="4" t="e">
        <f>(VLOOKUP($A98,Table2.5a!$A$3:$Y$198,K$2,FALSE)-VLOOKUP($A98,#REF!,K$2,FALSE))/VLOOKUP($A98,Table2.5a!$A$3:$Y$198,K$2,FALSE)</f>
        <v>#REF!</v>
      </c>
      <c r="L98" s="4" t="e">
        <f>(VLOOKUP($A98,Table2.5a!$A$3:$Y$198,L$2,FALSE)-VLOOKUP($A98,#REF!,L$2,FALSE))/VLOOKUP($A98,Table2.5a!$A$3:$Y$198,L$2,FALSE)</f>
        <v>#REF!</v>
      </c>
      <c r="M98" s="4" t="e">
        <f>(VLOOKUP($A98,Table2.5a!$A$3:$Y$198,M$2,FALSE)-VLOOKUP($A98,#REF!,M$2,FALSE))/VLOOKUP($A98,Table2.5a!$A$3:$Y$198,M$2,FALSE)</f>
        <v>#REF!</v>
      </c>
      <c r="N98" s="4" t="e">
        <f>(VLOOKUP($A98,Table2.5a!$A$3:$Y$198,N$2,FALSE)-VLOOKUP($A98,#REF!,N$2,FALSE))/VLOOKUP($A98,Table2.5a!$A$3:$Y$198,N$2,FALSE)</f>
        <v>#REF!</v>
      </c>
      <c r="O98" s="4" t="e">
        <f>(VLOOKUP($A98,Table2.5a!$A$3:$Y$198,O$2,FALSE)-VLOOKUP($A98,#REF!,O$2,FALSE))/VLOOKUP($A98,Table2.5a!$A$3:$Y$198,O$2,FALSE)</f>
        <v>#REF!</v>
      </c>
      <c r="P98" s="4" t="e">
        <f>(VLOOKUP($A98,Table2.5a!$A$3:$Y$198,P$2,FALSE)-VLOOKUP($A98,#REF!,P$2,FALSE))/VLOOKUP($A98,Table2.5a!$A$3:$Y$198,P$2,FALSE)</f>
        <v>#REF!</v>
      </c>
      <c r="Q98" s="4" t="e">
        <f>(VLOOKUP($A98,Table2.5a!$A$3:$Y$198,Q$2,FALSE)-VLOOKUP($A98,#REF!,Q$2,FALSE))/VLOOKUP($A98,Table2.5a!$A$3:$Y$198,Q$2,FALSE)</f>
        <v>#REF!</v>
      </c>
      <c r="R98" s="4" t="e">
        <f>(VLOOKUP($A98,Table2.5a!$A$3:$Y$198,R$2,FALSE)-VLOOKUP($A98,#REF!,R$2,FALSE))/VLOOKUP($A98,Table2.5a!$A$3:$Y$198,R$2,FALSE)</f>
        <v>#REF!</v>
      </c>
      <c r="S98" s="4" t="e">
        <f>(VLOOKUP($A98,Table2.5a!$A$3:$Y$198,S$2,FALSE)-VLOOKUP($A98,#REF!,S$2,FALSE))/VLOOKUP($A98,Table2.5a!$A$3:$Y$198,S$2,FALSE)</f>
        <v>#REF!</v>
      </c>
      <c r="T98" s="4" t="e">
        <f>(VLOOKUP($A98,Table2.5a!$A$3:$Y$198,T$2,FALSE)-VLOOKUP($A98,#REF!,T$2,FALSE))/VLOOKUP($A98,Table2.5a!$A$3:$Y$198,T$2,FALSE)</f>
        <v>#REF!</v>
      </c>
      <c r="V98" s="78" t="str">
        <f>VLOOKUP($A98,Table2.5a!$A$3:$Y$198,E$2,FALSE)</f>
        <v>Kotzebue</v>
      </c>
      <c r="W98" s="79" t="str">
        <f>VLOOKUP($A98,Table2.5a!$A$3:$Y$198,F$2,FALSE)</f>
        <v>Kotzebue_grid</v>
      </c>
      <c r="X98" s="79" t="str">
        <f>VLOOKUP($A98,Table2.5a!$A$3:$Y$198,G$2,FALSE)</f>
        <v>Northwest Arctic</v>
      </c>
      <c r="Y98" s="80">
        <f>VLOOKUP($A98,Table2.5a!$A$3:$Y$198,H$2,FALSE)</f>
        <v>2570.0586477500001</v>
      </c>
      <c r="Z98" s="88" t="e">
        <f>VLOOKUP($A98,#REF!,E$2,FALSE)</f>
        <v>#REF!</v>
      </c>
      <c r="AA98" s="66" t="e">
        <f>VLOOKUP($A98,#REF!,F$2,FALSE)</f>
        <v>#REF!</v>
      </c>
      <c r="AB98" s="66" t="e">
        <f>VLOOKUP($A98,#REF!,G$2,FALSE)</f>
        <v>#REF!</v>
      </c>
      <c r="AC98" s="89" t="e">
        <f>VLOOKUP($A98,#REF!,H$2,FALSE)</f>
        <v>#REF!</v>
      </c>
      <c r="AD98" s="65">
        <f>VLOOKUP($A98,Table2.5a!$A$3:$Y$198,I$2,FALSE)</f>
        <v>7090.7950000000001</v>
      </c>
      <c r="AE98" s="66">
        <f>VLOOKUP($A98,Table2.5a!$A$3:$Y$198,J$2,FALSE)</f>
        <v>1084</v>
      </c>
      <c r="AF98" s="66">
        <f>VLOOKUP($A98,Table2.5a!$A$3:$Y$198,K$2,FALSE)</f>
        <v>0.36244999999999999</v>
      </c>
      <c r="AG98" s="67">
        <f>VLOOKUP($A98,Table2.5a!$A$3:$Y$198,L$2,FALSE)</f>
        <v>3599.4615915499999</v>
      </c>
      <c r="AH98" s="88" t="e">
        <f>VLOOKUP($A98,#REF!,I$2,FALSE)</f>
        <v>#REF!</v>
      </c>
      <c r="AI98" s="66" t="e">
        <f>VLOOKUP($A98,#REF!,J$2,FALSE)</f>
        <v>#REF!</v>
      </c>
      <c r="AJ98" s="66" t="e">
        <f>VLOOKUP($A98,#REF!,K$2,FALSE)</f>
        <v>#REF!</v>
      </c>
      <c r="AK98" s="89" t="e">
        <f>VLOOKUP($A98,#REF!,L$2,FALSE)</f>
        <v>#REF!</v>
      </c>
      <c r="AL98" s="65">
        <f>VLOOKUP($A98,Table2.5a!$A$3:$Y$198,M$2,FALSE)</f>
        <v>9930.9189999999999</v>
      </c>
      <c r="AM98" s="66">
        <f>VLOOKUP($A98,Table2.5a!$A$3:$Y$198,N$2,FALSE)</f>
        <v>26.833333333333332</v>
      </c>
      <c r="AN98" s="66">
        <f>VLOOKUP($A98,Table2.5a!$A$3:$Y$198,O$2,FALSE)</f>
        <v>0.36244999999999999</v>
      </c>
      <c r="AO98" s="67">
        <f>VLOOKUP($A98,Table2.5a!$A$3:$Y$198,P$2,FALSE)</f>
        <v>935.7262915</v>
      </c>
      <c r="AP98" s="88" t="e">
        <f>VLOOKUP($A98,#REF!,M$2,FALSE)</f>
        <v>#REF!</v>
      </c>
      <c r="AQ98" s="66" t="e">
        <f>VLOOKUP($A98,#REF!,N$2,FALSE)</f>
        <v>#REF!</v>
      </c>
      <c r="AR98" s="96" t="e">
        <f>VLOOKUP($A98,#REF!,O$2,FALSE)</f>
        <v>#REF!</v>
      </c>
      <c r="AS98" s="96" t="e">
        <f>VLOOKUP($A98,#REF!,P$2,FALSE)</f>
        <v>#REF!</v>
      </c>
      <c r="AT98" s="65">
        <f>VLOOKUP($A98,Table2.5a!$A$3:$Y$198,Q$2,FALSE)</f>
        <v>2581.67</v>
      </c>
      <c r="AU98" s="66">
        <f>VLOOKUP($A98,Table2.5a!$A$3:$Y$198,R$2,FALSE)</f>
        <v>168.5</v>
      </c>
      <c r="AV98" s="66">
        <f>VLOOKUP($A98,Table2.5a!$A$3:$Y$198,S$2,FALSE)</f>
        <v>0.36244999999999999</v>
      </c>
      <c r="AW98" s="67">
        <f>VLOOKUP($A98,Table2.5a!$A$3:$Y$198,T$2,FALSE)</f>
        <v>7105.2465307999992</v>
      </c>
      <c r="AX98" s="88" t="e">
        <f>VLOOKUP($A98,#REF!,Q$2,FALSE)</f>
        <v>#REF!</v>
      </c>
      <c r="AY98" s="66" t="e">
        <f>VLOOKUP($A98,#REF!,R$2,FALSE)</f>
        <v>#REF!</v>
      </c>
      <c r="AZ98" s="66" t="e">
        <f>VLOOKUP($A98,#REF!,S$2,FALSE)</f>
        <v>#REF!</v>
      </c>
      <c r="BA98" s="89" t="e">
        <f>VLOOKUP($A98,#REF!,T$2,FALSE)</f>
        <v>#REF!</v>
      </c>
    </row>
    <row r="99" spans="1:53" x14ac:dyDescent="0.25">
      <c r="A99" t="s">
        <v>627</v>
      </c>
      <c r="B99">
        <f>VLOOKUP($A99,Table2.5a!$A$3:$Y$198,'2.5a comparison'!B$2,FALSE)</f>
        <v>331420</v>
      </c>
      <c r="C99">
        <f>VLOOKUP($A99,Table2.5a!$A$3:$Y$198,'2.5a comparison'!C$2,FALSE)</f>
        <v>169</v>
      </c>
      <c r="D99" t="str">
        <f>VLOOKUP($A99,Table2.5a!$A$3:$Y$198,'2.5a comparison'!D$2,FALSE)</f>
        <v>Alaska Village Electric Cooperative</v>
      </c>
      <c r="E99" s="4" t="e">
        <f>(VLOOKUP($A99,Table2.5a!$A$3:$Y$198,E$2,FALSE)-VLOOKUP($A99,#REF!,E$2,FALSE))/VLOOKUP($A99,Table2.5a!$A$3:$Y$198,E$2,FALSE)</f>
        <v>#VALUE!</v>
      </c>
      <c r="F99" s="4" t="e">
        <f>(VLOOKUP($A99,Table2.5a!$A$3:$Y$198,F$2,FALSE)-VLOOKUP($A99,#REF!,F$2,FALSE))/VLOOKUP($A99,Table2.5a!$A$3:$Y$198,F$2,FALSE)</f>
        <v>#VALUE!</v>
      </c>
      <c r="G99" s="4" t="e">
        <f>(VLOOKUP($A99,Table2.5a!$A$3:$Y$198,G$2,FALSE)-VLOOKUP($A99,#REF!,G$2,FALSE))/VLOOKUP($A99,Table2.5a!$A$3:$Y$198,G$2,FALSE)</f>
        <v>#VALUE!</v>
      </c>
      <c r="H99" s="4" t="e">
        <f>(VLOOKUP($A99,Table2.5a!$A$3:$Y$198,H$2,FALSE)-VLOOKUP($A99,#REF!,H$2,FALSE))/VLOOKUP($A99,Table2.5a!$A$3:$Y$198,H$2,FALSE)</f>
        <v>#REF!</v>
      </c>
      <c r="I99" s="4" t="e">
        <f>(VLOOKUP($A99,Table2.5a!$A$3:$Y$198,I$2,FALSE)-VLOOKUP($A99,#REF!,I$2,FALSE))/VLOOKUP($A99,Table2.5a!$A$3:$Y$198,I$2,FALSE)</f>
        <v>#REF!</v>
      </c>
      <c r="J99" s="4" t="e">
        <f>(VLOOKUP($A99,Table2.5a!$A$3:$Y$198,J$2,FALSE)-VLOOKUP($A99,#REF!,J$2,FALSE))/VLOOKUP($A99,Table2.5a!$A$3:$Y$198,J$2,FALSE)</f>
        <v>#REF!</v>
      </c>
      <c r="K99" s="4" t="e">
        <f>(VLOOKUP($A99,Table2.5a!$A$3:$Y$198,K$2,FALSE)-VLOOKUP($A99,#REF!,K$2,FALSE))/VLOOKUP($A99,Table2.5a!$A$3:$Y$198,K$2,FALSE)</f>
        <v>#REF!</v>
      </c>
      <c r="L99" s="4" t="e">
        <f>(VLOOKUP($A99,Table2.5a!$A$3:$Y$198,L$2,FALSE)-VLOOKUP($A99,#REF!,L$2,FALSE))/VLOOKUP($A99,Table2.5a!$A$3:$Y$198,L$2,FALSE)</f>
        <v>#REF!</v>
      </c>
      <c r="M99" s="4" t="e">
        <f>(VLOOKUP($A99,Table2.5a!$A$3:$Y$198,M$2,FALSE)-VLOOKUP($A99,#REF!,M$2,FALSE))/VLOOKUP($A99,Table2.5a!$A$3:$Y$198,M$2,FALSE)</f>
        <v>#REF!</v>
      </c>
      <c r="N99" s="4" t="e">
        <f>(VLOOKUP($A99,Table2.5a!$A$3:$Y$198,N$2,FALSE)-VLOOKUP($A99,#REF!,N$2,FALSE))/VLOOKUP($A99,Table2.5a!$A$3:$Y$198,N$2,FALSE)</f>
        <v>#REF!</v>
      </c>
      <c r="O99" s="4" t="e">
        <f>(VLOOKUP($A99,Table2.5a!$A$3:$Y$198,O$2,FALSE)-VLOOKUP($A99,#REF!,O$2,FALSE))/VLOOKUP($A99,Table2.5a!$A$3:$Y$198,O$2,FALSE)</f>
        <v>#REF!</v>
      </c>
      <c r="P99" s="4" t="e">
        <f>(VLOOKUP($A99,Table2.5a!$A$3:$Y$198,P$2,FALSE)-VLOOKUP($A99,#REF!,P$2,FALSE))/VLOOKUP($A99,Table2.5a!$A$3:$Y$198,P$2,FALSE)</f>
        <v>#REF!</v>
      </c>
      <c r="Q99" s="4" t="e">
        <f>(VLOOKUP($A99,Table2.5a!$A$3:$Y$198,Q$2,FALSE)-VLOOKUP($A99,#REF!,Q$2,FALSE))/VLOOKUP($A99,Table2.5a!$A$3:$Y$198,Q$2,FALSE)</f>
        <v>#REF!</v>
      </c>
      <c r="R99" s="4" t="e">
        <f>(VLOOKUP($A99,Table2.5a!$A$3:$Y$198,R$2,FALSE)-VLOOKUP($A99,#REF!,R$2,FALSE))/VLOOKUP($A99,Table2.5a!$A$3:$Y$198,R$2,FALSE)</f>
        <v>#REF!</v>
      </c>
      <c r="S99" s="4" t="e">
        <f>(VLOOKUP($A99,Table2.5a!$A$3:$Y$198,S$2,FALSE)-VLOOKUP($A99,#REF!,S$2,FALSE))/VLOOKUP($A99,Table2.5a!$A$3:$Y$198,S$2,FALSE)</f>
        <v>#REF!</v>
      </c>
      <c r="T99" s="4" t="e">
        <f>(VLOOKUP($A99,Table2.5a!$A$3:$Y$198,T$2,FALSE)-VLOOKUP($A99,#REF!,T$2,FALSE))/VLOOKUP($A99,Table2.5a!$A$3:$Y$198,T$2,FALSE)</f>
        <v>#REF!</v>
      </c>
      <c r="V99" s="78" t="str">
        <f>VLOOKUP($A99,Table2.5a!$A$3:$Y$198,E$2,FALSE)</f>
        <v>Koyuk</v>
      </c>
      <c r="W99" s="79" t="str">
        <f>VLOOKUP($A99,Table2.5a!$A$3:$Y$198,F$2,FALSE)</f>
        <v>Koyuk_grid</v>
      </c>
      <c r="X99" s="79" t="str">
        <f>VLOOKUP($A99,Table2.5a!$A$3:$Y$198,G$2,FALSE)</f>
        <v>Bering Straits</v>
      </c>
      <c r="Y99" s="80">
        <f>VLOOKUP($A99,Table2.5a!$A$3:$Y$198,H$2,FALSE)</f>
        <v>256.39889684999997</v>
      </c>
      <c r="Z99" s="88" t="e">
        <f>VLOOKUP($A99,#REF!,E$2,FALSE)</f>
        <v>#REF!</v>
      </c>
      <c r="AA99" s="66" t="e">
        <f>VLOOKUP($A99,#REF!,F$2,FALSE)</f>
        <v>#REF!</v>
      </c>
      <c r="AB99" s="66" t="e">
        <f>VLOOKUP($A99,#REF!,G$2,FALSE)</f>
        <v>#REF!</v>
      </c>
      <c r="AC99" s="89" t="e">
        <f>VLOOKUP($A99,#REF!,H$2,FALSE)</f>
        <v>#REF!</v>
      </c>
      <c r="AD99" s="65">
        <f>VLOOKUP($A99,Table2.5a!$A$3:$Y$198,I$2,FALSE)</f>
        <v>506.54199999999997</v>
      </c>
      <c r="AE99" s="66">
        <f>VLOOKUP($A99,Table2.5a!$A$3:$Y$198,J$2,FALSE)</f>
        <v>83</v>
      </c>
      <c r="AF99" s="66">
        <f>VLOOKUP($A99,Table2.5a!$A$3:$Y$198,K$2,FALSE)</f>
        <v>0.50617499999999993</v>
      </c>
      <c r="AG99" s="67">
        <f>VLOOKUP($A99,Table2.5a!$A$3:$Y$198,L$2,FALSE)</f>
        <v>81.324100199999975</v>
      </c>
      <c r="AH99" s="88" t="e">
        <f>VLOOKUP($A99,#REF!,I$2,FALSE)</f>
        <v>#REF!</v>
      </c>
      <c r="AI99" s="66" t="e">
        <f>VLOOKUP($A99,#REF!,J$2,FALSE)</f>
        <v>#REF!</v>
      </c>
      <c r="AJ99" s="66" t="e">
        <f>VLOOKUP($A99,#REF!,K$2,FALSE)</f>
        <v>#REF!</v>
      </c>
      <c r="AK99" s="89" t="e">
        <f>VLOOKUP($A99,#REF!,L$2,FALSE)</f>
        <v>#REF!</v>
      </c>
      <c r="AL99" s="65">
        <f>VLOOKUP($A99,Table2.5a!$A$3:$Y$198,M$2,FALSE)</f>
        <v>160.66399999999999</v>
      </c>
      <c r="AM99" s="66">
        <f>VLOOKUP($A99,Table2.5a!$A$3:$Y$198,N$2,FALSE)</f>
        <v>10</v>
      </c>
      <c r="AN99" s="66">
        <f>VLOOKUP($A99,Table2.5a!$A$3:$Y$198,O$2,FALSE)</f>
        <v>0.50617499999999993</v>
      </c>
      <c r="AO99" s="67">
        <f>VLOOKUP($A99,Table2.5a!$A$3:$Y$198,P$2,FALSE)</f>
        <v>282.23305649999992</v>
      </c>
      <c r="AP99" s="88" t="e">
        <f>VLOOKUP($A99,#REF!,M$2,FALSE)</f>
        <v>#REF!</v>
      </c>
      <c r="AQ99" s="66" t="e">
        <f>VLOOKUP($A99,#REF!,N$2,FALSE)</f>
        <v>#REF!</v>
      </c>
      <c r="AR99" s="96" t="e">
        <f>VLOOKUP($A99,#REF!,O$2,FALSE)</f>
        <v>#REF!</v>
      </c>
      <c r="AS99" s="96" t="e">
        <f>VLOOKUP($A99,#REF!,P$2,FALSE)</f>
        <v>#REF!</v>
      </c>
      <c r="AT99" s="65">
        <f>VLOOKUP($A99,Table2.5a!$A$3:$Y$198,Q$2,FALSE)</f>
        <v>557.57999999999993</v>
      </c>
      <c r="AU99" s="66">
        <f>VLOOKUP($A99,Table2.5a!$A$3:$Y$198,R$2,FALSE)</f>
        <v>36.916666666666671</v>
      </c>
      <c r="AV99" s="66">
        <f>VLOOKUP($A99,Table2.5a!$A$3:$Y$198,S$2,FALSE)</f>
        <v>0.50617499999999993</v>
      </c>
      <c r="AW99" s="67">
        <f>VLOOKUP($A99,Table2.5a!$A$3:$Y$198,T$2,FALSE)</f>
        <v>619.95605354999987</v>
      </c>
      <c r="AX99" s="88" t="e">
        <f>VLOOKUP($A99,#REF!,Q$2,FALSE)</f>
        <v>#REF!</v>
      </c>
      <c r="AY99" s="66" t="e">
        <f>VLOOKUP($A99,#REF!,R$2,FALSE)</f>
        <v>#REF!</v>
      </c>
      <c r="AZ99" s="66" t="e">
        <f>VLOOKUP($A99,#REF!,S$2,FALSE)</f>
        <v>#REF!</v>
      </c>
      <c r="BA99" s="89" t="e">
        <f>VLOOKUP($A99,#REF!,T$2,FALSE)</f>
        <v>#REF!</v>
      </c>
    </row>
    <row r="100" spans="1:53" x14ac:dyDescent="0.25">
      <c r="A100" t="s">
        <v>1059</v>
      </c>
      <c r="B100">
        <f>VLOOKUP($A100,Table2.5a!$A$3:$Y$198,'2.5a comparison'!B$2,FALSE)</f>
        <v>332140</v>
      </c>
      <c r="C100">
        <f>VLOOKUP($A100,Table2.5a!$A$3:$Y$198,'2.5a comparison'!C$2,FALSE)</f>
        <v>687</v>
      </c>
      <c r="D100" t="str">
        <f>VLOOKUP($A100,Table2.5a!$A$3:$Y$198,'2.5a comparison'!D$2,FALSE)</f>
        <v>Koyukuk, City of</v>
      </c>
      <c r="E100" s="4" t="e">
        <f>(VLOOKUP($A100,Table2.5a!$A$3:$Y$198,E$2,FALSE)-VLOOKUP($A100,#REF!,E$2,FALSE))/VLOOKUP($A100,Table2.5a!$A$3:$Y$198,E$2,FALSE)</f>
        <v>#VALUE!</v>
      </c>
      <c r="F100" s="4" t="e">
        <f>(VLOOKUP($A100,Table2.5a!$A$3:$Y$198,F$2,FALSE)-VLOOKUP($A100,#REF!,F$2,FALSE))/VLOOKUP($A100,Table2.5a!$A$3:$Y$198,F$2,FALSE)</f>
        <v>#VALUE!</v>
      </c>
      <c r="G100" s="4" t="e">
        <f>(VLOOKUP($A100,Table2.5a!$A$3:$Y$198,G$2,FALSE)-VLOOKUP($A100,#REF!,G$2,FALSE))/VLOOKUP($A100,Table2.5a!$A$3:$Y$198,G$2,FALSE)</f>
        <v>#VALUE!</v>
      </c>
      <c r="H100" s="4" t="e">
        <f>(VLOOKUP($A100,Table2.5a!$A$3:$Y$198,H$2,FALSE)-VLOOKUP($A100,#REF!,H$2,FALSE))/VLOOKUP($A100,Table2.5a!$A$3:$Y$198,H$2,FALSE)</f>
        <v>#REF!</v>
      </c>
      <c r="I100" s="4" t="e">
        <f>(VLOOKUP($A100,Table2.5a!$A$3:$Y$198,I$2,FALSE)-VLOOKUP($A100,#REF!,I$2,FALSE))/VLOOKUP($A100,Table2.5a!$A$3:$Y$198,I$2,FALSE)</f>
        <v>#REF!</v>
      </c>
      <c r="J100" s="4" t="e">
        <f>(VLOOKUP($A100,Table2.5a!$A$3:$Y$198,J$2,FALSE)-VLOOKUP($A100,#REF!,J$2,FALSE))/VLOOKUP($A100,Table2.5a!$A$3:$Y$198,J$2,FALSE)</f>
        <v>#REF!</v>
      </c>
      <c r="K100" s="4" t="e">
        <f>(VLOOKUP($A100,Table2.5a!$A$3:$Y$198,K$2,FALSE)-VLOOKUP($A100,#REF!,K$2,FALSE))/VLOOKUP($A100,Table2.5a!$A$3:$Y$198,K$2,FALSE)</f>
        <v>#REF!</v>
      </c>
      <c r="L100" s="4" t="e">
        <f>(VLOOKUP($A100,Table2.5a!$A$3:$Y$198,L$2,FALSE)-VLOOKUP($A100,#REF!,L$2,FALSE))/VLOOKUP($A100,Table2.5a!$A$3:$Y$198,L$2,FALSE)</f>
        <v>#REF!</v>
      </c>
      <c r="M100" s="4" t="e">
        <f>(VLOOKUP($A100,Table2.5a!$A$3:$Y$198,M$2,FALSE)-VLOOKUP($A100,#REF!,M$2,FALSE))/VLOOKUP($A100,Table2.5a!$A$3:$Y$198,M$2,FALSE)</f>
        <v>#REF!</v>
      </c>
      <c r="N100" s="4" t="e">
        <f>(VLOOKUP($A100,Table2.5a!$A$3:$Y$198,N$2,FALSE)-VLOOKUP($A100,#REF!,N$2,FALSE))/VLOOKUP($A100,Table2.5a!$A$3:$Y$198,N$2,FALSE)</f>
        <v>#REF!</v>
      </c>
      <c r="O100" s="4" t="e">
        <f>(VLOOKUP($A100,Table2.5a!$A$3:$Y$198,O$2,FALSE)-VLOOKUP($A100,#REF!,O$2,FALSE))/VLOOKUP($A100,Table2.5a!$A$3:$Y$198,O$2,FALSE)</f>
        <v>#REF!</v>
      </c>
      <c r="P100" s="4" t="e">
        <f>(VLOOKUP($A100,Table2.5a!$A$3:$Y$198,P$2,FALSE)-VLOOKUP($A100,#REF!,P$2,FALSE))/VLOOKUP($A100,Table2.5a!$A$3:$Y$198,P$2,FALSE)</f>
        <v>#REF!</v>
      </c>
      <c r="Q100" s="4" t="e">
        <f>(VLOOKUP($A100,Table2.5a!$A$3:$Y$198,Q$2,FALSE)-VLOOKUP($A100,#REF!,Q$2,FALSE))/VLOOKUP($A100,Table2.5a!$A$3:$Y$198,Q$2,FALSE)</f>
        <v>#REF!</v>
      </c>
      <c r="R100" s="4" t="e">
        <f>(VLOOKUP($A100,Table2.5a!$A$3:$Y$198,R$2,FALSE)-VLOOKUP($A100,#REF!,R$2,FALSE))/VLOOKUP($A100,Table2.5a!$A$3:$Y$198,R$2,FALSE)</f>
        <v>#REF!</v>
      </c>
      <c r="S100" s="4" t="e">
        <f>(VLOOKUP($A100,Table2.5a!$A$3:$Y$198,S$2,FALSE)-VLOOKUP($A100,#REF!,S$2,FALSE))/VLOOKUP($A100,Table2.5a!$A$3:$Y$198,S$2,FALSE)</f>
        <v>#REF!</v>
      </c>
      <c r="T100" s="4" t="e">
        <f>(VLOOKUP($A100,Table2.5a!$A$3:$Y$198,T$2,FALSE)-VLOOKUP($A100,#REF!,T$2,FALSE))/VLOOKUP($A100,Table2.5a!$A$3:$Y$198,T$2,FALSE)</f>
        <v>#REF!</v>
      </c>
      <c r="V100" s="78" t="str">
        <f>VLOOKUP($A100,Table2.5a!$A$3:$Y$198,E$2,FALSE)</f>
        <v>Koyukuk</v>
      </c>
      <c r="W100" s="79" t="str">
        <f>VLOOKUP($A100,Table2.5a!$A$3:$Y$198,F$2,FALSE)</f>
        <v>Koyukuk_grid</v>
      </c>
      <c r="X100" s="79" t="str">
        <f>VLOOKUP($A100,Table2.5a!$A$3:$Y$198,G$2,FALSE)</f>
        <v>Yukon-Koyukuk/Upper Tanana</v>
      </c>
      <c r="Y100" s="80">
        <f>VLOOKUP($A100,Table2.5a!$A$3:$Y$198,H$2,FALSE)</f>
        <v>56.744450000000001</v>
      </c>
      <c r="Z100" s="88" t="e">
        <f>VLOOKUP($A100,#REF!,E$2,FALSE)</f>
        <v>#REF!</v>
      </c>
      <c r="AA100" s="66" t="e">
        <f>VLOOKUP($A100,#REF!,F$2,FALSE)</f>
        <v>#REF!</v>
      </c>
      <c r="AB100" s="66" t="e">
        <f>VLOOKUP($A100,#REF!,G$2,FALSE)</f>
        <v>#REF!</v>
      </c>
      <c r="AC100" s="89" t="e">
        <f>VLOOKUP($A100,#REF!,H$2,FALSE)</f>
        <v>#REF!</v>
      </c>
      <c r="AD100" s="65">
        <f>VLOOKUP($A100,Table2.5a!$A$3:$Y$198,I$2,FALSE)</f>
        <v>59.731000000000002</v>
      </c>
      <c r="AE100" s="66">
        <f>VLOOKUP($A100,Table2.5a!$A$3:$Y$198,J$2,FALSE)</f>
        <v>57.75</v>
      </c>
      <c r="AF100" s="66">
        <f>VLOOKUP($A100,Table2.5a!$A$3:$Y$198,K$2,FALSE)</f>
        <v>0.95</v>
      </c>
      <c r="AG100" s="67">
        <f>VLOOKUP($A100,Table2.5a!$A$3:$Y$198,L$2,FALSE)</f>
        <v>36.251999999999995</v>
      </c>
      <c r="AH100" s="88" t="e">
        <f>VLOOKUP($A100,#REF!,I$2,FALSE)</f>
        <v>#REF!</v>
      </c>
      <c r="AI100" s="66" t="e">
        <f>VLOOKUP($A100,#REF!,J$2,FALSE)</f>
        <v>#REF!</v>
      </c>
      <c r="AJ100" s="66" t="e">
        <f>VLOOKUP($A100,#REF!,K$2,FALSE)</f>
        <v>#REF!</v>
      </c>
      <c r="AK100" s="89" t="e">
        <f>VLOOKUP($A100,#REF!,L$2,FALSE)</f>
        <v>#REF!</v>
      </c>
      <c r="AL100" s="65">
        <f>VLOOKUP($A100,Table2.5a!$A$3:$Y$198,M$2,FALSE)</f>
        <v>38.159999999999997</v>
      </c>
      <c r="AM100" s="66">
        <f>VLOOKUP($A100,Table2.5a!$A$3:$Y$198,N$2,FALSE)</f>
        <v>5</v>
      </c>
      <c r="AN100" s="66">
        <f>VLOOKUP($A100,Table2.5a!$A$3:$Y$198,O$2,FALSE)</f>
        <v>0.95</v>
      </c>
      <c r="AO100" s="67">
        <f>VLOOKUP($A100,Table2.5a!$A$3:$Y$198,P$2,FALSE)</f>
        <v>27.642150000000001</v>
      </c>
      <c r="AP100" s="88" t="e">
        <f>VLOOKUP($A100,#REF!,M$2,FALSE)</f>
        <v>#REF!</v>
      </c>
      <c r="AQ100" s="66" t="e">
        <f>VLOOKUP($A100,#REF!,N$2,FALSE)</f>
        <v>#REF!</v>
      </c>
      <c r="AR100" s="96" t="e">
        <f>VLOOKUP($A100,#REF!,O$2,FALSE)</f>
        <v>#REF!</v>
      </c>
      <c r="AS100" s="96" t="e">
        <f>VLOOKUP($A100,#REF!,P$2,FALSE)</f>
        <v>#REF!</v>
      </c>
      <c r="AT100" s="65">
        <f>VLOOKUP($A100,Table2.5a!$A$3:$Y$198,Q$2,FALSE)</f>
        <v>29.097000000000001</v>
      </c>
      <c r="AU100" s="66">
        <f>VLOOKUP($A100,Table2.5a!$A$3:$Y$198,R$2,FALSE)</f>
        <v>8.5</v>
      </c>
      <c r="AV100" s="66">
        <f>VLOOKUP($A100,Table2.5a!$A$3:$Y$198,S$2,FALSE)</f>
        <v>0.95</v>
      </c>
      <c r="AW100" s="67">
        <f>VLOOKUP($A100,Table2.5a!$A$3:$Y$198,T$2,FALSE)</f>
        <v>120.6386</v>
      </c>
      <c r="AX100" s="88" t="e">
        <f>VLOOKUP($A100,#REF!,Q$2,FALSE)</f>
        <v>#REF!</v>
      </c>
      <c r="AY100" s="66" t="e">
        <f>VLOOKUP($A100,#REF!,R$2,FALSE)</f>
        <v>#REF!</v>
      </c>
      <c r="AZ100" s="66" t="e">
        <f>VLOOKUP($A100,#REF!,S$2,FALSE)</f>
        <v>#REF!</v>
      </c>
      <c r="BA100" s="89" t="e">
        <f>VLOOKUP($A100,#REF!,T$2,FALSE)</f>
        <v>#REF!</v>
      </c>
    </row>
    <row r="101" spans="1:53" x14ac:dyDescent="0.25">
      <c r="A101" t="s">
        <v>795</v>
      </c>
      <c r="B101">
        <f>VLOOKUP($A101,Table2.5a!$A$3:$Y$198,'2.5a comparison'!B$2,FALSE)</f>
        <v>332150</v>
      </c>
      <c r="C101">
        <f>VLOOKUP($A101,Table2.5a!$A$3:$Y$198,'2.5a comparison'!C$2,FALSE)</f>
        <v>281</v>
      </c>
      <c r="D101" t="str">
        <f>VLOOKUP($A101,Table2.5a!$A$3:$Y$198,'2.5a comparison'!D$2,FALSE)</f>
        <v>Kwethluk Incorporated d/b/a Kuiggluum Kallugvia</v>
      </c>
      <c r="E101" s="4" t="e">
        <f>(VLOOKUP($A101,Table2.5a!$A$3:$Y$198,E$2,FALSE)-VLOOKUP($A101,#REF!,E$2,FALSE))/VLOOKUP($A101,Table2.5a!$A$3:$Y$198,E$2,FALSE)</f>
        <v>#VALUE!</v>
      </c>
      <c r="F101" s="4" t="e">
        <f>(VLOOKUP($A101,Table2.5a!$A$3:$Y$198,F$2,FALSE)-VLOOKUP($A101,#REF!,F$2,FALSE))/VLOOKUP($A101,Table2.5a!$A$3:$Y$198,F$2,FALSE)</f>
        <v>#VALUE!</v>
      </c>
      <c r="G101" s="4" t="e">
        <f>(VLOOKUP($A101,Table2.5a!$A$3:$Y$198,G$2,FALSE)-VLOOKUP($A101,#REF!,G$2,FALSE))/VLOOKUP($A101,Table2.5a!$A$3:$Y$198,G$2,FALSE)</f>
        <v>#VALUE!</v>
      </c>
      <c r="H101" s="4" t="e">
        <f>(VLOOKUP($A101,Table2.5a!$A$3:$Y$198,H$2,FALSE)-VLOOKUP($A101,#REF!,H$2,FALSE))/VLOOKUP($A101,Table2.5a!$A$3:$Y$198,H$2,FALSE)</f>
        <v>#REF!</v>
      </c>
      <c r="I101" s="4" t="e">
        <f>(VLOOKUP($A101,Table2.5a!$A$3:$Y$198,I$2,FALSE)-VLOOKUP($A101,#REF!,I$2,FALSE))/VLOOKUP($A101,Table2.5a!$A$3:$Y$198,I$2,FALSE)</f>
        <v>#REF!</v>
      </c>
      <c r="J101" s="4" t="e">
        <f>(VLOOKUP($A101,Table2.5a!$A$3:$Y$198,J$2,FALSE)-VLOOKUP($A101,#REF!,J$2,FALSE))/VLOOKUP($A101,Table2.5a!$A$3:$Y$198,J$2,FALSE)</f>
        <v>#REF!</v>
      </c>
      <c r="K101" s="4" t="e">
        <f>(VLOOKUP($A101,Table2.5a!$A$3:$Y$198,K$2,FALSE)-VLOOKUP($A101,#REF!,K$2,FALSE))/VLOOKUP($A101,Table2.5a!$A$3:$Y$198,K$2,FALSE)</f>
        <v>#REF!</v>
      </c>
      <c r="L101" s="4" t="e">
        <f>(VLOOKUP($A101,Table2.5a!$A$3:$Y$198,L$2,FALSE)-VLOOKUP($A101,#REF!,L$2,FALSE))/VLOOKUP($A101,Table2.5a!$A$3:$Y$198,L$2,FALSE)</f>
        <v>#REF!</v>
      </c>
      <c r="M101" s="4" t="e">
        <f>(VLOOKUP($A101,Table2.5a!$A$3:$Y$198,M$2,FALSE)-VLOOKUP($A101,#REF!,M$2,FALSE))/VLOOKUP($A101,Table2.5a!$A$3:$Y$198,M$2,FALSE)</f>
        <v>#REF!</v>
      </c>
      <c r="N101" s="4" t="e">
        <f>(VLOOKUP($A101,Table2.5a!$A$3:$Y$198,N$2,FALSE)-VLOOKUP($A101,#REF!,N$2,FALSE))/VLOOKUP($A101,Table2.5a!$A$3:$Y$198,N$2,FALSE)</f>
        <v>#REF!</v>
      </c>
      <c r="O101" s="4" t="e">
        <f>(VLOOKUP($A101,Table2.5a!$A$3:$Y$198,O$2,FALSE)-VLOOKUP($A101,#REF!,O$2,FALSE))/VLOOKUP($A101,Table2.5a!$A$3:$Y$198,O$2,FALSE)</f>
        <v>#REF!</v>
      </c>
      <c r="P101" s="4" t="e">
        <f>(VLOOKUP($A101,Table2.5a!$A$3:$Y$198,P$2,FALSE)-VLOOKUP($A101,#REF!,P$2,FALSE))/VLOOKUP($A101,Table2.5a!$A$3:$Y$198,P$2,FALSE)</f>
        <v>#REF!</v>
      </c>
      <c r="Q101" s="4" t="e">
        <f>(VLOOKUP($A101,Table2.5a!$A$3:$Y$198,Q$2,FALSE)-VLOOKUP($A101,#REF!,Q$2,FALSE))/VLOOKUP($A101,Table2.5a!$A$3:$Y$198,Q$2,FALSE)</f>
        <v>#REF!</v>
      </c>
      <c r="R101" s="4" t="e">
        <f>(VLOOKUP($A101,Table2.5a!$A$3:$Y$198,R$2,FALSE)-VLOOKUP($A101,#REF!,R$2,FALSE))/VLOOKUP($A101,Table2.5a!$A$3:$Y$198,R$2,FALSE)</f>
        <v>#REF!</v>
      </c>
      <c r="S101" s="4" t="e">
        <f>(VLOOKUP($A101,Table2.5a!$A$3:$Y$198,S$2,FALSE)-VLOOKUP($A101,#REF!,S$2,FALSE))/VLOOKUP($A101,Table2.5a!$A$3:$Y$198,S$2,FALSE)</f>
        <v>#REF!</v>
      </c>
      <c r="T101" s="4" t="e">
        <f>(VLOOKUP($A101,Table2.5a!$A$3:$Y$198,T$2,FALSE)-VLOOKUP($A101,#REF!,T$2,FALSE))/VLOOKUP($A101,Table2.5a!$A$3:$Y$198,T$2,FALSE)</f>
        <v>#REF!</v>
      </c>
      <c r="V101" s="78" t="str">
        <f>VLOOKUP($A101,Table2.5a!$A$3:$Y$198,E$2,FALSE)</f>
        <v>Kwethluk</v>
      </c>
      <c r="W101" s="79" t="str">
        <f>VLOOKUP($A101,Table2.5a!$A$3:$Y$198,F$2,FALSE)</f>
        <v>Kwethluk_grid</v>
      </c>
      <c r="X101" s="79" t="str">
        <f>VLOOKUP($A101,Table2.5a!$A$3:$Y$198,G$2,FALSE)</f>
        <v>Lower Yukon-Kuskokwim</v>
      </c>
      <c r="Y101" s="80">
        <f>VLOOKUP($A101,Table2.5a!$A$3:$Y$198,H$2,FALSE)</f>
        <v>513.18279999999993</v>
      </c>
      <c r="Z101" s="88" t="e">
        <f>VLOOKUP($A101,#REF!,E$2,FALSE)</f>
        <v>#REF!</v>
      </c>
      <c r="AA101" s="66" t="e">
        <f>VLOOKUP($A101,#REF!,F$2,FALSE)</f>
        <v>#REF!</v>
      </c>
      <c r="AB101" s="66" t="e">
        <f>VLOOKUP($A101,#REF!,G$2,FALSE)</f>
        <v>#REF!</v>
      </c>
      <c r="AC101" s="89" t="e">
        <f>VLOOKUP($A101,#REF!,H$2,FALSE)</f>
        <v>#REF!</v>
      </c>
      <c r="AD101" s="65">
        <f>VLOOKUP($A101,Table2.5a!$A$3:$Y$198,I$2,FALSE)</f>
        <v>986.89</v>
      </c>
      <c r="AE101" s="66">
        <f>VLOOKUP($A101,Table2.5a!$A$3:$Y$198,J$2,FALSE)</f>
        <v>188.33333333333334</v>
      </c>
      <c r="AF101" s="66">
        <f>VLOOKUP($A101,Table2.5a!$A$3:$Y$198,K$2,FALSE)</f>
        <v>0.51999999999999991</v>
      </c>
      <c r="AG101" s="67">
        <f>VLOOKUP($A101,Table2.5a!$A$3:$Y$198,L$2,FALSE)</f>
        <v>201.07775999999996</v>
      </c>
      <c r="AH101" s="88" t="e">
        <f>VLOOKUP($A101,#REF!,I$2,FALSE)</f>
        <v>#REF!</v>
      </c>
      <c r="AI101" s="66" t="e">
        <f>VLOOKUP($A101,#REF!,J$2,FALSE)</f>
        <v>#REF!</v>
      </c>
      <c r="AJ101" s="66" t="e">
        <f>VLOOKUP($A101,#REF!,K$2,FALSE)</f>
        <v>#REF!</v>
      </c>
      <c r="AK101" s="89" t="e">
        <f>VLOOKUP($A101,#REF!,L$2,FALSE)</f>
        <v>#REF!</v>
      </c>
      <c r="AL101" s="65">
        <f>VLOOKUP($A101,Table2.5a!$A$3:$Y$198,M$2,FALSE)</f>
        <v>386.68799999999999</v>
      </c>
      <c r="AM101" s="66">
        <f>VLOOKUP($A101,Table2.5a!$A$3:$Y$198,N$2,FALSE)</f>
        <v>1</v>
      </c>
      <c r="AN101" s="66">
        <f>VLOOKUP($A101,Table2.5a!$A$3:$Y$198,O$2,FALSE)</f>
        <v>0.51999999999999991</v>
      </c>
      <c r="AO101" s="67">
        <f>VLOOKUP($A101,Table2.5a!$A$3:$Y$198,P$2,FALSE)</f>
        <v>17.654</v>
      </c>
      <c r="AP101" s="88" t="e">
        <f>VLOOKUP($A101,#REF!,M$2,FALSE)</f>
        <v>#REF!</v>
      </c>
      <c r="AQ101" s="66" t="e">
        <f>VLOOKUP($A101,#REF!,N$2,FALSE)</f>
        <v>#REF!</v>
      </c>
      <c r="AR101" s="96" t="e">
        <f>VLOOKUP($A101,#REF!,O$2,FALSE)</f>
        <v>#REF!</v>
      </c>
      <c r="AS101" s="96" t="e">
        <f>VLOOKUP($A101,#REF!,P$2,FALSE)</f>
        <v>#REF!</v>
      </c>
      <c r="AT101" s="65">
        <f>VLOOKUP($A101,Table2.5a!$A$3:$Y$198,Q$2,FALSE)</f>
        <v>33.950000000000003</v>
      </c>
      <c r="AU101" s="66">
        <f>VLOOKUP($A101,Table2.5a!$A$3:$Y$198,R$2,FALSE)</f>
        <v>21.333333333333332</v>
      </c>
      <c r="AV101" s="66">
        <f>VLOOKUP($A101,Table2.5a!$A$3:$Y$198,S$2,FALSE)</f>
        <v>0.51999999999999991</v>
      </c>
      <c r="AW101" s="67">
        <f>VLOOKUP($A101,Table2.5a!$A$3:$Y$198,T$2,FALSE)</f>
        <v>731.91455999999982</v>
      </c>
      <c r="AX101" s="88" t="e">
        <f>VLOOKUP($A101,#REF!,Q$2,FALSE)</f>
        <v>#REF!</v>
      </c>
      <c r="AY101" s="66" t="e">
        <f>VLOOKUP($A101,#REF!,R$2,FALSE)</f>
        <v>#REF!</v>
      </c>
      <c r="AZ101" s="66" t="e">
        <f>VLOOKUP($A101,#REF!,S$2,FALSE)</f>
        <v>#REF!</v>
      </c>
      <c r="BA101" s="89" t="e">
        <f>VLOOKUP($A101,#REF!,T$2,FALSE)</f>
        <v>#REF!</v>
      </c>
    </row>
    <row r="102" spans="1:53" x14ac:dyDescent="0.25">
      <c r="A102" t="s">
        <v>921</v>
      </c>
      <c r="B102">
        <f>VLOOKUP($A102,Table2.5a!$A$3:$Y$198,'2.5a comparison'!B$2,FALSE)</f>
        <v>332160</v>
      </c>
      <c r="C102">
        <f>VLOOKUP($A102,Table2.5a!$A$3:$Y$198,'2.5a comparison'!C$2,FALSE)</f>
        <v>376</v>
      </c>
      <c r="D102" t="str">
        <f>VLOOKUP($A102,Table2.5a!$A$3:$Y$198,'2.5a comparison'!D$2,FALSE)</f>
        <v>Kwigillingok Power Company</v>
      </c>
      <c r="E102" s="4" t="e">
        <f>(VLOOKUP($A102,Table2.5a!$A$3:$Y$198,E$2,FALSE)-VLOOKUP($A102,#REF!,E$2,FALSE))/VLOOKUP($A102,Table2.5a!$A$3:$Y$198,E$2,FALSE)</f>
        <v>#VALUE!</v>
      </c>
      <c r="F102" s="4" t="e">
        <f>(VLOOKUP($A102,Table2.5a!$A$3:$Y$198,F$2,FALSE)-VLOOKUP($A102,#REF!,F$2,FALSE))/VLOOKUP($A102,Table2.5a!$A$3:$Y$198,F$2,FALSE)</f>
        <v>#VALUE!</v>
      </c>
      <c r="G102" s="4" t="e">
        <f>(VLOOKUP($A102,Table2.5a!$A$3:$Y$198,G$2,FALSE)-VLOOKUP($A102,#REF!,G$2,FALSE))/VLOOKUP($A102,Table2.5a!$A$3:$Y$198,G$2,FALSE)</f>
        <v>#VALUE!</v>
      </c>
      <c r="H102" s="4" t="e">
        <f>(VLOOKUP($A102,Table2.5a!$A$3:$Y$198,H$2,FALSE)-VLOOKUP($A102,#REF!,H$2,FALSE))/VLOOKUP($A102,Table2.5a!$A$3:$Y$198,H$2,FALSE)</f>
        <v>#REF!</v>
      </c>
      <c r="I102" s="4" t="e">
        <f>(VLOOKUP($A102,Table2.5a!$A$3:$Y$198,I$2,FALSE)-VLOOKUP($A102,#REF!,I$2,FALSE))/VLOOKUP($A102,Table2.5a!$A$3:$Y$198,I$2,FALSE)</f>
        <v>#REF!</v>
      </c>
      <c r="J102" s="4" t="e">
        <f>(VLOOKUP($A102,Table2.5a!$A$3:$Y$198,J$2,FALSE)-VLOOKUP($A102,#REF!,J$2,FALSE))/VLOOKUP($A102,Table2.5a!$A$3:$Y$198,J$2,FALSE)</f>
        <v>#REF!</v>
      </c>
      <c r="K102" s="4" t="e">
        <f>(VLOOKUP($A102,Table2.5a!$A$3:$Y$198,K$2,FALSE)-VLOOKUP($A102,#REF!,K$2,FALSE))/VLOOKUP($A102,Table2.5a!$A$3:$Y$198,K$2,FALSE)</f>
        <v>#REF!</v>
      </c>
      <c r="L102" s="4" t="e">
        <f>(VLOOKUP($A102,Table2.5a!$A$3:$Y$198,L$2,FALSE)-VLOOKUP($A102,#REF!,L$2,FALSE))/VLOOKUP($A102,Table2.5a!$A$3:$Y$198,L$2,FALSE)</f>
        <v>#REF!</v>
      </c>
      <c r="M102" s="4" t="e">
        <f>(VLOOKUP($A102,Table2.5a!$A$3:$Y$198,M$2,FALSE)-VLOOKUP($A102,#REF!,M$2,FALSE))/VLOOKUP($A102,Table2.5a!$A$3:$Y$198,M$2,FALSE)</f>
        <v>#REF!</v>
      </c>
      <c r="N102" s="4" t="e">
        <f>(VLOOKUP($A102,Table2.5a!$A$3:$Y$198,N$2,FALSE)-VLOOKUP($A102,#REF!,N$2,FALSE))/VLOOKUP($A102,Table2.5a!$A$3:$Y$198,N$2,FALSE)</f>
        <v>#REF!</v>
      </c>
      <c r="O102" s="4" t="e">
        <f>(VLOOKUP($A102,Table2.5a!$A$3:$Y$198,O$2,FALSE)-VLOOKUP($A102,#REF!,O$2,FALSE))/VLOOKUP($A102,Table2.5a!$A$3:$Y$198,O$2,FALSE)</f>
        <v>#REF!</v>
      </c>
      <c r="P102" s="4" t="e">
        <f>(VLOOKUP($A102,Table2.5a!$A$3:$Y$198,P$2,FALSE)-VLOOKUP($A102,#REF!,P$2,FALSE))/VLOOKUP($A102,Table2.5a!$A$3:$Y$198,P$2,FALSE)</f>
        <v>#REF!</v>
      </c>
      <c r="Q102" s="4" t="e">
        <f>(VLOOKUP($A102,Table2.5a!$A$3:$Y$198,Q$2,FALSE)-VLOOKUP($A102,#REF!,Q$2,FALSE))/VLOOKUP($A102,Table2.5a!$A$3:$Y$198,Q$2,FALSE)</f>
        <v>#REF!</v>
      </c>
      <c r="R102" s="4" t="e">
        <f>(VLOOKUP($A102,Table2.5a!$A$3:$Y$198,R$2,FALSE)-VLOOKUP($A102,#REF!,R$2,FALSE))/VLOOKUP($A102,Table2.5a!$A$3:$Y$198,R$2,FALSE)</f>
        <v>#REF!</v>
      </c>
      <c r="S102" s="4" t="e">
        <f>(VLOOKUP($A102,Table2.5a!$A$3:$Y$198,S$2,FALSE)-VLOOKUP($A102,#REF!,S$2,FALSE))/VLOOKUP($A102,Table2.5a!$A$3:$Y$198,S$2,FALSE)</f>
        <v>#REF!</v>
      </c>
      <c r="T102" s="4" t="e">
        <f>(VLOOKUP($A102,Table2.5a!$A$3:$Y$198,T$2,FALSE)-VLOOKUP($A102,#REF!,T$2,FALSE))/VLOOKUP($A102,Table2.5a!$A$3:$Y$198,T$2,FALSE)</f>
        <v>#REF!</v>
      </c>
      <c r="V102" s="78" t="str">
        <f>VLOOKUP($A102,Table2.5a!$A$3:$Y$198,E$2,FALSE)</f>
        <v>Kwigillingok</v>
      </c>
      <c r="W102" s="79" t="str">
        <f>VLOOKUP($A102,Table2.5a!$A$3:$Y$198,F$2,FALSE)</f>
        <v>Kwigillingok_grid</v>
      </c>
      <c r="X102" s="79" t="str">
        <f>VLOOKUP($A102,Table2.5a!$A$3:$Y$198,G$2,FALSE)</f>
        <v>Lower Yukon-Kuskokwim</v>
      </c>
      <c r="Y102" s="80">
        <f>VLOOKUP($A102,Table2.5a!$A$3:$Y$198,H$2,FALSE)</f>
        <v>385.53542000000004</v>
      </c>
      <c r="Z102" s="88" t="e">
        <f>VLOOKUP($A102,#REF!,E$2,FALSE)</f>
        <v>#REF!</v>
      </c>
      <c r="AA102" s="66" t="e">
        <f>VLOOKUP($A102,#REF!,F$2,FALSE)</f>
        <v>#REF!</v>
      </c>
      <c r="AB102" s="66" t="e">
        <f>VLOOKUP($A102,#REF!,G$2,FALSE)</f>
        <v>#REF!</v>
      </c>
      <c r="AC102" s="89" t="e">
        <f>VLOOKUP($A102,#REF!,H$2,FALSE)</f>
        <v>#REF!</v>
      </c>
      <c r="AD102" s="65">
        <f>VLOOKUP($A102,Table2.5a!$A$3:$Y$198,I$2,FALSE)</f>
        <v>575.42600000000004</v>
      </c>
      <c r="AE102" s="66">
        <f>VLOOKUP($A102,Table2.5a!$A$3:$Y$198,J$2,FALSE)</f>
        <v>102.66666666666667</v>
      </c>
      <c r="AF102" s="66">
        <f>VLOOKUP($A102,Table2.5a!$A$3:$Y$198,K$2,FALSE)</f>
        <v>0.67</v>
      </c>
      <c r="AG102" s="67">
        <f>VLOOKUP($A102,Table2.5a!$A$3:$Y$198,L$2,FALSE)</f>
        <v>264.45771000000002</v>
      </c>
      <c r="AH102" s="88" t="e">
        <f>VLOOKUP($A102,#REF!,I$2,FALSE)</f>
        <v>#REF!</v>
      </c>
      <c r="AI102" s="66" t="e">
        <f>VLOOKUP($A102,#REF!,J$2,FALSE)</f>
        <v>#REF!</v>
      </c>
      <c r="AJ102" s="66" t="e">
        <f>VLOOKUP($A102,#REF!,K$2,FALSE)</f>
        <v>#REF!</v>
      </c>
      <c r="AK102" s="89" t="e">
        <f>VLOOKUP($A102,#REF!,L$2,FALSE)</f>
        <v>#REF!</v>
      </c>
      <c r="AL102" s="65">
        <f>VLOOKUP($A102,Table2.5a!$A$3:$Y$198,M$2,FALSE)</f>
        <v>394.71300000000002</v>
      </c>
      <c r="AM102" s="66">
        <f>VLOOKUP($A102,Table2.5a!$A$3:$Y$198,N$2,FALSE)</f>
        <v>3</v>
      </c>
      <c r="AN102" s="66">
        <f>VLOOKUP($A102,Table2.5a!$A$3:$Y$198,O$2,FALSE)</f>
        <v>0.67</v>
      </c>
      <c r="AO102" s="67">
        <f>VLOOKUP($A102,Table2.5a!$A$3:$Y$198,P$2,FALSE)</f>
        <v>25.73001</v>
      </c>
      <c r="AP102" s="88" t="e">
        <f>VLOOKUP($A102,#REF!,M$2,FALSE)</f>
        <v>#REF!</v>
      </c>
      <c r="AQ102" s="66" t="e">
        <f>VLOOKUP($A102,#REF!,N$2,FALSE)</f>
        <v>#REF!</v>
      </c>
      <c r="AR102" s="96" t="e">
        <f>VLOOKUP($A102,#REF!,O$2,FALSE)</f>
        <v>#REF!</v>
      </c>
      <c r="AS102" s="96" t="e">
        <f>VLOOKUP($A102,#REF!,P$2,FALSE)</f>
        <v>#REF!</v>
      </c>
      <c r="AT102" s="65">
        <f>VLOOKUP($A102,Table2.5a!$A$3:$Y$198,Q$2,FALSE)</f>
        <v>38.402999999999999</v>
      </c>
      <c r="AU102" s="66">
        <f>VLOOKUP($A102,Table2.5a!$A$3:$Y$198,R$2,FALSE)</f>
        <v>18.25</v>
      </c>
      <c r="AV102" s="66">
        <f>VLOOKUP($A102,Table2.5a!$A$3:$Y$198,S$2,FALSE)</f>
        <v>0.67</v>
      </c>
      <c r="AW102" s="67">
        <f>VLOOKUP($A102,Table2.5a!$A$3:$Y$198,T$2,FALSE)</f>
        <v>675.72314000000017</v>
      </c>
      <c r="AX102" s="88" t="e">
        <f>VLOOKUP($A102,#REF!,Q$2,FALSE)</f>
        <v>#REF!</v>
      </c>
      <c r="AY102" s="66" t="e">
        <f>VLOOKUP($A102,#REF!,R$2,FALSE)</f>
        <v>#REF!</v>
      </c>
      <c r="AZ102" s="66" t="e">
        <f>VLOOKUP($A102,#REF!,S$2,FALSE)</f>
        <v>#REF!</v>
      </c>
      <c r="BA102" s="89" t="e">
        <f>VLOOKUP($A102,#REF!,T$2,FALSE)</f>
        <v>#REF!</v>
      </c>
    </row>
    <row r="103" spans="1:53" x14ac:dyDescent="0.25">
      <c r="A103" t="s">
        <v>879</v>
      </c>
      <c r="B103">
        <f>VLOOKUP($A103,Table2.5a!$A$3:$Y$198,'2.5a comparison'!B$2,FALSE)</f>
        <v>332170</v>
      </c>
      <c r="C103">
        <f>VLOOKUP($A103,Table2.5a!$A$3:$Y$198,'2.5a comparison'!C$2,FALSE)</f>
        <v>353</v>
      </c>
      <c r="D103" t="str">
        <f>VLOOKUP($A103,Table2.5a!$A$3:$Y$198,'2.5a comparison'!D$2,FALSE)</f>
        <v>Larsen Bay Utility Company</v>
      </c>
      <c r="E103" s="4" t="e">
        <f>(VLOOKUP($A103,Table2.5a!$A$3:$Y$198,E$2,FALSE)-VLOOKUP($A103,#REF!,E$2,FALSE))/VLOOKUP($A103,Table2.5a!$A$3:$Y$198,E$2,FALSE)</f>
        <v>#VALUE!</v>
      </c>
      <c r="F103" s="4" t="e">
        <f>(VLOOKUP($A103,Table2.5a!$A$3:$Y$198,F$2,FALSE)-VLOOKUP($A103,#REF!,F$2,FALSE))/VLOOKUP($A103,Table2.5a!$A$3:$Y$198,F$2,FALSE)</f>
        <v>#VALUE!</v>
      </c>
      <c r="G103" s="4" t="e">
        <f>(VLOOKUP($A103,Table2.5a!$A$3:$Y$198,G$2,FALSE)-VLOOKUP($A103,#REF!,G$2,FALSE))/VLOOKUP($A103,Table2.5a!$A$3:$Y$198,G$2,FALSE)</f>
        <v>#VALUE!</v>
      </c>
      <c r="H103" s="4" t="e">
        <f>(VLOOKUP($A103,Table2.5a!$A$3:$Y$198,H$2,FALSE)-VLOOKUP($A103,#REF!,H$2,FALSE))/VLOOKUP($A103,Table2.5a!$A$3:$Y$198,H$2,FALSE)</f>
        <v>#REF!</v>
      </c>
      <c r="I103" s="4" t="e">
        <f>(VLOOKUP($A103,Table2.5a!$A$3:$Y$198,I$2,FALSE)-VLOOKUP($A103,#REF!,I$2,FALSE))/VLOOKUP($A103,Table2.5a!$A$3:$Y$198,I$2,FALSE)</f>
        <v>#REF!</v>
      </c>
      <c r="J103" s="4" t="e">
        <f>(VLOOKUP($A103,Table2.5a!$A$3:$Y$198,J$2,FALSE)-VLOOKUP($A103,#REF!,J$2,FALSE))/VLOOKUP($A103,Table2.5a!$A$3:$Y$198,J$2,FALSE)</f>
        <v>#REF!</v>
      </c>
      <c r="K103" s="4" t="e">
        <f>(VLOOKUP($A103,Table2.5a!$A$3:$Y$198,K$2,FALSE)-VLOOKUP($A103,#REF!,K$2,FALSE))/VLOOKUP($A103,Table2.5a!$A$3:$Y$198,K$2,FALSE)</f>
        <v>#REF!</v>
      </c>
      <c r="L103" s="4" t="e">
        <f>(VLOOKUP($A103,Table2.5a!$A$3:$Y$198,L$2,FALSE)-VLOOKUP($A103,#REF!,L$2,FALSE))/VLOOKUP($A103,Table2.5a!$A$3:$Y$198,L$2,FALSE)</f>
        <v>#REF!</v>
      </c>
      <c r="M103" s="4" t="e">
        <f>(VLOOKUP($A103,Table2.5a!$A$3:$Y$198,M$2,FALSE)-VLOOKUP($A103,#REF!,M$2,FALSE))/VLOOKUP($A103,Table2.5a!$A$3:$Y$198,M$2,FALSE)</f>
        <v>#REF!</v>
      </c>
      <c r="N103" s="4" t="e">
        <f>(VLOOKUP($A103,Table2.5a!$A$3:$Y$198,N$2,FALSE)-VLOOKUP($A103,#REF!,N$2,FALSE))/VLOOKUP($A103,Table2.5a!$A$3:$Y$198,N$2,FALSE)</f>
        <v>#REF!</v>
      </c>
      <c r="O103" s="4" t="e">
        <f>(VLOOKUP($A103,Table2.5a!$A$3:$Y$198,O$2,FALSE)-VLOOKUP($A103,#REF!,O$2,FALSE))/VLOOKUP($A103,Table2.5a!$A$3:$Y$198,O$2,FALSE)</f>
        <v>#REF!</v>
      </c>
      <c r="P103" s="4" t="e">
        <f>(VLOOKUP($A103,Table2.5a!$A$3:$Y$198,P$2,FALSE)-VLOOKUP($A103,#REF!,P$2,FALSE))/VLOOKUP($A103,Table2.5a!$A$3:$Y$198,P$2,FALSE)</f>
        <v>#REF!</v>
      </c>
      <c r="Q103" s="4" t="e">
        <f>(VLOOKUP($A103,Table2.5a!$A$3:$Y$198,Q$2,FALSE)-VLOOKUP($A103,#REF!,Q$2,FALSE))/VLOOKUP($A103,Table2.5a!$A$3:$Y$198,Q$2,FALSE)</f>
        <v>#REF!</v>
      </c>
      <c r="R103" s="4" t="e">
        <f>(VLOOKUP($A103,Table2.5a!$A$3:$Y$198,R$2,FALSE)-VLOOKUP($A103,#REF!,R$2,FALSE))/VLOOKUP($A103,Table2.5a!$A$3:$Y$198,R$2,FALSE)</f>
        <v>#REF!</v>
      </c>
      <c r="S103" s="4" t="e">
        <f>(VLOOKUP($A103,Table2.5a!$A$3:$Y$198,S$2,FALSE)-VLOOKUP($A103,#REF!,S$2,FALSE))/VLOOKUP($A103,Table2.5a!$A$3:$Y$198,S$2,FALSE)</f>
        <v>#VALUE!</v>
      </c>
      <c r="T103" s="4" t="e">
        <f>(VLOOKUP($A103,Table2.5a!$A$3:$Y$198,T$2,FALSE)-VLOOKUP($A103,#REF!,T$2,FALSE))/VLOOKUP($A103,Table2.5a!$A$3:$Y$198,T$2,FALSE)</f>
        <v>#REF!</v>
      </c>
      <c r="V103" s="78" t="str">
        <f>VLOOKUP($A103,Table2.5a!$A$3:$Y$198,E$2,FALSE)</f>
        <v>Larsen Bay</v>
      </c>
      <c r="W103" s="79" t="str">
        <f>VLOOKUP($A103,Table2.5a!$A$3:$Y$198,F$2,FALSE)</f>
        <v>Larsen Bay_grid</v>
      </c>
      <c r="X103" s="79" t="str">
        <f>VLOOKUP($A103,Table2.5a!$A$3:$Y$198,G$2,FALSE)</f>
        <v>Kodiak</v>
      </c>
      <c r="Y103" s="80">
        <f>VLOOKUP($A103,Table2.5a!$A$3:$Y$198,H$2,FALSE)</f>
        <v>0</v>
      </c>
      <c r="Z103" s="88" t="e">
        <f>VLOOKUP($A103,#REF!,E$2,FALSE)</f>
        <v>#REF!</v>
      </c>
      <c r="AA103" s="66" t="e">
        <f>VLOOKUP($A103,#REF!,F$2,FALSE)</f>
        <v>#REF!</v>
      </c>
      <c r="AB103" s="66" t="e">
        <f>VLOOKUP($A103,#REF!,G$2,FALSE)</f>
        <v>#REF!</v>
      </c>
      <c r="AC103" s="89" t="e">
        <f>VLOOKUP($A103,#REF!,H$2,FALSE)</f>
        <v>#REF!</v>
      </c>
      <c r="AD103" s="65">
        <f>VLOOKUP($A103,Table2.5a!$A$3:$Y$198,I$2,FALSE)</f>
        <v>0</v>
      </c>
      <c r="AE103" s="66">
        <f>VLOOKUP($A103,Table2.5a!$A$3:$Y$198,J$2,FALSE)</f>
        <v>0</v>
      </c>
      <c r="AF103" s="66">
        <f>VLOOKUP($A103,Table2.5a!$A$3:$Y$198,K$2,FALSE)</f>
        <v>0</v>
      </c>
      <c r="AG103" s="67">
        <f>VLOOKUP($A103,Table2.5a!$A$3:$Y$198,L$2,FALSE)</f>
        <v>0</v>
      </c>
      <c r="AH103" s="88" t="e">
        <f>VLOOKUP($A103,#REF!,I$2,FALSE)</f>
        <v>#REF!</v>
      </c>
      <c r="AI103" s="66" t="e">
        <f>VLOOKUP($A103,#REF!,J$2,FALSE)</f>
        <v>#REF!</v>
      </c>
      <c r="AJ103" s="66" t="e">
        <f>VLOOKUP($A103,#REF!,K$2,FALSE)</f>
        <v>#REF!</v>
      </c>
      <c r="AK103" s="89" t="e">
        <f>VLOOKUP($A103,#REF!,L$2,FALSE)</f>
        <v>#REF!</v>
      </c>
      <c r="AL103" s="65">
        <f>VLOOKUP($A103,Table2.5a!$A$3:$Y$198,M$2,FALSE)</f>
        <v>0</v>
      </c>
      <c r="AM103" s="66">
        <f>VLOOKUP($A103,Table2.5a!$A$3:$Y$198,N$2,FALSE)</f>
        <v>0</v>
      </c>
      <c r="AN103" s="66">
        <f>VLOOKUP($A103,Table2.5a!$A$3:$Y$198,O$2,FALSE)</f>
        <v>0</v>
      </c>
      <c r="AO103" s="67">
        <f>VLOOKUP($A103,Table2.5a!$A$3:$Y$198,P$2,FALSE)</f>
        <v>0</v>
      </c>
      <c r="AP103" s="88" t="e">
        <f>VLOOKUP($A103,#REF!,M$2,FALSE)</f>
        <v>#REF!</v>
      </c>
      <c r="AQ103" s="66" t="e">
        <f>VLOOKUP($A103,#REF!,N$2,FALSE)</f>
        <v>#REF!</v>
      </c>
      <c r="AR103" s="96" t="e">
        <f>VLOOKUP($A103,#REF!,O$2,FALSE)</f>
        <v>#REF!</v>
      </c>
      <c r="AS103" s="96" t="e">
        <f>VLOOKUP($A103,#REF!,P$2,FALSE)</f>
        <v>#REF!</v>
      </c>
      <c r="AT103" s="65">
        <f>VLOOKUP($A103,Table2.5a!$A$3:$Y$198,Q$2,FALSE)</f>
        <v>0</v>
      </c>
      <c r="AU103" s="66">
        <f>VLOOKUP($A103,Table2.5a!$A$3:$Y$198,R$2,FALSE)</f>
        <v>0</v>
      </c>
      <c r="AV103" s="66" t="str">
        <f>VLOOKUP($A103,Table2.5a!$A$3:$Y$198,S$2,FALSE)</f>
        <v/>
      </c>
      <c r="AW103" s="67">
        <f>VLOOKUP($A103,Table2.5a!$A$3:$Y$198,T$2,FALSE)</f>
        <v>0</v>
      </c>
      <c r="AX103" s="88" t="e">
        <f>VLOOKUP($A103,#REF!,Q$2,FALSE)</f>
        <v>#REF!</v>
      </c>
      <c r="AY103" s="66" t="e">
        <f>VLOOKUP($A103,#REF!,R$2,FALSE)</f>
        <v>#REF!</v>
      </c>
      <c r="AZ103" s="66" t="e">
        <f>VLOOKUP($A103,#REF!,S$2,FALSE)</f>
        <v>#REF!</v>
      </c>
      <c r="BA103" s="89" t="e">
        <f>VLOOKUP($A103,#REF!,T$2,FALSE)</f>
        <v>#REF!</v>
      </c>
    </row>
    <row r="104" spans="1:53" x14ac:dyDescent="0.25">
      <c r="A104" t="s">
        <v>831</v>
      </c>
      <c r="B104">
        <f>VLOOKUP($A104,Table2.5a!$A$3:$Y$198,'2.5a comparison'!B$2,FALSE)</f>
        <v>332180</v>
      </c>
      <c r="C104">
        <f>VLOOKUP($A104,Table2.5a!$A$3:$Y$198,'2.5a comparison'!C$2,FALSE)</f>
        <v>330</v>
      </c>
      <c r="D104" t="str">
        <f>VLOOKUP($A104,Table2.5a!$A$3:$Y$198,'2.5a comparison'!D$2,FALSE)</f>
        <v>Levelock Electrical Coop</v>
      </c>
      <c r="E104" s="4" t="e">
        <f>(VLOOKUP($A104,Table2.5a!$A$3:$Y$198,E$2,FALSE)-VLOOKUP($A104,#REF!,E$2,FALSE))/VLOOKUP($A104,Table2.5a!$A$3:$Y$198,E$2,FALSE)</f>
        <v>#VALUE!</v>
      </c>
      <c r="F104" s="4" t="e">
        <f>(VLOOKUP($A104,Table2.5a!$A$3:$Y$198,F$2,FALSE)-VLOOKUP($A104,#REF!,F$2,FALSE))/VLOOKUP($A104,Table2.5a!$A$3:$Y$198,F$2,FALSE)</f>
        <v>#VALUE!</v>
      </c>
      <c r="G104" s="4" t="e">
        <f>(VLOOKUP($A104,Table2.5a!$A$3:$Y$198,G$2,FALSE)-VLOOKUP($A104,#REF!,G$2,FALSE))/VLOOKUP($A104,Table2.5a!$A$3:$Y$198,G$2,FALSE)</f>
        <v>#VALUE!</v>
      </c>
      <c r="H104" s="4" t="e">
        <f>(VLOOKUP($A104,Table2.5a!$A$3:$Y$198,H$2,FALSE)-VLOOKUP($A104,#REF!,H$2,FALSE))/VLOOKUP($A104,Table2.5a!$A$3:$Y$198,H$2,FALSE)</f>
        <v>#REF!</v>
      </c>
      <c r="I104" s="4" t="e">
        <f>(VLOOKUP($A104,Table2.5a!$A$3:$Y$198,I$2,FALSE)-VLOOKUP($A104,#REF!,I$2,FALSE))/VLOOKUP($A104,Table2.5a!$A$3:$Y$198,I$2,FALSE)</f>
        <v>#REF!</v>
      </c>
      <c r="J104" s="4" t="e">
        <f>(VLOOKUP($A104,Table2.5a!$A$3:$Y$198,J$2,FALSE)-VLOOKUP($A104,#REF!,J$2,FALSE))/VLOOKUP($A104,Table2.5a!$A$3:$Y$198,J$2,FALSE)</f>
        <v>#REF!</v>
      </c>
      <c r="K104" s="4" t="e">
        <f>(VLOOKUP($A104,Table2.5a!$A$3:$Y$198,K$2,FALSE)-VLOOKUP($A104,#REF!,K$2,FALSE))/VLOOKUP($A104,Table2.5a!$A$3:$Y$198,K$2,FALSE)</f>
        <v>#REF!</v>
      </c>
      <c r="L104" s="4" t="e">
        <f>(VLOOKUP($A104,Table2.5a!$A$3:$Y$198,L$2,FALSE)-VLOOKUP($A104,#REF!,L$2,FALSE))/VLOOKUP($A104,Table2.5a!$A$3:$Y$198,L$2,FALSE)</f>
        <v>#REF!</v>
      </c>
      <c r="M104" s="4" t="e">
        <f>(VLOOKUP($A104,Table2.5a!$A$3:$Y$198,M$2,FALSE)-VLOOKUP($A104,#REF!,M$2,FALSE))/VLOOKUP($A104,Table2.5a!$A$3:$Y$198,M$2,FALSE)</f>
        <v>#REF!</v>
      </c>
      <c r="N104" s="4" t="e">
        <f>(VLOOKUP($A104,Table2.5a!$A$3:$Y$198,N$2,FALSE)-VLOOKUP($A104,#REF!,N$2,FALSE))/VLOOKUP($A104,Table2.5a!$A$3:$Y$198,N$2,FALSE)</f>
        <v>#REF!</v>
      </c>
      <c r="O104" s="4" t="e">
        <f>(VLOOKUP($A104,Table2.5a!$A$3:$Y$198,O$2,FALSE)-VLOOKUP($A104,#REF!,O$2,FALSE))/VLOOKUP($A104,Table2.5a!$A$3:$Y$198,O$2,FALSE)</f>
        <v>#REF!</v>
      </c>
      <c r="P104" s="4" t="e">
        <f>(VLOOKUP($A104,Table2.5a!$A$3:$Y$198,P$2,FALSE)-VLOOKUP($A104,#REF!,P$2,FALSE))/VLOOKUP($A104,Table2.5a!$A$3:$Y$198,P$2,FALSE)</f>
        <v>#REF!</v>
      </c>
      <c r="Q104" s="4" t="e">
        <f>(VLOOKUP($A104,Table2.5a!$A$3:$Y$198,Q$2,FALSE)-VLOOKUP($A104,#REF!,Q$2,FALSE))/VLOOKUP($A104,Table2.5a!$A$3:$Y$198,Q$2,FALSE)</f>
        <v>#REF!</v>
      </c>
      <c r="R104" s="4" t="e">
        <f>(VLOOKUP($A104,Table2.5a!$A$3:$Y$198,R$2,FALSE)-VLOOKUP($A104,#REF!,R$2,FALSE))/VLOOKUP($A104,Table2.5a!$A$3:$Y$198,R$2,FALSE)</f>
        <v>#REF!</v>
      </c>
      <c r="S104" s="4" t="e">
        <f>(VLOOKUP($A104,Table2.5a!$A$3:$Y$198,S$2,FALSE)-VLOOKUP($A104,#REF!,S$2,FALSE))/VLOOKUP($A104,Table2.5a!$A$3:$Y$198,S$2,FALSE)</f>
        <v>#REF!</v>
      </c>
      <c r="T104" s="4" t="e">
        <f>(VLOOKUP($A104,Table2.5a!$A$3:$Y$198,T$2,FALSE)-VLOOKUP($A104,#REF!,T$2,FALSE))/VLOOKUP($A104,Table2.5a!$A$3:$Y$198,T$2,FALSE)</f>
        <v>#REF!</v>
      </c>
      <c r="V104" s="78" t="str">
        <f>VLOOKUP($A104,Table2.5a!$A$3:$Y$198,E$2,FALSE)</f>
        <v>Levelock</v>
      </c>
      <c r="W104" s="79" t="str">
        <f>VLOOKUP($A104,Table2.5a!$A$3:$Y$198,F$2,FALSE)</f>
        <v>Levelock_grid</v>
      </c>
      <c r="X104" s="79" t="str">
        <f>VLOOKUP($A104,Table2.5a!$A$3:$Y$198,G$2,FALSE)</f>
        <v>Bristol Bay</v>
      </c>
      <c r="Y104" s="80">
        <f>VLOOKUP($A104,Table2.5a!$A$3:$Y$198,H$2,FALSE)</f>
        <v>86.97369999999998</v>
      </c>
      <c r="Z104" s="88" t="e">
        <f>VLOOKUP($A104,#REF!,E$2,FALSE)</f>
        <v>#REF!</v>
      </c>
      <c r="AA104" s="66" t="e">
        <f>VLOOKUP($A104,#REF!,F$2,FALSE)</f>
        <v>#REF!</v>
      </c>
      <c r="AB104" s="66" t="e">
        <f>VLOOKUP($A104,#REF!,G$2,FALSE)</f>
        <v>#REF!</v>
      </c>
      <c r="AC104" s="89" t="e">
        <f>VLOOKUP($A104,#REF!,H$2,FALSE)</f>
        <v>#REF!</v>
      </c>
      <c r="AD104" s="65">
        <f>VLOOKUP($A104,Table2.5a!$A$3:$Y$198,I$2,FALSE)</f>
        <v>102.322</v>
      </c>
      <c r="AE104" s="66">
        <f>VLOOKUP($A104,Table2.5a!$A$3:$Y$198,J$2,FALSE)</f>
        <v>39.833333333333336</v>
      </c>
      <c r="AF104" s="66">
        <f>VLOOKUP($A104,Table2.5a!$A$3:$Y$198,K$2,FALSE)</f>
        <v>0.84999999999999976</v>
      </c>
      <c r="AG104" s="67">
        <f>VLOOKUP($A104,Table2.5a!$A$3:$Y$198,L$2,FALSE)</f>
        <v>129.25694999999996</v>
      </c>
      <c r="AH104" s="88" t="e">
        <f>VLOOKUP($A104,#REF!,I$2,FALSE)</f>
        <v>#REF!</v>
      </c>
      <c r="AI104" s="66" t="e">
        <f>VLOOKUP($A104,#REF!,J$2,FALSE)</f>
        <v>#REF!</v>
      </c>
      <c r="AJ104" s="66" t="e">
        <f>VLOOKUP($A104,#REF!,K$2,FALSE)</f>
        <v>#REF!</v>
      </c>
      <c r="AK104" s="89" t="e">
        <f>VLOOKUP($A104,#REF!,L$2,FALSE)</f>
        <v>#REF!</v>
      </c>
      <c r="AL104" s="65">
        <f>VLOOKUP($A104,Table2.5a!$A$3:$Y$198,M$2,FALSE)</f>
        <v>152.06700000000001</v>
      </c>
      <c r="AM104" s="66">
        <f>VLOOKUP($A104,Table2.5a!$A$3:$Y$198,N$2,FALSE)</f>
        <v>6.416666666666667</v>
      </c>
      <c r="AN104" s="66">
        <f>VLOOKUP($A104,Table2.5a!$A$3:$Y$198,O$2,FALSE)</f>
        <v>0.84999999999999976</v>
      </c>
      <c r="AO104" s="67">
        <f>VLOOKUP($A104,Table2.5a!$A$3:$Y$198,P$2,FALSE)</f>
        <v>70.91464999999998</v>
      </c>
      <c r="AP104" s="88" t="e">
        <f>VLOOKUP($A104,#REF!,M$2,FALSE)</f>
        <v>#REF!</v>
      </c>
      <c r="AQ104" s="66" t="e">
        <f>VLOOKUP($A104,#REF!,N$2,FALSE)</f>
        <v>#REF!</v>
      </c>
      <c r="AR104" s="96" t="e">
        <f>VLOOKUP($A104,#REF!,O$2,FALSE)</f>
        <v>#REF!</v>
      </c>
      <c r="AS104" s="96" t="e">
        <f>VLOOKUP($A104,#REF!,P$2,FALSE)</f>
        <v>#REF!</v>
      </c>
      <c r="AT104" s="65">
        <f>VLOOKUP($A104,Table2.5a!$A$3:$Y$198,Q$2,FALSE)</f>
        <v>83.429000000000002</v>
      </c>
      <c r="AU104" s="66">
        <f>VLOOKUP($A104,Table2.5a!$A$3:$Y$198,R$2,FALSE)</f>
        <v>26.583333333333332</v>
      </c>
      <c r="AV104" s="66">
        <f>VLOOKUP($A104,Table2.5a!$A$3:$Y$198,S$2,FALSE)</f>
        <v>0.84999999999999976</v>
      </c>
      <c r="AW104" s="67">
        <f>VLOOKUP($A104,Table2.5a!$A$3:$Y$198,T$2,FALSE)</f>
        <v>287.14529999999991</v>
      </c>
      <c r="AX104" s="88" t="e">
        <f>VLOOKUP($A104,#REF!,Q$2,FALSE)</f>
        <v>#REF!</v>
      </c>
      <c r="AY104" s="66" t="e">
        <f>VLOOKUP($A104,#REF!,R$2,FALSE)</f>
        <v>#REF!</v>
      </c>
      <c r="AZ104" s="66" t="e">
        <f>VLOOKUP($A104,#REF!,S$2,FALSE)</f>
        <v>#REF!</v>
      </c>
      <c r="BA104" s="89" t="e">
        <f>VLOOKUP($A104,#REF!,T$2,FALSE)</f>
        <v>#REF!</v>
      </c>
    </row>
    <row r="105" spans="1:53" x14ac:dyDescent="0.25">
      <c r="A105" t="s">
        <v>995</v>
      </c>
      <c r="B105">
        <f>VLOOKUP($A105,Table2.5a!$A$3:$Y$198,'2.5a comparison'!B$2,FALSE)</f>
        <v>332190</v>
      </c>
      <c r="C105">
        <f>VLOOKUP($A105,Table2.5a!$A$3:$Y$198,'2.5a comparison'!C$2,FALSE)</f>
        <v>570</v>
      </c>
      <c r="D105" t="str">
        <f>VLOOKUP($A105,Table2.5a!$A$3:$Y$198,'2.5a comparison'!D$2,FALSE)</f>
        <v>Lime Village Electric Utility</v>
      </c>
      <c r="E105" s="4" t="e">
        <f>(VLOOKUP($A105,Table2.5a!$A$3:$Y$198,E$2,FALSE)-VLOOKUP($A105,#REF!,E$2,FALSE))/VLOOKUP($A105,Table2.5a!$A$3:$Y$198,E$2,FALSE)</f>
        <v>#VALUE!</v>
      </c>
      <c r="F105" s="4" t="e">
        <f>(VLOOKUP($A105,Table2.5a!$A$3:$Y$198,F$2,FALSE)-VLOOKUP($A105,#REF!,F$2,FALSE))/VLOOKUP($A105,Table2.5a!$A$3:$Y$198,F$2,FALSE)</f>
        <v>#VALUE!</v>
      </c>
      <c r="G105" s="4" t="e">
        <f>(VLOOKUP($A105,Table2.5a!$A$3:$Y$198,G$2,FALSE)-VLOOKUP($A105,#REF!,G$2,FALSE))/VLOOKUP($A105,Table2.5a!$A$3:$Y$198,G$2,FALSE)</f>
        <v>#VALUE!</v>
      </c>
      <c r="H105" s="4" t="e">
        <f>(VLOOKUP($A105,Table2.5a!$A$3:$Y$198,H$2,FALSE)-VLOOKUP($A105,#REF!,H$2,FALSE))/VLOOKUP($A105,Table2.5a!$A$3:$Y$198,H$2,FALSE)</f>
        <v>#REF!</v>
      </c>
      <c r="I105" s="4" t="e">
        <f>(VLOOKUP($A105,Table2.5a!$A$3:$Y$198,I$2,FALSE)-VLOOKUP($A105,#REF!,I$2,FALSE))/VLOOKUP($A105,Table2.5a!$A$3:$Y$198,I$2,FALSE)</f>
        <v>#REF!</v>
      </c>
      <c r="J105" s="4" t="e">
        <f>(VLOOKUP($A105,Table2.5a!$A$3:$Y$198,J$2,FALSE)-VLOOKUP($A105,#REF!,J$2,FALSE))/VLOOKUP($A105,Table2.5a!$A$3:$Y$198,J$2,FALSE)</f>
        <v>#REF!</v>
      </c>
      <c r="K105" s="4" t="e">
        <f>(VLOOKUP($A105,Table2.5a!$A$3:$Y$198,K$2,FALSE)-VLOOKUP($A105,#REF!,K$2,FALSE))/VLOOKUP($A105,Table2.5a!$A$3:$Y$198,K$2,FALSE)</f>
        <v>#REF!</v>
      </c>
      <c r="L105" s="4" t="e">
        <f>(VLOOKUP($A105,Table2.5a!$A$3:$Y$198,L$2,FALSE)-VLOOKUP($A105,#REF!,L$2,FALSE))/VLOOKUP($A105,Table2.5a!$A$3:$Y$198,L$2,FALSE)</f>
        <v>#REF!</v>
      </c>
      <c r="M105" s="4" t="e">
        <f>(VLOOKUP($A105,Table2.5a!$A$3:$Y$198,M$2,FALSE)-VLOOKUP($A105,#REF!,M$2,FALSE))/VLOOKUP($A105,Table2.5a!$A$3:$Y$198,M$2,FALSE)</f>
        <v>#REF!</v>
      </c>
      <c r="N105" s="4" t="e">
        <f>(VLOOKUP($A105,Table2.5a!$A$3:$Y$198,N$2,FALSE)-VLOOKUP($A105,#REF!,N$2,FALSE))/VLOOKUP($A105,Table2.5a!$A$3:$Y$198,N$2,FALSE)</f>
        <v>#REF!</v>
      </c>
      <c r="O105" s="4" t="e">
        <f>(VLOOKUP($A105,Table2.5a!$A$3:$Y$198,O$2,FALSE)-VLOOKUP($A105,#REF!,O$2,FALSE))/VLOOKUP($A105,Table2.5a!$A$3:$Y$198,O$2,FALSE)</f>
        <v>#REF!</v>
      </c>
      <c r="P105" s="4" t="e">
        <f>(VLOOKUP($A105,Table2.5a!$A$3:$Y$198,P$2,FALSE)-VLOOKUP($A105,#REF!,P$2,FALSE))/VLOOKUP($A105,Table2.5a!$A$3:$Y$198,P$2,FALSE)</f>
        <v>#REF!</v>
      </c>
      <c r="Q105" s="4" t="e">
        <f>(VLOOKUP($A105,Table2.5a!$A$3:$Y$198,Q$2,FALSE)-VLOOKUP($A105,#REF!,Q$2,FALSE))/VLOOKUP($A105,Table2.5a!$A$3:$Y$198,Q$2,FALSE)</f>
        <v>#REF!</v>
      </c>
      <c r="R105" s="4" t="e">
        <f>(VLOOKUP($A105,Table2.5a!$A$3:$Y$198,R$2,FALSE)-VLOOKUP($A105,#REF!,R$2,FALSE))/VLOOKUP($A105,Table2.5a!$A$3:$Y$198,R$2,FALSE)</f>
        <v>#REF!</v>
      </c>
      <c r="S105" s="4" t="e">
        <f>(VLOOKUP($A105,Table2.5a!$A$3:$Y$198,S$2,FALSE)-VLOOKUP($A105,#REF!,S$2,FALSE))/VLOOKUP($A105,Table2.5a!$A$3:$Y$198,S$2,FALSE)</f>
        <v>#REF!</v>
      </c>
      <c r="T105" s="4" t="e">
        <f>(VLOOKUP($A105,Table2.5a!$A$3:$Y$198,T$2,FALSE)-VLOOKUP($A105,#REF!,T$2,FALSE))/VLOOKUP($A105,Table2.5a!$A$3:$Y$198,T$2,FALSE)</f>
        <v>#REF!</v>
      </c>
      <c r="V105" s="78" t="str">
        <f>VLOOKUP($A105,Table2.5a!$A$3:$Y$198,E$2,FALSE)</f>
        <v>Lime Village</v>
      </c>
      <c r="W105" s="79" t="str">
        <f>VLOOKUP($A105,Table2.5a!$A$3:$Y$198,F$2,FALSE)</f>
        <v>Lime Village_grid</v>
      </c>
      <c r="X105" s="79" t="str">
        <f>VLOOKUP($A105,Table2.5a!$A$3:$Y$198,G$2,FALSE)</f>
        <v>Lower Yukon-Kuskokwim</v>
      </c>
      <c r="Y105" s="80">
        <f>VLOOKUP($A105,Table2.5a!$A$3:$Y$198,H$2,FALSE)</f>
        <v>1.1363400000000001</v>
      </c>
      <c r="Z105" s="88" t="e">
        <f>VLOOKUP($A105,#REF!,E$2,FALSE)</f>
        <v>#REF!</v>
      </c>
      <c r="AA105" s="66" t="e">
        <f>VLOOKUP($A105,#REF!,F$2,FALSE)</f>
        <v>#REF!</v>
      </c>
      <c r="AB105" s="66" t="e">
        <f>VLOOKUP($A105,#REF!,G$2,FALSE)</f>
        <v>#REF!</v>
      </c>
      <c r="AC105" s="89" t="e">
        <f>VLOOKUP($A105,#REF!,H$2,FALSE)</f>
        <v>#REF!</v>
      </c>
      <c r="AD105" s="65">
        <f>VLOOKUP($A105,Table2.5a!$A$3:$Y$198,I$2,FALSE)</f>
        <v>0.64200000000000002</v>
      </c>
      <c r="AE105" s="66">
        <f>VLOOKUP($A105,Table2.5a!$A$3:$Y$198,J$2,FALSE)</f>
        <v>12</v>
      </c>
      <c r="AF105" s="66">
        <f>VLOOKUP($A105,Table2.5a!$A$3:$Y$198,K$2,FALSE)</f>
        <v>1.7700000000000002</v>
      </c>
      <c r="AG105" s="67">
        <f>VLOOKUP($A105,Table2.5a!$A$3:$Y$198,L$2,FALSE)</f>
        <v>2.2656000000000001</v>
      </c>
      <c r="AH105" s="88" t="e">
        <f>VLOOKUP($A105,#REF!,I$2,FALSE)</f>
        <v>#REF!</v>
      </c>
      <c r="AI105" s="66" t="e">
        <f>VLOOKUP($A105,#REF!,J$2,FALSE)</f>
        <v>#REF!</v>
      </c>
      <c r="AJ105" s="66" t="e">
        <f>VLOOKUP($A105,#REF!,K$2,FALSE)</f>
        <v>#REF!</v>
      </c>
      <c r="AK105" s="89" t="e">
        <f>VLOOKUP($A105,#REF!,L$2,FALSE)</f>
        <v>#REF!</v>
      </c>
      <c r="AL105" s="65">
        <f>VLOOKUP($A105,Table2.5a!$A$3:$Y$198,M$2,FALSE)</f>
        <v>1.28</v>
      </c>
      <c r="AM105" s="66">
        <f>VLOOKUP($A105,Table2.5a!$A$3:$Y$198,N$2,FALSE)</f>
        <v>4</v>
      </c>
      <c r="AN105" s="66">
        <f>VLOOKUP($A105,Table2.5a!$A$3:$Y$198,O$2,FALSE)</f>
        <v>1.77</v>
      </c>
      <c r="AO105" s="67">
        <f>VLOOKUP($A105,Table2.5a!$A$3:$Y$198,P$2,FALSE)</f>
        <v>3.8019600000000002</v>
      </c>
      <c r="AP105" s="88" t="e">
        <f>VLOOKUP($A105,#REF!,M$2,FALSE)</f>
        <v>#REF!</v>
      </c>
      <c r="AQ105" s="66" t="e">
        <f>VLOOKUP($A105,#REF!,N$2,FALSE)</f>
        <v>#REF!</v>
      </c>
      <c r="AR105" s="96" t="e">
        <f>VLOOKUP($A105,#REF!,O$2,FALSE)</f>
        <v>#REF!</v>
      </c>
      <c r="AS105" s="96" t="e">
        <f>VLOOKUP($A105,#REF!,P$2,FALSE)</f>
        <v>#REF!</v>
      </c>
      <c r="AT105" s="65">
        <f>VLOOKUP($A105,Table2.5a!$A$3:$Y$198,Q$2,FALSE)</f>
        <v>2.1480000000000001</v>
      </c>
      <c r="AU105" s="66">
        <f>VLOOKUP($A105,Table2.5a!$A$3:$Y$198,R$2,FALSE)</f>
        <v>4</v>
      </c>
      <c r="AV105" s="66">
        <f>VLOOKUP($A105,Table2.5a!$A$3:$Y$198,S$2,FALSE)</f>
        <v>1.77</v>
      </c>
      <c r="AW105" s="67">
        <f>VLOOKUP($A105,Table2.5a!$A$3:$Y$198,T$2,FALSE)</f>
        <v>7.2039000000000009</v>
      </c>
      <c r="AX105" s="88" t="e">
        <f>VLOOKUP($A105,#REF!,Q$2,FALSE)</f>
        <v>#REF!</v>
      </c>
      <c r="AY105" s="66" t="e">
        <f>VLOOKUP($A105,#REF!,R$2,FALSE)</f>
        <v>#REF!</v>
      </c>
      <c r="AZ105" s="66" t="e">
        <f>VLOOKUP($A105,#REF!,S$2,FALSE)</f>
        <v>#REF!</v>
      </c>
      <c r="BA105" s="89" t="e">
        <f>VLOOKUP($A105,#REF!,T$2,FALSE)</f>
        <v>#REF!</v>
      </c>
    </row>
    <row r="106" spans="1:53" x14ac:dyDescent="0.25">
      <c r="A106" t="s">
        <v>630</v>
      </c>
      <c r="B106">
        <f>VLOOKUP($A106,Table2.5a!$A$3:$Y$198,'2.5a comparison'!B$2,FALSE)</f>
        <v>331430</v>
      </c>
      <c r="C106">
        <f>VLOOKUP($A106,Table2.5a!$A$3:$Y$198,'2.5a comparison'!C$2,FALSE)</f>
        <v>169</v>
      </c>
      <c r="D106" t="str">
        <f>VLOOKUP($A106,Table2.5a!$A$3:$Y$198,'2.5a comparison'!D$2,FALSE)</f>
        <v>Alaska Village Electric Cooperative</v>
      </c>
      <c r="E106" s="4" t="e">
        <f>(VLOOKUP($A106,Table2.5a!$A$3:$Y$198,E$2,FALSE)-VLOOKUP($A106,#REF!,E$2,FALSE))/VLOOKUP($A106,Table2.5a!$A$3:$Y$198,E$2,FALSE)</f>
        <v>#VALUE!</v>
      </c>
      <c r="F106" s="4" t="e">
        <f>(VLOOKUP($A106,Table2.5a!$A$3:$Y$198,F$2,FALSE)-VLOOKUP($A106,#REF!,F$2,FALSE))/VLOOKUP($A106,Table2.5a!$A$3:$Y$198,F$2,FALSE)</f>
        <v>#VALUE!</v>
      </c>
      <c r="G106" s="4" t="e">
        <f>(VLOOKUP($A106,Table2.5a!$A$3:$Y$198,G$2,FALSE)-VLOOKUP($A106,#REF!,G$2,FALSE))/VLOOKUP($A106,Table2.5a!$A$3:$Y$198,G$2,FALSE)</f>
        <v>#VALUE!</v>
      </c>
      <c r="H106" s="4" t="e">
        <f>(VLOOKUP($A106,Table2.5a!$A$3:$Y$198,H$2,FALSE)-VLOOKUP($A106,#REF!,H$2,FALSE))/VLOOKUP($A106,Table2.5a!$A$3:$Y$198,H$2,FALSE)</f>
        <v>#REF!</v>
      </c>
      <c r="I106" s="4" t="e">
        <f>(VLOOKUP($A106,Table2.5a!$A$3:$Y$198,I$2,FALSE)-VLOOKUP($A106,#REF!,I$2,FALSE))/VLOOKUP($A106,Table2.5a!$A$3:$Y$198,I$2,FALSE)</f>
        <v>#REF!</v>
      </c>
      <c r="J106" s="4" t="e">
        <f>(VLOOKUP($A106,Table2.5a!$A$3:$Y$198,J$2,FALSE)-VLOOKUP($A106,#REF!,J$2,FALSE))/VLOOKUP($A106,Table2.5a!$A$3:$Y$198,J$2,FALSE)</f>
        <v>#REF!</v>
      </c>
      <c r="K106" s="4" t="e">
        <f>(VLOOKUP($A106,Table2.5a!$A$3:$Y$198,K$2,FALSE)-VLOOKUP($A106,#REF!,K$2,FALSE))/VLOOKUP($A106,Table2.5a!$A$3:$Y$198,K$2,FALSE)</f>
        <v>#REF!</v>
      </c>
      <c r="L106" s="4" t="e">
        <f>(VLOOKUP($A106,Table2.5a!$A$3:$Y$198,L$2,FALSE)-VLOOKUP($A106,#REF!,L$2,FALSE))/VLOOKUP($A106,Table2.5a!$A$3:$Y$198,L$2,FALSE)</f>
        <v>#REF!</v>
      </c>
      <c r="M106" s="4" t="e">
        <f>(VLOOKUP($A106,Table2.5a!$A$3:$Y$198,M$2,FALSE)-VLOOKUP($A106,#REF!,M$2,FALSE))/VLOOKUP($A106,Table2.5a!$A$3:$Y$198,M$2,FALSE)</f>
        <v>#REF!</v>
      </c>
      <c r="N106" s="4" t="e">
        <f>(VLOOKUP($A106,Table2.5a!$A$3:$Y$198,N$2,FALSE)-VLOOKUP($A106,#REF!,N$2,FALSE))/VLOOKUP($A106,Table2.5a!$A$3:$Y$198,N$2,FALSE)</f>
        <v>#REF!</v>
      </c>
      <c r="O106" s="4" t="e">
        <f>(VLOOKUP($A106,Table2.5a!$A$3:$Y$198,O$2,FALSE)-VLOOKUP($A106,#REF!,O$2,FALSE))/VLOOKUP($A106,Table2.5a!$A$3:$Y$198,O$2,FALSE)</f>
        <v>#REF!</v>
      </c>
      <c r="P106" s="4" t="e">
        <f>(VLOOKUP($A106,Table2.5a!$A$3:$Y$198,P$2,FALSE)-VLOOKUP($A106,#REF!,P$2,FALSE))/VLOOKUP($A106,Table2.5a!$A$3:$Y$198,P$2,FALSE)</f>
        <v>#REF!</v>
      </c>
      <c r="Q106" s="4" t="e">
        <f>(VLOOKUP($A106,Table2.5a!$A$3:$Y$198,Q$2,FALSE)-VLOOKUP($A106,#REF!,Q$2,FALSE))/VLOOKUP($A106,Table2.5a!$A$3:$Y$198,Q$2,FALSE)</f>
        <v>#REF!</v>
      </c>
      <c r="R106" s="4" t="e">
        <f>(VLOOKUP($A106,Table2.5a!$A$3:$Y$198,R$2,FALSE)-VLOOKUP($A106,#REF!,R$2,FALSE))/VLOOKUP($A106,Table2.5a!$A$3:$Y$198,R$2,FALSE)</f>
        <v>#REF!</v>
      </c>
      <c r="S106" s="4" t="e">
        <f>(VLOOKUP($A106,Table2.5a!$A$3:$Y$198,S$2,FALSE)-VLOOKUP($A106,#REF!,S$2,FALSE))/VLOOKUP($A106,Table2.5a!$A$3:$Y$198,S$2,FALSE)</f>
        <v>#REF!</v>
      </c>
      <c r="T106" s="4" t="e">
        <f>(VLOOKUP($A106,Table2.5a!$A$3:$Y$198,T$2,FALSE)-VLOOKUP($A106,#REF!,T$2,FALSE))/VLOOKUP($A106,Table2.5a!$A$3:$Y$198,T$2,FALSE)</f>
        <v>#REF!</v>
      </c>
      <c r="V106" s="78" t="str">
        <f>VLOOKUP($A106,Table2.5a!$A$3:$Y$198,E$2,FALSE)</f>
        <v>Lower Kalskag</v>
      </c>
      <c r="W106" s="79" t="str">
        <f>VLOOKUP($A106,Table2.5a!$A$3:$Y$198,F$2,FALSE)</f>
        <v>Upper Kalskag_grid</v>
      </c>
      <c r="X106" s="79" t="str">
        <f>VLOOKUP($A106,Table2.5a!$A$3:$Y$198,G$2,FALSE)</f>
        <v>Lower Yukon-Kuskokwim</v>
      </c>
      <c r="Y106" s="80">
        <f>VLOOKUP($A106,Table2.5a!$A$3:$Y$198,H$2,FALSE)</f>
        <v>185.50890162499996</v>
      </c>
      <c r="Z106" s="88" t="e">
        <f>VLOOKUP($A106,#REF!,E$2,FALSE)</f>
        <v>#REF!</v>
      </c>
      <c r="AA106" s="66" t="e">
        <f>VLOOKUP($A106,#REF!,F$2,FALSE)</f>
        <v>#REF!</v>
      </c>
      <c r="AB106" s="66" t="e">
        <f>VLOOKUP($A106,#REF!,G$2,FALSE)</f>
        <v>#REF!</v>
      </c>
      <c r="AC106" s="89" t="e">
        <f>VLOOKUP($A106,#REF!,H$2,FALSE)</f>
        <v>#REF!</v>
      </c>
      <c r="AD106" s="65">
        <f>VLOOKUP($A106,Table2.5a!$A$3:$Y$198,I$2,FALSE)</f>
        <v>361.29300000000001</v>
      </c>
      <c r="AE106" s="66">
        <f>VLOOKUP($A106,Table2.5a!$A$3:$Y$198,J$2,FALSE)</f>
        <v>83.666666666666671</v>
      </c>
      <c r="AF106" s="66">
        <f>VLOOKUP($A106,Table2.5a!$A$3:$Y$198,K$2,FALSE)</f>
        <v>0.51345833333333324</v>
      </c>
      <c r="AG106" s="67">
        <f>VLOOKUP($A106,Table2.5a!$A$3:$Y$198,L$2,FALSE)</f>
        <v>29.733345166666663</v>
      </c>
      <c r="AH106" s="88" t="e">
        <f>VLOOKUP($A106,#REF!,I$2,FALSE)</f>
        <v>#REF!</v>
      </c>
      <c r="AI106" s="66" t="e">
        <f>VLOOKUP($A106,#REF!,J$2,FALSE)</f>
        <v>#REF!</v>
      </c>
      <c r="AJ106" s="66" t="e">
        <f>VLOOKUP($A106,#REF!,K$2,FALSE)</f>
        <v>#REF!</v>
      </c>
      <c r="AK106" s="89" t="e">
        <f>VLOOKUP($A106,#REF!,L$2,FALSE)</f>
        <v>#REF!</v>
      </c>
      <c r="AL106" s="65">
        <f>VLOOKUP($A106,Table2.5a!$A$3:$Y$198,M$2,FALSE)</f>
        <v>57.908000000000001</v>
      </c>
      <c r="AM106" s="66">
        <f>VLOOKUP($A106,Table2.5a!$A$3:$Y$198,N$2,FALSE)</f>
        <v>4.083333333333333</v>
      </c>
      <c r="AN106" s="66">
        <f>VLOOKUP($A106,Table2.5a!$A$3:$Y$198,O$2,FALSE)</f>
        <v>0.51345833333333324</v>
      </c>
      <c r="AO106" s="67">
        <f>VLOOKUP($A106,Table2.5a!$A$3:$Y$198,P$2,FALSE)</f>
        <v>112.88586841666664</v>
      </c>
      <c r="AP106" s="88" t="e">
        <f>VLOOKUP($A106,#REF!,M$2,FALSE)</f>
        <v>#REF!</v>
      </c>
      <c r="AQ106" s="66" t="e">
        <f>VLOOKUP($A106,#REF!,N$2,FALSE)</f>
        <v>#REF!</v>
      </c>
      <c r="AR106" s="96" t="e">
        <f>VLOOKUP($A106,#REF!,O$2,FALSE)</f>
        <v>#REF!</v>
      </c>
      <c r="AS106" s="96" t="e">
        <f>VLOOKUP($A106,#REF!,P$2,FALSE)</f>
        <v>#REF!</v>
      </c>
      <c r="AT106" s="65">
        <f>VLOOKUP($A106,Table2.5a!$A$3:$Y$198,Q$2,FALSE)</f>
        <v>219.85399999999998</v>
      </c>
      <c r="AU106" s="66">
        <f>VLOOKUP($A106,Table2.5a!$A$3:$Y$198,R$2,FALSE)</f>
        <v>14.916666666666666</v>
      </c>
      <c r="AV106" s="66">
        <f>VLOOKUP($A106,Table2.5a!$A$3:$Y$198,S$2,FALSE)</f>
        <v>0.51345833333333324</v>
      </c>
      <c r="AW106" s="67">
        <f>VLOOKUP($A106,Table2.5a!$A$3:$Y$198,T$2,FALSE)</f>
        <v>328.12811520833333</v>
      </c>
      <c r="AX106" s="88" t="e">
        <f>VLOOKUP($A106,#REF!,Q$2,FALSE)</f>
        <v>#REF!</v>
      </c>
      <c r="AY106" s="66" t="e">
        <f>VLOOKUP($A106,#REF!,R$2,FALSE)</f>
        <v>#REF!</v>
      </c>
      <c r="AZ106" s="66" t="e">
        <f>VLOOKUP($A106,#REF!,S$2,FALSE)</f>
        <v>#REF!</v>
      </c>
      <c r="BA106" s="89" t="e">
        <f>VLOOKUP($A106,#REF!,T$2,FALSE)</f>
        <v>#REF!</v>
      </c>
    </row>
    <row r="107" spans="1:53" x14ac:dyDescent="0.25">
      <c r="A107" t="s">
        <v>513</v>
      </c>
      <c r="B107">
        <f>VLOOKUP($A107,Table2.5a!$A$3:$Y$198,'2.5a comparison'!B$2,FALSE)</f>
        <v>332200</v>
      </c>
      <c r="C107">
        <f>VLOOKUP($A107,Table2.5a!$A$3:$Y$198,'2.5a comparison'!C$2,FALSE)</f>
        <v>264</v>
      </c>
      <c r="D107" t="str">
        <f>VLOOKUP($A107,Table2.5a!$A$3:$Y$198,'2.5a comparison'!D$2,FALSE)</f>
        <v>TDX Manley Generating LLC</v>
      </c>
      <c r="E107" s="4" t="e">
        <f>(VLOOKUP($A107,Table2.5a!$A$3:$Y$198,E$2,FALSE)-VLOOKUP($A107,#REF!,E$2,FALSE))/VLOOKUP($A107,Table2.5a!$A$3:$Y$198,E$2,FALSE)</f>
        <v>#VALUE!</v>
      </c>
      <c r="F107" s="4" t="e">
        <f>(VLOOKUP($A107,Table2.5a!$A$3:$Y$198,F$2,FALSE)-VLOOKUP($A107,#REF!,F$2,FALSE))/VLOOKUP($A107,Table2.5a!$A$3:$Y$198,F$2,FALSE)</f>
        <v>#VALUE!</v>
      </c>
      <c r="G107" s="4" t="e">
        <f>(VLOOKUP($A107,Table2.5a!$A$3:$Y$198,G$2,FALSE)-VLOOKUP($A107,#REF!,G$2,FALSE))/VLOOKUP($A107,Table2.5a!$A$3:$Y$198,G$2,FALSE)</f>
        <v>#VALUE!</v>
      </c>
      <c r="H107" s="4" t="e">
        <f>(VLOOKUP($A107,Table2.5a!$A$3:$Y$198,H$2,FALSE)-VLOOKUP($A107,#REF!,H$2,FALSE))/VLOOKUP($A107,Table2.5a!$A$3:$Y$198,H$2,FALSE)</f>
        <v>#REF!</v>
      </c>
      <c r="I107" s="4" t="e">
        <f>(VLOOKUP($A107,Table2.5a!$A$3:$Y$198,I$2,FALSE)-VLOOKUP($A107,#REF!,I$2,FALSE))/VLOOKUP($A107,Table2.5a!$A$3:$Y$198,I$2,FALSE)</f>
        <v>#REF!</v>
      </c>
      <c r="J107" s="4" t="e">
        <f>(VLOOKUP($A107,Table2.5a!$A$3:$Y$198,J$2,FALSE)-VLOOKUP($A107,#REF!,J$2,FALSE))/VLOOKUP($A107,Table2.5a!$A$3:$Y$198,J$2,FALSE)</f>
        <v>#REF!</v>
      </c>
      <c r="K107" s="4" t="e">
        <f>(VLOOKUP($A107,Table2.5a!$A$3:$Y$198,K$2,FALSE)-VLOOKUP($A107,#REF!,K$2,FALSE))/VLOOKUP($A107,Table2.5a!$A$3:$Y$198,K$2,FALSE)</f>
        <v>#REF!</v>
      </c>
      <c r="L107" s="4" t="e">
        <f>(VLOOKUP($A107,Table2.5a!$A$3:$Y$198,L$2,FALSE)-VLOOKUP($A107,#REF!,L$2,FALSE))/VLOOKUP($A107,Table2.5a!$A$3:$Y$198,L$2,FALSE)</f>
        <v>#REF!</v>
      </c>
      <c r="M107" s="4" t="e">
        <f>(VLOOKUP($A107,Table2.5a!$A$3:$Y$198,M$2,FALSE)-VLOOKUP($A107,#REF!,M$2,FALSE))/VLOOKUP($A107,Table2.5a!$A$3:$Y$198,M$2,FALSE)</f>
        <v>#REF!</v>
      </c>
      <c r="N107" s="4" t="e">
        <f>(VLOOKUP($A107,Table2.5a!$A$3:$Y$198,N$2,FALSE)-VLOOKUP($A107,#REF!,N$2,FALSE))/VLOOKUP($A107,Table2.5a!$A$3:$Y$198,N$2,FALSE)</f>
        <v>#REF!</v>
      </c>
      <c r="O107" s="4" t="e">
        <f>(VLOOKUP($A107,Table2.5a!$A$3:$Y$198,O$2,FALSE)-VLOOKUP($A107,#REF!,O$2,FALSE))/VLOOKUP($A107,Table2.5a!$A$3:$Y$198,O$2,FALSE)</f>
        <v>#REF!</v>
      </c>
      <c r="P107" s="4" t="e">
        <f>(VLOOKUP($A107,Table2.5a!$A$3:$Y$198,P$2,FALSE)-VLOOKUP($A107,#REF!,P$2,FALSE))/VLOOKUP($A107,Table2.5a!$A$3:$Y$198,P$2,FALSE)</f>
        <v>#REF!</v>
      </c>
      <c r="Q107" s="4" t="e">
        <f>(VLOOKUP($A107,Table2.5a!$A$3:$Y$198,Q$2,FALSE)-VLOOKUP($A107,#REF!,Q$2,FALSE))/VLOOKUP($A107,Table2.5a!$A$3:$Y$198,Q$2,FALSE)</f>
        <v>#REF!</v>
      </c>
      <c r="R107" s="4" t="e">
        <f>(VLOOKUP($A107,Table2.5a!$A$3:$Y$198,R$2,FALSE)-VLOOKUP($A107,#REF!,R$2,FALSE))/VLOOKUP($A107,Table2.5a!$A$3:$Y$198,R$2,FALSE)</f>
        <v>#REF!</v>
      </c>
      <c r="S107" s="4" t="e">
        <f>(VLOOKUP($A107,Table2.5a!$A$3:$Y$198,S$2,FALSE)-VLOOKUP($A107,#REF!,S$2,FALSE))/VLOOKUP($A107,Table2.5a!$A$3:$Y$198,S$2,FALSE)</f>
        <v>#REF!</v>
      </c>
      <c r="T107" s="4" t="e">
        <f>(VLOOKUP($A107,Table2.5a!$A$3:$Y$198,T$2,FALSE)-VLOOKUP($A107,#REF!,T$2,FALSE))/VLOOKUP($A107,Table2.5a!$A$3:$Y$198,T$2,FALSE)</f>
        <v>#REF!</v>
      </c>
      <c r="V107" s="78" t="str">
        <f>VLOOKUP($A107,Table2.5a!$A$3:$Y$198,E$2,FALSE)</f>
        <v>Manley Hot Springs</v>
      </c>
      <c r="W107" s="79" t="str">
        <f>VLOOKUP($A107,Table2.5a!$A$3:$Y$198,F$2,FALSE)</f>
        <v>Manley Hot Springs_grid</v>
      </c>
      <c r="X107" s="79" t="str">
        <f>VLOOKUP($A107,Table2.5a!$A$3:$Y$198,G$2,FALSE)</f>
        <v>Yukon-Koyukuk/Upper Tanana</v>
      </c>
      <c r="Y107" s="80">
        <f>VLOOKUP($A107,Table2.5a!$A$3:$Y$198,H$2,FALSE)</f>
        <v>172.52953200000005</v>
      </c>
      <c r="Z107" s="88" t="e">
        <f>VLOOKUP($A107,#REF!,E$2,FALSE)</f>
        <v>#REF!</v>
      </c>
      <c r="AA107" s="66" t="e">
        <f>VLOOKUP($A107,#REF!,F$2,FALSE)</f>
        <v>#REF!</v>
      </c>
      <c r="AB107" s="66" t="e">
        <f>VLOOKUP($A107,#REF!,G$2,FALSE)</f>
        <v>#REF!</v>
      </c>
      <c r="AC107" s="89" t="e">
        <f>VLOOKUP($A107,#REF!,H$2,FALSE)</f>
        <v>#REF!</v>
      </c>
      <c r="AD107" s="65">
        <f>VLOOKUP($A107,Table2.5a!$A$3:$Y$198,I$2,FALSE)</f>
        <v>168.91200000000001</v>
      </c>
      <c r="AE107" s="66">
        <f>VLOOKUP($A107,Table2.5a!$A$3:$Y$198,J$2,FALSE)</f>
        <v>81.166666666666671</v>
      </c>
      <c r="AF107" s="66">
        <f>VLOOKUP($A107,Table2.5a!$A$3:$Y$198,K$2,FALSE)</f>
        <v>1.0214166666666669</v>
      </c>
      <c r="AG107" s="67">
        <f>VLOOKUP($A107,Table2.5a!$A$3:$Y$198,L$2,FALSE)</f>
        <v>194.51144008333335</v>
      </c>
      <c r="AH107" s="88" t="e">
        <f>VLOOKUP($A107,#REF!,I$2,FALSE)</f>
        <v>#REF!</v>
      </c>
      <c r="AI107" s="66" t="e">
        <f>VLOOKUP($A107,#REF!,J$2,FALSE)</f>
        <v>#REF!</v>
      </c>
      <c r="AJ107" s="66" t="e">
        <f>VLOOKUP($A107,#REF!,K$2,FALSE)</f>
        <v>#REF!</v>
      </c>
      <c r="AK107" s="89" t="e">
        <f>VLOOKUP($A107,#REF!,L$2,FALSE)</f>
        <v>#REF!</v>
      </c>
      <c r="AL107" s="65">
        <f>VLOOKUP($A107,Table2.5a!$A$3:$Y$198,M$2,FALSE)</f>
        <v>190.43299999999999</v>
      </c>
      <c r="AM107" s="66">
        <f>VLOOKUP($A107,Table2.5a!$A$3:$Y$198,N$2,FALSE)</f>
        <v>11.666666666666666</v>
      </c>
      <c r="AN107" s="66">
        <f>VLOOKUP($A107,Table2.5a!$A$3:$Y$198,O$2,FALSE)</f>
        <v>1.0214166666666669</v>
      </c>
      <c r="AO107" s="67">
        <f>VLOOKUP($A107,Table2.5a!$A$3:$Y$198,P$2,FALSE)</f>
        <v>116.60492666666669</v>
      </c>
      <c r="AP107" s="88" t="e">
        <f>VLOOKUP($A107,#REF!,M$2,FALSE)</f>
        <v>#REF!</v>
      </c>
      <c r="AQ107" s="66" t="e">
        <f>VLOOKUP($A107,#REF!,N$2,FALSE)</f>
        <v>#REF!</v>
      </c>
      <c r="AR107" s="96" t="e">
        <f>VLOOKUP($A107,#REF!,O$2,FALSE)</f>
        <v>#REF!</v>
      </c>
      <c r="AS107" s="96" t="e">
        <f>VLOOKUP($A107,#REF!,P$2,FALSE)</f>
        <v>#REF!</v>
      </c>
      <c r="AT107" s="65">
        <f>VLOOKUP($A107,Table2.5a!$A$3:$Y$198,Q$2,FALSE)</f>
        <v>114.16</v>
      </c>
      <c r="AU107" s="66">
        <f>VLOOKUP($A107,Table2.5a!$A$3:$Y$198,R$2,FALSE)</f>
        <v>21.75</v>
      </c>
      <c r="AV107" s="66">
        <f>VLOOKUP($A107,Table2.5a!$A$3:$Y$198,S$2,FALSE)</f>
        <v>1.0214166666666669</v>
      </c>
      <c r="AW107" s="67">
        <f>VLOOKUP($A107,Table2.5a!$A$3:$Y$198,T$2,FALSE)</f>
        <v>483.64589875000007</v>
      </c>
      <c r="AX107" s="88" t="e">
        <f>VLOOKUP($A107,#REF!,Q$2,FALSE)</f>
        <v>#REF!</v>
      </c>
      <c r="AY107" s="66" t="e">
        <f>VLOOKUP($A107,#REF!,R$2,FALSE)</f>
        <v>#REF!</v>
      </c>
      <c r="AZ107" s="66" t="e">
        <f>VLOOKUP($A107,#REF!,S$2,FALSE)</f>
        <v>#REF!</v>
      </c>
      <c r="BA107" s="89" t="e">
        <f>VLOOKUP($A107,#REF!,T$2,FALSE)</f>
        <v>#REF!</v>
      </c>
    </row>
    <row r="108" spans="1:53" x14ac:dyDescent="0.25">
      <c r="A108" t="s">
        <v>827</v>
      </c>
      <c r="B108">
        <f>VLOOKUP($A108,Table2.5a!$A$3:$Y$198,'2.5a comparison'!B$2,FALSE)</f>
        <v>332210</v>
      </c>
      <c r="C108">
        <f>VLOOKUP($A108,Table2.5a!$A$3:$Y$198,'2.5a comparison'!C$2,FALSE)</f>
        <v>321</v>
      </c>
      <c r="D108" t="str">
        <f>VLOOKUP($A108,Table2.5a!$A$3:$Y$198,'2.5a comparison'!D$2,FALSE)</f>
        <v>Manokotak Power Company</v>
      </c>
      <c r="E108" s="4" t="e">
        <f>(VLOOKUP($A108,Table2.5a!$A$3:$Y$198,E$2,FALSE)-VLOOKUP($A108,#REF!,E$2,FALSE))/VLOOKUP($A108,Table2.5a!$A$3:$Y$198,E$2,FALSE)</f>
        <v>#VALUE!</v>
      </c>
      <c r="F108" s="4" t="e">
        <f>(VLOOKUP($A108,Table2.5a!$A$3:$Y$198,F$2,FALSE)-VLOOKUP($A108,#REF!,F$2,FALSE))/VLOOKUP($A108,Table2.5a!$A$3:$Y$198,F$2,FALSE)</f>
        <v>#VALUE!</v>
      </c>
      <c r="G108" s="4" t="e">
        <f>(VLOOKUP($A108,Table2.5a!$A$3:$Y$198,G$2,FALSE)-VLOOKUP($A108,#REF!,G$2,FALSE))/VLOOKUP($A108,Table2.5a!$A$3:$Y$198,G$2,FALSE)</f>
        <v>#VALUE!</v>
      </c>
      <c r="H108" s="4" t="e">
        <f>(VLOOKUP($A108,Table2.5a!$A$3:$Y$198,H$2,FALSE)-VLOOKUP($A108,#REF!,H$2,FALSE))/VLOOKUP($A108,Table2.5a!$A$3:$Y$198,H$2,FALSE)</f>
        <v>#REF!</v>
      </c>
      <c r="I108" s="4" t="e">
        <f>(VLOOKUP($A108,Table2.5a!$A$3:$Y$198,I$2,FALSE)-VLOOKUP($A108,#REF!,I$2,FALSE))/VLOOKUP($A108,Table2.5a!$A$3:$Y$198,I$2,FALSE)</f>
        <v>#REF!</v>
      </c>
      <c r="J108" s="4" t="e">
        <f>(VLOOKUP($A108,Table2.5a!$A$3:$Y$198,J$2,FALSE)-VLOOKUP($A108,#REF!,J$2,FALSE))/VLOOKUP($A108,Table2.5a!$A$3:$Y$198,J$2,FALSE)</f>
        <v>#REF!</v>
      </c>
      <c r="K108" s="4" t="e">
        <f>(VLOOKUP($A108,Table2.5a!$A$3:$Y$198,K$2,FALSE)-VLOOKUP($A108,#REF!,K$2,FALSE))/VLOOKUP($A108,Table2.5a!$A$3:$Y$198,K$2,FALSE)</f>
        <v>#REF!</v>
      </c>
      <c r="L108" s="4" t="e">
        <f>(VLOOKUP($A108,Table2.5a!$A$3:$Y$198,L$2,FALSE)-VLOOKUP($A108,#REF!,L$2,FALSE))/VLOOKUP($A108,Table2.5a!$A$3:$Y$198,L$2,FALSE)</f>
        <v>#REF!</v>
      </c>
      <c r="M108" s="4" t="e">
        <f>(VLOOKUP($A108,Table2.5a!$A$3:$Y$198,M$2,FALSE)-VLOOKUP($A108,#REF!,M$2,FALSE))/VLOOKUP($A108,Table2.5a!$A$3:$Y$198,M$2,FALSE)</f>
        <v>#REF!</v>
      </c>
      <c r="N108" s="4" t="e">
        <f>(VLOOKUP($A108,Table2.5a!$A$3:$Y$198,N$2,FALSE)-VLOOKUP($A108,#REF!,N$2,FALSE))/VLOOKUP($A108,Table2.5a!$A$3:$Y$198,N$2,FALSE)</f>
        <v>#REF!</v>
      </c>
      <c r="O108" s="4" t="e">
        <f>(VLOOKUP($A108,Table2.5a!$A$3:$Y$198,O$2,FALSE)-VLOOKUP($A108,#REF!,O$2,FALSE))/VLOOKUP($A108,Table2.5a!$A$3:$Y$198,O$2,FALSE)</f>
        <v>#REF!</v>
      </c>
      <c r="P108" s="4" t="e">
        <f>(VLOOKUP($A108,Table2.5a!$A$3:$Y$198,P$2,FALSE)-VLOOKUP($A108,#REF!,P$2,FALSE))/VLOOKUP($A108,Table2.5a!$A$3:$Y$198,P$2,FALSE)</f>
        <v>#REF!</v>
      </c>
      <c r="Q108" s="4" t="e">
        <f>(VLOOKUP($A108,Table2.5a!$A$3:$Y$198,Q$2,FALSE)-VLOOKUP($A108,#REF!,Q$2,FALSE))/VLOOKUP($A108,Table2.5a!$A$3:$Y$198,Q$2,FALSE)</f>
        <v>#REF!</v>
      </c>
      <c r="R108" s="4" t="e">
        <f>(VLOOKUP($A108,Table2.5a!$A$3:$Y$198,R$2,FALSE)-VLOOKUP($A108,#REF!,R$2,FALSE))/VLOOKUP($A108,Table2.5a!$A$3:$Y$198,R$2,FALSE)</f>
        <v>#REF!</v>
      </c>
      <c r="S108" s="4" t="e">
        <f>(VLOOKUP($A108,Table2.5a!$A$3:$Y$198,S$2,FALSE)-VLOOKUP($A108,#REF!,S$2,FALSE))/VLOOKUP($A108,Table2.5a!$A$3:$Y$198,S$2,FALSE)</f>
        <v>#REF!</v>
      </c>
      <c r="T108" s="4" t="e">
        <f>(VLOOKUP($A108,Table2.5a!$A$3:$Y$198,T$2,FALSE)-VLOOKUP($A108,#REF!,T$2,FALSE))/VLOOKUP($A108,Table2.5a!$A$3:$Y$198,T$2,FALSE)</f>
        <v>#REF!</v>
      </c>
      <c r="V108" s="78" t="str">
        <f>VLOOKUP($A108,Table2.5a!$A$3:$Y$198,E$2,FALSE)</f>
        <v>Manokotak</v>
      </c>
      <c r="W108" s="79" t="str">
        <f>VLOOKUP($A108,Table2.5a!$A$3:$Y$198,F$2,FALSE)</f>
        <v>Manokotak_grid</v>
      </c>
      <c r="X108" s="79" t="str">
        <f>VLOOKUP($A108,Table2.5a!$A$3:$Y$198,G$2,FALSE)</f>
        <v>Bristol Bay</v>
      </c>
      <c r="Y108" s="80">
        <f>VLOOKUP($A108,Table2.5a!$A$3:$Y$198,H$2,FALSE)</f>
        <v>286.12439999999998</v>
      </c>
      <c r="Z108" s="88" t="e">
        <f>VLOOKUP($A108,#REF!,E$2,FALSE)</f>
        <v>#REF!</v>
      </c>
      <c r="AA108" s="66" t="e">
        <f>VLOOKUP($A108,#REF!,F$2,FALSE)</f>
        <v>#REF!</v>
      </c>
      <c r="AB108" s="66" t="e">
        <f>VLOOKUP($A108,#REF!,G$2,FALSE)</f>
        <v>#REF!</v>
      </c>
      <c r="AC108" s="89" t="e">
        <f>VLOOKUP($A108,#REF!,H$2,FALSE)</f>
        <v>#REF!</v>
      </c>
      <c r="AD108" s="65">
        <f>VLOOKUP($A108,Table2.5a!$A$3:$Y$198,I$2,FALSE)</f>
        <v>476.87400000000002</v>
      </c>
      <c r="AE108" s="66">
        <f>VLOOKUP($A108,Table2.5a!$A$3:$Y$198,J$2,FALSE)</f>
        <v>128.125</v>
      </c>
      <c r="AF108" s="66">
        <f>VLOOKUP($A108,Table2.5a!$A$3:$Y$198,K$2,FALSE)</f>
        <v>0.6</v>
      </c>
      <c r="AG108" s="67">
        <f>VLOOKUP($A108,Table2.5a!$A$3:$Y$198,L$2,FALSE)</f>
        <v>80.346599999999995</v>
      </c>
      <c r="AH108" s="88" t="e">
        <f>VLOOKUP($A108,#REF!,I$2,FALSE)</f>
        <v>#REF!</v>
      </c>
      <c r="AI108" s="66" t="e">
        <f>VLOOKUP($A108,#REF!,J$2,FALSE)</f>
        <v>#REF!</v>
      </c>
      <c r="AJ108" s="66" t="e">
        <f>VLOOKUP($A108,#REF!,K$2,FALSE)</f>
        <v>#REF!</v>
      </c>
      <c r="AK108" s="89" t="e">
        <f>VLOOKUP($A108,#REF!,L$2,FALSE)</f>
        <v>#REF!</v>
      </c>
      <c r="AL108" s="65">
        <f>VLOOKUP($A108,Table2.5a!$A$3:$Y$198,M$2,FALSE)</f>
        <v>133.911</v>
      </c>
      <c r="AM108" s="66">
        <f>VLOOKUP($A108,Table2.5a!$A$3:$Y$198,N$2,FALSE)</f>
        <v>4.875</v>
      </c>
      <c r="AN108" s="66">
        <f>VLOOKUP($A108,Table2.5a!$A$3:$Y$198,O$2,FALSE)</f>
        <v>0.6</v>
      </c>
      <c r="AO108" s="67">
        <f>VLOOKUP($A108,Table2.5a!$A$3:$Y$198,P$2,FALSE)</f>
        <v>138.6036</v>
      </c>
      <c r="AP108" s="88" t="e">
        <f>VLOOKUP($A108,#REF!,M$2,FALSE)</f>
        <v>#REF!</v>
      </c>
      <c r="AQ108" s="66" t="e">
        <f>VLOOKUP($A108,#REF!,N$2,FALSE)</f>
        <v>#REF!</v>
      </c>
      <c r="AR108" s="96" t="e">
        <f>VLOOKUP($A108,#REF!,O$2,FALSE)</f>
        <v>#REF!</v>
      </c>
      <c r="AS108" s="96" t="e">
        <f>VLOOKUP($A108,#REF!,P$2,FALSE)</f>
        <v>#REF!</v>
      </c>
      <c r="AT108" s="65">
        <f>VLOOKUP($A108,Table2.5a!$A$3:$Y$198,Q$2,FALSE)</f>
        <v>231.006</v>
      </c>
      <c r="AU108" s="66">
        <f>VLOOKUP($A108,Table2.5a!$A$3:$Y$198,R$2,FALSE)</f>
        <v>33.25</v>
      </c>
      <c r="AV108" s="66">
        <f>VLOOKUP($A108,Table2.5a!$A$3:$Y$198,S$2,FALSE)</f>
        <v>0.6</v>
      </c>
      <c r="AW108" s="67">
        <f>VLOOKUP($A108,Table2.5a!$A$3:$Y$198,T$2,FALSE)</f>
        <v>505.07460000000003</v>
      </c>
      <c r="AX108" s="88" t="e">
        <f>VLOOKUP($A108,#REF!,Q$2,FALSE)</f>
        <v>#REF!</v>
      </c>
      <c r="AY108" s="66" t="e">
        <f>VLOOKUP($A108,#REF!,R$2,FALSE)</f>
        <v>#REF!</v>
      </c>
      <c r="AZ108" s="66" t="e">
        <f>VLOOKUP($A108,#REF!,S$2,FALSE)</f>
        <v>#REF!</v>
      </c>
      <c r="BA108" s="89" t="e">
        <f>VLOOKUP($A108,#REF!,T$2,FALSE)</f>
        <v>#REF!</v>
      </c>
    </row>
    <row r="109" spans="1:53" x14ac:dyDescent="0.25">
      <c r="A109" t="s">
        <v>633</v>
      </c>
      <c r="B109">
        <f>VLOOKUP($A109,Table2.5a!$A$3:$Y$198,'2.5a comparison'!B$2,FALSE)</f>
        <v>331440</v>
      </c>
      <c r="C109">
        <f>VLOOKUP($A109,Table2.5a!$A$3:$Y$198,'2.5a comparison'!C$2,FALSE)</f>
        <v>169</v>
      </c>
      <c r="D109" t="str">
        <f>VLOOKUP($A109,Table2.5a!$A$3:$Y$198,'2.5a comparison'!D$2,FALSE)</f>
        <v>Alaska Village Electric Cooperative</v>
      </c>
      <c r="E109" s="4" t="e">
        <f>(VLOOKUP($A109,Table2.5a!$A$3:$Y$198,E$2,FALSE)-VLOOKUP($A109,#REF!,E$2,FALSE))/VLOOKUP($A109,Table2.5a!$A$3:$Y$198,E$2,FALSE)</f>
        <v>#VALUE!</v>
      </c>
      <c r="F109" s="4" t="e">
        <f>(VLOOKUP($A109,Table2.5a!$A$3:$Y$198,F$2,FALSE)-VLOOKUP($A109,#REF!,F$2,FALSE))/VLOOKUP($A109,Table2.5a!$A$3:$Y$198,F$2,FALSE)</f>
        <v>#VALUE!</v>
      </c>
      <c r="G109" s="4" t="e">
        <f>(VLOOKUP($A109,Table2.5a!$A$3:$Y$198,G$2,FALSE)-VLOOKUP($A109,#REF!,G$2,FALSE))/VLOOKUP($A109,Table2.5a!$A$3:$Y$198,G$2,FALSE)</f>
        <v>#VALUE!</v>
      </c>
      <c r="H109" s="4" t="e">
        <f>(VLOOKUP($A109,Table2.5a!$A$3:$Y$198,H$2,FALSE)-VLOOKUP($A109,#REF!,H$2,FALSE))/VLOOKUP($A109,Table2.5a!$A$3:$Y$198,H$2,FALSE)</f>
        <v>#REF!</v>
      </c>
      <c r="I109" s="4" t="e">
        <f>(VLOOKUP($A109,Table2.5a!$A$3:$Y$198,I$2,FALSE)-VLOOKUP($A109,#REF!,I$2,FALSE))/VLOOKUP($A109,Table2.5a!$A$3:$Y$198,I$2,FALSE)</f>
        <v>#REF!</v>
      </c>
      <c r="J109" s="4" t="e">
        <f>(VLOOKUP($A109,Table2.5a!$A$3:$Y$198,J$2,FALSE)-VLOOKUP($A109,#REF!,J$2,FALSE))/VLOOKUP($A109,Table2.5a!$A$3:$Y$198,J$2,FALSE)</f>
        <v>#REF!</v>
      </c>
      <c r="K109" s="4" t="e">
        <f>(VLOOKUP($A109,Table2.5a!$A$3:$Y$198,K$2,FALSE)-VLOOKUP($A109,#REF!,K$2,FALSE))/VLOOKUP($A109,Table2.5a!$A$3:$Y$198,K$2,FALSE)</f>
        <v>#REF!</v>
      </c>
      <c r="L109" s="4" t="e">
        <f>(VLOOKUP($A109,Table2.5a!$A$3:$Y$198,L$2,FALSE)-VLOOKUP($A109,#REF!,L$2,FALSE))/VLOOKUP($A109,Table2.5a!$A$3:$Y$198,L$2,FALSE)</f>
        <v>#REF!</v>
      </c>
      <c r="M109" s="4" t="e">
        <f>(VLOOKUP($A109,Table2.5a!$A$3:$Y$198,M$2,FALSE)-VLOOKUP($A109,#REF!,M$2,FALSE))/VLOOKUP($A109,Table2.5a!$A$3:$Y$198,M$2,FALSE)</f>
        <v>#REF!</v>
      </c>
      <c r="N109" s="4" t="e">
        <f>(VLOOKUP($A109,Table2.5a!$A$3:$Y$198,N$2,FALSE)-VLOOKUP($A109,#REF!,N$2,FALSE))/VLOOKUP($A109,Table2.5a!$A$3:$Y$198,N$2,FALSE)</f>
        <v>#REF!</v>
      </c>
      <c r="O109" s="4" t="e">
        <f>(VLOOKUP($A109,Table2.5a!$A$3:$Y$198,O$2,FALSE)-VLOOKUP($A109,#REF!,O$2,FALSE))/VLOOKUP($A109,Table2.5a!$A$3:$Y$198,O$2,FALSE)</f>
        <v>#REF!</v>
      </c>
      <c r="P109" s="4" t="e">
        <f>(VLOOKUP($A109,Table2.5a!$A$3:$Y$198,P$2,FALSE)-VLOOKUP($A109,#REF!,P$2,FALSE))/VLOOKUP($A109,Table2.5a!$A$3:$Y$198,P$2,FALSE)</f>
        <v>#REF!</v>
      </c>
      <c r="Q109" s="4" t="e">
        <f>(VLOOKUP($A109,Table2.5a!$A$3:$Y$198,Q$2,FALSE)-VLOOKUP($A109,#REF!,Q$2,FALSE))/VLOOKUP($A109,Table2.5a!$A$3:$Y$198,Q$2,FALSE)</f>
        <v>#REF!</v>
      </c>
      <c r="R109" s="4" t="e">
        <f>(VLOOKUP($A109,Table2.5a!$A$3:$Y$198,R$2,FALSE)-VLOOKUP($A109,#REF!,R$2,FALSE))/VLOOKUP($A109,Table2.5a!$A$3:$Y$198,R$2,FALSE)</f>
        <v>#REF!</v>
      </c>
      <c r="S109" s="4" t="e">
        <f>(VLOOKUP($A109,Table2.5a!$A$3:$Y$198,S$2,FALSE)-VLOOKUP($A109,#REF!,S$2,FALSE))/VLOOKUP($A109,Table2.5a!$A$3:$Y$198,S$2,FALSE)</f>
        <v>#REF!</v>
      </c>
      <c r="T109" s="4" t="e">
        <f>(VLOOKUP($A109,Table2.5a!$A$3:$Y$198,T$2,FALSE)-VLOOKUP($A109,#REF!,T$2,FALSE))/VLOOKUP($A109,Table2.5a!$A$3:$Y$198,T$2,FALSE)</f>
        <v>#REF!</v>
      </c>
      <c r="V109" s="78" t="str">
        <f>VLOOKUP($A109,Table2.5a!$A$3:$Y$198,E$2,FALSE)</f>
        <v>Marshall</v>
      </c>
      <c r="W109" s="79" t="str">
        <f>VLOOKUP($A109,Table2.5a!$A$3:$Y$198,F$2,FALSE)</f>
        <v>Marshall_grid</v>
      </c>
      <c r="X109" s="79" t="str">
        <f>VLOOKUP($A109,Table2.5a!$A$3:$Y$198,G$2,FALSE)</f>
        <v>Lower Yukon-Kuskokwim</v>
      </c>
      <c r="Y109" s="80">
        <f>VLOOKUP($A109,Table2.5a!$A$3:$Y$198,H$2,FALSE)</f>
        <v>296.46371876666666</v>
      </c>
      <c r="Z109" s="88" t="e">
        <f>VLOOKUP($A109,#REF!,E$2,FALSE)</f>
        <v>#REF!</v>
      </c>
      <c r="AA109" s="66" t="e">
        <f>VLOOKUP($A109,#REF!,F$2,FALSE)</f>
        <v>#REF!</v>
      </c>
      <c r="AB109" s="66" t="e">
        <f>VLOOKUP($A109,#REF!,G$2,FALSE)</f>
        <v>#REF!</v>
      </c>
      <c r="AC109" s="89" t="e">
        <f>VLOOKUP($A109,#REF!,H$2,FALSE)</f>
        <v>#REF!</v>
      </c>
      <c r="AD109" s="65">
        <f>VLOOKUP($A109,Table2.5a!$A$3:$Y$198,I$2,FALSE)</f>
        <v>611.44399999999996</v>
      </c>
      <c r="AE109" s="66">
        <f>VLOOKUP($A109,Table2.5a!$A$3:$Y$198,J$2,FALSE)</f>
        <v>107.25</v>
      </c>
      <c r="AF109" s="66">
        <f>VLOOKUP($A109,Table2.5a!$A$3:$Y$198,K$2,FALSE)</f>
        <v>0.48485833333333334</v>
      </c>
      <c r="AG109" s="67">
        <f>VLOOKUP($A109,Table2.5a!$A$3:$Y$198,L$2,FALSE)</f>
        <v>45.902992991666672</v>
      </c>
      <c r="AH109" s="88" t="e">
        <f>VLOOKUP($A109,#REF!,I$2,FALSE)</f>
        <v>#REF!</v>
      </c>
      <c r="AI109" s="66" t="e">
        <f>VLOOKUP($A109,#REF!,J$2,FALSE)</f>
        <v>#REF!</v>
      </c>
      <c r="AJ109" s="66" t="e">
        <f>VLOOKUP($A109,#REF!,K$2,FALSE)</f>
        <v>#REF!</v>
      </c>
      <c r="AK109" s="89" t="e">
        <f>VLOOKUP($A109,#REF!,L$2,FALSE)</f>
        <v>#REF!</v>
      </c>
      <c r="AL109" s="65">
        <f>VLOOKUP($A109,Table2.5a!$A$3:$Y$198,M$2,FALSE)</f>
        <v>94.673000000000002</v>
      </c>
      <c r="AM109" s="66">
        <f>VLOOKUP($A109,Table2.5a!$A$3:$Y$198,N$2,FALSE)</f>
        <v>18</v>
      </c>
      <c r="AN109" s="66">
        <f>VLOOKUP($A109,Table2.5a!$A$3:$Y$198,O$2,FALSE)</f>
        <v>0.48485833333333339</v>
      </c>
      <c r="AO109" s="67">
        <f>VLOOKUP($A109,Table2.5a!$A$3:$Y$198,P$2,FALSE)</f>
        <v>378.64138796666674</v>
      </c>
      <c r="AP109" s="88" t="e">
        <f>VLOOKUP($A109,#REF!,M$2,FALSE)</f>
        <v>#REF!</v>
      </c>
      <c r="AQ109" s="66" t="e">
        <f>VLOOKUP($A109,#REF!,N$2,FALSE)</f>
        <v>#REF!</v>
      </c>
      <c r="AR109" s="96" t="e">
        <f>VLOOKUP($A109,#REF!,O$2,FALSE)</f>
        <v>#REF!</v>
      </c>
      <c r="AS109" s="96" t="e">
        <f>VLOOKUP($A109,#REF!,P$2,FALSE)</f>
        <v>#REF!</v>
      </c>
      <c r="AT109" s="65">
        <f>VLOOKUP($A109,Table2.5a!$A$3:$Y$198,Q$2,FALSE)</f>
        <v>780.93200000000002</v>
      </c>
      <c r="AU109" s="66">
        <f>VLOOKUP($A109,Table2.5a!$A$3:$Y$198,R$2,FALSE)</f>
        <v>22.5</v>
      </c>
      <c r="AV109" s="66">
        <f>VLOOKUP($A109,Table2.5a!$A$3:$Y$198,S$2,FALSE)</f>
        <v>0.48485833333333339</v>
      </c>
      <c r="AW109" s="67">
        <f>VLOOKUP($A109,Table2.5a!$A$3:$Y$198,T$2,FALSE)</f>
        <v>721.00809972500008</v>
      </c>
      <c r="AX109" s="88" t="e">
        <f>VLOOKUP($A109,#REF!,Q$2,FALSE)</f>
        <v>#REF!</v>
      </c>
      <c r="AY109" s="66" t="e">
        <f>VLOOKUP($A109,#REF!,R$2,FALSE)</f>
        <v>#REF!</v>
      </c>
      <c r="AZ109" s="66" t="e">
        <f>VLOOKUP($A109,#REF!,S$2,FALSE)</f>
        <v>#REF!</v>
      </c>
      <c r="BA109" s="89" t="e">
        <f>VLOOKUP($A109,#REF!,T$2,FALSE)</f>
        <v>#REF!</v>
      </c>
    </row>
    <row r="110" spans="1:53" x14ac:dyDescent="0.25">
      <c r="A110" t="s">
        <v>492</v>
      </c>
      <c r="B110">
        <f>VLOOKUP($A110,Table2.5a!$A$3:$Y$198,'2.5a comparison'!B$2,FALSE)</f>
        <v>332220</v>
      </c>
      <c r="C110">
        <f>VLOOKUP($A110,Table2.5a!$A$3:$Y$198,'2.5a comparison'!C$2,FALSE)</f>
        <v>44</v>
      </c>
      <c r="D110" t="str">
        <f>VLOOKUP($A110,Table2.5a!$A$3:$Y$198,'2.5a comparison'!D$2,FALSE)</f>
        <v>Mcgrath Light &amp; Power</v>
      </c>
      <c r="E110" s="4" t="e">
        <f>(VLOOKUP($A110,Table2.5a!$A$3:$Y$198,E$2,FALSE)-VLOOKUP($A110,#REF!,E$2,FALSE))/VLOOKUP($A110,Table2.5a!$A$3:$Y$198,E$2,FALSE)</f>
        <v>#VALUE!</v>
      </c>
      <c r="F110" s="4" t="e">
        <f>(VLOOKUP($A110,Table2.5a!$A$3:$Y$198,F$2,FALSE)-VLOOKUP($A110,#REF!,F$2,FALSE))/VLOOKUP($A110,Table2.5a!$A$3:$Y$198,F$2,FALSE)</f>
        <v>#VALUE!</v>
      </c>
      <c r="G110" s="4" t="e">
        <f>(VLOOKUP($A110,Table2.5a!$A$3:$Y$198,G$2,FALSE)-VLOOKUP($A110,#REF!,G$2,FALSE))/VLOOKUP($A110,Table2.5a!$A$3:$Y$198,G$2,FALSE)</f>
        <v>#VALUE!</v>
      </c>
      <c r="H110" s="4" t="e">
        <f>(VLOOKUP($A110,Table2.5a!$A$3:$Y$198,H$2,FALSE)-VLOOKUP($A110,#REF!,H$2,FALSE))/VLOOKUP($A110,Table2.5a!$A$3:$Y$198,H$2,FALSE)</f>
        <v>#REF!</v>
      </c>
      <c r="I110" s="4" t="e">
        <f>(VLOOKUP($A110,Table2.5a!$A$3:$Y$198,I$2,FALSE)-VLOOKUP($A110,#REF!,I$2,FALSE))/VLOOKUP($A110,Table2.5a!$A$3:$Y$198,I$2,FALSE)</f>
        <v>#REF!</v>
      </c>
      <c r="J110" s="4" t="e">
        <f>(VLOOKUP($A110,Table2.5a!$A$3:$Y$198,J$2,FALSE)-VLOOKUP($A110,#REF!,J$2,FALSE))/VLOOKUP($A110,Table2.5a!$A$3:$Y$198,J$2,FALSE)</f>
        <v>#REF!</v>
      </c>
      <c r="K110" s="4" t="e">
        <f>(VLOOKUP($A110,Table2.5a!$A$3:$Y$198,K$2,FALSE)-VLOOKUP($A110,#REF!,K$2,FALSE))/VLOOKUP($A110,Table2.5a!$A$3:$Y$198,K$2,FALSE)</f>
        <v>#REF!</v>
      </c>
      <c r="L110" s="4" t="e">
        <f>(VLOOKUP($A110,Table2.5a!$A$3:$Y$198,L$2,FALSE)-VLOOKUP($A110,#REF!,L$2,FALSE))/VLOOKUP($A110,Table2.5a!$A$3:$Y$198,L$2,FALSE)</f>
        <v>#REF!</v>
      </c>
      <c r="M110" s="4" t="e">
        <f>(VLOOKUP($A110,Table2.5a!$A$3:$Y$198,M$2,FALSE)-VLOOKUP($A110,#REF!,M$2,FALSE))/VLOOKUP($A110,Table2.5a!$A$3:$Y$198,M$2,FALSE)</f>
        <v>#REF!</v>
      </c>
      <c r="N110" s="4" t="e">
        <f>(VLOOKUP($A110,Table2.5a!$A$3:$Y$198,N$2,FALSE)-VLOOKUP($A110,#REF!,N$2,FALSE))/VLOOKUP($A110,Table2.5a!$A$3:$Y$198,N$2,FALSE)</f>
        <v>#REF!</v>
      </c>
      <c r="O110" s="4" t="e">
        <f>(VLOOKUP($A110,Table2.5a!$A$3:$Y$198,O$2,FALSE)-VLOOKUP($A110,#REF!,O$2,FALSE))/VLOOKUP($A110,Table2.5a!$A$3:$Y$198,O$2,FALSE)</f>
        <v>#REF!</v>
      </c>
      <c r="P110" s="4" t="e">
        <f>(VLOOKUP($A110,Table2.5a!$A$3:$Y$198,P$2,FALSE)-VLOOKUP($A110,#REF!,P$2,FALSE))/VLOOKUP($A110,Table2.5a!$A$3:$Y$198,P$2,FALSE)</f>
        <v>#REF!</v>
      </c>
      <c r="Q110" s="4" t="e">
        <f>(VLOOKUP($A110,Table2.5a!$A$3:$Y$198,Q$2,FALSE)-VLOOKUP($A110,#REF!,Q$2,FALSE))/VLOOKUP($A110,Table2.5a!$A$3:$Y$198,Q$2,FALSE)</f>
        <v>#REF!</v>
      </c>
      <c r="R110" s="4" t="e">
        <f>(VLOOKUP($A110,Table2.5a!$A$3:$Y$198,R$2,FALSE)-VLOOKUP($A110,#REF!,R$2,FALSE))/VLOOKUP($A110,Table2.5a!$A$3:$Y$198,R$2,FALSE)</f>
        <v>#REF!</v>
      </c>
      <c r="S110" s="4" t="e">
        <f>(VLOOKUP($A110,Table2.5a!$A$3:$Y$198,S$2,FALSE)-VLOOKUP($A110,#REF!,S$2,FALSE))/VLOOKUP($A110,Table2.5a!$A$3:$Y$198,S$2,FALSE)</f>
        <v>#REF!</v>
      </c>
      <c r="T110" s="4" t="e">
        <f>(VLOOKUP($A110,Table2.5a!$A$3:$Y$198,T$2,FALSE)-VLOOKUP($A110,#REF!,T$2,FALSE))/VLOOKUP($A110,Table2.5a!$A$3:$Y$198,T$2,FALSE)</f>
        <v>#REF!</v>
      </c>
      <c r="V110" s="78" t="str">
        <f>VLOOKUP($A110,Table2.5a!$A$3:$Y$198,E$2,FALSE)</f>
        <v>McGrath</v>
      </c>
      <c r="W110" s="79" t="str">
        <f>VLOOKUP($A110,Table2.5a!$A$3:$Y$198,F$2,FALSE)</f>
        <v>McGrath_grid</v>
      </c>
      <c r="X110" s="79" t="str">
        <f>VLOOKUP($A110,Table2.5a!$A$3:$Y$198,G$2,FALSE)</f>
        <v>Yukon-Koyukuk/Upper Tanana</v>
      </c>
      <c r="Y110" s="80">
        <f>VLOOKUP($A110,Table2.5a!$A$3:$Y$198,H$2,FALSE)</f>
        <v>409.45820660833334</v>
      </c>
      <c r="Z110" s="88" t="e">
        <f>VLOOKUP($A110,#REF!,E$2,FALSE)</f>
        <v>#REF!</v>
      </c>
      <c r="AA110" s="66" t="e">
        <f>VLOOKUP($A110,#REF!,F$2,FALSE)</f>
        <v>#REF!</v>
      </c>
      <c r="AB110" s="66" t="e">
        <f>VLOOKUP($A110,#REF!,G$2,FALSE)</f>
        <v>#REF!</v>
      </c>
      <c r="AC110" s="89" t="e">
        <f>VLOOKUP($A110,#REF!,H$2,FALSE)</f>
        <v>#REF!</v>
      </c>
      <c r="AD110" s="65">
        <f>VLOOKUP($A110,Table2.5a!$A$3:$Y$198,I$2,FALSE)</f>
        <v>525.053</v>
      </c>
      <c r="AE110" s="66">
        <f>VLOOKUP($A110,Table2.5a!$A$3:$Y$198,J$2,FALSE)</f>
        <v>187.66666666666666</v>
      </c>
      <c r="AF110" s="66">
        <f>VLOOKUP($A110,Table2.5a!$A$3:$Y$198,K$2,FALSE)</f>
        <v>0.77984166666666666</v>
      </c>
      <c r="AG110" s="67">
        <f>VLOOKUP($A110,Table2.5a!$A$3:$Y$198,L$2,FALSE)</f>
        <v>574.44774834166662</v>
      </c>
      <c r="AH110" s="88" t="e">
        <f>VLOOKUP($A110,#REF!,I$2,FALSE)</f>
        <v>#REF!</v>
      </c>
      <c r="AI110" s="66" t="e">
        <f>VLOOKUP($A110,#REF!,J$2,FALSE)</f>
        <v>#REF!</v>
      </c>
      <c r="AJ110" s="66" t="e">
        <f>VLOOKUP($A110,#REF!,K$2,FALSE)</f>
        <v>#REF!</v>
      </c>
      <c r="AK110" s="89" t="e">
        <f>VLOOKUP($A110,#REF!,L$2,FALSE)</f>
        <v>#REF!</v>
      </c>
      <c r="AL110" s="65">
        <f>VLOOKUP($A110,Table2.5a!$A$3:$Y$198,M$2,FALSE)</f>
        <v>736.62099999999998</v>
      </c>
      <c r="AM110" s="66">
        <f>VLOOKUP($A110,Table2.5a!$A$3:$Y$198,N$2,FALSE)</f>
        <v>13.833333333333334</v>
      </c>
      <c r="AN110" s="66">
        <f>VLOOKUP($A110,Table2.5a!$A$3:$Y$198,O$2,FALSE)</f>
        <v>0.77984166666666666</v>
      </c>
      <c r="AO110" s="67">
        <f>VLOOKUP($A110,Table2.5a!$A$3:$Y$198,P$2,FALSE)</f>
        <v>482.54184824166668</v>
      </c>
      <c r="AP110" s="88" t="e">
        <f>VLOOKUP($A110,#REF!,M$2,FALSE)</f>
        <v>#REF!</v>
      </c>
      <c r="AQ110" s="66" t="e">
        <f>VLOOKUP($A110,#REF!,N$2,FALSE)</f>
        <v>#REF!</v>
      </c>
      <c r="AR110" s="96" t="e">
        <f>VLOOKUP($A110,#REF!,O$2,FALSE)</f>
        <v>#REF!</v>
      </c>
      <c r="AS110" s="96" t="e">
        <f>VLOOKUP($A110,#REF!,P$2,FALSE)</f>
        <v>#REF!</v>
      </c>
      <c r="AT110" s="65">
        <f>VLOOKUP($A110,Table2.5a!$A$3:$Y$198,Q$2,FALSE)</f>
        <v>618.76900000000001</v>
      </c>
      <c r="AU110" s="66">
        <f>VLOOKUP($A110,Table2.5a!$A$3:$Y$198,R$2,FALSE)</f>
        <v>90.166666666666657</v>
      </c>
      <c r="AV110" s="66">
        <f>VLOOKUP($A110,Table2.5a!$A$3:$Y$198,S$2,FALSE)</f>
        <v>0.77984166666666666</v>
      </c>
      <c r="AW110" s="67">
        <f>VLOOKUP($A110,Table2.5a!$A$3:$Y$198,T$2,FALSE)</f>
        <v>1466.4478031916665</v>
      </c>
      <c r="AX110" s="88" t="e">
        <f>VLOOKUP($A110,#REF!,Q$2,FALSE)</f>
        <v>#REF!</v>
      </c>
      <c r="AY110" s="66" t="e">
        <f>VLOOKUP($A110,#REF!,R$2,FALSE)</f>
        <v>#REF!</v>
      </c>
      <c r="AZ110" s="66" t="e">
        <f>VLOOKUP($A110,#REF!,S$2,FALSE)</f>
        <v>#REF!</v>
      </c>
      <c r="BA110" s="89" t="e">
        <f>VLOOKUP($A110,#REF!,T$2,FALSE)</f>
        <v>#REF!</v>
      </c>
    </row>
    <row r="111" spans="1:53" x14ac:dyDescent="0.25">
      <c r="A111" t="s">
        <v>636</v>
      </c>
      <c r="B111">
        <f>VLOOKUP($A111,Table2.5a!$A$3:$Y$198,'2.5a comparison'!B$2,FALSE)</f>
        <v>331450</v>
      </c>
      <c r="C111">
        <f>VLOOKUP($A111,Table2.5a!$A$3:$Y$198,'2.5a comparison'!C$2,FALSE)</f>
        <v>169</v>
      </c>
      <c r="D111" t="str">
        <f>VLOOKUP($A111,Table2.5a!$A$3:$Y$198,'2.5a comparison'!D$2,FALSE)</f>
        <v>Alaska Village Electric Cooperative</v>
      </c>
      <c r="E111" s="4" t="e">
        <f>(VLOOKUP($A111,Table2.5a!$A$3:$Y$198,E$2,FALSE)-VLOOKUP($A111,#REF!,E$2,FALSE))/VLOOKUP($A111,Table2.5a!$A$3:$Y$198,E$2,FALSE)</f>
        <v>#VALUE!</v>
      </c>
      <c r="F111" s="4" t="e">
        <f>(VLOOKUP($A111,Table2.5a!$A$3:$Y$198,F$2,FALSE)-VLOOKUP($A111,#REF!,F$2,FALSE))/VLOOKUP($A111,Table2.5a!$A$3:$Y$198,F$2,FALSE)</f>
        <v>#VALUE!</v>
      </c>
      <c r="G111" s="4" t="e">
        <f>(VLOOKUP($A111,Table2.5a!$A$3:$Y$198,G$2,FALSE)-VLOOKUP($A111,#REF!,G$2,FALSE))/VLOOKUP($A111,Table2.5a!$A$3:$Y$198,G$2,FALSE)</f>
        <v>#VALUE!</v>
      </c>
      <c r="H111" s="4" t="e">
        <f>(VLOOKUP($A111,Table2.5a!$A$3:$Y$198,H$2,FALSE)-VLOOKUP($A111,#REF!,H$2,FALSE))/VLOOKUP($A111,Table2.5a!$A$3:$Y$198,H$2,FALSE)</f>
        <v>#REF!</v>
      </c>
      <c r="I111" s="4" t="e">
        <f>(VLOOKUP($A111,Table2.5a!$A$3:$Y$198,I$2,FALSE)-VLOOKUP($A111,#REF!,I$2,FALSE))/VLOOKUP($A111,Table2.5a!$A$3:$Y$198,I$2,FALSE)</f>
        <v>#REF!</v>
      </c>
      <c r="J111" s="4" t="e">
        <f>(VLOOKUP($A111,Table2.5a!$A$3:$Y$198,J$2,FALSE)-VLOOKUP($A111,#REF!,J$2,FALSE))/VLOOKUP($A111,Table2.5a!$A$3:$Y$198,J$2,FALSE)</f>
        <v>#REF!</v>
      </c>
      <c r="K111" s="4" t="e">
        <f>(VLOOKUP($A111,Table2.5a!$A$3:$Y$198,K$2,FALSE)-VLOOKUP($A111,#REF!,K$2,FALSE))/VLOOKUP($A111,Table2.5a!$A$3:$Y$198,K$2,FALSE)</f>
        <v>#REF!</v>
      </c>
      <c r="L111" s="4" t="e">
        <f>(VLOOKUP($A111,Table2.5a!$A$3:$Y$198,L$2,FALSE)-VLOOKUP($A111,#REF!,L$2,FALSE))/VLOOKUP($A111,Table2.5a!$A$3:$Y$198,L$2,FALSE)</f>
        <v>#REF!</v>
      </c>
      <c r="M111" s="4" t="e">
        <f>(VLOOKUP($A111,Table2.5a!$A$3:$Y$198,M$2,FALSE)-VLOOKUP($A111,#REF!,M$2,FALSE))/VLOOKUP($A111,Table2.5a!$A$3:$Y$198,M$2,FALSE)</f>
        <v>#REF!</v>
      </c>
      <c r="N111" s="4" t="e">
        <f>(VLOOKUP($A111,Table2.5a!$A$3:$Y$198,N$2,FALSE)-VLOOKUP($A111,#REF!,N$2,FALSE))/VLOOKUP($A111,Table2.5a!$A$3:$Y$198,N$2,FALSE)</f>
        <v>#REF!</v>
      </c>
      <c r="O111" s="4" t="e">
        <f>(VLOOKUP($A111,Table2.5a!$A$3:$Y$198,O$2,FALSE)-VLOOKUP($A111,#REF!,O$2,FALSE))/VLOOKUP($A111,Table2.5a!$A$3:$Y$198,O$2,FALSE)</f>
        <v>#REF!</v>
      </c>
      <c r="P111" s="4" t="e">
        <f>(VLOOKUP($A111,Table2.5a!$A$3:$Y$198,P$2,FALSE)-VLOOKUP($A111,#REF!,P$2,FALSE))/VLOOKUP($A111,Table2.5a!$A$3:$Y$198,P$2,FALSE)</f>
        <v>#REF!</v>
      </c>
      <c r="Q111" s="4" t="e">
        <f>(VLOOKUP($A111,Table2.5a!$A$3:$Y$198,Q$2,FALSE)-VLOOKUP($A111,#REF!,Q$2,FALSE))/VLOOKUP($A111,Table2.5a!$A$3:$Y$198,Q$2,FALSE)</f>
        <v>#REF!</v>
      </c>
      <c r="R111" s="4" t="e">
        <f>(VLOOKUP($A111,Table2.5a!$A$3:$Y$198,R$2,FALSE)-VLOOKUP($A111,#REF!,R$2,FALSE))/VLOOKUP($A111,Table2.5a!$A$3:$Y$198,R$2,FALSE)</f>
        <v>#REF!</v>
      </c>
      <c r="S111" s="4" t="e">
        <f>(VLOOKUP($A111,Table2.5a!$A$3:$Y$198,S$2,FALSE)-VLOOKUP($A111,#REF!,S$2,FALSE))/VLOOKUP($A111,Table2.5a!$A$3:$Y$198,S$2,FALSE)</f>
        <v>#REF!</v>
      </c>
      <c r="T111" s="4" t="e">
        <f>(VLOOKUP($A111,Table2.5a!$A$3:$Y$198,T$2,FALSE)-VLOOKUP($A111,#REF!,T$2,FALSE))/VLOOKUP($A111,Table2.5a!$A$3:$Y$198,T$2,FALSE)</f>
        <v>#REF!</v>
      </c>
      <c r="V111" s="78" t="str">
        <f>VLOOKUP($A111,Table2.5a!$A$3:$Y$198,E$2,FALSE)</f>
        <v>Mekoryuk</v>
      </c>
      <c r="W111" s="79" t="str">
        <f>VLOOKUP($A111,Table2.5a!$A$3:$Y$198,F$2,FALSE)</f>
        <v>Mekoryuk_grid</v>
      </c>
      <c r="X111" s="79" t="str">
        <f>VLOOKUP($A111,Table2.5a!$A$3:$Y$198,G$2,FALSE)</f>
        <v>Lower Yukon-Kuskokwim</v>
      </c>
      <c r="Y111" s="80">
        <f>VLOOKUP($A111,Table2.5a!$A$3:$Y$198,H$2,FALSE)</f>
        <v>157.73222299999998</v>
      </c>
      <c r="Z111" s="88" t="e">
        <f>VLOOKUP($A111,#REF!,E$2,FALSE)</f>
        <v>#REF!</v>
      </c>
      <c r="AA111" s="66" t="e">
        <f>VLOOKUP($A111,#REF!,F$2,FALSE)</f>
        <v>#REF!</v>
      </c>
      <c r="AB111" s="66" t="e">
        <f>VLOOKUP($A111,#REF!,G$2,FALSE)</f>
        <v>#REF!</v>
      </c>
      <c r="AC111" s="89" t="e">
        <f>VLOOKUP($A111,#REF!,H$2,FALSE)</f>
        <v>#REF!</v>
      </c>
      <c r="AD111" s="65">
        <f>VLOOKUP($A111,Table2.5a!$A$3:$Y$198,I$2,FALSE)</f>
        <v>302.27999999999997</v>
      </c>
      <c r="AE111" s="66">
        <f>VLOOKUP($A111,Table2.5a!$A$3:$Y$198,J$2,FALSE)</f>
        <v>89.25</v>
      </c>
      <c r="AF111" s="66">
        <f>VLOOKUP($A111,Table2.5a!$A$3:$Y$198,K$2,FALSE)</f>
        <v>0.52180833333333332</v>
      </c>
      <c r="AG111" s="67">
        <f>VLOOKUP($A111,Table2.5a!$A$3:$Y$198,L$2,FALSE)</f>
        <v>55.365429591666661</v>
      </c>
      <c r="AH111" s="88" t="e">
        <f>VLOOKUP($A111,#REF!,I$2,FALSE)</f>
        <v>#REF!</v>
      </c>
      <c r="AI111" s="66" t="e">
        <f>VLOOKUP($A111,#REF!,J$2,FALSE)</f>
        <v>#REF!</v>
      </c>
      <c r="AJ111" s="66" t="e">
        <f>VLOOKUP($A111,#REF!,K$2,FALSE)</f>
        <v>#REF!</v>
      </c>
      <c r="AK111" s="89" t="e">
        <f>VLOOKUP($A111,#REF!,L$2,FALSE)</f>
        <v>#REF!</v>
      </c>
      <c r="AL111" s="65">
        <f>VLOOKUP($A111,Table2.5a!$A$3:$Y$198,M$2,FALSE)</f>
        <v>106.10299999999999</v>
      </c>
      <c r="AM111" s="66">
        <f>VLOOKUP($A111,Table2.5a!$A$3:$Y$198,N$2,FALSE)</f>
        <v>12.416666666666666</v>
      </c>
      <c r="AN111" s="66">
        <f>VLOOKUP($A111,Table2.5a!$A$3:$Y$198,O$2,FALSE)</f>
        <v>0.52180833333333332</v>
      </c>
      <c r="AO111" s="67">
        <f>VLOOKUP($A111,Table2.5a!$A$3:$Y$198,P$2,FALSE)</f>
        <v>218.05483175833331</v>
      </c>
      <c r="AP111" s="88" t="e">
        <f>VLOOKUP($A111,#REF!,M$2,FALSE)</f>
        <v>#REF!</v>
      </c>
      <c r="AQ111" s="66" t="e">
        <f>VLOOKUP($A111,#REF!,N$2,FALSE)</f>
        <v>#REF!</v>
      </c>
      <c r="AR111" s="96" t="e">
        <f>VLOOKUP($A111,#REF!,O$2,FALSE)</f>
        <v>#REF!</v>
      </c>
      <c r="AS111" s="96" t="e">
        <f>VLOOKUP($A111,#REF!,P$2,FALSE)</f>
        <v>#REF!</v>
      </c>
      <c r="AT111" s="65">
        <f>VLOOKUP($A111,Table2.5a!$A$3:$Y$198,Q$2,FALSE)</f>
        <v>417.88299999999998</v>
      </c>
      <c r="AU111" s="66">
        <f>VLOOKUP($A111,Table2.5a!$A$3:$Y$198,R$2,FALSE)</f>
        <v>31</v>
      </c>
      <c r="AV111" s="66">
        <f>VLOOKUP($A111,Table2.5a!$A$3:$Y$198,S$2,FALSE)</f>
        <v>0.52180833333333332</v>
      </c>
      <c r="AW111" s="67">
        <f>VLOOKUP($A111,Table2.5a!$A$3:$Y$198,T$2,FALSE)</f>
        <v>431.15248434999995</v>
      </c>
      <c r="AX111" s="88" t="e">
        <f>VLOOKUP($A111,#REF!,Q$2,FALSE)</f>
        <v>#REF!</v>
      </c>
      <c r="AY111" s="66" t="e">
        <f>VLOOKUP($A111,#REF!,R$2,FALSE)</f>
        <v>#REF!</v>
      </c>
      <c r="AZ111" s="66" t="e">
        <f>VLOOKUP($A111,#REF!,S$2,FALSE)</f>
        <v>#REF!</v>
      </c>
      <c r="BA111" s="89" t="e">
        <f>VLOOKUP($A111,#REF!,T$2,FALSE)</f>
        <v>#REF!</v>
      </c>
    </row>
    <row r="112" spans="1:53" x14ac:dyDescent="0.25">
      <c r="A112" t="s">
        <v>411</v>
      </c>
      <c r="B112">
        <f>VLOOKUP($A112,Table2.5a!$A$3:$Y$198,'2.5a comparison'!B$2,FALSE)</f>
        <v>331160</v>
      </c>
      <c r="C112">
        <f>VLOOKUP($A112,Table2.5a!$A$3:$Y$198,'2.5a comparison'!C$2,FALSE)</f>
        <v>2</v>
      </c>
      <c r="D112" t="str">
        <f>VLOOKUP($A112,Table2.5a!$A$3:$Y$198,'2.5a comparison'!D$2,FALSE)</f>
        <v>Alaska Power &amp; Telephone Company</v>
      </c>
      <c r="E112" s="4" t="e">
        <f>(VLOOKUP($A112,Table2.5a!$A$3:$Y$198,E$2,FALSE)-VLOOKUP($A112,#REF!,E$2,FALSE))/VLOOKUP($A112,Table2.5a!$A$3:$Y$198,E$2,FALSE)</f>
        <v>#VALUE!</v>
      </c>
      <c r="F112" s="4" t="e">
        <f>(VLOOKUP($A112,Table2.5a!$A$3:$Y$198,F$2,FALSE)-VLOOKUP($A112,#REF!,F$2,FALSE))/VLOOKUP($A112,Table2.5a!$A$3:$Y$198,F$2,FALSE)</f>
        <v>#VALUE!</v>
      </c>
      <c r="G112" s="4" t="e">
        <f>(VLOOKUP($A112,Table2.5a!$A$3:$Y$198,G$2,FALSE)-VLOOKUP($A112,#REF!,G$2,FALSE))/VLOOKUP($A112,Table2.5a!$A$3:$Y$198,G$2,FALSE)</f>
        <v>#VALUE!</v>
      </c>
      <c r="H112" s="4" t="e">
        <f>(VLOOKUP($A112,Table2.5a!$A$3:$Y$198,H$2,FALSE)-VLOOKUP($A112,#REF!,H$2,FALSE))/VLOOKUP($A112,Table2.5a!$A$3:$Y$198,H$2,FALSE)</f>
        <v>#REF!</v>
      </c>
      <c r="I112" s="4" t="e">
        <f>(VLOOKUP($A112,Table2.5a!$A$3:$Y$198,I$2,FALSE)-VLOOKUP($A112,#REF!,I$2,FALSE))/VLOOKUP($A112,Table2.5a!$A$3:$Y$198,I$2,FALSE)</f>
        <v>#REF!</v>
      </c>
      <c r="J112" s="4" t="e">
        <f>(VLOOKUP($A112,Table2.5a!$A$3:$Y$198,J$2,FALSE)-VLOOKUP($A112,#REF!,J$2,FALSE))/VLOOKUP($A112,Table2.5a!$A$3:$Y$198,J$2,FALSE)</f>
        <v>#REF!</v>
      </c>
      <c r="K112" s="4" t="e">
        <f>(VLOOKUP($A112,Table2.5a!$A$3:$Y$198,K$2,FALSE)-VLOOKUP($A112,#REF!,K$2,FALSE))/VLOOKUP($A112,Table2.5a!$A$3:$Y$198,K$2,FALSE)</f>
        <v>#REF!</v>
      </c>
      <c r="L112" s="4" t="e">
        <f>(VLOOKUP($A112,Table2.5a!$A$3:$Y$198,L$2,FALSE)-VLOOKUP($A112,#REF!,L$2,FALSE))/VLOOKUP($A112,Table2.5a!$A$3:$Y$198,L$2,FALSE)</f>
        <v>#REF!</v>
      </c>
      <c r="M112" s="4" t="e">
        <f>(VLOOKUP($A112,Table2.5a!$A$3:$Y$198,M$2,FALSE)-VLOOKUP($A112,#REF!,M$2,FALSE))/VLOOKUP($A112,Table2.5a!$A$3:$Y$198,M$2,FALSE)</f>
        <v>#REF!</v>
      </c>
      <c r="N112" s="4" t="e">
        <f>(VLOOKUP($A112,Table2.5a!$A$3:$Y$198,N$2,FALSE)-VLOOKUP($A112,#REF!,N$2,FALSE))/VLOOKUP($A112,Table2.5a!$A$3:$Y$198,N$2,FALSE)</f>
        <v>#REF!</v>
      </c>
      <c r="O112" s="4" t="e">
        <f>(VLOOKUP($A112,Table2.5a!$A$3:$Y$198,O$2,FALSE)-VLOOKUP($A112,#REF!,O$2,FALSE))/VLOOKUP($A112,Table2.5a!$A$3:$Y$198,O$2,FALSE)</f>
        <v>#REF!</v>
      </c>
      <c r="P112" s="4" t="e">
        <f>(VLOOKUP($A112,Table2.5a!$A$3:$Y$198,P$2,FALSE)-VLOOKUP($A112,#REF!,P$2,FALSE))/VLOOKUP($A112,Table2.5a!$A$3:$Y$198,P$2,FALSE)</f>
        <v>#REF!</v>
      </c>
      <c r="Q112" s="4" t="e">
        <f>(VLOOKUP($A112,Table2.5a!$A$3:$Y$198,Q$2,FALSE)-VLOOKUP($A112,#REF!,Q$2,FALSE))/VLOOKUP($A112,Table2.5a!$A$3:$Y$198,Q$2,FALSE)</f>
        <v>#REF!</v>
      </c>
      <c r="R112" s="4" t="e">
        <f>(VLOOKUP($A112,Table2.5a!$A$3:$Y$198,R$2,FALSE)-VLOOKUP($A112,#REF!,R$2,FALSE))/VLOOKUP($A112,Table2.5a!$A$3:$Y$198,R$2,FALSE)</f>
        <v>#REF!</v>
      </c>
      <c r="S112" s="4" t="e">
        <f>(VLOOKUP($A112,Table2.5a!$A$3:$Y$198,S$2,FALSE)-VLOOKUP($A112,#REF!,S$2,FALSE))/VLOOKUP($A112,Table2.5a!$A$3:$Y$198,S$2,FALSE)</f>
        <v>#REF!</v>
      </c>
      <c r="T112" s="4" t="e">
        <f>(VLOOKUP($A112,Table2.5a!$A$3:$Y$198,T$2,FALSE)-VLOOKUP($A112,#REF!,T$2,FALSE))/VLOOKUP($A112,Table2.5a!$A$3:$Y$198,T$2,FALSE)</f>
        <v>#REF!</v>
      </c>
      <c r="V112" s="78" t="str">
        <f>VLOOKUP($A112,Table2.5a!$A$3:$Y$198,E$2,FALSE)</f>
        <v>Mentasta Lake</v>
      </c>
      <c r="W112" s="79" t="str">
        <f>VLOOKUP($A112,Table2.5a!$A$3:$Y$198,F$2,FALSE)</f>
        <v>Slana_grid</v>
      </c>
      <c r="X112" s="79" t="str">
        <f>VLOOKUP($A112,Table2.5a!$A$3:$Y$198,G$2,FALSE)</f>
        <v>Copper River/Chugach</v>
      </c>
      <c r="Y112" s="80">
        <f>VLOOKUP($A112,Table2.5a!$A$3:$Y$198,H$2,FALSE)</f>
        <v>102.57035336666667</v>
      </c>
      <c r="Z112" s="88" t="e">
        <f>VLOOKUP($A112,#REF!,E$2,FALSE)</f>
        <v>#REF!</v>
      </c>
      <c r="AA112" s="66" t="e">
        <f>VLOOKUP($A112,#REF!,F$2,FALSE)</f>
        <v>#REF!</v>
      </c>
      <c r="AB112" s="66" t="e">
        <f>VLOOKUP($A112,#REF!,G$2,FALSE)</f>
        <v>#REF!</v>
      </c>
      <c r="AC112" s="89" t="e">
        <f>VLOOKUP($A112,#REF!,H$2,FALSE)</f>
        <v>#REF!</v>
      </c>
      <c r="AD112" s="65">
        <f>VLOOKUP($A112,Table2.5a!$A$3:$Y$198,I$2,FALSE)</f>
        <v>160.714</v>
      </c>
      <c r="AE112" s="66">
        <f>VLOOKUP($A112,Table2.5a!$A$3:$Y$198,J$2,FALSE)</f>
        <v>50</v>
      </c>
      <c r="AF112" s="66">
        <f>VLOOKUP($A112,Table2.5a!$A$3:$Y$198,K$2,FALSE)</f>
        <v>0.63821666666666665</v>
      </c>
      <c r="AG112" s="67">
        <f>VLOOKUP($A112,Table2.5a!$A$3:$Y$198,L$2,FALSE)</f>
        <v>131.06353645000002</v>
      </c>
      <c r="AH112" s="88" t="e">
        <f>VLOOKUP($A112,#REF!,I$2,FALSE)</f>
        <v>#REF!</v>
      </c>
      <c r="AI112" s="66" t="e">
        <f>VLOOKUP($A112,#REF!,J$2,FALSE)</f>
        <v>#REF!</v>
      </c>
      <c r="AJ112" s="66" t="e">
        <f>VLOOKUP($A112,#REF!,K$2,FALSE)</f>
        <v>#REF!</v>
      </c>
      <c r="AK112" s="89" t="e">
        <f>VLOOKUP($A112,#REF!,L$2,FALSE)</f>
        <v>#REF!</v>
      </c>
      <c r="AL112" s="65">
        <f>VLOOKUP($A112,Table2.5a!$A$3:$Y$198,M$2,FALSE)</f>
        <v>205.35900000000001</v>
      </c>
      <c r="AM112" s="66">
        <f>VLOOKUP($A112,Table2.5a!$A$3:$Y$198,N$2,FALSE)</f>
        <v>4</v>
      </c>
      <c r="AN112" s="66">
        <f>VLOOKUP($A112,Table2.5a!$A$3:$Y$198,O$2,FALSE)</f>
        <v>0.63821666666666677</v>
      </c>
      <c r="AO112" s="67">
        <f>VLOOKUP($A112,Table2.5a!$A$3:$Y$198,P$2,FALSE)</f>
        <v>65.109587899999994</v>
      </c>
      <c r="AP112" s="88" t="e">
        <f>VLOOKUP($A112,#REF!,M$2,FALSE)</f>
        <v>#REF!</v>
      </c>
      <c r="AQ112" s="66" t="e">
        <f>VLOOKUP($A112,#REF!,N$2,FALSE)</f>
        <v>#REF!</v>
      </c>
      <c r="AR112" s="96" t="e">
        <f>VLOOKUP($A112,#REF!,O$2,FALSE)</f>
        <v>#REF!</v>
      </c>
      <c r="AS112" s="96" t="e">
        <f>VLOOKUP($A112,#REF!,P$2,FALSE)</f>
        <v>#REF!</v>
      </c>
      <c r="AT112" s="65">
        <f>VLOOKUP($A112,Table2.5a!$A$3:$Y$198,Q$2,FALSE)</f>
        <v>102.018</v>
      </c>
      <c r="AU112" s="66">
        <f>VLOOKUP($A112,Table2.5a!$A$3:$Y$198,R$2,FALSE)</f>
        <v>21.75</v>
      </c>
      <c r="AV112" s="66">
        <f>VLOOKUP($A112,Table2.5a!$A$3:$Y$198,S$2,FALSE)</f>
        <v>0.63821666666666665</v>
      </c>
      <c r="AW112" s="67">
        <f>VLOOKUP($A112,Table2.5a!$A$3:$Y$198,T$2,FALSE)</f>
        <v>298.74347771666669</v>
      </c>
      <c r="AX112" s="88" t="e">
        <f>VLOOKUP($A112,#REF!,Q$2,FALSE)</f>
        <v>#REF!</v>
      </c>
      <c r="AY112" s="66" t="e">
        <f>VLOOKUP($A112,#REF!,R$2,FALSE)</f>
        <v>#REF!</v>
      </c>
      <c r="AZ112" s="66" t="e">
        <f>VLOOKUP($A112,#REF!,S$2,FALSE)</f>
        <v>#REF!</v>
      </c>
      <c r="BA112" s="89" t="e">
        <f>VLOOKUP($A112,#REF!,T$2,FALSE)</f>
        <v>#REF!</v>
      </c>
    </row>
    <row r="113" spans="1:53" x14ac:dyDescent="0.25">
      <c r="A113" t="s">
        <v>639</v>
      </c>
      <c r="B113">
        <f>VLOOKUP($A113,Table2.5a!$A$3:$Y$198,'2.5a comparison'!B$2,FALSE)</f>
        <v>331460</v>
      </c>
      <c r="C113">
        <f>VLOOKUP($A113,Table2.5a!$A$3:$Y$198,'2.5a comparison'!C$2,FALSE)</f>
        <v>169</v>
      </c>
      <c r="D113" t="str">
        <f>VLOOKUP($A113,Table2.5a!$A$3:$Y$198,'2.5a comparison'!D$2,FALSE)</f>
        <v>Alaska Village Electric Cooperative</v>
      </c>
      <c r="E113" s="4" t="e">
        <f>(VLOOKUP($A113,Table2.5a!$A$3:$Y$198,E$2,FALSE)-VLOOKUP($A113,#REF!,E$2,FALSE))/VLOOKUP($A113,Table2.5a!$A$3:$Y$198,E$2,FALSE)</f>
        <v>#VALUE!</v>
      </c>
      <c r="F113" s="4" t="e">
        <f>(VLOOKUP($A113,Table2.5a!$A$3:$Y$198,F$2,FALSE)-VLOOKUP($A113,#REF!,F$2,FALSE))/VLOOKUP($A113,Table2.5a!$A$3:$Y$198,F$2,FALSE)</f>
        <v>#VALUE!</v>
      </c>
      <c r="G113" s="4" t="e">
        <f>(VLOOKUP($A113,Table2.5a!$A$3:$Y$198,G$2,FALSE)-VLOOKUP($A113,#REF!,G$2,FALSE))/VLOOKUP($A113,Table2.5a!$A$3:$Y$198,G$2,FALSE)</f>
        <v>#VALUE!</v>
      </c>
      <c r="H113" s="4" t="e">
        <f>(VLOOKUP($A113,Table2.5a!$A$3:$Y$198,H$2,FALSE)-VLOOKUP($A113,#REF!,H$2,FALSE))/VLOOKUP($A113,Table2.5a!$A$3:$Y$198,H$2,FALSE)</f>
        <v>#REF!</v>
      </c>
      <c r="I113" s="4" t="e">
        <f>(VLOOKUP($A113,Table2.5a!$A$3:$Y$198,I$2,FALSE)-VLOOKUP($A113,#REF!,I$2,FALSE))/VLOOKUP($A113,Table2.5a!$A$3:$Y$198,I$2,FALSE)</f>
        <v>#REF!</v>
      </c>
      <c r="J113" s="4" t="e">
        <f>(VLOOKUP($A113,Table2.5a!$A$3:$Y$198,J$2,FALSE)-VLOOKUP($A113,#REF!,J$2,FALSE))/VLOOKUP($A113,Table2.5a!$A$3:$Y$198,J$2,FALSE)</f>
        <v>#REF!</v>
      </c>
      <c r="K113" s="4" t="e">
        <f>(VLOOKUP($A113,Table2.5a!$A$3:$Y$198,K$2,FALSE)-VLOOKUP($A113,#REF!,K$2,FALSE))/VLOOKUP($A113,Table2.5a!$A$3:$Y$198,K$2,FALSE)</f>
        <v>#REF!</v>
      </c>
      <c r="L113" s="4" t="e">
        <f>(VLOOKUP($A113,Table2.5a!$A$3:$Y$198,L$2,FALSE)-VLOOKUP($A113,#REF!,L$2,FALSE))/VLOOKUP($A113,Table2.5a!$A$3:$Y$198,L$2,FALSE)</f>
        <v>#REF!</v>
      </c>
      <c r="M113" s="4" t="e">
        <f>(VLOOKUP($A113,Table2.5a!$A$3:$Y$198,M$2,FALSE)-VLOOKUP($A113,#REF!,M$2,FALSE))/VLOOKUP($A113,Table2.5a!$A$3:$Y$198,M$2,FALSE)</f>
        <v>#REF!</v>
      </c>
      <c r="N113" s="4" t="e">
        <f>(VLOOKUP($A113,Table2.5a!$A$3:$Y$198,N$2,FALSE)-VLOOKUP($A113,#REF!,N$2,FALSE))/VLOOKUP($A113,Table2.5a!$A$3:$Y$198,N$2,FALSE)</f>
        <v>#REF!</v>
      </c>
      <c r="O113" s="4" t="e">
        <f>(VLOOKUP($A113,Table2.5a!$A$3:$Y$198,O$2,FALSE)-VLOOKUP($A113,#REF!,O$2,FALSE))/VLOOKUP($A113,Table2.5a!$A$3:$Y$198,O$2,FALSE)</f>
        <v>#REF!</v>
      </c>
      <c r="P113" s="4" t="e">
        <f>(VLOOKUP($A113,Table2.5a!$A$3:$Y$198,P$2,FALSE)-VLOOKUP($A113,#REF!,P$2,FALSE))/VLOOKUP($A113,Table2.5a!$A$3:$Y$198,P$2,FALSE)</f>
        <v>#REF!</v>
      </c>
      <c r="Q113" s="4" t="e">
        <f>(VLOOKUP($A113,Table2.5a!$A$3:$Y$198,Q$2,FALSE)-VLOOKUP($A113,#REF!,Q$2,FALSE))/VLOOKUP($A113,Table2.5a!$A$3:$Y$198,Q$2,FALSE)</f>
        <v>#REF!</v>
      </c>
      <c r="R113" s="4" t="e">
        <f>(VLOOKUP($A113,Table2.5a!$A$3:$Y$198,R$2,FALSE)-VLOOKUP($A113,#REF!,R$2,FALSE))/VLOOKUP($A113,Table2.5a!$A$3:$Y$198,R$2,FALSE)</f>
        <v>#REF!</v>
      </c>
      <c r="S113" s="4" t="e">
        <f>(VLOOKUP($A113,Table2.5a!$A$3:$Y$198,S$2,FALSE)-VLOOKUP($A113,#REF!,S$2,FALSE))/VLOOKUP($A113,Table2.5a!$A$3:$Y$198,S$2,FALSE)</f>
        <v>#REF!</v>
      </c>
      <c r="T113" s="4" t="e">
        <f>(VLOOKUP($A113,Table2.5a!$A$3:$Y$198,T$2,FALSE)-VLOOKUP($A113,#REF!,T$2,FALSE))/VLOOKUP($A113,Table2.5a!$A$3:$Y$198,T$2,FALSE)</f>
        <v>#REF!</v>
      </c>
      <c r="V113" s="78" t="str">
        <f>VLOOKUP($A113,Table2.5a!$A$3:$Y$198,E$2,FALSE)</f>
        <v>Minto</v>
      </c>
      <c r="W113" s="79" t="str">
        <f>VLOOKUP($A113,Table2.5a!$A$3:$Y$198,F$2,FALSE)</f>
        <v>Minto_grid</v>
      </c>
      <c r="X113" s="79" t="str">
        <f>VLOOKUP($A113,Table2.5a!$A$3:$Y$198,G$2,FALSE)</f>
        <v>Yukon-Koyukuk/Upper Tanana</v>
      </c>
      <c r="Y113" s="80">
        <f>VLOOKUP($A113,Table2.5a!$A$3:$Y$198,H$2,FALSE)</f>
        <v>157.48510469999997</v>
      </c>
      <c r="Z113" s="88" t="e">
        <f>VLOOKUP($A113,#REF!,E$2,FALSE)</f>
        <v>#REF!</v>
      </c>
      <c r="AA113" s="66" t="e">
        <f>VLOOKUP($A113,#REF!,F$2,FALSE)</f>
        <v>#REF!</v>
      </c>
      <c r="AB113" s="66" t="e">
        <f>VLOOKUP($A113,#REF!,G$2,FALSE)</f>
        <v>#REF!</v>
      </c>
      <c r="AC113" s="89" t="e">
        <f>VLOOKUP($A113,#REF!,H$2,FALSE)</f>
        <v>#REF!</v>
      </c>
      <c r="AD113" s="65">
        <f>VLOOKUP($A113,Table2.5a!$A$3:$Y$198,I$2,FALSE)</f>
        <v>328.55599999999998</v>
      </c>
      <c r="AE113" s="66">
        <f>VLOOKUP($A113,Table2.5a!$A$3:$Y$198,J$2,FALSE)</f>
        <v>75.75</v>
      </c>
      <c r="AF113" s="66">
        <f>VLOOKUP($A113,Table2.5a!$A$3:$Y$198,K$2,FALSE)</f>
        <v>0.47932499999999995</v>
      </c>
      <c r="AG113" s="67">
        <f>VLOOKUP($A113,Table2.5a!$A$3:$Y$198,L$2,FALSE)</f>
        <v>0</v>
      </c>
      <c r="AH113" s="88" t="e">
        <f>VLOOKUP($A113,#REF!,I$2,FALSE)</f>
        <v>#REF!</v>
      </c>
      <c r="AI113" s="66" t="e">
        <f>VLOOKUP($A113,#REF!,J$2,FALSE)</f>
        <v>#REF!</v>
      </c>
      <c r="AJ113" s="66" t="e">
        <f>VLOOKUP($A113,#REF!,K$2,FALSE)</f>
        <v>#REF!</v>
      </c>
      <c r="AK113" s="89" t="e">
        <f>VLOOKUP($A113,#REF!,L$2,FALSE)</f>
        <v>#REF!</v>
      </c>
      <c r="AL113" s="65">
        <f>VLOOKUP($A113,Table2.5a!$A$3:$Y$198,M$2,FALSE)</f>
        <v>0</v>
      </c>
      <c r="AM113" s="66">
        <f>VLOOKUP($A113,Table2.5a!$A$3:$Y$198,N$2,FALSE)</f>
        <v>7</v>
      </c>
      <c r="AN113" s="66">
        <f>VLOOKUP($A113,Table2.5a!$A$3:$Y$198,O$2,FALSE)</f>
        <v>0</v>
      </c>
      <c r="AO113" s="67">
        <f>VLOOKUP($A113,Table2.5a!$A$3:$Y$198,P$2,FALSE)</f>
        <v>194.36245289999999</v>
      </c>
      <c r="AP113" s="88" t="e">
        <f>VLOOKUP($A113,#REF!,M$2,FALSE)</f>
        <v>#REF!</v>
      </c>
      <c r="AQ113" s="66" t="e">
        <f>VLOOKUP($A113,#REF!,N$2,FALSE)</f>
        <v>#REF!</v>
      </c>
      <c r="AR113" s="96" t="e">
        <f>VLOOKUP($A113,#REF!,O$2,FALSE)</f>
        <v>#REF!</v>
      </c>
      <c r="AS113" s="96" t="e">
        <f>VLOOKUP($A113,#REF!,P$2,FALSE)</f>
        <v>#REF!</v>
      </c>
      <c r="AT113" s="65">
        <f>VLOOKUP($A113,Table2.5a!$A$3:$Y$198,Q$2,FALSE)</f>
        <v>405.49200000000002</v>
      </c>
      <c r="AU113" s="66">
        <f>VLOOKUP($A113,Table2.5a!$A$3:$Y$198,R$2,FALSE)</f>
        <v>18.416666666666668</v>
      </c>
      <c r="AV113" s="66">
        <f>VLOOKUP($A113,Table2.5a!$A$3:$Y$198,S$2,FALSE)</f>
        <v>0.47932499999999995</v>
      </c>
      <c r="AW113" s="67">
        <f>VLOOKUP($A113,Table2.5a!$A$3:$Y$198,T$2,FALSE)</f>
        <v>351.84755759999996</v>
      </c>
      <c r="AX113" s="88" t="e">
        <f>VLOOKUP($A113,#REF!,Q$2,FALSE)</f>
        <v>#REF!</v>
      </c>
      <c r="AY113" s="66" t="e">
        <f>VLOOKUP($A113,#REF!,R$2,FALSE)</f>
        <v>#REF!</v>
      </c>
      <c r="AZ113" s="66" t="e">
        <f>VLOOKUP($A113,#REF!,S$2,FALSE)</f>
        <v>#REF!</v>
      </c>
      <c r="BA113" s="89" t="e">
        <f>VLOOKUP($A113,#REF!,T$2,FALSE)</f>
        <v>#REF!</v>
      </c>
    </row>
    <row r="114" spans="1:53" x14ac:dyDescent="0.25">
      <c r="A114" t="s">
        <v>642</v>
      </c>
      <c r="B114">
        <f>VLOOKUP($A114,Table2.5a!$A$3:$Y$198,'2.5a comparison'!B$2,FALSE)</f>
        <v>331470</v>
      </c>
      <c r="C114">
        <f>VLOOKUP($A114,Table2.5a!$A$3:$Y$198,'2.5a comparison'!C$2,FALSE)</f>
        <v>169</v>
      </c>
      <c r="D114" t="str">
        <f>VLOOKUP($A114,Table2.5a!$A$3:$Y$198,'2.5a comparison'!D$2,FALSE)</f>
        <v>Alaska Village Electric Cooperative</v>
      </c>
      <c r="E114" s="4" t="e">
        <f>(VLOOKUP($A114,Table2.5a!$A$3:$Y$198,E$2,FALSE)-VLOOKUP($A114,#REF!,E$2,FALSE))/VLOOKUP($A114,Table2.5a!$A$3:$Y$198,E$2,FALSE)</f>
        <v>#VALUE!</v>
      </c>
      <c r="F114" s="4" t="e">
        <f>(VLOOKUP($A114,Table2.5a!$A$3:$Y$198,F$2,FALSE)-VLOOKUP($A114,#REF!,F$2,FALSE))/VLOOKUP($A114,Table2.5a!$A$3:$Y$198,F$2,FALSE)</f>
        <v>#VALUE!</v>
      </c>
      <c r="G114" s="4" t="e">
        <f>(VLOOKUP($A114,Table2.5a!$A$3:$Y$198,G$2,FALSE)-VLOOKUP($A114,#REF!,G$2,FALSE))/VLOOKUP($A114,Table2.5a!$A$3:$Y$198,G$2,FALSE)</f>
        <v>#VALUE!</v>
      </c>
      <c r="H114" s="4" t="e">
        <f>(VLOOKUP($A114,Table2.5a!$A$3:$Y$198,H$2,FALSE)-VLOOKUP($A114,#REF!,H$2,FALSE))/VLOOKUP($A114,Table2.5a!$A$3:$Y$198,H$2,FALSE)</f>
        <v>#REF!</v>
      </c>
      <c r="I114" s="4" t="e">
        <f>(VLOOKUP($A114,Table2.5a!$A$3:$Y$198,I$2,FALSE)-VLOOKUP($A114,#REF!,I$2,FALSE))/VLOOKUP($A114,Table2.5a!$A$3:$Y$198,I$2,FALSE)</f>
        <v>#REF!</v>
      </c>
      <c r="J114" s="4" t="e">
        <f>(VLOOKUP($A114,Table2.5a!$A$3:$Y$198,J$2,FALSE)-VLOOKUP($A114,#REF!,J$2,FALSE))/VLOOKUP($A114,Table2.5a!$A$3:$Y$198,J$2,FALSE)</f>
        <v>#REF!</v>
      </c>
      <c r="K114" s="4" t="e">
        <f>(VLOOKUP($A114,Table2.5a!$A$3:$Y$198,K$2,FALSE)-VLOOKUP($A114,#REF!,K$2,FALSE))/VLOOKUP($A114,Table2.5a!$A$3:$Y$198,K$2,FALSE)</f>
        <v>#REF!</v>
      </c>
      <c r="L114" s="4" t="e">
        <f>(VLOOKUP($A114,Table2.5a!$A$3:$Y$198,L$2,FALSE)-VLOOKUP($A114,#REF!,L$2,FALSE))/VLOOKUP($A114,Table2.5a!$A$3:$Y$198,L$2,FALSE)</f>
        <v>#REF!</v>
      </c>
      <c r="M114" s="4" t="e">
        <f>(VLOOKUP($A114,Table2.5a!$A$3:$Y$198,M$2,FALSE)-VLOOKUP($A114,#REF!,M$2,FALSE))/VLOOKUP($A114,Table2.5a!$A$3:$Y$198,M$2,FALSE)</f>
        <v>#REF!</v>
      </c>
      <c r="N114" s="4" t="e">
        <f>(VLOOKUP($A114,Table2.5a!$A$3:$Y$198,N$2,FALSE)-VLOOKUP($A114,#REF!,N$2,FALSE))/VLOOKUP($A114,Table2.5a!$A$3:$Y$198,N$2,FALSE)</f>
        <v>#REF!</v>
      </c>
      <c r="O114" s="4" t="e">
        <f>(VLOOKUP($A114,Table2.5a!$A$3:$Y$198,O$2,FALSE)-VLOOKUP($A114,#REF!,O$2,FALSE))/VLOOKUP($A114,Table2.5a!$A$3:$Y$198,O$2,FALSE)</f>
        <v>#REF!</v>
      </c>
      <c r="P114" s="4" t="e">
        <f>(VLOOKUP($A114,Table2.5a!$A$3:$Y$198,P$2,FALSE)-VLOOKUP($A114,#REF!,P$2,FALSE))/VLOOKUP($A114,Table2.5a!$A$3:$Y$198,P$2,FALSE)</f>
        <v>#REF!</v>
      </c>
      <c r="Q114" s="4" t="e">
        <f>(VLOOKUP($A114,Table2.5a!$A$3:$Y$198,Q$2,FALSE)-VLOOKUP($A114,#REF!,Q$2,FALSE))/VLOOKUP($A114,Table2.5a!$A$3:$Y$198,Q$2,FALSE)</f>
        <v>#REF!</v>
      </c>
      <c r="R114" s="4" t="e">
        <f>(VLOOKUP($A114,Table2.5a!$A$3:$Y$198,R$2,FALSE)-VLOOKUP($A114,#REF!,R$2,FALSE))/VLOOKUP($A114,Table2.5a!$A$3:$Y$198,R$2,FALSE)</f>
        <v>#REF!</v>
      </c>
      <c r="S114" s="4" t="e">
        <f>(VLOOKUP($A114,Table2.5a!$A$3:$Y$198,S$2,FALSE)-VLOOKUP($A114,#REF!,S$2,FALSE))/VLOOKUP($A114,Table2.5a!$A$3:$Y$198,S$2,FALSE)</f>
        <v>#REF!</v>
      </c>
      <c r="T114" s="4" t="e">
        <f>(VLOOKUP($A114,Table2.5a!$A$3:$Y$198,T$2,FALSE)-VLOOKUP($A114,#REF!,T$2,FALSE))/VLOOKUP($A114,Table2.5a!$A$3:$Y$198,T$2,FALSE)</f>
        <v>#REF!</v>
      </c>
      <c r="V114" s="78" t="str">
        <f>VLOOKUP($A114,Table2.5a!$A$3:$Y$198,E$2,FALSE)</f>
        <v>Mountain Village</v>
      </c>
      <c r="W114" s="79" t="str">
        <f>VLOOKUP($A114,Table2.5a!$A$3:$Y$198,F$2,FALSE)</f>
        <v>Saint Mary's_grid</v>
      </c>
      <c r="X114" s="79" t="str">
        <f>VLOOKUP($A114,Table2.5a!$A$3:$Y$198,G$2,FALSE)</f>
        <v>Lower Yukon-Kuskokwim</v>
      </c>
      <c r="Y114" s="80">
        <f>VLOOKUP($A114,Table2.5a!$A$3:$Y$198,H$2,FALSE)</f>
        <v>446.63010514166666</v>
      </c>
      <c r="Z114" s="88" t="e">
        <f>VLOOKUP($A114,#REF!,E$2,FALSE)</f>
        <v>#REF!</v>
      </c>
      <c r="AA114" s="66" t="e">
        <f>VLOOKUP($A114,#REF!,F$2,FALSE)</f>
        <v>#REF!</v>
      </c>
      <c r="AB114" s="66" t="e">
        <f>VLOOKUP($A114,#REF!,G$2,FALSE)</f>
        <v>#REF!</v>
      </c>
      <c r="AC114" s="89" t="e">
        <f>VLOOKUP($A114,#REF!,H$2,FALSE)</f>
        <v>#REF!</v>
      </c>
      <c r="AD114" s="65">
        <f>VLOOKUP($A114,Table2.5a!$A$3:$Y$198,I$2,FALSE)</f>
        <v>908.077</v>
      </c>
      <c r="AE114" s="66">
        <f>VLOOKUP($A114,Table2.5a!$A$3:$Y$198,J$2,FALSE)</f>
        <v>171.66666666666666</v>
      </c>
      <c r="AF114" s="66">
        <f>VLOOKUP($A114,Table2.5a!$A$3:$Y$198,K$2,FALSE)</f>
        <v>0.49184166666666668</v>
      </c>
      <c r="AG114" s="67">
        <f>VLOOKUP($A114,Table2.5a!$A$3:$Y$198,L$2,FALSE)</f>
        <v>181.53482443333334</v>
      </c>
      <c r="AH114" s="88" t="e">
        <f>VLOOKUP($A114,#REF!,I$2,FALSE)</f>
        <v>#REF!</v>
      </c>
      <c r="AI114" s="66" t="e">
        <f>VLOOKUP($A114,#REF!,J$2,FALSE)</f>
        <v>#REF!</v>
      </c>
      <c r="AJ114" s="66" t="e">
        <f>VLOOKUP($A114,#REF!,K$2,FALSE)</f>
        <v>#REF!</v>
      </c>
      <c r="AK114" s="89" t="e">
        <f>VLOOKUP($A114,#REF!,L$2,FALSE)</f>
        <v>#REF!</v>
      </c>
      <c r="AL114" s="65">
        <f>VLOOKUP($A114,Table2.5a!$A$3:$Y$198,M$2,FALSE)</f>
        <v>369.09199999999998</v>
      </c>
      <c r="AM114" s="66">
        <f>VLOOKUP($A114,Table2.5a!$A$3:$Y$198,N$2,FALSE)</f>
        <v>16.75</v>
      </c>
      <c r="AN114" s="66">
        <f>VLOOKUP($A114,Table2.5a!$A$3:$Y$198,O$2,FALSE)</f>
        <v>0.49184166666666673</v>
      </c>
      <c r="AO114" s="67">
        <f>VLOOKUP($A114,Table2.5a!$A$3:$Y$198,P$2,FALSE)</f>
        <v>612.88193346666674</v>
      </c>
      <c r="AP114" s="88" t="e">
        <f>VLOOKUP($A114,#REF!,M$2,FALSE)</f>
        <v>#REF!</v>
      </c>
      <c r="AQ114" s="66" t="e">
        <f>VLOOKUP($A114,#REF!,N$2,FALSE)</f>
        <v>#REF!</v>
      </c>
      <c r="AR114" s="96" t="e">
        <f>VLOOKUP($A114,#REF!,O$2,FALSE)</f>
        <v>#REF!</v>
      </c>
      <c r="AS114" s="96" t="e">
        <f>VLOOKUP($A114,#REF!,P$2,FALSE)</f>
        <v>#REF!</v>
      </c>
      <c r="AT114" s="65">
        <f>VLOOKUP($A114,Table2.5a!$A$3:$Y$198,Q$2,FALSE)</f>
        <v>1246.096</v>
      </c>
      <c r="AU114" s="66">
        <f>VLOOKUP($A114,Table2.5a!$A$3:$Y$198,R$2,FALSE)</f>
        <v>47.333333333333329</v>
      </c>
      <c r="AV114" s="66">
        <f>VLOOKUP($A114,Table2.5a!$A$3:$Y$198,S$2,FALSE)</f>
        <v>0.49184166666666673</v>
      </c>
      <c r="AW114" s="67">
        <f>VLOOKUP($A114,Table2.5a!$A$3:$Y$198,T$2,FALSE)</f>
        <v>1241.0468630416669</v>
      </c>
      <c r="AX114" s="88" t="e">
        <f>VLOOKUP($A114,#REF!,Q$2,FALSE)</f>
        <v>#REF!</v>
      </c>
      <c r="AY114" s="66" t="e">
        <f>VLOOKUP($A114,#REF!,R$2,FALSE)</f>
        <v>#REF!</v>
      </c>
      <c r="AZ114" s="66" t="e">
        <f>VLOOKUP($A114,#REF!,S$2,FALSE)</f>
        <v>#REF!</v>
      </c>
      <c r="BA114" s="89" t="e">
        <f>VLOOKUP($A114,#REF!,T$2,FALSE)</f>
        <v>#REF!</v>
      </c>
    </row>
    <row r="115" spans="1:53" x14ac:dyDescent="0.25">
      <c r="A115" t="s">
        <v>475</v>
      </c>
      <c r="B115">
        <f>VLOOKUP($A115,Table2.5a!$A$3:$Y$198,'2.5a comparison'!B$2,FALSE)</f>
        <v>332280</v>
      </c>
      <c r="C115">
        <f>VLOOKUP($A115,Table2.5a!$A$3:$Y$198,'2.5a comparison'!C$2,FALSE)</f>
        <v>22</v>
      </c>
      <c r="D115" t="str">
        <f>VLOOKUP($A115,Table2.5a!$A$3:$Y$198,'2.5a comparison'!D$2,FALSE)</f>
        <v>Naknek Electric Association</v>
      </c>
      <c r="E115" s="4" t="e">
        <f>(VLOOKUP($A115,Table2.5a!$A$3:$Y$198,E$2,FALSE)-VLOOKUP($A115,#REF!,E$2,FALSE))/VLOOKUP($A115,Table2.5a!$A$3:$Y$198,E$2,FALSE)</f>
        <v>#VALUE!</v>
      </c>
      <c r="F115" s="4" t="e">
        <f>(VLOOKUP($A115,Table2.5a!$A$3:$Y$198,F$2,FALSE)-VLOOKUP($A115,#REF!,F$2,FALSE))/VLOOKUP($A115,Table2.5a!$A$3:$Y$198,F$2,FALSE)</f>
        <v>#VALUE!</v>
      </c>
      <c r="G115" s="4" t="e">
        <f>(VLOOKUP($A115,Table2.5a!$A$3:$Y$198,G$2,FALSE)-VLOOKUP($A115,#REF!,G$2,FALSE))/VLOOKUP($A115,Table2.5a!$A$3:$Y$198,G$2,FALSE)</f>
        <v>#VALUE!</v>
      </c>
      <c r="H115" s="4" t="e">
        <f>(VLOOKUP($A115,Table2.5a!$A$3:$Y$198,H$2,FALSE)-VLOOKUP($A115,#REF!,H$2,FALSE))/VLOOKUP($A115,Table2.5a!$A$3:$Y$198,H$2,FALSE)</f>
        <v>#REF!</v>
      </c>
      <c r="I115" s="4" t="e">
        <f>(VLOOKUP($A115,Table2.5a!$A$3:$Y$198,I$2,FALSE)-VLOOKUP($A115,#REF!,I$2,FALSE))/VLOOKUP($A115,Table2.5a!$A$3:$Y$198,I$2,FALSE)</f>
        <v>#REF!</v>
      </c>
      <c r="J115" s="4" t="e">
        <f>(VLOOKUP($A115,Table2.5a!$A$3:$Y$198,J$2,FALSE)-VLOOKUP($A115,#REF!,J$2,FALSE))/VLOOKUP($A115,Table2.5a!$A$3:$Y$198,J$2,FALSE)</f>
        <v>#REF!</v>
      </c>
      <c r="K115" s="4" t="e">
        <f>(VLOOKUP($A115,Table2.5a!$A$3:$Y$198,K$2,FALSE)-VLOOKUP($A115,#REF!,K$2,FALSE))/VLOOKUP($A115,Table2.5a!$A$3:$Y$198,K$2,FALSE)</f>
        <v>#REF!</v>
      </c>
      <c r="L115" s="4" t="e">
        <f>(VLOOKUP($A115,Table2.5a!$A$3:$Y$198,L$2,FALSE)-VLOOKUP($A115,#REF!,L$2,FALSE))/VLOOKUP($A115,Table2.5a!$A$3:$Y$198,L$2,FALSE)</f>
        <v>#REF!</v>
      </c>
      <c r="M115" s="4" t="e">
        <f>(VLOOKUP($A115,Table2.5a!$A$3:$Y$198,M$2,FALSE)-VLOOKUP($A115,#REF!,M$2,FALSE))/VLOOKUP($A115,Table2.5a!$A$3:$Y$198,M$2,FALSE)</f>
        <v>#REF!</v>
      </c>
      <c r="N115" s="4" t="e">
        <f>(VLOOKUP($A115,Table2.5a!$A$3:$Y$198,N$2,FALSE)-VLOOKUP($A115,#REF!,N$2,FALSE))/VLOOKUP($A115,Table2.5a!$A$3:$Y$198,N$2,FALSE)</f>
        <v>#REF!</v>
      </c>
      <c r="O115" s="4" t="e">
        <f>(VLOOKUP($A115,Table2.5a!$A$3:$Y$198,O$2,FALSE)-VLOOKUP($A115,#REF!,O$2,FALSE))/VLOOKUP($A115,Table2.5a!$A$3:$Y$198,O$2,FALSE)</f>
        <v>#REF!</v>
      </c>
      <c r="P115" s="4" t="e">
        <f>(VLOOKUP($A115,Table2.5a!$A$3:$Y$198,P$2,FALSE)-VLOOKUP($A115,#REF!,P$2,FALSE))/VLOOKUP($A115,Table2.5a!$A$3:$Y$198,P$2,FALSE)</f>
        <v>#REF!</v>
      </c>
      <c r="Q115" s="4" t="e">
        <f>(VLOOKUP($A115,Table2.5a!$A$3:$Y$198,Q$2,FALSE)-VLOOKUP($A115,#REF!,Q$2,FALSE))/VLOOKUP($A115,Table2.5a!$A$3:$Y$198,Q$2,FALSE)</f>
        <v>#REF!</v>
      </c>
      <c r="R115" s="4" t="e">
        <f>(VLOOKUP($A115,Table2.5a!$A$3:$Y$198,R$2,FALSE)-VLOOKUP($A115,#REF!,R$2,FALSE))/VLOOKUP($A115,Table2.5a!$A$3:$Y$198,R$2,FALSE)</f>
        <v>#REF!</v>
      </c>
      <c r="S115" s="4" t="e">
        <f>(VLOOKUP($A115,Table2.5a!$A$3:$Y$198,S$2,FALSE)-VLOOKUP($A115,#REF!,S$2,FALSE))/VLOOKUP($A115,Table2.5a!$A$3:$Y$198,S$2,FALSE)</f>
        <v>#REF!</v>
      </c>
      <c r="T115" s="4" t="e">
        <f>(VLOOKUP($A115,Table2.5a!$A$3:$Y$198,T$2,FALSE)-VLOOKUP($A115,#REF!,T$2,FALSE))/VLOOKUP($A115,Table2.5a!$A$3:$Y$198,T$2,FALSE)</f>
        <v>#REF!</v>
      </c>
      <c r="V115" s="78" t="str">
        <f>VLOOKUP($A115,Table2.5a!$A$3:$Y$198,E$2,FALSE)</f>
        <v>Naknek, South Naknek, King Salmon</v>
      </c>
      <c r="W115" s="79" t="str">
        <f>VLOOKUP($A115,Table2.5a!$A$3:$Y$198,F$2,FALSE)</f>
        <v>Naknek_grid</v>
      </c>
      <c r="X115" s="79" t="str">
        <f>VLOOKUP($A115,Table2.5a!$A$3:$Y$198,G$2,FALSE)</f>
        <v>Bristol Bay</v>
      </c>
      <c r="Y115" s="80">
        <f>VLOOKUP($A115,Table2.5a!$A$3:$Y$198,H$2,FALSE)</f>
        <v>1537.126431575</v>
      </c>
      <c r="Z115" s="88" t="e">
        <f>VLOOKUP($A115,#REF!,E$2,FALSE)</f>
        <v>#REF!</v>
      </c>
      <c r="AA115" s="66" t="e">
        <f>VLOOKUP($A115,#REF!,F$2,FALSE)</f>
        <v>#REF!</v>
      </c>
      <c r="AB115" s="66" t="e">
        <f>VLOOKUP($A115,#REF!,G$2,FALSE)</f>
        <v>#REF!</v>
      </c>
      <c r="AC115" s="89" t="e">
        <f>VLOOKUP($A115,#REF!,H$2,FALSE)</f>
        <v>#REF!</v>
      </c>
      <c r="AD115" s="65">
        <f>VLOOKUP($A115,Table2.5a!$A$3:$Y$198,I$2,FALSE)</f>
        <v>3229.6529999999998</v>
      </c>
      <c r="AE115" s="66">
        <f>VLOOKUP($A115,Table2.5a!$A$3:$Y$198,J$2,FALSE)</f>
        <v>705.83333333333337</v>
      </c>
      <c r="AF115" s="66">
        <f>VLOOKUP($A115,Table2.5a!$A$3:$Y$198,K$2,FALSE)</f>
        <v>0.47594166666666671</v>
      </c>
      <c r="AG115" s="67">
        <f>VLOOKUP($A115,Table2.5a!$A$3:$Y$198,L$2,FALSE)</f>
        <v>6441.2588732916674</v>
      </c>
      <c r="AH115" s="88" t="e">
        <f>VLOOKUP($A115,#REF!,I$2,FALSE)</f>
        <v>#REF!</v>
      </c>
      <c r="AI115" s="66" t="e">
        <f>VLOOKUP($A115,#REF!,J$2,FALSE)</f>
        <v>#REF!</v>
      </c>
      <c r="AJ115" s="66" t="e">
        <f>VLOOKUP($A115,#REF!,K$2,FALSE)</f>
        <v>#REF!</v>
      </c>
      <c r="AK115" s="89" t="e">
        <f>VLOOKUP($A115,#REF!,L$2,FALSE)</f>
        <v>#REF!</v>
      </c>
      <c r="AL115" s="65">
        <f>VLOOKUP($A115,Table2.5a!$A$3:$Y$198,M$2,FALSE)</f>
        <v>13533.715</v>
      </c>
      <c r="AM115" s="66">
        <f>VLOOKUP($A115,Table2.5a!$A$3:$Y$198,N$2,FALSE)</f>
        <v>35.333333333333336</v>
      </c>
      <c r="AN115" s="66">
        <f>VLOOKUP($A115,Table2.5a!$A$3:$Y$198,O$2,FALSE)</f>
        <v>0.47594166666666671</v>
      </c>
      <c r="AO115" s="67">
        <f>VLOOKUP($A115,Table2.5a!$A$3:$Y$198,P$2,FALSE)</f>
        <v>2291.6634084750003</v>
      </c>
      <c r="AP115" s="88" t="e">
        <f>VLOOKUP($A115,#REF!,M$2,FALSE)</f>
        <v>#REF!</v>
      </c>
      <c r="AQ115" s="66" t="e">
        <f>VLOOKUP($A115,#REF!,N$2,FALSE)</f>
        <v>#REF!</v>
      </c>
      <c r="AR115" s="96" t="e">
        <f>VLOOKUP($A115,#REF!,O$2,FALSE)</f>
        <v>#REF!</v>
      </c>
      <c r="AS115" s="96" t="e">
        <f>VLOOKUP($A115,#REF!,P$2,FALSE)</f>
        <v>#REF!</v>
      </c>
      <c r="AT115" s="65">
        <f>VLOOKUP($A115,Table2.5a!$A$3:$Y$198,Q$2,FALSE)</f>
        <v>4815.009</v>
      </c>
      <c r="AU115" s="66">
        <f>VLOOKUP($A115,Table2.5a!$A$3:$Y$198,R$2,FALSE)</f>
        <v>381.83333333333331</v>
      </c>
      <c r="AV115" s="66">
        <f>VLOOKUP($A115,Table2.5a!$A$3:$Y$198,S$2,FALSE)</f>
        <v>0.47594166666666671</v>
      </c>
      <c r="AW115" s="67">
        <f>VLOOKUP($A115,Table2.5a!$A$3:$Y$198,T$2,FALSE)</f>
        <v>10270.048713341668</v>
      </c>
      <c r="AX115" s="88" t="e">
        <f>VLOOKUP($A115,#REF!,Q$2,FALSE)</f>
        <v>#REF!</v>
      </c>
      <c r="AY115" s="66" t="e">
        <f>VLOOKUP($A115,#REF!,R$2,FALSE)</f>
        <v>#REF!</v>
      </c>
      <c r="AZ115" s="66" t="e">
        <f>VLOOKUP($A115,#REF!,S$2,FALSE)</f>
        <v>#REF!</v>
      </c>
      <c r="BA115" s="89" t="e">
        <f>VLOOKUP($A115,#REF!,T$2,FALSE)</f>
        <v>#REF!</v>
      </c>
    </row>
    <row r="116" spans="1:53" x14ac:dyDescent="0.25">
      <c r="A116" t="s">
        <v>821</v>
      </c>
      <c r="B116">
        <f>VLOOKUP($A116,Table2.5a!$A$3:$Y$198,'2.5a comparison'!B$2,FALSE)</f>
        <v>332290</v>
      </c>
      <c r="C116">
        <f>VLOOKUP($A116,Table2.5a!$A$3:$Y$198,'2.5a comparison'!C$2,FALSE)</f>
        <v>319</v>
      </c>
      <c r="D116" t="str">
        <f>VLOOKUP($A116,Table2.5a!$A$3:$Y$198,'2.5a comparison'!D$2,FALSE)</f>
        <v>Napakiak Ircinraq</v>
      </c>
      <c r="E116" s="4" t="e">
        <f>(VLOOKUP($A116,Table2.5a!$A$3:$Y$198,E$2,FALSE)-VLOOKUP($A116,#REF!,E$2,FALSE))/VLOOKUP($A116,Table2.5a!$A$3:$Y$198,E$2,FALSE)</f>
        <v>#VALUE!</v>
      </c>
      <c r="F116" s="4" t="e">
        <f>(VLOOKUP($A116,Table2.5a!$A$3:$Y$198,F$2,FALSE)-VLOOKUP($A116,#REF!,F$2,FALSE))/VLOOKUP($A116,Table2.5a!$A$3:$Y$198,F$2,FALSE)</f>
        <v>#VALUE!</v>
      </c>
      <c r="G116" s="4" t="e">
        <f>(VLOOKUP($A116,Table2.5a!$A$3:$Y$198,G$2,FALSE)-VLOOKUP($A116,#REF!,G$2,FALSE))/VLOOKUP($A116,Table2.5a!$A$3:$Y$198,G$2,FALSE)</f>
        <v>#VALUE!</v>
      </c>
      <c r="H116" s="4" t="e">
        <f>(VLOOKUP($A116,Table2.5a!$A$3:$Y$198,H$2,FALSE)-VLOOKUP($A116,#REF!,H$2,FALSE))/VLOOKUP($A116,Table2.5a!$A$3:$Y$198,H$2,FALSE)</f>
        <v>#REF!</v>
      </c>
      <c r="I116" s="4" t="e">
        <f>(VLOOKUP($A116,Table2.5a!$A$3:$Y$198,I$2,FALSE)-VLOOKUP($A116,#REF!,I$2,FALSE))/VLOOKUP($A116,Table2.5a!$A$3:$Y$198,I$2,FALSE)</f>
        <v>#REF!</v>
      </c>
      <c r="J116" s="4" t="e">
        <f>(VLOOKUP($A116,Table2.5a!$A$3:$Y$198,J$2,FALSE)-VLOOKUP($A116,#REF!,J$2,FALSE))/VLOOKUP($A116,Table2.5a!$A$3:$Y$198,J$2,FALSE)</f>
        <v>#REF!</v>
      </c>
      <c r="K116" s="4" t="e">
        <f>(VLOOKUP($A116,Table2.5a!$A$3:$Y$198,K$2,FALSE)-VLOOKUP($A116,#REF!,K$2,FALSE))/VLOOKUP($A116,Table2.5a!$A$3:$Y$198,K$2,FALSE)</f>
        <v>#REF!</v>
      </c>
      <c r="L116" s="4" t="e">
        <f>(VLOOKUP($A116,Table2.5a!$A$3:$Y$198,L$2,FALSE)-VLOOKUP($A116,#REF!,L$2,FALSE))/VLOOKUP($A116,Table2.5a!$A$3:$Y$198,L$2,FALSE)</f>
        <v>#REF!</v>
      </c>
      <c r="M116" s="4" t="e">
        <f>(VLOOKUP($A116,Table2.5a!$A$3:$Y$198,M$2,FALSE)-VLOOKUP($A116,#REF!,M$2,FALSE))/VLOOKUP($A116,Table2.5a!$A$3:$Y$198,M$2,FALSE)</f>
        <v>#REF!</v>
      </c>
      <c r="N116" s="4" t="e">
        <f>(VLOOKUP($A116,Table2.5a!$A$3:$Y$198,N$2,FALSE)-VLOOKUP($A116,#REF!,N$2,FALSE))/VLOOKUP($A116,Table2.5a!$A$3:$Y$198,N$2,FALSE)</f>
        <v>#REF!</v>
      </c>
      <c r="O116" s="4" t="e">
        <f>(VLOOKUP($A116,Table2.5a!$A$3:$Y$198,O$2,FALSE)-VLOOKUP($A116,#REF!,O$2,FALSE))/VLOOKUP($A116,Table2.5a!$A$3:$Y$198,O$2,FALSE)</f>
        <v>#REF!</v>
      </c>
      <c r="P116" s="4" t="e">
        <f>(VLOOKUP($A116,Table2.5a!$A$3:$Y$198,P$2,FALSE)-VLOOKUP($A116,#REF!,P$2,FALSE))/VLOOKUP($A116,Table2.5a!$A$3:$Y$198,P$2,FALSE)</f>
        <v>#REF!</v>
      </c>
      <c r="Q116" s="4" t="e">
        <f>(VLOOKUP($A116,Table2.5a!$A$3:$Y$198,Q$2,FALSE)-VLOOKUP($A116,#REF!,Q$2,FALSE))/VLOOKUP($A116,Table2.5a!$A$3:$Y$198,Q$2,FALSE)</f>
        <v>#REF!</v>
      </c>
      <c r="R116" s="4" t="e">
        <f>(VLOOKUP($A116,Table2.5a!$A$3:$Y$198,R$2,FALSE)-VLOOKUP($A116,#REF!,R$2,FALSE))/VLOOKUP($A116,Table2.5a!$A$3:$Y$198,R$2,FALSE)</f>
        <v>#REF!</v>
      </c>
      <c r="S116" s="4" t="e">
        <f>(VLOOKUP($A116,Table2.5a!$A$3:$Y$198,S$2,FALSE)-VLOOKUP($A116,#REF!,S$2,FALSE))/VLOOKUP($A116,Table2.5a!$A$3:$Y$198,S$2,FALSE)</f>
        <v>#REF!</v>
      </c>
      <c r="T116" s="4" t="e">
        <f>(VLOOKUP($A116,Table2.5a!$A$3:$Y$198,T$2,FALSE)-VLOOKUP($A116,#REF!,T$2,FALSE))/VLOOKUP($A116,Table2.5a!$A$3:$Y$198,T$2,FALSE)</f>
        <v>#REF!</v>
      </c>
      <c r="V116" s="78" t="str">
        <f>VLOOKUP($A116,Table2.5a!$A$3:$Y$198,E$2,FALSE)</f>
        <v>Napakiak</v>
      </c>
      <c r="W116" s="79" t="str">
        <f>VLOOKUP($A116,Table2.5a!$A$3:$Y$198,F$2,FALSE)</f>
        <v>Bethel_grid</v>
      </c>
      <c r="X116" s="79" t="str">
        <f>VLOOKUP($A116,Table2.5a!$A$3:$Y$198,G$2,FALSE)</f>
        <v>Lower Yukon-Kuskokwim</v>
      </c>
      <c r="Y116" s="80">
        <f>VLOOKUP($A116,Table2.5a!$A$3:$Y$198,H$2,FALSE)</f>
        <v>298.69917219999996</v>
      </c>
      <c r="Z116" s="88" t="e">
        <f>VLOOKUP($A116,#REF!,E$2,FALSE)</f>
        <v>#REF!</v>
      </c>
      <c r="AA116" s="66" t="e">
        <f>VLOOKUP($A116,#REF!,F$2,FALSE)</f>
        <v>#REF!</v>
      </c>
      <c r="AB116" s="66" t="e">
        <f>VLOOKUP($A116,#REF!,G$2,FALSE)</f>
        <v>#REF!</v>
      </c>
      <c r="AC116" s="89" t="e">
        <f>VLOOKUP($A116,#REF!,H$2,FALSE)</f>
        <v>#REF!</v>
      </c>
      <c r="AD116" s="65">
        <f>VLOOKUP($A116,Table2.5a!$A$3:$Y$198,I$2,FALSE)</f>
        <v>386.72399999999999</v>
      </c>
      <c r="AE116" s="66">
        <f>VLOOKUP($A116,Table2.5a!$A$3:$Y$198,J$2,FALSE)</f>
        <v>104.33333333333333</v>
      </c>
      <c r="AF116" s="66">
        <f>VLOOKUP($A116,Table2.5a!$A$3:$Y$198,K$2,FALSE)</f>
        <v>0.77238333333333331</v>
      </c>
      <c r="AG116" s="67">
        <f>VLOOKUP($A116,Table2.5a!$A$3:$Y$198,L$2,FALSE)</f>
        <v>172.48941838333332</v>
      </c>
      <c r="AH116" s="88" t="e">
        <f>VLOOKUP($A116,#REF!,I$2,FALSE)</f>
        <v>#REF!</v>
      </c>
      <c r="AI116" s="66" t="e">
        <f>VLOOKUP($A116,#REF!,J$2,FALSE)</f>
        <v>#REF!</v>
      </c>
      <c r="AJ116" s="66" t="e">
        <f>VLOOKUP($A116,#REF!,K$2,FALSE)</f>
        <v>#REF!</v>
      </c>
      <c r="AK116" s="89" t="e">
        <f>VLOOKUP($A116,#REF!,L$2,FALSE)</f>
        <v>#REF!</v>
      </c>
      <c r="AL116" s="65">
        <f>VLOOKUP($A116,Table2.5a!$A$3:$Y$198,M$2,FALSE)</f>
        <v>223.321</v>
      </c>
      <c r="AM116" s="66">
        <f>VLOOKUP($A116,Table2.5a!$A$3:$Y$198,N$2,FALSE)</f>
        <v>4</v>
      </c>
      <c r="AN116" s="66">
        <f>VLOOKUP($A116,Table2.5a!$A$3:$Y$198,O$2,FALSE)</f>
        <v>0.77238333333333331</v>
      </c>
      <c r="AO116" s="67">
        <f>VLOOKUP($A116,Table2.5a!$A$3:$Y$198,P$2,FALSE)</f>
        <v>45.274793849999995</v>
      </c>
      <c r="AP116" s="88" t="e">
        <f>VLOOKUP($A116,#REF!,M$2,FALSE)</f>
        <v>#REF!</v>
      </c>
      <c r="AQ116" s="66" t="e">
        <f>VLOOKUP($A116,#REF!,N$2,FALSE)</f>
        <v>#REF!</v>
      </c>
      <c r="AR116" s="96" t="e">
        <f>VLOOKUP($A116,#REF!,O$2,FALSE)</f>
        <v>#REF!</v>
      </c>
      <c r="AS116" s="96" t="e">
        <f>VLOOKUP($A116,#REF!,P$2,FALSE)</f>
        <v>#REF!</v>
      </c>
      <c r="AT116" s="65">
        <f>VLOOKUP($A116,Table2.5a!$A$3:$Y$198,Q$2,FALSE)</f>
        <v>58.616999999999997</v>
      </c>
      <c r="AU116" s="66">
        <f>VLOOKUP($A116,Table2.5a!$A$3:$Y$198,R$2,FALSE)</f>
        <v>13.166666666666666</v>
      </c>
      <c r="AV116" s="66">
        <f>VLOOKUP($A116,Table2.5a!$A$3:$Y$198,S$2,FALSE)</f>
        <v>0.77238333333333331</v>
      </c>
      <c r="AW116" s="67">
        <f>VLOOKUP($A116,Table2.5a!$A$3:$Y$198,T$2,FALSE)</f>
        <v>516.46338443333332</v>
      </c>
      <c r="AX116" s="88" t="e">
        <f>VLOOKUP($A116,#REF!,Q$2,FALSE)</f>
        <v>#REF!</v>
      </c>
      <c r="AY116" s="66" t="e">
        <f>VLOOKUP($A116,#REF!,R$2,FALSE)</f>
        <v>#REF!</v>
      </c>
      <c r="AZ116" s="66" t="e">
        <f>VLOOKUP($A116,#REF!,S$2,FALSE)</f>
        <v>#REF!</v>
      </c>
      <c r="BA116" s="89" t="e">
        <f>VLOOKUP($A116,#REF!,T$2,FALSE)</f>
        <v>#REF!</v>
      </c>
    </row>
    <row r="117" spans="1:53" x14ac:dyDescent="0.25">
      <c r="A117" t="s">
        <v>1003</v>
      </c>
      <c r="B117">
        <f>VLOOKUP($A117,Table2.5a!$A$3:$Y$198,'2.5a comparison'!B$2,FALSE)</f>
        <v>332300</v>
      </c>
      <c r="C117">
        <f>VLOOKUP($A117,Table2.5a!$A$3:$Y$198,'2.5a comparison'!C$2,FALSE)</f>
        <v>625</v>
      </c>
      <c r="D117" t="str">
        <f>VLOOKUP($A117,Table2.5a!$A$3:$Y$198,'2.5a comparison'!D$2,FALSE)</f>
        <v>Napaskiak Electric Utility</v>
      </c>
      <c r="E117" s="4" t="e">
        <f>(VLOOKUP($A117,Table2.5a!$A$3:$Y$198,E$2,FALSE)-VLOOKUP($A117,#REF!,E$2,FALSE))/VLOOKUP($A117,Table2.5a!$A$3:$Y$198,E$2,FALSE)</f>
        <v>#VALUE!</v>
      </c>
      <c r="F117" s="4" t="e">
        <f>(VLOOKUP($A117,Table2.5a!$A$3:$Y$198,F$2,FALSE)-VLOOKUP($A117,#REF!,F$2,FALSE))/VLOOKUP($A117,Table2.5a!$A$3:$Y$198,F$2,FALSE)</f>
        <v>#VALUE!</v>
      </c>
      <c r="G117" s="4" t="e">
        <f>(VLOOKUP($A117,Table2.5a!$A$3:$Y$198,G$2,FALSE)-VLOOKUP($A117,#REF!,G$2,FALSE))/VLOOKUP($A117,Table2.5a!$A$3:$Y$198,G$2,FALSE)</f>
        <v>#VALUE!</v>
      </c>
      <c r="H117" s="4" t="e">
        <f>(VLOOKUP($A117,Table2.5a!$A$3:$Y$198,H$2,FALSE)-VLOOKUP($A117,#REF!,H$2,FALSE))/VLOOKUP($A117,Table2.5a!$A$3:$Y$198,H$2,FALSE)</f>
        <v>#REF!</v>
      </c>
      <c r="I117" s="4" t="e">
        <f>(VLOOKUP($A117,Table2.5a!$A$3:$Y$198,I$2,FALSE)-VLOOKUP($A117,#REF!,I$2,FALSE))/VLOOKUP($A117,Table2.5a!$A$3:$Y$198,I$2,FALSE)</f>
        <v>#REF!</v>
      </c>
      <c r="J117" s="4" t="e">
        <f>(VLOOKUP($A117,Table2.5a!$A$3:$Y$198,J$2,FALSE)-VLOOKUP($A117,#REF!,J$2,FALSE))/VLOOKUP($A117,Table2.5a!$A$3:$Y$198,J$2,FALSE)</f>
        <v>#REF!</v>
      </c>
      <c r="K117" s="4" t="e">
        <f>(VLOOKUP($A117,Table2.5a!$A$3:$Y$198,K$2,FALSE)-VLOOKUP($A117,#REF!,K$2,FALSE))/VLOOKUP($A117,Table2.5a!$A$3:$Y$198,K$2,FALSE)</f>
        <v>#REF!</v>
      </c>
      <c r="L117" s="4" t="e">
        <f>(VLOOKUP($A117,Table2.5a!$A$3:$Y$198,L$2,FALSE)-VLOOKUP($A117,#REF!,L$2,FALSE))/VLOOKUP($A117,Table2.5a!$A$3:$Y$198,L$2,FALSE)</f>
        <v>#REF!</v>
      </c>
      <c r="M117" s="4" t="e">
        <f>(VLOOKUP($A117,Table2.5a!$A$3:$Y$198,M$2,FALSE)-VLOOKUP($A117,#REF!,M$2,FALSE))/VLOOKUP($A117,Table2.5a!$A$3:$Y$198,M$2,FALSE)</f>
        <v>#REF!</v>
      </c>
      <c r="N117" s="4" t="e">
        <f>(VLOOKUP($A117,Table2.5a!$A$3:$Y$198,N$2,FALSE)-VLOOKUP($A117,#REF!,N$2,FALSE))/VLOOKUP($A117,Table2.5a!$A$3:$Y$198,N$2,FALSE)</f>
        <v>#REF!</v>
      </c>
      <c r="O117" s="4" t="e">
        <f>(VLOOKUP($A117,Table2.5a!$A$3:$Y$198,O$2,FALSE)-VLOOKUP($A117,#REF!,O$2,FALSE))/VLOOKUP($A117,Table2.5a!$A$3:$Y$198,O$2,FALSE)</f>
        <v>#REF!</v>
      </c>
      <c r="P117" s="4" t="e">
        <f>(VLOOKUP($A117,Table2.5a!$A$3:$Y$198,P$2,FALSE)-VLOOKUP($A117,#REF!,P$2,FALSE))/VLOOKUP($A117,Table2.5a!$A$3:$Y$198,P$2,FALSE)</f>
        <v>#REF!</v>
      </c>
      <c r="Q117" s="4" t="e">
        <f>(VLOOKUP($A117,Table2.5a!$A$3:$Y$198,Q$2,FALSE)-VLOOKUP($A117,#REF!,Q$2,FALSE))/VLOOKUP($A117,Table2.5a!$A$3:$Y$198,Q$2,FALSE)</f>
        <v>#REF!</v>
      </c>
      <c r="R117" s="4" t="e">
        <f>(VLOOKUP($A117,Table2.5a!$A$3:$Y$198,R$2,FALSE)-VLOOKUP($A117,#REF!,R$2,FALSE))/VLOOKUP($A117,Table2.5a!$A$3:$Y$198,R$2,FALSE)</f>
        <v>#REF!</v>
      </c>
      <c r="S117" s="4" t="e">
        <f>(VLOOKUP($A117,Table2.5a!$A$3:$Y$198,S$2,FALSE)-VLOOKUP($A117,#REF!,S$2,FALSE))/VLOOKUP($A117,Table2.5a!$A$3:$Y$198,S$2,FALSE)</f>
        <v>#REF!</v>
      </c>
      <c r="T117" s="4" t="e">
        <f>(VLOOKUP($A117,Table2.5a!$A$3:$Y$198,T$2,FALSE)-VLOOKUP($A117,#REF!,T$2,FALSE))/VLOOKUP($A117,Table2.5a!$A$3:$Y$198,T$2,FALSE)</f>
        <v>#REF!</v>
      </c>
      <c r="V117" s="78" t="str">
        <f>VLOOKUP($A117,Table2.5a!$A$3:$Y$198,E$2,FALSE)</f>
        <v>Napaskiak</v>
      </c>
      <c r="W117" s="79" t="str">
        <f>VLOOKUP($A117,Table2.5a!$A$3:$Y$198,F$2,FALSE)</f>
        <v>Napaskiak_grid</v>
      </c>
      <c r="X117" s="79" t="str">
        <f>VLOOKUP($A117,Table2.5a!$A$3:$Y$198,G$2,FALSE)</f>
        <v>Lower Yukon-Kuskokwim</v>
      </c>
      <c r="Y117" s="80">
        <f>VLOOKUP($A117,Table2.5a!$A$3:$Y$198,H$2,FALSE)</f>
        <v>286.08090000000004</v>
      </c>
      <c r="Z117" s="88" t="e">
        <f>VLOOKUP($A117,#REF!,E$2,FALSE)</f>
        <v>#REF!</v>
      </c>
      <c r="AA117" s="66" t="e">
        <f>VLOOKUP($A117,#REF!,F$2,FALSE)</f>
        <v>#REF!</v>
      </c>
      <c r="AB117" s="66" t="e">
        <f>VLOOKUP($A117,#REF!,G$2,FALSE)</f>
        <v>#REF!</v>
      </c>
      <c r="AC117" s="89" t="e">
        <f>VLOOKUP($A117,#REF!,H$2,FALSE)</f>
        <v>#REF!</v>
      </c>
      <c r="AD117" s="65">
        <f>VLOOKUP($A117,Table2.5a!$A$3:$Y$198,I$2,FALSE)</f>
        <v>408.68700000000001</v>
      </c>
      <c r="AE117" s="66">
        <f>VLOOKUP($A117,Table2.5a!$A$3:$Y$198,J$2,FALSE)</f>
        <v>111.66666666666667</v>
      </c>
      <c r="AF117" s="66">
        <f>VLOOKUP($A117,Table2.5a!$A$3:$Y$198,K$2,FALSE)</f>
        <v>0.70000000000000007</v>
      </c>
      <c r="AG117" s="67">
        <f>VLOOKUP($A117,Table2.5a!$A$3:$Y$198,L$2,FALSE)</f>
        <v>145.0274</v>
      </c>
      <c r="AH117" s="88" t="e">
        <f>VLOOKUP($A117,#REF!,I$2,FALSE)</f>
        <v>#REF!</v>
      </c>
      <c r="AI117" s="66" t="e">
        <f>VLOOKUP($A117,#REF!,J$2,FALSE)</f>
        <v>#REF!</v>
      </c>
      <c r="AJ117" s="66" t="e">
        <f>VLOOKUP($A117,#REF!,K$2,FALSE)</f>
        <v>#REF!</v>
      </c>
      <c r="AK117" s="89" t="e">
        <f>VLOOKUP($A117,#REF!,L$2,FALSE)</f>
        <v>#REF!</v>
      </c>
      <c r="AL117" s="65">
        <f>VLOOKUP($A117,Table2.5a!$A$3:$Y$198,M$2,FALSE)</f>
        <v>207.18199999999999</v>
      </c>
      <c r="AM117" s="66">
        <f>VLOOKUP($A117,Table2.5a!$A$3:$Y$198,N$2,FALSE)</f>
        <v>8</v>
      </c>
      <c r="AN117" s="66">
        <f>VLOOKUP($A117,Table2.5a!$A$3:$Y$198,O$2,FALSE)</f>
        <v>0.70000000000000007</v>
      </c>
      <c r="AO117" s="67">
        <f>VLOOKUP($A117,Table2.5a!$A$3:$Y$198,P$2,FALSE)</f>
        <v>34.203400000000002</v>
      </c>
      <c r="AP117" s="88" t="e">
        <f>VLOOKUP($A117,#REF!,M$2,FALSE)</f>
        <v>#REF!</v>
      </c>
      <c r="AQ117" s="66" t="e">
        <f>VLOOKUP($A117,#REF!,N$2,FALSE)</f>
        <v>#REF!</v>
      </c>
      <c r="AR117" s="96" t="e">
        <f>VLOOKUP($A117,#REF!,O$2,FALSE)</f>
        <v>#REF!</v>
      </c>
      <c r="AS117" s="96" t="e">
        <f>VLOOKUP($A117,#REF!,P$2,FALSE)</f>
        <v>#REF!</v>
      </c>
      <c r="AT117" s="65">
        <f>VLOOKUP($A117,Table2.5a!$A$3:$Y$198,Q$2,FALSE)</f>
        <v>48.861999999999995</v>
      </c>
      <c r="AU117" s="66">
        <f>VLOOKUP($A117,Table2.5a!$A$3:$Y$198,R$2,FALSE)</f>
        <v>23.166666666666668</v>
      </c>
      <c r="AV117" s="66">
        <f>VLOOKUP($A117,Table2.5a!$A$3:$Y$198,S$2,FALSE)</f>
        <v>0.70000000000000007</v>
      </c>
      <c r="AW117" s="67">
        <f>VLOOKUP($A117,Table2.5a!$A$3:$Y$198,T$2,FALSE)</f>
        <v>465.31170000000003</v>
      </c>
      <c r="AX117" s="88" t="e">
        <f>VLOOKUP($A117,#REF!,Q$2,FALSE)</f>
        <v>#REF!</v>
      </c>
      <c r="AY117" s="66" t="e">
        <f>VLOOKUP($A117,#REF!,R$2,FALSE)</f>
        <v>#REF!</v>
      </c>
      <c r="AZ117" s="66" t="e">
        <f>VLOOKUP($A117,#REF!,S$2,FALSE)</f>
        <v>#REF!</v>
      </c>
      <c r="BA117" s="89" t="e">
        <f>VLOOKUP($A117,#REF!,T$2,FALSE)</f>
        <v>#REF!</v>
      </c>
    </row>
    <row r="118" spans="1:53" x14ac:dyDescent="0.25">
      <c r="A118" t="s">
        <v>414</v>
      </c>
      <c r="B118">
        <f>VLOOKUP($A118,Table2.5a!$A$3:$Y$198,'2.5a comparison'!B$2,FALSE)</f>
        <v>331170</v>
      </c>
      <c r="C118">
        <f>VLOOKUP($A118,Table2.5a!$A$3:$Y$198,'2.5a comparison'!C$2,FALSE)</f>
        <v>2</v>
      </c>
      <c r="D118" t="str">
        <f>VLOOKUP($A118,Table2.5a!$A$3:$Y$198,'2.5a comparison'!D$2,FALSE)</f>
        <v>Alaska Power &amp; Telephone Company</v>
      </c>
      <c r="E118" s="4" t="e">
        <f>(VLOOKUP($A118,Table2.5a!$A$3:$Y$198,E$2,FALSE)-VLOOKUP($A118,#REF!,E$2,FALSE))/VLOOKUP($A118,Table2.5a!$A$3:$Y$198,E$2,FALSE)</f>
        <v>#VALUE!</v>
      </c>
      <c r="F118" s="4" t="e">
        <f>(VLOOKUP($A118,Table2.5a!$A$3:$Y$198,F$2,FALSE)-VLOOKUP($A118,#REF!,F$2,FALSE))/VLOOKUP($A118,Table2.5a!$A$3:$Y$198,F$2,FALSE)</f>
        <v>#VALUE!</v>
      </c>
      <c r="G118" s="4" t="e">
        <f>(VLOOKUP($A118,Table2.5a!$A$3:$Y$198,G$2,FALSE)-VLOOKUP($A118,#REF!,G$2,FALSE))/VLOOKUP($A118,Table2.5a!$A$3:$Y$198,G$2,FALSE)</f>
        <v>#VALUE!</v>
      </c>
      <c r="H118" s="4" t="e">
        <f>(VLOOKUP($A118,Table2.5a!$A$3:$Y$198,H$2,FALSE)-VLOOKUP($A118,#REF!,H$2,FALSE))/VLOOKUP($A118,Table2.5a!$A$3:$Y$198,H$2,FALSE)</f>
        <v>#REF!</v>
      </c>
      <c r="I118" s="4" t="e">
        <f>(VLOOKUP($A118,Table2.5a!$A$3:$Y$198,I$2,FALSE)-VLOOKUP($A118,#REF!,I$2,FALSE))/VLOOKUP($A118,Table2.5a!$A$3:$Y$198,I$2,FALSE)</f>
        <v>#REF!</v>
      </c>
      <c r="J118" s="4" t="e">
        <f>(VLOOKUP($A118,Table2.5a!$A$3:$Y$198,J$2,FALSE)-VLOOKUP($A118,#REF!,J$2,FALSE))/VLOOKUP($A118,Table2.5a!$A$3:$Y$198,J$2,FALSE)</f>
        <v>#REF!</v>
      </c>
      <c r="K118" s="4" t="e">
        <f>(VLOOKUP($A118,Table2.5a!$A$3:$Y$198,K$2,FALSE)-VLOOKUP($A118,#REF!,K$2,FALSE))/VLOOKUP($A118,Table2.5a!$A$3:$Y$198,K$2,FALSE)</f>
        <v>#REF!</v>
      </c>
      <c r="L118" s="4" t="e">
        <f>(VLOOKUP($A118,Table2.5a!$A$3:$Y$198,L$2,FALSE)-VLOOKUP($A118,#REF!,L$2,FALSE))/VLOOKUP($A118,Table2.5a!$A$3:$Y$198,L$2,FALSE)</f>
        <v>#REF!</v>
      </c>
      <c r="M118" s="4" t="e">
        <f>(VLOOKUP($A118,Table2.5a!$A$3:$Y$198,M$2,FALSE)-VLOOKUP($A118,#REF!,M$2,FALSE))/VLOOKUP($A118,Table2.5a!$A$3:$Y$198,M$2,FALSE)</f>
        <v>#REF!</v>
      </c>
      <c r="N118" s="4" t="e">
        <f>(VLOOKUP($A118,Table2.5a!$A$3:$Y$198,N$2,FALSE)-VLOOKUP($A118,#REF!,N$2,FALSE))/VLOOKUP($A118,Table2.5a!$A$3:$Y$198,N$2,FALSE)</f>
        <v>#REF!</v>
      </c>
      <c r="O118" s="4" t="e">
        <f>(VLOOKUP($A118,Table2.5a!$A$3:$Y$198,O$2,FALSE)-VLOOKUP($A118,#REF!,O$2,FALSE))/VLOOKUP($A118,Table2.5a!$A$3:$Y$198,O$2,FALSE)</f>
        <v>#REF!</v>
      </c>
      <c r="P118" s="4" t="e">
        <f>(VLOOKUP($A118,Table2.5a!$A$3:$Y$198,P$2,FALSE)-VLOOKUP($A118,#REF!,P$2,FALSE))/VLOOKUP($A118,Table2.5a!$A$3:$Y$198,P$2,FALSE)</f>
        <v>#REF!</v>
      </c>
      <c r="Q118" s="4" t="e">
        <f>(VLOOKUP($A118,Table2.5a!$A$3:$Y$198,Q$2,FALSE)-VLOOKUP($A118,#REF!,Q$2,FALSE))/VLOOKUP($A118,Table2.5a!$A$3:$Y$198,Q$2,FALSE)</f>
        <v>#REF!</v>
      </c>
      <c r="R118" s="4" t="e">
        <f>(VLOOKUP($A118,Table2.5a!$A$3:$Y$198,R$2,FALSE)-VLOOKUP($A118,#REF!,R$2,FALSE))/VLOOKUP($A118,Table2.5a!$A$3:$Y$198,R$2,FALSE)</f>
        <v>#REF!</v>
      </c>
      <c r="S118" s="4" t="e">
        <f>(VLOOKUP($A118,Table2.5a!$A$3:$Y$198,S$2,FALSE)-VLOOKUP($A118,#REF!,S$2,FALSE))/VLOOKUP($A118,Table2.5a!$A$3:$Y$198,S$2,FALSE)</f>
        <v>#REF!</v>
      </c>
      <c r="T118" s="4" t="e">
        <f>(VLOOKUP($A118,Table2.5a!$A$3:$Y$198,T$2,FALSE)-VLOOKUP($A118,#REF!,T$2,FALSE))/VLOOKUP($A118,Table2.5a!$A$3:$Y$198,T$2,FALSE)</f>
        <v>#REF!</v>
      </c>
      <c r="V118" s="78" t="str">
        <f>VLOOKUP($A118,Table2.5a!$A$3:$Y$198,E$2,FALSE)</f>
        <v>Naukati Bay</v>
      </c>
      <c r="W118" s="79" t="str">
        <f>VLOOKUP($A118,Table2.5a!$A$3:$Y$198,F$2,FALSE)</f>
        <v>Prince of Wales Is._grid</v>
      </c>
      <c r="X118" s="79" t="str">
        <f>VLOOKUP($A118,Table2.5a!$A$3:$Y$198,G$2,FALSE)</f>
        <v>Southeast</v>
      </c>
      <c r="Y118" s="80">
        <f>VLOOKUP($A118,Table2.5a!$A$3:$Y$198,H$2,FALSE)</f>
        <v>134.54864482499997</v>
      </c>
      <c r="Z118" s="88" t="e">
        <f>VLOOKUP($A118,#REF!,E$2,FALSE)</f>
        <v>#REF!</v>
      </c>
      <c r="AA118" s="66" t="e">
        <f>VLOOKUP($A118,#REF!,F$2,FALSE)</f>
        <v>#REF!</v>
      </c>
      <c r="AB118" s="66" t="e">
        <f>VLOOKUP($A118,#REF!,G$2,FALSE)</f>
        <v>#REF!</v>
      </c>
      <c r="AC118" s="89" t="e">
        <f>VLOOKUP($A118,#REF!,H$2,FALSE)</f>
        <v>#REF!</v>
      </c>
      <c r="AD118" s="65">
        <f>VLOOKUP($A118,Table2.5a!$A$3:$Y$198,I$2,FALSE)</f>
        <v>457.947</v>
      </c>
      <c r="AE118" s="66">
        <f>VLOOKUP($A118,Table2.5a!$A$3:$Y$198,J$2,FALSE)</f>
        <v>88.583333333333329</v>
      </c>
      <c r="AF118" s="66">
        <f>VLOOKUP($A118,Table2.5a!$A$3:$Y$198,K$2,FALSE)</f>
        <v>0.29380833333333328</v>
      </c>
      <c r="AG118" s="67">
        <f>VLOOKUP($A118,Table2.5a!$A$3:$Y$198,L$2,FALSE)</f>
        <v>43.849424708333331</v>
      </c>
      <c r="AH118" s="88" t="e">
        <f>VLOOKUP($A118,#REF!,I$2,FALSE)</f>
        <v>#REF!</v>
      </c>
      <c r="AI118" s="66" t="e">
        <f>VLOOKUP($A118,#REF!,J$2,FALSE)</f>
        <v>#REF!</v>
      </c>
      <c r="AJ118" s="66" t="e">
        <f>VLOOKUP($A118,#REF!,K$2,FALSE)</f>
        <v>#REF!</v>
      </c>
      <c r="AK118" s="89" t="e">
        <f>VLOOKUP($A118,#REF!,L$2,FALSE)</f>
        <v>#REF!</v>
      </c>
      <c r="AL118" s="65">
        <f>VLOOKUP($A118,Table2.5a!$A$3:$Y$198,M$2,FALSE)</f>
        <v>149.245</v>
      </c>
      <c r="AM118" s="66">
        <f>VLOOKUP($A118,Table2.5a!$A$3:$Y$198,N$2,FALSE)</f>
        <v>0</v>
      </c>
      <c r="AN118" s="66">
        <f>VLOOKUP($A118,Table2.5a!$A$3:$Y$198,O$2,FALSE)</f>
        <v>0.29380833333333328</v>
      </c>
      <c r="AO118" s="67">
        <f>VLOOKUP($A118,Table2.5a!$A$3:$Y$198,P$2,FALSE)</f>
        <v>13.571006916666663</v>
      </c>
      <c r="AP118" s="88" t="e">
        <f>VLOOKUP($A118,#REF!,M$2,FALSE)</f>
        <v>#REF!</v>
      </c>
      <c r="AQ118" s="66" t="e">
        <f>VLOOKUP($A118,#REF!,N$2,FALSE)</f>
        <v>#REF!</v>
      </c>
      <c r="AR118" s="96" t="e">
        <f>VLOOKUP($A118,#REF!,O$2,FALSE)</f>
        <v>#REF!</v>
      </c>
      <c r="AS118" s="96" t="e">
        <f>VLOOKUP($A118,#REF!,P$2,FALSE)</f>
        <v>#REF!</v>
      </c>
      <c r="AT118" s="65">
        <f>VLOOKUP($A118,Table2.5a!$A$3:$Y$198,Q$2,FALSE)</f>
        <v>46.19</v>
      </c>
      <c r="AU118" s="66">
        <f>VLOOKUP($A118,Table2.5a!$A$3:$Y$198,R$2,FALSE)</f>
        <v>18.083333333333336</v>
      </c>
      <c r="AV118" s="66">
        <f>VLOOKUP($A118,Table2.5a!$A$3:$Y$198,S$2,FALSE)</f>
        <v>0.29380833333333328</v>
      </c>
      <c r="AW118" s="67">
        <f>VLOOKUP($A118,Table2.5a!$A$3:$Y$198,T$2,FALSE)</f>
        <v>191.96907644999999</v>
      </c>
      <c r="AX118" s="88" t="e">
        <f>VLOOKUP($A118,#REF!,Q$2,FALSE)</f>
        <v>#REF!</v>
      </c>
      <c r="AY118" s="66" t="e">
        <f>VLOOKUP($A118,#REF!,R$2,FALSE)</f>
        <v>#REF!</v>
      </c>
      <c r="AZ118" s="66" t="e">
        <f>VLOOKUP($A118,#REF!,S$2,FALSE)</f>
        <v>#REF!</v>
      </c>
      <c r="BA118" s="89" t="e">
        <f>VLOOKUP($A118,#REF!,T$2,FALSE)</f>
        <v>#REF!</v>
      </c>
    </row>
    <row r="119" spans="1:53" x14ac:dyDescent="0.25">
      <c r="A119" t="s">
        <v>847</v>
      </c>
      <c r="B119">
        <f>VLOOKUP($A119,Table2.5a!$A$3:$Y$198,'2.5a comparison'!B$2,FALSE)</f>
        <v>332320</v>
      </c>
      <c r="C119">
        <f>VLOOKUP($A119,Table2.5a!$A$3:$Y$198,'2.5a comparison'!C$2,FALSE)</f>
        <v>340</v>
      </c>
      <c r="D119" t="str">
        <f>VLOOKUP($A119,Table2.5a!$A$3:$Y$198,'2.5a comparison'!D$2,FALSE)</f>
        <v>Nelson Lagoon Electrical Coop</v>
      </c>
      <c r="E119" s="4" t="e">
        <f>(VLOOKUP($A119,Table2.5a!$A$3:$Y$198,E$2,FALSE)-VLOOKUP($A119,#REF!,E$2,FALSE))/VLOOKUP($A119,Table2.5a!$A$3:$Y$198,E$2,FALSE)</f>
        <v>#VALUE!</v>
      </c>
      <c r="F119" s="4" t="e">
        <f>(VLOOKUP($A119,Table2.5a!$A$3:$Y$198,F$2,FALSE)-VLOOKUP($A119,#REF!,F$2,FALSE))/VLOOKUP($A119,Table2.5a!$A$3:$Y$198,F$2,FALSE)</f>
        <v>#VALUE!</v>
      </c>
      <c r="G119" s="4" t="e">
        <f>(VLOOKUP($A119,Table2.5a!$A$3:$Y$198,G$2,FALSE)-VLOOKUP($A119,#REF!,G$2,FALSE))/VLOOKUP($A119,Table2.5a!$A$3:$Y$198,G$2,FALSE)</f>
        <v>#VALUE!</v>
      </c>
      <c r="H119" s="4" t="e">
        <f>(VLOOKUP($A119,Table2.5a!$A$3:$Y$198,H$2,FALSE)-VLOOKUP($A119,#REF!,H$2,FALSE))/VLOOKUP($A119,Table2.5a!$A$3:$Y$198,H$2,FALSE)</f>
        <v>#REF!</v>
      </c>
      <c r="I119" s="4" t="e">
        <f>(VLOOKUP($A119,Table2.5a!$A$3:$Y$198,I$2,FALSE)-VLOOKUP($A119,#REF!,I$2,FALSE))/VLOOKUP($A119,Table2.5a!$A$3:$Y$198,I$2,FALSE)</f>
        <v>#REF!</v>
      </c>
      <c r="J119" s="4" t="e">
        <f>(VLOOKUP($A119,Table2.5a!$A$3:$Y$198,J$2,FALSE)-VLOOKUP($A119,#REF!,J$2,FALSE))/VLOOKUP($A119,Table2.5a!$A$3:$Y$198,J$2,FALSE)</f>
        <v>#REF!</v>
      </c>
      <c r="K119" s="4" t="e">
        <f>(VLOOKUP($A119,Table2.5a!$A$3:$Y$198,K$2,FALSE)-VLOOKUP($A119,#REF!,K$2,FALSE))/VLOOKUP($A119,Table2.5a!$A$3:$Y$198,K$2,FALSE)</f>
        <v>#REF!</v>
      </c>
      <c r="L119" s="4" t="e">
        <f>(VLOOKUP($A119,Table2.5a!$A$3:$Y$198,L$2,FALSE)-VLOOKUP($A119,#REF!,L$2,FALSE))/VLOOKUP($A119,Table2.5a!$A$3:$Y$198,L$2,FALSE)</f>
        <v>#REF!</v>
      </c>
      <c r="M119" s="4" t="e">
        <f>(VLOOKUP($A119,Table2.5a!$A$3:$Y$198,M$2,FALSE)-VLOOKUP($A119,#REF!,M$2,FALSE))/VLOOKUP($A119,Table2.5a!$A$3:$Y$198,M$2,FALSE)</f>
        <v>#REF!</v>
      </c>
      <c r="N119" s="4" t="e">
        <f>(VLOOKUP($A119,Table2.5a!$A$3:$Y$198,N$2,FALSE)-VLOOKUP($A119,#REF!,N$2,FALSE))/VLOOKUP($A119,Table2.5a!$A$3:$Y$198,N$2,FALSE)</f>
        <v>#REF!</v>
      </c>
      <c r="O119" s="4" t="e">
        <f>(VLOOKUP($A119,Table2.5a!$A$3:$Y$198,O$2,FALSE)-VLOOKUP($A119,#REF!,O$2,FALSE))/VLOOKUP($A119,Table2.5a!$A$3:$Y$198,O$2,FALSE)</f>
        <v>#REF!</v>
      </c>
      <c r="P119" s="4" t="e">
        <f>(VLOOKUP($A119,Table2.5a!$A$3:$Y$198,P$2,FALSE)-VLOOKUP($A119,#REF!,P$2,FALSE))/VLOOKUP($A119,Table2.5a!$A$3:$Y$198,P$2,FALSE)</f>
        <v>#REF!</v>
      </c>
      <c r="Q119" s="4" t="e">
        <f>(VLOOKUP($A119,Table2.5a!$A$3:$Y$198,Q$2,FALSE)-VLOOKUP($A119,#REF!,Q$2,FALSE))/VLOOKUP($A119,Table2.5a!$A$3:$Y$198,Q$2,FALSE)</f>
        <v>#REF!</v>
      </c>
      <c r="R119" s="4" t="e">
        <f>(VLOOKUP($A119,Table2.5a!$A$3:$Y$198,R$2,FALSE)-VLOOKUP($A119,#REF!,R$2,FALSE))/VLOOKUP($A119,Table2.5a!$A$3:$Y$198,R$2,FALSE)</f>
        <v>#REF!</v>
      </c>
      <c r="S119" s="4" t="e">
        <f>(VLOOKUP($A119,Table2.5a!$A$3:$Y$198,S$2,FALSE)-VLOOKUP($A119,#REF!,S$2,FALSE))/VLOOKUP($A119,Table2.5a!$A$3:$Y$198,S$2,FALSE)</f>
        <v>#REF!</v>
      </c>
      <c r="T119" s="4" t="e">
        <f>(VLOOKUP($A119,Table2.5a!$A$3:$Y$198,T$2,FALSE)-VLOOKUP($A119,#REF!,T$2,FALSE))/VLOOKUP($A119,Table2.5a!$A$3:$Y$198,T$2,FALSE)</f>
        <v>#REF!</v>
      </c>
      <c r="V119" s="78" t="str">
        <f>VLOOKUP($A119,Table2.5a!$A$3:$Y$198,E$2,FALSE)</f>
        <v>Nelson Lagoon</v>
      </c>
      <c r="W119" s="79" t="str">
        <f>VLOOKUP($A119,Table2.5a!$A$3:$Y$198,F$2,FALSE)</f>
        <v>Nelson Lagoon_grid</v>
      </c>
      <c r="X119" s="79" t="str">
        <f>VLOOKUP($A119,Table2.5a!$A$3:$Y$198,G$2,FALSE)</f>
        <v>Aleutians</v>
      </c>
      <c r="Y119" s="80">
        <f>VLOOKUP($A119,Table2.5a!$A$3:$Y$198,H$2,FALSE)</f>
        <v>102.29016</v>
      </c>
      <c r="Z119" s="88" t="e">
        <f>VLOOKUP($A119,#REF!,E$2,FALSE)</f>
        <v>#REF!</v>
      </c>
      <c r="AA119" s="66" t="e">
        <f>VLOOKUP($A119,#REF!,F$2,FALSE)</f>
        <v>#REF!</v>
      </c>
      <c r="AB119" s="66" t="e">
        <f>VLOOKUP($A119,#REF!,G$2,FALSE)</f>
        <v>#REF!</v>
      </c>
      <c r="AC119" s="89" t="e">
        <f>VLOOKUP($A119,#REF!,H$2,FALSE)</f>
        <v>#REF!</v>
      </c>
      <c r="AD119" s="65">
        <f>VLOOKUP($A119,Table2.5a!$A$3:$Y$198,I$2,FALSE)</f>
        <v>121.774</v>
      </c>
      <c r="AE119" s="66">
        <f>VLOOKUP($A119,Table2.5a!$A$3:$Y$198,J$2,FALSE)</f>
        <v>30.5</v>
      </c>
      <c r="AF119" s="66">
        <f>VLOOKUP($A119,Table2.5a!$A$3:$Y$198,K$2,FALSE)</f>
        <v>0.84</v>
      </c>
      <c r="AG119" s="67">
        <f>VLOOKUP($A119,Table2.5a!$A$3:$Y$198,L$2,FALSE)</f>
        <v>71.102639999999994</v>
      </c>
      <c r="AH119" s="88" t="e">
        <f>VLOOKUP($A119,#REF!,I$2,FALSE)</f>
        <v>#REF!</v>
      </c>
      <c r="AI119" s="66" t="e">
        <f>VLOOKUP($A119,#REF!,J$2,FALSE)</f>
        <v>#REF!</v>
      </c>
      <c r="AJ119" s="66" t="e">
        <f>VLOOKUP($A119,#REF!,K$2,FALSE)</f>
        <v>#REF!</v>
      </c>
      <c r="AK119" s="89" t="e">
        <f>VLOOKUP($A119,#REF!,L$2,FALSE)</f>
        <v>#REF!</v>
      </c>
      <c r="AL119" s="65">
        <f>VLOOKUP($A119,Table2.5a!$A$3:$Y$198,M$2,FALSE)</f>
        <v>84.646000000000001</v>
      </c>
      <c r="AM119" s="66">
        <f>VLOOKUP($A119,Table2.5a!$A$3:$Y$198,N$2,FALSE)</f>
        <v>7.5</v>
      </c>
      <c r="AN119" s="66">
        <f>VLOOKUP($A119,Table2.5a!$A$3:$Y$198,O$2,FALSE)</f>
        <v>0.84</v>
      </c>
      <c r="AO119" s="67">
        <f>VLOOKUP($A119,Table2.5a!$A$3:$Y$198,P$2,FALSE)</f>
        <v>30.066959999999995</v>
      </c>
      <c r="AP119" s="88" t="e">
        <f>VLOOKUP($A119,#REF!,M$2,FALSE)</f>
        <v>#REF!</v>
      </c>
      <c r="AQ119" s="66" t="e">
        <f>VLOOKUP($A119,#REF!,N$2,FALSE)</f>
        <v>#REF!</v>
      </c>
      <c r="AR119" s="96" t="e">
        <f>VLOOKUP($A119,#REF!,O$2,FALSE)</f>
        <v>#REF!</v>
      </c>
      <c r="AS119" s="96" t="e">
        <f>VLOOKUP($A119,#REF!,P$2,FALSE)</f>
        <v>#REF!</v>
      </c>
      <c r="AT119" s="65">
        <f>VLOOKUP($A119,Table2.5a!$A$3:$Y$198,Q$2,FALSE)</f>
        <v>35.793999999999997</v>
      </c>
      <c r="AU119" s="66">
        <f>VLOOKUP($A119,Table2.5a!$A$3:$Y$198,R$2,FALSE)</f>
        <v>21.666666666666668</v>
      </c>
      <c r="AV119" s="66">
        <f>VLOOKUP($A119,Table2.5a!$A$3:$Y$198,S$2,FALSE)</f>
        <v>0.84</v>
      </c>
      <c r="AW119" s="67">
        <f>VLOOKUP($A119,Table2.5a!$A$3:$Y$198,T$2,FALSE)</f>
        <v>203.45975999999999</v>
      </c>
      <c r="AX119" s="88" t="e">
        <f>VLOOKUP($A119,#REF!,Q$2,FALSE)</f>
        <v>#REF!</v>
      </c>
      <c r="AY119" s="66" t="e">
        <f>VLOOKUP($A119,#REF!,R$2,FALSE)</f>
        <v>#REF!</v>
      </c>
      <c r="AZ119" s="66" t="e">
        <f>VLOOKUP($A119,#REF!,S$2,FALSE)</f>
        <v>#REF!</v>
      </c>
      <c r="BA119" s="89" t="e">
        <f>VLOOKUP($A119,#REF!,T$2,FALSE)</f>
        <v>#REF!</v>
      </c>
    </row>
    <row r="120" spans="1:53" x14ac:dyDescent="0.25">
      <c r="A120" t="s">
        <v>645</v>
      </c>
      <c r="B120">
        <f>VLOOKUP($A120,Table2.5a!$A$3:$Y$198,'2.5a comparison'!B$2,FALSE)</f>
        <v>331480</v>
      </c>
      <c r="C120">
        <f>VLOOKUP($A120,Table2.5a!$A$3:$Y$198,'2.5a comparison'!C$2,FALSE)</f>
        <v>169</v>
      </c>
      <c r="D120" t="str">
        <f>VLOOKUP($A120,Table2.5a!$A$3:$Y$198,'2.5a comparison'!D$2,FALSE)</f>
        <v>Alaska Village Electric Cooperative</v>
      </c>
      <c r="E120" s="4" t="e">
        <f>(VLOOKUP($A120,Table2.5a!$A$3:$Y$198,E$2,FALSE)-VLOOKUP($A120,#REF!,E$2,FALSE))/VLOOKUP($A120,Table2.5a!$A$3:$Y$198,E$2,FALSE)</f>
        <v>#VALUE!</v>
      </c>
      <c r="F120" s="4" t="e">
        <f>(VLOOKUP($A120,Table2.5a!$A$3:$Y$198,F$2,FALSE)-VLOOKUP($A120,#REF!,F$2,FALSE))/VLOOKUP($A120,Table2.5a!$A$3:$Y$198,F$2,FALSE)</f>
        <v>#VALUE!</v>
      </c>
      <c r="G120" s="4" t="e">
        <f>(VLOOKUP($A120,Table2.5a!$A$3:$Y$198,G$2,FALSE)-VLOOKUP($A120,#REF!,G$2,FALSE))/VLOOKUP($A120,Table2.5a!$A$3:$Y$198,G$2,FALSE)</f>
        <v>#VALUE!</v>
      </c>
      <c r="H120" s="4" t="e">
        <f>(VLOOKUP($A120,Table2.5a!$A$3:$Y$198,H$2,FALSE)-VLOOKUP($A120,#REF!,H$2,FALSE))/VLOOKUP($A120,Table2.5a!$A$3:$Y$198,H$2,FALSE)</f>
        <v>#REF!</v>
      </c>
      <c r="I120" s="4" t="e">
        <f>(VLOOKUP($A120,Table2.5a!$A$3:$Y$198,I$2,FALSE)-VLOOKUP($A120,#REF!,I$2,FALSE))/VLOOKUP($A120,Table2.5a!$A$3:$Y$198,I$2,FALSE)</f>
        <v>#REF!</v>
      </c>
      <c r="J120" s="4" t="e">
        <f>(VLOOKUP($A120,Table2.5a!$A$3:$Y$198,J$2,FALSE)-VLOOKUP($A120,#REF!,J$2,FALSE))/VLOOKUP($A120,Table2.5a!$A$3:$Y$198,J$2,FALSE)</f>
        <v>#REF!</v>
      </c>
      <c r="K120" s="4" t="e">
        <f>(VLOOKUP($A120,Table2.5a!$A$3:$Y$198,K$2,FALSE)-VLOOKUP($A120,#REF!,K$2,FALSE))/VLOOKUP($A120,Table2.5a!$A$3:$Y$198,K$2,FALSE)</f>
        <v>#REF!</v>
      </c>
      <c r="L120" s="4" t="e">
        <f>(VLOOKUP($A120,Table2.5a!$A$3:$Y$198,L$2,FALSE)-VLOOKUP($A120,#REF!,L$2,FALSE))/VLOOKUP($A120,Table2.5a!$A$3:$Y$198,L$2,FALSE)</f>
        <v>#REF!</v>
      </c>
      <c r="M120" s="4" t="e">
        <f>(VLOOKUP($A120,Table2.5a!$A$3:$Y$198,M$2,FALSE)-VLOOKUP($A120,#REF!,M$2,FALSE))/VLOOKUP($A120,Table2.5a!$A$3:$Y$198,M$2,FALSE)</f>
        <v>#REF!</v>
      </c>
      <c r="N120" s="4" t="e">
        <f>(VLOOKUP($A120,Table2.5a!$A$3:$Y$198,N$2,FALSE)-VLOOKUP($A120,#REF!,N$2,FALSE))/VLOOKUP($A120,Table2.5a!$A$3:$Y$198,N$2,FALSE)</f>
        <v>#REF!</v>
      </c>
      <c r="O120" s="4" t="e">
        <f>(VLOOKUP($A120,Table2.5a!$A$3:$Y$198,O$2,FALSE)-VLOOKUP($A120,#REF!,O$2,FALSE))/VLOOKUP($A120,Table2.5a!$A$3:$Y$198,O$2,FALSE)</f>
        <v>#REF!</v>
      </c>
      <c r="P120" s="4" t="e">
        <f>(VLOOKUP($A120,Table2.5a!$A$3:$Y$198,P$2,FALSE)-VLOOKUP($A120,#REF!,P$2,FALSE))/VLOOKUP($A120,Table2.5a!$A$3:$Y$198,P$2,FALSE)</f>
        <v>#REF!</v>
      </c>
      <c r="Q120" s="4" t="e">
        <f>(VLOOKUP($A120,Table2.5a!$A$3:$Y$198,Q$2,FALSE)-VLOOKUP($A120,#REF!,Q$2,FALSE))/VLOOKUP($A120,Table2.5a!$A$3:$Y$198,Q$2,FALSE)</f>
        <v>#REF!</v>
      </c>
      <c r="R120" s="4" t="e">
        <f>(VLOOKUP($A120,Table2.5a!$A$3:$Y$198,R$2,FALSE)-VLOOKUP($A120,#REF!,R$2,FALSE))/VLOOKUP($A120,Table2.5a!$A$3:$Y$198,R$2,FALSE)</f>
        <v>#REF!</v>
      </c>
      <c r="S120" s="4" t="e">
        <f>(VLOOKUP($A120,Table2.5a!$A$3:$Y$198,S$2,FALSE)-VLOOKUP($A120,#REF!,S$2,FALSE))/VLOOKUP($A120,Table2.5a!$A$3:$Y$198,S$2,FALSE)</f>
        <v>#REF!</v>
      </c>
      <c r="T120" s="4" t="e">
        <f>(VLOOKUP($A120,Table2.5a!$A$3:$Y$198,T$2,FALSE)-VLOOKUP($A120,#REF!,T$2,FALSE))/VLOOKUP($A120,Table2.5a!$A$3:$Y$198,T$2,FALSE)</f>
        <v>#REF!</v>
      </c>
      <c r="V120" s="78" t="str">
        <f>VLOOKUP($A120,Table2.5a!$A$3:$Y$198,E$2,FALSE)</f>
        <v>New Stuyahok</v>
      </c>
      <c r="W120" s="79" t="str">
        <f>VLOOKUP($A120,Table2.5a!$A$3:$Y$198,F$2,FALSE)</f>
        <v>New_Stuyahok_grid</v>
      </c>
      <c r="X120" s="79" t="str">
        <f>VLOOKUP($A120,Table2.5a!$A$3:$Y$198,G$2,FALSE)</f>
        <v>Bristol Bay</v>
      </c>
      <c r="Y120" s="80">
        <f>VLOOKUP($A120,Table2.5a!$A$3:$Y$198,H$2,FALSE)</f>
        <v>318.16017664166668</v>
      </c>
      <c r="Z120" s="88" t="e">
        <f>VLOOKUP($A120,#REF!,E$2,FALSE)</f>
        <v>#REF!</v>
      </c>
      <c r="AA120" s="66" t="e">
        <f>VLOOKUP($A120,#REF!,F$2,FALSE)</f>
        <v>#REF!</v>
      </c>
      <c r="AB120" s="66" t="e">
        <f>VLOOKUP($A120,#REF!,G$2,FALSE)</f>
        <v>#REF!</v>
      </c>
      <c r="AC120" s="89" t="e">
        <f>VLOOKUP($A120,#REF!,H$2,FALSE)</f>
        <v>#REF!</v>
      </c>
      <c r="AD120" s="65">
        <f>VLOOKUP($A120,Table2.5a!$A$3:$Y$198,I$2,FALSE)</f>
        <v>584.70100000000002</v>
      </c>
      <c r="AE120" s="66">
        <f>VLOOKUP($A120,Table2.5a!$A$3:$Y$198,J$2,FALSE)</f>
        <v>105.83333333333333</v>
      </c>
      <c r="AF120" s="66">
        <f>VLOOKUP($A120,Table2.5a!$A$3:$Y$198,K$2,FALSE)</f>
        <v>0.54414166666666663</v>
      </c>
      <c r="AG120" s="67">
        <f>VLOOKUP($A120,Table2.5a!$A$3:$Y$198,L$2,FALSE)</f>
        <v>51.006207408333324</v>
      </c>
      <c r="AH120" s="88" t="e">
        <f>VLOOKUP($A120,#REF!,I$2,FALSE)</f>
        <v>#REF!</v>
      </c>
      <c r="AI120" s="66" t="e">
        <f>VLOOKUP($A120,#REF!,J$2,FALSE)</f>
        <v>#REF!</v>
      </c>
      <c r="AJ120" s="66" t="e">
        <f>VLOOKUP($A120,#REF!,K$2,FALSE)</f>
        <v>#REF!</v>
      </c>
      <c r="AK120" s="89" t="e">
        <f>VLOOKUP($A120,#REF!,L$2,FALSE)</f>
        <v>#REF!</v>
      </c>
      <c r="AL120" s="65">
        <f>VLOOKUP($A120,Table2.5a!$A$3:$Y$198,M$2,FALSE)</f>
        <v>93.736999999999995</v>
      </c>
      <c r="AM120" s="66">
        <f>VLOOKUP($A120,Table2.5a!$A$3:$Y$198,N$2,FALSE)</f>
        <v>10</v>
      </c>
      <c r="AN120" s="66">
        <f>VLOOKUP($A120,Table2.5a!$A$3:$Y$198,O$2,FALSE)</f>
        <v>0.54414166666666663</v>
      </c>
      <c r="AO120" s="67">
        <f>VLOOKUP($A120,Table2.5a!$A$3:$Y$198,P$2,FALSE)</f>
        <v>372.96177217499996</v>
      </c>
      <c r="AP120" s="88" t="e">
        <f>VLOOKUP($A120,#REF!,M$2,FALSE)</f>
        <v>#REF!</v>
      </c>
      <c r="AQ120" s="66" t="e">
        <f>VLOOKUP($A120,#REF!,N$2,FALSE)</f>
        <v>#REF!</v>
      </c>
      <c r="AR120" s="96" t="e">
        <f>VLOOKUP($A120,#REF!,O$2,FALSE)</f>
        <v>#REF!</v>
      </c>
      <c r="AS120" s="96" t="e">
        <f>VLOOKUP($A120,#REF!,P$2,FALSE)</f>
        <v>#REF!</v>
      </c>
      <c r="AT120" s="65">
        <f>VLOOKUP($A120,Table2.5a!$A$3:$Y$198,Q$2,FALSE)</f>
        <v>685.41300000000001</v>
      </c>
      <c r="AU120" s="66">
        <f>VLOOKUP($A120,Table2.5a!$A$3:$Y$198,R$2,FALSE)</f>
        <v>37.833333333333336</v>
      </c>
      <c r="AV120" s="66">
        <f>VLOOKUP($A120,Table2.5a!$A$3:$Y$198,S$2,FALSE)</f>
        <v>0.54414166666666663</v>
      </c>
      <c r="AW120" s="67">
        <f>VLOOKUP($A120,Table2.5a!$A$3:$Y$198,T$2,FALSE)</f>
        <v>742.128156225</v>
      </c>
      <c r="AX120" s="88" t="e">
        <f>VLOOKUP($A120,#REF!,Q$2,FALSE)</f>
        <v>#REF!</v>
      </c>
      <c r="AY120" s="66" t="e">
        <f>VLOOKUP($A120,#REF!,R$2,FALSE)</f>
        <v>#REF!</v>
      </c>
      <c r="AZ120" s="66" t="e">
        <f>VLOOKUP($A120,#REF!,S$2,FALSE)</f>
        <v>#REF!</v>
      </c>
      <c r="BA120" s="89" t="e">
        <f>VLOOKUP($A120,#REF!,T$2,FALSE)</f>
        <v>#REF!</v>
      </c>
    </row>
    <row r="121" spans="1:53" x14ac:dyDescent="0.25">
      <c r="A121" t="s">
        <v>917</v>
      </c>
      <c r="B121">
        <f>VLOOKUP($A121,Table2.5a!$A$3:$Y$198,'2.5a comparison'!B$2,FALSE)</f>
        <v>332870</v>
      </c>
      <c r="C121">
        <f>VLOOKUP($A121,Table2.5a!$A$3:$Y$198,'2.5a comparison'!C$2,FALSE)</f>
        <v>375</v>
      </c>
      <c r="D121" t="str">
        <f>VLOOKUP($A121,Table2.5a!$A$3:$Y$198,'2.5a comparison'!D$2,FALSE)</f>
        <v>Ungusraq Power Company</v>
      </c>
      <c r="E121" s="4" t="e">
        <f>(VLOOKUP($A121,Table2.5a!$A$3:$Y$198,E$2,FALSE)-VLOOKUP($A121,#REF!,E$2,FALSE))/VLOOKUP($A121,Table2.5a!$A$3:$Y$198,E$2,FALSE)</f>
        <v>#VALUE!</v>
      </c>
      <c r="F121" s="4" t="e">
        <f>(VLOOKUP($A121,Table2.5a!$A$3:$Y$198,F$2,FALSE)-VLOOKUP($A121,#REF!,F$2,FALSE))/VLOOKUP($A121,Table2.5a!$A$3:$Y$198,F$2,FALSE)</f>
        <v>#VALUE!</v>
      </c>
      <c r="G121" s="4" t="e">
        <f>(VLOOKUP($A121,Table2.5a!$A$3:$Y$198,G$2,FALSE)-VLOOKUP($A121,#REF!,G$2,FALSE))/VLOOKUP($A121,Table2.5a!$A$3:$Y$198,G$2,FALSE)</f>
        <v>#VALUE!</v>
      </c>
      <c r="H121" s="4" t="e">
        <f>(VLOOKUP($A121,Table2.5a!$A$3:$Y$198,H$2,FALSE)-VLOOKUP($A121,#REF!,H$2,FALSE))/VLOOKUP($A121,Table2.5a!$A$3:$Y$198,H$2,FALSE)</f>
        <v>#REF!</v>
      </c>
      <c r="I121" s="4" t="e">
        <f>(VLOOKUP($A121,Table2.5a!$A$3:$Y$198,I$2,FALSE)-VLOOKUP($A121,#REF!,I$2,FALSE))/VLOOKUP($A121,Table2.5a!$A$3:$Y$198,I$2,FALSE)</f>
        <v>#REF!</v>
      </c>
      <c r="J121" s="4" t="e">
        <f>(VLOOKUP($A121,Table2.5a!$A$3:$Y$198,J$2,FALSE)-VLOOKUP($A121,#REF!,J$2,FALSE))/VLOOKUP($A121,Table2.5a!$A$3:$Y$198,J$2,FALSE)</f>
        <v>#REF!</v>
      </c>
      <c r="K121" s="4" t="e">
        <f>(VLOOKUP($A121,Table2.5a!$A$3:$Y$198,K$2,FALSE)-VLOOKUP($A121,#REF!,K$2,FALSE))/VLOOKUP($A121,Table2.5a!$A$3:$Y$198,K$2,FALSE)</f>
        <v>#REF!</v>
      </c>
      <c r="L121" s="4" t="e">
        <f>(VLOOKUP($A121,Table2.5a!$A$3:$Y$198,L$2,FALSE)-VLOOKUP($A121,#REF!,L$2,FALSE))/VLOOKUP($A121,Table2.5a!$A$3:$Y$198,L$2,FALSE)</f>
        <v>#REF!</v>
      </c>
      <c r="M121" s="4" t="e">
        <f>(VLOOKUP($A121,Table2.5a!$A$3:$Y$198,M$2,FALSE)-VLOOKUP($A121,#REF!,M$2,FALSE))/VLOOKUP($A121,Table2.5a!$A$3:$Y$198,M$2,FALSE)</f>
        <v>#REF!</v>
      </c>
      <c r="N121" s="4" t="e">
        <f>(VLOOKUP($A121,Table2.5a!$A$3:$Y$198,N$2,FALSE)-VLOOKUP($A121,#REF!,N$2,FALSE))/VLOOKUP($A121,Table2.5a!$A$3:$Y$198,N$2,FALSE)</f>
        <v>#REF!</v>
      </c>
      <c r="O121" s="4" t="e">
        <f>(VLOOKUP($A121,Table2.5a!$A$3:$Y$198,O$2,FALSE)-VLOOKUP($A121,#REF!,O$2,FALSE))/VLOOKUP($A121,Table2.5a!$A$3:$Y$198,O$2,FALSE)</f>
        <v>#REF!</v>
      </c>
      <c r="P121" s="4" t="e">
        <f>(VLOOKUP($A121,Table2.5a!$A$3:$Y$198,P$2,FALSE)-VLOOKUP($A121,#REF!,P$2,FALSE))/VLOOKUP($A121,Table2.5a!$A$3:$Y$198,P$2,FALSE)</f>
        <v>#REF!</v>
      </c>
      <c r="Q121" s="4" t="e">
        <f>(VLOOKUP($A121,Table2.5a!$A$3:$Y$198,Q$2,FALSE)-VLOOKUP($A121,#REF!,Q$2,FALSE))/VLOOKUP($A121,Table2.5a!$A$3:$Y$198,Q$2,FALSE)</f>
        <v>#REF!</v>
      </c>
      <c r="R121" s="4" t="e">
        <f>(VLOOKUP($A121,Table2.5a!$A$3:$Y$198,R$2,FALSE)-VLOOKUP($A121,#REF!,R$2,FALSE))/VLOOKUP($A121,Table2.5a!$A$3:$Y$198,R$2,FALSE)</f>
        <v>#REF!</v>
      </c>
      <c r="S121" s="4" t="e">
        <f>(VLOOKUP($A121,Table2.5a!$A$3:$Y$198,S$2,FALSE)-VLOOKUP($A121,#REF!,S$2,FALSE))/VLOOKUP($A121,Table2.5a!$A$3:$Y$198,S$2,FALSE)</f>
        <v>#REF!</v>
      </c>
      <c r="T121" s="4" t="e">
        <f>(VLOOKUP($A121,Table2.5a!$A$3:$Y$198,T$2,FALSE)-VLOOKUP($A121,#REF!,T$2,FALSE))/VLOOKUP($A121,Table2.5a!$A$3:$Y$198,T$2,FALSE)</f>
        <v>#REF!</v>
      </c>
      <c r="V121" s="78" t="str">
        <f>VLOOKUP($A121,Table2.5a!$A$3:$Y$198,E$2,FALSE)</f>
        <v>Newtok</v>
      </c>
      <c r="W121" s="79" t="str">
        <f>VLOOKUP($A121,Table2.5a!$A$3:$Y$198,F$2,FALSE)</f>
        <v>Newtok_grid</v>
      </c>
      <c r="X121" s="79" t="str">
        <f>VLOOKUP($A121,Table2.5a!$A$3:$Y$198,G$2,FALSE)</f>
        <v>Lower Yukon-Kuskokwim</v>
      </c>
      <c r="Y121" s="80">
        <f>VLOOKUP($A121,Table2.5a!$A$3:$Y$198,H$2,FALSE)</f>
        <v>169.1344</v>
      </c>
      <c r="Z121" s="88" t="e">
        <f>VLOOKUP($A121,#REF!,E$2,FALSE)</f>
        <v>#REF!</v>
      </c>
      <c r="AA121" s="66" t="e">
        <f>VLOOKUP($A121,#REF!,F$2,FALSE)</f>
        <v>#REF!</v>
      </c>
      <c r="AB121" s="66" t="e">
        <f>VLOOKUP($A121,#REF!,G$2,FALSE)</f>
        <v>#REF!</v>
      </c>
      <c r="AC121" s="89" t="e">
        <f>VLOOKUP($A121,#REF!,H$2,FALSE)</f>
        <v>#REF!</v>
      </c>
      <c r="AD121" s="65">
        <f>VLOOKUP($A121,Table2.5a!$A$3:$Y$198,I$2,FALSE)</f>
        <v>211.41800000000001</v>
      </c>
      <c r="AE121" s="66">
        <f>VLOOKUP($A121,Table2.5a!$A$3:$Y$198,J$2,FALSE)</f>
        <v>83</v>
      </c>
      <c r="AF121" s="66">
        <f>VLOOKUP($A121,Table2.5a!$A$3:$Y$198,K$2,FALSE)</f>
        <v>0.79999999999999993</v>
      </c>
      <c r="AG121" s="67">
        <f>VLOOKUP($A121,Table2.5a!$A$3:$Y$198,L$2,FALSE)</f>
        <v>111.90319999999998</v>
      </c>
      <c r="AH121" s="88" t="e">
        <f>VLOOKUP($A121,#REF!,I$2,FALSE)</f>
        <v>#REF!</v>
      </c>
      <c r="AI121" s="66" t="e">
        <f>VLOOKUP($A121,#REF!,J$2,FALSE)</f>
        <v>#REF!</v>
      </c>
      <c r="AJ121" s="66" t="e">
        <f>VLOOKUP($A121,#REF!,K$2,FALSE)</f>
        <v>#REF!</v>
      </c>
      <c r="AK121" s="89" t="e">
        <f>VLOOKUP($A121,#REF!,L$2,FALSE)</f>
        <v>#REF!</v>
      </c>
      <c r="AL121" s="65">
        <f>VLOOKUP($A121,Table2.5a!$A$3:$Y$198,M$2,FALSE)</f>
        <v>139.87899999999999</v>
      </c>
      <c r="AM121" s="66">
        <f>VLOOKUP($A121,Table2.5a!$A$3:$Y$198,N$2,FALSE)</f>
        <v>5.25</v>
      </c>
      <c r="AN121" s="66">
        <f>VLOOKUP($A121,Table2.5a!$A$3:$Y$198,O$2,FALSE)</f>
        <v>0.79999999999999993</v>
      </c>
      <c r="AO121" s="67">
        <f>VLOOKUP($A121,Table2.5a!$A$3:$Y$198,P$2,FALSE)</f>
        <v>14.795199999999999</v>
      </c>
      <c r="AP121" s="88" t="e">
        <f>VLOOKUP($A121,#REF!,M$2,FALSE)</f>
        <v>#REF!</v>
      </c>
      <c r="AQ121" s="66" t="e">
        <f>VLOOKUP($A121,#REF!,N$2,FALSE)</f>
        <v>#REF!</v>
      </c>
      <c r="AR121" s="96" t="e">
        <f>VLOOKUP($A121,#REF!,O$2,FALSE)</f>
        <v>#REF!</v>
      </c>
      <c r="AS121" s="96" t="e">
        <f>VLOOKUP($A121,#REF!,P$2,FALSE)</f>
        <v>#REF!</v>
      </c>
      <c r="AT121" s="65">
        <f>VLOOKUP($A121,Table2.5a!$A$3:$Y$198,Q$2,FALSE)</f>
        <v>18.494</v>
      </c>
      <c r="AU121" s="66">
        <f>VLOOKUP($A121,Table2.5a!$A$3:$Y$198,R$2,FALSE)</f>
        <v>18.75</v>
      </c>
      <c r="AV121" s="66">
        <f>VLOOKUP($A121,Table2.5a!$A$3:$Y$198,S$2,FALSE)</f>
        <v>0.79999999999999993</v>
      </c>
      <c r="AW121" s="67">
        <f>VLOOKUP($A121,Table2.5a!$A$3:$Y$198,T$2,FALSE)</f>
        <v>295.83279999999996</v>
      </c>
      <c r="AX121" s="88" t="e">
        <f>VLOOKUP($A121,#REF!,Q$2,FALSE)</f>
        <v>#REF!</v>
      </c>
      <c r="AY121" s="66" t="e">
        <f>VLOOKUP($A121,#REF!,R$2,FALSE)</f>
        <v>#REF!</v>
      </c>
      <c r="AZ121" s="66" t="e">
        <f>VLOOKUP($A121,#REF!,S$2,FALSE)</f>
        <v>#REF!</v>
      </c>
      <c r="BA121" s="89" t="e">
        <f>VLOOKUP($A121,#REF!,T$2,FALSE)</f>
        <v>#REF!</v>
      </c>
    </row>
    <row r="122" spans="1:53" x14ac:dyDescent="0.25">
      <c r="A122" t="s">
        <v>650</v>
      </c>
      <c r="B122">
        <f>VLOOKUP($A122,Table2.5a!$A$3:$Y$198,'2.5a comparison'!B$2,FALSE)</f>
        <v>331490</v>
      </c>
      <c r="C122">
        <f>VLOOKUP($A122,Table2.5a!$A$3:$Y$198,'2.5a comparison'!C$2,FALSE)</f>
        <v>169</v>
      </c>
      <c r="D122" t="str">
        <f>VLOOKUP($A122,Table2.5a!$A$3:$Y$198,'2.5a comparison'!D$2,FALSE)</f>
        <v>Alaska Village Electric Cooperative</v>
      </c>
      <c r="E122" s="4" t="e">
        <f>(VLOOKUP($A122,Table2.5a!$A$3:$Y$198,E$2,FALSE)-VLOOKUP($A122,#REF!,E$2,FALSE))/VLOOKUP($A122,Table2.5a!$A$3:$Y$198,E$2,FALSE)</f>
        <v>#VALUE!</v>
      </c>
      <c r="F122" s="4" t="e">
        <f>(VLOOKUP($A122,Table2.5a!$A$3:$Y$198,F$2,FALSE)-VLOOKUP($A122,#REF!,F$2,FALSE))/VLOOKUP($A122,Table2.5a!$A$3:$Y$198,F$2,FALSE)</f>
        <v>#VALUE!</v>
      </c>
      <c r="G122" s="4" t="e">
        <f>(VLOOKUP($A122,Table2.5a!$A$3:$Y$198,G$2,FALSE)-VLOOKUP($A122,#REF!,G$2,FALSE))/VLOOKUP($A122,Table2.5a!$A$3:$Y$198,G$2,FALSE)</f>
        <v>#VALUE!</v>
      </c>
      <c r="H122" s="4" t="e">
        <f>(VLOOKUP($A122,Table2.5a!$A$3:$Y$198,H$2,FALSE)-VLOOKUP($A122,#REF!,H$2,FALSE))/VLOOKUP($A122,Table2.5a!$A$3:$Y$198,H$2,FALSE)</f>
        <v>#REF!</v>
      </c>
      <c r="I122" s="4" t="e">
        <f>(VLOOKUP($A122,Table2.5a!$A$3:$Y$198,I$2,FALSE)-VLOOKUP($A122,#REF!,I$2,FALSE))/VLOOKUP($A122,Table2.5a!$A$3:$Y$198,I$2,FALSE)</f>
        <v>#REF!</v>
      </c>
      <c r="J122" s="4" t="e">
        <f>(VLOOKUP($A122,Table2.5a!$A$3:$Y$198,J$2,FALSE)-VLOOKUP($A122,#REF!,J$2,FALSE))/VLOOKUP($A122,Table2.5a!$A$3:$Y$198,J$2,FALSE)</f>
        <v>#REF!</v>
      </c>
      <c r="K122" s="4" t="e">
        <f>(VLOOKUP($A122,Table2.5a!$A$3:$Y$198,K$2,FALSE)-VLOOKUP($A122,#REF!,K$2,FALSE))/VLOOKUP($A122,Table2.5a!$A$3:$Y$198,K$2,FALSE)</f>
        <v>#REF!</v>
      </c>
      <c r="L122" s="4" t="e">
        <f>(VLOOKUP($A122,Table2.5a!$A$3:$Y$198,L$2,FALSE)-VLOOKUP($A122,#REF!,L$2,FALSE))/VLOOKUP($A122,Table2.5a!$A$3:$Y$198,L$2,FALSE)</f>
        <v>#REF!</v>
      </c>
      <c r="M122" s="4" t="e">
        <f>(VLOOKUP($A122,Table2.5a!$A$3:$Y$198,M$2,FALSE)-VLOOKUP($A122,#REF!,M$2,FALSE))/VLOOKUP($A122,Table2.5a!$A$3:$Y$198,M$2,FALSE)</f>
        <v>#REF!</v>
      </c>
      <c r="N122" s="4" t="e">
        <f>(VLOOKUP($A122,Table2.5a!$A$3:$Y$198,N$2,FALSE)-VLOOKUP($A122,#REF!,N$2,FALSE))/VLOOKUP($A122,Table2.5a!$A$3:$Y$198,N$2,FALSE)</f>
        <v>#REF!</v>
      </c>
      <c r="O122" s="4" t="e">
        <f>(VLOOKUP($A122,Table2.5a!$A$3:$Y$198,O$2,FALSE)-VLOOKUP($A122,#REF!,O$2,FALSE))/VLOOKUP($A122,Table2.5a!$A$3:$Y$198,O$2,FALSE)</f>
        <v>#REF!</v>
      </c>
      <c r="P122" s="4" t="e">
        <f>(VLOOKUP($A122,Table2.5a!$A$3:$Y$198,P$2,FALSE)-VLOOKUP($A122,#REF!,P$2,FALSE))/VLOOKUP($A122,Table2.5a!$A$3:$Y$198,P$2,FALSE)</f>
        <v>#REF!</v>
      </c>
      <c r="Q122" s="4" t="e">
        <f>(VLOOKUP($A122,Table2.5a!$A$3:$Y$198,Q$2,FALSE)-VLOOKUP($A122,#REF!,Q$2,FALSE))/VLOOKUP($A122,Table2.5a!$A$3:$Y$198,Q$2,FALSE)</f>
        <v>#REF!</v>
      </c>
      <c r="R122" s="4" t="e">
        <f>(VLOOKUP($A122,Table2.5a!$A$3:$Y$198,R$2,FALSE)-VLOOKUP($A122,#REF!,R$2,FALSE))/VLOOKUP($A122,Table2.5a!$A$3:$Y$198,R$2,FALSE)</f>
        <v>#REF!</v>
      </c>
      <c r="S122" s="4" t="e">
        <f>(VLOOKUP($A122,Table2.5a!$A$3:$Y$198,S$2,FALSE)-VLOOKUP($A122,#REF!,S$2,FALSE))/VLOOKUP($A122,Table2.5a!$A$3:$Y$198,S$2,FALSE)</f>
        <v>#REF!</v>
      </c>
      <c r="T122" s="4" t="e">
        <f>(VLOOKUP($A122,Table2.5a!$A$3:$Y$198,T$2,FALSE)-VLOOKUP($A122,#REF!,T$2,FALSE))/VLOOKUP($A122,Table2.5a!$A$3:$Y$198,T$2,FALSE)</f>
        <v>#REF!</v>
      </c>
      <c r="V122" s="78" t="str">
        <f>VLOOKUP($A122,Table2.5a!$A$3:$Y$198,E$2,FALSE)</f>
        <v>Nightmute</v>
      </c>
      <c r="W122" s="79" t="str">
        <f>VLOOKUP($A122,Table2.5a!$A$3:$Y$198,F$2,FALSE)</f>
        <v>Toksook Bay_grid</v>
      </c>
      <c r="X122" s="79" t="str">
        <f>VLOOKUP($A122,Table2.5a!$A$3:$Y$198,G$2,FALSE)</f>
        <v>Lower Yukon-Kuskokwim</v>
      </c>
      <c r="Y122" s="80">
        <f>VLOOKUP($A122,Table2.5a!$A$3:$Y$198,H$2,FALSE)</f>
        <v>156.71479025000002</v>
      </c>
      <c r="Z122" s="88" t="e">
        <f>VLOOKUP($A122,#REF!,E$2,FALSE)</f>
        <v>#REF!</v>
      </c>
      <c r="AA122" s="66" t="e">
        <f>VLOOKUP($A122,#REF!,F$2,FALSE)</f>
        <v>#REF!</v>
      </c>
      <c r="AB122" s="66" t="e">
        <f>VLOOKUP($A122,#REF!,G$2,FALSE)</f>
        <v>#REF!</v>
      </c>
      <c r="AC122" s="89" t="e">
        <f>VLOOKUP($A122,#REF!,H$2,FALSE)</f>
        <v>#REF!</v>
      </c>
      <c r="AD122" s="65">
        <f>VLOOKUP($A122,Table2.5a!$A$3:$Y$198,I$2,FALSE)</f>
        <v>299.62200000000001</v>
      </c>
      <c r="AE122" s="66">
        <f>VLOOKUP($A122,Table2.5a!$A$3:$Y$198,J$2,FALSE)</f>
        <v>52.333333333333336</v>
      </c>
      <c r="AF122" s="66">
        <f>VLOOKUP($A122,Table2.5a!$A$3:$Y$198,K$2,FALSE)</f>
        <v>0.52304166666666674</v>
      </c>
      <c r="AG122" s="67">
        <f>VLOOKUP($A122,Table2.5a!$A$3:$Y$198,L$2,FALSE)</f>
        <v>14.776450125000002</v>
      </c>
      <c r="AH122" s="88" t="e">
        <f>VLOOKUP($A122,#REF!,I$2,FALSE)</f>
        <v>#REF!</v>
      </c>
      <c r="AI122" s="66" t="e">
        <f>VLOOKUP($A122,#REF!,J$2,FALSE)</f>
        <v>#REF!</v>
      </c>
      <c r="AJ122" s="66" t="e">
        <f>VLOOKUP($A122,#REF!,K$2,FALSE)</f>
        <v>#REF!</v>
      </c>
      <c r="AK122" s="89" t="e">
        <f>VLOOKUP($A122,#REF!,L$2,FALSE)</f>
        <v>#REF!</v>
      </c>
      <c r="AL122" s="65">
        <f>VLOOKUP($A122,Table2.5a!$A$3:$Y$198,M$2,FALSE)</f>
        <v>28.251000000000001</v>
      </c>
      <c r="AM122" s="66">
        <f>VLOOKUP($A122,Table2.5a!$A$3:$Y$198,N$2,FALSE)</f>
        <v>7</v>
      </c>
      <c r="AN122" s="66">
        <f>VLOOKUP($A122,Table2.5a!$A$3:$Y$198,O$2,FALSE)</f>
        <v>0.52304166666666674</v>
      </c>
      <c r="AO122" s="67">
        <f>VLOOKUP($A122,Table2.5a!$A$3:$Y$198,P$2,FALSE)</f>
        <v>296.84968270833338</v>
      </c>
      <c r="AP122" s="88" t="e">
        <f>VLOOKUP($A122,#REF!,M$2,FALSE)</f>
        <v>#REF!</v>
      </c>
      <c r="AQ122" s="66" t="e">
        <f>VLOOKUP($A122,#REF!,N$2,FALSE)</f>
        <v>#REF!</v>
      </c>
      <c r="AR122" s="96" t="e">
        <f>VLOOKUP($A122,#REF!,O$2,FALSE)</f>
        <v>#REF!</v>
      </c>
      <c r="AS122" s="96" t="e">
        <f>VLOOKUP($A122,#REF!,P$2,FALSE)</f>
        <v>#REF!</v>
      </c>
      <c r="AT122" s="65">
        <f>VLOOKUP($A122,Table2.5a!$A$3:$Y$198,Q$2,FALSE)</f>
        <v>567.54499999999996</v>
      </c>
      <c r="AU122" s="66">
        <f>VLOOKUP($A122,Table2.5a!$A$3:$Y$198,R$2,FALSE)</f>
        <v>21.833333333333332</v>
      </c>
      <c r="AV122" s="66">
        <f>VLOOKUP($A122,Table2.5a!$A$3:$Y$198,S$2,FALSE)</f>
        <v>0.52304166666666674</v>
      </c>
      <c r="AW122" s="67">
        <f>VLOOKUP($A122,Table2.5a!$A$3:$Y$198,T$2,FALSE)</f>
        <v>468.34092308333334</v>
      </c>
      <c r="AX122" s="88" t="e">
        <f>VLOOKUP($A122,#REF!,Q$2,FALSE)</f>
        <v>#REF!</v>
      </c>
      <c r="AY122" s="66" t="e">
        <f>VLOOKUP($A122,#REF!,R$2,FALSE)</f>
        <v>#REF!</v>
      </c>
      <c r="AZ122" s="66" t="e">
        <f>VLOOKUP($A122,#REF!,S$2,FALSE)</f>
        <v>#REF!</v>
      </c>
      <c r="BA122" s="89" t="e">
        <f>VLOOKUP($A122,#REF!,T$2,FALSE)</f>
        <v>#REF!</v>
      </c>
    </row>
    <row r="123" spans="1:53" x14ac:dyDescent="0.25">
      <c r="A123" t="s">
        <v>958</v>
      </c>
      <c r="B123">
        <f>VLOOKUP($A123,Table2.5a!$A$3:$Y$198,'2.5a comparison'!B$2,FALSE)</f>
        <v>332330</v>
      </c>
      <c r="C123">
        <f>VLOOKUP($A123,Table2.5a!$A$3:$Y$198,'2.5a comparison'!C$2,FALSE)</f>
        <v>416</v>
      </c>
      <c r="D123" t="str">
        <f>VLOOKUP($A123,Table2.5a!$A$3:$Y$198,'2.5a comparison'!D$2,FALSE)</f>
        <v>Nikolai, City of</v>
      </c>
      <c r="E123" s="4" t="e">
        <f>(VLOOKUP($A123,Table2.5a!$A$3:$Y$198,E$2,FALSE)-VLOOKUP($A123,#REF!,E$2,FALSE))/VLOOKUP($A123,Table2.5a!$A$3:$Y$198,E$2,FALSE)</f>
        <v>#VALUE!</v>
      </c>
      <c r="F123" s="4" t="e">
        <f>(VLOOKUP($A123,Table2.5a!$A$3:$Y$198,F$2,FALSE)-VLOOKUP($A123,#REF!,F$2,FALSE))/VLOOKUP($A123,Table2.5a!$A$3:$Y$198,F$2,FALSE)</f>
        <v>#VALUE!</v>
      </c>
      <c r="G123" s="4" t="e">
        <f>(VLOOKUP($A123,Table2.5a!$A$3:$Y$198,G$2,FALSE)-VLOOKUP($A123,#REF!,G$2,FALSE))/VLOOKUP($A123,Table2.5a!$A$3:$Y$198,G$2,FALSE)</f>
        <v>#VALUE!</v>
      </c>
      <c r="H123" s="4" t="e">
        <f>(VLOOKUP($A123,Table2.5a!$A$3:$Y$198,H$2,FALSE)-VLOOKUP($A123,#REF!,H$2,FALSE))/VLOOKUP($A123,Table2.5a!$A$3:$Y$198,H$2,FALSE)</f>
        <v>#REF!</v>
      </c>
      <c r="I123" s="4" t="e">
        <f>(VLOOKUP($A123,Table2.5a!$A$3:$Y$198,I$2,FALSE)-VLOOKUP($A123,#REF!,I$2,FALSE))/VLOOKUP($A123,Table2.5a!$A$3:$Y$198,I$2,FALSE)</f>
        <v>#REF!</v>
      </c>
      <c r="J123" s="4" t="e">
        <f>(VLOOKUP($A123,Table2.5a!$A$3:$Y$198,J$2,FALSE)-VLOOKUP($A123,#REF!,J$2,FALSE))/VLOOKUP($A123,Table2.5a!$A$3:$Y$198,J$2,FALSE)</f>
        <v>#REF!</v>
      </c>
      <c r="K123" s="4" t="e">
        <f>(VLOOKUP($A123,Table2.5a!$A$3:$Y$198,K$2,FALSE)-VLOOKUP($A123,#REF!,K$2,FALSE))/VLOOKUP($A123,Table2.5a!$A$3:$Y$198,K$2,FALSE)</f>
        <v>#REF!</v>
      </c>
      <c r="L123" s="4" t="e">
        <f>(VLOOKUP($A123,Table2.5a!$A$3:$Y$198,L$2,FALSE)-VLOOKUP($A123,#REF!,L$2,FALSE))/VLOOKUP($A123,Table2.5a!$A$3:$Y$198,L$2,FALSE)</f>
        <v>#REF!</v>
      </c>
      <c r="M123" s="4" t="e">
        <f>(VLOOKUP($A123,Table2.5a!$A$3:$Y$198,M$2,FALSE)-VLOOKUP($A123,#REF!,M$2,FALSE))/VLOOKUP($A123,Table2.5a!$A$3:$Y$198,M$2,FALSE)</f>
        <v>#REF!</v>
      </c>
      <c r="N123" s="4" t="e">
        <f>(VLOOKUP($A123,Table2.5a!$A$3:$Y$198,N$2,FALSE)-VLOOKUP($A123,#REF!,N$2,FALSE))/VLOOKUP($A123,Table2.5a!$A$3:$Y$198,N$2,FALSE)</f>
        <v>#REF!</v>
      </c>
      <c r="O123" s="4" t="e">
        <f>(VLOOKUP($A123,Table2.5a!$A$3:$Y$198,O$2,FALSE)-VLOOKUP($A123,#REF!,O$2,FALSE))/VLOOKUP($A123,Table2.5a!$A$3:$Y$198,O$2,FALSE)</f>
        <v>#REF!</v>
      </c>
      <c r="P123" s="4" t="e">
        <f>(VLOOKUP($A123,Table2.5a!$A$3:$Y$198,P$2,FALSE)-VLOOKUP($A123,#REF!,P$2,FALSE))/VLOOKUP($A123,Table2.5a!$A$3:$Y$198,P$2,FALSE)</f>
        <v>#REF!</v>
      </c>
      <c r="Q123" s="4" t="e">
        <f>(VLOOKUP($A123,Table2.5a!$A$3:$Y$198,Q$2,FALSE)-VLOOKUP($A123,#REF!,Q$2,FALSE))/VLOOKUP($A123,Table2.5a!$A$3:$Y$198,Q$2,FALSE)</f>
        <v>#REF!</v>
      </c>
      <c r="R123" s="4" t="e">
        <f>(VLOOKUP($A123,Table2.5a!$A$3:$Y$198,R$2,FALSE)-VLOOKUP($A123,#REF!,R$2,FALSE))/VLOOKUP($A123,Table2.5a!$A$3:$Y$198,R$2,FALSE)</f>
        <v>#REF!</v>
      </c>
      <c r="S123" s="4" t="e">
        <f>(VLOOKUP($A123,Table2.5a!$A$3:$Y$198,S$2,FALSE)-VLOOKUP($A123,#REF!,S$2,FALSE))/VLOOKUP($A123,Table2.5a!$A$3:$Y$198,S$2,FALSE)</f>
        <v>#REF!</v>
      </c>
      <c r="T123" s="4" t="e">
        <f>(VLOOKUP($A123,Table2.5a!$A$3:$Y$198,T$2,FALSE)-VLOOKUP($A123,#REF!,T$2,FALSE))/VLOOKUP($A123,Table2.5a!$A$3:$Y$198,T$2,FALSE)</f>
        <v>#REF!</v>
      </c>
      <c r="V123" s="78" t="str">
        <f>VLOOKUP($A123,Table2.5a!$A$3:$Y$198,E$2,FALSE)</f>
        <v>Nikolai</v>
      </c>
      <c r="W123" s="79" t="str">
        <f>VLOOKUP($A123,Table2.5a!$A$3:$Y$198,F$2,FALSE)</f>
        <v>Nikolai_grid</v>
      </c>
      <c r="X123" s="79" t="str">
        <f>VLOOKUP($A123,Table2.5a!$A$3:$Y$198,G$2,FALSE)</f>
        <v>Yukon-Koyukuk/Upper Tanana</v>
      </c>
      <c r="Y123" s="80">
        <f>VLOOKUP($A123,Table2.5a!$A$3:$Y$198,H$2,FALSE)</f>
        <v>145.14210000000003</v>
      </c>
      <c r="Z123" s="88" t="e">
        <f>VLOOKUP($A123,#REF!,E$2,FALSE)</f>
        <v>#REF!</v>
      </c>
      <c r="AA123" s="66" t="e">
        <f>VLOOKUP($A123,#REF!,F$2,FALSE)</f>
        <v>#REF!</v>
      </c>
      <c r="AB123" s="66" t="e">
        <f>VLOOKUP($A123,#REF!,G$2,FALSE)</f>
        <v>#REF!</v>
      </c>
      <c r="AC123" s="89" t="e">
        <f>VLOOKUP($A123,#REF!,H$2,FALSE)</f>
        <v>#REF!</v>
      </c>
      <c r="AD123" s="65">
        <f>VLOOKUP($A123,Table2.5a!$A$3:$Y$198,I$2,FALSE)</f>
        <v>161.26900000000001</v>
      </c>
      <c r="AE123" s="66">
        <f>VLOOKUP($A123,Table2.5a!$A$3:$Y$198,J$2,FALSE)</f>
        <v>40.222222222222221</v>
      </c>
      <c r="AF123" s="66">
        <f>VLOOKUP($A123,Table2.5a!$A$3:$Y$198,K$2,FALSE)</f>
        <v>0.90000000000000013</v>
      </c>
      <c r="AG123" s="67">
        <f>VLOOKUP($A123,Table2.5a!$A$3:$Y$198,L$2,FALSE)</f>
        <v>101.18520000000001</v>
      </c>
      <c r="AH123" s="88" t="e">
        <f>VLOOKUP($A123,#REF!,I$2,FALSE)</f>
        <v>#REF!</v>
      </c>
      <c r="AI123" s="66" t="e">
        <f>VLOOKUP($A123,#REF!,J$2,FALSE)</f>
        <v>#REF!</v>
      </c>
      <c r="AJ123" s="66" t="e">
        <f>VLOOKUP($A123,#REF!,K$2,FALSE)</f>
        <v>#REF!</v>
      </c>
      <c r="AK123" s="89" t="e">
        <f>VLOOKUP($A123,#REF!,L$2,FALSE)</f>
        <v>#REF!</v>
      </c>
      <c r="AL123" s="65">
        <f>VLOOKUP($A123,Table2.5a!$A$3:$Y$198,M$2,FALSE)</f>
        <v>112.428</v>
      </c>
      <c r="AM123" s="66">
        <f>VLOOKUP($A123,Table2.5a!$A$3:$Y$198,N$2,FALSE)</f>
        <v>8</v>
      </c>
      <c r="AN123" s="66">
        <f>VLOOKUP($A123,Table2.5a!$A$3:$Y$198,O$2,FALSE)</f>
        <v>0.90000000000000013</v>
      </c>
      <c r="AO123" s="67">
        <f>VLOOKUP($A123,Table2.5a!$A$3:$Y$198,P$2,FALSE)</f>
        <v>67.618800000000022</v>
      </c>
      <c r="AP123" s="88" t="e">
        <f>VLOOKUP($A123,#REF!,M$2,FALSE)</f>
        <v>#REF!</v>
      </c>
      <c r="AQ123" s="66" t="e">
        <f>VLOOKUP($A123,#REF!,N$2,FALSE)</f>
        <v>#REF!</v>
      </c>
      <c r="AR123" s="96" t="e">
        <f>VLOOKUP($A123,#REF!,O$2,FALSE)</f>
        <v>#REF!</v>
      </c>
      <c r="AS123" s="96" t="e">
        <f>VLOOKUP($A123,#REF!,P$2,FALSE)</f>
        <v>#REF!</v>
      </c>
      <c r="AT123" s="65">
        <f>VLOOKUP($A123,Table2.5a!$A$3:$Y$198,Q$2,FALSE)</f>
        <v>75.132000000000005</v>
      </c>
      <c r="AU123" s="66">
        <f>VLOOKUP($A123,Table2.5a!$A$3:$Y$198,R$2,FALSE)</f>
        <v>10.222222222222221</v>
      </c>
      <c r="AV123" s="66">
        <f>VLOOKUP($A123,Table2.5a!$A$3:$Y$198,S$2,FALSE)</f>
        <v>0.90000000000000024</v>
      </c>
      <c r="AW123" s="67">
        <f>VLOOKUP($A123,Table2.5a!$A$3:$Y$198,T$2,FALSE)</f>
        <v>313.94610000000006</v>
      </c>
      <c r="AX123" s="88" t="e">
        <f>VLOOKUP($A123,#REF!,Q$2,FALSE)</f>
        <v>#REF!</v>
      </c>
      <c r="AY123" s="66" t="e">
        <f>VLOOKUP($A123,#REF!,R$2,FALSE)</f>
        <v>#REF!</v>
      </c>
      <c r="AZ123" s="66" t="e">
        <f>VLOOKUP($A123,#REF!,S$2,FALSE)</f>
        <v>#REF!</v>
      </c>
      <c r="BA123" s="89" t="e">
        <f>VLOOKUP($A123,#REF!,T$2,FALSE)</f>
        <v>#REF!</v>
      </c>
    </row>
    <row r="124" spans="1:53" x14ac:dyDescent="0.25">
      <c r="A124" t="s">
        <v>754</v>
      </c>
      <c r="B124">
        <f>VLOOKUP($A124,Table2.5a!$A$3:$Y$198,'2.5a comparison'!B$2,FALSE)</f>
        <v>332740</v>
      </c>
      <c r="C124">
        <f>VLOOKUP($A124,Table2.5a!$A$3:$Y$198,'2.5a comparison'!C$2,FALSE)</f>
        <v>242</v>
      </c>
      <c r="D124" t="str">
        <f>VLOOKUP($A124,Table2.5a!$A$3:$Y$198,'2.5a comparison'!D$2,FALSE)</f>
        <v>Umnak Power Company</v>
      </c>
      <c r="E124" s="4" t="e">
        <f>(VLOOKUP($A124,Table2.5a!$A$3:$Y$198,E$2,FALSE)-VLOOKUP($A124,#REF!,E$2,FALSE))/VLOOKUP($A124,Table2.5a!$A$3:$Y$198,E$2,FALSE)</f>
        <v>#VALUE!</v>
      </c>
      <c r="F124" s="4" t="e">
        <f>(VLOOKUP($A124,Table2.5a!$A$3:$Y$198,F$2,FALSE)-VLOOKUP($A124,#REF!,F$2,FALSE))/VLOOKUP($A124,Table2.5a!$A$3:$Y$198,F$2,FALSE)</f>
        <v>#VALUE!</v>
      </c>
      <c r="G124" s="4" t="e">
        <f>(VLOOKUP($A124,Table2.5a!$A$3:$Y$198,G$2,FALSE)-VLOOKUP($A124,#REF!,G$2,FALSE))/VLOOKUP($A124,Table2.5a!$A$3:$Y$198,G$2,FALSE)</f>
        <v>#VALUE!</v>
      </c>
      <c r="H124" s="4" t="e">
        <f>(VLOOKUP($A124,Table2.5a!$A$3:$Y$198,H$2,FALSE)-VLOOKUP($A124,#REF!,H$2,FALSE))/VLOOKUP($A124,Table2.5a!$A$3:$Y$198,H$2,FALSE)</f>
        <v>#REF!</v>
      </c>
      <c r="I124" s="4" t="e">
        <f>(VLOOKUP($A124,Table2.5a!$A$3:$Y$198,I$2,FALSE)-VLOOKUP($A124,#REF!,I$2,FALSE))/VLOOKUP($A124,Table2.5a!$A$3:$Y$198,I$2,FALSE)</f>
        <v>#REF!</v>
      </c>
      <c r="J124" s="4" t="e">
        <f>(VLOOKUP($A124,Table2.5a!$A$3:$Y$198,J$2,FALSE)-VLOOKUP($A124,#REF!,J$2,FALSE))/VLOOKUP($A124,Table2.5a!$A$3:$Y$198,J$2,FALSE)</f>
        <v>#REF!</v>
      </c>
      <c r="K124" s="4" t="e">
        <f>(VLOOKUP($A124,Table2.5a!$A$3:$Y$198,K$2,FALSE)-VLOOKUP($A124,#REF!,K$2,FALSE))/VLOOKUP($A124,Table2.5a!$A$3:$Y$198,K$2,FALSE)</f>
        <v>#REF!</v>
      </c>
      <c r="L124" s="4" t="e">
        <f>(VLOOKUP($A124,Table2.5a!$A$3:$Y$198,L$2,FALSE)-VLOOKUP($A124,#REF!,L$2,FALSE))/VLOOKUP($A124,Table2.5a!$A$3:$Y$198,L$2,FALSE)</f>
        <v>#REF!</v>
      </c>
      <c r="M124" s="4" t="e">
        <f>(VLOOKUP($A124,Table2.5a!$A$3:$Y$198,M$2,FALSE)-VLOOKUP($A124,#REF!,M$2,FALSE))/VLOOKUP($A124,Table2.5a!$A$3:$Y$198,M$2,FALSE)</f>
        <v>#REF!</v>
      </c>
      <c r="N124" s="4" t="e">
        <f>(VLOOKUP($A124,Table2.5a!$A$3:$Y$198,N$2,FALSE)-VLOOKUP($A124,#REF!,N$2,FALSE))/VLOOKUP($A124,Table2.5a!$A$3:$Y$198,N$2,FALSE)</f>
        <v>#REF!</v>
      </c>
      <c r="O124" s="4" t="e">
        <f>(VLOOKUP($A124,Table2.5a!$A$3:$Y$198,O$2,FALSE)-VLOOKUP($A124,#REF!,O$2,FALSE))/VLOOKUP($A124,Table2.5a!$A$3:$Y$198,O$2,FALSE)</f>
        <v>#REF!</v>
      </c>
      <c r="P124" s="4" t="e">
        <f>(VLOOKUP($A124,Table2.5a!$A$3:$Y$198,P$2,FALSE)-VLOOKUP($A124,#REF!,P$2,FALSE))/VLOOKUP($A124,Table2.5a!$A$3:$Y$198,P$2,FALSE)</f>
        <v>#REF!</v>
      </c>
      <c r="Q124" s="4" t="e">
        <f>(VLOOKUP($A124,Table2.5a!$A$3:$Y$198,Q$2,FALSE)-VLOOKUP($A124,#REF!,Q$2,FALSE))/VLOOKUP($A124,Table2.5a!$A$3:$Y$198,Q$2,FALSE)</f>
        <v>#REF!</v>
      </c>
      <c r="R124" s="4" t="e">
        <f>(VLOOKUP($A124,Table2.5a!$A$3:$Y$198,R$2,FALSE)-VLOOKUP($A124,#REF!,R$2,FALSE))/VLOOKUP($A124,Table2.5a!$A$3:$Y$198,R$2,FALSE)</f>
        <v>#REF!</v>
      </c>
      <c r="S124" s="4" t="e">
        <f>(VLOOKUP($A124,Table2.5a!$A$3:$Y$198,S$2,FALSE)-VLOOKUP($A124,#REF!,S$2,FALSE))/VLOOKUP($A124,Table2.5a!$A$3:$Y$198,S$2,FALSE)</f>
        <v>#REF!</v>
      </c>
      <c r="T124" s="4" t="e">
        <f>(VLOOKUP($A124,Table2.5a!$A$3:$Y$198,T$2,FALSE)-VLOOKUP($A124,#REF!,T$2,FALSE))/VLOOKUP($A124,Table2.5a!$A$3:$Y$198,T$2,FALSE)</f>
        <v>#REF!</v>
      </c>
      <c r="V124" s="78" t="str">
        <f>VLOOKUP($A124,Table2.5a!$A$3:$Y$198,E$2,FALSE)</f>
        <v>Nikolski</v>
      </c>
      <c r="W124" s="79" t="str">
        <f>VLOOKUP($A124,Table2.5a!$A$3:$Y$198,F$2,FALSE)</f>
        <v>Nikolski_grid</v>
      </c>
      <c r="X124" s="79" t="str">
        <f>VLOOKUP($A124,Table2.5a!$A$3:$Y$198,G$2,FALSE)</f>
        <v>Aleutians</v>
      </c>
      <c r="Y124" s="80">
        <f>VLOOKUP($A124,Table2.5a!$A$3:$Y$198,H$2,FALSE)</f>
        <v>24.583500000000001</v>
      </c>
      <c r="Z124" s="88" t="e">
        <f>VLOOKUP($A124,#REF!,E$2,FALSE)</f>
        <v>#REF!</v>
      </c>
      <c r="AA124" s="66" t="e">
        <f>VLOOKUP($A124,#REF!,F$2,FALSE)</f>
        <v>#REF!</v>
      </c>
      <c r="AB124" s="66" t="e">
        <f>VLOOKUP($A124,#REF!,G$2,FALSE)</f>
        <v>#REF!</v>
      </c>
      <c r="AC124" s="89" t="e">
        <f>VLOOKUP($A124,#REF!,H$2,FALSE)</f>
        <v>#REF!</v>
      </c>
      <c r="AD124" s="65">
        <f>VLOOKUP($A124,Table2.5a!$A$3:$Y$198,I$2,FALSE)</f>
        <v>32.777999999999999</v>
      </c>
      <c r="AE124" s="66">
        <f>VLOOKUP($A124,Table2.5a!$A$3:$Y$198,J$2,FALSE)</f>
        <v>13.875</v>
      </c>
      <c r="AF124" s="66">
        <f>VLOOKUP($A124,Table2.5a!$A$3:$Y$198,K$2,FALSE)</f>
        <v>0.75</v>
      </c>
      <c r="AG124" s="67">
        <f>VLOOKUP($A124,Table2.5a!$A$3:$Y$198,L$2,FALSE)</f>
        <v>37.641000000000005</v>
      </c>
      <c r="AH124" s="88" t="e">
        <f>VLOOKUP($A124,#REF!,I$2,FALSE)</f>
        <v>#REF!</v>
      </c>
      <c r="AI124" s="66" t="e">
        <f>VLOOKUP($A124,#REF!,J$2,FALSE)</f>
        <v>#REF!</v>
      </c>
      <c r="AJ124" s="66" t="e">
        <f>VLOOKUP($A124,#REF!,K$2,FALSE)</f>
        <v>#REF!</v>
      </c>
      <c r="AK124" s="89" t="e">
        <f>VLOOKUP($A124,#REF!,L$2,FALSE)</f>
        <v>#REF!</v>
      </c>
      <c r="AL124" s="65">
        <f>VLOOKUP($A124,Table2.5a!$A$3:$Y$198,M$2,FALSE)</f>
        <v>50.188000000000002</v>
      </c>
      <c r="AM124" s="66">
        <f>VLOOKUP($A124,Table2.5a!$A$3:$Y$198,N$2,FALSE)</f>
        <v>5</v>
      </c>
      <c r="AN124" s="66">
        <f>VLOOKUP($A124,Table2.5a!$A$3:$Y$198,O$2,FALSE)</f>
        <v>0.75000000000000011</v>
      </c>
      <c r="AO124" s="67">
        <f>VLOOKUP($A124,Table2.5a!$A$3:$Y$198,P$2,FALSE)</f>
        <v>17.798999999999999</v>
      </c>
      <c r="AP124" s="88" t="e">
        <f>VLOOKUP($A124,#REF!,M$2,FALSE)</f>
        <v>#REF!</v>
      </c>
      <c r="AQ124" s="66" t="e">
        <f>VLOOKUP($A124,#REF!,N$2,FALSE)</f>
        <v>#REF!</v>
      </c>
      <c r="AR124" s="96" t="e">
        <f>VLOOKUP($A124,#REF!,O$2,FALSE)</f>
        <v>#REF!</v>
      </c>
      <c r="AS124" s="96" t="e">
        <f>VLOOKUP($A124,#REF!,P$2,FALSE)</f>
        <v>#REF!</v>
      </c>
      <c r="AT124" s="65">
        <f>VLOOKUP($A124,Table2.5a!$A$3:$Y$198,Q$2,FALSE)</f>
        <v>23.731999999999999</v>
      </c>
      <c r="AU124" s="66">
        <f>VLOOKUP($A124,Table2.5a!$A$3:$Y$198,R$2,FALSE)</f>
        <v>7.375</v>
      </c>
      <c r="AV124" s="66">
        <f>VLOOKUP($A124,Table2.5a!$A$3:$Y$198,S$2,FALSE)</f>
        <v>0.75</v>
      </c>
      <c r="AW124" s="67">
        <f>VLOOKUP($A124,Table2.5a!$A$3:$Y$198,T$2,FALSE)</f>
        <v>80.023500000000013</v>
      </c>
      <c r="AX124" s="88" t="e">
        <f>VLOOKUP($A124,#REF!,Q$2,FALSE)</f>
        <v>#REF!</v>
      </c>
      <c r="AY124" s="66" t="e">
        <f>VLOOKUP($A124,#REF!,R$2,FALSE)</f>
        <v>#REF!</v>
      </c>
      <c r="AZ124" s="66" t="e">
        <f>VLOOKUP($A124,#REF!,S$2,FALSE)</f>
        <v>#REF!</v>
      </c>
      <c r="BA124" s="89" t="e">
        <f>VLOOKUP($A124,#REF!,T$2,FALSE)</f>
        <v>#REF!</v>
      </c>
    </row>
    <row r="125" spans="1:53" x14ac:dyDescent="0.25">
      <c r="A125" t="s">
        <v>653</v>
      </c>
      <c r="B125">
        <f>VLOOKUP($A125,Table2.5a!$A$3:$Y$198,'2.5a comparison'!B$2,FALSE)</f>
        <v>331500</v>
      </c>
      <c r="C125">
        <f>VLOOKUP($A125,Table2.5a!$A$3:$Y$198,'2.5a comparison'!C$2,FALSE)</f>
        <v>169</v>
      </c>
      <c r="D125" t="str">
        <f>VLOOKUP($A125,Table2.5a!$A$3:$Y$198,'2.5a comparison'!D$2,FALSE)</f>
        <v>Alaska Village Electric Cooperative</v>
      </c>
      <c r="E125" s="4" t="e">
        <f>(VLOOKUP($A125,Table2.5a!$A$3:$Y$198,E$2,FALSE)-VLOOKUP($A125,#REF!,E$2,FALSE))/VLOOKUP($A125,Table2.5a!$A$3:$Y$198,E$2,FALSE)</f>
        <v>#VALUE!</v>
      </c>
      <c r="F125" s="4" t="e">
        <f>(VLOOKUP($A125,Table2.5a!$A$3:$Y$198,F$2,FALSE)-VLOOKUP($A125,#REF!,F$2,FALSE))/VLOOKUP($A125,Table2.5a!$A$3:$Y$198,F$2,FALSE)</f>
        <v>#VALUE!</v>
      </c>
      <c r="G125" s="4" t="e">
        <f>(VLOOKUP($A125,Table2.5a!$A$3:$Y$198,G$2,FALSE)-VLOOKUP($A125,#REF!,G$2,FALSE))/VLOOKUP($A125,Table2.5a!$A$3:$Y$198,G$2,FALSE)</f>
        <v>#VALUE!</v>
      </c>
      <c r="H125" s="4" t="e">
        <f>(VLOOKUP($A125,Table2.5a!$A$3:$Y$198,H$2,FALSE)-VLOOKUP($A125,#REF!,H$2,FALSE))/VLOOKUP($A125,Table2.5a!$A$3:$Y$198,H$2,FALSE)</f>
        <v>#REF!</v>
      </c>
      <c r="I125" s="4" t="e">
        <f>(VLOOKUP($A125,Table2.5a!$A$3:$Y$198,I$2,FALSE)-VLOOKUP($A125,#REF!,I$2,FALSE))/VLOOKUP($A125,Table2.5a!$A$3:$Y$198,I$2,FALSE)</f>
        <v>#REF!</v>
      </c>
      <c r="J125" s="4" t="e">
        <f>(VLOOKUP($A125,Table2.5a!$A$3:$Y$198,J$2,FALSE)-VLOOKUP($A125,#REF!,J$2,FALSE))/VLOOKUP($A125,Table2.5a!$A$3:$Y$198,J$2,FALSE)</f>
        <v>#REF!</v>
      </c>
      <c r="K125" s="4" t="e">
        <f>(VLOOKUP($A125,Table2.5a!$A$3:$Y$198,K$2,FALSE)-VLOOKUP($A125,#REF!,K$2,FALSE))/VLOOKUP($A125,Table2.5a!$A$3:$Y$198,K$2,FALSE)</f>
        <v>#REF!</v>
      </c>
      <c r="L125" s="4" t="e">
        <f>(VLOOKUP($A125,Table2.5a!$A$3:$Y$198,L$2,FALSE)-VLOOKUP($A125,#REF!,L$2,FALSE))/VLOOKUP($A125,Table2.5a!$A$3:$Y$198,L$2,FALSE)</f>
        <v>#REF!</v>
      </c>
      <c r="M125" s="4" t="e">
        <f>(VLOOKUP($A125,Table2.5a!$A$3:$Y$198,M$2,FALSE)-VLOOKUP($A125,#REF!,M$2,FALSE))/VLOOKUP($A125,Table2.5a!$A$3:$Y$198,M$2,FALSE)</f>
        <v>#REF!</v>
      </c>
      <c r="N125" s="4" t="e">
        <f>(VLOOKUP($A125,Table2.5a!$A$3:$Y$198,N$2,FALSE)-VLOOKUP($A125,#REF!,N$2,FALSE))/VLOOKUP($A125,Table2.5a!$A$3:$Y$198,N$2,FALSE)</f>
        <v>#REF!</v>
      </c>
      <c r="O125" s="4" t="e">
        <f>(VLOOKUP($A125,Table2.5a!$A$3:$Y$198,O$2,FALSE)-VLOOKUP($A125,#REF!,O$2,FALSE))/VLOOKUP($A125,Table2.5a!$A$3:$Y$198,O$2,FALSE)</f>
        <v>#REF!</v>
      </c>
      <c r="P125" s="4" t="e">
        <f>(VLOOKUP($A125,Table2.5a!$A$3:$Y$198,P$2,FALSE)-VLOOKUP($A125,#REF!,P$2,FALSE))/VLOOKUP($A125,Table2.5a!$A$3:$Y$198,P$2,FALSE)</f>
        <v>#REF!</v>
      </c>
      <c r="Q125" s="4" t="e">
        <f>(VLOOKUP($A125,Table2.5a!$A$3:$Y$198,Q$2,FALSE)-VLOOKUP($A125,#REF!,Q$2,FALSE))/VLOOKUP($A125,Table2.5a!$A$3:$Y$198,Q$2,FALSE)</f>
        <v>#REF!</v>
      </c>
      <c r="R125" s="4" t="e">
        <f>(VLOOKUP($A125,Table2.5a!$A$3:$Y$198,R$2,FALSE)-VLOOKUP($A125,#REF!,R$2,FALSE))/VLOOKUP($A125,Table2.5a!$A$3:$Y$198,R$2,FALSE)</f>
        <v>#REF!</v>
      </c>
      <c r="S125" s="4" t="e">
        <f>(VLOOKUP($A125,Table2.5a!$A$3:$Y$198,S$2,FALSE)-VLOOKUP($A125,#REF!,S$2,FALSE))/VLOOKUP($A125,Table2.5a!$A$3:$Y$198,S$2,FALSE)</f>
        <v>#REF!</v>
      </c>
      <c r="T125" s="4" t="e">
        <f>(VLOOKUP($A125,Table2.5a!$A$3:$Y$198,T$2,FALSE)-VLOOKUP($A125,#REF!,T$2,FALSE))/VLOOKUP($A125,Table2.5a!$A$3:$Y$198,T$2,FALSE)</f>
        <v>#REF!</v>
      </c>
      <c r="V125" s="78" t="str">
        <f>VLOOKUP($A125,Table2.5a!$A$3:$Y$198,E$2,FALSE)</f>
        <v>Noatak</v>
      </c>
      <c r="W125" s="79" t="str">
        <f>VLOOKUP($A125,Table2.5a!$A$3:$Y$198,F$2,FALSE)</f>
        <v>Noatak_grid</v>
      </c>
      <c r="X125" s="79" t="str">
        <f>VLOOKUP($A125,Table2.5a!$A$3:$Y$198,G$2,FALSE)</f>
        <v>Northwest Arctic</v>
      </c>
      <c r="Y125" s="80">
        <f>VLOOKUP($A125,Table2.5a!$A$3:$Y$198,H$2,FALSE)</f>
        <v>764.1978203333332</v>
      </c>
      <c r="Z125" s="88" t="e">
        <f>VLOOKUP($A125,#REF!,E$2,FALSE)</f>
        <v>#REF!</v>
      </c>
      <c r="AA125" s="66" t="e">
        <f>VLOOKUP($A125,#REF!,F$2,FALSE)</f>
        <v>#REF!</v>
      </c>
      <c r="AB125" s="66" t="e">
        <f>VLOOKUP($A125,#REF!,G$2,FALSE)</f>
        <v>#REF!</v>
      </c>
      <c r="AC125" s="89" t="e">
        <f>VLOOKUP($A125,#REF!,H$2,FALSE)</f>
        <v>#REF!</v>
      </c>
      <c r="AD125" s="65">
        <f>VLOOKUP($A125,Table2.5a!$A$3:$Y$198,I$2,FALSE)</f>
        <v>844.26199999999994</v>
      </c>
      <c r="AE125" s="66">
        <f>VLOOKUP($A125,Table2.5a!$A$3:$Y$198,J$2,FALSE)</f>
        <v>120.41666666666667</v>
      </c>
      <c r="AF125" s="66">
        <f>VLOOKUP($A125,Table2.5a!$A$3:$Y$198,K$2,FALSE)</f>
        <v>0.90516666666666656</v>
      </c>
      <c r="AG125" s="67">
        <f>VLOOKUP($A125,Table2.5a!$A$3:$Y$198,L$2,FALSE)</f>
        <v>114.42935966666666</v>
      </c>
      <c r="AH125" s="88" t="e">
        <f>VLOOKUP($A125,#REF!,I$2,FALSE)</f>
        <v>#REF!</v>
      </c>
      <c r="AI125" s="66" t="e">
        <f>VLOOKUP($A125,#REF!,J$2,FALSE)</f>
        <v>#REF!</v>
      </c>
      <c r="AJ125" s="66" t="e">
        <f>VLOOKUP($A125,#REF!,K$2,FALSE)</f>
        <v>#REF!</v>
      </c>
      <c r="AK125" s="89" t="e">
        <f>VLOOKUP($A125,#REF!,L$2,FALSE)</f>
        <v>#REF!</v>
      </c>
      <c r="AL125" s="65">
        <f>VLOOKUP($A125,Table2.5a!$A$3:$Y$198,M$2,FALSE)</f>
        <v>126.41800000000001</v>
      </c>
      <c r="AM125" s="66">
        <f>VLOOKUP($A125,Table2.5a!$A$3:$Y$198,N$2,FALSE)</f>
        <v>7.166666666666667</v>
      </c>
      <c r="AN125" s="66">
        <f>VLOOKUP($A125,Table2.5a!$A$3:$Y$198,O$2,FALSE)</f>
        <v>0.90516666666666656</v>
      </c>
      <c r="AO125" s="67">
        <f>VLOOKUP($A125,Table2.5a!$A$3:$Y$198,P$2,FALSE)</f>
        <v>715.88545466666665</v>
      </c>
      <c r="AP125" s="88" t="e">
        <f>VLOOKUP($A125,#REF!,M$2,FALSE)</f>
        <v>#REF!</v>
      </c>
      <c r="AQ125" s="66" t="e">
        <f>VLOOKUP($A125,#REF!,N$2,FALSE)</f>
        <v>#REF!</v>
      </c>
      <c r="AR125" s="96" t="e">
        <f>VLOOKUP($A125,#REF!,O$2,FALSE)</f>
        <v>#REF!</v>
      </c>
      <c r="AS125" s="96" t="e">
        <f>VLOOKUP($A125,#REF!,P$2,FALSE)</f>
        <v>#REF!</v>
      </c>
      <c r="AT125" s="65">
        <f>VLOOKUP($A125,Table2.5a!$A$3:$Y$198,Q$2,FALSE)</f>
        <v>790.88800000000003</v>
      </c>
      <c r="AU125" s="66">
        <f>VLOOKUP($A125,Table2.5a!$A$3:$Y$198,R$2,FALSE)</f>
        <v>29.5</v>
      </c>
      <c r="AV125" s="66">
        <f>VLOOKUP($A125,Table2.5a!$A$3:$Y$198,S$2,FALSE)</f>
        <v>0.90516666666666656</v>
      </c>
      <c r="AW125" s="67">
        <f>VLOOKUP($A125,Table2.5a!$A$3:$Y$198,T$2,FALSE)</f>
        <v>1594.5126346666664</v>
      </c>
      <c r="AX125" s="88" t="e">
        <f>VLOOKUP($A125,#REF!,Q$2,FALSE)</f>
        <v>#REF!</v>
      </c>
      <c r="AY125" s="66" t="e">
        <f>VLOOKUP($A125,#REF!,R$2,FALSE)</f>
        <v>#REF!</v>
      </c>
      <c r="AZ125" s="66" t="e">
        <f>VLOOKUP($A125,#REF!,S$2,FALSE)</f>
        <v>#REF!</v>
      </c>
      <c r="BA125" s="89" t="e">
        <f>VLOOKUP($A125,#REF!,T$2,FALSE)</f>
        <v>#REF!</v>
      </c>
    </row>
    <row r="126" spans="1:53" x14ac:dyDescent="0.25">
      <c r="A126" t="s">
        <v>554</v>
      </c>
      <c r="B126">
        <f>VLOOKUP($A126,Table2.5a!$A$3:$Y$198,'2.5a comparison'!B$2,FALSE)</f>
        <v>332340</v>
      </c>
      <c r="C126">
        <f>VLOOKUP($A126,Table2.5a!$A$3:$Y$198,'2.5a comparison'!C$2,FALSE)</f>
        <v>150</v>
      </c>
      <c r="D126" t="str">
        <f>VLOOKUP($A126,Table2.5a!$A$3:$Y$198,'2.5a comparison'!D$2,FALSE)</f>
        <v>Nome Joint Utility Systems</v>
      </c>
      <c r="E126" s="4" t="e">
        <f>(VLOOKUP($A126,Table2.5a!$A$3:$Y$198,E$2,FALSE)-VLOOKUP($A126,#REF!,E$2,FALSE))/VLOOKUP($A126,Table2.5a!$A$3:$Y$198,E$2,FALSE)</f>
        <v>#VALUE!</v>
      </c>
      <c r="F126" s="4" t="e">
        <f>(VLOOKUP($A126,Table2.5a!$A$3:$Y$198,F$2,FALSE)-VLOOKUP($A126,#REF!,F$2,FALSE))/VLOOKUP($A126,Table2.5a!$A$3:$Y$198,F$2,FALSE)</f>
        <v>#VALUE!</v>
      </c>
      <c r="G126" s="4" t="e">
        <f>(VLOOKUP($A126,Table2.5a!$A$3:$Y$198,G$2,FALSE)-VLOOKUP($A126,#REF!,G$2,FALSE))/VLOOKUP($A126,Table2.5a!$A$3:$Y$198,G$2,FALSE)</f>
        <v>#VALUE!</v>
      </c>
      <c r="H126" s="4" t="e">
        <f>(VLOOKUP($A126,Table2.5a!$A$3:$Y$198,H$2,FALSE)-VLOOKUP($A126,#REF!,H$2,FALSE))/VLOOKUP($A126,Table2.5a!$A$3:$Y$198,H$2,FALSE)</f>
        <v>#REF!</v>
      </c>
      <c r="I126" s="4" t="e">
        <f>(VLOOKUP($A126,Table2.5a!$A$3:$Y$198,I$2,FALSE)-VLOOKUP($A126,#REF!,I$2,FALSE))/VLOOKUP($A126,Table2.5a!$A$3:$Y$198,I$2,FALSE)</f>
        <v>#REF!</v>
      </c>
      <c r="J126" s="4" t="e">
        <f>(VLOOKUP($A126,Table2.5a!$A$3:$Y$198,J$2,FALSE)-VLOOKUP($A126,#REF!,J$2,FALSE))/VLOOKUP($A126,Table2.5a!$A$3:$Y$198,J$2,FALSE)</f>
        <v>#REF!</v>
      </c>
      <c r="K126" s="4" t="e">
        <f>(VLOOKUP($A126,Table2.5a!$A$3:$Y$198,K$2,FALSE)-VLOOKUP($A126,#REF!,K$2,FALSE))/VLOOKUP($A126,Table2.5a!$A$3:$Y$198,K$2,FALSE)</f>
        <v>#REF!</v>
      </c>
      <c r="L126" s="4" t="e">
        <f>(VLOOKUP($A126,Table2.5a!$A$3:$Y$198,L$2,FALSE)-VLOOKUP($A126,#REF!,L$2,FALSE))/VLOOKUP($A126,Table2.5a!$A$3:$Y$198,L$2,FALSE)</f>
        <v>#REF!</v>
      </c>
      <c r="M126" s="4" t="e">
        <f>(VLOOKUP($A126,Table2.5a!$A$3:$Y$198,M$2,FALSE)-VLOOKUP($A126,#REF!,M$2,FALSE))/VLOOKUP($A126,Table2.5a!$A$3:$Y$198,M$2,FALSE)</f>
        <v>#REF!</v>
      </c>
      <c r="N126" s="4" t="e">
        <f>(VLOOKUP($A126,Table2.5a!$A$3:$Y$198,N$2,FALSE)-VLOOKUP($A126,#REF!,N$2,FALSE))/VLOOKUP($A126,Table2.5a!$A$3:$Y$198,N$2,FALSE)</f>
        <v>#REF!</v>
      </c>
      <c r="O126" s="4" t="e">
        <f>(VLOOKUP($A126,Table2.5a!$A$3:$Y$198,O$2,FALSE)-VLOOKUP($A126,#REF!,O$2,FALSE))/VLOOKUP($A126,Table2.5a!$A$3:$Y$198,O$2,FALSE)</f>
        <v>#REF!</v>
      </c>
      <c r="P126" s="4" t="e">
        <f>(VLOOKUP($A126,Table2.5a!$A$3:$Y$198,P$2,FALSE)-VLOOKUP($A126,#REF!,P$2,FALSE))/VLOOKUP($A126,Table2.5a!$A$3:$Y$198,P$2,FALSE)</f>
        <v>#REF!</v>
      </c>
      <c r="Q126" s="4" t="e">
        <f>(VLOOKUP($A126,Table2.5a!$A$3:$Y$198,Q$2,FALSE)-VLOOKUP($A126,#REF!,Q$2,FALSE))/VLOOKUP($A126,Table2.5a!$A$3:$Y$198,Q$2,FALSE)</f>
        <v>#REF!</v>
      </c>
      <c r="R126" s="4" t="e">
        <f>(VLOOKUP($A126,Table2.5a!$A$3:$Y$198,R$2,FALSE)-VLOOKUP($A126,#REF!,R$2,FALSE))/VLOOKUP($A126,Table2.5a!$A$3:$Y$198,R$2,FALSE)</f>
        <v>#REF!</v>
      </c>
      <c r="S126" s="4" t="e">
        <f>(VLOOKUP($A126,Table2.5a!$A$3:$Y$198,S$2,FALSE)-VLOOKUP($A126,#REF!,S$2,FALSE))/VLOOKUP($A126,Table2.5a!$A$3:$Y$198,S$2,FALSE)</f>
        <v>#REF!</v>
      </c>
      <c r="T126" s="4" t="e">
        <f>(VLOOKUP($A126,Table2.5a!$A$3:$Y$198,T$2,FALSE)-VLOOKUP($A126,#REF!,T$2,FALSE))/VLOOKUP($A126,Table2.5a!$A$3:$Y$198,T$2,FALSE)</f>
        <v>#REF!</v>
      </c>
      <c r="V126" s="78" t="str">
        <f>VLOOKUP($A126,Table2.5a!$A$3:$Y$198,E$2,FALSE)</f>
        <v>Nome</v>
      </c>
      <c r="W126" s="79" t="str">
        <f>VLOOKUP($A126,Table2.5a!$A$3:$Y$198,F$2,FALSE)</f>
        <v>Nome_grid</v>
      </c>
      <c r="X126" s="79" t="str">
        <f>VLOOKUP($A126,Table2.5a!$A$3:$Y$198,G$2,FALSE)</f>
        <v>Bering Straits</v>
      </c>
      <c r="Y126" s="80">
        <f>VLOOKUP($A126,Table2.5a!$A$3:$Y$198,H$2,FALSE)</f>
        <v>3147.3284433833328</v>
      </c>
      <c r="Z126" s="88" t="e">
        <f>VLOOKUP($A126,#REF!,E$2,FALSE)</f>
        <v>#REF!</v>
      </c>
      <c r="AA126" s="66" t="e">
        <f>VLOOKUP($A126,#REF!,F$2,FALSE)</f>
        <v>#REF!</v>
      </c>
      <c r="AB126" s="66" t="e">
        <f>VLOOKUP($A126,#REF!,G$2,FALSE)</f>
        <v>#REF!</v>
      </c>
      <c r="AC126" s="89" t="e">
        <f>VLOOKUP($A126,#REF!,H$2,FALSE)</f>
        <v>#REF!</v>
      </c>
      <c r="AD126" s="65">
        <f>VLOOKUP($A126,Table2.5a!$A$3:$Y$198,I$2,FALSE)</f>
        <v>8779.5669999999991</v>
      </c>
      <c r="AE126" s="66">
        <f>VLOOKUP($A126,Table2.5a!$A$3:$Y$198,J$2,FALSE)</f>
        <v>1754.4166666666667</v>
      </c>
      <c r="AF126" s="66">
        <f>VLOOKUP($A126,Table2.5a!$A$3:$Y$198,K$2,FALSE)</f>
        <v>0.35848333333333332</v>
      </c>
      <c r="AG126" s="67">
        <f>VLOOKUP($A126,Table2.5a!$A$3:$Y$198,L$2,FALSE)</f>
        <v>3455.9313302666669</v>
      </c>
      <c r="AH126" s="88" t="e">
        <f>VLOOKUP($A126,#REF!,I$2,FALSE)</f>
        <v>#REF!</v>
      </c>
      <c r="AI126" s="66" t="e">
        <f>VLOOKUP($A126,#REF!,J$2,FALSE)</f>
        <v>#REF!</v>
      </c>
      <c r="AJ126" s="66" t="e">
        <f>VLOOKUP($A126,#REF!,K$2,FALSE)</f>
        <v>#REF!</v>
      </c>
      <c r="AK126" s="89" t="e">
        <f>VLOOKUP($A126,#REF!,L$2,FALSE)</f>
        <v>#REF!</v>
      </c>
      <c r="AL126" s="65">
        <f>VLOOKUP($A126,Table2.5a!$A$3:$Y$198,M$2,FALSE)</f>
        <v>9640.4240000000009</v>
      </c>
      <c r="AM126" s="66">
        <f>VLOOKUP($A126,Table2.5a!$A$3:$Y$198,N$2,FALSE)</f>
        <v>72.916666666666671</v>
      </c>
      <c r="AN126" s="66">
        <f>VLOOKUP($A126,Table2.5a!$A$3:$Y$198,O$2,FALSE)</f>
        <v>0.35848333333333332</v>
      </c>
      <c r="AO126" s="67">
        <f>VLOOKUP($A126,Table2.5a!$A$3:$Y$198,P$2,FALSE)</f>
        <v>4004.1606089000002</v>
      </c>
      <c r="AP126" s="88" t="e">
        <f>VLOOKUP($A126,#REF!,M$2,FALSE)</f>
        <v>#REF!</v>
      </c>
      <c r="AQ126" s="66" t="e">
        <f>VLOOKUP($A126,#REF!,N$2,FALSE)</f>
        <v>#REF!</v>
      </c>
      <c r="AR126" s="96" t="e">
        <f>VLOOKUP($A126,#REF!,O$2,FALSE)</f>
        <v>#REF!</v>
      </c>
      <c r="AS126" s="96" t="e">
        <f>VLOOKUP($A126,#REF!,P$2,FALSE)</f>
        <v>#REF!</v>
      </c>
      <c r="AT126" s="65">
        <f>VLOOKUP($A126,Table2.5a!$A$3:$Y$198,Q$2,FALSE)</f>
        <v>11169.726000000001</v>
      </c>
      <c r="AU126" s="66">
        <f>VLOOKUP($A126,Table2.5a!$A$3:$Y$198,R$2,FALSE)</f>
        <v>384.08333333333331</v>
      </c>
      <c r="AV126" s="66">
        <f>VLOOKUP($A126,Table2.5a!$A$3:$Y$198,S$2,FALSE)</f>
        <v>0.35848333333333332</v>
      </c>
      <c r="AW126" s="67">
        <f>VLOOKUP($A126,Table2.5a!$A$3:$Y$198,T$2,FALSE)</f>
        <v>10607.420382549999</v>
      </c>
      <c r="AX126" s="88" t="e">
        <f>VLOOKUP($A126,#REF!,Q$2,FALSE)</f>
        <v>#REF!</v>
      </c>
      <c r="AY126" s="66" t="e">
        <f>VLOOKUP($A126,#REF!,R$2,FALSE)</f>
        <v>#REF!</v>
      </c>
      <c r="AZ126" s="66" t="e">
        <f>VLOOKUP($A126,#REF!,S$2,FALSE)</f>
        <v>#REF!</v>
      </c>
      <c r="BA126" s="89" t="e">
        <f>VLOOKUP($A126,#REF!,T$2,FALSE)</f>
        <v>#REF!</v>
      </c>
    </row>
    <row r="127" spans="1:53" s="98" customFormat="1" x14ac:dyDescent="0.25">
      <c r="A127" s="98" t="s">
        <v>656</v>
      </c>
      <c r="B127" s="98">
        <f>VLOOKUP($A127,Table2.5a!$A$3:$Y$198,'2.5a comparison'!B$2,FALSE)</f>
        <v>331510</v>
      </c>
      <c r="C127" s="98">
        <f>VLOOKUP($A127,Table2.5a!$A$3:$Y$198,'2.5a comparison'!C$2,FALSE)</f>
        <v>169</v>
      </c>
      <c r="D127" s="98" t="str">
        <f>VLOOKUP($A127,Table2.5a!$A$3:$Y$198,'2.5a comparison'!D$2,FALSE)</f>
        <v>Alaska Village Electric Cooperative</v>
      </c>
      <c r="E127" s="99" t="e">
        <f>(VLOOKUP($A127,Table2.5a!$A$3:$Y$198,E$2,FALSE)-VLOOKUP($A127,#REF!,E$2,FALSE))/VLOOKUP($A127,Table2.5a!$A$3:$Y$198,E$2,FALSE)</f>
        <v>#VALUE!</v>
      </c>
      <c r="F127" s="99" t="e">
        <f>(VLOOKUP($A127,Table2.5a!$A$3:$Y$198,F$2,FALSE)-VLOOKUP($A127,#REF!,F$2,FALSE))/VLOOKUP($A127,Table2.5a!$A$3:$Y$198,F$2,FALSE)</f>
        <v>#VALUE!</v>
      </c>
      <c r="G127" s="99" t="e">
        <f>(VLOOKUP($A127,Table2.5a!$A$3:$Y$198,G$2,FALSE)-VLOOKUP($A127,#REF!,G$2,FALSE))/VLOOKUP($A127,Table2.5a!$A$3:$Y$198,G$2,FALSE)</f>
        <v>#VALUE!</v>
      </c>
      <c r="H127" s="99" t="e">
        <f>(VLOOKUP($A127,Table2.5a!$A$3:$Y$198,H$2,FALSE)-VLOOKUP($A127,#REF!,H$2,FALSE))/VLOOKUP($A127,Table2.5a!$A$3:$Y$198,H$2,FALSE)</f>
        <v>#REF!</v>
      </c>
      <c r="I127" s="99" t="e">
        <f>(VLOOKUP($A127,Table2.5a!$A$3:$Y$198,I$2,FALSE)-VLOOKUP($A127,#REF!,I$2,FALSE))/VLOOKUP($A127,Table2.5a!$A$3:$Y$198,I$2,FALSE)</f>
        <v>#REF!</v>
      </c>
      <c r="J127" s="99" t="e">
        <f>(VLOOKUP($A127,Table2.5a!$A$3:$Y$198,J$2,FALSE)-VLOOKUP($A127,#REF!,J$2,FALSE))/VLOOKUP($A127,Table2.5a!$A$3:$Y$198,J$2,FALSE)</f>
        <v>#REF!</v>
      </c>
      <c r="K127" s="99" t="e">
        <f>(VLOOKUP($A127,Table2.5a!$A$3:$Y$198,K$2,FALSE)-VLOOKUP($A127,#REF!,K$2,FALSE))/VLOOKUP($A127,Table2.5a!$A$3:$Y$198,K$2,FALSE)</f>
        <v>#REF!</v>
      </c>
      <c r="L127" s="99" t="e">
        <f>(VLOOKUP($A127,Table2.5a!$A$3:$Y$198,L$2,FALSE)-VLOOKUP($A127,#REF!,L$2,FALSE))/VLOOKUP($A127,Table2.5a!$A$3:$Y$198,L$2,FALSE)</f>
        <v>#REF!</v>
      </c>
      <c r="M127" s="99" t="e">
        <f>(VLOOKUP($A127,Table2.5a!$A$3:$Y$198,M$2,FALSE)-VLOOKUP($A127,#REF!,M$2,FALSE))/VLOOKUP($A127,Table2.5a!$A$3:$Y$198,M$2,FALSE)</f>
        <v>#REF!</v>
      </c>
      <c r="N127" s="99" t="e">
        <f>(VLOOKUP($A127,Table2.5a!$A$3:$Y$198,N$2,FALSE)-VLOOKUP($A127,#REF!,N$2,FALSE))/VLOOKUP($A127,Table2.5a!$A$3:$Y$198,N$2,FALSE)</f>
        <v>#REF!</v>
      </c>
      <c r="O127" s="99" t="e">
        <f>(VLOOKUP($A127,Table2.5a!$A$3:$Y$198,O$2,FALSE)-VLOOKUP($A127,#REF!,O$2,FALSE))/VLOOKUP($A127,Table2.5a!$A$3:$Y$198,O$2,FALSE)</f>
        <v>#REF!</v>
      </c>
      <c r="P127" s="99" t="e">
        <f>(VLOOKUP($A127,Table2.5a!$A$3:$Y$198,P$2,FALSE)-VLOOKUP($A127,#REF!,P$2,FALSE))/VLOOKUP($A127,Table2.5a!$A$3:$Y$198,P$2,FALSE)</f>
        <v>#REF!</v>
      </c>
      <c r="Q127" s="99" t="e">
        <f>(VLOOKUP($A127,Table2.5a!$A$3:$Y$198,Q$2,FALSE)-VLOOKUP($A127,#REF!,Q$2,FALSE))/VLOOKUP($A127,Table2.5a!$A$3:$Y$198,Q$2,FALSE)</f>
        <v>#REF!</v>
      </c>
      <c r="R127" s="99" t="e">
        <f>(VLOOKUP($A127,Table2.5a!$A$3:$Y$198,R$2,FALSE)-VLOOKUP($A127,#REF!,R$2,FALSE))/VLOOKUP($A127,Table2.5a!$A$3:$Y$198,R$2,FALSE)</f>
        <v>#REF!</v>
      </c>
      <c r="S127" s="99" t="e">
        <f>(VLOOKUP($A127,Table2.5a!$A$3:$Y$198,S$2,FALSE)-VLOOKUP($A127,#REF!,S$2,FALSE))/VLOOKUP($A127,Table2.5a!$A$3:$Y$198,S$2,FALSE)</f>
        <v>#REF!</v>
      </c>
      <c r="T127" s="99" t="e">
        <f>(VLOOKUP($A127,Table2.5a!$A$3:$Y$198,T$2,FALSE)-VLOOKUP($A127,#REF!,T$2,FALSE))/VLOOKUP($A127,Table2.5a!$A$3:$Y$198,T$2,FALSE)</f>
        <v>#REF!</v>
      </c>
      <c r="V127" s="100" t="str">
        <f>VLOOKUP($A127,Table2.5a!$A$3:$Y$198,E$2,FALSE)</f>
        <v>Noorvik</v>
      </c>
      <c r="W127" s="101" t="str">
        <f>VLOOKUP($A127,Table2.5a!$A$3:$Y$198,F$2,FALSE)</f>
        <v>Noorvik_grid</v>
      </c>
      <c r="X127" s="101" t="str">
        <f>VLOOKUP($A127,Table2.5a!$A$3:$Y$198,G$2,FALSE)</f>
        <v>Northwest Arctic</v>
      </c>
      <c r="Y127" s="102">
        <f>VLOOKUP($A127,Table2.5a!$A$3:$Y$198,H$2,FALSE)</f>
        <v>488.98531950000017</v>
      </c>
      <c r="Z127" s="103" t="e">
        <f>VLOOKUP($A127,#REF!,E$2,FALSE)</f>
        <v>#REF!</v>
      </c>
      <c r="AA127" s="101" t="e">
        <f>VLOOKUP($A127,#REF!,F$2,FALSE)</f>
        <v>#REF!</v>
      </c>
      <c r="AB127" s="101" t="e">
        <f>VLOOKUP($A127,#REF!,G$2,FALSE)</f>
        <v>#REF!</v>
      </c>
      <c r="AC127" s="104" t="e">
        <f>VLOOKUP($A127,#REF!,H$2,FALSE)</f>
        <v>#REF!</v>
      </c>
      <c r="AD127" s="100">
        <f>VLOOKUP($A127,Table2.5a!$A$3:$Y$198,I$2,FALSE)</f>
        <v>899.697</v>
      </c>
      <c r="AE127" s="101">
        <f>VLOOKUP($A127,Table2.5a!$A$3:$Y$198,J$2,FALSE)</f>
        <v>137.41666666666666</v>
      </c>
      <c r="AF127" s="101">
        <f>VLOOKUP($A127,Table2.5a!$A$3:$Y$198,K$2,FALSE)</f>
        <v>0.54350000000000021</v>
      </c>
      <c r="AG127" s="102">
        <f>VLOOKUP($A127,Table2.5a!$A$3:$Y$198,L$2,FALSE)</f>
        <v>83.465295000000026</v>
      </c>
      <c r="AH127" s="103" t="e">
        <f>VLOOKUP($A127,#REF!,I$2,FALSE)</f>
        <v>#REF!</v>
      </c>
      <c r="AI127" s="101" t="e">
        <f>VLOOKUP($A127,#REF!,J$2,FALSE)</f>
        <v>#REF!</v>
      </c>
      <c r="AJ127" s="101" t="e">
        <f>VLOOKUP($A127,#REF!,K$2,FALSE)</f>
        <v>#REF!</v>
      </c>
      <c r="AK127" s="104" t="e">
        <f>VLOOKUP($A127,#REF!,L$2,FALSE)</f>
        <v>#REF!</v>
      </c>
      <c r="AL127" s="100">
        <f>VLOOKUP($A127,Table2.5a!$A$3:$Y$198,M$2,FALSE)</f>
        <v>153.57</v>
      </c>
      <c r="AM127" s="101">
        <f>VLOOKUP($A127,Table2.5a!$A$3:$Y$198,N$2,FALSE)</f>
        <v>10</v>
      </c>
      <c r="AN127" s="101">
        <f>VLOOKUP($A127,Table2.5a!$A$3:$Y$198,O$2,FALSE)</f>
        <v>0.54350000000000021</v>
      </c>
      <c r="AO127" s="102">
        <f>VLOOKUP($A127,Table2.5a!$A$3:$Y$198,P$2,FALSE)</f>
        <v>456.48021500000016</v>
      </c>
      <c r="AP127" s="103" t="e">
        <f>VLOOKUP($A127,#REF!,M$2,FALSE)</f>
        <v>#REF!</v>
      </c>
      <c r="AQ127" s="101" t="e">
        <f>VLOOKUP($A127,#REF!,N$2,FALSE)</f>
        <v>#REF!</v>
      </c>
      <c r="AR127" s="105" t="e">
        <f>VLOOKUP($A127,#REF!,O$2,FALSE)</f>
        <v>#REF!</v>
      </c>
      <c r="AS127" s="105" t="e">
        <f>VLOOKUP($A127,#REF!,P$2,FALSE)</f>
        <v>#REF!</v>
      </c>
      <c r="AT127" s="100">
        <f>VLOOKUP($A127,Table2.5a!$A$3:$Y$198,Q$2,FALSE)</f>
        <v>839.89</v>
      </c>
      <c r="AU127" s="101">
        <f>VLOOKUP($A127,Table2.5a!$A$3:$Y$198,R$2,FALSE)</f>
        <v>35.583333333333329</v>
      </c>
      <c r="AV127" s="101">
        <f>VLOOKUP($A127,Table2.5a!$A$3:$Y$198,S$2,FALSE)</f>
        <v>0.54350000000000021</v>
      </c>
      <c r="AW127" s="102">
        <f>VLOOKUP($A127,Table2.5a!$A$3:$Y$198,T$2,FALSE)</f>
        <v>1028.9308295000005</v>
      </c>
      <c r="AX127" s="103" t="e">
        <f>VLOOKUP($A127,#REF!,Q$2,FALSE)</f>
        <v>#REF!</v>
      </c>
      <c r="AY127" s="101" t="e">
        <f>VLOOKUP($A127,#REF!,R$2,FALSE)</f>
        <v>#REF!</v>
      </c>
      <c r="AZ127" s="101" t="e">
        <f>VLOOKUP($A127,#REF!,S$2,FALSE)</f>
        <v>#REF!</v>
      </c>
      <c r="BA127" s="104" t="e">
        <f>VLOOKUP($A127,#REF!,T$2,FALSE)</f>
        <v>#REF!</v>
      </c>
    </row>
    <row r="128" spans="1:53" x14ac:dyDescent="0.25">
      <c r="A128" t="s">
        <v>417</v>
      </c>
      <c r="B128">
        <f>VLOOKUP($A128,Table2.5a!$A$3:$Y$198,'2.5a comparison'!B$2,FALSE)</f>
        <v>331180</v>
      </c>
      <c r="C128">
        <f>VLOOKUP($A128,Table2.5a!$A$3:$Y$198,'2.5a comparison'!C$2,FALSE)</f>
        <v>2</v>
      </c>
      <c r="D128" t="str">
        <f>VLOOKUP($A128,Table2.5a!$A$3:$Y$198,'2.5a comparison'!D$2,FALSE)</f>
        <v>Alaska Power &amp; Telephone Company</v>
      </c>
      <c r="E128" s="4" t="e">
        <f>(VLOOKUP($A128,Table2.5a!$A$3:$Y$198,E$2,FALSE)-VLOOKUP($A128,#REF!,E$2,FALSE))/VLOOKUP($A128,Table2.5a!$A$3:$Y$198,E$2,FALSE)</f>
        <v>#VALUE!</v>
      </c>
      <c r="F128" s="4" t="e">
        <f>(VLOOKUP($A128,Table2.5a!$A$3:$Y$198,F$2,FALSE)-VLOOKUP($A128,#REF!,F$2,FALSE))/VLOOKUP($A128,Table2.5a!$A$3:$Y$198,F$2,FALSE)</f>
        <v>#VALUE!</v>
      </c>
      <c r="G128" s="4" t="e">
        <f>(VLOOKUP($A128,Table2.5a!$A$3:$Y$198,G$2,FALSE)-VLOOKUP($A128,#REF!,G$2,FALSE))/VLOOKUP($A128,Table2.5a!$A$3:$Y$198,G$2,FALSE)</f>
        <v>#VALUE!</v>
      </c>
      <c r="H128" s="4" t="e">
        <f>(VLOOKUP($A128,Table2.5a!$A$3:$Y$198,H$2,FALSE)-VLOOKUP($A128,#REF!,H$2,FALSE))/VLOOKUP($A128,Table2.5a!$A$3:$Y$198,H$2,FALSE)</f>
        <v>#REF!</v>
      </c>
      <c r="I128" s="4" t="e">
        <f>(VLOOKUP($A128,Table2.5a!$A$3:$Y$198,I$2,FALSE)-VLOOKUP($A128,#REF!,I$2,FALSE))/VLOOKUP($A128,Table2.5a!$A$3:$Y$198,I$2,FALSE)</f>
        <v>#REF!</v>
      </c>
      <c r="J128" s="4" t="e">
        <f>(VLOOKUP($A128,Table2.5a!$A$3:$Y$198,J$2,FALSE)-VLOOKUP($A128,#REF!,J$2,FALSE))/VLOOKUP($A128,Table2.5a!$A$3:$Y$198,J$2,FALSE)</f>
        <v>#REF!</v>
      </c>
      <c r="K128" s="4" t="e">
        <f>(VLOOKUP($A128,Table2.5a!$A$3:$Y$198,K$2,FALSE)-VLOOKUP($A128,#REF!,K$2,FALSE))/VLOOKUP($A128,Table2.5a!$A$3:$Y$198,K$2,FALSE)</f>
        <v>#REF!</v>
      </c>
      <c r="L128" s="4" t="e">
        <f>(VLOOKUP($A128,Table2.5a!$A$3:$Y$198,L$2,FALSE)-VLOOKUP($A128,#REF!,L$2,FALSE))/VLOOKUP($A128,Table2.5a!$A$3:$Y$198,L$2,FALSE)</f>
        <v>#REF!</v>
      </c>
      <c r="M128" s="4" t="e">
        <f>(VLOOKUP($A128,Table2.5a!$A$3:$Y$198,M$2,FALSE)-VLOOKUP($A128,#REF!,M$2,FALSE))/VLOOKUP($A128,Table2.5a!$A$3:$Y$198,M$2,FALSE)</f>
        <v>#REF!</v>
      </c>
      <c r="N128" s="4" t="e">
        <f>(VLOOKUP($A128,Table2.5a!$A$3:$Y$198,N$2,FALSE)-VLOOKUP($A128,#REF!,N$2,FALSE))/VLOOKUP($A128,Table2.5a!$A$3:$Y$198,N$2,FALSE)</f>
        <v>#REF!</v>
      </c>
      <c r="O128" s="4" t="e">
        <f>(VLOOKUP($A128,Table2.5a!$A$3:$Y$198,O$2,FALSE)-VLOOKUP($A128,#REF!,O$2,FALSE))/VLOOKUP($A128,Table2.5a!$A$3:$Y$198,O$2,FALSE)</f>
        <v>#REF!</v>
      </c>
      <c r="P128" s="4" t="e">
        <f>(VLOOKUP($A128,Table2.5a!$A$3:$Y$198,P$2,FALSE)-VLOOKUP($A128,#REF!,P$2,FALSE))/VLOOKUP($A128,Table2.5a!$A$3:$Y$198,P$2,FALSE)</f>
        <v>#REF!</v>
      </c>
      <c r="Q128" s="4" t="e">
        <f>(VLOOKUP($A128,Table2.5a!$A$3:$Y$198,Q$2,FALSE)-VLOOKUP($A128,#REF!,Q$2,FALSE))/VLOOKUP($A128,Table2.5a!$A$3:$Y$198,Q$2,FALSE)</f>
        <v>#REF!</v>
      </c>
      <c r="R128" s="4" t="e">
        <f>(VLOOKUP($A128,Table2.5a!$A$3:$Y$198,R$2,FALSE)-VLOOKUP($A128,#REF!,R$2,FALSE))/VLOOKUP($A128,Table2.5a!$A$3:$Y$198,R$2,FALSE)</f>
        <v>#REF!</v>
      </c>
      <c r="S128" s="4" t="e">
        <f>(VLOOKUP($A128,Table2.5a!$A$3:$Y$198,S$2,FALSE)-VLOOKUP($A128,#REF!,S$2,FALSE))/VLOOKUP($A128,Table2.5a!$A$3:$Y$198,S$2,FALSE)</f>
        <v>#REF!</v>
      </c>
      <c r="T128" s="4" t="e">
        <f>(VLOOKUP($A128,Table2.5a!$A$3:$Y$198,T$2,FALSE)-VLOOKUP($A128,#REF!,T$2,FALSE))/VLOOKUP($A128,Table2.5a!$A$3:$Y$198,T$2,FALSE)</f>
        <v>#REF!</v>
      </c>
      <c r="V128" s="78" t="str">
        <f>VLOOKUP($A128,Table2.5a!$A$3:$Y$198,E$2,FALSE)</f>
        <v>Northway, Northway Village, Northway Junction</v>
      </c>
      <c r="W128" s="79" t="str">
        <f>VLOOKUP($A128,Table2.5a!$A$3:$Y$198,F$2,FALSE)</f>
        <v>Northway_grid</v>
      </c>
      <c r="X128" s="79" t="str">
        <f>VLOOKUP($A128,Table2.5a!$A$3:$Y$198,G$2,FALSE)</f>
        <v>Yukon-Koyukuk/Upper Tanana</v>
      </c>
      <c r="Y128" s="80">
        <f>VLOOKUP($A128,Table2.5a!$A$3:$Y$198,H$2,FALSE)</f>
        <v>240.73499444166669</v>
      </c>
      <c r="Z128" s="88" t="e">
        <f>VLOOKUP($A128,#REF!,E$2,FALSE)</f>
        <v>#REF!</v>
      </c>
      <c r="AA128" s="66" t="e">
        <f>VLOOKUP($A128,#REF!,F$2,FALSE)</f>
        <v>#REF!</v>
      </c>
      <c r="AB128" s="66" t="e">
        <f>VLOOKUP($A128,#REF!,G$2,FALSE)</f>
        <v>#REF!</v>
      </c>
      <c r="AC128" s="89" t="e">
        <f>VLOOKUP($A128,#REF!,H$2,FALSE)</f>
        <v>#REF!</v>
      </c>
      <c r="AD128" s="65">
        <f>VLOOKUP($A128,Table2.5a!$A$3:$Y$198,I$2,FALSE)</f>
        <v>353.29899999999998</v>
      </c>
      <c r="AE128" s="66">
        <f>VLOOKUP($A128,Table2.5a!$A$3:$Y$198,J$2,FALSE)</f>
        <v>89.75</v>
      </c>
      <c r="AF128" s="66">
        <f>VLOOKUP($A128,Table2.5a!$A$3:$Y$198,K$2,FALSE)</f>
        <v>0.68139166666666673</v>
      </c>
      <c r="AG128" s="67">
        <f>VLOOKUP($A128,Table2.5a!$A$3:$Y$198,L$2,FALSE)</f>
        <v>208.12699623333336</v>
      </c>
      <c r="AH128" s="88" t="e">
        <f>VLOOKUP($A128,#REF!,I$2,FALSE)</f>
        <v>#REF!</v>
      </c>
      <c r="AI128" s="66" t="e">
        <f>VLOOKUP($A128,#REF!,J$2,FALSE)</f>
        <v>#REF!</v>
      </c>
      <c r="AJ128" s="66" t="e">
        <f>VLOOKUP($A128,#REF!,K$2,FALSE)</f>
        <v>#REF!</v>
      </c>
      <c r="AK128" s="89" t="e">
        <f>VLOOKUP($A128,#REF!,L$2,FALSE)</f>
        <v>#REF!</v>
      </c>
      <c r="AL128" s="65">
        <f>VLOOKUP($A128,Table2.5a!$A$3:$Y$198,M$2,FALSE)</f>
        <v>305.44400000000002</v>
      </c>
      <c r="AM128" s="66">
        <f>VLOOKUP($A128,Table2.5a!$A$3:$Y$198,N$2,FALSE)</f>
        <v>6</v>
      </c>
      <c r="AN128" s="66">
        <f>VLOOKUP($A128,Table2.5a!$A$3:$Y$198,O$2,FALSE)</f>
        <v>0.68139166666666673</v>
      </c>
      <c r="AO128" s="67">
        <f>VLOOKUP($A128,Table2.5a!$A$3:$Y$198,P$2,FALSE)</f>
        <v>236.28005572500001</v>
      </c>
      <c r="AP128" s="88" t="e">
        <f>VLOOKUP($A128,#REF!,M$2,FALSE)</f>
        <v>#REF!</v>
      </c>
      <c r="AQ128" s="66" t="e">
        <f>VLOOKUP($A128,#REF!,N$2,FALSE)</f>
        <v>#REF!</v>
      </c>
      <c r="AR128" s="96" t="e">
        <f>VLOOKUP($A128,#REF!,O$2,FALSE)</f>
        <v>#REF!</v>
      </c>
      <c r="AS128" s="96" t="e">
        <f>VLOOKUP($A128,#REF!,P$2,FALSE)</f>
        <v>#REF!</v>
      </c>
      <c r="AT128" s="65">
        <f>VLOOKUP($A128,Table2.5a!$A$3:$Y$198,Q$2,FALSE)</f>
        <v>346.76099999999997</v>
      </c>
      <c r="AU128" s="66">
        <f>VLOOKUP($A128,Table2.5a!$A$3:$Y$198,R$2,FALSE)</f>
        <v>36.666666666666671</v>
      </c>
      <c r="AV128" s="66">
        <f>VLOOKUP($A128,Table2.5a!$A$3:$Y$198,S$2,FALSE)</f>
        <v>0.68139166666666673</v>
      </c>
      <c r="AW128" s="67">
        <f>VLOOKUP($A128,Table2.5a!$A$3:$Y$198,T$2,FALSE)</f>
        <v>685.14204640000003</v>
      </c>
      <c r="AX128" s="88" t="e">
        <f>VLOOKUP($A128,#REF!,Q$2,FALSE)</f>
        <v>#REF!</v>
      </c>
      <c r="AY128" s="66" t="e">
        <f>VLOOKUP($A128,#REF!,R$2,FALSE)</f>
        <v>#REF!</v>
      </c>
      <c r="AZ128" s="66" t="e">
        <f>VLOOKUP($A128,#REF!,S$2,FALSE)</f>
        <v>#REF!</v>
      </c>
      <c r="BA128" s="89" t="e">
        <f>VLOOKUP($A128,#REF!,T$2,FALSE)</f>
        <v>#REF!</v>
      </c>
    </row>
    <row r="129" spans="1:53" x14ac:dyDescent="0.25">
      <c r="A129" t="s">
        <v>768</v>
      </c>
      <c r="B129">
        <f>VLOOKUP($A129,Table2.5a!$A$3:$Y$198,'2.5a comparison'!B$2,FALSE)</f>
        <v>332380</v>
      </c>
      <c r="C129">
        <f>VLOOKUP($A129,Table2.5a!$A$3:$Y$198,'2.5a comparison'!C$2,FALSE)</f>
        <v>254</v>
      </c>
      <c r="D129" t="str">
        <f>VLOOKUP($A129,Table2.5a!$A$3:$Y$198,'2.5a comparison'!D$2,FALSE)</f>
        <v>North Slope Borough Power &amp; Light</v>
      </c>
      <c r="E129" s="4" t="e">
        <f>(VLOOKUP($A129,Table2.5a!$A$3:$Y$198,E$2,FALSE)-VLOOKUP($A129,#REF!,E$2,FALSE))/VLOOKUP($A129,Table2.5a!$A$3:$Y$198,E$2,FALSE)</f>
        <v>#VALUE!</v>
      </c>
      <c r="F129" s="4" t="e">
        <f>(VLOOKUP($A129,Table2.5a!$A$3:$Y$198,F$2,FALSE)-VLOOKUP($A129,#REF!,F$2,FALSE))/VLOOKUP($A129,Table2.5a!$A$3:$Y$198,F$2,FALSE)</f>
        <v>#VALUE!</v>
      </c>
      <c r="G129" s="4" t="e">
        <f>(VLOOKUP($A129,Table2.5a!$A$3:$Y$198,G$2,FALSE)-VLOOKUP($A129,#REF!,G$2,FALSE))/VLOOKUP($A129,Table2.5a!$A$3:$Y$198,G$2,FALSE)</f>
        <v>#VALUE!</v>
      </c>
      <c r="H129" s="4" t="e">
        <f>(VLOOKUP($A129,Table2.5a!$A$3:$Y$198,H$2,FALSE)-VLOOKUP($A129,#REF!,H$2,FALSE))/VLOOKUP($A129,Table2.5a!$A$3:$Y$198,H$2,FALSE)</f>
        <v>#REF!</v>
      </c>
      <c r="I129" s="4" t="e">
        <f>(VLOOKUP($A129,Table2.5a!$A$3:$Y$198,I$2,FALSE)-VLOOKUP($A129,#REF!,I$2,FALSE))/VLOOKUP($A129,Table2.5a!$A$3:$Y$198,I$2,FALSE)</f>
        <v>#REF!</v>
      </c>
      <c r="J129" s="4" t="e">
        <f>(VLOOKUP($A129,Table2.5a!$A$3:$Y$198,J$2,FALSE)-VLOOKUP($A129,#REF!,J$2,FALSE))/VLOOKUP($A129,Table2.5a!$A$3:$Y$198,J$2,FALSE)</f>
        <v>#REF!</v>
      </c>
      <c r="K129" s="4" t="e">
        <f>(VLOOKUP($A129,Table2.5a!$A$3:$Y$198,K$2,FALSE)-VLOOKUP($A129,#REF!,K$2,FALSE))/VLOOKUP($A129,Table2.5a!$A$3:$Y$198,K$2,FALSE)</f>
        <v>#REF!</v>
      </c>
      <c r="L129" s="4" t="e">
        <f>(VLOOKUP($A129,Table2.5a!$A$3:$Y$198,L$2,FALSE)-VLOOKUP($A129,#REF!,L$2,FALSE))/VLOOKUP($A129,Table2.5a!$A$3:$Y$198,L$2,FALSE)</f>
        <v>#REF!</v>
      </c>
      <c r="M129" s="4" t="e">
        <f>(VLOOKUP($A129,Table2.5a!$A$3:$Y$198,M$2,FALSE)-VLOOKUP($A129,#REF!,M$2,FALSE))/VLOOKUP($A129,Table2.5a!$A$3:$Y$198,M$2,FALSE)</f>
        <v>#REF!</v>
      </c>
      <c r="N129" s="4" t="e">
        <f>(VLOOKUP($A129,Table2.5a!$A$3:$Y$198,N$2,FALSE)-VLOOKUP($A129,#REF!,N$2,FALSE))/VLOOKUP($A129,Table2.5a!$A$3:$Y$198,N$2,FALSE)</f>
        <v>#REF!</v>
      </c>
      <c r="O129" s="4" t="e">
        <f>(VLOOKUP($A129,Table2.5a!$A$3:$Y$198,O$2,FALSE)-VLOOKUP($A129,#REF!,O$2,FALSE))/VLOOKUP($A129,Table2.5a!$A$3:$Y$198,O$2,FALSE)</f>
        <v>#REF!</v>
      </c>
      <c r="P129" s="4" t="e">
        <f>(VLOOKUP($A129,Table2.5a!$A$3:$Y$198,P$2,FALSE)-VLOOKUP($A129,#REF!,P$2,FALSE))/VLOOKUP($A129,Table2.5a!$A$3:$Y$198,P$2,FALSE)</f>
        <v>#REF!</v>
      </c>
      <c r="Q129" s="4" t="e">
        <f>(VLOOKUP($A129,Table2.5a!$A$3:$Y$198,Q$2,FALSE)-VLOOKUP($A129,#REF!,Q$2,FALSE))/VLOOKUP($A129,Table2.5a!$A$3:$Y$198,Q$2,FALSE)</f>
        <v>#REF!</v>
      </c>
      <c r="R129" s="4" t="e">
        <f>(VLOOKUP($A129,Table2.5a!$A$3:$Y$198,R$2,FALSE)-VLOOKUP($A129,#REF!,R$2,FALSE))/VLOOKUP($A129,Table2.5a!$A$3:$Y$198,R$2,FALSE)</f>
        <v>#REF!</v>
      </c>
      <c r="S129" s="4" t="e">
        <f>(VLOOKUP($A129,Table2.5a!$A$3:$Y$198,S$2,FALSE)-VLOOKUP($A129,#REF!,S$2,FALSE))/VLOOKUP($A129,Table2.5a!$A$3:$Y$198,S$2,FALSE)</f>
        <v>#REF!</v>
      </c>
      <c r="T129" s="4" t="e">
        <f>(VLOOKUP($A129,Table2.5a!$A$3:$Y$198,T$2,FALSE)-VLOOKUP($A129,#REF!,T$2,FALSE))/VLOOKUP($A129,Table2.5a!$A$3:$Y$198,T$2,FALSE)</f>
        <v>#REF!</v>
      </c>
      <c r="V129" s="78" t="str">
        <f>VLOOKUP($A129,Table2.5a!$A$3:$Y$198,E$2,FALSE)</f>
        <v>Nuiqsut</v>
      </c>
      <c r="W129" s="79" t="str">
        <f>VLOOKUP($A129,Table2.5a!$A$3:$Y$198,F$2,FALSE)</f>
        <v>Nuiqsut_grid</v>
      </c>
      <c r="X129" s="79" t="str">
        <f>VLOOKUP($A129,Table2.5a!$A$3:$Y$198,G$2,FALSE)</f>
        <v>North Slope</v>
      </c>
      <c r="Y129" s="80">
        <f>VLOOKUP($A129,Table2.5a!$A$3:$Y$198,H$2,FALSE)</f>
        <v>90.322558333333333</v>
      </c>
      <c r="Z129" s="88" t="e">
        <f>VLOOKUP($A129,#REF!,E$2,FALSE)</f>
        <v>#REF!</v>
      </c>
      <c r="AA129" s="66" t="e">
        <f>VLOOKUP($A129,#REF!,F$2,FALSE)</f>
        <v>#REF!</v>
      </c>
      <c r="AB129" s="66" t="e">
        <f>VLOOKUP($A129,#REF!,G$2,FALSE)</f>
        <v>#REF!</v>
      </c>
      <c r="AC129" s="89" t="e">
        <f>VLOOKUP($A129,#REF!,H$2,FALSE)</f>
        <v>#REF!</v>
      </c>
      <c r="AD129" s="65">
        <f>VLOOKUP($A129,Table2.5a!$A$3:$Y$198,I$2,FALSE)</f>
        <v>985.33699999999999</v>
      </c>
      <c r="AE129" s="66">
        <f>VLOOKUP($A129,Table2.5a!$A$3:$Y$198,J$2,FALSE)</f>
        <v>110.58333333333333</v>
      </c>
      <c r="AF129" s="66">
        <f>VLOOKUP($A129,Table2.5a!$A$3:$Y$198,K$2,FALSE)</f>
        <v>9.1666666666666674E-2</v>
      </c>
      <c r="AG129" s="67">
        <f>VLOOKUP($A129,Table2.5a!$A$3:$Y$198,L$2,FALSE)</f>
        <v>464.64815833333336</v>
      </c>
      <c r="AH129" s="88" t="e">
        <f>VLOOKUP($A129,#REF!,I$2,FALSE)</f>
        <v>#REF!</v>
      </c>
      <c r="AI129" s="66" t="e">
        <f>VLOOKUP($A129,#REF!,J$2,FALSE)</f>
        <v>#REF!</v>
      </c>
      <c r="AJ129" s="66" t="e">
        <f>VLOOKUP($A129,#REF!,K$2,FALSE)</f>
        <v>#REF!</v>
      </c>
      <c r="AK129" s="89" t="e">
        <f>VLOOKUP($A129,#REF!,L$2,FALSE)</f>
        <v>#REF!</v>
      </c>
      <c r="AL129" s="65">
        <f>VLOOKUP($A129,Table2.5a!$A$3:$Y$198,M$2,FALSE)</f>
        <v>5068.8890000000001</v>
      </c>
      <c r="AM129" s="66">
        <f>VLOOKUP($A129,Table2.5a!$A$3:$Y$198,N$2,FALSE)</f>
        <v>3</v>
      </c>
      <c r="AN129" s="66">
        <f>VLOOKUP($A129,Table2.5a!$A$3:$Y$198,O$2,FALSE)</f>
        <v>9.1666666666666674E-2</v>
      </c>
      <c r="AO129" s="67">
        <f>VLOOKUP($A129,Table2.5a!$A$3:$Y$198,P$2,FALSE)</f>
        <v>14.002541666666668</v>
      </c>
      <c r="AP129" s="88" t="e">
        <f>VLOOKUP($A129,#REF!,M$2,FALSE)</f>
        <v>#REF!</v>
      </c>
      <c r="AQ129" s="66" t="e">
        <f>VLOOKUP($A129,#REF!,N$2,FALSE)</f>
        <v>#REF!</v>
      </c>
      <c r="AR129" s="96" t="e">
        <f>VLOOKUP($A129,#REF!,O$2,FALSE)</f>
        <v>#REF!</v>
      </c>
      <c r="AS129" s="96" t="e">
        <f>VLOOKUP($A129,#REF!,P$2,FALSE)</f>
        <v>#REF!</v>
      </c>
      <c r="AT129" s="65">
        <f>VLOOKUP($A129,Table2.5a!$A$3:$Y$198,Q$2,FALSE)</f>
        <v>152.755</v>
      </c>
      <c r="AU129" s="66">
        <f>VLOOKUP($A129,Table2.5a!$A$3:$Y$198,R$2,FALSE)</f>
        <v>82.75</v>
      </c>
      <c r="AV129" s="66">
        <f>VLOOKUP($A129,Table2.5a!$A$3:$Y$198,S$2,FALSE)</f>
        <v>9.1666666666666674E-2</v>
      </c>
      <c r="AW129" s="67">
        <f>VLOOKUP($A129,Table2.5a!$A$3:$Y$198,T$2,FALSE)</f>
        <v>568.97325833333332</v>
      </c>
      <c r="AX129" s="88" t="e">
        <f>VLOOKUP($A129,#REF!,Q$2,FALSE)</f>
        <v>#REF!</v>
      </c>
      <c r="AY129" s="66" t="e">
        <f>VLOOKUP($A129,#REF!,R$2,FALSE)</f>
        <v>#REF!</v>
      </c>
      <c r="AZ129" s="66" t="e">
        <f>VLOOKUP($A129,#REF!,S$2,FALSE)</f>
        <v>#REF!</v>
      </c>
      <c r="BA129" s="89" t="e">
        <f>VLOOKUP($A129,#REF!,T$2,FALSE)</f>
        <v>#REF!</v>
      </c>
    </row>
    <row r="130" spans="1:53" x14ac:dyDescent="0.25">
      <c r="A130" t="s">
        <v>659</v>
      </c>
      <c r="B130">
        <f>VLOOKUP($A130,Table2.5a!$A$3:$Y$198,'2.5a comparison'!B$2,FALSE)</f>
        <v>331520</v>
      </c>
      <c r="C130">
        <f>VLOOKUP($A130,Table2.5a!$A$3:$Y$198,'2.5a comparison'!C$2,FALSE)</f>
        <v>169</v>
      </c>
      <c r="D130" t="str">
        <f>VLOOKUP($A130,Table2.5a!$A$3:$Y$198,'2.5a comparison'!D$2,FALSE)</f>
        <v>Alaska Village Electric Cooperative</v>
      </c>
      <c r="E130" s="4" t="e">
        <f>(VLOOKUP($A130,Table2.5a!$A$3:$Y$198,E$2,FALSE)-VLOOKUP($A130,#REF!,E$2,FALSE))/VLOOKUP($A130,Table2.5a!$A$3:$Y$198,E$2,FALSE)</f>
        <v>#VALUE!</v>
      </c>
      <c r="F130" s="4" t="e">
        <f>(VLOOKUP($A130,Table2.5a!$A$3:$Y$198,F$2,FALSE)-VLOOKUP($A130,#REF!,F$2,FALSE))/VLOOKUP($A130,Table2.5a!$A$3:$Y$198,F$2,FALSE)</f>
        <v>#VALUE!</v>
      </c>
      <c r="G130" s="4" t="e">
        <f>(VLOOKUP($A130,Table2.5a!$A$3:$Y$198,G$2,FALSE)-VLOOKUP($A130,#REF!,G$2,FALSE))/VLOOKUP($A130,Table2.5a!$A$3:$Y$198,G$2,FALSE)</f>
        <v>#VALUE!</v>
      </c>
      <c r="H130" s="4" t="e">
        <f>(VLOOKUP($A130,Table2.5a!$A$3:$Y$198,H$2,FALSE)-VLOOKUP($A130,#REF!,H$2,FALSE))/VLOOKUP($A130,Table2.5a!$A$3:$Y$198,H$2,FALSE)</f>
        <v>#REF!</v>
      </c>
      <c r="I130" s="4" t="e">
        <f>(VLOOKUP($A130,Table2.5a!$A$3:$Y$198,I$2,FALSE)-VLOOKUP($A130,#REF!,I$2,FALSE))/VLOOKUP($A130,Table2.5a!$A$3:$Y$198,I$2,FALSE)</f>
        <v>#REF!</v>
      </c>
      <c r="J130" s="4" t="e">
        <f>(VLOOKUP($A130,Table2.5a!$A$3:$Y$198,J$2,FALSE)-VLOOKUP($A130,#REF!,J$2,FALSE))/VLOOKUP($A130,Table2.5a!$A$3:$Y$198,J$2,FALSE)</f>
        <v>#REF!</v>
      </c>
      <c r="K130" s="4" t="e">
        <f>(VLOOKUP($A130,Table2.5a!$A$3:$Y$198,K$2,FALSE)-VLOOKUP($A130,#REF!,K$2,FALSE))/VLOOKUP($A130,Table2.5a!$A$3:$Y$198,K$2,FALSE)</f>
        <v>#REF!</v>
      </c>
      <c r="L130" s="4" t="e">
        <f>(VLOOKUP($A130,Table2.5a!$A$3:$Y$198,L$2,FALSE)-VLOOKUP($A130,#REF!,L$2,FALSE))/VLOOKUP($A130,Table2.5a!$A$3:$Y$198,L$2,FALSE)</f>
        <v>#REF!</v>
      </c>
      <c r="M130" s="4" t="e">
        <f>(VLOOKUP($A130,Table2.5a!$A$3:$Y$198,M$2,FALSE)-VLOOKUP($A130,#REF!,M$2,FALSE))/VLOOKUP($A130,Table2.5a!$A$3:$Y$198,M$2,FALSE)</f>
        <v>#REF!</v>
      </c>
      <c r="N130" s="4" t="e">
        <f>(VLOOKUP($A130,Table2.5a!$A$3:$Y$198,N$2,FALSE)-VLOOKUP($A130,#REF!,N$2,FALSE))/VLOOKUP($A130,Table2.5a!$A$3:$Y$198,N$2,FALSE)</f>
        <v>#REF!</v>
      </c>
      <c r="O130" s="4" t="e">
        <f>(VLOOKUP($A130,Table2.5a!$A$3:$Y$198,O$2,FALSE)-VLOOKUP($A130,#REF!,O$2,FALSE))/VLOOKUP($A130,Table2.5a!$A$3:$Y$198,O$2,FALSE)</f>
        <v>#REF!</v>
      </c>
      <c r="P130" s="4" t="e">
        <f>(VLOOKUP($A130,Table2.5a!$A$3:$Y$198,P$2,FALSE)-VLOOKUP($A130,#REF!,P$2,FALSE))/VLOOKUP($A130,Table2.5a!$A$3:$Y$198,P$2,FALSE)</f>
        <v>#REF!</v>
      </c>
      <c r="Q130" s="4" t="e">
        <f>(VLOOKUP($A130,Table2.5a!$A$3:$Y$198,Q$2,FALSE)-VLOOKUP($A130,#REF!,Q$2,FALSE))/VLOOKUP($A130,Table2.5a!$A$3:$Y$198,Q$2,FALSE)</f>
        <v>#REF!</v>
      </c>
      <c r="R130" s="4" t="e">
        <f>(VLOOKUP($A130,Table2.5a!$A$3:$Y$198,R$2,FALSE)-VLOOKUP($A130,#REF!,R$2,FALSE))/VLOOKUP($A130,Table2.5a!$A$3:$Y$198,R$2,FALSE)</f>
        <v>#REF!</v>
      </c>
      <c r="S130" s="4" t="e">
        <f>(VLOOKUP($A130,Table2.5a!$A$3:$Y$198,S$2,FALSE)-VLOOKUP($A130,#REF!,S$2,FALSE))/VLOOKUP($A130,Table2.5a!$A$3:$Y$198,S$2,FALSE)</f>
        <v>#REF!</v>
      </c>
      <c r="T130" s="4" t="e">
        <f>(VLOOKUP($A130,Table2.5a!$A$3:$Y$198,T$2,FALSE)-VLOOKUP($A130,#REF!,T$2,FALSE))/VLOOKUP($A130,Table2.5a!$A$3:$Y$198,T$2,FALSE)</f>
        <v>#REF!</v>
      </c>
      <c r="V130" s="78" t="str">
        <f>VLOOKUP($A130,Table2.5a!$A$3:$Y$198,E$2,FALSE)</f>
        <v>Nulato</v>
      </c>
      <c r="W130" s="79" t="str">
        <f>VLOOKUP($A130,Table2.5a!$A$3:$Y$198,F$2,FALSE)</f>
        <v>Nulato_grid</v>
      </c>
      <c r="X130" s="79" t="str">
        <f>VLOOKUP($A130,Table2.5a!$A$3:$Y$198,G$2,FALSE)</f>
        <v>Yukon-Koyukuk/Upper Tanana</v>
      </c>
      <c r="Y130" s="80">
        <f>VLOOKUP($A130,Table2.5a!$A$3:$Y$198,H$2,FALSE)</f>
        <v>254.36337593333334</v>
      </c>
      <c r="Z130" s="88" t="e">
        <f>VLOOKUP($A130,#REF!,E$2,FALSE)</f>
        <v>#REF!</v>
      </c>
      <c r="AA130" s="66" t="e">
        <f>VLOOKUP($A130,#REF!,F$2,FALSE)</f>
        <v>#REF!</v>
      </c>
      <c r="AB130" s="66" t="e">
        <f>VLOOKUP($A130,#REF!,G$2,FALSE)</f>
        <v>#REF!</v>
      </c>
      <c r="AC130" s="89" t="e">
        <f>VLOOKUP($A130,#REF!,H$2,FALSE)</f>
        <v>#REF!</v>
      </c>
      <c r="AD130" s="65">
        <f>VLOOKUP($A130,Table2.5a!$A$3:$Y$198,I$2,FALSE)</f>
        <v>477.93200000000002</v>
      </c>
      <c r="AE130" s="66">
        <f>VLOOKUP($A130,Table2.5a!$A$3:$Y$198,J$2,FALSE)</f>
        <v>106.91666666666667</v>
      </c>
      <c r="AF130" s="66">
        <f>VLOOKUP($A130,Table2.5a!$A$3:$Y$198,K$2,FALSE)</f>
        <v>0.53221666666666667</v>
      </c>
      <c r="AG130" s="67">
        <f>VLOOKUP($A130,Table2.5a!$A$3:$Y$198,L$2,FALSE)</f>
        <v>0</v>
      </c>
      <c r="AH130" s="88" t="e">
        <f>VLOOKUP($A130,#REF!,I$2,FALSE)</f>
        <v>#REF!</v>
      </c>
      <c r="AI130" s="66" t="e">
        <f>VLOOKUP($A130,#REF!,J$2,FALSE)</f>
        <v>#REF!</v>
      </c>
      <c r="AJ130" s="66" t="e">
        <f>VLOOKUP($A130,#REF!,K$2,FALSE)</f>
        <v>#REF!</v>
      </c>
      <c r="AK130" s="89" t="e">
        <f>VLOOKUP($A130,#REF!,L$2,FALSE)</f>
        <v>#REF!</v>
      </c>
      <c r="AL130" s="65">
        <f>VLOOKUP($A130,Table2.5a!$A$3:$Y$198,M$2,FALSE)</f>
        <v>0</v>
      </c>
      <c r="AM130" s="66">
        <f>VLOOKUP($A130,Table2.5a!$A$3:$Y$198,N$2,FALSE)</f>
        <v>15</v>
      </c>
      <c r="AN130" s="66">
        <f>VLOOKUP($A130,Table2.5a!$A$3:$Y$198,O$2,FALSE)</f>
        <v>0</v>
      </c>
      <c r="AO130" s="67">
        <f>VLOOKUP($A130,Table2.5a!$A$3:$Y$198,P$2,FALSE)</f>
        <v>273.28633951666671</v>
      </c>
      <c r="AP130" s="88" t="e">
        <f>VLOOKUP($A130,#REF!,M$2,FALSE)</f>
        <v>#REF!</v>
      </c>
      <c r="AQ130" s="66" t="e">
        <f>VLOOKUP($A130,#REF!,N$2,FALSE)</f>
        <v>#REF!</v>
      </c>
      <c r="AR130" s="96" t="e">
        <f>VLOOKUP($A130,#REF!,O$2,FALSE)</f>
        <v>#REF!</v>
      </c>
      <c r="AS130" s="96" t="e">
        <f>VLOOKUP($A130,#REF!,P$2,FALSE)</f>
        <v>#REF!</v>
      </c>
      <c r="AT130" s="65">
        <f>VLOOKUP($A130,Table2.5a!$A$3:$Y$198,Q$2,FALSE)</f>
        <v>513.48700000000008</v>
      </c>
      <c r="AU130" s="66">
        <f>VLOOKUP($A130,Table2.5a!$A$3:$Y$198,R$2,FALSE)</f>
        <v>21.75</v>
      </c>
      <c r="AV130" s="66">
        <f>VLOOKUP($A130,Table2.5a!$A$3:$Y$198,S$2,FALSE)</f>
        <v>0.53221666666666667</v>
      </c>
      <c r="AW130" s="67">
        <f>VLOOKUP($A130,Table2.5a!$A$3:$Y$198,T$2,FALSE)</f>
        <v>527.64971545000003</v>
      </c>
      <c r="AX130" s="88" t="e">
        <f>VLOOKUP($A130,#REF!,Q$2,FALSE)</f>
        <v>#REF!</v>
      </c>
      <c r="AY130" s="66" t="e">
        <f>VLOOKUP($A130,#REF!,R$2,FALSE)</f>
        <v>#REF!</v>
      </c>
      <c r="AZ130" s="66" t="e">
        <f>VLOOKUP($A130,#REF!,S$2,FALSE)</f>
        <v>#REF!</v>
      </c>
      <c r="BA130" s="89" t="e">
        <f>VLOOKUP($A130,#REF!,T$2,FALSE)</f>
        <v>#REF!</v>
      </c>
    </row>
    <row r="131" spans="1:53" x14ac:dyDescent="0.25">
      <c r="A131" t="s">
        <v>942</v>
      </c>
      <c r="B131">
        <f>VLOOKUP($A131,Table2.5a!$A$3:$Y$198,'2.5a comparison'!B$2,FALSE)</f>
        <v>332420</v>
      </c>
      <c r="C131">
        <f>VLOOKUP($A131,Table2.5a!$A$3:$Y$198,'2.5a comparison'!C$2,FALSE)</f>
        <v>408</v>
      </c>
      <c r="D131" t="str">
        <f>VLOOKUP($A131,Table2.5a!$A$3:$Y$198,'2.5a comparison'!D$2,FALSE)</f>
        <v>Nunam Iqua Electric Company</v>
      </c>
      <c r="E131" s="4" t="e">
        <f>(VLOOKUP($A131,Table2.5a!$A$3:$Y$198,E$2,FALSE)-VLOOKUP($A131,#REF!,E$2,FALSE))/VLOOKUP($A131,Table2.5a!$A$3:$Y$198,E$2,FALSE)</f>
        <v>#VALUE!</v>
      </c>
      <c r="F131" s="4" t="e">
        <f>(VLOOKUP($A131,Table2.5a!$A$3:$Y$198,F$2,FALSE)-VLOOKUP($A131,#REF!,F$2,FALSE))/VLOOKUP($A131,Table2.5a!$A$3:$Y$198,F$2,FALSE)</f>
        <v>#VALUE!</v>
      </c>
      <c r="G131" s="4" t="e">
        <f>(VLOOKUP($A131,Table2.5a!$A$3:$Y$198,G$2,FALSE)-VLOOKUP($A131,#REF!,G$2,FALSE))/VLOOKUP($A131,Table2.5a!$A$3:$Y$198,G$2,FALSE)</f>
        <v>#VALUE!</v>
      </c>
      <c r="H131" s="4" t="e">
        <f>(VLOOKUP($A131,Table2.5a!$A$3:$Y$198,H$2,FALSE)-VLOOKUP($A131,#REF!,H$2,FALSE))/VLOOKUP($A131,Table2.5a!$A$3:$Y$198,H$2,FALSE)</f>
        <v>#REF!</v>
      </c>
      <c r="I131" s="4" t="e">
        <f>(VLOOKUP($A131,Table2.5a!$A$3:$Y$198,I$2,FALSE)-VLOOKUP($A131,#REF!,I$2,FALSE))/VLOOKUP($A131,Table2.5a!$A$3:$Y$198,I$2,FALSE)</f>
        <v>#REF!</v>
      </c>
      <c r="J131" s="4" t="e">
        <f>(VLOOKUP($A131,Table2.5a!$A$3:$Y$198,J$2,FALSE)-VLOOKUP($A131,#REF!,J$2,FALSE))/VLOOKUP($A131,Table2.5a!$A$3:$Y$198,J$2,FALSE)</f>
        <v>#REF!</v>
      </c>
      <c r="K131" s="4" t="e">
        <f>(VLOOKUP($A131,Table2.5a!$A$3:$Y$198,K$2,FALSE)-VLOOKUP($A131,#REF!,K$2,FALSE))/VLOOKUP($A131,Table2.5a!$A$3:$Y$198,K$2,FALSE)</f>
        <v>#REF!</v>
      </c>
      <c r="L131" s="4" t="e">
        <f>(VLOOKUP($A131,Table2.5a!$A$3:$Y$198,L$2,FALSE)-VLOOKUP($A131,#REF!,L$2,FALSE))/VLOOKUP($A131,Table2.5a!$A$3:$Y$198,L$2,FALSE)</f>
        <v>#REF!</v>
      </c>
      <c r="M131" s="4" t="e">
        <f>(VLOOKUP($A131,Table2.5a!$A$3:$Y$198,M$2,FALSE)-VLOOKUP($A131,#REF!,M$2,FALSE))/VLOOKUP($A131,Table2.5a!$A$3:$Y$198,M$2,FALSE)</f>
        <v>#REF!</v>
      </c>
      <c r="N131" s="4" t="e">
        <f>(VLOOKUP($A131,Table2.5a!$A$3:$Y$198,N$2,FALSE)-VLOOKUP($A131,#REF!,N$2,FALSE))/VLOOKUP($A131,Table2.5a!$A$3:$Y$198,N$2,FALSE)</f>
        <v>#REF!</v>
      </c>
      <c r="O131" s="4" t="e">
        <f>(VLOOKUP($A131,Table2.5a!$A$3:$Y$198,O$2,FALSE)-VLOOKUP($A131,#REF!,O$2,FALSE))/VLOOKUP($A131,Table2.5a!$A$3:$Y$198,O$2,FALSE)</f>
        <v>#REF!</v>
      </c>
      <c r="P131" s="4" t="e">
        <f>(VLOOKUP($A131,Table2.5a!$A$3:$Y$198,P$2,FALSE)-VLOOKUP($A131,#REF!,P$2,FALSE))/VLOOKUP($A131,Table2.5a!$A$3:$Y$198,P$2,FALSE)</f>
        <v>#REF!</v>
      </c>
      <c r="Q131" s="4" t="e">
        <f>(VLOOKUP($A131,Table2.5a!$A$3:$Y$198,Q$2,FALSE)-VLOOKUP($A131,#REF!,Q$2,FALSE))/VLOOKUP($A131,Table2.5a!$A$3:$Y$198,Q$2,FALSE)</f>
        <v>#REF!</v>
      </c>
      <c r="R131" s="4" t="e">
        <f>(VLOOKUP($A131,Table2.5a!$A$3:$Y$198,R$2,FALSE)-VLOOKUP($A131,#REF!,R$2,FALSE))/VLOOKUP($A131,Table2.5a!$A$3:$Y$198,R$2,FALSE)</f>
        <v>#REF!</v>
      </c>
      <c r="S131" s="4" t="e">
        <f>(VLOOKUP($A131,Table2.5a!$A$3:$Y$198,S$2,FALSE)-VLOOKUP($A131,#REF!,S$2,FALSE))/VLOOKUP($A131,Table2.5a!$A$3:$Y$198,S$2,FALSE)</f>
        <v>#REF!</v>
      </c>
      <c r="T131" s="4" t="e">
        <f>(VLOOKUP($A131,Table2.5a!$A$3:$Y$198,T$2,FALSE)-VLOOKUP($A131,#REF!,T$2,FALSE))/VLOOKUP($A131,Table2.5a!$A$3:$Y$198,T$2,FALSE)</f>
        <v>#REF!</v>
      </c>
      <c r="V131" s="78" t="str">
        <f>VLOOKUP($A131,Table2.5a!$A$3:$Y$198,E$2,FALSE)</f>
        <v>Nunam Iqua</v>
      </c>
      <c r="W131" s="79" t="str">
        <f>VLOOKUP($A131,Table2.5a!$A$3:$Y$198,F$2,FALSE)</f>
        <v>Nunam Iqua_grid</v>
      </c>
      <c r="X131" s="79" t="str">
        <f>VLOOKUP($A131,Table2.5a!$A$3:$Y$198,G$2,FALSE)</f>
        <v>Lower Yukon-Kuskokwim</v>
      </c>
      <c r="Y131" s="80">
        <f>VLOOKUP($A131,Table2.5a!$A$3:$Y$198,H$2,FALSE)</f>
        <v>105.02885680000001</v>
      </c>
      <c r="Z131" s="88" t="e">
        <f>VLOOKUP($A131,#REF!,E$2,FALSE)</f>
        <v>#REF!</v>
      </c>
      <c r="AA131" s="66" t="e">
        <f>VLOOKUP($A131,#REF!,F$2,FALSE)</f>
        <v>#REF!</v>
      </c>
      <c r="AB131" s="66" t="e">
        <f>VLOOKUP($A131,#REF!,G$2,FALSE)</f>
        <v>#REF!</v>
      </c>
      <c r="AC131" s="89" t="e">
        <f>VLOOKUP($A131,#REF!,H$2,FALSE)</f>
        <v>#REF!</v>
      </c>
      <c r="AD131" s="65">
        <f>VLOOKUP($A131,Table2.5a!$A$3:$Y$198,I$2,FALSE)</f>
        <v>251.536</v>
      </c>
      <c r="AE131" s="66">
        <f>VLOOKUP($A131,Table2.5a!$A$3:$Y$198,J$2,FALSE)</f>
        <v>47</v>
      </c>
      <c r="AF131" s="66">
        <f>VLOOKUP($A131,Table2.5a!$A$3:$Y$198,K$2,FALSE)</f>
        <v>0.41755000000000003</v>
      </c>
      <c r="AG131" s="67">
        <f>VLOOKUP($A131,Table2.5a!$A$3:$Y$198,L$2,FALSE)</f>
        <v>144.17959744999999</v>
      </c>
      <c r="AH131" s="88" t="e">
        <f>VLOOKUP($A131,#REF!,I$2,FALSE)</f>
        <v>#REF!</v>
      </c>
      <c r="AI131" s="66" t="e">
        <f>VLOOKUP($A131,#REF!,J$2,FALSE)</f>
        <v>#REF!</v>
      </c>
      <c r="AJ131" s="66" t="e">
        <f>VLOOKUP($A131,#REF!,K$2,FALSE)</f>
        <v>#REF!</v>
      </c>
      <c r="AK131" s="89" t="e">
        <f>VLOOKUP($A131,#REF!,L$2,FALSE)</f>
        <v>#REF!</v>
      </c>
      <c r="AL131" s="65">
        <f>VLOOKUP($A131,Table2.5a!$A$3:$Y$198,M$2,FALSE)</f>
        <v>345.29899999999998</v>
      </c>
      <c r="AM131" s="66">
        <f>VLOOKUP($A131,Table2.5a!$A$3:$Y$198,N$2,FALSE)</f>
        <v>4.333333333333333</v>
      </c>
      <c r="AN131" s="66">
        <f>VLOOKUP($A131,Table2.5a!$A$3:$Y$198,O$2,FALSE)</f>
        <v>0.41754999999999998</v>
      </c>
      <c r="AO131" s="67">
        <f>VLOOKUP($A131,Table2.5a!$A$3:$Y$198,P$2,FALSE)</f>
        <v>83.56511660000001</v>
      </c>
      <c r="AP131" s="88" t="e">
        <f>VLOOKUP($A131,#REF!,M$2,FALSE)</f>
        <v>#REF!</v>
      </c>
      <c r="AQ131" s="66" t="e">
        <f>VLOOKUP($A131,#REF!,N$2,FALSE)</f>
        <v>#REF!</v>
      </c>
      <c r="AR131" s="96" t="e">
        <f>VLOOKUP($A131,#REF!,O$2,FALSE)</f>
        <v>#REF!</v>
      </c>
      <c r="AS131" s="96" t="e">
        <f>VLOOKUP($A131,#REF!,P$2,FALSE)</f>
        <v>#REF!</v>
      </c>
      <c r="AT131" s="65">
        <f>VLOOKUP($A131,Table2.5a!$A$3:$Y$198,Q$2,FALSE)</f>
        <v>200.13200000000001</v>
      </c>
      <c r="AU131" s="66">
        <f>VLOOKUP($A131,Table2.5a!$A$3:$Y$198,R$2,FALSE)</f>
        <v>10</v>
      </c>
      <c r="AV131" s="66">
        <f>VLOOKUP($A131,Table2.5a!$A$3:$Y$198,S$2,FALSE)</f>
        <v>0.41755000000000003</v>
      </c>
      <c r="AW131" s="67">
        <f>VLOOKUP($A131,Table2.5a!$A$3:$Y$198,T$2,FALSE)</f>
        <v>332.77357085000006</v>
      </c>
      <c r="AX131" s="88" t="e">
        <f>VLOOKUP($A131,#REF!,Q$2,FALSE)</f>
        <v>#REF!</v>
      </c>
      <c r="AY131" s="66" t="e">
        <f>VLOOKUP($A131,#REF!,R$2,FALSE)</f>
        <v>#REF!</v>
      </c>
      <c r="AZ131" s="66" t="e">
        <f>VLOOKUP($A131,#REF!,S$2,FALSE)</f>
        <v>#REF!</v>
      </c>
      <c r="BA131" s="89" t="e">
        <f>VLOOKUP($A131,#REF!,T$2,FALSE)</f>
        <v>#REF!</v>
      </c>
    </row>
    <row r="132" spans="1:53" x14ac:dyDescent="0.25">
      <c r="A132" t="s">
        <v>613</v>
      </c>
      <c r="B132">
        <f>VLOOKUP($A132,Table2.5a!$A$3:$Y$198,'2.5a comparison'!B$2,FALSE)</f>
        <v>331530</v>
      </c>
      <c r="C132">
        <f>VLOOKUP($A132,Table2.5a!$A$3:$Y$198,'2.5a comparison'!C$2,FALSE)</f>
        <v>169</v>
      </c>
      <c r="D132" t="str">
        <f>VLOOKUP($A132,Table2.5a!$A$3:$Y$198,'2.5a comparison'!D$2,FALSE)</f>
        <v>Alaska Village Electric Cooperative</v>
      </c>
      <c r="E132" s="4" t="e">
        <f>(VLOOKUP($A132,Table2.5a!$A$3:$Y$198,E$2,FALSE)-VLOOKUP($A132,#REF!,E$2,FALSE))/VLOOKUP($A132,Table2.5a!$A$3:$Y$198,E$2,FALSE)</f>
        <v>#VALUE!</v>
      </c>
      <c r="F132" s="4" t="e">
        <f>(VLOOKUP($A132,Table2.5a!$A$3:$Y$198,F$2,FALSE)-VLOOKUP($A132,#REF!,F$2,FALSE))/VLOOKUP($A132,Table2.5a!$A$3:$Y$198,F$2,FALSE)</f>
        <v>#VALUE!</v>
      </c>
      <c r="G132" s="4" t="e">
        <f>(VLOOKUP($A132,Table2.5a!$A$3:$Y$198,G$2,FALSE)-VLOOKUP($A132,#REF!,G$2,FALSE))/VLOOKUP($A132,Table2.5a!$A$3:$Y$198,G$2,FALSE)</f>
        <v>#VALUE!</v>
      </c>
      <c r="H132" s="4" t="e">
        <f>(VLOOKUP($A132,Table2.5a!$A$3:$Y$198,H$2,FALSE)-VLOOKUP($A132,#REF!,H$2,FALSE))/VLOOKUP($A132,Table2.5a!$A$3:$Y$198,H$2,FALSE)</f>
        <v>#REF!</v>
      </c>
      <c r="I132" s="4" t="e">
        <f>(VLOOKUP($A132,Table2.5a!$A$3:$Y$198,I$2,FALSE)-VLOOKUP($A132,#REF!,I$2,FALSE))/VLOOKUP($A132,Table2.5a!$A$3:$Y$198,I$2,FALSE)</f>
        <v>#REF!</v>
      </c>
      <c r="J132" s="4" t="e">
        <f>(VLOOKUP($A132,Table2.5a!$A$3:$Y$198,J$2,FALSE)-VLOOKUP($A132,#REF!,J$2,FALSE))/VLOOKUP($A132,Table2.5a!$A$3:$Y$198,J$2,FALSE)</f>
        <v>#REF!</v>
      </c>
      <c r="K132" s="4" t="e">
        <f>(VLOOKUP($A132,Table2.5a!$A$3:$Y$198,K$2,FALSE)-VLOOKUP($A132,#REF!,K$2,FALSE))/VLOOKUP($A132,Table2.5a!$A$3:$Y$198,K$2,FALSE)</f>
        <v>#REF!</v>
      </c>
      <c r="L132" s="4" t="e">
        <f>(VLOOKUP($A132,Table2.5a!$A$3:$Y$198,L$2,FALSE)-VLOOKUP($A132,#REF!,L$2,FALSE))/VLOOKUP($A132,Table2.5a!$A$3:$Y$198,L$2,FALSE)</f>
        <v>#REF!</v>
      </c>
      <c r="M132" s="4" t="e">
        <f>(VLOOKUP($A132,Table2.5a!$A$3:$Y$198,M$2,FALSE)-VLOOKUP($A132,#REF!,M$2,FALSE))/VLOOKUP($A132,Table2.5a!$A$3:$Y$198,M$2,FALSE)</f>
        <v>#REF!</v>
      </c>
      <c r="N132" s="4" t="e">
        <f>(VLOOKUP($A132,Table2.5a!$A$3:$Y$198,N$2,FALSE)-VLOOKUP($A132,#REF!,N$2,FALSE))/VLOOKUP($A132,Table2.5a!$A$3:$Y$198,N$2,FALSE)</f>
        <v>#REF!</v>
      </c>
      <c r="O132" s="4" t="e">
        <f>(VLOOKUP($A132,Table2.5a!$A$3:$Y$198,O$2,FALSE)-VLOOKUP($A132,#REF!,O$2,FALSE))/VLOOKUP($A132,Table2.5a!$A$3:$Y$198,O$2,FALSE)</f>
        <v>#REF!</v>
      </c>
      <c r="P132" s="4" t="e">
        <f>(VLOOKUP($A132,Table2.5a!$A$3:$Y$198,P$2,FALSE)-VLOOKUP($A132,#REF!,P$2,FALSE))/VLOOKUP($A132,Table2.5a!$A$3:$Y$198,P$2,FALSE)</f>
        <v>#REF!</v>
      </c>
      <c r="Q132" s="4" t="e">
        <f>(VLOOKUP($A132,Table2.5a!$A$3:$Y$198,Q$2,FALSE)-VLOOKUP($A132,#REF!,Q$2,FALSE))/VLOOKUP($A132,Table2.5a!$A$3:$Y$198,Q$2,FALSE)</f>
        <v>#REF!</v>
      </c>
      <c r="R132" s="4" t="e">
        <f>(VLOOKUP($A132,Table2.5a!$A$3:$Y$198,R$2,FALSE)-VLOOKUP($A132,#REF!,R$2,FALSE))/VLOOKUP($A132,Table2.5a!$A$3:$Y$198,R$2,FALSE)</f>
        <v>#REF!</v>
      </c>
      <c r="S132" s="4" t="e">
        <f>(VLOOKUP($A132,Table2.5a!$A$3:$Y$198,S$2,FALSE)-VLOOKUP($A132,#REF!,S$2,FALSE))/VLOOKUP($A132,Table2.5a!$A$3:$Y$198,S$2,FALSE)</f>
        <v>#REF!</v>
      </c>
      <c r="T132" s="4" t="e">
        <f>(VLOOKUP($A132,Table2.5a!$A$3:$Y$198,T$2,FALSE)-VLOOKUP($A132,#REF!,T$2,FALSE))/VLOOKUP($A132,Table2.5a!$A$3:$Y$198,T$2,FALSE)</f>
        <v>#REF!</v>
      </c>
      <c r="V132" s="78" t="str">
        <f>VLOOKUP($A132,Table2.5a!$A$3:$Y$198,E$2,FALSE)</f>
        <v>Nunapitchuk</v>
      </c>
      <c r="W132" s="79" t="str">
        <f>VLOOKUP($A132,Table2.5a!$A$3:$Y$198,F$2,FALSE)</f>
        <v>Kasigluk_grid</v>
      </c>
      <c r="X132" s="79" t="str">
        <f>VLOOKUP($A132,Table2.5a!$A$3:$Y$198,G$2,FALSE)</f>
        <v>Lower Yukon-Kuskokwim</v>
      </c>
      <c r="Y132" s="80">
        <f>VLOOKUP($A132,Table2.5a!$A$3:$Y$198,H$2,FALSE)</f>
        <v>340.49515270000012</v>
      </c>
      <c r="Z132" s="88" t="e">
        <f>VLOOKUP($A132,#REF!,E$2,FALSE)</f>
        <v>#REF!</v>
      </c>
      <c r="AA132" s="66" t="e">
        <f>VLOOKUP($A132,#REF!,F$2,FALSE)</f>
        <v>#REF!</v>
      </c>
      <c r="AB132" s="66" t="e">
        <f>VLOOKUP($A132,#REF!,G$2,FALSE)</f>
        <v>#REF!</v>
      </c>
      <c r="AC132" s="89" t="e">
        <f>VLOOKUP($A132,#REF!,H$2,FALSE)</f>
        <v>#REF!</v>
      </c>
      <c r="AD132" s="65">
        <f>VLOOKUP($A132,Table2.5a!$A$3:$Y$198,I$2,FALSE)</f>
        <v>661.54100000000005</v>
      </c>
      <c r="AE132" s="66">
        <f>VLOOKUP($A132,Table2.5a!$A$3:$Y$198,J$2,FALSE)</f>
        <v>121.33333333333333</v>
      </c>
      <c r="AF132" s="66">
        <f>VLOOKUP($A132,Table2.5a!$A$3:$Y$198,K$2,FALSE)</f>
        <v>0.51470000000000016</v>
      </c>
      <c r="AG132" s="67">
        <f>VLOOKUP($A132,Table2.5a!$A$3:$Y$198,L$2,FALSE)</f>
        <v>57.585665400000018</v>
      </c>
      <c r="AH132" s="88" t="e">
        <f>VLOOKUP($A132,#REF!,I$2,FALSE)</f>
        <v>#REF!</v>
      </c>
      <c r="AI132" s="66" t="e">
        <f>VLOOKUP($A132,#REF!,J$2,FALSE)</f>
        <v>#REF!</v>
      </c>
      <c r="AJ132" s="66" t="e">
        <f>VLOOKUP($A132,#REF!,K$2,FALSE)</f>
        <v>#REF!</v>
      </c>
      <c r="AK132" s="89" t="e">
        <f>VLOOKUP($A132,#REF!,L$2,FALSE)</f>
        <v>#REF!</v>
      </c>
      <c r="AL132" s="65">
        <f>VLOOKUP($A132,Table2.5a!$A$3:$Y$198,M$2,FALSE)</f>
        <v>111.88200000000001</v>
      </c>
      <c r="AM132" s="66">
        <f>VLOOKUP($A132,Table2.5a!$A$3:$Y$198,N$2,FALSE)</f>
        <v>11.416666666666666</v>
      </c>
      <c r="AN132" s="66">
        <f>VLOOKUP($A132,Table2.5a!$A$3:$Y$198,O$2,FALSE)</f>
        <v>0.51470000000000016</v>
      </c>
      <c r="AO132" s="67">
        <f>VLOOKUP($A132,Table2.5a!$A$3:$Y$198,P$2,FALSE)</f>
        <v>236.58134030000008</v>
      </c>
      <c r="AP132" s="88" t="e">
        <f>VLOOKUP($A132,#REF!,M$2,FALSE)</f>
        <v>#REF!</v>
      </c>
      <c r="AQ132" s="66" t="e">
        <f>VLOOKUP($A132,#REF!,N$2,FALSE)</f>
        <v>#REF!</v>
      </c>
      <c r="AR132" s="96" t="e">
        <f>VLOOKUP($A132,#REF!,O$2,FALSE)</f>
        <v>#REF!</v>
      </c>
      <c r="AS132" s="96" t="e">
        <f>VLOOKUP($A132,#REF!,P$2,FALSE)</f>
        <v>#REF!</v>
      </c>
      <c r="AT132" s="65">
        <f>VLOOKUP($A132,Table2.5a!$A$3:$Y$198,Q$2,FALSE)</f>
        <v>459.649</v>
      </c>
      <c r="AU132" s="66">
        <f>VLOOKUP($A132,Table2.5a!$A$3:$Y$198,R$2,FALSE)</f>
        <v>28.416666666666664</v>
      </c>
      <c r="AV132" s="66">
        <f>VLOOKUP($A132,Table2.5a!$A$3:$Y$198,S$2,FALSE)</f>
        <v>0.51470000000000016</v>
      </c>
      <c r="AW132" s="67">
        <f>VLOOKUP($A132,Table2.5a!$A$3:$Y$198,T$2,FALSE)</f>
        <v>634.66215840000029</v>
      </c>
      <c r="AX132" s="88" t="e">
        <f>VLOOKUP($A132,#REF!,Q$2,FALSE)</f>
        <v>#REF!</v>
      </c>
      <c r="AY132" s="66" t="e">
        <f>VLOOKUP($A132,#REF!,R$2,FALSE)</f>
        <v>#REF!</v>
      </c>
      <c r="AZ132" s="66" t="e">
        <f>VLOOKUP($A132,#REF!,S$2,FALSE)</f>
        <v>#REF!</v>
      </c>
      <c r="BA132" s="89" t="e">
        <f>VLOOKUP($A132,#REF!,T$2,FALSE)</f>
        <v>#REF!</v>
      </c>
    </row>
    <row r="133" spans="1:53" x14ac:dyDescent="0.25">
      <c r="A133" t="s">
        <v>664</v>
      </c>
      <c r="B133">
        <f>VLOOKUP($A133,Table2.5a!$A$3:$Y$198,'2.5a comparison'!B$2,FALSE)</f>
        <v>331540</v>
      </c>
      <c r="C133">
        <f>VLOOKUP($A133,Table2.5a!$A$3:$Y$198,'2.5a comparison'!C$2,FALSE)</f>
        <v>169</v>
      </c>
      <c r="D133" t="str">
        <f>VLOOKUP($A133,Table2.5a!$A$3:$Y$198,'2.5a comparison'!D$2,FALSE)</f>
        <v>Alaska Village Electric Cooperative</v>
      </c>
      <c r="E133" s="4" t="e">
        <f>(VLOOKUP($A133,Table2.5a!$A$3:$Y$198,E$2,FALSE)-VLOOKUP($A133,#REF!,E$2,FALSE))/VLOOKUP($A133,Table2.5a!$A$3:$Y$198,E$2,FALSE)</f>
        <v>#VALUE!</v>
      </c>
      <c r="F133" s="4" t="e">
        <f>(VLOOKUP($A133,Table2.5a!$A$3:$Y$198,F$2,FALSE)-VLOOKUP($A133,#REF!,F$2,FALSE))/VLOOKUP($A133,Table2.5a!$A$3:$Y$198,F$2,FALSE)</f>
        <v>#VALUE!</v>
      </c>
      <c r="G133" s="4" t="e">
        <f>(VLOOKUP($A133,Table2.5a!$A$3:$Y$198,G$2,FALSE)-VLOOKUP($A133,#REF!,G$2,FALSE))/VLOOKUP($A133,Table2.5a!$A$3:$Y$198,G$2,FALSE)</f>
        <v>#VALUE!</v>
      </c>
      <c r="H133" s="4" t="e">
        <f>(VLOOKUP($A133,Table2.5a!$A$3:$Y$198,H$2,FALSE)-VLOOKUP($A133,#REF!,H$2,FALSE))/VLOOKUP($A133,Table2.5a!$A$3:$Y$198,H$2,FALSE)</f>
        <v>#REF!</v>
      </c>
      <c r="I133" s="4" t="e">
        <f>(VLOOKUP($A133,Table2.5a!$A$3:$Y$198,I$2,FALSE)-VLOOKUP($A133,#REF!,I$2,FALSE))/VLOOKUP($A133,Table2.5a!$A$3:$Y$198,I$2,FALSE)</f>
        <v>#REF!</v>
      </c>
      <c r="J133" s="4" t="e">
        <f>(VLOOKUP($A133,Table2.5a!$A$3:$Y$198,J$2,FALSE)-VLOOKUP($A133,#REF!,J$2,FALSE))/VLOOKUP($A133,Table2.5a!$A$3:$Y$198,J$2,FALSE)</f>
        <v>#REF!</v>
      </c>
      <c r="K133" s="4" t="e">
        <f>(VLOOKUP($A133,Table2.5a!$A$3:$Y$198,K$2,FALSE)-VLOOKUP($A133,#REF!,K$2,FALSE))/VLOOKUP($A133,Table2.5a!$A$3:$Y$198,K$2,FALSE)</f>
        <v>#REF!</v>
      </c>
      <c r="L133" s="4" t="e">
        <f>(VLOOKUP($A133,Table2.5a!$A$3:$Y$198,L$2,FALSE)-VLOOKUP($A133,#REF!,L$2,FALSE))/VLOOKUP($A133,Table2.5a!$A$3:$Y$198,L$2,FALSE)</f>
        <v>#REF!</v>
      </c>
      <c r="M133" s="4" t="e">
        <f>(VLOOKUP($A133,Table2.5a!$A$3:$Y$198,M$2,FALSE)-VLOOKUP($A133,#REF!,M$2,FALSE))/VLOOKUP($A133,Table2.5a!$A$3:$Y$198,M$2,FALSE)</f>
        <v>#REF!</v>
      </c>
      <c r="N133" s="4" t="e">
        <f>(VLOOKUP($A133,Table2.5a!$A$3:$Y$198,N$2,FALSE)-VLOOKUP($A133,#REF!,N$2,FALSE))/VLOOKUP($A133,Table2.5a!$A$3:$Y$198,N$2,FALSE)</f>
        <v>#REF!</v>
      </c>
      <c r="O133" s="4" t="e">
        <f>(VLOOKUP($A133,Table2.5a!$A$3:$Y$198,O$2,FALSE)-VLOOKUP($A133,#REF!,O$2,FALSE))/VLOOKUP($A133,Table2.5a!$A$3:$Y$198,O$2,FALSE)</f>
        <v>#REF!</v>
      </c>
      <c r="P133" s="4" t="e">
        <f>(VLOOKUP($A133,Table2.5a!$A$3:$Y$198,P$2,FALSE)-VLOOKUP($A133,#REF!,P$2,FALSE))/VLOOKUP($A133,Table2.5a!$A$3:$Y$198,P$2,FALSE)</f>
        <v>#REF!</v>
      </c>
      <c r="Q133" s="4" t="e">
        <f>(VLOOKUP($A133,Table2.5a!$A$3:$Y$198,Q$2,FALSE)-VLOOKUP($A133,#REF!,Q$2,FALSE))/VLOOKUP($A133,Table2.5a!$A$3:$Y$198,Q$2,FALSE)</f>
        <v>#REF!</v>
      </c>
      <c r="R133" s="4" t="e">
        <f>(VLOOKUP($A133,Table2.5a!$A$3:$Y$198,R$2,FALSE)-VLOOKUP($A133,#REF!,R$2,FALSE))/VLOOKUP($A133,Table2.5a!$A$3:$Y$198,R$2,FALSE)</f>
        <v>#REF!</v>
      </c>
      <c r="S133" s="4" t="e">
        <f>(VLOOKUP($A133,Table2.5a!$A$3:$Y$198,S$2,FALSE)-VLOOKUP($A133,#REF!,S$2,FALSE))/VLOOKUP($A133,Table2.5a!$A$3:$Y$198,S$2,FALSE)</f>
        <v>#REF!</v>
      </c>
      <c r="T133" s="4" t="e">
        <f>(VLOOKUP($A133,Table2.5a!$A$3:$Y$198,T$2,FALSE)-VLOOKUP($A133,#REF!,T$2,FALSE))/VLOOKUP($A133,Table2.5a!$A$3:$Y$198,T$2,FALSE)</f>
        <v>#REF!</v>
      </c>
      <c r="V133" s="78" t="str">
        <f>VLOOKUP($A133,Table2.5a!$A$3:$Y$198,E$2,FALSE)</f>
        <v>Old Harbor</v>
      </c>
      <c r="W133" s="79" t="str">
        <f>VLOOKUP($A133,Table2.5a!$A$3:$Y$198,F$2,FALSE)</f>
        <v>Old Harbor_grid</v>
      </c>
      <c r="X133" s="79" t="str">
        <f>VLOOKUP($A133,Table2.5a!$A$3:$Y$198,G$2,FALSE)</f>
        <v>Kodiak</v>
      </c>
      <c r="Y133" s="80">
        <f>VLOOKUP($A133,Table2.5a!$A$3:$Y$198,H$2,FALSE)</f>
        <v>184.69293567499994</v>
      </c>
      <c r="Z133" s="88" t="e">
        <f>VLOOKUP($A133,#REF!,E$2,FALSE)</f>
        <v>#REF!</v>
      </c>
      <c r="AA133" s="66" t="e">
        <f>VLOOKUP($A133,#REF!,F$2,FALSE)</f>
        <v>#REF!</v>
      </c>
      <c r="AB133" s="66" t="e">
        <f>VLOOKUP($A133,#REF!,G$2,FALSE)</f>
        <v>#REF!</v>
      </c>
      <c r="AC133" s="89" t="e">
        <f>VLOOKUP($A133,#REF!,H$2,FALSE)</f>
        <v>#REF!</v>
      </c>
      <c r="AD133" s="65">
        <f>VLOOKUP($A133,Table2.5a!$A$3:$Y$198,I$2,FALSE)</f>
        <v>354.02699999999999</v>
      </c>
      <c r="AE133" s="66">
        <f>VLOOKUP($A133,Table2.5a!$A$3:$Y$198,J$2,FALSE)</f>
        <v>90.083333333333329</v>
      </c>
      <c r="AF133" s="66">
        <f>VLOOKUP($A133,Table2.5a!$A$3:$Y$198,K$2,FALSE)</f>
        <v>0.52169166666666655</v>
      </c>
      <c r="AG133" s="67">
        <f>VLOOKUP($A133,Table2.5a!$A$3:$Y$198,L$2,FALSE)</f>
        <v>0</v>
      </c>
      <c r="AH133" s="88" t="e">
        <f>VLOOKUP($A133,#REF!,I$2,FALSE)</f>
        <v>#REF!</v>
      </c>
      <c r="AI133" s="66" t="e">
        <f>VLOOKUP($A133,#REF!,J$2,FALSE)</f>
        <v>#REF!</v>
      </c>
      <c r="AJ133" s="66" t="e">
        <f>VLOOKUP($A133,#REF!,K$2,FALSE)</f>
        <v>#REF!</v>
      </c>
      <c r="AK133" s="89" t="e">
        <f>VLOOKUP($A133,#REF!,L$2,FALSE)</f>
        <v>#REF!</v>
      </c>
      <c r="AL133" s="65">
        <f>VLOOKUP($A133,Table2.5a!$A$3:$Y$198,M$2,FALSE)</f>
        <v>0</v>
      </c>
      <c r="AM133" s="66">
        <f>VLOOKUP($A133,Table2.5a!$A$3:$Y$198,N$2,FALSE)</f>
        <v>11.083333333333334</v>
      </c>
      <c r="AN133" s="66">
        <f>VLOOKUP($A133,Table2.5a!$A$3:$Y$198,O$2,FALSE)</f>
        <v>0</v>
      </c>
      <c r="AO133" s="67">
        <f>VLOOKUP($A133,Table2.5a!$A$3:$Y$198,P$2,FALSE)</f>
        <v>197.55054849166663</v>
      </c>
      <c r="AP133" s="88" t="e">
        <f>VLOOKUP($A133,#REF!,M$2,FALSE)</f>
        <v>#REF!</v>
      </c>
      <c r="AQ133" s="66" t="e">
        <f>VLOOKUP($A133,#REF!,N$2,FALSE)</f>
        <v>#REF!</v>
      </c>
      <c r="AR133" s="96" t="e">
        <f>VLOOKUP($A133,#REF!,O$2,FALSE)</f>
        <v>#REF!</v>
      </c>
      <c r="AS133" s="96" t="e">
        <f>VLOOKUP($A133,#REF!,P$2,FALSE)</f>
        <v>#REF!</v>
      </c>
      <c r="AT133" s="65">
        <f>VLOOKUP($A133,Table2.5a!$A$3:$Y$198,Q$2,FALSE)</f>
        <v>378.673</v>
      </c>
      <c r="AU133" s="66">
        <f>VLOOKUP($A133,Table2.5a!$A$3:$Y$198,R$2,FALSE)</f>
        <v>25.083333333333332</v>
      </c>
      <c r="AV133" s="66">
        <f>VLOOKUP($A133,Table2.5a!$A$3:$Y$198,S$2,FALSE)</f>
        <v>0.52169166666666655</v>
      </c>
      <c r="AW133" s="67">
        <f>VLOOKUP($A133,Table2.5a!$A$3:$Y$198,T$2,FALSE)</f>
        <v>382.24348416666663</v>
      </c>
      <c r="AX133" s="88" t="e">
        <f>VLOOKUP($A133,#REF!,Q$2,FALSE)</f>
        <v>#REF!</v>
      </c>
      <c r="AY133" s="66" t="e">
        <f>VLOOKUP($A133,#REF!,R$2,FALSE)</f>
        <v>#REF!</v>
      </c>
      <c r="AZ133" s="66" t="e">
        <f>VLOOKUP($A133,#REF!,S$2,FALSE)</f>
        <v>#REF!</v>
      </c>
      <c r="BA133" s="89" t="e">
        <f>VLOOKUP($A133,#REF!,T$2,FALSE)</f>
        <v>#REF!</v>
      </c>
    </row>
    <row r="134" spans="1:53" x14ac:dyDescent="0.25">
      <c r="A134" t="s">
        <v>883</v>
      </c>
      <c r="B134">
        <f>VLOOKUP($A134,Table2.5a!$A$3:$Y$198,'2.5a comparison'!B$2,FALSE)</f>
        <v>332440</v>
      </c>
      <c r="C134">
        <f>VLOOKUP($A134,Table2.5a!$A$3:$Y$198,'2.5a comparison'!C$2,FALSE)</f>
        <v>357</v>
      </c>
      <c r="D134" t="str">
        <f>VLOOKUP($A134,Table2.5a!$A$3:$Y$198,'2.5a comparison'!D$2,FALSE)</f>
        <v>Ouzinkie, City of</v>
      </c>
      <c r="E134" s="4" t="e">
        <f>(VLOOKUP($A134,Table2.5a!$A$3:$Y$198,E$2,FALSE)-VLOOKUP($A134,#REF!,E$2,FALSE))/VLOOKUP($A134,Table2.5a!$A$3:$Y$198,E$2,FALSE)</f>
        <v>#VALUE!</v>
      </c>
      <c r="F134" s="4" t="e">
        <f>(VLOOKUP($A134,Table2.5a!$A$3:$Y$198,F$2,FALSE)-VLOOKUP($A134,#REF!,F$2,FALSE))/VLOOKUP($A134,Table2.5a!$A$3:$Y$198,F$2,FALSE)</f>
        <v>#VALUE!</v>
      </c>
      <c r="G134" s="4" t="e">
        <f>(VLOOKUP($A134,Table2.5a!$A$3:$Y$198,G$2,FALSE)-VLOOKUP($A134,#REF!,G$2,FALSE))/VLOOKUP($A134,Table2.5a!$A$3:$Y$198,G$2,FALSE)</f>
        <v>#VALUE!</v>
      </c>
      <c r="H134" s="4" t="e">
        <f>(VLOOKUP($A134,Table2.5a!$A$3:$Y$198,H$2,FALSE)-VLOOKUP($A134,#REF!,H$2,FALSE))/VLOOKUP($A134,Table2.5a!$A$3:$Y$198,H$2,FALSE)</f>
        <v>#REF!</v>
      </c>
      <c r="I134" s="4" t="e">
        <f>(VLOOKUP($A134,Table2.5a!$A$3:$Y$198,I$2,FALSE)-VLOOKUP($A134,#REF!,I$2,FALSE))/VLOOKUP($A134,Table2.5a!$A$3:$Y$198,I$2,FALSE)</f>
        <v>#REF!</v>
      </c>
      <c r="J134" s="4" t="e">
        <f>(VLOOKUP($A134,Table2.5a!$A$3:$Y$198,J$2,FALSE)-VLOOKUP($A134,#REF!,J$2,FALSE))/VLOOKUP($A134,Table2.5a!$A$3:$Y$198,J$2,FALSE)</f>
        <v>#REF!</v>
      </c>
      <c r="K134" s="4" t="e">
        <f>(VLOOKUP($A134,Table2.5a!$A$3:$Y$198,K$2,FALSE)-VLOOKUP($A134,#REF!,K$2,FALSE))/VLOOKUP($A134,Table2.5a!$A$3:$Y$198,K$2,FALSE)</f>
        <v>#REF!</v>
      </c>
      <c r="L134" s="4" t="e">
        <f>(VLOOKUP($A134,Table2.5a!$A$3:$Y$198,L$2,FALSE)-VLOOKUP($A134,#REF!,L$2,FALSE))/VLOOKUP($A134,Table2.5a!$A$3:$Y$198,L$2,FALSE)</f>
        <v>#REF!</v>
      </c>
      <c r="M134" s="4" t="e">
        <f>(VLOOKUP($A134,Table2.5a!$A$3:$Y$198,M$2,FALSE)-VLOOKUP($A134,#REF!,M$2,FALSE))/VLOOKUP($A134,Table2.5a!$A$3:$Y$198,M$2,FALSE)</f>
        <v>#REF!</v>
      </c>
      <c r="N134" s="4" t="e">
        <f>(VLOOKUP($A134,Table2.5a!$A$3:$Y$198,N$2,FALSE)-VLOOKUP($A134,#REF!,N$2,FALSE))/VLOOKUP($A134,Table2.5a!$A$3:$Y$198,N$2,FALSE)</f>
        <v>#REF!</v>
      </c>
      <c r="O134" s="4" t="e">
        <f>(VLOOKUP($A134,Table2.5a!$A$3:$Y$198,O$2,FALSE)-VLOOKUP($A134,#REF!,O$2,FALSE))/VLOOKUP($A134,Table2.5a!$A$3:$Y$198,O$2,FALSE)</f>
        <v>#REF!</v>
      </c>
      <c r="P134" s="4" t="e">
        <f>(VLOOKUP($A134,Table2.5a!$A$3:$Y$198,P$2,FALSE)-VLOOKUP($A134,#REF!,P$2,FALSE))/VLOOKUP($A134,Table2.5a!$A$3:$Y$198,P$2,FALSE)</f>
        <v>#REF!</v>
      </c>
      <c r="Q134" s="4" t="e">
        <f>(VLOOKUP($A134,Table2.5a!$A$3:$Y$198,Q$2,FALSE)-VLOOKUP($A134,#REF!,Q$2,FALSE))/VLOOKUP($A134,Table2.5a!$A$3:$Y$198,Q$2,FALSE)</f>
        <v>#REF!</v>
      </c>
      <c r="R134" s="4" t="e">
        <f>(VLOOKUP($A134,Table2.5a!$A$3:$Y$198,R$2,FALSE)-VLOOKUP($A134,#REF!,R$2,FALSE))/VLOOKUP($A134,Table2.5a!$A$3:$Y$198,R$2,FALSE)</f>
        <v>#REF!</v>
      </c>
      <c r="S134" s="4" t="e">
        <f>(VLOOKUP($A134,Table2.5a!$A$3:$Y$198,S$2,FALSE)-VLOOKUP($A134,#REF!,S$2,FALSE))/VLOOKUP($A134,Table2.5a!$A$3:$Y$198,S$2,FALSE)</f>
        <v>#REF!</v>
      </c>
      <c r="T134" s="4" t="e">
        <f>(VLOOKUP($A134,Table2.5a!$A$3:$Y$198,T$2,FALSE)-VLOOKUP($A134,#REF!,T$2,FALSE))/VLOOKUP($A134,Table2.5a!$A$3:$Y$198,T$2,FALSE)</f>
        <v>#REF!</v>
      </c>
      <c r="V134" s="78" t="str">
        <f>VLOOKUP($A134,Table2.5a!$A$3:$Y$198,E$2,FALSE)</f>
        <v>Ouzinkie</v>
      </c>
      <c r="W134" s="79" t="str">
        <f>VLOOKUP($A134,Table2.5a!$A$3:$Y$198,F$2,FALSE)</f>
        <v>Ouzinkie_grid</v>
      </c>
      <c r="X134" s="79" t="str">
        <f>VLOOKUP($A134,Table2.5a!$A$3:$Y$198,G$2,FALSE)</f>
        <v>Kodiak</v>
      </c>
      <c r="Y134" s="80">
        <f>VLOOKUP($A134,Table2.5a!$A$3:$Y$198,H$2,FALSE)</f>
        <v>101.70838370000001</v>
      </c>
      <c r="Z134" s="88" t="e">
        <f>VLOOKUP($A134,#REF!,E$2,FALSE)</f>
        <v>#REF!</v>
      </c>
      <c r="AA134" s="66" t="e">
        <f>VLOOKUP($A134,#REF!,F$2,FALSE)</f>
        <v>#REF!</v>
      </c>
      <c r="AB134" s="66" t="e">
        <f>VLOOKUP($A134,#REF!,G$2,FALSE)</f>
        <v>#REF!</v>
      </c>
      <c r="AC134" s="89" t="e">
        <f>VLOOKUP($A134,#REF!,H$2,FALSE)</f>
        <v>#REF!</v>
      </c>
      <c r="AD134" s="65">
        <f>VLOOKUP($A134,Table2.5a!$A$3:$Y$198,I$2,FALSE)</f>
        <v>253.869</v>
      </c>
      <c r="AE134" s="66">
        <f>VLOOKUP($A134,Table2.5a!$A$3:$Y$198,J$2,FALSE)</f>
        <v>75.083333333333329</v>
      </c>
      <c r="AF134" s="66">
        <f>VLOOKUP($A134,Table2.5a!$A$3:$Y$198,K$2,FALSE)</f>
        <v>0.4006333333333334</v>
      </c>
      <c r="AG134" s="67">
        <f>VLOOKUP($A134,Table2.5a!$A$3:$Y$198,L$2,FALSE)</f>
        <v>92.607596900000004</v>
      </c>
      <c r="AH134" s="88" t="e">
        <f>VLOOKUP($A134,#REF!,I$2,FALSE)</f>
        <v>#REF!</v>
      </c>
      <c r="AI134" s="66" t="e">
        <f>VLOOKUP($A134,#REF!,J$2,FALSE)</f>
        <v>#REF!</v>
      </c>
      <c r="AJ134" s="66" t="e">
        <f>VLOOKUP($A134,#REF!,K$2,FALSE)</f>
        <v>#REF!</v>
      </c>
      <c r="AK134" s="89" t="e">
        <f>VLOOKUP($A134,#REF!,L$2,FALSE)</f>
        <v>#REF!</v>
      </c>
      <c r="AL134" s="65">
        <f>VLOOKUP($A134,Table2.5a!$A$3:$Y$198,M$2,FALSE)</f>
        <v>231.15299999999999</v>
      </c>
      <c r="AM134" s="66">
        <f>VLOOKUP($A134,Table2.5a!$A$3:$Y$198,N$2,FALSE)</f>
        <v>14.5</v>
      </c>
      <c r="AN134" s="66">
        <f>VLOOKUP($A134,Table2.5a!$A$3:$Y$198,O$2,FALSE)</f>
        <v>0.40063333333333334</v>
      </c>
      <c r="AO134" s="67">
        <f>VLOOKUP($A134,Table2.5a!$A$3:$Y$198,P$2,FALSE)</f>
        <v>43.927041200000012</v>
      </c>
      <c r="AP134" s="88" t="e">
        <f>VLOOKUP($A134,#REF!,M$2,FALSE)</f>
        <v>#REF!</v>
      </c>
      <c r="AQ134" s="66" t="e">
        <f>VLOOKUP($A134,#REF!,N$2,FALSE)</f>
        <v>#REF!</v>
      </c>
      <c r="AR134" s="96" t="e">
        <f>VLOOKUP($A134,#REF!,O$2,FALSE)</f>
        <v>#REF!</v>
      </c>
      <c r="AS134" s="96" t="e">
        <f>VLOOKUP($A134,#REF!,P$2,FALSE)</f>
        <v>#REF!</v>
      </c>
      <c r="AT134" s="65">
        <f>VLOOKUP($A134,Table2.5a!$A$3:$Y$198,Q$2,FALSE)</f>
        <v>109.64400000000001</v>
      </c>
      <c r="AU134" s="66">
        <f>VLOOKUP($A134,Table2.5a!$A$3:$Y$198,R$2,FALSE)</f>
        <v>22.416666666666668</v>
      </c>
      <c r="AV134" s="66">
        <f>VLOOKUP($A134,Table2.5a!$A$3:$Y$198,S$2,FALSE)</f>
        <v>0.4006333333333334</v>
      </c>
      <c r="AW134" s="67">
        <f>VLOOKUP($A134,Table2.5a!$A$3:$Y$198,T$2,FALSE)</f>
        <v>238.24302180000007</v>
      </c>
      <c r="AX134" s="88" t="e">
        <f>VLOOKUP($A134,#REF!,Q$2,FALSE)</f>
        <v>#REF!</v>
      </c>
      <c r="AY134" s="66" t="e">
        <f>VLOOKUP($A134,#REF!,R$2,FALSE)</f>
        <v>#REF!</v>
      </c>
      <c r="AZ134" s="66" t="e">
        <f>VLOOKUP($A134,#REF!,S$2,FALSE)</f>
        <v>#REF!</v>
      </c>
      <c r="BA134" s="89" t="e">
        <f>VLOOKUP($A134,#REF!,T$2,FALSE)</f>
        <v>#REF!</v>
      </c>
    </row>
    <row r="135" spans="1:53" x14ac:dyDescent="0.25">
      <c r="A135" t="s">
        <v>1027</v>
      </c>
      <c r="B135">
        <f>VLOOKUP($A135,Table2.5a!$A$3:$Y$198,'2.5a comparison'!B$2,FALSE)</f>
        <v>332450</v>
      </c>
      <c r="C135">
        <f>VLOOKUP($A135,Table2.5a!$A$3:$Y$198,'2.5a comparison'!C$2,FALSE)</f>
        <v>662</v>
      </c>
      <c r="D135" t="str">
        <f>VLOOKUP($A135,Table2.5a!$A$3:$Y$198,'2.5a comparison'!D$2,FALSE)</f>
        <v>Pedro Bay Village Council</v>
      </c>
      <c r="E135" s="4" t="e">
        <f>(VLOOKUP($A135,Table2.5a!$A$3:$Y$198,E$2,FALSE)-VLOOKUP($A135,#REF!,E$2,FALSE))/VLOOKUP($A135,Table2.5a!$A$3:$Y$198,E$2,FALSE)</f>
        <v>#VALUE!</v>
      </c>
      <c r="F135" s="4" t="e">
        <f>(VLOOKUP($A135,Table2.5a!$A$3:$Y$198,F$2,FALSE)-VLOOKUP($A135,#REF!,F$2,FALSE))/VLOOKUP($A135,Table2.5a!$A$3:$Y$198,F$2,FALSE)</f>
        <v>#VALUE!</v>
      </c>
      <c r="G135" s="4" t="e">
        <f>(VLOOKUP($A135,Table2.5a!$A$3:$Y$198,G$2,FALSE)-VLOOKUP($A135,#REF!,G$2,FALSE))/VLOOKUP($A135,Table2.5a!$A$3:$Y$198,G$2,FALSE)</f>
        <v>#VALUE!</v>
      </c>
      <c r="H135" s="4" t="e">
        <f>(VLOOKUP($A135,Table2.5a!$A$3:$Y$198,H$2,FALSE)-VLOOKUP($A135,#REF!,H$2,FALSE))/VLOOKUP($A135,Table2.5a!$A$3:$Y$198,H$2,FALSE)</f>
        <v>#REF!</v>
      </c>
      <c r="I135" s="4" t="e">
        <f>(VLOOKUP($A135,Table2.5a!$A$3:$Y$198,I$2,FALSE)-VLOOKUP($A135,#REF!,I$2,FALSE))/VLOOKUP($A135,Table2.5a!$A$3:$Y$198,I$2,FALSE)</f>
        <v>#REF!</v>
      </c>
      <c r="J135" s="4" t="e">
        <f>(VLOOKUP($A135,Table2.5a!$A$3:$Y$198,J$2,FALSE)-VLOOKUP($A135,#REF!,J$2,FALSE))/VLOOKUP($A135,Table2.5a!$A$3:$Y$198,J$2,FALSE)</f>
        <v>#REF!</v>
      </c>
      <c r="K135" s="4" t="e">
        <f>(VLOOKUP($A135,Table2.5a!$A$3:$Y$198,K$2,FALSE)-VLOOKUP($A135,#REF!,K$2,FALSE))/VLOOKUP($A135,Table2.5a!$A$3:$Y$198,K$2,FALSE)</f>
        <v>#REF!</v>
      </c>
      <c r="L135" s="4" t="e">
        <f>(VLOOKUP($A135,Table2.5a!$A$3:$Y$198,L$2,FALSE)-VLOOKUP($A135,#REF!,L$2,FALSE))/VLOOKUP($A135,Table2.5a!$A$3:$Y$198,L$2,FALSE)</f>
        <v>#REF!</v>
      </c>
      <c r="M135" s="4" t="e">
        <f>(VLOOKUP($A135,Table2.5a!$A$3:$Y$198,M$2,FALSE)-VLOOKUP($A135,#REF!,M$2,FALSE))/VLOOKUP($A135,Table2.5a!$A$3:$Y$198,M$2,FALSE)</f>
        <v>#REF!</v>
      </c>
      <c r="N135" s="4" t="e">
        <f>(VLOOKUP($A135,Table2.5a!$A$3:$Y$198,N$2,FALSE)-VLOOKUP($A135,#REF!,N$2,FALSE))/VLOOKUP($A135,Table2.5a!$A$3:$Y$198,N$2,FALSE)</f>
        <v>#REF!</v>
      </c>
      <c r="O135" s="4" t="e">
        <f>(VLOOKUP($A135,Table2.5a!$A$3:$Y$198,O$2,FALSE)-VLOOKUP($A135,#REF!,O$2,FALSE))/VLOOKUP($A135,Table2.5a!$A$3:$Y$198,O$2,FALSE)</f>
        <v>#REF!</v>
      </c>
      <c r="P135" s="4" t="e">
        <f>(VLOOKUP($A135,Table2.5a!$A$3:$Y$198,P$2,FALSE)-VLOOKUP($A135,#REF!,P$2,FALSE))/VLOOKUP($A135,Table2.5a!$A$3:$Y$198,P$2,FALSE)</f>
        <v>#REF!</v>
      </c>
      <c r="Q135" s="4" t="e">
        <f>(VLOOKUP($A135,Table2.5a!$A$3:$Y$198,Q$2,FALSE)-VLOOKUP($A135,#REF!,Q$2,FALSE))/VLOOKUP($A135,Table2.5a!$A$3:$Y$198,Q$2,FALSE)</f>
        <v>#REF!</v>
      </c>
      <c r="R135" s="4" t="e">
        <f>(VLOOKUP($A135,Table2.5a!$A$3:$Y$198,R$2,FALSE)-VLOOKUP($A135,#REF!,R$2,FALSE))/VLOOKUP($A135,Table2.5a!$A$3:$Y$198,R$2,FALSE)</f>
        <v>#REF!</v>
      </c>
      <c r="S135" s="4" t="e">
        <f>(VLOOKUP($A135,Table2.5a!$A$3:$Y$198,S$2,FALSE)-VLOOKUP($A135,#REF!,S$2,FALSE))/VLOOKUP($A135,Table2.5a!$A$3:$Y$198,S$2,FALSE)</f>
        <v>#REF!</v>
      </c>
      <c r="T135" s="4" t="e">
        <f>(VLOOKUP($A135,Table2.5a!$A$3:$Y$198,T$2,FALSE)-VLOOKUP($A135,#REF!,T$2,FALSE))/VLOOKUP($A135,Table2.5a!$A$3:$Y$198,T$2,FALSE)</f>
        <v>#REF!</v>
      </c>
      <c r="V135" s="78" t="str">
        <f>VLOOKUP($A135,Table2.5a!$A$3:$Y$198,E$2,FALSE)</f>
        <v>Pedro Bay</v>
      </c>
      <c r="W135" s="79" t="str">
        <f>VLOOKUP($A135,Table2.5a!$A$3:$Y$198,F$2,FALSE)</f>
        <v>Pedro Bay_grid</v>
      </c>
      <c r="X135" s="79" t="str">
        <f>VLOOKUP($A135,Table2.5a!$A$3:$Y$198,G$2,FALSE)</f>
        <v>Bristol Bay</v>
      </c>
      <c r="Y135" s="80">
        <f>VLOOKUP($A135,Table2.5a!$A$3:$Y$198,H$2,FALSE)</f>
        <v>47.355000000000011</v>
      </c>
      <c r="Z135" s="88" t="e">
        <f>VLOOKUP($A135,#REF!,E$2,FALSE)</f>
        <v>#REF!</v>
      </c>
      <c r="AA135" s="66" t="e">
        <f>VLOOKUP($A135,#REF!,F$2,FALSE)</f>
        <v>#REF!</v>
      </c>
      <c r="AB135" s="66" t="e">
        <f>VLOOKUP($A135,#REF!,G$2,FALSE)</f>
        <v>#REF!</v>
      </c>
      <c r="AC135" s="89" t="e">
        <f>VLOOKUP($A135,#REF!,H$2,FALSE)</f>
        <v>#REF!</v>
      </c>
      <c r="AD135" s="65">
        <f>VLOOKUP($A135,Table2.5a!$A$3:$Y$198,I$2,FALSE)</f>
        <v>57.75</v>
      </c>
      <c r="AE135" s="66">
        <f>VLOOKUP($A135,Table2.5a!$A$3:$Y$198,J$2,FALSE)</f>
        <v>18.333333333333332</v>
      </c>
      <c r="AF135" s="66">
        <f>VLOOKUP($A135,Table2.5a!$A$3:$Y$198,K$2,FALSE)</f>
        <v>0.82000000000000017</v>
      </c>
      <c r="AG135" s="67">
        <f>VLOOKUP($A135,Table2.5a!$A$3:$Y$198,L$2,FALSE)</f>
        <v>74.963580000000007</v>
      </c>
      <c r="AH135" s="88" t="e">
        <f>VLOOKUP($A135,#REF!,I$2,FALSE)</f>
        <v>#REF!</v>
      </c>
      <c r="AI135" s="66" t="e">
        <f>VLOOKUP($A135,#REF!,J$2,FALSE)</f>
        <v>#REF!</v>
      </c>
      <c r="AJ135" s="66" t="e">
        <f>VLOOKUP($A135,#REF!,K$2,FALSE)</f>
        <v>#REF!</v>
      </c>
      <c r="AK135" s="89" t="e">
        <f>VLOOKUP($A135,#REF!,L$2,FALSE)</f>
        <v>#REF!</v>
      </c>
      <c r="AL135" s="65">
        <f>VLOOKUP($A135,Table2.5a!$A$3:$Y$198,M$2,FALSE)</f>
        <v>91.418999999999997</v>
      </c>
      <c r="AM135" s="66">
        <f>VLOOKUP($A135,Table2.5a!$A$3:$Y$198,N$2,FALSE)</f>
        <v>4</v>
      </c>
      <c r="AN135" s="66">
        <f>VLOOKUP($A135,Table2.5a!$A$3:$Y$198,O$2,FALSE)</f>
        <v>0.82000000000000006</v>
      </c>
      <c r="AO135" s="67">
        <f>VLOOKUP($A135,Table2.5a!$A$3:$Y$198,P$2,FALSE)</f>
        <v>23.729160000000004</v>
      </c>
      <c r="AP135" s="88" t="e">
        <f>VLOOKUP($A135,#REF!,M$2,FALSE)</f>
        <v>#REF!</v>
      </c>
      <c r="AQ135" s="66" t="e">
        <f>VLOOKUP($A135,#REF!,N$2,FALSE)</f>
        <v>#REF!</v>
      </c>
      <c r="AR135" s="96" t="e">
        <f>VLOOKUP($A135,#REF!,O$2,FALSE)</f>
        <v>#REF!</v>
      </c>
      <c r="AS135" s="96" t="e">
        <f>VLOOKUP($A135,#REF!,P$2,FALSE)</f>
        <v>#REF!</v>
      </c>
      <c r="AT135" s="65">
        <f>VLOOKUP($A135,Table2.5a!$A$3:$Y$198,Q$2,FALSE)</f>
        <v>28.937999999999999</v>
      </c>
      <c r="AU135" s="66">
        <f>VLOOKUP($A135,Table2.5a!$A$3:$Y$198,R$2,FALSE)</f>
        <v>12.583333333333334</v>
      </c>
      <c r="AV135" s="66">
        <f>VLOOKUP($A135,Table2.5a!$A$3:$Y$198,S$2,FALSE)</f>
        <v>0.82000000000000017</v>
      </c>
      <c r="AW135" s="67">
        <f>VLOOKUP($A135,Table2.5a!$A$3:$Y$198,T$2,FALSE)</f>
        <v>146.04774000000003</v>
      </c>
      <c r="AX135" s="88" t="e">
        <f>VLOOKUP($A135,#REF!,Q$2,FALSE)</f>
        <v>#REF!</v>
      </c>
      <c r="AY135" s="66" t="e">
        <f>VLOOKUP($A135,#REF!,R$2,FALSE)</f>
        <v>#REF!</v>
      </c>
      <c r="AZ135" s="66" t="e">
        <f>VLOOKUP($A135,#REF!,S$2,FALSE)</f>
        <v>#REF!</v>
      </c>
      <c r="BA135" s="89" t="e">
        <f>VLOOKUP($A135,#REF!,T$2,FALSE)</f>
        <v>#REF!</v>
      </c>
    </row>
    <row r="136" spans="1:53" x14ac:dyDescent="0.25">
      <c r="A136" t="s">
        <v>727</v>
      </c>
      <c r="B136">
        <f>VLOOKUP($A136,Table2.5a!$A$3:$Y$198,'2.5a comparison'!B$2,FALSE)</f>
        <v>0</v>
      </c>
      <c r="C136">
        <f>VLOOKUP($A136,Table2.5a!$A$3:$Y$198,'2.5a comparison'!C$2,FALSE)</f>
        <v>212</v>
      </c>
      <c r="D136" t="str">
        <f>VLOOKUP($A136,Table2.5a!$A$3:$Y$198,'2.5a comparison'!D$2,FALSE)</f>
        <v>Petersburg Borough - (AK)</v>
      </c>
      <c r="E136" s="4" t="e">
        <f>(VLOOKUP($A136,Table2.5a!$A$3:$Y$198,E$2,FALSE)-VLOOKUP($A136,#REF!,E$2,FALSE))/VLOOKUP($A136,Table2.5a!$A$3:$Y$198,E$2,FALSE)</f>
        <v>#VALUE!</v>
      </c>
      <c r="F136" s="4" t="e">
        <f>(VLOOKUP($A136,Table2.5a!$A$3:$Y$198,F$2,FALSE)-VLOOKUP($A136,#REF!,F$2,FALSE))/VLOOKUP($A136,Table2.5a!$A$3:$Y$198,F$2,FALSE)</f>
        <v>#VALUE!</v>
      </c>
      <c r="G136" s="4" t="e">
        <f>(VLOOKUP($A136,Table2.5a!$A$3:$Y$198,G$2,FALSE)-VLOOKUP($A136,#REF!,G$2,FALSE))/VLOOKUP($A136,Table2.5a!$A$3:$Y$198,G$2,FALSE)</f>
        <v>#VALUE!</v>
      </c>
      <c r="H136" s="4" t="e">
        <f>(VLOOKUP($A136,Table2.5a!$A$3:$Y$198,H$2,FALSE)-VLOOKUP($A136,#REF!,H$2,FALSE))/VLOOKUP($A136,Table2.5a!$A$3:$Y$198,H$2,FALSE)</f>
        <v>#REF!</v>
      </c>
      <c r="I136" s="4" t="e">
        <f>(VLOOKUP($A136,Table2.5a!$A$3:$Y$198,I$2,FALSE)-VLOOKUP($A136,#REF!,I$2,FALSE))/VLOOKUP($A136,Table2.5a!$A$3:$Y$198,I$2,FALSE)</f>
        <v>#REF!</v>
      </c>
      <c r="J136" s="4" t="e">
        <f>(VLOOKUP($A136,Table2.5a!$A$3:$Y$198,J$2,FALSE)-VLOOKUP($A136,#REF!,J$2,FALSE))/VLOOKUP($A136,Table2.5a!$A$3:$Y$198,J$2,FALSE)</f>
        <v>#REF!</v>
      </c>
      <c r="K136" s="4" t="e">
        <f>(VLOOKUP($A136,Table2.5a!$A$3:$Y$198,K$2,FALSE)-VLOOKUP($A136,#REF!,K$2,FALSE))/VLOOKUP($A136,Table2.5a!$A$3:$Y$198,K$2,FALSE)</f>
        <v>#REF!</v>
      </c>
      <c r="L136" s="4" t="e">
        <f>(VLOOKUP($A136,Table2.5a!$A$3:$Y$198,L$2,FALSE)-VLOOKUP($A136,#REF!,L$2,FALSE))/VLOOKUP($A136,Table2.5a!$A$3:$Y$198,L$2,FALSE)</f>
        <v>#REF!</v>
      </c>
      <c r="M136" s="4" t="e">
        <f>(VLOOKUP($A136,Table2.5a!$A$3:$Y$198,M$2,FALSE)-VLOOKUP($A136,#REF!,M$2,FALSE))/VLOOKUP($A136,Table2.5a!$A$3:$Y$198,M$2,FALSE)</f>
        <v>#REF!</v>
      </c>
      <c r="N136" s="4" t="e">
        <f>(VLOOKUP($A136,Table2.5a!$A$3:$Y$198,N$2,FALSE)-VLOOKUP($A136,#REF!,N$2,FALSE))/VLOOKUP($A136,Table2.5a!$A$3:$Y$198,N$2,FALSE)</f>
        <v>#REF!</v>
      </c>
      <c r="O136" s="4" t="e">
        <f>(VLOOKUP($A136,Table2.5a!$A$3:$Y$198,O$2,FALSE)-VLOOKUP($A136,#REF!,O$2,FALSE))/VLOOKUP($A136,Table2.5a!$A$3:$Y$198,O$2,FALSE)</f>
        <v>#REF!</v>
      </c>
      <c r="P136" s="4" t="e">
        <f>(VLOOKUP($A136,Table2.5a!$A$3:$Y$198,P$2,FALSE)-VLOOKUP($A136,#REF!,P$2,FALSE))/VLOOKUP($A136,Table2.5a!$A$3:$Y$198,P$2,FALSE)</f>
        <v>#REF!</v>
      </c>
      <c r="Q136" s="4" t="e">
        <f>(VLOOKUP($A136,Table2.5a!$A$3:$Y$198,Q$2,FALSE)-VLOOKUP($A136,#REF!,Q$2,FALSE))/VLOOKUP($A136,Table2.5a!$A$3:$Y$198,Q$2,FALSE)</f>
        <v>#REF!</v>
      </c>
      <c r="R136" s="4" t="e">
        <f>(VLOOKUP($A136,Table2.5a!$A$3:$Y$198,R$2,FALSE)-VLOOKUP($A136,#REF!,R$2,FALSE))/VLOOKUP($A136,Table2.5a!$A$3:$Y$198,R$2,FALSE)</f>
        <v>#REF!</v>
      </c>
      <c r="S136" s="4" t="e">
        <f>(VLOOKUP($A136,Table2.5a!$A$3:$Y$198,S$2,FALSE)-VLOOKUP($A136,#REF!,S$2,FALSE))/VLOOKUP($A136,Table2.5a!$A$3:$Y$198,S$2,FALSE)</f>
        <v>#VALUE!</v>
      </c>
      <c r="T136" s="4" t="e">
        <f>(VLOOKUP($A136,Table2.5a!$A$3:$Y$198,T$2,FALSE)-VLOOKUP($A136,#REF!,T$2,FALSE))/VLOOKUP($A136,Table2.5a!$A$3:$Y$198,T$2,FALSE)</f>
        <v>#REF!</v>
      </c>
      <c r="V136" s="78" t="str">
        <f>VLOOKUP($A136,Table2.5a!$A$3:$Y$198,E$2,FALSE)</f>
        <v xml:space="preserve">Petersburg, City of </v>
      </c>
      <c r="W136" s="79" t="str">
        <f>VLOOKUP($A136,Table2.5a!$A$3:$Y$198,F$2,FALSE)</f>
        <v>SEAPA_grid</v>
      </c>
      <c r="X136" s="79" t="str">
        <f>VLOOKUP($A136,Table2.5a!$A$3:$Y$198,G$2,FALSE)</f>
        <v>Southeast</v>
      </c>
      <c r="Y136" s="80">
        <f>VLOOKUP($A136,Table2.5a!$A$3:$Y$198,H$2,FALSE)</f>
        <v>2344</v>
      </c>
      <c r="Z136" s="88" t="e">
        <f>VLOOKUP($A136,#REF!,E$2,FALSE)</f>
        <v>#REF!</v>
      </c>
      <c r="AA136" s="66" t="e">
        <f>VLOOKUP($A136,#REF!,F$2,FALSE)</f>
        <v>#REF!</v>
      </c>
      <c r="AB136" s="66" t="e">
        <f>VLOOKUP($A136,#REF!,G$2,FALSE)</f>
        <v>#REF!</v>
      </c>
      <c r="AC136" s="89" t="e">
        <f>VLOOKUP($A136,#REF!,H$2,FALSE)</f>
        <v>#REF!</v>
      </c>
      <c r="AD136" s="65">
        <f>VLOOKUP($A136,Table2.5a!$A$3:$Y$198,I$2,FALSE)</f>
        <v>23566</v>
      </c>
      <c r="AE136" s="66">
        <f>VLOOKUP($A136,Table2.5a!$A$3:$Y$198,J$2,FALSE)</f>
        <v>1422</v>
      </c>
      <c r="AF136" s="66">
        <f>VLOOKUP($A136,Table2.5a!$A$3:$Y$198,K$2,FALSE)</f>
        <v>9.9465331409657978E-2</v>
      </c>
      <c r="AG136" s="67">
        <f>VLOOKUP($A136,Table2.5a!$A$3:$Y$198,L$2,FALSE)</f>
        <v>3365</v>
      </c>
      <c r="AH136" s="88" t="e">
        <f>VLOOKUP($A136,#REF!,I$2,FALSE)</f>
        <v>#REF!</v>
      </c>
      <c r="AI136" s="66" t="e">
        <f>VLOOKUP($A136,#REF!,J$2,FALSE)</f>
        <v>#REF!</v>
      </c>
      <c r="AJ136" s="66" t="e">
        <f>VLOOKUP($A136,#REF!,K$2,FALSE)</f>
        <v>#REF!</v>
      </c>
      <c r="AK136" s="89" t="e">
        <f>VLOOKUP($A136,#REF!,L$2,FALSE)</f>
        <v>#REF!</v>
      </c>
      <c r="AL136" s="65">
        <f>VLOOKUP($A136,Table2.5a!$A$3:$Y$198,M$2,FALSE)</f>
        <v>31316</v>
      </c>
      <c r="AM136" s="66">
        <f>VLOOKUP($A136,Table2.5a!$A$3:$Y$198,N$2,FALSE)</f>
        <v>837</v>
      </c>
      <c r="AN136" s="66">
        <f>VLOOKUP($A136,Table2.5a!$A$3:$Y$198,O$2,FALSE)</f>
        <v>0.10745305913909822</v>
      </c>
      <c r="AO136" s="67">
        <f>VLOOKUP($A136,Table2.5a!$A$3:$Y$198,P$2,FALSE)</f>
        <v>0</v>
      </c>
      <c r="AP136" s="88" t="e">
        <f>VLOOKUP($A136,#REF!,M$2,FALSE)</f>
        <v>#REF!</v>
      </c>
      <c r="AQ136" s="66" t="e">
        <f>VLOOKUP($A136,#REF!,N$2,FALSE)</f>
        <v>#REF!</v>
      </c>
      <c r="AR136" s="96" t="e">
        <f>VLOOKUP($A136,#REF!,O$2,FALSE)</f>
        <v>#REF!</v>
      </c>
      <c r="AS136" s="96" t="e">
        <f>VLOOKUP($A136,#REF!,P$2,FALSE)</f>
        <v>#REF!</v>
      </c>
      <c r="AT136" s="65">
        <f>VLOOKUP($A136,Table2.5a!$A$3:$Y$198,Q$2,FALSE)</f>
        <v>0</v>
      </c>
      <c r="AU136" s="66">
        <f>VLOOKUP($A136,Table2.5a!$A$3:$Y$198,R$2,FALSE)</f>
        <v>0</v>
      </c>
      <c r="AV136" s="66" t="str">
        <f>VLOOKUP($A136,Table2.5a!$A$3:$Y$198,S$2,FALSE)</f>
        <v/>
      </c>
      <c r="AW136" s="67">
        <f>VLOOKUP($A136,Table2.5a!$A$3:$Y$198,T$2,FALSE)</f>
        <v>5710</v>
      </c>
      <c r="AX136" s="88" t="e">
        <f>VLOOKUP($A136,#REF!,Q$2,FALSE)</f>
        <v>#REF!</v>
      </c>
      <c r="AY136" s="66" t="e">
        <f>VLOOKUP($A136,#REF!,R$2,FALSE)</f>
        <v>#REF!</v>
      </c>
      <c r="AZ136" s="66" t="e">
        <f>VLOOKUP($A136,#REF!,S$2,FALSE)</f>
        <v>#REF!</v>
      </c>
      <c r="BA136" s="89" t="e">
        <f>VLOOKUP($A136,#REF!,T$2,FALSE)</f>
        <v>#REF!</v>
      </c>
    </row>
    <row r="137" spans="1:53" x14ac:dyDescent="0.25">
      <c r="A137" t="s">
        <v>967</v>
      </c>
      <c r="B137">
        <f>VLOOKUP($A137,Table2.5a!$A$3:$Y$198,'2.5a comparison'!B$2,FALSE)</f>
        <v>332480</v>
      </c>
      <c r="C137">
        <f>VLOOKUP($A137,Table2.5a!$A$3:$Y$198,'2.5a comparison'!C$2,FALSE)</f>
        <v>425</v>
      </c>
      <c r="D137" t="str">
        <f>VLOOKUP($A137,Table2.5a!$A$3:$Y$198,'2.5a comparison'!D$2,FALSE)</f>
        <v>Pilot Point Electric Utility</v>
      </c>
      <c r="E137" s="4" t="e">
        <f>(VLOOKUP($A137,Table2.5a!$A$3:$Y$198,E$2,FALSE)-VLOOKUP($A137,#REF!,E$2,FALSE))/VLOOKUP($A137,Table2.5a!$A$3:$Y$198,E$2,FALSE)</f>
        <v>#VALUE!</v>
      </c>
      <c r="F137" s="4" t="e">
        <f>(VLOOKUP($A137,Table2.5a!$A$3:$Y$198,F$2,FALSE)-VLOOKUP($A137,#REF!,F$2,FALSE))/VLOOKUP($A137,Table2.5a!$A$3:$Y$198,F$2,FALSE)</f>
        <v>#VALUE!</v>
      </c>
      <c r="G137" s="4" t="e">
        <f>(VLOOKUP($A137,Table2.5a!$A$3:$Y$198,G$2,FALSE)-VLOOKUP($A137,#REF!,G$2,FALSE))/VLOOKUP($A137,Table2.5a!$A$3:$Y$198,G$2,FALSE)</f>
        <v>#VALUE!</v>
      </c>
      <c r="H137" s="4" t="e">
        <f>(VLOOKUP($A137,Table2.5a!$A$3:$Y$198,H$2,FALSE)-VLOOKUP($A137,#REF!,H$2,FALSE))/VLOOKUP($A137,Table2.5a!$A$3:$Y$198,H$2,FALSE)</f>
        <v>#REF!</v>
      </c>
      <c r="I137" s="4" t="e">
        <f>(VLOOKUP($A137,Table2.5a!$A$3:$Y$198,I$2,FALSE)-VLOOKUP($A137,#REF!,I$2,FALSE))/VLOOKUP($A137,Table2.5a!$A$3:$Y$198,I$2,FALSE)</f>
        <v>#REF!</v>
      </c>
      <c r="J137" s="4" t="e">
        <f>(VLOOKUP($A137,Table2.5a!$A$3:$Y$198,J$2,FALSE)-VLOOKUP($A137,#REF!,J$2,FALSE))/VLOOKUP($A137,Table2.5a!$A$3:$Y$198,J$2,FALSE)</f>
        <v>#REF!</v>
      </c>
      <c r="K137" s="4" t="e">
        <f>(VLOOKUP($A137,Table2.5a!$A$3:$Y$198,K$2,FALSE)-VLOOKUP($A137,#REF!,K$2,FALSE))/VLOOKUP($A137,Table2.5a!$A$3:$Y$198,K$2,FALSE)</f>
        <v>#REF!</v>
      </c>
      <c r="L137" s="4" t="e">
        <f>(VLOOKUP($A137,Table2.5a!$A$3:$Y$198,L$2,FALSE)-VLOOKUP($A137,#REF!,L$2,FALSE))/VLOOKUP($A137,Table2.5a!$A$3:$Y$198,L$2,FALSE)</f>
        <v>#REF!</v>
      </c>
      <c r="M137" s="4" t="e">
        <f>(VLOOKUP($A137,Table2.5a!$A$3:$Y$198,M$2,FALSE)-VLOOKUP($A137,#REF!,M$2,FALSE))/VLOOKUP($A137,Table2.5a!$A$3:$Y$198,M$2,FALSE)</f>
        <v>#REF!</v>
      </c>
      <c r="N137" s="4" t="e">
        <f>(VLOOKUP($A137,Table2.5a!$A$3:$Y$198,N$2,FALSE)-VLOOKUP($A137,#REF!,N$2,FALSE))/VLOOKUP($A137,Table2.5a!$A$3:$Y$198,N$2,FALSE)</f>
        <v>#REF!</v>
      </c>
      <c r="O137" s="4" t="e">
        <f>(VLOOKUP($A137,Table2.5a!$A$3:$Y$198,O$2,FALSE)-VLOOKUP($A137,#REF!,O$2,FALSE))/VLOOKUP($A137,Table2.5a!$A$3:$Y$198,O$2,FALSE)</f>
        <v>#REF!</v>
      </c>
      <c r="P137" s="4" t="e">
        <f>(VLOOKUP($A137,Table2.5a!$A$3:$Y$198,P$2,FALSE)-VLOOKUP($A137,#REF!,P$2,FALSE))/VLOOKUP($A137,Table2.5a!$A$3:$Y$198,P$2,FALSE)</f>
        <v>#REF!</v>
      </c>
      <c r="Q137" s="4" t="e">
        <f>(VLOOKUP($A137,Table2.5a!$A$3:$Y$198,Q$2,FALSE)-VLOOKUP($A137,#REF!,Q$2,FALSE))/VLOOKUP($A137,Table2.5a!$A$3:$Y$198,Q$2,FALSE)</f>
        <v>#REF!</v>
      </c>
      <c r="R137" s="4" t="e">
        <f>(VLOOKUP($A137,Table2.5a!$A$3:$Y$198,R$2,FALSE)-VLOOKUP($A137,#REF!,R$2,FALSE))/VLOOKUP($A137,Table2.5a!$A$3:$Y$198,R$2,FALSE)</f>
        <v>#REF!</v>
      </c>
      <c r="S137" s="4" t="e">
        <f>(VLOOKUP($A137,Table2.5a!$A$3:$Y$198,S$2,FALSE)-VLOOKUP($A137,#REF!,S$2,FALSE))/VLOOKUP($A137,Table2.5a!$A$3:$Y$198,S$2,FALSE)</f>
        <v>#REF!</v>
      </c>
      <c r="T137" s="4" t="e">
        <f>(VLOOKUP($A137,Table2.5a!$A$3:$Y$198,T$2,FALSE)-VLOOKUP($A137,#REF!,T$2,FALSE))/VLOOKUP($A137,Table2.5a!$A$3:$Y$198,T$2,FALSE)</f>
        <v>#REF!</v>
      </c>
      <c r="V137" s="78" t="str">
        <f>VLOOKUP($A137,Table2.5a!$A$3:$Y$198,E$2,FALSE)</f>
        <v>Pilot Point</v>
      </c>
      <c r="W137" s="79" t="str">
        <f>VLOOKUP($A137,Table2.5a!$A$3:$Y$198,F$2,FALSE)</f>
        <v>Pilot Point_grid</v>
      </c>
      <c r="X137" s="79" t="str">
        <f>VLOOKUP($A137,Table2.5a!$A$3:$Y$198,G$2,FALSE)</f>
        <v>Bristol Bay</v>
      </c>
      <c r="Y137" s="80">
        <f>VLOOKUP($A137,Table2.5a!$A$3:$Y$198,H$2,FALSE)</f>
        <v>85.487999999999971</v>
      </c>
      <c r="Z137" s="88" t="e">
        <f>VLOOKUP($A137,#REF!,E$2,FALSE)</f>
        <v>#REF!</v>
      </c>
      <c r="AA137" s="66" t="e">
        <f>VLOOKUP($A137,#REF!,F$2,FALSE)</f>
        <v>#REF!</v>
      </c>
      <c r="AB137" s="66" t="e">
        <f>VLOOKUP($A137,#REF!,G$2,FALSE)</f>
        <v>#REF!</v>
      </c>
      <c r="AC137" s="89" t="e">
        <f>VLOOKUP($A137,#REF!,H$2,FALSE)</f>
        <v>#REF!</v>
      </c>
      <c r="AD137" s="65">
        <f>VLOOKUP($A137,Table2.5a!$A$3:$Y$198,I$2,FALSE)</f>
        <v>142.47999999999999</v>
      </c>
      <c r="AE137" s="66">
        <f>VLOOKUP($A137,Table2.5a!$A$3:$Y$198,J$2,FALSE)</f>
        <v>32.416666666666664</v>
      </c>
      <c r="AF137" s="66">
        <f>VLOOKUP($A137,Table2.5a!$A$3:$Y$198,K$2,FALSE)</f>
        <v>0.59999999999999987</v>
      </c>
      <c r="AG137" s="67">
        <f>VLOOKUP($A137,Table2.5a!$A$3:$Y$198,L$2,FALSE)</f>
        <v>89.176799999999972</v>
      </c>
      <c r="AH137" s="88" t="e">
        <f>VLOOKUP($A137,#REF!,I$2,FALSE)</f>
        <v>#REF!</v>
      </c>
      <c r="AI137" s="66" t="e">
        <f>VLOOKUP($A137,#REF!,J$2,FALSE)</f>
        <v>#REF!</v>
      </c>
      <c r="AJ137" s="66" t="e">
        <f>VLOOKUP($A137,#REF!,K$2,FALSE)</f>
        <v>#REF!</v>
      </c>
      <c r="AK137" s="89" t="e">
        <f>VLOOKUP($A137,#REF!,L$2,FALSE)</f>
        <v>#REF!</v>
      </c>
      <c r="AL137" s="65">
        <f>VLOOKUP($A137,Table2.5a!$A$3:$Y$198,M$2,FALSE)</f>
        <v>148.62799999999999</v>
      </c>
      <c r="AM137" s="66">
        <f>VLOOKUP($A137,Table2.5a!$A$3:$Y$198,N$2,FALSE)</f>
        <v>10</v>
      </c>
      <c r="AN137" s="66">
        <f>VLOOKUP($A137,Table2.5a!$A$3:$Y$198,O$2,FALSE)</f>
        <v>0.59999999999999987</v>
      </c>
      <c r="AO137" s="67">
        <f>VLOOKUP($A137,Table2.5a!$A$3:$Y$198,P$2,FALSE)</f>
        <v>48.25739999999999</v>
      </c>
      <c r="AP137" s="88" t="e">
        <f>VLOOKUP($A137,#REF!,M$2,FALSE)</f>
        <v>#REF!</v>
      </c>
      <c r="AQ137" s="66" t="e">
        <f>VLOOKUP($A137,#REF!,N$2,FALSE)</f>
        <v>#REF!</v>
      </c>
      <c r="AR137" s="96" t="e">
        <f>VLOOKUP($A137,#REF!,O$2,FALSE)</f>
        <v>#REF!</v>
      </c>
      <c r="AS137" s="96" t="e">
        <f>VLOOKUP($A137,#REF!,P$2,FALSE)</f>
        <v>#REF!</v>
      </c>
      <c r="AT137" s="65">
        <f>VLOOKUP($A137,Table2.5a!$A$3:$Y$198,Q$2,FALSE)</f>
        <v>80.429000000000002</v>
      </c>
      <c r="AU137" s="66">
        <f>VLOOKUP($A137,Table2.5a!$A$3:$Y$198,R$2,FALSE)</f>
        <v>19.083333333333336</v>
      </c>
      <c r="AV137" s="66">
        <f>VLOOKUP($A137,Table2.5a!$A$3:$Y$198,S$2,FALSE)</f>
        <v>0.59999999999999987</v>
      </c>
      <c r="AW137" s="67">
        <f>VLOOKUP($A137,Table2.5a!$A$3:$Y$198,T$2,FALSE)</f>
        <v>222.92219999999995</v>
      </c>
      <c r="AX137" s="88" t="e">
        <f>VLOOKUP($A137,#REF!,Q$2,FALSE)</f>
        <v>#REF!</v>
      </c>
      <c r="AY137" s="66" t="e">
        <f>VLOOKUP($A137,#REF!,R$2,FALSE)</f>
        <v>#REF!</v>
      </c>
      <c r="AZ137" s="66" t="e">
        <f>VLOOKUP($A137,#REF!,S$2,FALSE)</f>
        <v>#REF!</v>
      </c>
      <c r="BA137" s="89" t="e">
        <f>VLOOKUP($A137,#REF!,T$2,FALSE)</f>
        <v>#REF!</v>
      </c>
    </row>
    <row r="138" spans="1:53" x14ac:dyDescent="0.25">
      <c r="A138" t="s">
        <v>667</v>
      </c>
      <c r="B138">
        <f>VLOOKUP($A138,Table2.5a!$A$3:$Y$198,'2.5a comparison'!B$2,FALSE)</f>
        <v>331550</v>
      </c>
      <c r="C138">
        <f>VLOOKUP($A138,Table2.5a!$A$3:$Y$198,'2.5a comparison'!C$2,FALSE)</f>
        <v>169</v>
      </c>
      <c r="D138" t="str">
        <f>VLOOKUP($A138,Table2.5a!$A$3:$Y$198,'2.5a comparison'!D$2,FALSE)</f>
        <v>Alaska Village Electric Cooperative</v>
      </c>
      <c r="E138" s="4" t="e">
        <f>(VLOOKUP($A138,Table2.5a!$A$3:$Y$198,E$2,FALSE)-VLOOKUP($A138,#REF!,E$2,FALSE))/VLOOKUP($A138,Table2.5a!$A$3:$Y$198,E$2,FALSE)</f>
        <v>#VALUE!</v>
      </c>
      <c r="F138" s="4" t="e">
        <f>(VLOOKUP($A138,Table2.5a!$A$3:$Y$198,F$2,FALSE)-VLOOKUP($A138,#REF!,F$2,FALSE))/VLOOKUP($A138,Table2.5a!$A$3:$Y$198,F$2,FALSE)</f>
        <v>#VALUE!</v>
      </c>
      <c r="G138" s="4" t="e">
        <f>(VLOOKUP($A138,Table2.5a!$A$3:$Y$198,G$2,FALSE)-VLOOKUP($A138,#REF!,G$2,FALSE))/VLOOKUP($A138,Table2.5a!$A$3:$Y$198,G$2,FALSE)</f>
        <v>#VALUE!</v>
      </c>
      <c r="H138" s="4" t="e">
        <f>(VLOOKUP($A138,Table2.5a!$A$3:$Y$198,H$2,FALSE)-VLOOKUP($A138,#REF!,H$2,FALSE))/VLOOKUP($A138,Table2.5a!$A$3:$Y$198,H$2,FALSE)</f>
        <v>#REF!</v>
      </c>
      <c r="I138" s="4" t="e">
        <f>(VLOOKUP($A138,Table2.5a!$A$3:$Y$198,I$2,FALSE)-VLOOKUP($A138,#REF!,I$2,FALSE))/VLOOKUP($A138,Table2.5a!$A$3:$Y$198,I$2,FALSE)</f>
        <v>#REF!</v>
      </c>
      <c r="J138" s="4" t="e">
        <f>(VLOOKUP($A138,Table2.5a!$A$3:$Y$198,J$2,FALSE)-VLOOKUP($A138,#REF!,J$2,FALSE))/VLOOKUP($A138,Table2.5a!$A$3:$Y$198,J$2,FALSE)</f>
        <v>#REF!</v>
      </c>
      <c r="K138" s="4" t="e">
        <f>(VLOOKUP($A138,Table2.5a!$A$3:$Y$198,K$2,FALSE)-VLOOKUP($A138,#REF!,K$2,FALSE))/VLOOKUP($A138,Table2.5a!$A$3:$Y$198,K$2,FALSE)</f>
        <v>#REF!</v>
      </c>
      <c r="L138" s="4" t="e">
        <f>(VLOOKUP($A138,Table2.5a!$A$3:$Y$198,L$2,FALSE)-VLOOKUP($A138,#REF!,L$2,FALSE))/VLOOKUP($A138,Table2.5a!$A$3:$Y$198,L$2,FALSE)</f>
        <v>#REF!</v>
      </c>
      <c r="M138" s="4" t="e">
        <f>(VLOOKUP($A138,Table2.5a!$A$3:$Y$198,M$2,FALSE)-VLOOKUP($A138,#REF!,M$2,FALSE))/VLOOKUP($A138,Table2.5a!$A$3:$Y$198,M$2,FALSE)</f>
        <v>#REF!</v>
      </c>
      <c r="N138" s="4" t="e">
        <f>(VLOOKUP($A138,Table2.5a!$A$3:$Y$198,N$2,FALSE)-VLOOKUP($A138,#REF!,N$2,FALSE))/VLOOKUP($A138,Table2.5a!$A$3:$Y$198,N$2,FALSE)</f>
        <v>#REF!</v>
      </c>
      <c r="O138" s="4" t="e">
        <f>(VLOOKUP($A138,Table2.5a!$A$3:$Y$198,O$2,FALSE)-VLOOKUP($A138,#REF!,O$2,FALSE))/VLOOKUP($A138,Table2.5a!$A$3:$Y$198,O$2,FALSE)</f>
        <v>#REF!</v>
      </c>
      <c r="P138" s="4" t="e">
        <f>(VLOOKUP($A138,Table2.5a!$A$3:$Y$198,P$2,FALSE)-VLOOKUP($A138,#REF!,P$2,FALSE))/VLOOKUP($A138,Table2.5a!$A$3:$Y$198,P$2,FALSE)</f>
        <v>#REF!</v>
      </c>
      <c r="Q138" s="4" t="e">
        <f>(VLOOKUP($A138,Table2.5a!$A$3:$Y$198,Q$2,FALSE)-VLOOKUP($A138,#REF!,Q$2,FALSE))/VLOOKUP($A138,Table2.5a!$A$3:$Y$198,Q$2,FALSE)</f>
        <v>#REF!</v>
      </c>
      <c r="R138" s="4" t="e">
        <f>(VLOOKUP($A138,Table2.5a!$A$3:$Y$198,R$2,FALSE)-VLOOKUP($A138,#REF!,R$2,FALSE))/VLOOKUP($A138,Table2.5a!$A$3:$Y$198,R$2,FALSE)</f>
        <v>#REF!</v>
      </c>
      <c r="S138" s="4" t="e">
        <f>(VLOOKUP($A138,Table2.5a!$A$3:$Y$198,S$2,FALSE)-VLOOKUP($A138,#REF!,S$2,FALSE))/VLOOKUP($A138,Table2.5a!$A$3:$Y$198,S$2,FALSE)</f>
        <v>#REF!</v>
      </c>
      <c r="T138" s="4" t="e">
        <f>(VLOOKUP($A138,Table2.5a!$A$3:$Y$198,T$2,FALSE)-VLOOKUP($A138,#REF!,T$2,FALSE))/VLOOKUP($A138,Table2.5a!$A$3:$Y$198,T$2,FALSE)</f>
        <v>#REF!</v>
      </c>
      <c r="V138" s="78" t="str">
        <f>VLOOKUP($A138,Table2.5a!$A$3:$Y$198,E$2,FALSE)</f>
        <v>Pilot Station</v>
      </c>
      <c r="W138" s="79" t="str">
        <f>VLOOKUP($A138,Table2.5a!$A$3:$Y$198,F$2,FALSE)</f>
        <v>Pilot Station_grid</v>
      </c>
      <c r="X138" s="79" t="str">
        <f>VLOOKUP($A138,Table2.5a!$A$3:$Y$198,G$2,FALSE)</f>
        <v>Lower Yukon-Kuskokwim</v>
      </c>
      <c r="Y138" s="80">
        <f>VLOOKUP($A138,Table2.5a!$A$3:$Y$198,H$2,FALSE)</f>
        <v>356.0574033333333</v>
      </c>
      <c r="Z138" s="88" t="e">
        <f>VLOOKUP($A138,#REF!,E$2,FALSE)</f>
        <v>#REF!</v>
      </c>
      <c r="AA138" s="66" t="e">
        <f>VLOOKUP($A138,#REF!,F$2,FALSE)</f>
        <v>#REF!</v>
      </c>
      <c r="AB138" s="66" t="e">
        <f>VLOOKUP($A138,#REF!,G$2,FALSE)</f>
        <v>#REF!</v>
      </c>
      <c r="AC138" s="89" t="e">
        <f>VLOOKUP($A138,#REF!,H$2,FALSE)</f>
        <v>#REF!</v>
      </c>
      <c r="AD138" s="65">
        <f>VLOOKUP($A138,Table2.5a!$A$3:$Y$198,I$2,FALSE)</f>
        <v>698.38</v>
      </c>
      <c r="AE138" s="66">
        <f>VLOOKUP($A138,Table2.5a!$A$3:$Y$198,J$2,FALSE)</f>
        <v>131.25</v>
      </c>
      <c r="AF138" s="66">
        <f>VLOOKUP($A138,Table2.5a!$A$3:$Y$198,K$2,FALSE)</f>
        <v>0.50983333333333325</v>
      </c>
      <c r="AG138" s="67">
        <f>VLOOKUP($A138,Table2.5a!$A$3:$Y$198,L$2,FALSE)</f>
        <v>126.27042166666664</v>
      </c>
      <c r="AH138" s="88" t="e">
        <f>VLOOKUP($A138,#REF!,I$2,FALSE)</f>
        <v>#REF!</v>
      </c>
      <c r="AI138" s="66" t="e">
        <f>VLOOKUP($A138,#REF!,J$2,FALSE)</f>
        <v>#REF!</v>
      </c>
      <c r="AJ138" s="66" t="e">
        <f>VLOOKUP($A138,#REF!,K$2,FALSE)</f>
        <v>#REF!</v>
      </c>
      <c r="AK138" s="89" t="e">
        <f>VLOOKUP($A138,#REF!,L$2,FALSE)</f>
        <v>#REF!</v>
      </c>
      <c r="AL138" s="65">
        <f>VLOOKUP($A138,Table2.5a!$A$3:$Y$198,M$2,FALSE)</f>
        <v>247.67</v>
      </c>
      <c r="AM138" s="66">
        <f>VLOOKUP($A138,Table2.5a!$A$3:$Y$198,N$2,FALSE)</f>
        <v>12</v>
      </c>
      <c r="AN138" s="66">
        <f>VLOOKUP($A138,Table2.5a!$A$3:$Y$198,O$2,FALSE)</f>
        <v>0.50983333333333325</v>
      </c>
      <c r="AO138" s="67">
        <f>VLOOKUP($A138,Table2.5a!$A$3:$Y$198,P$2,FALSE)</f>
        <v>443.84254599999991</v>
      </c>
      <c r="AP138" s="88" t="e">
        <f>VLOOKUP($A138,#REF!,M$2,FALSE)</f>
        <v>#REF!</v>
      </c>
      <c r="AQ138" s="66" t="e">
        <f>VLOOKUP($A138,#REF!,N$2,FALSE)</f>
        <v>#REF!</v>
      </c>
      <c r="AR138" s="96" t="e">
        <f>VLOOKUP($A138,#REF!,O$2,FALSE)</f>
        <v>#REF!</v>
      </c>
      <c r="AS138" s="96" t="e">
        <f>VLOOKUP($A138,#REF!,P$2,FALSE)</f>
        <v>#REF!</v>
      </c>
      <c r="AT138" s="65">
        <f>VLOOKUP($A138,Table2.5a!$A$3:$Y$198,Q$2,FALSE)</f>
        <v>870.56399999999996</v>
      </c>
      <c r="AU138" s="66">
        <f>VLOOKUP($A138,Table2.5a!$A$3:$Y$198,R$2,FALSE)</f>
        <v>27.25</v>
      </c>
      <c r="AV138" s="66">
        <f>VLOOKUP($A138,Table2.5a!$A$3:$Y$198,S$2,FALSE)</f>
        <v>0.50983333333333325</v>
      </c>
      <c r="AW138" s="67">
        <f>VLOOKUP($A138,Table2.5a!$A$3:$Y$198,T$2,FALSE)</f>
        <v>926.17037099999982</v>
      </c>
      <c r="AX138" s="88" t="e">
        <f>VLOOKUP($A138,#REF!,Q$2,FALSE)</f>
        <v>#REF!</v>
      </c>
      <c r="AY138" s="66" t="e">
        <f>VLOOKUP($A138,#REF!,R$2,FALSE)</f>
        <v>#REF!</v>
      </c>
      <c r="AZ138" s="66" t="e">
        <f>VLOOKUP($A138,#REF!,S$2,FALSE)</f>
        <v>#REF!</v>
      </c>
      <c r="BA138" s="89" t="e">
        <f>VLOOKUP($A138,#REF!,T$2,FALSE)</f>
        <v>#REF!</v>
      </c>
    </row>
    <row r="139" spans="1:53" x14ac:dyDescent="0.25">
      <c r="A139" t="s">
        <v>676</v>
      </c>
      <c r="B139">
        <f>VLOOKUP($A139,Table2.5a!$A$3:$Y$198,'2.5a comparison'!B$2,FALSE)</f>
        <v>331560</v>
      </c>
      <c r="C139">
        <f>VLOOKUP($A139,Table2.5a!$A$3:$Y$198,'2.5a comparison'!C$2,FALSE)</f>
        <v>169</v>
      </c>
      <c r="D139" t="str">
        <f>VLOOKUP($A139,Table2.5a!$A$3:$Y$198,'2.5a comparison'!D$2,FALSE)</f>
        <v>Alaska Village Electric Cooperative</v>
      </c>
      <c r="E139" s="4" t="e">
        <f>(VLOOKUP($A139,Table2.5a!$A$3:$Y$198,E$2,FALSE)-VLOOKUP($A139,#REF!,E$2,FALSE))/VLOOKUP($A139,Table2.5a!$A$3:$Y$198,E$2,FALSE)</f>
        <v>#VALUE!</v>
      </c>
      <c r="F139" s="4" t="e">
        <f>(VLOOKUP($A139,Table2.5a!$A$3:$Y$198,F$2,FALSE)-VLOOKUP($A139,#REF!,F$2,FALSE))/VLOOKUP($A139,Table2.5a!$A$3:$Y$198,F$2,FALSE)</f>
        <v>#VALUE!</v>
      </c>
      <c r="G139" s="4" t="e">
        <f>(VLOOKUP($A139,Table2.5a!$A$3:$Y$198,G$2,FALSE)-VLOOKUP($A139,#REF!,G$2,FALSE))/VLOOKUP($A139,Table2.5a!$A$3:$Y$198,G$2,FALSE)</f>
        <v>#VALUE!</v>
      </c>
      <c r="H139" s="4" t="e">
        <f>(VLOOKUP($A139,Table2.5a!$A$3:$Y$198,H$2,FALSE)-VLOOKUP($A139,#REF!,H$2,FALSE))/VLOOKUP($A139,Table2.5a!$A$3:$Y$198,H$2,FALSE)</f>
        <v>#REF!</v>
      </c>
      <c r="I139" s="4" t="e">
        <f>(VLOOKUP($A139,Table2.5a!$A$3:$Y$198,I$2,FALSE)-VLOOKUP($A139,#REF!,I$2,FALSE))/VLOOKUP($A139,Table2.5a!$A$3:$Y$198,I$2,FALSE)</f>
        <v>#REF!</v>
      </c>
      <c r="J139" s="4" t="e">
        <f>(VLOOKUP($A139,Table2.5a!$A$3:$Y$198,J$2,FALSE)-VLOOKUP($A139,#REF!,J$2,FALSE))/VLOOKUP($A139,Table2.5a!$A$3:$Y$198,J$2,FALSE)</f>
        <v>#REF!</v>
      </c>
      <c r="K139" s="4" t="e">
        <f>(VLOOKUP($A139,Table2.5a!$A$3:$Y$198,K$2,FALSE)-VLOOKUP($A139,#REF!,K$2,FALSE))/VLOOKUP($A139,Table2.5a!$A$3:$Y$198,K$2,FALSE)</f>
        <v>#REF!</v>
      </c>
      <c r="L139" s="4" t="e">
        <f>(VLOOKUP($A139,Table2.5a!$A$3:$Y$198,L$2,FALSE)-VLOOKUP($A139,#REF!,L$2,FALSE))/VLOOKUP($A139,Table2.5a!$A$3:$Y$198,L$2,FALSE)</f>
        <v>#REF!</v>
      </c>
      <c r="M139" s="4" t="e">
        <f>(VLOOKUP($A139,Table2.5a!$A$3:$Y$198,M$2,FALSE)-VLOOKUP($A139,#REF!,M$2,FALSE))/VLOOKUP($A139,Table2.5a!$A$3:$Y$198,M$2,FALSE)</f>
        <v>#REF!</v>
      </c>
      <c r="N139" s="4" t="e">
        <f>(VLOOKUP($A139,Table2.5a!$A$3:$Y$198,N$2,FALSE)-VLOOKUP($A139,#REF!,N$2,FALSE))/VLOOKUP($A139,Table2.5a!$A$3:$Y$198,N$2,FALSE)</f>
        <v>#REF!</v>
      </c>
      <c r="O139" s="4" t="e">
        <f>(VLOOKUP($A139,Table2.5a!$A$3:$Y$198,O$2,FALSE)-VLOOKUP($A139,#REF!,O$2,FALSE))/VLOOKUP($A139,Table2.5a!$A$3:$Y$198,O$2,FALSE)</f>
        <v>#REF!</v>
      </c>
      <c r="P139" s="4" t="e">
        <f>(VLOOKUP($A139,Table2.5a!$A$3:$Y$198,P$2,FALSE)-VLOOKUP($A139,#REF!,P$2,FALSE))/VLOOKUP($A139,Table2.5a!$A$3:$Y$198,P$2,FALSE)</f>
        <v>#REF!</v>
      </c>
      <c r="Q139" s="4" t="e">
        <f>(VLOOKUP($A139,Table2.5a!$A$3:$Y$198,Q$2,FALSE)-VLOOKUP($A139,#REF!,Q$2,FALSE))/VLOOKUP($A139,Table2.5a!$A$3:$Y$198,Q$2,FALSE)</f>
        <v>#REF!</v>
      </c>
      <c r="R139" s="4" t="e">
        <f>(VLOOKUP($A139,Table2.5a!$A$3:$Y$198,R$2,FALSE)-VLOOKUP($A139,#REF!,R$2,FALSE))/VLOOKUP($A139,Table2.5a!$A$3:$Y$198,R$2,FALSE)</f>
        <v>#REF!</v>
      </c>
      <c r="S139" s="4" t="e">
        <f>(VLOOKUP($A139,Table2.5a!$A$3:$Y$198,S$2,FALSE)-VLOOKUP($A139,#REF!,S$2,FALSE))/VLOOKUP($A139,Table2.5a!$A$3:$Y$198,S$2,FALSE)</f>
        <v>#REF!</v>
      </c>
      <c r="T139" s="4" t="e">
        <f>(VLOOKUP($A139,Table2.5a!$A$3:$Y$198,T$2,FALSE)-VLOOKUP($A139,#REF!,T$2,FALSE))/VLOOKUP($A139,Table2.5a!$A$3:$Y$198,T$2,FALSE)</f>
        <v>#REF!</v>
      </c>
      <c r="V139" s="78" t="str">
        <f>VLOOKUP($A139,Table2.5a!$A$3:$Y$198,E$2,FALSE)</f>
        <v>Pitkas Point</v>
      </c>
      <c r="W139" s="79" t="str">
        <f>VLOOKUP($A139,Table2.5a!$A$3:$Y$198,F$2,FALSE)</f>
        <v>Saint Mary's_grid</v>
      </c>
      <c r="X139" s="79" t="str">
        <f>VLOOKUP($A139,Table2.5a!$A$3:$Y$198,G$2,FALSE)</f>
        <v>Lower Yukon-Kuskokwim</v>
      </c>
      <c r="Y139" s="80">
        <f>VLOOKUP($A139,Table2.5a!$A$3:$Y$198,H$2,FALSE)</f>
        <v>70.076057025000026</v>
      </c>
      <c r="Z139" s="88" t="e">
        <f>VLOOKUP($A139,#REF!,E$2,FALSE)</f>
        <v>#REF!</v>
      </c>
      <c r="AA139" s="66" t="e">
        <f>VLOOKUP($A139,#REF!,F$2,FALSE)</f>
        <v>#REF!</v>
      </c>
      <c r="AB139" s="66" t="e">
        <f>VLOOKUP($A139,#REF!,G$2,FALSE)</f>
        <v>#REF!</v>
      </c>
      <c r="AC139" s="89" t="e">
        <f>VLOOKUP($A139,#REF!,H$2,FALSE)</f>
        <v>#REF!</v>
      </c>
      <c r="AD139" s="65">
        <f>VLOOKUP($A139,Table2.5a!$A$3:$Y$198,I$2,FALSE)</f>
        <v>155.233</v>
      </c>
      <c r="AE139" s="66">
        <f>VLOOKUP($A139,Table2.5a!$A$3:$Y$198,J$2,FALSE)</f>
        <v>28.333333333333332</v>
      </c>
      <c r="AF139" s="66">
        <f>VLOOKUP($A139,Table2.5a!$A$3:$Y$198,K$2,FALSE)</f>
        <v>0.45142500000000013</v>
      </c>
      <c r="AG139" s="67">
        <f>VLOOKUP($A139,Table2.5a!$A$3:$Y$198,L$2,FALSE)</f>
        <v>0</v>
      </c>
      <c r="AH139" s="88" t="e">
        <f>VLOOKUP($A139,#REF!,I$2,FALSE)</f>
        <v>#REF!</v>
      </c>
      <c r="AI139" s="66" t="e">
        <f>VLOOKUP($A139,#REF!,J$2,FALSE)</f>
        <v>#REF!</v>
      </c>
      <c r="AJ139" s="66" t="e">
        <f>VLOOKUP($A139,#REF!,K$2,FALSE)</f>
        <v>#REF!</v>
      </c>
      <c r="AK139" s="89" t="e">
        <f>VLOOKUP($A139,#REF!,L$2,FALSE)</f>
        <v>#REF!</v>
      </c>
      <c r="AL139" s="65">
        <f>VLOOKUP($A139,Table2.5a!$A$3:$Y$198,M$2,FALSE)</f>
        <v>0</v>
      </c>
      <c r="AM139" s="66">
        <f>VLOOKUP($A139,Table2.5a!$A$3:$Y$198,N$2,FALSE)</f>
        <v>6</v>
      </c>
      <c r="AN139" s="66">
        <f>VLOOKUP($A139,Table2.5a!$A$3:$Y$198,O$2,FALSE)</f>
        <v>0</v>
      </c>
      <c r="AO139" s="67">
        <f>VLOOKUP($A139,Table2.5a!$A$3:$Y$198,P$2,FALSE)</f>
        <v>79.480594050000022</v>
      </c>
      <c r="AP139" s="88" t="e">
        <f>VLOOKUP($A139,#REF!,M$2,FALSE)</f>
        <v>#REF!</v>
      </c>
      <c r="AQ139" s="66" t="e">
        <f>VLOOKUP($A139,#REF!,N$2,FALSE)</f>
        <v>#REF!</v>
      </c>
      <c r="AR139" s="96" t="e">
        <f>VLOOKUP($A139,#REF!,O$2,FALSE)</f>
        <v>#REF!</v>
      </c>
      <c r="AS139" s="96" t="e">
        <f>VLOOKUP($A139,#REF!,P$2,FALSE)</f>
        <v>#REF!</v>
      </c>
      <c r="AT139" s="65">
        <f>VLOOKUP($A139,Table2.5a!$A$3:$Y$198,Q$2,FALSE)</f>
        <v>176.066</v>
      </c>
      <c r="AU139" s="66">
        <f>VLOOKUP($A139,Table2.5a!$A$3:$Y$198,R$2,FALSE)</f>
        <v>5.5</v>
      </c>
      <c r="AV139" s="66">
        <f>VLOOKUP($A139,Table2.5a!$A$3:$Y$198,S$2,FALSE)</f>
        <v>0.45142500000000013</v>
      </c>
      <c r="AW139" s="67">
        <f>VLOOKUP($A139,Table2.5a!$A$3:$Y$198,T$2,FALSE)</f>
        <v>149.55665107500005</v>
      </c>
      <c r="AX139" s="88" t="e">
        <f>VLOOKUP($A139,#REF!,Q$2,FALSE)</f>
        <v>#REF!</v>
      </c>
      <c r="AY139" s="66" t="e">
        <f>VLOOKUP($A139,#REF!,R$2,FALSE)</f>
        <v>#REF!</v>
      </c>
      <c r="AZ139" s="66" t="e">
        <f>VLOOKUP($A139,#REF!,S$2,FALSE)</f>
        <v>#REF!</v>
      </c>
      <c r="BA139" s="89" t="e">
        <f>VLOOKUP($A139,#REF!,T$2,FALSE)</f>
        <v>#REF!</v>
      </c>
    </row>
    <row r="140" spans="1:53" x14ac:dyDescent="0.25">
      <c r="A140" t="s">
        <v>771</v>
      </c>
      <c r="B140">
        <f>VLOOKUP($A140,Table2.5a!$A$3:$Y$198,'2.5a comparison'!B$2,FALSE)</f>
        <v>332390</v>
      </c>
      <c r="C140">
        <f>VLOOKUP($A140,Table2.5a!$A$3:$Y$198,'2.5a comparison'!C$2,FALSE)</f>
        <v>254</v>
      </c>
      <c r="D140" t="str">
        <f>VLOOKUP($A140,Table2.5a!$A$3:$Y$198,'2.5a comparison'!D$2,FALSE)</f>
        <v>North Slope Borough Power &amp; Light</v>
      </c>
      <c r="E140" s="4" t="e">
        <f>(VLOOKUP($A140,Table2.5a!$A$3:$Y$198,E$2,FALSE)-VLOOKUP($A140,#REF!,E$2,FALSE))/VLOOKUP($A140,Table2.5a!$A$3:$Y$198,E$2,FALSE)</f>
        <v>#VALUE!</v>
      </c>
      <c r="F140" s="4" t="e">
        <f>(VLOOKUP($A140,Table2.5a!$A$3:$Y$198,F$2,FALSE)-VLOOKUP($A140,#REF!,F$2,FALSE))/VLOOKUP($A140,Table2.5a!$A$3:$Y$198,F$2,FALSE)</f>
        <v>#VALUE!</v>
      </c>
      <c r="G140" s="4" t="e">
        <f>(VLOOKUP($A140,Table2.5a!$A$3:$Y$198,G$2,FALSE)-VLOOKUP($A140,#REF!,G$2,FALSE))/VLOOKUP($A140,Table2.5a!$A$3:$Y$198,G$2,FALSE)</f>
        <v>#VALUE!</v>
      </c>
      <c r="H140" s="4" t="e">
        <f>(VLOOKUP($A140,Table2.5a!$A$3:$Y$198,H$2,FALSE)-VLOOKUP($A140,#REF!,H$2,FALSE))/VLOOKUP($A140,Table2.5a!$A$3:$Y$198,H$2,FALSE)</f>
        <v>#REF!</v>
      </c>
      <c r="I140" s="4" t="e">
        <f>(VLOOKUP($A140,Table2.5a!$A$3:$Y$198,I$2,FALSE)-VLOOKUP($A140,#REF!,I$2,FALSE))/VLOOKUP($A140,Table2.5a!$A$3:$Y$198,I$2,FALSE)</f>
        <v>#REF!</v>
      </c>
      <c r="J140" s="4" t="e">
        <f>(VLOOKUP($A140,Table2.5a!$A$3:$Y$198,J$2,FALSE)-VLOOKUP($A140,#REF!,J$2,FALSE))/VLOOKUP($A140,Table2.5a!$A$3:$Y$198,J$2,FALSE)</f>
        <v>#REF!</v>
      </c>
      <c r="K140" s="4" t="e">
        <f>(VLOOKUP($A140,Table2.5a!$A$3:$Y$198,K$2,FALSE)-VLOOKUP($A140,#REF!,K$2,FALSE))/VLOOKUP($A140,Table2.5a!$A$3:$Y$198,K$2,FALSE)</f>
        <v>#REF!</v>
      </c>
      <c r="L140" s="4" t="e">
        <f>(VLOOKUP($A140,Table2.5a!$A$3:$Y$198,L$2,FALSE)-VLOOKUP($A140,#REF!,L$2,FALSE))/VLOOKUP($A140,Table2.5a!$A$3:$Y$198,L$2,FALSE)</f>
        <v>#REF!</v>
      </c>
      <c r="M140" s="4" t="e">
        <f>(VLOOKUP($A140,Table2.5a!$A$3:$Y$198,M$2,FALSE)-VLOOKUP($A140,#REF!,M$2,FALSE))/VLOOKUP($A140,Table2.5a!$A$3:$Y$198,M$2,FALSE)</f>
        <v>#REF!</v>
      </c>
      <c r="N140" s="4" t="e">
        <f>(VLOOKUP($A140,Table2.5a!$A$3:$Y$198,N$2,FALSE)-VLOOKUP($A140,#REF!,N$2,FALSE))/VLOOKUP($A140,Table2.5a!$A$3:$Y$198,N$2,FALSE)</f>
        <v>#REF!</v>
      </c>
      <c r="O140" s="4" t="e">
        <f>(VLOOKUP($A140,Table2.5a!$A$3:$Y$198,O$2,FALSE)-VLOOKUP($A140,#REF!,O$2,FALSE))/VLOOKUP($A140,Table2.5a!$A$3:$Y$198,O$2,FALSE)</f>
        <v>#REF!</v>
      </c>
      <c r="P140" s="4" t="e">
        <f>(VLOOKUP($A140,Table2.5a!$A$3:$Y$198,P$2,FALSE)-VLOOKUP($A140,#REF!,P$2,FALSE))/VLOOKUP($A140,Table2.5a!$A$3:$Y$198,P$2,FALSE)</f>
        <v>#REF!</v>
      </c>
      <c r="Q140" s="4" t="e">
        <f>(VLOOKUP($A140,Table2.5a!$A$3:$Y$198,Q$2,FALSE)-VLOOKUP($A140,#REF!,Q$2,FALSE))/VLOOKUP($A140,Table2.5a!$A$3:$Y$198,Q$2,FALSE)</f>
        <v>#REF!</v>
      </c>
      <c r="R140" s="4" t="e">
        <f>(VLOOKUP($A140,Table2.5a!$A$3:$Y$198,R$2,FALSE)-VLOOKUP($A140,#REF!,R$2,FALSE))/VLOOKUP($A140,Table2.5a!$A$3:$Y$198,R$2,FALSE)</f>
        <v>#REF!</v>
      </c>
      <c r="S140" s="4" t="e">
        <f>(VLOOKUP($A140,Table2.5a!$A$3:$Y$198,S$2,FALSE)-VLOOKUP($A140,#REF!,S$2,FALSE))/VLOOKUP($A140,Table2.5a!$A$3:$Y$198,S$2,FALSE)</f>
        <v>#REF!</v>
      </c>
      <c r="T140" s="4" t="e">
        <f>(VLOOKUP($A140,Table2.5a!$A$3:$Y$198,T$2,FALSE)-VLOOKUP($A140,#REF!,T$2,FALSE))/VLOOKUP($A140,Table2.5a!$A$3:$Y$198,T$2,FALSE)</f>
        <v>#REF!</v>
      </c>
      <c r="V140" s="78" t="str">
        <f>VLOOKUP($A140,Table2.5a!$A$3:$Y$198,E$2,FALSE)</f>
        <v>Point Hope</v>
      </c>
      <c r="W140" s="79" t="str">
        <f>VLOOKUP($A140,Table2.5a!$A$3:$Y$198,F$2,FALSE)</f>
        <v>Point Hope_grid</v>
      </c>
      <c r="X140" s="79" t="str">
        <f>VLOOKUP($A140,Table2.5a!$A$3:$Y$198,G$2,FALSE)</f>
        <v>North Slope</v>
      </c>
      <c r="Y140" s="80">
        <f>VLOOKUP($A140,Table2.5a!$A$3:$Y$198,H$2,FALSE)</f>
        <v>286.73519999999991</v>
      </c>
      <c r="Z140" s="88" t="e">
        <f>VLOOKUP($A140,#REF!,E$2,FALSE)</f>
        <v>#REF!</v>
      </c>
      <c r="AA140" s="66" t="e">
        <f>VLOOKUP($A140,#REF!,F$2,FALSE)</f>
        <v>#REF!</v>
      </c>
      <c r="AB140" s="66" t="e">
        <f>VLOOKUP($A140,#REF!,G$2,FALSE)</f>
        <v>#REF!</v>
      </c>
      <c r="AC140" s="89" t="e">
        <f>VLOOKUP($A140,#REF!,H$2,FALSE)</f>
        <v>#REF!</v>
      </c>
      <c r="AD140" s="65">
        <f>VLOOKUP($A140,Table2.5a!$A$3:$Y$198,I$2,FALSE)</f>
        <v>1911.568</v>
      </c>
      <c r="AE140" s="66">
        <f>VLOOKUP($A140,Table2.5a!$A$3:$Y$198,J$2,FALSE)</f>
        <v>193.91666666666666</v>
      </c>
      <c r="AF140" s="66">
        <f>VLOOKUP($A140,Table2.5a!$A$3:$Y$198,K$2,FALSE)</f>
        <v>0.14999999999999994</v>
      </c>
      <c r="AG140" s="67">
        <f>VLOOKUP($A140,Table2.5a!$A$3:$Y$198,L$2,FALSE)</f>
        <v>550.30544999999984</v>
      </c>
      <c r="AH140" s="88" t="e">
        <f>VLOOKUP($A140,#REF!,I$2,FALSE)</f>
        <v>#REF!</v>
      </c>
      <c r="AI140" s="66" t="e">
        <f>VLOOKUP($A140,#REF!,J$2,FALSE)</f>
        <v>#REF!</v>
      </c>
      <c r="AJ140" s="66" t="e">
        <f>VLOOKUP($A140,#REF!,K$2,FALSE)</f>
        <v>#REF!</v>
      </c>
      <c r="AK140" s="89" t="e">
        <f>VLOOKUP($A140,#REF!,L$2,FALSE)</f>
        <v>#REF!</v>
      </c>
      <c r="AL140" s="65">
        <f>VLOOKUP($A140,Table2.5a!$A$3:$Y$198,M$2,FALSE)</f>
        <v>3668.703</v>
      </c>
      <c r="AM140" s="66">
        <f>VLOOKUP($A140,Table2.5a!$A$3:$Y$198,N$2,FALSE)</f>
        <v>2</v>
      </c>
      <c r="AN140" s="66">
        <f>VLOOKUP($A140,Table2.5a!$A$3:$Y$198,O$2,FALSE)</f>
        <v>0.14999999999999997</v>
      </c>
      <c r="AO140" s="67">
        <f>VLOOKUP($A140,Table2.5a!$A$3:$Y$198,P$2,FALSE)</f>
        <v>16.960649999999998</v>
      </c>
      <c r="AP140" s="88" t="e">
        <f>VLOOKUP($A140,#REF!,M$2,FALSE)</f>
        <v>#REF!</v>
      </c>
      <c r="AQ140" s="66" t="e">
        <f>VLOOKUP($A140,#REF!,N$2,FALSE)</f>
        <v>#REF!</v>
      </c>
      <c r="AR140" s="96" t="e">
        <f>VLOOKUP($A140,#REF!,O$2,FALSE)</f>
        <v>#REF!</v>
      </c>
      <c r="AS140" s="96" t="e">
        <f>VLOOKUP($A140,#REF!,P$2,FALSE)</f>
        <v>#REF!</v>
      </c>
      <c r="AT140" s="65">
        <f>VLOOKUP($A140,Table2.5a!$A$3:$Y$198,Q$2,FALSE)</f>
        <v>113.071</v>
      </c>
      <c r="AU140" s="66">
        <f>VLOOKUP($A140,Table2.5a!$A$3:$Y$198,R$2,FALSE)</f>
        <v>89.5</v>
      </c>
      <c r="AV140" s="66">
        <f>VLOOKUP($A140,Table2.5a!$A$3:$Y$198,S$2,FALSE)</f>
        <v>0.15</v>
      </c>
      <c r="AW140" s="67">
        <f>VLOOKUP($A140,Table2.5a!$A$3:$Y$198,T$2,FALSE)</f>
        <v>854.00129999999979</v>
      </c>
      <c r="AX140" s="88" t="e">
        <f>VLOOKUP($A140,#REF!,Q$2,FALSE)</f>
        <v>#REF!</v>
      </c>
      <c r="AY140" s="66" t="e">
        <f>VLOOKUP($A140,#REF!,R$2,FALSE)</f>
        <v>#REF!</v>
      </c>
      <c r="AZ140" s="66" t="e">
        <f>VLOOKUP($A140,#REF!,S$2,FALSE)</f>
        <v>#REF!</v>
      </c>
      <c r="BA140" s="89" t="e">
        <f>VLOOKUP($A140,#REF!,T$2,FALSE)</f>
        <v>#REF!</v>
      </c>
    </row>
    <row r="141" spans="1:53" x14ac:dyDescent="0.25">
      <c r="A141" t="s">
        <v>774</v>
      </c>
      <c r="B141">
        <f>VLOOKUP($A141,Table2.5a!$A$3:$Y$198,'2.5a comparison'!B$2,FALSE)</f>
        <v>332400</v>
      </c>
      <c r="C141">
        <f>VLOOKUP($A141,Table2.5a!$A$3:$Y$198,'2.5a comparison'!C$2,FALSE)</f>
        <v>254</v>
      </c>
      <c r="D141" t="str">
        <f>VLOOKUP($A141,Table2.5a!$A$3:$Y$198,'2.5a comparison'!D$2,FALSE)</f>
        <v>North Slope Borough Power &amp; Light</v>
      </c>
      <c r="E141" s="4" t="e">
        <f>(VLOOKUP($A141,Table2.5a!$A$3:$Y$198,E$2,FALSE)-VLOOKUP($A141,#REF!,E$2,FALSE))/VLOOKUP($A141,Table2.5a!$A$3:$Y$198,E$2,FALSE)</f>
        <v>#VALUE!</v>
      </c>
      <c r="F141" s="4" t="e">
        <f>(VLOOKUP($A141,Table2.5a!$A$3:$Y$198,F$2,FALSE)-VLOOKUP($A141,#REF!,F$2,FALSE))/VLOOKUP($A141,Table2.5a!$A$3:$Y$198,F$2,FALSE)</f>
        <v>#VALUE!</v>
      </c>
      <c r="G141" s="4" t="e">
        <f>(VLOOKUP($A141,Table2.5a!$A$3:$Y$198,G$2,FALSE)-VLOOKUP($A141,#REF!,G$2,FALSE))/VLOOKUP($A141,Table2.5a!$A$3:$Y$198,G$2,FALSE)</f>
        <v>#VALUE!</v>
      </c>
      <c r="H141" s="4" t="e">
        <f>(VLOOKUP($A141,Table2.5a!$A$3:$Y$198,H$2,FALSE)-VLOOKUP($A141,#REF!,H$2,FALSE))/VLOOKUP($A141,Table2.5a!$A$3:$Y$198,H$2,FALSE)</f>
        <v>#REF!</v>
      </c>
      <c r="I141" s="4" t="e">
        <f>(VLOOKUP($A141,Table2.5a!$A$3:$Y$198,I$2,FALSE)-VLOOKUP($A141,#REF!,I$2,FALSE))/VLOOKUP($A141,Table2.5a!$A$3:$Y$198,I$2,FALSE)</f>
        <v>#REF!</v>
      </c>
      <c r="J141" s="4" t="e">
        <f>(VLOOKUP($A141,Table2.5a!$A$3:$Y$198,J$2,FALSE)-VLOOKUP($A141,#REF!,J$2,FALSE))/VLOOKUP($A141,Table2.5a!$A$3:$Y$198,J$2,FALSE)</f>
        <v>#REF!</v>
      </c>
      <c r="K141" s="4" t="e">
        <f>(VLOOKUP($A141,Table2.5a!$A$3:$Y$198,K$2,FALSE)-VLOOKUP($A141,#REF!,K$2,FALSE))/VLOOKUP($A141,Table2.5a!$A$3:$Y$198,K$2,FALSE)</f>
        <v>#REF!</v>
      </c>
      <c r="L141" s="4" t="e">
        <f>(VLOOKUP($A141,Table2.5a!$A$3:$Y$198,L$2,FALSE)-VLOOKUP($A141,#REF!,L$2,FALSE))/VLOOKUP($A141,Table2.5a!$A$3:$Y$198,L$2,FALSE)</f>
        <v>#REF!</v>
      </c>
      <c r="M141" s="4" t="e">
        <f>(VLOOKUP($A141,Table2.5a!$A$3:$Y$198,M$2,FALSE)-VLOOKUP($A141,#REF!,M$2,FALSE))/VLOOKUP($A141,Table2.5a!$A$3:$Y$198,M$2,FALSE)</f>
        <v>#REF!</v>
      </c>
      <c r="N141" s="4" t="e">
        <f>(VLOOKUP($A141,Table2.5a!$A$3:$Y$198,N$2,FALSE)-VLOOKUP($A141,#REF!,N$2,FALSE))/VLOOKUP($A141,Table2.5a!$A$3:$Y$198,N$2,FALSE)</f>
        <v>#REF!</v>
      </c>
      <c r="O141" s="4" t="e">
        <f>(VLOOKUP($A141,Table2.5a!$A$3:$Y$198,O$2,FALSE)-VLOOKUP($A141,#REF!,O$2,FALSE))/VLOOKUP($A141,Table2.5a!$A$3:$Y$198,O$2,FALSE)</f>
        <v>#REF!</v>
      </c>
      <c r="P141" s="4" t="e">
        <f>(VLOOKUP($A141,Table2.5a!$A$3:$Y$198,P$2,FALSE)-VLOOKUP($A141,#REF!,P$2,FALSE))/VLOOKUP($A141,Table2.5a!$A$3:$Y$198,P$2,FALSE)</f>
        <v>#REF!</v>
      </c>
      <c r="Q141" s="4" t="e">
        <f>(VLOOKUP($A141,Table2.5a!$A$3:$Y$198,Q$2,FALSE)-VLOOKUP($A141,#REF!,Q$2,FALSE))/VLOOKUP($A141,Table2.5a!$A$3:$Y$198,Q$2,FALSE)</f>
        <v>#REF!</v>
      </c>
      <c r="R141" s="4" t="e">
        <f>(VLOOKUP($A141,Table2.5a!$A$3:$Y$198,R$2,FALSE)-VLOOKUP($A141,#REF!,R$2,FALSE))/VLOOKUP($A141,Table2.5a!$A$3:$Y$198,R$2,FALSE)</f>
        <v>#REF!</v>
      </c>
      <c r="S141" s="4" t="e">
        <f>(VLOOKUP($A141,Table2.5a!$A$3:$Y$198,S$2,FALSE)-VLOOKUP($A141,#REF!,S$2,FALSE))/VLOOKUP($A141,Table2.5a!$A$3:$Y$198,S$2,FALSE)</f>
        <v>#REF!</v>
      </c>
      <c r="T141" s="4" t="e">
        <f>(VLOOKUP($A141,Table2.5a!$A$3:$Y$198,T$2,FALSE)-VLOOKUP($A141,#REF!,T$2,FALSE))/VLOOKUP($A141,Table2.5a!$A$3:$Y$198,T$2,FALSE)</f>
        <v>#REF!</v>
      </c>
      <c r="V141" s="78" t="str">
        <f>VLOOKUP($A141,Table2.5a!$A$3:$Y$198,E$2,FALSE)</f>
        <v>Point Lay</v>
      </c>
      <c r="W141" s="79" t="str">
        <f>VLOOKUP($A141,Table2.5a!$A$3:$Y$198,F$2,FALSE)</f>
        <v>Point Lay_grid</v>
      </c>
      <c r="X141" s="79" t="str">
        <f>VLOOKUP($A141,Table2.5a!$A$3:$Y$198,G$2,FALSE)</f>
        <v>North Slope</v>
      </c>
      <c r="Y141" s="80">
        <f>VLOOKUP($A141,Table2.5a!$A$3:$Y$198,H$2,FALSE)</f>
        <v>94.779299999999978</v>
      </c>
      <c r="Z141" s="88" t="e">
        <f>VLOOKUP($A141,#REF!,E$2,FALSE)</f>
        <v>#REF!</v>
      </c>
      <c r="AA141" s="66" t="e">
        <f>VLOOKUP($A141,#REF!,F$2,FALSE)</f>
        <v>#REF!</v>
      </c>
      <c r="AB141" s="66" t="e">
        <f>VLOOKUP($A141,#REF!,G$2,FALSE)</f>
        <v>#REF!</v>
      </c>
      <c r="AC141" s="89" t="e">
        <f>VLOOKUP($A141,#REF!,H$2,FALSE)</f>
        <v>#REF!</v>
      </c>
      <c r="AD141" s="65">
        <f>VLOOKUP($A141,Table2.5a!$A$3:$Y$198,I$2,FALSE)</f>
        <v>631.86199999999997</v>
      </c>
      <c r="AE141" s="66">
        <f>VLOOKUP($A141,Table2.5a!$A$3:$Y$198,J$2,FALSE)</f>
        <v>64.833333333333329</v>
      </c>
      <c r="AF141" s="66">
        <f>VLOOKUP($A141,Table2.5a!$A$3:$Y$198,K$2,FALSE)</f>
        <v>0.14999999999999997</v>
      </c>
      <c r="AG141" s="67">
        <f>VLOOKUP($A141,Table2.5a!$A$3:$Y$198,L$2,FALSE)</f>
        <v>377.00594999999993</v>
      </c>
      <c r="AH141" s="88" t="e">
        <f>VLOOKUP($A141,#REF!,I$2,FALSE)</f>
        <v>#REF!</v>
      </c>
      <c r="AI141" s="66" t="e">
        <f>VLOOKUP($A141,#REF!,J$2,FALSE)</f>
        <v>#REF!</v>
      </c>
      <c r="AJ141" s="66" t="e">
        <f>VLOOKUP($A141,#REF!,K$2,FALSE)</f>
        <v>#REF!</v>
      </c>
      <c r="AK141" s="89" t="e">
        <f>VLOOKUP($A141,#REF!,L$2,FALSE)</f>
        <v>#REF!</v>
      </c>
      <c r="AL141" s="65">
        <f>VLOOKUP($A141,Table2.5a!$A$3:$Y$198,M$2,FALSE)</f>
        <v>2513.373</v>
      </c>
      <c r="AM141" s="66">
        <f>VLOOKUP($A141,Table2.5a!$A$3:$Y$198,N$2,FALSE)</f>
        <v>1</v>
      </c>
      <c r="AN141" s="66">
        <f>VLOOKUP($A141,Table2.5a!$A$3:$Y$198,O$2,FALSE)</f>
        <v>0.14999999999999997</v>
      </c>
      <c r="AO141" s="67">
        <f>VLOOKUP($A141,Table2.5a!$A$3:$Y$198,P$2,FALSE)</f>
        <v>15.628199999999996</v>
      </c>
      <c r="AP141" s="88" t="e">
        <f>VLOOKUP($A141,#REF!,M$2,FALSE)</f>
        <v>#REF!</v>
      </c>
      <c r="AQ141" s="66" t="e">
        <f>VLOOKUP($A141,#REF!,N$2,FALSE)</f>
        <v>#REF!</v>
      </c>
      <c r="AR141" s="96" t="e">
        <f>VLOOKUP($A141,#REF!,O$2,FALSE)</f>
        <v>#REF!</v>
      </c>
      <c r="AS141" s="96" t="e">
        <f>VLOOKUP($A141,#REF!,P$2,FALSE)</f>
        <v>#REF!</v>
      </c>
      <c r="AT141" s="65">
        <f>VLOOKUP($A141,Table2.5a!$A$3:$Y$198,Q$2,FALSE)</f>
        <v>104.188</v>
      </c>
      <c r="AU141" s="66">
        <f>VLOOKUP($A141,Table2.5a!$A$3:$Y$198,R$2,FALSE)</f>
        <v>42.083333333333336</v>
      </c>
      <c r="AV141" s="66">
        <f>VLOOKUP($A141,Table2.5a!$A$3:$Y$198,S$2,FALSE)</f>
        <v>0.14999999999999997</v>
      </c>
      <c r="AW141" s="67">
        <f>VLOOKUP($A141,Table2.5a!$A$3:$Y$198,T$2,FALSE)</f>
        <v>487.4134499999999</v>
      </c>
      <c r="AX141" s="88" t="e">
        <f>VLOOKUP($A141,#REF!,Q$2,FALSE)</f>
        <v>#REF!</v>
      </c>
      <c r="AY141" s="66" t="e">
        <f>VLOOKUP($A141,#REF!,R$2,FALSE)</f>
        <v>#REF!</v>
      </c>
      <c r="AZ141" s="66" t="e">
        <f>VLOOKUP($A141,#REF!,S$2,FALSE)</f>
        <v>#REF!</v>
      </c>
      <c r="BA141" s="89" t="e">
        <f>VLOOKUP($A141,#REF!,T$2,FALSE)</f>
        <v>#REF!</v>
      </c>
    </row>
    <row r="142" spans="1:53" x14ac:dyDescent="0.25">
      <c r="A142" t="s">
        <v>987</v>
      </c>
      <c r="B142">
        <f>VLOOKUP($A142,Table2.5a!$A$3:$Y$198,'2.5a comparison'!B$2,FALSE)</f>
        <v>332590</v>
      </c>
      <c r="C142">
        <f>VLOOKUP($A142,Table2.5a!$A$3:$Y$198,'2.5a comparison'!C$2,FALSE)</f>
        <v>447</v>
      </c>
      <c r="D142" t="str">
        <f>VLOOKUP($A142,Table2.5a!$A$3:$Y$198,'2.5a comparison'!D$2,FALSE)</f>
        <v>Tanalian Electric Cooperative</v>
      </c>
      <c r="E142" s="4" t="e">
        <f>(VLOOKUP($A142,Table2.5a!$A$3:$Y$198,E$2,FALSE)-VLOOKUP($A142,#REF!,E$2,FALSE))/VLOOKUP($A142,Table2.5a!$A$3:$Y$198,E$2,FALSE)</f>
        <v>#VALUE!</v>
      </c>
      <c r="F142" s="4" t="e">
        <f>(VLOOKUP($A142,Table2.5a!$A$3:$Y$198,F$2,FALSE)-VLOOKUP($A142,#REF!,F$2,FALSE))/VLOOKUP($A142,Table2.5a!$A$3:$Y$198,F$2,FALSE)</f>
        <v>#VALUE!</v>
      </c>
      <c r="G142" s="4" t="e">
        <f>(VLOOKUP($A142,Table2.5a!$A$3:$Y$198,G$2,FALSE)-VLOOKUP($A142,#REF!,G$2,FALSE))/VLOOKUP($A142,Table2.5a!$A$3:$Y$198,G$2,FALSE)</f>
        <v>#VALUE!</v>
      </c>
      <c r="H142" s="4" t="e">
        <f>(VLOOKUP($A142,Table2.5a!$A$3:$Y$198,H$2,FALSE)-VLOOKUP($A142,#REF!,H$2,FALSE))/VLOOKUP($A142,Table2.5a!$A$3:$Y$198,H$2,FALSE)</f>
        <v>#REF!</v>
      </c>
      <c r="I142" s="4" t="e">
        <f>(VLOOKUP($A142,Table2.5a!$A$3:$Y$198,I$2,FALSE)-VLOOKUP($A142,#REF!,I$2,FALSE))/VLOOKUP($A142,Table2.5a!$A$3:$Y$198,I$2,FALSE)</f>
        <v>#REF!</v>
      </c>
      <c r="J142" s="4" t="e">
        <f>(VLOOKUP($A142,Table2.5a!$A$3:$Y$198,J$2,FALSE)-VLOOKUP($A142,#REF!,J$2,FALSE))/VLOOKUP($A142,Table2.5a!$A$3:$Y$198,J$2,FALSE)</f>
        <v>#REF!</v>
      </c>
      <c r="K142" s="4" t="e">
        <f>(VLOOKUP($A142,Table2.5a!$A$3:$Y$198,K$2,FALSE)-VLOOKUP($A142,#REF!,K$2,FALSE))/VLOOKUP($A142,Table2.5a!$A$3:$Y$198,K$2,FALSE)</f>
        <v>#REF!</v>
      </c>
      <c r="L142" s="4" t="e">
        <f>(VLOOKUP($A142,Table2.5a!$A$3:$Y$198,L$2,FALSE)-VLOOKUP($A142,#REF!,L$2,FALSE))/VLOOKUP($A142,Table2.5a!$A$3:$Y$198,L$2,FALSE)</f>
        <v>#REF!</v>
      </c>
      <c r="M142" s="4" t="e">
        <f>(VLOOKUP($A142,Table2.5a!$A$3:$Y$198,M$2,FALSE)-VLOOKUP($A142,#REF!,M$2,FALSE))/VLOOKUP($A142,Table2.5a!$A$3:$Y$198,M$2,FALSE)</f>
        <v>#REF!</v>
      </c>
      <c r="N142" s="4" t="e">
        <f>(VLOOKUP($A142,Table2.5a!$A$3:$Y$198,N$2,FALSE)-VLOOKUP($A142,#REF!,N$2,FALSE))/VLOOKUP($A142,Table2.5a!$A$3:$Y$198,N$2,FALSE)</f>
        <v>#REF!</v>
      </c>
      <c r="O142" s="4" t="e">
        <f>(VLOOKUP($A142,Table2.5a!$A$3:$Y$198,O$2,FALSE)-VLOOKUP($A142,#REF!,O$2,FALSE))/VLOOKUP($A142,Table2.5a!$A$3:$Y$198,O$2,FALSE)</f>
        <v>#REF!</v>
      </c>
      <c r="P142" s="4" t="e">
        <f>(VLOOKUP($A142,Table2.5a!$A$3:$Y$198,P$2,FALSE)-VLOOKUP($A142,#REF!,P$2,FALSE))/VLOOKUP($A142,Table2.5a!$A$3:$Y$198,P$2,FALSE)</f>
        <v>#REF!</v>
      </c>
      <c r="Q142" s="4" t="e">
        <f>(VLOOKUP($A142,Table2.5a!$A$3:$Y$198,Q$2,FALSE)-VLOOKUP($A142,#REF!,Q$2,FALSE))/VLOOKUP($A142,Table2.5a!$A$3:$Y$198,Q$2,FALSE)</f>
        <v>#REF!</v>
      </c>
      <c r="R142" s="4" t="e">
        <f>(VLOOKUP($A142,Table2.5a!$A$3:$Y$198,R$2,FALSE)-VLOOKUP($A142,#REF!,R$2,FALSE))/VLOOKUP($A142,Table2.5a!$A$3:$Y$198,R$2,FALSE)</f>
        <v>#REF!</v>
      </c>
      <c r="S142" s="4" t="e">
        <f>(VLOOKUP($A142,Table2.5a!$A$3:$Y$198,S$2,FALSE)-VLOOKUP($A142,#REF!,S$2,FALSE))/VLOOKUP($A142,Table2.5a!$A$3:$Y$198,S$2,FALSE)</f>
        <v>#REF!</v>
      </c>
      <c r="T142" s="4" t="e">
        <f>(VLOOKUP($A142,Table2.5a!$A$3:$Y$198,T$2,FALSE)-VLOOKUP($A142,#REF!,T$2,FALSE))/VLOOKUP($A142,Table2.5a!$A$3:$Y$198,T$2,FALSE)</f>
        <v>#REF!</v>
      </c>
      <c r="V142" s="78" t="str">
        <f>VLOOKUP($A142,Table2.5a!$A$3:$Y$198,E$2,FALSE)</f>
        <v>Port Alsworth</v>
      </c>
      <c r="W142" s="79" t="str">
        <f>VLOOKUP($A142,Table2.5a!$A$3:$Y$198,F$2,FALSE)</f>
        <v>Port Alsworth_grid</v>
      </c>
      <c r="X142" s="79" t="str">
        <f>VLOOKUP($A142,Table2.5a!$A$3:$Y$198,G$2,FALSE)</f>
        <v>Bristol Bay</v>
      </c>
      <c r="Y142" s="80">
        <f>VLOOKUP($A142,Table2.5a!$A$3:$Y$198,H$2,FALSE)</f>
        <v>180.94568737500003</v>
      </c>
      <c r="Z142" s="88" t="e">
        <f>VLOOKUP($A142,#REF!,E$2,FALSE)</f>
        <v>#REF!</v>
      </c>
      <c r="AA142" s="66" t="e">
        <f>VLOOKUP($A142,#REF!,F$2,FALSE)</f>
        <v>#REF!</v>
      </c>
      <c r="AB142" s="66" t="e">
        <f>VLOOKUP($A142,#REF!,G$2,FALSE)</f>
        <v>#REF!</v>
      </c>
      <c r="AC142" s="89" t="e">
        <f>VLOOKUP($A142,#REF!,H$2,FALSE)</f>
        <v>#REF!</v>
      </c>
      <c r="AD142" s="65">
        <f>VLOOKUP($A142,Table2.5a!$A$3:$Y$198,I$2,FALSE)</f>
        <v>328.02300000000002</v>
      </c>
      <c r="AE142" s="66">
        <f>VLOOKUP($A142,Table2.5a!$A$3:$Y$198,J$2,FALSE)</f>
        <v>82.833333333333329</v>
      </c>
      <c r="AF142" s="66">
        <f>VLOOKUP($A142,Table2.5a!$A$3:$Y$198,K$2,FALSE)</f>
        <v>0.55162500000000003</v>
      </c>
      <c r="AG142" s="67">
        <f>VLOOKUP($A142,Table2.5a!$A$3:$Y$198,L$2,FALSE)</f>
        <v>248.89485487499999</v>
      </c>
      <c r="AH142" s="88" t="e">
        <f>VLOOKUP($A142,#REF!,I$2,FALSE)</f>
        <v>#REF!</v>
      </c>
      <c r="AI142" s="66" t="e">
        <f>VLOOKUP($A142,#REF!,J$2,FALSE)</f>
        <v>#REF!</v>
      </c>
      <c r="AJ142" s="66" t="e">
        <f>VLOOKUP($A142,#REF!,K$2,FALSE)</f>
        <v>#REF!</v>
      </c>
      <c r="AK142" s="89" t="e">
        <f>VLOOKUP($A142,#REF!,L$2,FALSE)</f>
        <v>#REF!</v>
      </c>
      <c r="AL142" s="65">
        <f>VLOOKUP($A142,Table2.5a!$A$3:$Y$198,M$2,FALSE)</f>
        <v>451.20299999999997</v>
      </c>
      <c r="AM142" s="66">
        <f>VLOOKUP($A142,Table2.5a!$A$3:$Y$198,N$2,FALSE)</f>
        <v>0</v>
      </c>
      <c r="AN142" s="66">
        <f>VLOOKUP($A142,Table2.5a!$A$3:$Y$198,O$2,FALSE)</f>
        <v>0.55162500000000003</v>
      </c>
      <c r="AO142" s="67">
        <f>VLOOKUP($A142,Table2.5a!$A$3:$Y$198,P$2,FALSE)</f>
        <v>42.822648749999999</v>
      </c>
      <c r="AP142" s="88" t="e">
        <f>VLOOKUP($A142,#REF!,M$2,FALSE)</f>
        <v>#REF!</v>
      </c>
      <c r="AQ142" s="66" t="e">
        <f>VLOOKUP($A142,#REF!,N$2,FALSE)</f>
        <v>#REF!</v>
      </c>
      <c r="AR142" s="96" t="e">
        <f>VLOOKUP($A142,#REF!,O$2,FALSE)</f>
        <v>#REF!</v>
      </c>
      <c r="AS142" s="96" t="e">
        <f>VLOOKUP($A142,#REF!,P$2,FALSE)</f>
        <v>#REF!</v>
      </c>
      <c r="AT142" s="65">
        <f>VLOOKUP($A142,Table2.5a!$A$3:$Y$198,Q$2,FALSE)</f>
        <v>77.63</v>
      </c>
      <c r="AU142" s="66">
        <f>VLOOKUP($A142,Table2.5a!$A$3:$Y$198,R$2,FALSE)</f>
        <v>66.416666666666657</v>
      </c>
      <c r="AV142" s="66">
        <f>VLOOKUP($A142,Table2.5a!$A$3:$Y$198,S$2,FALSE)</f>
        <v>0.55162500000000003</v>
      </c>
      <c r="AW142" s="67">
        <f>VLOOKUP($A142,Table2.5a!$A$3:$Y$198,T$2,FALSE)</f>
        <v>472.66319100000004</v>
      </c>
      <c r="AX142" s="88" t="e">
        <f>VLOOKUP($A142,#REF!,Q$2,FALSE)</f>
        <v>#REF!</v>
      </c>
      <c r="AY142" s="66" t="e">
        <f>VLOOKUP($A142,#REF!,R$2,FALSE)</f>
        <v>#REF!</v>
      </c>
      <c r="AZ142" s="66" t="e">
        <f>VLOOKUP($A142,#REF!,S$2,FALSE)</f>
        <v>#REF!</v>
      </c>
      <c r="BA142" s="89" t="e">
        <f>VLOOKUP($A142,#REF!,T$2,FALSE)</f>
        <v>#REF!</v>
      </c>
    </row>
    <row r="143" spans="1:53" x14ac:dyDescent="0.25">
      <c r="A143" t="s">
        <v>937</v>
      </c>
      <c r="B143">
        <f>VLOOKUP($A143,Table2.5a!$A$3:$Y$198,'2.5a comparison'!B$2,FALSE)</f>
        <v>332500</v>
      </c>
      <c r="C143">
        <f>VLOOKUP($A143,Table2.5a!$A$3:$Y$198,'2.5a comparison'!C$2,FALSE)</f>
        <v>399</v>
      </c>
      <c r="D143" t="str">
        <f>VLOOKUP($A143,Table2.5a!$A$3:$Y$198,'2.5a comparison'!D$2,FALSE)</f>
        <v>Port Heiden Utilities</v>
      </c>
      <c r="E143" s="4" t="e">
        <f>(VLOOKUP($A143,Table2.5a!$A$3:$Y$198,E$2,FALSE)-VLOOKUP($A143,#REF!,E$2,FALSE))/VLOOKUP($A143,Table2.5a!$A$3:$Y$198,E$2,FALSE)</f>
        <v>#VALUE!</v>
      </c>
      <c r="F143" s="4" t="e">
        <f>(VLOOKUP($A143,Table2.5a!$A$3:$Y$198,F$2,FALSE)-VLOOKUP($A143,#REF!,F$2,FALSE))/VLOOKUP($A143,Table2.5a!$A$3:$Y$198,F$2,FALSE)</f>
        <v>#VALUE!</v>
      </c>
      <c r="G143" s="4" t="e">
        <f>(VLOOKUP($A143,Table2.5a!$A$3:$Y$198,G$2,FALSE)-VLOOKUP($A143,#REF!,G$2,FALSE))/VLOOKUP($A143,Table2.5a!$A$3:$Y$198,G$2,FALSE)</f>
        <v>#VALUE!</v>
      </c>
      <c r="H143" s="4" t="e">
        <f>(VLOOKUP($A143,Table2.5a!$A$3:$Y$198,H$2,FALSE)-VLOOKUP($A143,#REF!,H$2,FALSE))/VLOOKUP($A143,Table2.5a!$A$3:$Y$198,H$2,FALSE)</f>
        <v>#REF!</v>
      </c>
      <c r="I143" s="4" t="e">
        <f>(VLOOKUP($A143,Table2.5a!$A$3:$Y$198,I$2,FALSE)-VLOOKUP($A143,#REF!,I$2,FALSE))/VLOOKUP($A143,Table2.5a!$A$3:$Y$198,I$2,FALSE)</f>
        <v>#REF!</v>
      </c>
      <c r="J143" s="4" t="e">
        <f>(VLOOKUP($A143,Table2.5a!$A$3:$Y$198,J$2,FALSE)-VLOOKUP($A143,#REF!,J$2,FALSE))/VLOOKUP($A143,Table2.5a!$A$3:$Y$198,J$2,FALSE)</f>
        <v>#REF!</v>
      </c>
      <c r="K143" s="4" t="e">
        <f>(VLOOKUP($A143,Table2.5a!$A$3:$Y$198,K$2,FALSE)-VLOOKUP($A143,#REF!,K$2,FALSE))/VLOOKUP($A143,Table2.5a!$A$3:$Y$198,K$2,FALSE)</f>
        <v>#REF!</v>
      </c>
      <c r="L143" s="4" t="e">
        <f>(VLOOKUP($A143,Table2.5a!$A$3:$Y$198,L$2,FALSE)-VLOOKUP($A143,#REF!,L$2,FALSE))/VLOOKUP($A143,Table2.5a!$A$3:$Y$198,L$2,FALSE)</f>
        <v>#REF!</v>
      </c>
      <c r="M143" s="4" t="e">
        <f>(VLOOKUP($A143,Table2.5a!$A$3:$Y$198,M$2,FALSE)-VLOOKUP($A143,#REF!,M$2,FALSE))/VLOOKUP($A143,Table2.5a!$A$3:$Y$198,M$2,FALSE)</f>
        <v>#REF!</v>
      </c>
      <c r="N143" s="4" t="e">
        <f>(VLOOKUP($A143,Table2.5a!$A$3:$Y$198,N$2,FALSE)-VLOOKUP($A143,#REF!,N$2,FALSE))/VLOOKUP($A143,Table2.5a!$A$3:$Y$198,N$2,FALSE)</f>
        <v>#REF!</v>
      </c>
      <c r="O143" s="4" t="e">
        <f>(VLOOKUP($A143,Table2.5a!$A$3:$Y$198,O$2,FALSE)-VLOOKUP($A143,#REF!,O$2,FALSE))/VLOOKUP($A143,Table2.5a!$A$3:$Y$198,O$2,FALSE)</f>
        <v>#REF!</v>
      </c>
      <c r="P143" s="4" t="e">
        <f>(VLOOKUP($A143,Table2.5a!$A$3:$Y$198,P$2,FALSE)-VLOOKUP($A143,#REF!,P$2,FALSE))/VLOOKUP($A143,Table2.5a!$A$3:$Y$198,P$2,FALSE)</f>
        <v>#REF!</v>
      </c>
      <c r="Q143" s="4" t="e">
        <f>(VLOOKUP($A143,Table2.5a!$A$3:$Y$198,Q$2,FALSE)-VLOOKUP($A143,#REF!,Q$2,FALSE))/VLOOKUP($A143,Table2.5a!$A$3:$Y$198,Q$2,FALSE)</f>
        <v>#REF!</v>
      </c>
      <c r="R143" s="4" t="e">
        <f>(VLOOKUP($A143,Table2.5a!$A$3:$Y$198,R$2,FALSE)-VLOOKUP($A143,#REF!,R$2,FALSE))/VLOOKUP($A143,Table2.5a!$A$3:$Y$198,R$2,FALSE)</f>
        <v>#REF!</v>
      </c>
      <c r="S143" s="4" t="e">
        <f>(VLOOKUP($A143,Table2.5a!$A$3:$Y$198,S$2,FALSE)-VLOOKUP($A143,#REF!,S$2,FALSE))/VLOOKUP($A143,Table2.5a!$A$3:$Y$198,S$2,FALSE)</f>
        <v>#REF!</v>
      </c>
      <c r="T143" s="4" t="e">
        <f>(VLOOKUP($A143,Table2.5a!$A$3:$Y$198,T$2,FALSE)-VLOOKUP($A143,#REF!,T$2,FALSE))/VLOOKUP($A143,Table2.5a!$A$3:$Y$198,T$2,FALSE)</f>
        <v>#REF!</v>
      </c>
      <c r="V143" s="78" t="str">
        <f>VLOOKUP($A143,Table2.5a!$A$3:$Y$198,E$2,FALSE)</f>
        <v>Port Heiden</v>
      </c>
      <c r="W143" s="79" t="str">
        <f>VLOOKUP($A143,Table2.5a!$A$3:$Y$198,F$2,FALSE)</f>
        <v>Port Heiden_grid</v>
      </c>
      <c r="X143" s="79" t="str">
        <f>VLOOKUP($A143,Table2.5a!$A$3:$Y$198,G$2,FALSE)</f>
        <v>Bristol Bay</v>
      </c>
      <c r="Y143" s="80">
        <f>VLOOKUP($A143,Table2.5a!$A$3:$Y$198,H$2,FALSE)</f>
        <v>115.46015000000003</v>
      </c>
      <c r="Z143" s="88" t="e">
        <f>VLOOKUP($A143,#REF!,E$2,FALSE)</f>
        <v>#REF!</v>
      </c>
      <c r="AA143" s="66" t="e">
        <f>VLOOKUP($A143,#REF!,F$2,FALSE)</f>
        <v>#REF!</v>
      </c>
      <c r="AB143" s="66" t="e">
        <f>VLOOKUP($A143,#REF!,G$2,FALSE)</f>
        <v>#REF!</v>
      </c>
      <c r="AC143" s="89" t="e">
        <f>VLOOKUP($A143,#REF!,H$2,FALSE)</f>
        <v>#REF!</v>
      </c>
      <c r="AD143" s="65">
        <f>VLOOKUP($A143,Table2.5a!$A$3:$Y$198,I$2,FALSE)</f>
        <v>177.631</v>
      </c>
      <c r="AE143" s="66">
        <f>VLOOKUP($A143,Table2.5a!$A$3:$Y$198,J$2,FALSE)</f>
        <v>64.5</v>
      </c>
      <c r="AF143" s="66">
        <f>VLOOKUP($A143,Table2.5a!$A$3:$Y$198,K$2,FALSE)</f>
        <v>0.65000000000000013</v>
      </c>
      <c r="AG143" s="67">
        <f>VLOOKUP($A143,Table2.5a!$A$3:$Y$198,L$2,FALSE)</f>
        <v>77.756250000000023</v>
      </c>
      <c r="AH143" s="88" t="e">
        <f>VLOOKUP($A143,#REF!,I$2,FALSE)</f>
        <v>#REF!</v>
      </c>
      <c r="AI143" s="66" t="e">
        <f>VLOOKUP($A143,#REF!,J$2,FALSE)</f>
        <v>#REF!</v>
      </c>
      <c r="AJ143" s="66" t="e">
        <f>VLOOKUP($A143,#REF!,K$2,FALSE)</f>
        <v>#REF!</v>
      </c>
      <c r="AK143" s="89" t="e">
        <f>VLOOKUP($A143,#REF!,L$2,FALSE)</f>
        <v>#REF!</v>
      </c>
      <c r="AL143" s="65">
        <f>VLOOKUP($A143,Table2.5a!$A$3:$Y$198,M$2,FALSE)</f>
        <v>119.625</v>
      </c>
      <c r="AM143" s="66">
        <f>VLOOKUP($A143,Table2.5a!$A$3:$Y$198,N$2,FALSE)</f>
        <v>5.083333333333333</v>
      </c>
      <c r="AN143" s="66">
        <f>VLOOKUP($A143,Table2.5a!$A$3:$Y$198,O$2,FALSE)</f>
        <v>0.65000000000000024</v>
      </c>
      <c r="AO143" s="67">
        <f>VLOOKUP($A143,Table2.5a!$A$3:$Y$198,P$2,FALSE)</f>
        <v>131.73550000000003</v>
      </c>
      <c r="AP143" s="88" t="e">
        <f>VLOOKUP($A143,#REF!,M$2,FALSE)</f>
        <v>#REF!</v>
      </c>
      <c r="AQ143" s="66" t="e">
        <f>VLOOKUP($A143,#REF!,N$2,FALSE)</f>
        <v>#REF!</v>
      </c>
      <c r="AR143" s="96" t="e">
        <f>VLOOKUP($A143,#REF!,O$2,FALSE)</f>
        <v>#REF!</v>
      </c>
      <c r="AS143" s="96" t="e">
        <f>VLOOKUP($A143,#REF!,P$2,FALSE)</f>
        <v>#REF!</v>
      </c>
      <c r="AT143" s="65">
        <f>VLOOKUP($A143,Table2.5a!$A$3:$Y$198,Q$2,FALSE)</f>
        <v>202.67</v>
      </c>
      <c r="AU143" s="66">
        <f>VLOOKUP($A143,Table2.5a!$A$3:$Y$198,R$2,FALSE)</f>
        <v>37.083333333333329</v>
      </c>
      <c r="AV143" s="66">
        <f>VLOOKUP($A143,Table2.5a!$A$3:$Y$198,S$2,FALSE)</f>
        <v>0.65000000000000024</v>
      </c>
      <c r="AW143" s="67">
        <f>VLOOKUP($A143,Table2.5a!$A$3:$Y$198,T$2,FALSE)</f>
        <v>324.95190000000002</v>
      </c>
      <c r="AX143" s="88" t="e">
        <f>VLOOKUP($A143,#REF!,Q$2,FALSE)</f>
        <v>#REF!</v>
      </c>
      <c r="AY143" s="66" t="e">
        <f>VLOOKUP($A143,#REF!,R$2,FALSE)</f>
        <v>#REF!</v>
      </c>
      <c r="AZ143" s="66" t="e">
        <f>VLOOKUP($A143,#REF!,S$2,FALSE)</f>
        <v>#REF!</v>
      </c>
      <c r="BA143" s="89" t="e">
        <f>VLOOKUP($A143,#REF!,T$2,FALSE)</f>
        <v>#REF!</v>
      </c>
    </row>
    <row r="144" spans="1:53" x14ac:dyDescent="0.25">
      <c r="A144" t="s">
        <v>670</v>
      </c>
      <c r="B144">
        <f>VLOOKUP($A144,Table2.5a!$A$3:$Y$198,'2.5a comparison'!B$2,FALSE)</f>
        <v>331570</v>
      </c>
      <c r="C144">
        <f>VLOOKUP($A144,Table2.5a!$A$3:$Y$198,'2.5a comparison'!C$2,FALSE)</f>
        <v>169</v>
      </c>
      <c r="D144" t="str">
        <f>VLOOKUP($A144,Table2.5a!$A$3:$Y$198,'2.5a comparison'!D$2,FALSE)</f>
        <v>Alaska Village Electric Cooperative</v>
      </c>
      <c r="E144" s="4" t="e">
        <f>(VLOOKUP($A144,Table2.5a!$A$3:$Y$198,E$2,FALSE)-VLOOKUP($A144,#REF!,E$2,FALSE))/VLOOKUP($A144,Table2.5a!$A$3:$Y$198,E$2,FALSE)</f>
        <v>#VALUE!</v>
      </c>
      <c r="F144" s="4" t="e">
        <f>(VLOOKUP($A144,Table2.5a!$A$3:$Y$198,F$2,FALSE)-VLOOKUP($A144,#REF!,F$2,FALSE))/VLOOKUP($A144,Table2.5a!$A$3:$Y$198,F$2,FALSE)</f>
        <v>#VALUE!</v>
      </c>
      <c r="G144" s="4" t="e">
        <f>(VLOOKUP($A144,Table2.5a!$A$3:$Y$198,G$2,FALSE)-VLOOKUP($A144,#REF!,G$2,FALSE))/VLOOKUP($A144,Table2.5a!$A$3:$Y$198,G$2,FALSE)</f>
        <v>#VALUE!</v>
      </c>
      <c r="H144" s="4" t="e">
        <f>(VLOOKUP($A144,Table2.5a!$A$3:$Y$198,H$2,FALSE)-VLOOKUP($A144,#REF!,H$2,FALSE))/VLOOKUP($A144,Table2.5a!$A$3:$Y$198,H$2,FALSE)</f>
        <v>#REF!</v>
      </c>
      <c r="I144" s="4" t="e">
        <f>(VLOOKUP($A144,Table2.5a!$A$3:$Y$198,I$2,FALSE)-VLOOKUP($A144,#REF!,I$2,FALSE))/VLOOKUP($A144,Table2.5a!$A$3:$Y$198,I$2,FALSE)</f>
        <v>#REF!</v>
      </c>
      <c r="J144" s="4" t="e">
        <f>(VLOOKUP($A144,Table2.5a!$A$3:$Y$198,J$2,FALSE)-VLOOKUP($A144,#REF!,J$2,FALSE))/VLOOKUP($A144,Table2.5a!$A$3:$Y$198,J$2,FALSE)</f>
        <v>#REF!</v>
      </c>
      <c r="K144" s="4" t="e">
        <f>(VLOOKUP($A144,Table2.5a!$A$3:$Y$198,K$2,FALSE)-VLOOKUP($A144,#REF!,K$2,FALSE))/VLOOKUP($A144,Table2.5a!$A$3:$Y$198,K$2,FALSE)</f>
        <v>#REF!</v>
      </c>
      <c r="L144" s="4" t="e">
        <f>(VLOOKUP($A144,Table2.5a!$A$3:$Y$198,L$2,FALSE)-VLOOKUP($A144,#REF!,L$2,FALSE))/VLOOKUP($A144,Table2.5a!$A$3:$Y$198,L$2,FALSE)</f>
        <v>#REF!</v>
      </c>
      <c r="M144" s="4" t="e">
        <f>(VLOOKUP($A144,Table2.5a!$A$3:$Y$198,M$2,FALSE)-VLOOKUP($A144,#REF!,M$2,FALSE))/VLOOKUP($A144,Table2.5a!$A$3:$Y$198,M$2,FALSE)</f>
        <v>#REF!</v>
      </c>
      <c r="N144" s="4" t="e">
        <f>(VLOOKUP($A144,Table2.5a!$A$3:$Y$198,N$2,FALSE)-VLOOKUP($A144,#REF!,N$2,FALSE))/VLOOKUP($A144,Table2.5a!$A$3:$Y$198,N$2,FALSE)</f>
        <v>#REF!</v>
      </c>
      <c r="O144" s="4" t="e">
        <f>(VLOOKUP($A144,Table2.5a!$A$3:$Y$198,O$2,FALSE)-VLOOKUP($A144,#REF!,O$2,FALSE))/VLOOKUP($A144,Table2.5a!$A$3:$Y$198,O$2,FALSE)</f>
        <v>#REF!</v>
      </c>
      <c r="P144" s="4" t="e">
        <f>(VLOOKUP($A144,Table2.5a!$A$3:$Y$198,P$2,FALSE)-VLOOKUP($A144,#REF!,P$2,FALSE))/VLOOKUP($A144,Table2.5a!$A$3:$Y$198,P$2,FALSE)</f>
        <v>#REF!</v>
      </c>
      <c r="Q144" s="4" t="e">
        <f>(VLOOKUP($A144,Table2.5a!$A$3:$Y$198,Q$2,FALSE)-VLOOKUP($A144,#REF!,Q$2,FALSE))/VLOOKUP($A144,Table2.5a!$A$3:$Y$198,Q$2,FALSE)</f>
        <v>#REF!</v>
      </c>
      <c r="R144" s="4" t="e">
        <f>(VLOOKUP($A144,Table2.5a!$A$3:$Y$198,R$2,FALSE)-VLOOKUP($A144,#REF!,R$2,FALSE))/VLOOKUP($A144,Table2.5a!$A$3:$Y$198,R$2,FALSE)</f>
        <v>#REF!</v>
      </c>
      <c r="S144" s="4" t="e">
        <f>(VLOOKUP($A144,Table2.5a!$A$3:$Y$198,S$2,FALSE)-VLOOKUP($A144,#REF!,S$2,FALSE))/VLOOKUP($A144,Table2.5a!$A$3:$Y$198,S$2,FALSE)</f>
        <v>#REF!</v>
      </c>
      <c r="T144" s="4" t="e">
        <f>(VLOOKUP($A144,Table2.5a!$A$3:$Y$198,T$2,FALSE)-VLOOKUP($A144,#REF!,T$2,FALSE))/VLOOKUP($A144,Table2.5a!$A$3:$Y$198,T$2,FALSE)</f>
        <v>#REF!</v>
      </c>
      <c r="V144" s="78" t="str">
        <f>VLOOKUP($A144,Table2.5a!$A$3:$Y$198,E$2,FALSE)</f>
        <v>Quinhagak</v>
      </c>
      <c r="W144" s="79" t="str">
        <f>VLOOKUP($A144,Table2.5a!$A$3:$Y$198,F$2,FALSE)</f>
        <v>Quinhagak_grid</v>
      </c>
      <c r="X144" s="79" t="str">
        <f>VLOOKUP($A144,Table2.5a!$A$3:$Y$198,G$2,FALSE)</f>
        <v>Lower Yukon-Kuskokwim</v>
      </c>
      <c r="Y144" s="80">
        <f>VLOOKUP($A144,Table2.5a!$A$3:$Y$198,H$2,FALSE)</f>
        <v>583.0416636916666</v>
      </c>
      <c r="Z144" s="88" t="e">
        <f>VLOOKUP($A144,#REF!,E$2,FALSE)</f>
        <v>#REF!</v>
      </c>
      <c r="AA144" s="66" t="e">
        <f>VLOOKUP($A144,#REF!,F$2,FALSE)</f>
        <v>#REF!</v>
      </c>
      <c r="AB144" s="66" t="e">
        <f>VLOOKUP($A144,#REF!,G$2,FALSE)</f>
        <v>#REF!</v>
      </c>
      <c r="AC144" s="89" t="e">
        <f>VLOOKUP($A144,#REF!,H$2,FALSE)</f>
        <v>#REF!</v>
      </c>
      <c r="AD144" s="65">
        <f>VLOOKUP($A144,Table2.5a!$A$3:$Y$198,I$2,FALSE)</f>
        <v>1154.557</v>
      </c>
      <c r="AE144" s="66">
        <f>VLOOKUP($A144,Table2.5a!$A$3:$Y$198,J$2,FALSE)</f>
        <v>184.41666666666666</v>
      </c>
      <c r="AF144" s="66">
        <f>VLOOKUP($A144,Table2.5a!$A$3:$Y$198,K$2,FALSE)</f>
        <v>0.50499166666666662</v>
      </c>
      <c r="AG144" s="67">
        <f>VLOOKUP($A144,Table2.5a!$A$3:$Y$198,L$2,FALSE)</f>
        <v>148.67459658333334</v>
      </c>
      <c r="AH144" s="88" t="e">
        <f>VLOOKUP($A144,#REF!,I$2,FALSE)</f>
        <v>#REF!</v>
      </c>
      <c r="AI144" s="66" t="e">
        <f>VLOOKUP($A144,#REF!,J$2,FALSE)</f>
        <v>#REF!</v>
      </c>
      <c r="AJ144" s="66" t="e">
        <f>VLOOKUP($A144,#REF!,K$2,FALSE)</f>
        <v>#REF!</v>
      </c>
      <c r="AK144" s="89" t="e">
        <f>VLOOKUP($A144,#REF!,L$2,FALSE)</f>
        <v>#REF!</v>
      </c>
      <c r="AL144" s="65">
        <f>VLOOKUP($A144,Table2.5a!$A$3:$Y$198,M$2,FALSE)</f>
        <v>294.41000000000003</v>
      </c>
      <c r="AM144" s="66">
        <f>VLOOKUP($A144,Table2.5a!$A$3:$Y$198,N$2,FALSE)</f>
        <v>14.5</v>
      </c>
      <c r="AN144" s="66">
        <f>VLOOKUP($A144,Table2.5a!$A$3:$Y$198,O$2,FALSE)</f>
        <v>0.50499166666666662</v>
      </c>
      <c r="AO144" s="67">
        <f>VLOOKUP($A144,Table2.5a!$A$3:$Y$198,P$2,FALSE)</f>
        <v>425.36609564166662</v>
      </c>
      <c r="AP144" s="88" t="e">
        <f>VLOOKUP($A144,#REF!,M$2,FALSE)</f>
        <v>#REF!</v>
      </c>
      <c r="AQ144" s="66" t="e">
        <f>VLOOKUP($A144,#REF!,N$2,FALSE)</f>
        <v>#REF!</v>
      </c>
      <c r="AR144" s="96" t="e">
        <f>VLOOKUP($A144,#REF!,O$2,FALSE)</f>
        <v>#REF!</v>
      </c>
      <c r="AS144" s="96" t="e">
        <f>VLOOKUP($A144,#REF!,P$2,FALSE)</f>
        <v>#REF!</v>
      </c>
      <c r="AT144" s="65">
        <f>VLOOKUP($A144,Table2.5a!$A$3:$Y$198,Q$2,FALSE)</f>
        <v>842.32299999999998</v>
      </c>
      <c r="AU144" s="66">
        <f>VLOOKUP($A144,Table2.5a!$A$3:$Y$198,R$2,FALSE)</f>
        <v>28.5</v>
      </c>
      <c r="AV144" s="66">
        <f>VLOOKUP($A144,Table2.5a!$A$3:$Y$198,S$2,FALSE)</f>
        <v>0.50499166666666662</v>
      </c>
      <c r="AW144" s="67">
        <f>VLOOKUP($A144,Table2.5a!$A$3:$Y$198,T$2,FALSE)</f>
        <v>1157.0823559166665</v>
      </c>
      <c r="AX144" s="88" t="e">
        <f>VLOOKUP($A144,#REF!,Q$2,FALSE)</f>
        <v>#REF!</v>
      </c>
      <c r="AY144" s="66" t="e">
        <f>VLOOKUP($A144,#REF!,R$2,FALSE)</f>
        <v>#REF!</v>
      </c>
      <c r="AZ144" s="66" t="e">
        <f>VLOOKUP($A144,#REF!,S$2,FALSE)</f>
        <v>#REF!</v>
      </c>
      <c r="BA144" s="89" t="e">
        <f>VLOOKUP($A144,#REF!,T$2,FALSE)</f>
        <v>#REF!</v>
      </c>
    </row>
    <row r="145" spans="1:53" x14ac:dyDescent="0.25">
      <c r="A145" t="s">
        <v>1085</v>
      </c>
      <c r="B145">
        <f>VLOOKUP($A145,Table2.5a!$A$3:$Y$198,'2.5a comparison'!B$2,FALSE)</f>
        <v>332520</v>
      </c>
      <c r="C145">
        <f>VLOOKUP($A145,Table2.5a!$A$3:$Y$198,'2.5a comparison'!C$2,FALSE)</f>
        <v>759</v>
      </c>
      <c r="D145" t="str">
        <f>VLOOKUP($A145,Table2.5a!$A$3:$Y$198,'2.5a comparison'!D$2,FALSE)</f>
        <v>Rampart Village Council</v>
      </c>
      <c r="E145" s="4" t="e">
        <f>(VLOOKUP($A145,Table2.5a!$A$3:$Y$198,E$2,FALSE)-VLOOKUP($A145,#REF!,E$2,FALSE))/VLOOKUP($A145,Table2.5a!$A$3:$Y$198,E$2,FALSE)</f>
        <v>#VALUE!</v>
      </c>
      <c r="F145" s="4" t="e">
        <f>(VLOOKUP($A145,Table2.5a!$A$3:$Y$198,F$2,FALSE)-VLOOKUP($A145,#REF!,F$2,FALSE))/VLOOKUP($A145,Table2.5a!$A$3:$Y$198,F$2,FALSE)</f>
        <v>#VALUE!</v>
      </c>
      <c r="G145" s="4" t="e">
        <f>(VLOOKUP($A145,Table2.5a!$A$3:$Y$198,G$2,FALSE)-VLOOKUP($A145,#REF!,G$2,FALSE))/VLOOKUP($A145,Table2.5a!$A$3:$Y$198,G$2,FALSE)</f>
        <v>#VALUE!</v>
      </c>
      <c r="H145" s="4" t="e">
        <f>(VLOOKUP($A145,Table2.5a!$A$3:$Y$198,H$2,FALSE)-VLOOKUP($A145,#REF!,H$2,FALSE))/VLOOKUP($A145,Table2.5a!$A$3:$Y$198,H$2,FALSE)</f>
        <v>#REF!</v>
      </c>
      <c r="I145" s="4" t="e">
        <f>(VLOOKUP($A145,Table2.5a!$A$3:$Y$198,I$2,FALSE)-VLOOKUP($A145,#REF!,I$2,FALSE))/VLOOKUP($A145,Table2.5a!$A$3:$Y$198,I$2,FALSE)</f>
        <v>#REF!</v>
      </c>
      <c r="J145" s="4" t="e">
        <f>(VLOOKUP($A145,Table2.5a!$A$3:$Y$198,J$2,FALSE)-VLOOKUP($A145,#REF!,J$2,FALSE))/VLOOKUP($A145,Table2.5a!$A$3:$Y$198,J$2,FALSE)</f>
        <v>#REF!</v>
      </c>
      <c r="K145" s="4" t="e">
        <f>(VLOOKUP($A145,Table2.5a!$A$3:$Y$198,K$2,FALSE)-VLOOKUP($A145,#REF!,K$2,FALSE))/VLOOKUP($A145,Table2.5a!$A$3:$Y$198,K$2,FALSE)</f>
        <v>#REF!</v>
      </c>
      <c r="L145" s="4" t="e">
        <f>(VLOOKUP($A145,Table2.5a!$A$3:$Y$198,L$2,FALSE)-VLOOKUP($A145,#REF!,L$2,FALSE))/VLOOKUP($A145,Table2.5a!$A$3:$Y$198,L$2,FALSE)</f>
        <v>#REF!</v>
      </c>
      <c r="M145" s="4" t="e">
        <f>(VLOOKUP($A145,Table2.5a!$A$3:$Y$198,M$2,FALSE)-VLOOKUP($A145,#REF!,M$2,FALSE))/VLOOKUP($A145,Table2.5a!$A$3:$Y$198,M$2,FALSE)</f>
        <v>#REF!</v>
      </c>
      <c r="N145" s="4" t="e">
        <f>(VLOOKUP($A145,Table2.5a!$A$3:$Y$198,N$2,FALSE)-VLOOKUP($A145,#REF!,N$2,FALSE))/VLOOKUP($A145,Table2.5a!$A$3:$Y$198,N$2,FALSE)</f>
        <v>#REF!</v>
      </c>
      <c r="O145" s="4" t="e">
        <f>(VLOOKUP($A145,Table2.5a!$A$3:$Y$198,O$2,FALSE)-VLOOKUP($A145,#REF!,O$2,FALSE))/VLOOKUP($A145,Table2.5a!$A$3:$Y$198,O$2,FALSE)</f>
        <v>#REF!</v>
      </c>
      <c r="P145" s="4" t="e">
        <f>(VLOOKUP($A145,Table2.5a!$A$3:$Y$198,P$2,FALSE)-VLOOKUP($A145,#REF!,P$2,FALSE))/VLOOKUP($A145,Table2.5a!$A$3:$Y$198,P$2,FALSE)</f>
        <v>#REF!</v>
      </c>
      <c r="Q145" s="4" t="e">
        <f>(VLOOKUP($A145,Table2.5a!$A$3:$Y$198,Q$2,FALSE)-VLOOKUP($A145,#REF!,Q$2,FALSE))/VLOOKUP($A145,Table2.5a!$A$3:$Y$198,Q$2,FALSE)</f>
        <v>#REF!</v>
      </c>
      <c r="R145" s="4" t="e">
        <f>(VLOOKUP($A145,Table2.5a!$A$3:$Y$198,R$2,FALSE)-VLOOKUP($A145,#REF!,R$2,FALSE))/VLOOKUP($A145,Table2.5a!$A$3:$Y$198,R$2,FALSE)</f>
        <v>#REF!</v>
      </c>
      <c r="S145" s="4" t="e">
        <f>(VLOOKUP($A145,Table2.5a!$A$3:$Y$198,S$2,FALSE)-VLOOKUP($A145,#REF!,S$2,FALSE))/VLOOKUP($A145,Table2.5a!$A$3:$Y$198,S$2,FALSE)</f>
        <v>#REF!</v>
      </c>
      <c r="T145" s="4" t="e">
        <f>(VLOOKUP($A145,Table2.5a!$A$3:$Y$198,T$2,FALSE)-VLOOKUP($A145,#REF!,T$2,FALSE))/VLOOKUP($A145,Table2.5a!$A$3:$Y$198,T$2,FALSE)</f>
        <v>#REF!</v>
      </c>
      <c r="V145" s="78" t="str">
        <f>VLOOKUP($A145,Table2.5a!$A$3:$Y$198,E$2,FALSE)</f>
        <v>Rampart</v>
      </c>
      <c r="W145" s="79" t="str">
        <f>VLOOKUP($A145,Table2.5a!$A$3:$Y$198,F$2,FALSE)</f>
        <v>Rampart_grid</v>
      </c>
      <c r="X145" s="79" t="str">
        <f>VLOOKUP($A145,Table2.5a!$A$3:$Y$198,G$2,FALSE)</f>
        <v>Yukon-Koyukuk/Upper Tanana</v>
      </c>
      <c r="Y145" s="80">
        <f>VLOOKUP($A145,Table2.5a!$A$3:$Y$198,H$2,FALSE)</f>
        <v>32.48924809999999</v>
      </c>
      <c r="Z145" s="88" t="e">
        <f>VLOOKUP($A145,#REF!,E$2,FALSE)</f>
        <v>#REF!</v>
      </c>
      <c r="AA145" s="66" t="e">
        <f>VLOOKUP($A145,#REF!,F$2,FALSE)</f>
        <v>#REF!</v>
      </c>
      <c r="AB145" s="66" t="e">
        <f>VLOOKUP($A145,#REF!,G$2,FALSE)</f>
        <v>#REF!</v>
      </c>
      <c r="AC145" s="89" t="e">
        <f>VLOOKUP($A145,#REF!,H$2,FALSE)</f>
        <v>#REF!</v>
      </c>
      <c r="AD145" s="65">
        <f>VLOOKUP($A145,Table2.5a!$A$3:$Y$198,I$2,FALSE)</f>
        <v>39.869</v>
      </c>
      <c r="AE145" s="66">
        <f>VLOOKUP($A145,Table2.5a!$A$3:$Y$198,J$2,FALSE)</f>
        <v>35</v>
      </c>
      <c r="AF145" s="66">
        <f>VLOOKUP($A145,Table2.5a!$A$3:$Y$198,K$2,FALSE)</f>
        <v>0.81489999999999974</v>
      </c>
      <c r="AG145" s="67">
        <f>VLOOKUP($A145,Table2.5a!$A$3:$Y$198,L$2,FALSE)</f>
        <v>11.024782099999998</v>
      </c>
      <c r="AH145" s="88" t="e">
        <f>VLOOKUP($A145,#REF!,I$2,FALSE)</f>
        <v>#REF!</v>
      </c>
      <c r="AI145" s="66" t="e">
        <f>VLOOKUP($A145,#REF!,J$2,FALSE)</f>
        <v>#REF!</v>
      </c>
      <c r="AJ145" s="66" t="e">
        <f>VLOOKUP($A145,#REF!,K$2,FALSE)</f>
        <v>#REF!</v>
      </c>
      <c r="AK145" s="89" t="e">
        <f>VLOOKUP($A145,#REF!,L$2,FALSE)</f>
        <v>#REF!</v>
      </c>
      <c r="AL145" s="65">
        <f>VLOOKUP($A145,Table2.5a!$A$3:$Y$198,M$2,FALSE)</f>
        <v>13.529</v>
      </c>
      <c r="AM145" s="66">
        <f>VLOOKUP($A145,Table2.5a!$A$3:$Y$198,N$2,FALSE)</f>
        <v>5</v>
      </c>
      <c r="AN145" s="66">
        <f>VLOOKUP($A145,Table2.5a!$A$3:$Y$198,O$2,FALSE)</f>
        <v>0.81489999999999985</v>
      </c>
      <c r="AO145" s="67">
        <f>VLOOKUP($A145,Table2.5a!$A$3:$Y$198,P$2,FALSE)</f>
        <v>37.791802399999987</v>
      </c>
      <c r="AP145" s="88" t="e">
        <f>VLOOKUP($A145,#REF!,M$2,FALSE)</f>
        <v>#REF!</v>
      </c>
      <c r="AQ145" s="66" t="e">
        <f>VLOOKUP($A145,#REF!,N$2,FALSE)</f>
        <v>#REF!</v>
      </c>
      <c r="AR145" s="96" t="e">
        <f>VLOOKUP($A145,#REF!,O$2,FALSE)</f>
        <v>#REF!</v>
      </c>
      <c r="AS145" s="96" t="e">
        <f>VLOOKUP($A145,#REF!,P$2,FALSE)</f>
        <v>#REF!</v>
      </c>
      <c r="AT145" s="65">
        <f>VLOOKUP($A145,Table2.5a!$A$3:$Y$198,Q$2,FALSE)</f>
        <v>46.375999999999998</v>
      </c>
      <c r="AU145" s="66">
        <f>VLOOKUP($A145,Table2.5a!$A$3:$Y$198,R$2,FALSE)</f>
        <v>10</v>
      </c>
      <c r="AV145" s="66">
        <f>VLOOKUP($A145,Table2.5a!$A$3:$Y$198,S$2,FALSE)</f>
        <v>0.81489999999999974</v>
      </c>
      <c r="AW145" s="67">
        <f>VLOOKUP($A145,Table2.5a!$A$3:$Y$198,T$2,FALSE)</f>
        <v>81.305832599999988</v>
      </c>
      <c r="AX145" s="88" t="e">
        <f>VLOOKUP($A145,#REF!,Q$2,FALSE)</f>
        <v>#REF!</v>
      </c>
      <c r="AY145" s="66" t="e">
        <f>VLOOKUP($A145,#REF!,R$2,FALSE)</f>
        <v>#REF!</v>
      </c>
      <c r="AZ145" s="66" t="e">
        <f>VLOOKUP($A145,#REF!,S$2,FALSE)</f>
        <v>#REF!</v>
      </c>
      <c r="BA145" s="89" t="e">
        <f>VLOOKUP($A145,#REF!,T$2,FALSE)</f>
        <v>#REF!</v>
      </c>
    </row>
    <row r="146" spans="1:53" x14ac:dyDescent="0.25">
      <c r="A146" t="s">
        <v>864</v>
      </c>
      <c r="B146">
        <f>VLOOKUP($A146,Table2.5a!$A$3:$Y$198,'2.5a comparison'!B$2,FALSE)</f>
        <v>332250</v>
      </c>
      <c r="C146">
        <f>VLOOKUP($A146,Table2.5a!$A$3:$Y$198,'2.5a comparison'!C$2,FALSE)</f>
        <v>343</v>
      </c>
      <c r="D146" t="str">
        <f>VLOOKUP($A146,Table2.5a!$A$3:$Y$198,'2.5a comparison'!D$2,FALSE)</f>
        <v>Middle Kuskokwim Electric</v>
      </c>
      <c r="E146" s="4" t="e">
        <f>(VLOOKUP($A146,Table2.5a!$A$3:$Y$198,E$2,FALSE)-VLOOKUP($A146,#REF!,E$2,FALSE))/VLOOKUP($A146,Table2.5a!$A$3:$Y$198,E$2,FALSE)</f>
        <v>#VALUE!</v>
      </c>
      <c r="F146" s="4" t="e">
        <f>(VLOOKUP($A146,Table2.5a!$A$3:$Y$198,F$2,FALSE)-VLOOKUP($A146,#REF!,F$2,FALSE))/VLOOKUP($A146,Table2.5a!$A$3:$Y$198,F$2,FALSE)</f>
        <v>#VALUE!</v>
      </c>
      <c r="G146" s="4" t="e">
        <f>(VLOOKUP($A146,Table2.5a!$A$3:$Y$198,G$2,FALSE)-VLOOKUP($A146,#REF!,G$2,FALSE))/VLOOKUP($A146,Table2.5a!$A$3:$Y$198,G$2,FALSE)</f>
        <v>#VALUE!</v>
      </c>
      <c r="H146" s="4" t="e">
        <f>(VLOOKUP($A146,Table2.5a!$A$3:$Y$198,H$2,FALSE)-VLOOKUP($A146,#REF!,H$2,FALSE))/VLOOKUP($A146,Table2.5a!$A$3:$Y$198,H$2,FALSE)</f>
        <v>#REF!</v>
      </c>
      <c r="I146" s="4" t="e">
        <f>(VLOOKUP($A146,Table2.5a!$A$3:$Y$198,I$2,FALSE)-VLOOKUP($A146,#REF!,I$2,FALSE))/VLOOKUP($A146,Table2.5a!$A$3:$Y$198,I$2,FALSE)</f>
        <v>#REF!</v>
      </c>
      <c r="J146" s="4" t="e">
        <f>(VLOOKUP($A146,Table2.5a!$A$3:$Y$198,J$2,FALSE)-VLOOKUP($A146,#REF!,J$2,FALSE))/VLOOKUP($A146,Table2.5a!$A$3:$Y$198,J$2,FALSE)</f>
        <v>#REF!</v>
      </c>
      <c r="K146" s="4" t="e">
        <f>(VLOOKUP($A146,Table2.5a!$A$3:$Y$198,K$2,FALSE)-VLOOKUP($A146,#REF!,K$2,FALSE))/VLOOKUP($A146,Table2.5a!$A$3:$Y$198,K$2,FALSE)</f>
        <v>#REF!</v>
      </c>
      <c r="L146" s="4" t="e">
        <f>(VLOOKUP($A146,Table2.5a!$A$3:$Y$198,L$2,FALSE)-VLOOKUP($A146,#REF!,L$2,FALSE))/VLOOKUP($A146,Table2.5a!$A$3:$Y$198,L$2,FALSE)</f>
        <v>#REF!</v>
      </c>
      <c r="M146" s="4" t="e">
        <f>(VLOOKUP($A146,Table2.5a!$A$3:$Y$198,M$2,FALSE)-VLOOKUP($A146,#REF!,M$2,FALSE))/VLOOKUP($A146,Table2.5a!$A$3:$Y$198,M$2,FALSE)</f>
        <v>#REF!</v>
      </c>
      <c r="N146" s="4" t="e">
        <f>(VLOOKUP($A146,Table2.5a!$A$3:$Y$198,N$2,FALSE)-VLOOKUP($A146,#REF!,N$2,FALSE))/VLOOKUP($A146,Table2.5a!$A$3:$Y$198,N$2,FALSE)</f>
        <v>#REF!</v>
      </c>
      <c r="O146" s="4" t="e">
        <f>(VLOOKUP($A146,Table2.5a!$A$3:$Y$198,O$2,FALSE)-VLOOKUP($A146,#REF!,O$2,FALSE))/VLOOKUP($A146,Table2.5a!$A$3:$Y$198,O$2,FALSE)</f>
        <v>#REF!</v>
      </c>
      <c r="P146" s="4" t="e">
        <f>(VLOOKUP($A146,Table2.5a!$A$3:$Y$198,P$2,FALSE)-VLOOKUP($A146,#REF!,P$2,FALSE))/VLOOKUP($A146,Table2.5a!$A$3:$Y$198,P$2,FALSE)</f>
        <v>#REF!</v>
      </c>
      <c r="Q146" s="4" t="e">
        <f>(VLOOKUP($A146,Table2.5a!$A$3:$Y$198,Q$2,FALSE)-VLOOKUP($A146,#REF!,Q$2,FALSE))/VLOOKUP($A146,Table2.5a!$A$3:$Y$198,Q$2,FALSE)</f>
        <v>#REF!</v>
      </c>
      <c r="R146" s="4" t="e">
        <f>(VLOOKUP($A146,Table2.5a!$A$3:$Y$198,R$2,FALSE)-VLOOKUP($A146,#REF!,R$2,FALSE))/VLOOKUP($A146,Table2.5a!$A$3:$Y$198,R$2,FALSE)</f>
        <v>#REF!</v>
      </c>
      <c r="S146" s="4" t="e">
        <f>(VLOOKUP($A146,Table2.5a!$A$3:$Y$198,S$2,FALSE)-VLOOKUP($A146,#REF!,S$2,FALSE))/VLOOKUP($A146,Table2.5a!$A$3:$Y$198,S$2,FALSE)</f>
        <v>#REF!</v>
      </c>
      <c r="T146" s="4" t="e">
        <f>(VLOOKUP($A146,Table2.5a!$A$3:$Y$198,T$2,FALSE)-VLOOKUP($A146,#REF!,T$2,FALSE))/VLOOKUP($A146,Table2.5a!$A$3:$Y$198,T$2,FALSE)</f>
        <v>#REF!</v>
      </c>
      <c r="V146" s="78" t="str">
        <f>VLOOKUP($A146,Table2.5a!$A$3:$Y$198,E$2,FALSE)</f>
        <v>Red Devil</v>
      </c>
      <c r="W146" s="79" t="str">
        <f>VLOOKUP($A146,Table2.5a!$A$3:$Y$198,F$2,FALSE)</f>
        <v>Red Devil_grid</v>
      </c>
      <c r="X146" s="79" t="str">
        <f>VLOOKUP($A146,Table2.5a!$A$3:$Y$198,G$2,FALSE)</f>
        <v>Lower Yukon-Kuskokwim</v>
      </c>
      <c r="Y146" s="80">
        <f>VLOOKUP($A146,Table2.5a!$A$3:$Y$198,H$2,FALSE)</f>
        <v>43.061812500000016</v>
      </c>
      <c r="Z146" s="88" t="e">
        <f>VLOOKUP($A146,#REF!,E$2,FALSE)</f>
        <v>#REF!</v>
      </c>
      <c r="AA146" s="66" t="e">
        <f>VLOOKUP($A146,#REF!,F$2,FALSE)</f>
        <v>#REF!</v>
      </c>
      <c r="AB146" s="66" t="e">
        <f>VLOOKUP($A146,#REF!,G$2,FALSE)</f>
        <v>#REF!</v>
      </c>
      <c r="AC146" s="89" t="e">
        <f>VLOOKUP($A146,#REF!,H$2,FALSE)</f>
        <v>#REF!</v>
      </c>
      <c r="AD146" s="65">
        <f>VLOOKUP($A146,Table2.5a!$A$3:$Y$198,I$2,FALSE)</f>
        <v>38.700000000000003</v>
      </c>
      <c r="AE146" s="66">
        <f>VLOOKUP($A146,Table2.5a!$A$3:$Y$198,J$2,FALSE)</f>
        <v>11.333333333333334</v>
      </c>
      <c r="AF146" s="66">
        <f>VLOOKUP($A146,Table2.5a!$A$3:$Y$198,K$2,FALSE)</f>
        <v>1.1127083333333336</v>
      </c>
      <c r="AG146" s="67">
        <f>VLOOKUP($A146,Table2.5a!$A$3:$Y$198,L$2,FALSE)</f>
        <v>15.852755625000004</v>
      </c>
      <c r="AH146" s="88" t="e">
        <f>VLOOKUP($A146,#REF!,I$2,FALSE)</f>
        <v>#REF!</v>
      </c>
      <c r="AI146" s="66" t="e">
        <f>VLOOKUP($A146,#REF!,J$2,FALSE)</f>
        <v>#REF!</v>
      </c>
      <c r="AJ146" s="66" t="e">
        <f>VLOOKUP($A146,#REF!,K$2,FALSE)</f>
        <v>#REF!</v>
      </c>
      <c r="AK146" s="89" t="e">
        <f>VLOOKUP($A146,#REF!,L$2,FALSE)</f>
        <v>#REF!</v>
      </c>
      <c r="AL146" s="65">
        <f>VLOOKUP($A146,Table2.5a!$A$3:$Y$198,M$2,FALSE)</f>
        <v>14.247</v>
      </c>
      <c r="AM146" s="66">
        <f>VLOOKUP($A146,Table2.5a!$A$3:$Y$198,N$2,FALSE)</f>
        <v>0</v>
      </c>
      <c r="AN146" s="66">
        <f>VLOOKUP($A146,Table2.5a!$A$3:$Y$198,O$2,FALSE)</f>
        <v>1.1127083333333336</v>
      </c>
      <c r="AO146" s="67">
        <f>VLOOKUP($A146,Table2.5a!$A$3:$Y$198,P$2,FALSE)</f>
        <v>8.224027291666669</v>
      </c>
      <c r="AP146" s="88" t="e">
        <f>VLOOKUP($A146,#REF!,M$2,FALSE)</f>
        <v>#REF!</v>
      </c>
      <c r="AQ146" s="66" t="e">
        <f>VLOOKUP($A146,#REF!,N$2,FALSE)</f>
        <v>#REF!</v>
      </c>
      <c r="AR146" s="96" t="e">
        <f>VLOOKUP($A146,#REF!,O$2,FALSE)</f>
        <v>#REF!</v>
      </c>
      <c r="AS146" s="96" t="e">
        <f>VLOOKUP($A146,#REF!,P$2,FALSE)</f>
        <v>#REF!</v>
      </c>
      <c r="AT146" s="65">
        <f>VLOOKUP($A146,Table2.5a!$A$3:$Y$198,Q$2,FALSE)</f>
        <v>7.391</v>
      </c>
      <c r="AU146" s="66">
        <f>VLOOKUP($A146,Table2.5a!$A$3:$Y$198,R$2,FALSE)</f>
        <v>6.916666666666667</v>
      </c>
      <c r="AV146" s="66">
        <f>VLOOKUP($A146,Table2.5a!$A$3:$Y$198,S$2,FALSE)</f>
        <v>1.1127083333333336</v>
      </c>
      <c r="AW146" s="67">
        <f>VLOOKUP($A146,Table2.5a!$A$3:$Y$198,T$2,FALSE)</f>
        <v>67.138595416666689</v>
      </c>
      <c r="AX146" s="88" t="e">
        <f>VLOOKUP($A146,#REF!,Q$2,FALSE)</f>
        <v>#REF!</v>
      </c>
      <c r="AY146" s="66" t="e">
        <f>VLOOKUP($A146,#REF!,R$2,FALSE)</f>
        <v>#REF!</v>
      </c>
      <c r="AZ146" s="66" t="e">
        <f>VLOOKUP($A146,#REF!,S$2,FALSE)</f>
        <v>#REF!</v>
      </c>
      <c r="BA146" s="89" t="e">
        <f>VLOOKUP($A146,#REF!,T$2,FALSE)</f>
        <v>#REF!</v>
      </c>
    </row>
    <row r="147" spans="1:53" x14ac:dyDescent="0.25">
      <c r="A147" t="s">
        <v>897</v>
      </c>
      <c r="B147">
        <f>VLOOKUP($A147,Table2.5a!$A$3:$Y$198,'2.5a comparison'!B$2,FALSE)</f>
        <v>332530</v>
      </c>
      <c r="C147">
        <f>VLOOKUP($A147,Table2.5a!$A$3:$Y$198,'2.5a comparison'!C$2,FALSE)</f>
        <v>364</v>
      </c>
      <c r="D147" t="str">
        <f>VLOOKUP($A147,Table2.5a!$A$3:$Y$198,'2.5a comparison'!D$2,FALSE)</f>
        <v>Ruby, City of</v>
      </c>
      <c r="E147" s="4" t="e">
        <f>(VLOOKUP($A147,Table2.5a!$A$3:$Y$198,E$2,FALSE)-VLOOKUP($A147,#REF!,E$2,FALSE))/VLOOKUP($A147,Table2.5a!$A$3:$Y$198,E$2,FALSE)</f>
        <v>#VALUE!</v>
      </c>
      <c r="F147" s="4" t="e">
        <f>(VLOOKUP($A147,Table2.5a!$A$3:$Y$198,F$2,FALSE)-VLOOKUP($A147,#REF!,F$2,FALSE))/VLOOKUP($A147,Table2.5a!$A$3:$Y$198,F$2,FALSE)</f>
        <v>#VALUE!</v>
      </c>
      <c r="G147" s="4" t="e">
        <f>(VLOOKUP($A147,Table2.5a!$A$3:$Y$198,G$2,FALSE)-VLOOKUP($A147,#REF!,G$2,FALSE))/VLOOKUP($A147,Table2.5a!$A$3:$Y$198,G$2,FALSE)</f>
        <v>#VALUE!</v>
      </c>
      <c r="H147" s="4" t="e">
        <f>(VLOOKUP($A147,Table2.5a!$A$3:$Y$198,H$2,FALSE)-VLOOKUP($A147,#REF!,H$2,FALSE))/VLOOKUP($A147,Table2.5a!$A$3:$Y$198,H$2,FALSE)</f>
        <v>#REF!</v>
      </c>
      <c r="I147" s="4" t="e">
        <f>(VLOOKUP($A147,Table2.5a!$A$3:$Y$198,I$2,FALSE)-VLOOKUP($A147,#REF!,I$2,FALSE))/VLOOKUP($A147,Table2.5a!$A$3:$Y$198,I$2,FALSE)</f>
        <v>#REF!</v>
      </c>
      <c r="J147" s="4" t="e">
        <f>(VLOOKUP($A147,Table2.5a!$A$3:$Y$198,J$2,FALSE)-VLOOKUP($A147,#REF!,J$2,FALSE))/VLOOKUP($A147,Table2.5a!$A$3:$Y$198,J$2,FALSE)</f>
        <v>#REF!</v>
      </c>
      <c r="K147" s="4" t="e">
        <f>(VLOOKUP($A147,Table2.5a!$A$3:$Y$198,K$2,FALSE)-VLOOKUP($A147,#REF!,K$2,FALSE))/VLOOKUP($A147,Table2.5a!$A$3:$Y$198,K$2,FALSE)</f>
        <v>#REF!</v>
      </c>
      <c r="L147" s="4" t="e">
        <f>(VLOOKUP($A147,Table2.5a!$A$3:$Y$198,L$2,FALSE)-VLOOKUP($A147,#REF!,L$2,FALSE))/VLOOKUP($A147,Table2.5a!$A$3:$Y$198,L$2,FALSE)</f>
        <v>#REF!</v>
      </c>
      <c r="M147" s="4" t="e">
        <f>(VLOOKUP($A147,Table2.5a!$A$3:$Y$198,M$2,FALSE)-VLOOKUP($A147,#REF!,M$2,FALSE))/VLOOKUP($A147,Table2.5a!$A$3:$Y$198,M$2,FALSE)</f>
        <v>#REF!</v>
      </c>
      <c r="N147" s="4" t="e">
        <f>(VLOOKUP($A147,Table2.5a!$A$3:$Y$198,N$2,FALSE)-VLOOKUP($A147,#REF!,N$2,FALSE))/VLOOKUP($A147,Table2.5a!$A$3:$Y$198,N$2,FALSE)</f>
        <v>#REF!</v>
      </c>
      <c r="O147" s="4" t="e">
        <f>(VLOOKUP($A147,Table2.5a!$A$3:$Y$198,O$2,FALSE)-VLOOKUP($A147,#REF!,O$2,FALSE))/VLOOKUP($A147,Table2.5a!$A$3:$Y$198,O$2,FALSE)</f>
        <v>#REF!</v>
      </c>
      <c r="P147" s="4" t="e">
        <f>(VLOOKUP($A147,Table2.5a!$A$3:$Y$198,P$2,FALSE)-VLOOKUP($A147,#REF!,P$2,FALSE))/VLOOKUP($A147,Table2.5a!$A$3:$Y$198,P$2,FALSE)</f>
        <v>#REF!</v>
      </c>
      <c r="Q147" s="4" t="e">
        <f>(VLOOKUP($A147,Table2.5a!$A$3:$Y$198,Q$2,FALSE)-VLOOKUP($A147,#REF!,Q$2,FALSE))/VLOOKUP($A147,Table2.5a!$A$3:$Y$198,Q$2,FALSE)</f>
        <v>#REF!</v>
      </c>
      <c r="R147" s="4" t="e">
        <f>(VLOOKUP($A147,Table2.5a!$A$3:$Y$198,R$2,FALSE)-VLOOKUP($A147,#REF!,R$2,FALSE))/VLOOKUP($A147,Table2.5a!$A$3:$Y$198,R$2,FALSE)</f>
        <v>#REF!</v>
      </c>
      <c r="S147" s="4" t="e">
        <f>(VLOOKUP($A147,Table2.5a!$A$3:$Y$198,S$2,FALSE)-VLOOKUP($A147,#REF!,S$2,FALSE))/VLOOKUP($A147,Table2.5a!$A$3:$Y$198,S$2,FALSE)</f>
        <v>#REF!</v>
      </c>
      <c r="T147" s="4" t="e">
        <f>(VLOOKUP($A147,Table2.5a!$A$3:$Y$198,T$2,FALSE)-VLOOKUP($A147,#REF!,T$2,FALSE))/VLOOKUP($A147,Table2.5a!$A$3:$Y$198,T$2,FALSE)</f>
        <v>#REF!</v>
      </c>
      <c r="V147" s="78" t="str">
        <f>VLOOKUP($A147,Table2.5a!$A$3:$Y$198,E$2,FALSE)</f>
        <v>Ruby</v>
      </c>
      <c r="W147" s="79" t="str">
        <f>VLOOKUP($A147,Table2.5a!$A$3:$Y$198,F$2,FALSE)</f>
        <v>Ruby_grid</v>
      </c>
      <c r="X147" s="79" t="str">
        <f>VLOOKUP($A147,Table2.5a!$A$3:$Y$198,G$2,FALSE)</f>
        <v>Yukon-Koyukuk/Upper Tanana</v>
      </c>
      <c r="Y147" s="80">
        <f>VLOOKUP($A147,Table2.5a!$A$3:$Y$198,H$2,FALSE)</f>
        <v>196.20600000000002</v>
      </c>
      <c r="Z147" s="88" t="e">
        <f>VLOOKUP($A147,#REF!,E$2,FALSE)</f>
        <v>#REF!</v>
      </c>
      <c r="AA147" s="66" t="e">
        <f>VLOOKUP($A147,#REF!,F$2,FALSE)</f>
        <v>#REF!</v>
      </c>
      <c r="AB147" s="66" t="e">
        <f>VLOOKUP($A147,#REF!,G$2,FALSE)</f>
        <v>#REF!</v>
      </c>
      <c r="AC147" s="89" t="e">
        <f>VLOOKUP($A147,#REF!,H$2,FALSE)</f>
        <v>#REF!</v>
      </c>
      <c r="AD147" s="65">
        <f>VLOOKUP($A147,Table2.5a!$A$3:$Y$198,I$2,FALSE)</f>
        <v>261.608</v>
      </c>
      <c r="AE147" s="66">
        <f>VLOOKUP($A147,Table2.5a!$A$3:$Y$198,J$2,FALSE)</f>
        <v>106.41666666666667</v>
      </c>
      <c r="AF147" s="66">
        <f>VLOOKUP($A147,Table2.5a!$A$3:$Y$198,K$2,FALSE)</f>
        <v>0.75</v>
      </c>
      <c r="AG147" s="67">
        <f>VLOOKUP($A147,Table2.5a!$A$3:$Y$198,L$2,FALSE)</f>
        <v>198.92250000000001</v>
      </c>
      <c r="AH147" s="88" t="e">
        <f>VLOOKUP($A147,#REF!,I$2,FALSE)</f>
        <v>#REF!</v>
      </c>
      <c r="AI147" s="66" t="e">
        <f>VLOOKUP($A147,#REF!,J$2,FALSE)</f>
        <v>#REF!</v>
      </c>
      <c r="AJ147" s="66" t="e">
        <f>VLOOKUP($A147,#REF!,K$2,FALSE)</f>
        <v>#REF!</v>
      </c>
      <c r="AK147" s="89" t="e">
        <f>VLOOKUP($A147,#REF!,L$2,FALSE)</f>
        <v>#REF!</v>
      </c>
      <c r="AL147" s="65">
        <f>VLOOKUP($A147,Table2.5a!$A$3:$Y$198,M$2,FALSE)</f>
        <v>265.23</v>
      </c>
      <c r="AM147" s="66">
        <f>VLOOKUP($A147,Table2.5a!$A$3:$Y$198,N$2,FALSE)</f>
        <v>13.333333333333334</v>
      </c>
      <c r="AN147" s="66">
        <f>VLOOKUP($A147,Table2.5a!$A$3:$Y$198,O$2,FALSE)</f>
        <v>0.75</v>
      </c>
      <c r="AO147" s="67">
        <f>VLOOKUP($A147,Table2.5a!$A$3:$Y$198,P$2,FALSE)</f>
        <v>109.57650000000001</v>
      </c>
      <c r="AP147" s="88" t="e">
        <f>VLOOKUP($A147,#REF!,M$2,FALSE)</f>
        <v>#REF!</v>
      </c>
      <c r="AQ147" s="66" t="e">
        <f>VLOOKUP($A147,#REF!,N$2,FALSE)</f>
        <v>#REF!</v>
      </c>
      <c r="AR147" s="96" t="e">
        <f>VLOOKUP($A147,#REF!,O$2,FALSE)</f>
        <v>#REF!</v>
      </c>
      <c r="AS147" s="96" t="e">
        <f>VLOOKUP($A147,#REF!,P$2,FALSE)</f>
        <v>#REF!</v>
      </c>
      <c r="AT147" s="65">
        <f>VLOOKUP($A147,Table2.5a!$A$3:$Y$198,Q$2,FALSE)</f>
        <v>146.102</v>
      </c>
      <c r="AU147" s="66">
        <f>VLOOKUP($A147,Table2.5a!$A$3:$Y$198,R$2,FALSE)</f>
        <v>27.166666666666668</v>
      </c>
      <c r="AV147" s="66">
        <f>VLOOKUP($A147,Table2.5a!$A$3:$Y$198,S$2,FALSE)</f>
        <v>0.75</v>
      </c>
      <c r="AW147" s="67">
        <f>VLOOKUP($A147,Table2.5a!$A$3:$Y$198,T$2,FALSE)</f>
        <v>504.70500000000004</v>
      </c>
      <c r="AX147" s="88" t="e">
        <f>VLOOKUP($A147,#REF!,Q$2,FALSE)</f>
        <v>#REF!</v>
      </c>
      <c r="AY147" s="66" t="e">
        <f>VLOOKUP($A147,#REF!,R$2,FALSE)</f>
        <v>#REF!</v>
      </c>
      <c r="AZ147" s="66" t="e">
        <f>VLOOKUP($A147,#REF!,S$2,FALSE)</f>
        <v>#REF!</v>
      </c>
      <c r="BA147" s="89" t="e">
        <f>VLOOKUP($A147,#REF!,T$2,FALSE)</f>
        <v>#REF!</v>
      </c>
    </row>
    <row r="148" spans="1:53" x14ac:dyDescent="0.25">
      <c r="A148" t="s">
        <v>673</v>
      </c>
      <c r="B148">
        <f>VLOOKUP($A148,Table2.5a!$A$3:$Y$198,'2.5a comparison'!B$2,FALSE)</f>
        <v>331580</v>
      </c>
      <c r="C148">
        <f>VLOOKUP($A148,Table2.5a!$A$3:$Y$198,'2.5a comparison'!C$2,FALSE)</f>
        <v>169</v>
      </c>
      <c r="D148" t="str">
        <f>VLOOKUP($A148,Table2.5a!$A$3:$Y$198,'2.5a comparison'!D$2,FALSE)</f>
        <v>Alaska Village Electric Cooperative</v>
      </c>
      <c r="E148" s="4" t="e">
        <f>(VLOOKUP($A148,Table2.5a!$A$3:$Y$198,E$2,FALSE)-VLOOKUP($A148,#REF!,E$2,FALSE))/VLOOKUP($A148,Table2.5a!$A$3:$Y$198,E$2,FALSE)</f>
        <v>#VALUE!</v>
      </c>
      <c r="F148" s="4" t="e">
        <f>(VLOOKUP($A148,Table2.5a!$A$3:$Y$198,F$2,FALSE)-VLOOKUP($A148,#REF!,F$2,FALSE))/VLOOKUP($A148,Table2.5a!$A$3:$Y$198,F$2,FALSE)</f>
        <v>#VALUE!</v>
      </c>
      <c r="G148" s="4" t="e">
        <f>(VLOOKUP($A148,Table2.5a!$A$3:$Y$198,G$2,FALSE)-VLOOKUP($A148,#REF!,G$2,FALSE))/VLOOKUP($A148,Table2.5a!$A$3:$Y$198,G$2,FALSE)</f>
        <v>#VALUE!</v>
      </c>
      <c r="H148" s="4" t="e">
        <f>(VLOOKUP($A148,Table2.5a!$A$3:$Y$198,H$2,FALSE)-VLOOKUP($A148,#REF!,H$2,FALSE))/VLOOKUP($A148,Table2.5a!$A$3:$Y$198,H$2,FALSE)</f>
        <v>#REF!</v>
      </c>
      <c r="I148" s="4" t="e">
        <f>(VLOOKUP($A148,Table2.5a!$A$3:$Y$198,I$2,FALSE)-VLOOKUP($A148,#REF!,I$2,FALSE))/VLOOKUP($A148,Table2.5a!$A$3:$Y$198,I$2,FALSE)</f>
        <v>#REF!</v>
      </c>
      <c r="J148" s="4" t="e">
        <f>(VLOOKUP($A148,Table2.5a!$A$3:$Y$198,J$2,FALSE)-VLOOKUP($A148,#REF!,J$2,FALSE))/VLOOKUP($A148,Table2.5a!$A$3:$Y$198,J$2,FALSE)</f>
        <v>#REF!</v>
      </c>
      <c r="K148" s="4" t="e">
        <f>(VLOOKUP($A148,Table2.5a!$A$3:$Y$198,K$2,FALSE)-VLOOKUP($A148,#REF!,K$2,FALSE))/VLOOKUP($A148,Table2.5a!$A$3:$Y$198,K$2,FALSE)</f>
        <v>#REF!</v>
      </c>
      <c r="L148" s="4" t="e">
        <f>(VLOOKUP($A148,Table2.5a!$A$3:$Y$198,L$2,FALSE)-VLOOKUP($A148,#REF!,L$2,FALSE))/VLOOKUP($A148,Table2.5a!$A$3:$Y$198,L$2,FALSE)</f>
        <v>#REF!</v>
      </c>
      <c r="M148" s="4" t="e">
        <f>(VLOOKUP($A148,Table2.5a!$A$3:$Y$198,M$2,FALSE)-VLOOKUP($A148,#REF!,M$2,FALSE))/VLOOKUP($A148,Table2.5a!$A$3:$Y$198,M$2,FALSE)</f>
        <v>#REF!</v>
      </c>
      <c r="N148" s="4" t="e">
        <f>(VLOOKUP($A148,Table2.5a!$A$3:$Y$198,N$2,FALSE)-VLOOKUP($A148,#REF!,N$2,FALSE))/VLOOKUP($A148,Table2.5a!$A$3:$Y$198,N$2,FALSE)</f>
        <v>#REF!</v>
      </c>
      <c r="O148" s="4" t="e">
        <f>(VLOOKUP($A148,Table2.5a!$A$3:$Y$198,O$2,FALSE)-VLOOKUP($A148,#REF!,O$2,FALSE))/VLOOKUP($A148,Table2.5a!$A$3:$Y$198,O$2,FALSE)</f>
        <v>#REF!</v>
      </c>
      <c r="P148" s="4" t="e">
        <f>(VLOOKUP($A148,Table2.5a!$A$3:$Y$198,P$2,FALSE)-VLOOKUP($A148,#REF!,P$2,FALSE))/VLOOKUP($A148,Table2.5a!$A$3:$Y$198,P$2,FALSE)</f>
        <v>#REF!</v>
      </c>
      <c r="Q148" s="4" t="e">
        <f>(VLOOKUP($A148,Table2.5a!$A$3:$Y$198,Q$2,FALSE)-VLOOKUP($A148,#REF!,Q$2,FALSE))/VLOOKUP($A148,Table2.5a!$A$3:$Y$198,Q$2,FALSE)</f>
        <v>#REF!</v>
      </c>
      <c r="R148" s="4" t="e">
        <f>(VLOOKUP($A148,Table2.5a!$A$3:$Y$198,R$2,FALSE)-VLOOKUP($A148,#REF!,R$2,FALSE))/VLOOKUP($A148,Table2.5a!$A$3:$Y$198,R$2,FALSE)</f>
        <v>#REF!</v>
      </c>
      <c r="S148" s="4" t="e">
        <f>(VLOOKUP($A148,Table2.5a!$A$3:$Y$198,S$2,FALSE)-VLOOKUP($A148,#REF!,S$2,FALSE))/VLOOKUP($A148,Table2.5a!$A$3:$Y$198,S$2,FALSE)</f>
        <v>#REF!</v>
      </c>
      <c r="T148" s="4" t="e">
        <f>(VLOOKUP($A148,Table2.5a!$A$3:$Y$198,T$2,FALSE)-VLOOKUP($A148,#REF!,T$2,FALSE))/VLOOKUP($A148,Table2.5a!$A$3:$Y$198,T$2,FALSE)</f>
        <v>#REF!</v>
      </c>
      <c r="V148" s="78" t="str">
        <f>VLOOKUP($A148,Table2.5a!$A$3:$Y$198,E$2,FALSE)</f>
        <v>Russian Mission</v>
      </c>
      <c r="W148" s="79" t="str">
        <f>VLOOKUP($A148,Table2.5a!$A$3:$Y$198,F$2,FALSE)</f>
        <v>Russian Mission_grid</v>
      </c>
      <c r="X148" s="79" t="str">
        <f>VLOOKUP($A148,Table2.5a!$A$3:$Y$198,G$2,FALSE)</f>
        <v>Lower Yukon-Kuskokwim</v>
      </c>
      <c r="Y148" s="80">
        <f>VLOOKUP($A148,Table2.5a!$A$3:$Y$198,H$2,FALSE)</f>
        <v>205.02555805000006</v>
      </c>
      <c r="Z148" s="88" t="e">
        <f>VLOOKUP($A148,#REF!,E$2,FALSE)</f>
        <v>#REF!</v>
      </c>
      <c r="AA148" s="66" t="e">
        <f>VLOOKUP($A148,#REF!,F$2,FALSE)</f>
        <v>#REF!</v>
      </c>
      <c r="AB148" s="66" t="e">
        <f>VLOOKUP($A148,#REF!,G$2,FALSE)</f>
        <v>#REF!</v>
      </c>
      <c r="AC148" s="89" t="e">
        <f>VLOOKUP($A148,#REF!,H$2,FALSE)</f>
        <v>#REF!</v>
      </c>
      <c r="AD148" s="65">
        <f>VLOOKUP($A148,Table2.5a!$A$3:$Y$198,I$2,FALSE)</f>
        <v>406.40699999999998</v>
      </c>
      <c r="AE148" s="66">
        <f>VLOOKUP($A148,Table2.5a!$A$3:$Y$198,J$2,FALSE)</f>
        <v>78.75</v>
      </c>
      <c r="AF148" s="66">
        <f>VLOOKUP($A148,Table2.5a!$A$3:$Y$198,K$2,FALSE)</f>
        <v>0.50448333333333351</v>
      </c>
      <c r="AG148" s="67">
        <f>VLOOKUP($A148,Table2.5a!$A$3:$Y$198,L$2,FALSE)</f>
        <v>17.195818900000006</v>
      </c>
      <c r="AH148" s="88" t="e">
        <f>VLOOKUP($A148,#REF!,I$2,FALSE)</f>
        <v>#REF!</v>
      </c>
      <c r="AI148" s="66" t="e">
        <f>VLOOKUP($A148,#REF!,J$2,FALSE)</f>
        <v>#REF!</v>
      </c>
      <c r="AJ148" s="66" t="e">
        <f>VLOOKUP($A148,#REF!,K$2,FALSE)</f>
        <v>#REF!</v>
      </c>
      <c r="AK148" s="89" t="e">
        <f>VLOOKUP($A148,#REF!,L$2,FALSE)</f>
        <v>#REF!</v>
      </c>
      <c r="AL148" s="65">
        <f>VLOOKUP($A148,Table2.5a!$A$3:$Y$198,M$2,FALSE)</f>
        <v>34.085999999999999</v>
      </c>
      <c r="AM148" s="66">
        <f>VLOOKUP($A148,Table2.5a!$A$3:$Y$198,N$2,FALSE)</f>
        <v>7</v>
      </c>
      <c r="AN148" s="66">
        <f>VLOOKUP($A148,Table2.5a!$A$3:$Y$198,O$2,FALSE)</f>
        <v>0.50448333333333351</v>
      </c>
      <c r="AO148" s="67">
        <f>VLOOKUP($A148,Table2.5a!$A$3:$Y$198,P$2,FALSE)</f>
        <v>225.79513688333341</v>
      </c>
      <c r="AP148" s="88" t="e">
        <f>VLOOKUP($A148,#REF!,M$2,FALSE)</f>
        <v>#REF!</v>
      </c>
      <c r="AQ148" s="66" t="e">
        <f>VLOOKUP($A148,#REF!,N$2,FALSE)</f>
        <v>#REF!</v>
      </c>
      <c r="AR148" s="96" t="e">
        <f>VLOOKUP($A148,#REF!,O$2,FALSE)</f>
        <v>#REF!</v>
      </c>
      <c r="AS148" s="96" t="e">
        <f>VLOOKUP($A148,#REF!,P$2,FALSE)</f>
        <v>#REF!</v>
      </c>
      <c r="AT148" s="65">
        <f>VLOOKUP($A148,Table2.5a!$A$3:$Y$198,Q$2,FALSE)</f>
        <v>447.577</v>
      </c>
      <c r="AU148" s="66">
        <f>VLOOKUP($A148,Table2.5a!$A$3:$Y$198,R$2,FALSE)</f>
        <v>14.833333333333332</v>
      </c>
      <c r="AV148" s="66">
        <f>VLOOKUP($A148,Table2.5a!$A$3:$Y$198,S$2,FALSE)</f>
        <v>0.50448333333333351</v>
      </c>
      <c r="AW148" s="67">
        <f>VLOOKUP($A148,Table2.5a!$A$3:$Y$198,T$2,FALSE)</f>
        <v>448.01651383333348</v>
      </c>
      <c r="AX148" s="88" t="e">
        <f>VLOOKUP($A148,#REF!,Q$2,FALSE)</f>
        <v>#REF!</v>
      </c>
      <c r="AY148" s="66" t="e">
        <f>VLOOKUP($A148,#REF!,R$2,FALSE)</f>
        <v>#REF!</v>
      </c>
      <c r="AZ148" s="66" t="e">
        <f>VLOOKUP($A148,#REF!,S$2,FALSE)</f>
        <v>#REF!</v>
      </c>
      <c r="BA148" s="89" t="e">
        <f>VLOOKUP($A148,#REF!,T$2,FALSE)</f>
        <v>#REF!</v>
      </c>
    </row>
    <row r="149" spans="1:53" x14ac:dyDescent="0.25">
      <c r="A149" t="s">
        <v>950</v>
      </c>
      <c r="B149">
        <f>VLOOKUP($A149,Table2.5a!$A$3:$Y$198,'2.5a comparison'!B$2,FALSE)</f>
        <v>332550</v>
      </c>
      <c r="C149">
        <f>VLOOKUP($A149,Table2.5a!$A$3:$Y$198,'2.5a comparison'!C$2,FALSE)</f>
        <v>410</v>
      </c>
      <c r="D149" t="str">
        <f>VLOOKUP($A149,Table2.5a!$A$3:$Y$198,'2.5a comparison'!D$2,FALSE)</f>
        <v>Saint George, City of</v>
      </c>
      <c r="E149" s="4" t="e">
        <f>(VLOOKUP($A149,Table2.5a!$A$3:$Y$198,E$2,FALSE)-VLOOKUP($A149,#REF!,E$2,FALSE))/VLOOKUP($A149,Table2.5a!$A$3:$Y$198,E$2,FALSE)</f>
        <v>#VALUE!</v>
      </c>
      <c r="F149" s="4" t="e">
        <f>(VLOOKUP($A149,Table2.5a!$A$3:$Y$198,F$2,FALSE)-VLOOKUP($A149,#REF!,F$2,FALSE))/VLOOKUP($A149,Table2.5a!$A$3:$Y$198,F$2,FALSE)</f>
        <v>#VALUE!</v>
      </c>
      <c r="G149" s="4" t="e">
        <f>(VLOOKUP($A149,Table2.5a!$A$3:$Y$198,G$2,FALSE)-VLOOKUP($A149,#REF!,G$2,FALSE))/VLOOKUP($A149,Table2.5a!$A$3:$Y$198,G$2,FALSE)</f>
        <v>#VALUE!</v>
      </c>
      <c r="H149" s="4" t="e">
        <f>(VLOOKUP($A149,Table2.5a!$A$3:$Y$198,H$2,FALSE)-VLOOKUP($A149,#REF!,H$2,FALSE))/VLOOKUP($A149,Table2.5a!$A$3:$Y$198,H$2,FALSE)</f>
        <v>#REF!</v>
      </c>
      <c r="I149" s="4" t="e">
        <f>(VLOOKUP($A149,Table2.5a!$A$3:$Y$198,I$2,FALSE)-VLOOKUP($A149,#REF!,I$2,FALSE))/VLOOKUP($A149,Table2.5a!$A$3:$Y$198,I$2,FALSE)</f>
        <v>#REF!</v>
      </c>
      <c r="J149" s="4" t="e">
        <f>(VLOOKUP($A149,Table2.5a!$A$3:$Y$198,J$2,FALSE)-VLOOKUP($A149,#REF!,J$2,FALSE))/VLOOKUP($A149,Table2.5a!$A$3:$Y$198,J$2,FALSE)</f>
        <v>#REF!</v>
      </c>
      <c r="K149" s="4" t="e">
        <f>(VLOOKUP($A149,Table2.5a!$A$3:$Y$198,K$2,FALSE)-VLOOKUP($A149,#REF!,K$2,FALSE))/VLOOKUP($A149,Table2.5a!$A$3:$Y$198,K$2,FALSE)</f>
        <v>#REF!</v>
      </c>
      <c r="L149" s="4" t="e">
        <f>(VLOOKUP($A149,Table2.5a!$A$3:$Y$198,L$2,FALSE)-VLOOKUP($A149,#REF!,L$2,FALSE))/VLOOKUP($A149,Table2.5a!$A$3:$Y$198,L$2,FALSE)</f>
        <v>#REF!</v>
      </c>
      <c r="M149" s="4" t="e">
        <f>(VLOOKUP($A149,Table2.5a!$A$3:$Y$198,M$2,FALSE)-VLOOKUP($A149,#REF!,M$2,FALSE))/VLOOKUP($A149,Table2.5a!$A$3:$Y$198,M$2,FALSE)</f>
        <v>#REF!</v>
      </c>
      <c r="N149" s="4" t="e">
        <f>(VLOOKUP($A149,Table2.5a!$A$3:$Y$198,N$2,FALSE)-VLOOKUP($A149,#REF!,N$2,FALSE))/VLOOKUP($A149,Table2.5a!$A$3:$Y$198,N$2,FALSE)</f>
        <v>#REF!</v>
      </c>
      <c r="O149" s="4" t="e">
        <f>(VLOOKUP($A149,Table2.5a!$A$3:$Y$198,O$2,FALSE)-VLOOKUP($A149,#REF!,O$2,FALSE))/VLOOKUP($A149,Table2.5a!$A$3:$Y$198,O$2,FALSE)</f>
        <v>#REF!</v>
      </c>
      <c r="P149" s="4" t="e">
        <f>(VLOOKUP($A149,Table2.5a!$A$3:$Y$198,P$2,FALSE)-VLOOKUP($A149,#REF!,P$2,FALSE))/VLOOKUP($A149,Table2.5a!$A$3:$Y$198,P$2,FALSE)</f>
        <v>#REF!</v>
      </c>
      <c r="Q149" s="4" t="e">
        <f>(VLOOKUP($A149,Table2.5a!$A$3:$Y$198,Q$2,FALSE)-VLOOKUP($A149,#REF!,Q$2,FALSE))/VLOOKUP($A149,Table2.5a!$A$3:$Y$198,Q$2,FALSE)</f>
        <v>#REF!</v>
      </c>
      <c r="R149" s="4" t="e">
        <f>(VLOOKUP($A149,Table2.5a!$A$3:$Y$198,R$2,FALSE)-VLOOKUP($A149,#REF!,R$2,FALSE))/VLOOKUP($A149,Table2.5a!$A$3:$Y$198,R$2,FALSE)</f>
        <v>#REF!</v>
      </c>
      <c r="S149" s="4" t="e">
        <f>(VLOOKUP($A149,Table2.5a!$A$3:$Y$198,S$2,FALSE)-VLOOKUP($A149,#REF!,S$2,FALSE))/VLOOKUP($A149,Table2.5a!$A$3:$Y$198,S$2,FALSE)</f>
        <v>#REF!</v>
      </c>
      <c r="T149" s="4" t="e">
        <f>(VLOOKUP($A149,Table2.5a!$A$3:$Y$198,T$2,FALSE)-VLOOKUP($A149,#REF!,T$2,FALSE))/VLOOKUP($A149,Table2.5a!$A$3:$Y$198,T$2,FALSE)</f>
        <v>#REF!</v>
      </c>
      <c r="V149" s="78" t="str">
        <f>VLOOKUP($A149,Table2.5a!$A$3:$Y$198,E$2,FALSE)</f>
        <v>Saint George</v>
      </c>
      <c r="W149" s="79" t="str">
        <f>VLOOKUP($A149,Table2.5a!$A$3:$Y$198,F$2,FALSE)</f>
        <v>Saint George_grid</v>
      </c>
      <c r="X149" s="79" t="str">
        <f>VLOOKUP($A149,Table2.5a!$A$3:$Y$198,G$2,FALSE)</f>
        <v>Aleutians</v>
      </c>
      <c r="Y149" s="80">
        <f>VLOOKUP($A149,Table2.5a!$A$3:$Y$198,H$2,FALSE)</f>
        <v>122.608</v>
      </c>
      <c r="Z149" s="88" t="e">
        <f>VLOOKUP($A149,#REF!,E$2,FALSE)</f>
        <v>#REF!</v>
      </c>
      <c r="AA149" s="66" t="e">
        <f>VLOOKUP($A149,#REF!,F$2,FALSE)</f>
        <v>#REF!</v>
      </c>
      <c r="AB149" s="66" t="e">
        <f>VLOOKUP($A149,#REF!,G$2,FALSE)</f>
        <v>#REF!</v>
      </c>
      <c r="AC149" s="89" t="e">
        <f>VLOOKUP($A149,#REF!,H$2,FALSE)</f>
        <v>#REF!</v>
      </c>
      <c r="AD149" s="65">
        <f>VLOOKUP($A149,Table2.5a!$A$3:$Y$198,I$2,FALSE)</f>
        <v>122.608</v>
      </c>
      <c r="AE149" s="66">
        <f>VLOOKUP($A149,Table2.5a!$A$3:$Y$198,J$2,FALSE)</f>
        <v>39.1</v>
      </c>
      <c r="AF149" s="66">
        <f>VLOOKUP($A149,Table2.5a!$A$3:$Y$198,K$2,FALSE)</f>
        <v>1</v>
      </c>
      <c r="AG149" s="67">
        <f>VLOOKUP($A149,Table2.5a!$A$3:$Y$198,L$2,FALSE)</f>
        <v>77.947999999999993</v>
      </c>
      <c r="AH149" s="88" t="e">
        <f>VLOOKUP($A149,#REF!,I$2,FALSE)</f>
        <v>#REF!</v>
      </c>
      <c r="AI149" s="66" t="e">
        <f>VLOOKUP($A149,#REF!,J$2,FALSE)</f>
        <v>#REF!</v>
      </c>
      <c r="AJ149" s="66" t="e">
        <f>VLOOKUP($A149,#REF!,K$2,FALSE)</f>
        <v>#REF!</v>
      </c>
      <c r="AK149" s="89" t="e">
        <f>VLOOKUP($A149,#REF!,L$2,FALSE)</f>
        <v>#REF!</v>
      </c>
      <c r="AL149" s="65">
        <f>VLOOKUP($A149,Table2.5a!$A$3:$Y$198,M$2,FALSE)</f>
        <v>77.947999999999993</v>
      </c>
      <c r="AM149" s="66">
        <f>VLOOKUP($A149,Table2.5a!$A$3:$Y$198,N$2,FALSE)</f>
        <v>5.9</v>
      </c>
      <c r="AN149" s="66">
        <f>VLOOKUP($A149,Table2.5a!$A$3:$Y$198,O$2,FALSE)</f>
        <v>1</v>
      </c>
      <c r="AO149" s="67">
        <f>VLOOKUP($A149,Table2.5a!$A$3:$Y$198,P$2,FALSE)</f>
        <v>140.06899999999999</v>
      </c>
      <c r="AP149" s="88" t="e">
        <f>VLOOKUP($A149,#REF!,M$2,FALSE)</f>
        <v>#REF!</v>
      </c>
      <c r="AQ149" s="66" t="e">
        <f>VLOOKUP($A149,#REF!,N$2,FALSE)</f>
        <v>#REF!</v>
      </c>
      <c r="AR149" s="96" t="e">
        <f>VLOOKUP($A149,#REF!,O$2,FALSE)</f>
        <v>#REF!</v>
      </c>
      <c r="AS149" s="96" t="e">
        <f>VLOOKUP($A149,#REF!,P$2,FALSE)</f>
        <v>#REF!</v>
      </c>
      <c r="AT149" s="65">
        <f>VLOOKUP($A149,Table2.5a!$A$3:$Y$198,Q$2,FALSE)</f>
        <v>140.06899999999999</v>
      </c>
      <c r="AU149" s="66">
        <f>VLOOKUP($A149,Table2.5a!$A$3:$Y$198,R$2,FALSE)</f>
        <v>26.2</v>
      </c>
      <c r="AV149" s="66">
        <f>VLOOKUP($A149,Table2.5a!$A$3:$Y$198,S$2,FALSE)</f>
        <v>1</v>
      </c>
      <c r="AW149" s="67">
        <f>VLOOKUP($A149,Table2.5a!$A$3:$Y$198,T$2,FALSE)</f>
        <v>340.625</v>
      </c>
      <c r="AX149" s="88" t="e">
        <f>VLOOKUP($A149,#REF!,Q$2,FALSE)</f>
        <v>#REF!</v>
      </c>
      <c r="AY149" s="66" t="e">
        <f>VLOOKUP($A149,#REF!,R$2,FALSE)</f>
        <v>#REF!</v>
      </c>
      <c r="AZ149" s="66" t="e">
        <f>VLOOKUP($A149,#REF!,S$2,FALSE)</f>
        <v>#REF!</v>
      </c>
      <c r="BA149" s="89" t="e">
        <f>VLOOKUP($A149,#REF!,T$2,FALSE)</f>
        <v>#REF!</v>
      </c>
    </row>
    <row r="150" spans="1:53" x14ac:dyDescent="0.25">
      <c r="A150" t="s">
        <v>679</v>
      </c>
      <c r="B150">
        <f>VLOOKUP($A150,Table2.5a!$A$3:$Y$198,'2.5a comparison'!B$2,FALSE)</f>
        <v>331660</v>
      </c>
      <c r="C150">
        <f>VLOOKUP($A150,Table2.5a!$A$3:$Y$198,'2.5a comparison'!C$2,FALSE)</f>
        <v>169</v>
      </c>
      <c r="D150" t="str">
        <f>VLOOKUP($A150,Table2.5a!$A$3:$Y$198,'2.5a comparison'!D$2,FALSE)</f>
        <v>Alaska Village Electric Cooperative</v>
      </c>
      <c r="E150" s="4" t="e">
        <f>(VLOOKUP($A150,Table2.5a!$A$3:$Y$198,E$2,FALSE)-VLOOKUP($A150,#REF!,E$2,FALSE))/VLOOKUP($A150,Table2.5a!$A$3:$Y$198,E$2,FALSE)</f>
        <v>#VALUE!</v>
      </c>
      <c r="F150" s="4" t="e">
        <f>(VLOOKUP($A150,Table2.5a!$A$3:$Y$198,F$2,FALSE)-VLOOKUP($A150,#REF!,F$2,FALSE))/VLOOKUP($A150,Table2.5a!$A$3:$Y$198,F$2,FALSE)</f>
        <v>#VALUE!</v>
      </c>
      <c r="G150" s="4" t="e">
        <f>(VLOOKUP($A150,Table2.5a!$A$3:$Y$198,G$2,FALSE)-VLOOKUP($A150,#REF!,G$2,FALSE))/VLOOKUP($A150,Table2.5a!$A$3:$Y$198,G$2,FALSE)</f>
        <v>#VALUE!</v>
      </c>
      <c r="H150" s="4" t="e">
        <f>(VLOOKUP($A150,Table2.5a!$A$3:$Y$198,H$2,FALSE)-VLOOKUP($A150,#REF!,H$2,FALSE))/VLOOKUP($A150,Table2.5a!$A$3:$Y$198,H$2,FALSE)</f>
        <v>#REF!</v>
      </c>
      <c r="I150" s="4" t="e">
        <f>(VLOOKUP($A150,Table2.5a!$A$3:$Y$198,I$2,FALSE)-VLOOKUP($A150,#REF!,I$2,FALSE))/VLOOKUP($A150,Table2.5a!$A$3:$Y$198,I$2,FALSE)</f>
        <v>#REF!</v>
      </c>
      <c r="J150" s="4" t="e">
        <f>(VLOOKUP($A150,Table2.5a!$A$3:$Y$198,J$2,FALSE)-VLOOKUP($A150,#REF!,J$2,FALSE))/VLOOKUP($A150,Table2.5a!$A$3:$Y$198,J$2,FALSE)</f>
        <v>#REF!</v>
      </c>
      <c r="K150" s="4" t="e">
        <f>(VLOOKUP($A150,Table2.5a!$A$3:$Y$198,K$2,FALSE)-VLOOKUP($A150,#REF!,K$2,FALSE))/VLOOKUP($A150,Table2.5a!$A$3:$Y$198,K$2,FALSE)</f>
        <v>#REF!</v>
      </c>
      <c r="L150" s="4" t="e">
        <f>(VLOOKUP($A150,Table2.5a!$A$3:$Y$198,L$2,FALSE)-VLOOKUP($A150,#REF!,L$2,FALSE))/VLOOKUP($A150,Table2.5a!$A$3:$Y$198,L$2,FALSE)</f>
        <v>#REF!</v>
      </c>
      <c r="M150" s="4" t="e">
        <f>(VLOOKUP($A150,Table2.5a!$A$3:$Y$198,M$2,FALSE)-VLOOKUP($A150,#REF!,M$2,FALSE))/VLOOKUP($A150,Table2.5a!$A$3:$Y$198,M$2,FALSE)</f>
        <v>#REF!</v>
      </c>
      <c r="N150" s="4" t="e">
        <f>(VLOOKUP($A150,Table2.5a!$A$3:$Y$198,N$2,FALSE)-VLOOKUP($A150,#REF!,N$2,FALSE))/VLOOKUP($A150,Table2.5a!$A$3:$Y$198,N$2,FALSE)</f>
        <v>#REF!</v>
      </c>
      <c r="O150" s="4" t="e">
        <f>(VLOOKUP($A150,Table2.5a!$A$3:$Y$198,O$2,FALSE)-VLOOKUP($A150,#REF!,O$2,FALSE))/VLOOKUP($A150,Table2.5a!$A$3:$Y$198,O$2,FALSE)</f>
        <v>#REF!</v>
      </c>
      <c r="P150" s="4" t="e">
        <f>(VLOOKUP($A150,Table2.5a!$A$3:$Y$198,P$2,FALSE)-VLOOKUP($A150,#REF!,P$2,FALSE))/VLOOKUP($A150,Table2.5a!$A$3:$Y$198,P$2,FALSE)</f>
        <v>#REF!</v>
      </c>
      <c r="Q150" s="4" t="e">
        <f>(VLOOKUP($A150,Table2.5a!$A$3:$Y$198,Q$2,FALSE)-VLOOKUP($A150,#REF!,Q$2,FALSE))/VLOOKUP($A150,Table2.5a!$A$3:$Y$198,Q$2,FALSE)</f>
        <v>#REF!</v>
      </c>
      <c r="R150" s="4" t="e">
        <f>(VLOOKUP($A150,Table2.5a!$A$3:$Y$198,R$2,FALSE)-VLOOKUP($A150,#REF!,R$2,FALSE))/VLOOKUP($A150,Table2.5a!$A$3:$Y$198,R$2,FALSE)</f>
        <v>#REF!</v>
      </c>
      <c r="S150" s="4" t="e">
        <f>(VLOOKUP($A150,Table2.5a!$A$3:$Y$198,S$2,FALSE)-VLOOKUP($A150,#REF!,S$2,FALSE))/VLOOKUP($A150,Table2.5a!$A$3:$Y$198,S$2,FALSE)</f>
        <v>#REF!</v>
      </c>
      <c r="T150" s="4" t="e">
        <f>(VLOOKUP($A150,Table2.5a!$A$3:$Y$198,T$2,FALSE)-VLOOKUP($A150,#REF!,T$2,FALSE))/VLOOKUP($A150,Table2.5a!$A$3:$Y$198,T$2,FALSE)</f>
        <v>#REF!</v>
      </c>
      <c r="V150" s="78" t="str">
        <f>VLOOKUP($A150,Table2.5a!$A$3:$Y$198,E$2,FALSE)</f>
        <v>Saint Mary's, Andreafsky</v>
      </c>
      <c r="W150" s="79" t="str">
        <f>VLOOKUP($A150,Table2.5a!$A$3:$Y$198,F$2,FALSE)</f>
        <v>Saint Mary's_grid</v>
      </c>
      <c r="X150" s="79" t="str">
        <f>VLOOKUP($A150,Table2.5a!$A$3:$Y$198,G$2,FALSE)</f>
        <v>Lower Yukon-Kuskokwim</v>
      </c>
      <c r="Y150" s="80">
        <f>VLOOKUP($A150,Table2.5a!$A$3:$Y$198,H$2,FALSE)</f>
        <v>393.74552490000008</v>
      </c>
      <c r="Z150" s="88" t="e">
        <f>VLOOKUP($A150,#REF!,E$2,FALSE)</f>
        <v>#REF!</v>
      </c>
      <c r="AA150" s="66" t="e">
        <f>VLOOKUP($A150,#REF!,F$2,FALSE)</f>
        <v>#REF!</v>
      </c>
      <c r="AB150" s="66" t="e">
        <f>VLOOKUP($A150,#REF!,G$2,FALSE)</f>
        <v>#REF!</v>
      </c>
      <c r="AC150" s="89" t="e">
        <f>VLOOKUP($A150,#REF!,H$2,FALSE)</f>
        <v>#REF!</v>
      </c>
      <c r="AD150" s="65">
        <f>VLOOKUP($A150,Table2.5a!$A$3:$Y$198,I$2,FALSE)</f>
        <v>872.22799999999995</v>
      </c>
      <c r="AE150" s="66">
        <f>VLOOKUP($A150,Table2.5a!$A$3:$Y$198,J$2,FALSE)</f>
        <v>178.08333333333334</v>
      </c>
      <c r="AF150" s="66">
        <f>VLOOKUP($A150,Table2.5a!$A$3:$Y$198,K$2,FALSE)</f>
        <v>0.45142500000000013</v>
      </c>
      <c r="AG150" s="67">
        <f>VLOOKUP($A150,Table2.5a!$A$3:$Y$198,L$2,FALSE)</f>
        <v>165.27030390000004</v>
      </c>
      <c r="AH150" s="88" t="e">
        <f>VLOOKUP($A150,#REF!,I$2,FALSE)</f>
        <v>#REF!</v>
      </c>
      <c r="AI150" s="66" t="e">
        <f>VLOOKUP($A150,#REF!,J$2,FALSE)</f>
        <v>#REF!</v>
      </c>
      <c r="AJ150" s="66" t="e">
        <f>VLOOKUP($A150,#REF!,K$2,FALSE)</f>
        <v>#REF!</v>
      </c>
      <c r="AK150" s="89" t="e">
        <f>VLOOKUP($A150,#REF!,L$2,FALSE)</f>
        <v>#REF!</v>
      </c>
      <c r="AL150" s="65">
        <f>VLOOKUP($A150,Table2.5a!$A$3:$Y$198,M$2,FALSE)</f>
        <v>366.108</v>
      </c>
      <c r="AM150" s="66">
        <f>VLOOKUP($A150,Table2.5a!$A$3:$Y$198,N$2,FALSE)</f>
        <v>17</v>
      </c>
      <c r="AN150" s="66">
        <f>VLOOKUP($A150,Table2.5a!$A$3:$Y$198,O$2,FALSE)</f>
        <v>0.45142500000000013</v>
      </c>
      <c r="AO150" s="67">
        <f>VLOOKUP($A150,Table2.5a!$A$3:$Y$198,P$2,FALSE)</f>
        <v>623.91268680000019</v>
      </c>
      <c r="AP150" s="88" t="e">
        <f>VLOOKUP($A150,#REF!,M$2,FALSE)</f>
        <v>#REF!</v>
      </c>
      <c r="AQ150" s="66" t="e">
        <f>VLOOKUP($A150,#REF!,N$2,FALSE)</f>
        <v>#REF!</v>
      </c>
      <c r="AR150" s="96" t="e">
        <f>VLOOKUP($A150,#REF!,O$2,FALSE)</f>
        <v>#REF!</v>
      </c>
      <c r="AS150" s="96" t="e">
        <f>VLOOKUP($A150,#REF!,P$2,FALSE)</f>
        <v>#REF!</v>
      </c>
      <c r="AT150" s="65">
        <f>VLOOKUP($A150,Table2.5a!$A$3:$Y$198,Q$2,FALSE)</f>
        <v>1382.096</v>
      </c>
      <c r="AU150" s="66">
        <f>VLOOKUP($A150,Table2.5a!$A$3:$Y$198,R$2,FALSE)</f>
        <v>60.083333333333329</v>
      </c>
      <c r="AV150" s="66">
        <f>VLOOKUP($A150,Table2.5a!$A$3:$Y$198,S$2,FALSE)</f>
        <v>0.45142500000000013</v>
      </c>
      <c r="AW150" s="67">
        <f>VLOOKUP($A150,Table2.5a!$A$3:$Y$198,T$2,FALSE)</f>
        <v>1182.9285156000003</v>
      </c>
      <c r="AX150" s="88" t="e">
        <f>VLOOKUP($A150,#REF!,Q$2,FALSE)</f>
        <v>#REF!</v>
      </c>
      <c r="AY150" s="66" t="e">
        <f>VLOOKUP($A150,#REF!,R$2,FALSE)</f>
        <v>#REF!</v>
      </c>
      <c r="AZ150" s="66" t="e">
        <f>VLOOKUP($A150,#REF!,S$2,FALSE)</f>
        <v>#REF!</v>
      </c>
      <c r="BA150" s="89" t="e">
        <f>VLOOKUP($A150,#REF!,T$2,FALSE)</f>
        <v>#REF!</v>
      </c>
    </row>
    <row r="151" spans="1:53" x14ac:dyDescent="0.25">
      <c r="A151" t="s">
        <v>680</v>
      </c>
      <c r="B151">
        <f>VLOOKUP($A151,Table2.5a!$A$3:$Y$198,'2.5a comparison'!B$2,FALSE)</f>
        <v>331670</v>
      </c>
      <c r="C151">
        <f>VLOOKUP($A151,Table2.5a!$A$3:$Y$198,'2.5a comparison'!C$2,FALSE)</f>
        <v>169</v>
      </c>
      <c r="D151" t="str">
        <f>VLOOKUP($A151,Table2.5a!$A$3:$Y$198,'2.5a comparison'!D$2,FALSE)</f>
        <v>Alaska Village Electric Cooperative</v>
      </c>
      <c r="E151" s="4" t="e">
        <f>(VLOOKUP($A151,Table2.5a!$A$3:$Y$198,E$2,FALSE)-VLOOKUP($A151,#REF!,E$2,FALSE))/VLOOKUP($A151,Table2.5a!$A$3:$Y$198,E$2,FALSE)</f>
        <v>#VALUE!</v>
      </c>
      <c r="F151" s="4" t="e">
        <f>(VLOOKUP($A151,Table2.5a!$A$3:$Y$198,F$2,FALSE)-VLOOKUP($A151,#REF!,F$2,FALSE))/VLOOKUP($A151,Table2.5a!$A$3:$Y$198,F$2,FALSE)</f>
        <v>#VALUE!</v>
      </c>
      <c r="G151" s="4" t="e">
        <f>(VLOOKUP($A151,Table2.5a!$A$3:$Y$198,G$2,FALSE)-VLOOKUP($A151,#REF!,G$2,FALSE))/VLOOKUP($A151,Table2.5a!$A$3:$Y$198,G$2,FALSE)</f>
        <v>#VALUE!</v>
      </c>
      <c r="H151" s="4" t="e">
        <f>(VLOOKUP($A151,Table2.5a!$A$3:$Y$198,H$2,FALSE)-VLOOKUP($A151,#REF!,H$2,FALSE))/VLOOKUP($A151,Table2.5a!$A$3:$Y$198,H$2,FALSE)</f>
        <v>#REF!</v>
      </c>
      <c r="I151" s="4" t="e">
        <f>(VLOOKUP($A151,Table2.5a!$A$3:$Y$198,I$2,FALSE)-VLOOKUP($A151,#REF!,I$2,FALSE))/VLOOKUP($A151,Table2.5a!$A$3:$Y$198,I$2,FALSE)</f>
        <v>#REF!</v>
      </c>
      <c r="J151" s="4" t="e">
        <f>(VLOOKUP($A151,Table2.5a!$A$3:$Y$198,J$2,FALSE)-VLOOKUP($A151,#REF!,J$2,FALSE))/VLOOKUP($A151,Table2.5a!$A$3:$Y$198,J$2,FALSE)</f>
        <v>#REF!</v>
      </c>
      <c r="K151" s="4" t="e">
        <f>(VLOOKUP($A151,Table2.5a!$A$3:$Y$198,K$2,FALSE)-VLOOKUP($A151,#REF!,K$2,FALSE))/VLOOKUP($A151,Table2.5a!$A$3:$Y$198,K$2,FALSE)</f>
        <v>#REF!</v>
      </c>
      <c r="L151" s="4" t="e">
        <f>(VLOOKUP($A151,Table2.5a!$A$3:$Y$198,L$2,FALSE)-VLOOKUP($A151,#REF!,L$2,FALSE))/VLOOKUP($A151,Table2.5a!$A$3:$Y$198,L$2,FALSE)</f>
        <v>#REF!</v>
      </c>
      <c r="M151" s="4" t="e">
        <f>(VLOOKUP($A151,Table2.5a!$A$3:$Y$198,M$2,FALSE)-VLOOKUP($A151,#REF!,M$2,FALSE))/VLOOKUP($A151,Table2.5a!$A$3:$Y$198,M$2,FALSE)</f>
        <v>#REF!</v>
      </c>
      <c r="N151" s="4" t="e">
        <f>(VLOOKUP($A151,Table2.5a!$A$3:$Y$198,N$2,FALSE)-VLOOKUP($A151,#REF!,N$2,FALSE))/VLOOKUP($A151,Table2.5a!$A$3:$Y$198,N$2,FALSE)</f>
        <v>#REF!</v>
      </c>
      <c r="O151" s="4" t="e">
        <f>(VLOOKUP($A151,Table2.5a!$A$3:$Y$198,O$2,FALSE)-VLOOKUP($A151,#REF!,O$2,FALSE))/VLOOKUP($A151,Table2.5a!$A$3:$Y$198,O$2,FALSE)</f>
        <v>#REF!</v>
      </c>
      <c r="P151" s="4" t="e">
        <f>(VLOOKUP($A151,Table2.5a!$A$3:$Y$198,P$2,FALSE)-VLOOKUP($A151,#REF!,P$2,FALSE))/VLOOKUP($A151,Table2.5a!$A$3:$Y$198,P$2,FALSE)</f>
        <v>#REF!</v>
      </c>
      <c r="Q151" s="4" t="e">
        <f>(VLOOKUP($A151,Table2.5a!$A$3:$Y$198,Q$2,FALSE)-VLOOKUP($A151,#REF!,Q$2,FALSE))/VLOOKUP($A151,Table2.5a!$A$3:$Y$198,Q$2,FALSE)</f>
        <v>#REF!</v>
      </c>
      <c r="R151" s="4" t="e">
        <f>(VLOOKUP($A151,Table2.5a!$A$3:$Y$198,R$2,FALSE)-VLOOKUP($A151,#REF!,R$2,FALSE))/VLOOKUP($A151,Table2.5a!$A$3:$Y$198,R$2,FALSE)</f>
        <v>#REF!</v>
      </c>
      <c r="S151" s="4" t="e">
        <f>(VLOOKUP($A151,Table2.5a!$A$3:$Y$198,S$2,FALSE)-VLOOKUP($A151,#REF!,S$2,FALSE))/VLOOKUP($A151,Table2.5a!$A$3:$Y$198,S$2,FALSE)</f>
        <v>#REF!</v>
      </c>
      <c r="T151" s="4" t="e">
        <f>(VLOOKUP($A151,Table2.5a!$A$3:$Y$198,T$2,FALSE)-VLOOKUP($A151,#REF!,T$2,FALSE))/VLOOKUP($A151,Table2.5a!$A$3:$Y$198,T$2,FALSE)</f>
        <v>#REF!</v>
      </c>
      <c r="V151" s="78" t="str">
        <f>VLOOKUP($A151,Table2.5a!$A$3:$Y$198,E$2,FALSE)</f>
        <v>Saint Michael</v>
      </c>
      <c r="W151" s="79" t="str">
        <f>VLOOKUP($A151,Table2.5a!$A$3:$Y$198,F$2,FALSE)</f>
        <v>Stebbins_grid</v>
      </c>
      <c r="X151" s="79" t="str">
        <f>VLOOKUP($A151,Table2.5a!$A$3:$Y$198,G$2,FALSE)</f>
        <v>Bering Straits</v>
      </c>
      <c r="Y151" s="80">
        <f>VLOOKUP($A151,Table2.5a!$A$3:$Y$198,H$2,FALSE)</f>
        <v>310.88403176666668</v>
      </c>
      <c r="Z151" s="88" t="e">
        <f>VLOOKUP($A151,#REF!,E$2,FALSE)</f>
        <v>#REF!</v>
      </c>
      <c r="AA151" s="66" t="e">
        <f>VLOOKUP($A151,#REF!,F$2,FALSE)</f>
        <v>#REF!</v>
      </c>
      <c r="AB151" s="66" t="e">
        <f>VLOOKUP($A151,#REF!,G$2,FALSE)</f>
        <v>#REF!</v>
      </c>
      <c r="AC151" s="89" t="e">
        <f>VLOOKUP($A151,#REF!,H$2,FALSE)</f>
        <v>#REF!</v>
      </c>
      <c r="AD151" s="65">
        <f>VLOOKUP($A151,Table2.5a!$A$3:$Y$198,I$2,FALSE)</f>
        <v>602.76099999999997</v>
      </c>
      <c r="AE151" s="66">
        <f>VLOOKUP($A151,Table2.5a!$A$3:$Y$198,J$2,FALSE)</f>
        <v>87.666666666666671</v>
      </c>
      <c r="AF151" s="66">
        <f>VLOOKUP($A151,Table2.5a!$A$3:$Y$198,K$2,FALSE)</f>
        <v>0.51576666666666671</v>
      </c>
      <c r="AG151" s="67">
        <f>VLOOKUP($A151,Table2.5a!$A$3:$Y$198,L$2,FALSE)</f>
        <v>115.38783443333334</v>
      </c>
      <c r="AH151" s="88" t="e">
        <f>VLOOKUP($A151,#REF!,I$2,FALSE)</f>
        <v>#REF!</v>
      </c>
      <c r="AI151" s="66" t="e">
        <f>VLOOKUP($A151,#REF!,J$2,FALSE)</f>
        <v>#REF!</v>
      </c>
      <c r="AJ151" s="66" t="e">
        <f>VLOOKUP($A151,#REF!,K$2,FALSE)</f>
        <v>#REF!</v>
      </c>
      <c r="AK151" s="89" t="e">
        <f>VLOOKUP($A151,#REF!,L$2,FALSE)</f>
        <v>#REF!</v>
      </c>
      <c r="AL151" s="65">
        <f>VLOOKUP($A151,Table2.5a!$A$3:$Y$198,M$2,FALSE)</f>
        <v>223.721</v>
      </c>
      <c r="AM151" s="66">
        <f>VLOOKUP($A151,Table2.5a!$A$3:$Y$198,N$2,FALSE)</f>
        <v>10</v>
      </c>
      <c r="AN151" s="66">
        <f>VLOOKUP($A151,Table2.5a!$A$3:$Y$198,O$2,FALSE)</f>
        <v>0.51576666666666671</v>
      </c>
      <c r="AO151" s="67">
        <f>VLOOKUP($A151,Table2.5a!$A$3:$Y$198,P$2,FALSE)</f>
        <v>496.00970873333335</v>
      </c>
      <c r="AP151" s="88" t="e">
        <f>VLOOKUP($A151,#REF!,M$2,FALSE)</f>
        <v>#REF!</v>
      </c>
      <c r="AQ151" s="66" t="e">
        <f>VLOOKUP($A151,#REF!,N$2,FALSE)</f>
        <v>#REF!</v>
      </c>
      <c r="AR151" s="96" t="e">
        <f>VLOOKUP($A151,#REF!,O$2,FALSE)</f>
        <v>#REF!</v>
      </c>
      <c r="AS151" s="96" t="e">
        <f>VLOOKUP($A151,#REF!,P$2,FALSE)</f>
        <v>#REF!</v>
      </c>
      <c r="AT151" s="65">
        <f>VLOOKUP($A151,Table2.5a!$A$3:$Y$198,Q$2,FALSE)</f>
        <v>961.69399999999996</v>
      </c>
      <c r="AU151" s="66">
        <f>VLOOKUP($A151,Table2.5a!$A$3:$Y$198,R$2,FALSE)</f>
        <v>39</v>
      </c>
      <c r="AV151" s="66">
        <f>VLOOKUP($A151,Table2.5a!$A$3:$Y$198,S$2,FALSE)</f>
        <v>0.51576666666666671</v>
      </c>
      <c r="AW151" s="67">
        <f>VLOOKUP($A151,Table2.5a!$A$3:$Y$198,T$2,FALSE)</f>
        <v>922.28157493333333</v>
      </c>
      <c r="AX151" s="88" t="e">
        <f>VLOOKUP($A151,#REF!,Q$2,FALSE)</f>
        <v>#REF!</v>
      </c>
      <c r="AY151" s="66" t="e">
        <f>VLOOKUP($A151,#REF!,R$2,FALSE)</f>
        <v>#REF!</v>
      </c>
      <c r="AZ151" s="66" t="e">
        <f>VLOOKUP($A151,#REF!,S$2,FALSE)</f>
        <v>#REF!</v>
      </c>
      <c r="BA151" s="89" t="e">
        <f>VLOOKUP($A151,#REF!,T$2,FALSE)</f>
        <v>#REF!</v>
      </c>
    </row>
    <row r="152" spans="1:53" x14ac:dyDescent="0.25">
      <c r="A152" t="s">
        <v>843</v>
      </c>
      <c r="B152">
        <f>VLOOKUP($A152,Table2.5a!$A$3:$Y$198,'2.5a comparison'!B$2,FALSE)</f>
        <v>332560</v>
      </c>
      <c r="C152">
        <f>VLOOKUP($A152,Table2.5a!$A$3:$Y$198,'2.5a comparison'!C$2,FALSE)</f>
        <v>339</v>
      </c>
      <c r="D152" t="str">
        <f>VLOOKUP($A152,Table2.5a!$A$3:$Y$198,'2.5a comparison'!D$2,FALSE)</f>
        <v>Saint Paul Municipal Electric</v>
      </c>
      <c r="E152" s="4" t="e">
        <f>(VLOOKUP($A152,Table2.5a!$A$3:$Y$198,E$2,FALSE)-VLOOKUP($A152,#REF!,E$2,FALSE))/VLOOKUP($A152,Table2.5a!$A$3:$Y$198,E$2,FALSE)</f>
        <v>#VALUE!</v>
      </c>
      <c r="F152" s="4" t="e">
        <f>(VLOOKUP($A152,Table2.5a!$A$3:$Y$198,F$2,FALSE)-VLOOKUP($A152,#REF!,F$2,FALSE))/VLOOKUP($A152,Table2.5a!$A$3:$Y$198,F$2,FALSE)</f>
        <v>#VALUE!</v>
      </c>
      <c r="G152" s="4" t="e">
        <f>(VLOOKUP($A152,Table2.5a!$A$3:$Y$198,G$2,FALSE)-VLOOKUP($A152,#REF!,G$2,FALSE))/VLOOKUP($A152,Table2.5a!$A$3:$Y$198,G$2,FALSE)</f>
        <v>#VALUE!</v>
      </c>
      <c r="H152" s="4" t="e">
        <f>(VLOOKUP($A152,Table2.5a!$A$3:$Y$198,H$2,FALSE)-VLOOKUP($A152,#REF!,H$2,FALSE))/VLOOKUP($A152,Table2.5a!$A$3:$Y$198,H$2,FALSE)</f>
        <v>#REF!</v>
      </c>
      <c r="I152" s="4" t="e">
        <f>(VLOOKUP($A152,Table2.5a!$A$3:$Y$198,I$2,FALSE)-VLOOKUP($A152,#REF!,I$2,FALSE))/VLOOKUP($A152,Table2.5a!$A$3:$Y$198,I$2,FALSE)</f>
        <v>#REF!</v>
      </c>
      <c r="J152" s="4" t="e">
        <f>(VLOOKUP($A152,Table2.5a!$A$3:$Y$198,J$2,FALSE)-VLOOKUP($A152,#REF!,J$2,FALSE))/VLOOKUP($A152,Table2.5a!$A$3:$Y$198,J$2,FALSE)</f>
        <v>#REF!</v>
      </c>
      <c r="K152" s="4" t="e">
        <f>(VLOOKUP($A152,Table2.5a!$A$3:$Y$198,K$2,FALSE)-VLOOKUP($A152,#REF!,K$2,FALSE))/VLOOKUP($A152,Table2.5a!$A$3:$Y$198,K$2,FALSE)</f>
        <v>#REF!</v>
      </c>
      <c r="L152" s="4" t="e">
        <f>(VLOOKUP($A152,Table2.5a!$A$3:$Y$198,L$2,FALSE)-VLOOKUP($A152,#REF!,L$2,FALSE))/VLOOKUP($A152,Table2.5a!$A$3:$Y$198,L$2,FALSE)</f>
        <v>#REF!</v>
      </c>
      <c r="M152" s="4" t="e">
        <f>(VLOOKUP($A152,Table2.5a!$A$3:$Y$198,M$2,FALSE)-VLOOKUP($A152,#REF!,M$2,FALSE))/VLOOKUP($A152,Table2.5a!$A$3:$Y$198,M$2,FALSE)</f>
        <v>#REF!</v>
      </c>
      <c r="N152" s="4" t="e">
        <f>(VLOOKUP($A152,Table2.5a!$A$3:$Y$198,N$2,FALSE)-VLOOKUP($A152,#REF!,N$2,FALSE))/VLOOKUP($A152,Table2.5a!$A$3:$Y$198,N$2,FALSE)</f>
        <v>#REF!</v>
      </c>
      <c r="O152" s="4" t="e">
        <f>(VLOOKUP($A152,Table2.5a!$A$3:$Y$198,O$2,FALSE)-VLOOKUP($A152,#REF!,O$2,FALSE))/VLOOKUP($A152,Table2.5a!$A$3:$Y$198,O$2,FALSE)</f>
        <v>#REF!</v>
      </c>
      <c r="P152" s="4" t="e">
        <f>(VLOOKUP($A152,Table2.5a!$A$3:$Y$198,P$2,FALSE)-VLOOKUP($A152,#REF!,P$2,FALSE))/VLOOKUP($A152,Table2.5a!$A$3:$Y$198,P$2,FALSE)</f>
        <v>#REF!</v>
      </c>
      <c r="Q152" s="4" t="e">
        <f>(VLOOKUP($A152,Table2.5a!$A$3:$Y$198,Q$2,FALSE)-VLOOKUP($A152,#REF!,Q$2,FALSE))/VLOOKUP($A152,Table2.5a!$A$3:$Y$198,Q$2,FALSE)</f>
        <v>#REF!</v>
      </c>
      <c r="R152" s="4" t="e">
        <f>(VLOOKUP($A152,Table2.5a!$A$3:$Y$198,R$2,FALSE)-VLOOKUP($A152,#REF!,R$2,FALSE))/VLOOKUP($A152,Table2.5a!$A$3:$Y$198,R$2,FALSE)</f>
        <v>#REF!</v>
      </c>
      <c r="S152" s="4" t="e">
        <f>(VLOOKUP($A152,Table2.5a!$A$3:$Y$198,S$2,FALSE)-VLOOKUP($A152,#REF!,S$2,FALSE))/VLOOKUP($A152,Table2.5a!$A$3:$Y$198,S$2,FALSE)</f>
        <v>#REF!</v>
      </c>
      <c r="T152" s="4" t="e">
        <f>(VLOOKUP($A152,Table2.5a!$A$3:$Y$198,T$2,FALSE)-VLOOKUP($A152,#REF!,T$2,FALSE))/VLOOKUP($A152,Table2.5a!$A$3:$Y$198,T$2,FALSE)</f>
        <v>#REF!</v>
      </c>
      <c r="V152" s="78" t="str">
        <f>VLOOKUP($A152,Table2.5a!$A$3:$Y$198,E$2,FALSE)</f>
        <v>Saint Paul</v>
      </c>
      <c r="W152" s="79" t="str">
        <f>VLOOKUP($A152,Table2.5a!$A$3:$Y$198,F$2,FALSE)</f>
        <v>Saint Paul_grid</v>
      </c>
      <c r="X152" s="79" t="str">
        <f>VLOOKUP($A152,Table2.5a!$A$3:$Y$198,G$2,FALSE)</f>
        <v>Aleutians</v>
      </c>
      <c r="Y152" s="80">
        <f>VLOOKUP($A152,Table2.5a!$A$3:$Y$198,H$2,FALSE)</f>
        <v>286.42723000000007</v>
      </c>
      <c r="Z152" s="88" t="e">
        <f>VLOOKUP($A152,#REF!,E$2,FALSE)</f>
        <v>#REF!</v>
      </c>
      <c r="AA152" s="66" t="e">
        <f>VLOOKUP($A152,#REF!,F$2,FALSE)</f>
        <v>#REF!</v>
      </c>
      <c r="AB152" s="66" t="e">
        <f>VLOOKUP($A152,#REF!,G$2,FALSE)</f>
        <v>#REF!</v>
      </c>
      <c r="AC152" s="89" t="e">
        <f>VLOOKUP($A152,#REF!,H$2,FALSE)</f>
        <v>#REF!</v>
      </c>
      <c r="AD152" s="65">
        <f>VLOOKUP($A152,Table2.5a!$A$3:$Y$198,I$2,FALSE)</f>
        <v>698.60299999999995</v>
      </c>
      <c r="AE152" s="66">
        <f>VLOOKUP($A152,Table2.5a!$A$3:$Y$198,J$2,FALSE)</f>
        <v>133.66666666666666</v>
      </c>
      <c r="AF152" s="66">
        <f>VLOOKUP($A152,Table2.5a!$A$3:$Y$198,K$2,FALSE)</f>
        <v>0.41000000000000014</v>
      </c>
      <c r="AG152" s="67">
        <f>VLOOKUP($A152,Table2.5a!$A$3:$Y$198,L$2,FALSE)</f>
        <v>456.26112000000012</v>
      </c>
      <c r="AH152" s="88" t="e">
        <f>VLOOKUP($A152,#REF!,I$2,FALSE)</f>
        <v>#REF!</v>
      </c>
      <c r="AI152" s="66" t="e">
        <f>VLOOKUP($A152,#REF!,J$2,FALSE)</f>
        <v>#REF!</v>
      </c>
      <c r="AJ152" s="66" t="e">
        <f>VLOOKUP($A152,#REF!,K$2,FALSE)</f>
        <v>#REF!</v>
      </c>
      <c r="AK152" s="89" t="e">
        <f>VLOOKUP($A152,#REF!,L$2,FALSE)</f>
        <v>#REF!</v>
      </c>
      <c r="AL152" s="65">
        <f>VLOOKUP($A152,Table2.5a!$A$3:$Y$198,M$2,FALSE)</f>
        <v>1112.8320000000001</v>
      </c>
      <c r="AM152" s="66">
        <f>VLOOKUP($A152,Table2.5a!$A$3:$Y$198,N$2,FALSE)</f>
        <v>29.666666666666668</v>
      </c>
      <c r="AN152" s="66">
        <f>VLOOKUP($A152,Table2.5a!$A$3:$Y$198,O$2,FALSE)</f>
        <v>0.41000000000000009</v>
      </c>
      <c r="AO152" s="67">
        <f>VLOOKUP($A152,Table2.5a!$A$3:$Y$198,P$2,FALSE)</f>
        <v>437.80415000000011</v>
      </c>
      <c r="AP152" s="88" t="e">
        <f>VLOOKUP($A152,#REF!,M$2,FALSE)</f>
        <v>#REF!</v>
      </c>
      <c r="AQ152" s="66" t="e">
        <f>VLOOKUP($A152,#REF!,N$2,FALSE)</f>
        <v>#REF!</v>
      </c>
      <c r="AR152" s="96" t="e">
        <f>VLOOKUP($A152,#REF!,O$2,FALSE)</f>
        <v>#REF!</v>
      </c>
      <c r="AS152" s="96" t="e">
        <f>VLOOKUP($A152,#REF!,P$2,FALSE)</f>
        <v>#REF!</v>
      </c>
      <c r="AT152" s="65">
        <f>VLOOKUP($A152,Table2.5a!$A$3:$Y$198,Q$2,FALSE)</f>
        <v>1067.8150000000001</v>
      </c>
      <c r="AU152" s="66">
        <f>VLOOKUP($A152,Table2.5a!$A$3:$Y$198,R$2,FALSE)</f>
        <v>74.916666666666671</v>
      </c>
      <c r="AV152" s="66">
        <f>VLOOKUP($A152,Table2.5a!$A$3:$Y$198,S$2,FALSE)</f>
        <v>0.41000000000000009</v>
      </c>
      <c r="AW152" s="67">
        <f>VLOOKUP($A152,Table2.5a!$A$3:$Y$198,T$2,FALSE)</f>
        <v>1180.4925000000003</v>
      </c>
      <c r="AX152" s="88" t="e">
        <f>VLOOKUP($A152,#REF!,Q$2,FALSE)</f>
        <v>#REF!</v>
      </c>
      <c r="AY152" s="66" t="e">
        <f>VLOOKUP($A152,#REF!,R$2,FALSE)</f>
        <v>#REF!</v>
      </c>
      <c r="AZ152" s="66" t="e">
        <f>VLOOKUP($A152,#REF!,S$2,FALSE)</f>
        <v>#REF!</v>
      </c>
      <c r="BA152" s="89" t="e">
        <f>VLOOKUP($A152,#REF!,T$2,FALSE)</f>
        <v>#REF!</v>
      </c>
    </row>
    <row r="153" spans="1:53" x14ac:dyDescent="0.25">
      <c r="A153" t="s">
        <v>737</v>
      </c>
      <c r="B153">
        <f>VLOOKUP($A153,Table2.5a!$A$3:$Y$198,'2.5a comparison'!B$2,FALSE)</f>
        <v>332540</v>
      </c>
      <c r="C153">
        <f>VLOOKUP($A153,Table2.5a!$A$3:$Y$198,'2.5a comparison'!C$2,FALSE)</f>
        <v>230</v>
      </c>
      <c r="D153" t="str">
        <f>VLOOKUP($A153,Table2.5a!$A$3:$Y$198,'2.5a comparison'!D$2,FALSE)</f>
        <v>TDX Corporation</v>
      </c>
      <c r="E153" s="4" t="e">
        <f>(VLOOKUP($A153,Table2.5a!$A$3:$Y$198,E$2,FALSE)-VLOOKUP($A153,#REF!,E$2,FALSE))/VLOOKUP($A153,Table2.5a!$A$3:$Y$198,E$2,FALSE)</f>
        <v>#VALUE!</v>
      </c>
      <c r="F153" s="4" t="e">
        <f>(VLOOKUP($A153,Table2.5a!$A$3:$Y$198,F$2,FALSE)-VLOOKUP($A153,#REF!,F$2,FALSE))/VLOOKUP($A153,Table2.5a!$A$3:$Y$198,F$2,FALSE)</f>
        <v>#VALUE!</v>
      </c>
      <c r="G153" s="4" t="e">
        <f>(VLOOKUP($A153,Table2.5a!$A$3:$Y$198,G$2,FALSE)-VLOOKUP($A153,#REF!,G$2,FALSE))/VLOOKUP($A153,Table2.5a!$A$3:$Y$198,G$2,FALSE)</f>
        <v>#VALUE!</v>
      </c>
      <c r="H153" s="4" t="e">
        <f>(VLOOKUP($A153,Table2.5a!$A$3:$Y$198,H$2,FALSE)-VLOOKUP($A153,#REF!,H$2,FALSE))/VLOOKUP($A153,Table2.5a!$A$3:$Y$198,H$2,FALSE)</f>
        <v>#REF!</v>
      </c>
      <c r="I153" s="4" t="e">
        <f>(VLOOKUP($A153,Table2.5a!$A$3:$Y$198,I$2,FALSE)-VLOOKUP($A153,#REF!,I$2,FALSE))/VLOOKUP($A153,Table2.5a!$A$3:$Y$198,I$2,FALSE)</f>
        <v>#REF!</v>
      </c>
      <c r="J153" s="4" t="e">
        <f>(VLOOKUP($A153,Table2.5a!$A$3:$Y$198,J$2,FALSE)-VLOOKUP($A153,#REF!,J$2,FALSE))/VLOOKUP($A153,Table2.5a!$A$3:$Y$198,J$2,FALSE)</f>
        <v>#REF!</v>
      </c>
      <c r="K153" s="4" t="e">
        <f>(VLOOKUP($A153,Table2.5a!$A$3:$Y$198,K$2,FALSE)-VLOOKUP($A153,#REF!,K$2,FALSE))/VLOOKUP($A153,Table2.5a!$A$3:$Y$198,K$2,FALSE)</f>
        <v>#REF!</v>
      </c>
      <c r="L153" s="4" t="e">
        <f>(VLOOKUP($A153,Table2.5a!$A$3:$Y$198,L$2,FALSE)-VLOOKUP($A153,#REF!,L$2,FALSE))/VLOOKUP($A153,Table2.5a!$A$3:$Y$198,L$2,FALSE)</f>
        <v>#REF!</v>
      </c>
      <c r="M153" s="4" t="e">
        <f>(VLOOKUP($A153,Table2.5a!$A$3:$Y$198,M$2,FALSE)-VLOOKUP($A153,#REF!,M$2,FALSE))/VLOOKUP($A153,Table2.5a!$A$3:$Y$198,M$2,FALSE)</f>
        <v>#REF!</v>
      </c>
      <c r="N153" s="4" t="e">
        <f>(VLOOKUP($A153,Table2.5a!$A$3:$Y$198,N$2,FALSE)-VLOOKUP($A153,#REF!,N$2,FALSE))/VLOOKUP($A153,Table2.5a!$A$3:$Y$198,N$2,FALSE)</f>
        <v>#REF!</v>
      </c>
      <c r="O153" s="4" t="e">
        <f>(VLOOKUP($A153,Table2.5a!$A$3:$Y$198,O$2,FALSE)-VLOOKUP($A153,#REF!,O$2,FALSE))/VLOOKUP($A153,Table2.5a!$A$3:$Y$198,O$2,FALSE)</f>
        <v>#REF!</v>
      </c>
      <c r="P153" s="4" t="e">
        <f>(VLOOKUP($A153,Table2.5a!$A$3:$Y$198,P$2,FALSE)-VLOOKUP($A153,#REF!,P$2,FALSE))/VLOOKUP($A153,Table2.5a!$A$3:$Y$198,P$2,FALSE)</f>
        <v>#REF!</v>
      </c>
      <c r="Q153" s="4" t="e">
        <f>(VLOOKUP($A153,Table2.5a!$A$3:$Y$198,Q$2,FALSE)-VLOOKUP($A153,#REF!,Q$2,FALSE))/VLOOKUP($A153,Table2.5a!$A$3:$Y$198,Q$2,FALSE)</f>
        <v>#REF!</v>
      </c>
      <c r="R153" s="4" t="e">
        <f>(VLOOKUP($A153,Table2.5a!$A$3:$Y$198,R$2,FALSE)-VLOOKUP($A153,#REF!,R$2,FALSE))/VLOOKUP($A153,Table2.5a!$A$3:$Y$198,R$2,FALSE)</f>
        <v>#REF!</v>
      </c>
      <c r="S153" s="4" t="e">
        <f>(VLOOKUP($A153,Table2.5a!$A$3:$Y$198,S$2,FALSE)-VLOOKUP($A153,#REF!,S$2,FALSE))/VLOOKUP($A153,Table2.5a!$A$3:$Y$198,S$2,FALSE)</f>
        <v>#REF!</v>
      </c>
      <c r="T153" s="4" t="e">
        <f>(VLOOKUP($A153,Table2.5a!$A$3:$Y$198,T$2,FALSE)-VLOOKUP($A153,#REF!,T$2,FALSE))/VLOOKUP($A153,Table2.5a!$A$3:$Y$198,T$2,FALSE)</f>
        <v>#REF!</v>
      </c>
      <c r="V153" s="78" t="str">
        <f>VLOOKUP($A153,Table2.5a!$A$3:$Y$198,E$2,FALSE)</f>
        <v>Sand Point</v>
      </c>
      <c r="W153" s="79" t="str">
        <f>VLOOKUP($A153,Table2.5a!$A$3:$Y$198,F$2,FALSE)</f>
        <v>Sand Point_grid</v>
      </c>
      <c r="X153" s="79" t="str">
        <f>VLOOKUP($A153,Table2.5a!$A$3:$Y$198,G$2,FALSE)</f>
        <v>Aleutians</v>
      </c>
      <c r="Y153" s="80">
        <f>VLOOKUP($A153,Table2.5a!$A$3:$Y$198,H$2,FALSE)</f>
        <v>617.87299629166682</v>
      </c>
      <c r="Z153" s="88" t="e">
        <f>VLOOKUP($A153,#REF!,E$2,FALSE)</f>
        <v>#REF!</v>
      </c>
      <c r="AA153" s="66" t="e">
        <f>VLOOKUP($A153,#REF!,F$2,FALSE)</f>
        <v>#REF!</v>
      </c>
      <c r="AB153" s="66" t="e">
        <f>VLOOKUP($A153,#REF!,G$2,FALSE)</f>
        <v>#REF!</v>
      </c>
      <c r="AC153" s="89" t="e">
        <f>VLOOKUP($A153,#REF!,H$2,FALSE)</f>
        <v>#REF!</v>
      </c>
      <c r="AD153" s="65">
        <f>VLOOKUP($A153,Table2.5a!$A$3:$Y$198,I$2,FALSE)</f>
        <v>1214.0350000000001</v>
      </c>
      <c r="AE153" s="66">
        <f>VLOOKUP($A153,Table2.5a!$A$3:$Y$198,J$2,FALSE)</f>
        <v>240.25</v>
      </c>
      <c r="AF153" s="66">
        <f>VLOOKUP($A153,Table2.5a!$A$3:$Y$198,K$2,FALSE)</f>
        <v>0.50894166666666674</v>
      </c>
      <c r="AG153" s="67">
        <f>VLOOKUP($A153,Table2.5a!$A$3:$Y$198,L$2,FALSE)</f>
        <v>491.04829555000003</v>
      </c>
      <c r="AH153" s="88" t="e">
        <f>VLOOKUP($A153,#REF!,I$2,FALSE)</f>
        <v>#REF!</v>
      </c>
      <c r="AI153" s="66" t="e">
        <f>VLOOKUP($A153,#REF!,J$2,FALSE)</f>
        <v>#REF!</v>
      </c>
      <c r="AJ153" s="66" t="e">
        <f>VLOOKUP($A153,#REF!,K$2,FALSE)</f>
        <v>#REF!</v>
      </c>
      <c r="AK153" s="89" t="e">
        <f>VLOOKUP($A153,#REF!,L$2,FALSE)</f>
        <v>#REF!</v>
      </c>
      <c r="AL153" s="65">
        <f>VLOOKUP($A153,Table2.5a!$A$3:$Y$198,M$2,FALSE)</f>
        <v>964.84199999999998</v>
      </c>
      <c r="AM153" s="66">
        <f>VLOOKUP($A153,Table2.5a!$A$3:$Y$198,N$2,FALSE)</f>
        <v>27</v>
      </c>
      <c r="AN153" s="66">
        <f>VLOOKUP($A153,Table2.5a!$A$3:$Y$198,O$2,FALSE)</f>
        <v>0.50894166666666674</v>
      </c>
      <c r="AO153" s="67">
        <f>VLOOKUP($A153,Table2.5a!$A$3:$Y$198,P$2,FALSE)</f>
        <v>616.36958260833353</v>
      </c>
      <c r="AP153" s="88" t="e">
        <f>VLOOKUP($A153,#REF!,M$2,FALSE)</f>
        <v>#REF!</v>
      </c>
      <c r="AQ153" s="66" t="e">
        <f>VLOOKUP($A153,#REF!,N$2,FALSE)</f>
        <v>#REF!</v>
      </c>
      <c r="AR153" s="96" t="e">
        <f>VLOOKUP($A153,#REF!,O$2,FALSE)</f>
        <v>#REF!</v>
      </c>
      <c r="AS153" s="96" t="e">
        <f>VLOOKUP($A153,#REF!,P$2,FALSE)</f>
        <v>#REF!</v>
      </c>
      <c r="AT153" s="65">
        <f>VLOOKUP($A153,Table2.5a!$A$3:$Y$198,Q$2,FALSE)</f>
        <v>1211.0810000000001</v>
      </c>
      <c r="AU153" s="66">
        <f>VLOOKUP($A153,Table2.5a!$A$3:$Y$198,R$2,FALSE)</f>
        <v>115.83333333333333</v>
      </c>
      <c r="AV153" s="66">
        <f>VLOOKUP($A153,Table2.5a!$A$3:$Y$198,S$2,FALSE)</f>
        <v>0.50894166666666674</v>
      </c>
      <c r="AW153" s="67">
        <f>VLOOKUP($A153,Table2.5a!$A$3:$Y$198,T$2,FALSE)</f>
        <v>1725.2908744500005</v>
      </c>
      <c r="AX153" s="88" t="e">
        <f>VLOOKUP($A153,#REF!,Q$2,FALSE)</f>
        <v>#REF!</v>
      </c>
      <c r="AY153" s="66" t="e">
        <f>VLOOKUP($A153,#REF!,R$2,FALSE)</f>
        <v>#REF!</v>
      </c>
      <c r="AZ153" s="66" t="e">
        <f>VLOOKUP($A153,#REF!,S$2,FALSE)</f>
        <v>#REF!</v>
      </c>
      <c r="BA153" s="89" t="e">
        <f>VLOOKUP($A153,#REF!,T$2,FALSE)</f>
        <v>#REF!</v>
      </c>
    </row>
    <row r="154" spans="1:53" x14ac:dyDescent="0.25">
      <c r="A154" t="s">
        <v>683</v>
      </c>
      <c r="B154">
        <f>VLOOKUP($A154,Table2.5a!$A$3:$Y$198,'2.5a comparison'!B$2,FALSE)</f>
        <v>331590</v>
      </c>
      <c r="C154">
        <f>VLOOKUP($A154,Table2.5a!$A$3:$Y$198,'2.5a comparison'!C$2,FALSE)</f>
        <v>169</v>
      </c>
      <c r="D154" t="str">
        <f>VLOOKUP($A154,Table2.5a!$A$3:$Y$198,'2.5a comparison'!D$2,FALSE)</f>
        <v>Alaska Village Electric Cooperative</v>
      </c>
      <c r="E154" s="4" t="e">
        <f>(VLOOKUP($A154,Table2.5a!$A$3:$Y$198,E$2,FALSE)-VLOOKUP($A154,#REF!,E$2,FALSE))/VLOOKUP($A154,Table2.5a!$A$3:$Y$198,E$2,FALSE)</f>
        <v>#VALUE!</v>
      </c>
      <c r="F154" s="4" t="e">
        <f>(VLOOKUP($A154,Table2.5a!$A$3:$Y$198,F$2,FALSE)-VLOOKUP($A154,#REF!,F$2,FALSE))/VLOOKUP($A154,Table2.5a!$A$3:$Y$198,F$2,FALSE)</f>
        <v>#VALUE!</v>
      </c>
      <c r="G154" s="4" t="e">
        <f>(VLOOKUP($A154,Table2.5a!$A$3:$Y$198,G$2,FALSE)-VLOOKUP($A154,#REF!,G$2,FALSE))/VLOOKUP($A154,Table2.5a!$A$3:$Y$198,G$2,FALSE)</f>
        <v>#VALUE!</v>
      </c>
      <c r="H154" s="4" t="e">
        <f>(VLOOKUP($A154,Table2.5a!$A$3:$Y$198,H$2,FALSE)-VLOOKUP($A154,#REF!,H$2,FALSE))/VLOOKUP($A154,Table2.5a!$A$3:$Y$198,H$2,FALSE)</f>
        <v>#REF!</v>
      </c>
      <c r="I154" s="4" t="e">
        <f>(VLOOKUP($A154,Table2.5a!$A$3:$Y$198,I$2,FALSE)-VLOOKUP($A154,#REF!,I$2,FALSE))/VLOOKUP($A154,Table2.5a!$A$3:$Y$198,I$2,FALSE)</f>
        <v>#REF!</v>
      </c>
      <c r="J154" s="4" t="e">
        <f>(VLOOKUP($A154,Table2.5a!$A$3:$Y$198,J$2,FALSE)-VLOOKUP($A154,#REF!,J$2,FALSE))/VLOOKUP($A154,Table2.5a!$A$3:$Y$198,J$2,FALSE)</f>
        <v>#REF!</v>
      </c>
      <c r="K154" s="4" t="e">
        <f>(VLOOKUP($A154,Table2.5a!$A$3:$Y$198,K$2,FALSE)-VLOOKUP($A154,#REF!,K$2,FALSE))/VLOOKUP($A154,Table2.5a!$A$3:$Y$198,K$2,FALSE)</f>
        <v>#REF!</v>
      </c>
      <c r="L154" s="4" t="e">
        <f>(VLOOKUP($A154,Table2.5a!$A$3:$Y$198,L$2,FALSE)-VLOOKUP($A154,#REF!,L$2,FALSE))/VLOOKUP($A154,Table2.5a!$A$3:$Y$198,L$2,FALSE)</f>
        <v>#REF!</v>
      </c>
      <c r="M154" s="4" t="e">
        <f>(VLOOKUP($A154,Table2.5a!$A$3:$Y$198,M$2,FALSE)-VLOOKUP($A154,#REF!,M$2,FALSE))/VLOOKUP($A154,Table2.5a!$A$3:$Y$198,M$2,FALSE)</f>
        <v>#REF!</v>
      </c>
      <c r="N154" s="4" t="e">
        <f>(VLOOKUP($A154,Table2.5a!$A$3:$Y$198,N$2,FALSE)-VLOOKUP($A154,#REF!,N$2,FALSE))/VLOOKUP($A154,Table2.5a!$A$3:$Y$198,N$2,FALSE)</f>
        <v>#REF!</v>
      </c>
      <c r="O154" s="4" t="e">
        <f>(VLOOKUP($A154,Table2.5a!$A$3:$Y$198,O$2,FALSE)-VLOOKUP($A154,#REF!,O$2,FALSE))/VLOOKUP($A154,Table2.5a!$A$3:$Y$198,O$2,FALSE)</f>
        <v>#REF!</v>
      </c>
      <c r="P154" s="4" t="e">
        <f>(VLOOKUP($A154,Table2.5a!$A$3:$Y$198,P$2,FALSE)-VLOOKUP($A154,#REF!,P$2,FALSE))/VLOOKUP($A154,Table2.5a!$A$3:$Y$198,P$2,FALSE)</f>
        <v>#REF!</v>
      </c>
      <c r="Q154" s="4" t="e">
        <f>(VLOOKUP($A154,Table2.5a!$A$3:$Y$198,Q$2,FALSE)-VLOOKUP($A154,#REF!,Q$2,FALSE))/VLOOKUP($A154,Table2.5a!$A$3:$Y$198,Q$2,FALSE)</f>
        <v>#REF!</v>
      </c>
      <c r="R154" s="4" t="e">
        <f>(VLOOKUP($A154,Table2.5a!$A$3:$Y$198,R$2,FALSE)-VLOOKUP($A154,#REF!,R$2,FALSE))/VLOOKUP($A154,Table2.5a!$A$3:$Y$198,R$2,FALSE)</f>
        <v>#REF!</v>
      </c>
      <c r="S154" s="4" t="e">
        <f>(VLOOKUP($A154,Table2.5a!$A$3:$Y$198,S$2,FALSE)-VLOOKUP($A154,#REF!,S$2,FALSE))/VLOOKUP($A154,Table2.5a!$A$3:$Y$198,S$2,FALSE)</f>
        <v>#REF!</v>
      </c>
      <c r="T154" s="4" t="e">
        <f>(VLOOKUP($A154,Table2.5a!$A$3:$Y$198,T$2,FALSE)-VLOOKUP($A154,#REF!,T$2,FALSE))/VLOOKUP($A154,Table2.5a!$A$3:$Y$198,T$2,FALSE)</f>
        <v>#REF!</v>
      </c>
      <c r="V154" s="78" t="str">
        <f>VLOOKUP($A154,Table2.5a!$A$3:$Y$198,E$2,FALSE)</f>
        <v>Savoonga</v>
      </c>
      <c r="W154" s="79" t="str">
        <f>VLOOKUP($A154,Table2.5a!$A$3:$Y$198,F$2,FALSE)</f>
        <v>Savoonga_grid</v>
      </c>
      <c r="X154" s="79" t="str">
        <f>VLOOKUP($A154,Table2.5a!$A$3:$Y$198,G$2,FALSE)</f>
        <v>Bering Straits</v>
      </c>
      <c r="Y154" s="80">
        <f>VLOOKUP($A154,Table2.5a!$A$3:$Y$198,H$2,FALSE)</f>
        <v>541.33105682499991</v>
      </c>
      <c r="Z154" s="88" t="e">
        <f>VLOOKUP($A154,#REF!,E$2,FALSE)</f>
        <v>#REF!</v>
      </c>
      <c r="AA154" s="66" t="e">
        <f>VLOOKUP($A154,#REF!,F$2,FALSE)</f>
        <v>#REF!</v>
      </c>
      <c r="AB154" s="66" t="e">
        <f>VLOOKUP($A154,#REF!,G$2,FALSE)</f>
        <v>#REF!</v>
      </c>
      <c r="AC154" s="89" t="e">
        <f>VLOOKUP($A154,#REF!,H$2,FALSE)</f>
        <v>#REF!</v>
      </c>
      <c r="AD154" s="65">
        <f>VLOOKUP($A154,Table2.5a!$A$3:$Y$198,I$2,FALSE)</f>
        <v>1059.3389999999999</v>
      </c>
      <c r="AE154" s="66">
        <f>VLOOKUP($A154,Table2.5a!$A$3:$Y$198,J$2,FALSE)</f>
        <v>162.16666666666666</v>
      </c>
      <c r="AF154" s="66">
        <f>VLOOKUP($A154,Table2.5a!$A$3:$Y$198,K$2,FALSE)</f>
        <v>0.51100833333333329</v>
      </c>
      <c r="AG154" s="67">
        <f>VLOOKUP($A154,Table2.5a!$A$3:$Y$198,L$2,FALSE)</f>
        <v>23.210509508333331</v>
      </c>
      <c r="AH154" s="88" t="e">
        <f>VLOOKUP($A154,#REF!,I$2,FALSE)</f>
        <v>#REF!</v>
      </c>
      <c r="AI154" s="66" t="e">
        <f>VLOOKUP($A154,#REF!,J$2,FALSE)</f>
        <v>#REF!</v>
      </c>
      <c r="AJ154" s="66" t="e">
        <f>VLOOKUP($A154,#REF!,K$2,FALSE)</f>
        <v>#REF!</v>
      </c>
      <c r="AK154" s="89" t="e">
        <f>VLOOKUP($A154,#REF!,L$2,FALSE)</f>
        <v>#REF!</v>
      </c>
      <c r="AL154" s="65">
        <f>VLOOKUP($A154,Table2.5a!$A$3:$Y$198,M$2,FALSE)</f>
        <v>45.420999999999999</v>
      </c>
      <c r="AM154" s="66">
        <f>VLOOKUP($A154,Table2.5a!$A$3:$Y$198,N$2,FALSE)</f>
        <v>8.9166666666666661</v>
      </c>
      <c r="AN154" s="66">
        <f>VLOOKUP($A154,Table2.5a!$A$3:$Y$198,O$2,FALSE)</f>
        <v>0.51100833333333329</v>
      </c>
      <c r="AO154" s="67">
        <f>VLOOKUP($A154,Table2.5a!$A$3:$Y$198,P$2,FALSE)</f>
        <v>672.92592282499993</v>
      </c>
      <c r="AP154" s="88" t="e">
        <f>VLOOKUP($A154,#REF!,M$2,FALSE)</f>
        <v>#REF!</v>
      </c>
      <c r="AQ154" s="66" t="e">
        <f>VLOOKUP($A154,#REF!,N$2,FALSE)</f>
        <v>#REF!</v>
      </c>
      <c r="AR154" s="96" t="e">
        <f>VLOOKUP($A154,#REF!,O$2,FALSE)</f>
        <v>#REF!</v>
      </c>
      <c r="AS154" s="96" t="e">
        <f>VLOOKUP($A154,#REF!,P$2,FALSE)</f>
        <v>#REF!</v>
      </c>
      <c r="AT154" s="65">
        <f>VLOOKUP($A154,Table2.5a!$A$3:$Y$198,Q$2,FALSE)</f>
        <v>1316.8589999999999</v>
      </c>
      <c r="AU154" s="66">
        <f>VLOOKUP($A154,Table2.5a!$A$3:$Y$198,R$2,FALSE)</f>
        <v>47.333333333333329</v>
      </c>
      <c r="AV154" s="66">
        <f>VLOOKUP($A154,Table2.5a!$A$3:$Y$198,S$2,FALSE)</f>
        <v>0.51100833333333329</v>
      </c>
      <c r="AW154" s="67">
        <f>VLOOKUP($A154,Table2.5a!$A$3:$Y$198,T$2,FALSE)</f>
        <v>1237.4674891583331</v>
      </c>
      <c r="AX154" s="88" t="e">
        <f>VLOOKUP($A154,#REF!,Q$2,FALSE)</f>
        <v>#REF!</v>
      </c>
      <c r="AY154" s="66" t="e">
        <f>VLOOKUP($A154,#REF!,R$2,FALSE)</f>
        <v>#REF!</v>
      </c>
      <c r="AZ154" s="66" t="e">
        <f>VLOOKUP($A154,#REF!,S$2,FALSE)</f>
        <v>#REF!</v>
      </c>
      <c r="BA154" s="89" t="e">
        <f>VLOOKUP($A154,#REF!,T$2,FALSE)</f>
        <v>#REF!</v>
      </c>
    </row>
    <row r="155" spans="1:53" x14ac:dyDescent="0.25">
      <c r="A155" t="s">
        <v>686</v>
      </c>
      <c r="B155">
        <f>VLOOKUP($A155,Table2.5a!$A$3:$Y$198,'2.5a comparison'!B$2,FALSE)</f>
        <v>331600</v>
      </c>
      <c r="C155">
        <f>VLOOKUP($A155,Table2.5a!$A$3:$Y$198,'2.5a comparison'!C$2,FALSE)</f>
        <v>169</v>
      </c>
      <c r="D155" t="str">
        <f>VLOOKUP($A155,Table2.5a!$A$3:$Y$198,'2.5a comparison'!D$2,FALSE)</f>
        <v>Alaska Village Electric Cooperative</v>
      </c>
      <c r="E155" s="4" t="e">
        <f>(VLOOKUP($A155,Table2.5a!$A$3:$Y$198,E$2,FALSE)-VLOOKUP($A155,#REF!,E$2,FALSE))/VLOOKUP($A155,Table2.5a!$A$3:$Y$198,E$2,FALSE)</f>
        <v>#VALUE!</v>
      </c>
      <c r="F155" s="4" t="e">
        <f>(VLOOKUP($A155,Table2.5a!$A$3:$Y$198,F$2,FALSE)-VLOOKUP($A155,#REF!,F$2,FALSE))/VLOOKUP($A155,Table2.5a!$A$3:$Y$198,F$2,FALSE)</f>
        <v>#VALUE!</v>
      </c>
      <c r="G155" s="4" t="e">
        <f>(VLOOKUP($A155,Table2.5a!$A$3:$Y$198,G$2,FALSE)-VLOOKUP($A155,#REF!,G$2,FALSE))/VLOOKUP($A155,Table2.5a!$A$3:$Y$198,G$2,FALSE)</f>
        <v>#VALUE!</v>
      </c>
      <c r="H155" s="4" t="e">
        <f>(VLOOKUP($A155,Table2.5a!$A$3:$Y$198,H$2,FALSE)-VLOOKUP($A155,#REF!,H$2,FALSE))/VLOOKUP($A155,Table2.5a!$A$3:$Y$198,H$2,FALSE)</f>
        <v>#REF!</v>
      </c>
      <c r="I155" s="4" t="e">
        <f>(VLOOKUP($A155,Table2.5a!$A$3:$Y$198,I$2,FALSE)-VLOOKUP($A155,#REF!,I$2,FALSE))/VLOOKUP($A155,Table2.5a!$A$3:$Y$198,I$2,FALSE)</f>
        <v>#REF!</v>
      </c>
      <c r="J155" s="4" t="e">
        <f>(VLOOKUP($A155,Table2.5a!$A$3:$Y$198,J$2,FALSE)-VLOOKUP($A155,#REF!,J$2,FALSE))/VLOOKUP($A155,Table2.5a!$A$3:$Y$198,J$2,FALSE)</f>
        <v>#REF!</v>
      </c>
      <c r="K155" s="4" t="e">
        <f>(VLOOKUP($A155,Table2.5a!$A$3:$Y$198,K$2,FALSE)-VLOOKUP($A155,#REF!,K$2,FALSE))/VLOOKUP($A155,Table2.5a!$A$3:$Y$198,K$2,FALSE)</f>
        <v>#REF!</v>
      </c>
      <c r="L155" s="4" t="e">
        <f>(VLOOKUP($A155,Table2.5a!$A$3:$Y$198,L$2,FALSE)-VLOOKUP($A155,#REF!,L$2,FALSE))/VLOOKUP($A155,Table2.5a!$A$3:$Y$198,L$2,FALSE)</f>
        <v>#REF!</v>
      </c>
      <c r="M155" s="4" t="e">
        <f>(VLOOKUP($A155,Table2.5a!$A$3:$Y$198,M$2,FALSE)-VLOOKUP($A155,#REF!,M$2,FALSE))/VLOOKUP($A155,Table2.5a!$A$3:$Y$198,M$2,FALSE)</f>
        <v>#REF!</v>
      </c>
      <c r="N155" s="4" t="e">
        <f>(VLOOKUP($A155,Table2.5a!$A$3:$Y$198,N$2,FALSE)-VLOOKUP($A155,#REF!,N$2,FALSE))/VLOOKUP($A155,Table2.5a!$A$3:$Y$198,N$2,FALSE)</f>
        <v>#REF!</v>
      </c>
      <c r="O155" s="4" t="e">
        <f>(VLOOKUP($A155,Table2.5a!$A$3:$Y$198,O$2,FALSE)-VLOOKUP($A155,#REF!,O$2,FALSE))/VLOOKUP($A155,Table2.5a!$A$3:$Y$198,O$2,FALSE)</f>
        <v>#REF!</v>
      </c>
      <c r="P155" s="4" t="e">
        <f>(VLOOKUP($A155,Table2.5a!$A$3:$Y$198,P$2,FALSE)-VLOOKUP($A155,#REF!,P$2,FALSE))/VLOOKUP($A155,Table2.5a!$A$3:$Y$198,P$2,FALSE)</f>
        <v>#REF!</v>
      </c>
      <c r="Q155" s="4" t="e">
        <f>(VLOOKUP($A155,Table2.5a!$A$3:$Y$198,Q$2,FALSE)-VLOOKUP($A155,#REF!,Q$2,FALSE))/VLOOKUP($A155,Table2.5a!$A$3:$Y$198,Q$2,FALSE)</f>
        <v>#REF!</v>
      </c>
      <c r="R155" s="4" t="e">
        <f>(VLOOKUP($A155,Table2.5a!$A$3:$Y$198,R$2,FALSE)-VLOOKUP($A155,#REF!,R$2,FALSE))/VLOOKUP($A155,Table2.5a!$A$3:$Y$198,R$2,FALSE)</f>
        <v>#REF!</v>
      </c>
      <c r="S155" s="4" t="e">
        <f>(VLOOKUP($A155,Table2.5a!$A$3:$Y$198,S$2,FALSE)-VLOOKUP($A155,#REF!,S$2,FALSE))/VLOOKUP($A155,Table2.5a!$A$3:$Y$198,S$2,FALSE)</f>
        <v>#REF!</v>
      </c>
      <c r="T155" s="4" t="e">
        <f>(VLOOKUP($A155,Table2.5a!$A$3:$Y$198,T$2,FALSE)-VLOOKUP($A155,#REF!,T$2,FALSE))/VLOOKUP($A155,Table2.5a!$A$3:$Y$198,T$2,FALSE)</f>
        <v>#REF!</v>
      </c>
      <c r="V155" s="78" t="str">
        <f>VLOOKUP($A155,Table2.5a!$A$3:$Y$198,E$2,FALSE)</f>
        <v>Scammon Bay</v>
      </c>
      <c r="W155" s="79" t="str">
        <f>VLOOKUP($A155,Table2.5a!$A$3:$Y$198,F$2,FALSE)</f>
        <v>Scammon Bay_grid</v>
      </c>
      <c r="X155" s="79" t="str">
        <f>VLOOKUP($A155,Table2.5a!$A$3:$Y$198,G$2,FALSE)</f>
        <v>Lower Yukon-Kuskokwim</v>
      </c>
      <c r="Y155" s="80">
        <f>VLOOKUP($A155,Table2.5a!$A$3:$Y$198,H$2,FALSE)</f>
        <v>334.99563422500006</v>
      </c>
      <c r="Z155" s="88" t="e">
        <f>VLOOKUP($A155,#REF!,E$2,FALSE)</f>
        <v>#REF!</v>
      </c>
      <c r="AA155" s="66" t="e">
        <f>VLOOKUP($A155,#REF!,F$2,FALSE)</f>
        <v>#REF!</v>
      </c>
      <c r="AB155" s="66" t="e">
        <f>VLOOKUP($A155,#REF!,G$2,FALSE)</f>
        <v>#REF!</v>
      </c>
      <c r="AC155" s="89" t="e">
        <f>VLOOKUP($A155,#REF!,H$2,FALSE)</f>
        <v>#REF!</v>
      </c>
      <c r="AD155" s="65">
        <f>VLOOKUP($A155,Table2.5a!$A$3:$Y$198,I$2,FALSE)</f>
        <v>628.10699999999997</v>
      </c>
      <c r="AE155" s="66">
        <f>VLOOKUP($A155,Table2.5a!$A$3:$Y$198,J$2,FALSE)</f>
        <v>123.91666666666667</v>
      </c>
      <c r="AF155" s="66">
        <f>VLOOKUP($A155,Table2.5a!$A$3:$Y$198,K$2,FALSE)</f>
        <v>0.53334166666666682</v>
      </c>
      <c r="AG155" s="67">
        <f>VLOOKUP($A155,Table2.5a!$A$3:$Y$198,L$2,FALSE)</f>
        <v>39.947824175000008</v>
      </c>
      <c r="AH155" s="88" t="e">
        <f>VLOOKUP($A155,#REF!,I$2,FALSE)</f>
        <v>#REF!</v>
      </c>
      <c r="AI155" s="66" t="e">
        <f>VLOOKUP($A155,#REF!,J$2,FALSE)</f>
        <v>#REF!</v>
      </c>
      <c r="AJ155" s="66" t="e">
        <f>VLOOKUP($A155,#REF!,K$2,FALSE)</f>
        <v>#REF!</v>
      </c>
      <c r="AK155" s="89" t="e">
        <f>VLOOKUP($A155,#REF!,L$2,FALSE)</f>
        <v>#REF!</v>
      </c>
      <c r="AL155" s="65">
        <f>VLOOKUP($A155,Table2.5a!$A$3:$Y$198,M$2,FALSE)</f>
        <v>74.900999999999996</v>
      </c>
      <c r="AM155" s="66">
        <f>VLOOKUP($A155,Table2.5a!$A$3:$Y$198,N$2,FALSE)</f>
        <v>8</v>
      </c>
      <c r="AN155" s="66">
        <f>VLOOKUP($A155,Table2.5a!$A$3:$Y$198,O$2,FALSE)</f>
        <v>0.53334166666666682</v>
      </c>
      <c r="AO155" s="67">
        <f>VLOOKUP($A155,Table2.5a!$A$3:$Y$198,P$2,FALSE)</f>
        <v>471.7711046416668</v>
      </c>
      <c r="AP155" s="88" t="e">
        <f>VLOOKUP($A155,#REF!,M$2,FALSE)</f>
        <v>#REF!</v>
      </c>
      <c r="AQ155" s="66" t="e">
        <f>VLOOKUP($A155,#REF!,N$2,FALSE)</f>
        <v>#REF!</v>
      </c>
      <c r="AR155" s="96" t="e">
        <f>VLOOKUP($A155,#REF!,O$2,FALSE)</f>
        <v>#REF!</v>
      </c>
      <c r="AS155" s="96" t="e">
        <f>VLOOKUP($A155,#REF!,P$2,FALSE)</f>
        <v>#REF!</v>
      </c>
      <c r="AT155" s="65">
        <f>VLOOKUP($A155,Table2.5a!$A$3:$Y$198,Q$2,FALSE)</f>
        <v>884.55700000000002</v>
      </c>
      <c r="AU155" s="66">
        <f>VLOOKUP($A155,Table2.5a!$A$3:$Y$198,R$2,FALSE)</f>
        <v>40.5</v>
      </c>
      <c r="AV155" s="66">
        <f>VLOOKUP($A155,Table2.5a!$A$3:$Y$198,S$2,FALSE)</f>
        <v>0.53334166666666682</v>
      </c>
      <c r="AW155" s="67">
        <f>VLOOKUP($A155,Table2.5a!$A$3:$Y$198,T$2,FALSE)</f>
        <v>846.71456304166691</v>
      </c>
      <c r="AX155" s="88" t="e">
        <f>VLOOKUP($A155,#REF!,Q$2,FALSE)</f>
        <v>#REF!</v>
      </c>
      <c r="AY155" s="66" t="e">
        <f>VLOOKUP($A155,#REF!,R$2,FALSE)</f>
        <v>#REF!</v>
      </c>
      <c r="AZ155" s="66" t="e">
        <f>VLOOKUP($A155,#REF!,S$2,FALSE)</f>
        <v>#REF!</v>
      </c>
      <c r="BA155" s="89" t="e">
        <f>VLOOKUP($A155,#REF!,T$2,FALSE)</f>
        <v>#REF!</v>
      </c>
    </row>
    <row r="156" spans="1:53" x14ac:dyDescent="0.25">
      <c r="A156" t="s">
        <v>689</v>
      </c>
      <c r="B156">
        <f>VLOOKUP($A156,Table2.5a!$A$3:$Y$198,'2.5a comparison'!B$2,FALSE)</f>
        <v>331610</v>
      </c>
      <c r="C156">
        <f>VLOOKUP($A156,Table2.5a!$A$3:$Y$198,'2.5a comparison'!C$2,FALSE)</f>
        <v>169</v>
      </c>
      <c r="D156" t="str">
        <f>VLOOKUP($A156,Table2.5a!$A$3:$Y$198,'2.5a comparison'!D$2,FALSE)</f>
        <v>Alaska Village Electric Cooperative</v>
      </c>
      <c r="E156" s="4" t="e">
        <f>(VLOOKUP($A156,Table2.5a!$A$3:$Y$198,E$2,FALSE)-VLOOKUP($A156,#REF!,E$2,FALSE))/VLOOKUP($A156,Table2.5a!$A$3:$Y$198,E$2,FALSE)</f>
        <v>#VALUE!</v>
      </c>
      <c r="F156" s="4" t="e">
        <f>(VLOOKUP($A156,Table2.5a!$A$3:$Y$198,F$2,FALSE)-VLOOKUP($A156,#REF!,F$2,FALSE))/VLOOKUP($A156,Table2.5a!$A$3:$Y$198,F$2,FALSE)</f>
        <v>#VALUE!</v>
      </c>
      <c r="G156" s="4" t="e">
        <f>(VLOOKUP($A156,Table2.5a!$A$3:$Y$198,G$2,FALSE)-VLOOKUP($A156,#REF!,G$2,FALSE))/VLOOKUP($A156,Table2.5a!$A$3:$Y$198,G$2,FALSE)</f>
        <v>#VALUE!</v>
      </c>
      <c r="H156" s="4" t="e">
        <f>(VLOOKUP($A156,Table2.5a!$A$3:$Y$198,H$2,FALSE)-VLOOKUP($A156,#REF!,H$2,FALSE))/VLOOKUP($A156,Table2.5a!$A$3:$Y$198,H$2,FALSE)</f>
        <v>#REF!</v>
      </c>
      <c r="I156" s="4" t="e">
        <f>(VLOOKUP($A156,Table2.5a!$A$3:$Y$198,I$2,FALSE)-VLOOKUP($A156,#REF!,I$2,FALSE))/VLOOKUP($A156,Table2.5a!$A$3:$Y$198,I$2,FALSE)</f>
        <v>#REF!</v>
      </c>
      <c r="J156" s="4" t="e">
        <f>(VLOOKUP($A156,Table2.5a!$A$3:$Y$198,J$2,FALSE)-VLOOKUP($A156,#REF!,J$2,FALSE))/VLOOKUP($A156,Table2.5a!$A$3:$Y$198,J$2,FALSE)</f>
        <v>#REF!</v>
      </c>
      <c r="K156" s="4" t="e">
        <f>(VLOOKUP($A156,Table2.5a!$A$3:$Y$198,K$2,FALSE)-VLOOKUP($A156,#REF!,K$2,FALSE))/VLOOKUP($A156,Table2.5a!$A$3:$Y$198,K$2,FALSE)</f>
        <v>#REF!</v>
      </c>
      <c r="L156" s="4" t="e">
        <f>(VLOOKUP($A156,Table2.5a!$A$3:$Y$198,L$2,FALSE)-VLOOKUP($A156,#REF!,L$2,FALSE))/VLOOKUP($A156,Table2.5a!$A$3:$Y$198,L$2,FALSE)</f>
        <v>#REF!</v>
      </c>
      <c r="M156" s="4" t="e">
        <f>(VLOOKUP($A156,Table2.5a!$A$3:$Y$198,M$2,FALSE)-VLOOKUP($A156,#REF!,M$2,FALSE))/VLOOKUP($A156,Table2.5a!$A$3:$Y$198,M$2,FALSE)</f>
        <v>#REF!</v>
      </c>
      <c r="N156" s="4" t="e">
        <f>(VLOOKUP($A156,Table2.5a!$A$3:$Y$198,N$2,FALSE)-VLOOKUP($A156,#REF!,N$2,FALSE))/VLOOKUP($A156,Table2.5a!$A$3:$Y$198,N$2,FALSE)</f>
        <v>#REF!</v>
      </c>
      <c r="O156" s="4" t="e">
        <f>(VLOOKUP($A156,Table2.5a!$A$3:$Y$198,O$2,FALSE)-VLOOKUP($A156,#REF!,O$2,FALSE))/VLOOKUP($A156,Table2.5a!$A$3:$Y$198,O$2,FALSE)</f>
        <v>#REF!</v>
      </c>
      <c r="P156" s="4" t="e">
        <f>(VLOOKUP($A156,Table2.5a!$A$3:$Y$198,P$2,FALSE)-VLOOKUP($A156,#REF!,P$2,FALSE))/VLOOKUP($A156,Table2.5a!$A$3:$Y$198,P$2,FALSE)</f>
        <v>#REF!</v>
      </c>
      <c r="Q156" s="4" t="e">
        <f>(VLOOKUP($A156,Table2.5a!$A$3:$Y$198,Q$2,FALSE)-VLOOKUP($A156,#REF!,Q$2,FALSE))/VLOOKUP($A156,Table2.5a!$A$3:$Y$198,Q$2,FALSE)</f>
        <v>#REF!</v>
      </c>
      <c r="R156" s="4" t="e">
        <f>(VLOOKUP($A156,Table2.5a!$A$3:$Y$198,R$2,FALSE)-VLOOKUP($A156,#REF!,R$2,FALSE))/VLOOKUP($A156,Table2.5a!$A$3:$Y$198,R$2,FALSE)</f>
        <v>#REF!</v>
      </c>
      <c r="S156" s="4" t="e">
        <f>(VLOOKUP($A156,Table2.5a!$A$3:$Y$198,S$2,FALSE)-VLOOKUP($A156,#REF!,S$2,FALSE))/VLOOKUP($A156,Table2.5a!$A$3:$Y$198,S$2,FALSE)</f>
        <v>#REF!</v>
      </c>
      <c r="T156" s="4" t="e">
        <f>(VLOOKUP($A156,Table2.5a!$A$3:$Y$198,T$2,FALSE)-VLOOKUP($A156,#REF!,T$2,FALSE))/VLOOKUP($A156,Table2.5a!$A$3:$Y$198,T$2,FALSE)</f>
        <v>#REF!</v>
      </c>
      <c r="V156" s="78" t="str">
        <f>VLOOKUP($A156,Table2.5a!$A$3:$Y$198,E$2,FALSE)</f>
        <v>Selawik</v>
      </c>
      <c r="W156" s="79" t="str">
        <f>VLOOKUP($A156,Table2.5a!$A$3:$Y$198,F$2,FALSE)</f>
        <v>Selawik_grid</v>
      </c>
      <c r="X156" s="79" t="str">
        <f>VLOOKUP($A156,Table2.5a!$A$3:$Y$198,G$2,FALSE)</f>
        <v>Northwest Arctic</v>
      </c>
      <c r="Y156" s="80">
        <f>VLOOKUP($A156,Table2.5a!$A$3:$Y$198,H$2,FALSE)</f>
        <v>634.29184216666636</v>
      </c>
      <c r="Z156" s="88" t="e">
        <f>VLOOKUP($A156,#REF!,E$2,FALSE)</f>
        <v>#REF!</v>
      </c>
      <c r="AA156" s="66" t="e">
        <f>VLOOKUP($A156,#REF!,F$2,FALSE)</f>
        <v>#REF!</v>
      </c>
      <c r="AB156" s="66" t="e">
        <f>VLOOKUP($A156,#REF!,G$2,FALSE)</f>
        <v>#REF!</v>
      </c>
      <c r="AC156" s="89" t="e">
        <f>VLOOKUP($A156,#REF!,H$2,FALSE)</f>
        <v>#REF!</v>
      </c>
      <c r="AD156" s="65">
        <f>VLOOKUP($A156,Table2.5a!$A$3:$Y$198,I$2,FALSE)</f>
        <v>1185.223</v>
      </c>
      <c r="AE156" s="66">
        <f>VLOOKUP($A156,Table2.5a!$A$3:$Y$198,J$2,FALSE)</f>
        <v>170.25</v>
      </c>
      <c r="AF156" s="66">
        <f>VLOOKUP($A156,Table2.5a!$A$3:$Y$198,K$2,FALSE)</f>
        <v>0.53516666666666646</v>
      </c>
      <c r="AG156" s="67">
        <f>VLOOKUP($A156,Table2.5a!$A$3:$Y$198,L$2,FALSE)</f>
        <v>131.66170333333329</v>
      </c>
      <c r="AH156" s="88" t="e">
        <f>VLOOKUP($A156,#REF!,I$2,FALSE)</f>
        <v>#REF!</v>
      </c>
      <c r="AI156" s="66" t="e">
        <f>VLOOKUP($A156,#REF!,J$2,FALSE)</f>
        <v>#REF!</v>
      </c>
      <c r="AJ156" s="66" t="e">
        <f>VLOOKUP($A156,#REF!,K$2,FALSE)</f>
        <v>#REF!</v>
      </c>
      <c r="AK156" s="89" t="e">
        <f>VLOOKUP($A156,#REF!,L$2,FALSE)</f>
        <v>#REF!</v>
      </c>
      <c r="AL156" s="65">
        <f>VLOOKUP($A156,Table2.5a!$A$3:$Y$198,M$2,FALSE)</f>
        <v>246.02</v>
      </c>
      <c r="AM156" s="66">
        <f>VLOOKUP($A156,Table2.5a!$A$3:$Y$198,N$2,FALSE)</f>
        <v>15.583333333333334</v>
      </c>
      <c r="AN156" s="66">
        <f>VLOOKUP($A156,Table2.5a!$A$3:$Y$198,O$2,FALSE)</f>
        <v>0.53516666666666646</v>
      </c>
      <c r="AO156" s="67">
        <f>VLOOKUP($A156,Table2.5a!$A$3:$Y$198,P$2,FALSE)</f>
        <v>675.36855966666644</v>
      </c>
      <c r="AP156" s="88" t="e">
        <f>VLOOKUP($A156,#REF!,M$2,FALSE)</f>
        <v>#REF!</v>
      </c>
      <c r="AQ156" s="66" t="e">
        <f>VLOOKUP($A156,#REF!,N$2,FALSE)</f>
        <v>#REF!</v>
      </c>
      <c r="AR156" s="96" t="e">
        <f>VLOOKUP($A156,#REF!,O$2,FALSE)</f>
        <v>#REF!</v>
      </c>
      <c r="AS156" s="96" t="e">
        <f>VLOOKUP($A156,#REF!,P$2,FALSE)</f>
        <v>#REF!</v>
      </c>
      <c r="AT156" s="65">
        <f>VLOOKUP($A156,Table2.5a!$A$3:$Y$198,Q$2,FALSE)</f>
        <v>1261.9780000000001</v>
      </c>
      <c r="AU156" s="66">
        <f>VLOOKUP($A156,Table2.5a!$A$3:$Y$198,R$2,FALSE)</f>
        <v>42.416666666666671</v>
      </c>
      <c r="AV156" s="66">
        <f>VLOOKUP($A156,Table2.5a!$A$3:$Y$198,S$2,FALSE)</f>
        <v>0.53516666666666646</v>
      </c>
      <c r="AW156" s="67">
        <f>VLOOKUP($A156,Table2.5a!$A$3:$Y$198,T$2,FALSE)</f>
        <v>1441.322105166666</v>
      </c>
      <c r="AX156" s="88" t="e">
        <f>VLOOKUP($A156,#REF!,Q$2,FALSE)</f>
        <v>#REF!</v>
      </c>
      <c r="AY156" s="66" t="e">
        <f>VLOOKUP($A156,#REF!,R$2,FALSE)</f>
        <v>#REF!</v>
      </c>
      <c r="AZ156" s="66" t="e">
        <f>VLOOKUP($A156,#REF!,S$2,FALSE)</f>
        <v>#REF!</v>
      </c>
      <c r="BA156" s="89" t="e">
        <f>VLOOKUP($A156,#REF!,T$2,FALSE)</f>
        <v>#REF!</v>
      </c>
    </row>
    <row r="157" spans="1:53" x14ac:dyDescent="0.25">
      <c r="A157" t="s">
        <v>546</v>
      </c>
      <c r="B157" t="e">
        <f>VLOOKUP($A157,Table2.5a!$A$3:$Y$198,'2.5a comparison'!B$2,FALSE)</f>
        <v>#N/A</v>
      </c>
      <c r="C157" t="e">
        <f>VLOOKUP($A157,Table2.5a!$A$3:$Y$198,'2.5a comparison'!C$2,FALSE)</f>
        <v>#N/A</v>
      </c>
      <c r="D157" t="e">
        <f>VLOOKUP($A157,Table2.5a!$A$3:$Y$198,'2.5a comparison'!D$2,FALSE)</f>
        <v>#N/A</v>
      </c>
      <c r="E157" s="4" t="e">
        <f>(VLOOKUP($A157,Table2.5a!$A$3:$Y$198,E$2,FALSE)-VLOOKUP($A157,#REF!,E$2,FALSE))/VLOOKUP($A157,Table2.5a!$A$3:$Y$198,E$2,FALSE)</f>
        <v>#N/A</v>
      </c>
      <c r="F157" s="4" t="e">
        <f>(VLOOKUP($A157,Table2.5a!$A$3:$Y$198,F$2,FALSE)-VLOOKUP($A157,#REF!,F$2,FALSE))/VLOOKUP($A157,Table2.5a!$A$3:$Y$198,F$2,FALSE)</f>
        <v>#N/A</v>
      </c>
      <c r="G157" s="4" t="e">
        <f>(VLOOKUP($A157,Table2.5a!$A$3:$Y$198,G$2,FALSE)-VLOOKUP($A157,#REF!,G$2,FALSE))/VLOOKUP($A157,Table2.5a!$A$3:$Y$198,G$2,FALSE)</f>
        <v>#N/A</v>
      </c>
      <c r="H157" s="4" t="e">
        <f>(VLOOKUP($A157,Table2.5a!$A$3:$Y$198,H$2,FALSE)-VLOOKUP($A157,#REF!,H$2,FALSE))/VLOOKUP($A157,Table2.5a!$A$3:$Y$198,H$2,FALSE)</f>
        <v>#N/A</v>
      </c>
      <c r="I157" s="4" t="e">
        <f>(VLOOKUP($A157,Table2.5a!$A$3:$Y$198,I$2,FALSE)-VLOOKUP($A157,#REF!,I$2,FALSE))/VLOOKUP($A157,Table2.5a!$A$3:$Y$198,I$2,FALSE)</f>
        <v>#N/A</v>
      </c>
      <c r="J157" s="4" t="e">
        <f>(VLOOKUP($A157,Table2.5a!$A$3:$Y$198,J$2,FALSE)-VLOOKUP($A157,#REF!,J$2,FALSE))/VLOOKUP($A157,Table2.5a!$A$3:$Y$198,J$2,FALSE)</f>
        <v>#N/A</v>
      </c>
      <c r="K157" s="4" t="e">
        <f>(VLOOKUP($A157,Table2.5a!$A$3:$Y$198,K$2,FALSE)-VLOOKUP($A157,#REF!,K$2,FALSE))/VLOOKUP($A157,Table2.5a!$A$3:$Y$198,K$2,FALSE)</f>
        <v>#N/A</v>
      </c>
      <c r="L157" s="4" t="e">
        <f>(VLOOKUP($A157,Table2.5a!$A$3:$Y$198,L$2,FALSE)-VLOOKUP($A157,#REF!,L$2,FALSE))/VLOOKUP($A157,Table2.5a!$A$3:$Y$198,L$2,FALSE)</f>
        <v>#N/A</v>
      </c>
      <c r="M157" s="4" t="e">
        <f>(VLOOKUP($A157,Table2.5a!$A$3:$Y$198,M$2,FALSE)-VLOOKUP($A157,#REF!,M$2,FALSE))/VLOOKUP($A157,Table2.5a!$A$3:$Y$198,M$2,FALSE)</f>
        <v>#N/A</v>
      </c>
      <c r="N157" s="4" t="e">
        <f>(VLOOKUP($A157,Table2.5a!$A$3:$Y$198,N$2,FALSE)-VLOOKUP($A157,#REF!,N$2,FALSE))/VLOOKUP($A157,Table2.5a!$A$3:$Y$198,N$2,FALSE)</f>
        <v>#N/A</v>
      </c>
      <c r="O157" s="4" t="e">
        <f>(VLOOKUP($A157,Table2.5a!$A$3:$Y$198,O$2,FALSE)-VLOOKUP($A157,#REF!,O$2,FALSE))/VLOOKUP($A157,Table2.5a!$A$3:$Y$198,O$2,FALSE)</f>
        <v>#N/A</v>
      </c>
      <c r="P157" s="4" t="e">
        <f>(VLOOKUP($A157,Table2.5a!$A$3:$Y$198,P$2,FALSE)-VLOOKUP($A157,#REF!,P$2,FALSE))/VLOOKUP($A157,Table2.5a!$A$3:$Y$198,P$2,FALSE)</f>
        <v>#N/A</v>
      </c>
      <c r="Q157" s="4" t="e">
        <f>(VLOOKUP($A157,Table2.5a!$A$3:$Y$198,Q$2,FALSE)-VLOOKUP($A157,#REF!,Q$2,FALSE))/VLOOKUP($A157,Table2.5a!$A$3:$Y$198,Q$2,FALSE)</f>
        <v>#N/A</v>
      </c>
      <c r="R157" s="4" t="e">
        <f>(VLOOKUP($A157,Table2.5a!$A$3:$Y$198,R$2,FALSE)-VLOOKUP($A157,#REF!,R$2,FALSE))/VLOOKUP($A157,Table2.5a!$A$3:$Y$198,R$2,FALSE)</f>
        <v>#N/A</v>
      </c>
      <c r="S157" s="4" t="e">
        <f>(VLOOKUP($A157,Table2.5a!$A$3:$Y$198,S$2,FALSE)-VLOOKUP($A157,#REF!,S$2,FALSE))/VLOOKUP($A157,Table2.5a!$A$3:$Y$198,S$2,FALSE)</f>
        <v>#N/A</v>
      </c>
      <c r="T157" s="4" t="e">
        <f>(VLOOKUP($A157,Table2.5a!$A$3:$Y$198,T$2,FALSE)-VLOOKUP($A157,#REF!,T$2,FALSE))/VLOOKUP($A157,Table2.5a!$A$3:$Y$198,T$2,FALSE)</f>
        <v>#N/A</v>
      </c>
      <c r="V157" s="78" t="e">
        <f>VLOOKUP($A157,Table2.5a!$A$3:$Y$198,E$2,FALSE)</f>
        <v>#N/A</v>
      </c>
      <c r="W157" s="79" t="e">
        <f>VLOOKUP($A157,Table2.5a!$A$3:$Y$198,F$2,FALSE)</f>
        <v>#N/A</v>
      </c>
      <c r="X157" s="79" t="e">
        <f>VLOOKUP($A157,Table2.5a!$A$3:$Y$198,G$2,FALSE)</f>
        <v>#N/A</v>
      </c>
      <c r="Y157" s="80" t="e">
        <f>VLOOKUP($A157,Table2.5a!$A$3:$Y$198,H$2,FALSE)</f>
        <v>#N/A</v>
      </c>
      <c r="Z157" s="88" t="e">
        <f>VLOOKUP($A157,#REF!,E$2,FALSE)</f>
        <v>#REF!</v>
      </c>
      <c r="AA157" s="66" t="e">
        <f>VLOOKUP($A157,#REF!,F$2,FALSE)</f>
        <v>#REF!</v>
      </c>
      <c r="AB157" s="66" t="e">
        <f>VLOOKUP($A157,#REF!,G$2,FALSE)</f>
        <v>#REF!</v>
      </c>
      <c r="AC157" s="89" t="e">
        <f>VLOOKUP($A157,#REF!,H$2,FALSE)</f>
        <v>#REF!</v>
      </c>
      <c r="AD157" s="65" t="e">
        <f>VLOOKUP($A157,Table2.5a!$A$3:$Y$198,I$2,FALSE)</f>
        <v>#N/A</v>
      </c>
      <c r="AE157" s="66" t="e">
        <f>VLOOKUP($A157,Table2.5a!$A$3:$Y$198,J$2,FALSE)</f>
        <v>#N/A</v>
      </c>
      <c r="AF157" s="66" t="e">
        <f>VLOOKUP($A157,Table2.5a!$A$3:$Y$198,K$2,FALSE)</f>
        <v>#N/A</v>
      </c>
      <c r="AG157" s="67" t="e">
        <f>VLOOKUP($A157,Table2.5a!$A$3:$Y$198,L$2,FALSE)</f>
        <v>#N/A</v>
      </c>
      <c r="AH157" s="88" t="e">
        <f>VLOOKUP($A157,#REF!,I$2,FALSE)</f>
        <v>#REF!</v>
      </c>
      <c r="AI157" s="66" t="e">
        <f>VLOOKUP($A157,#REF!,J$2,FALSE)</f>
        <v>#REF!</v>
      </c>
      <c r="AJ157" s="66" t="e">
        <f>VLOOKUP($A157,#REF!,K$2,FALSE)</f>
        <v>#REF!</v>
      </c>
      <c r="AK157" s="89" t="e">
        <f>VLOOKUP($A157,#REF!,L$2,FALSE)</f>
        <v>#REF!</v>
      </c>
      <c r="AL157" s="65" t="e">
        <f>VLOOKUP($A157,Table2.5a!$A$3:$Y$198,M$2,FALSE)</f>
        <v>#N/A</v>
      </c>
      <c r="AM157" s="66" t="e">
        <f>VLOOKUP($A157,Table2.5a!$A$3:$Y$198,N$2,FALSE)</f>
        <v>#N/A</v>
      </c>
      <c r="AN157" s="66" t="e">
        <f>VLOOKUP($A157,Table2.5a!$A$3:$Y$198,O$2,FALSE)</f>
        <v>#N/A</v>
      </c>
      <c r="AO157" s="67" t="e">
        <f>VLOOKUP($A157,Table2.5a!$A$3:$Y$198,P$2,FALSE)</f>
        <v>#N/A</v>
      </c>
      <c r="AP157" s="88" t="e">
        <f>VLOOKUP($A157,#REF!,M$2,FALSE)</f>
        <v>#REF!</v>
      </c>
      <c r="AQ157" s="66" t="e">
        <f>VLOOKUP($A157,#REF!,N$2,FALSE)</f>
        <v>#REF!</v>
      </c>
      <c r="AR157" s="96" t="e">
        <f>VLOOKUP($A157,#REF!,O$2,FALSE)</f>
        <v>#REF!</v>
      </c>
      <c r="AS157" s="96" t="e">
        <f>VLOOKUP($A157,#REF!,P$2,FALSE)</f>
        <v>#REF!</v>
      </c>
      <c r="AT157" s="65" t="e">
        <f>VLOOKUP($A157,Table2.5a!$A$3:$Y$198,Q$2,FALSE)</f>
        <v>#N/A</v>
      </c>
      <c r="AU157" s="66" t="e">
        <f>VLOOKUP($A157,Table2.5a!$A$3:$Y$198,R$2,FALSE)</f>
        <v>#N/A</v>
      </c>
      <c r="AV157" s="66" t="e">
        <f>VLOOKUP($A157,Table2.5a!$A$3:$Y$198,S$2,FALSE)</f>
        <v>#N/A</v>
      </c>
      <c r="AW157" s="67" t="e">
        <f>VLOOKUP($A157,Table2.5a!$A$3:$Y$198,T$2,FALSE)</f>
        <v>#N/A</v>
      </c>
      <c r="AX157" s="88" t="e">
        <f>VLOOKUP($A157,#REF!,Q$2,FALSE)</f>
        <v>#REF!</v>
      </c>
      <c r="AY157" s="66" t="e">
        <f>VLOOKUP($A157,#REF!,R$2,FALSE)</f>
        <v>#REF!</v>
      </c>
      <c r="AZ157" s="66" t="e">
        <f>VLOOKUP($A157,#REF!,S$2,FALSE)</f>
        <v>#REF!</v>
      </c>
      <c r="BA157" s="89" t="e">
        <f>VLOOKUP($A157,#REF!,T$2,FALSE)</f>
        <v>#REF!</v>
      </c>
    </row>
    <row r="158" spans="1:53" x14ac:dyDescent="0.25">
      <c r="A158" t="s">
        <v>692</v>
      </c>
      <c r="B158">
        <f>VLOOKUP($A158,Table2.5a!$A$3:$Y$198,'2.5a comparison'!B$2,FALSE)</f>
        <v>331620</v>
      </c>
      <c r="C158">
        <f>VLOOKUP($A158,Table2.5a!$A$3:$Y$198,'2.5a comparison'!C$2,FALSE)</f>
        <v>169</v>
      </c>
      <c r="D158" t="str">
        <f>VLOOKUP($A158,Table2.5a!$A$3:$Y$198,'2.5a comparison'!D$2,FALSE)</f>
        <v>Alaska Village Electric Cooperative</v>
      </c>
      <c r="E158" s="4" t="e">
        <f>(VLOOKUP($A158,Table2.5a!$A$3:$Y$198,E$2,FALSE)-VLOOKUP($A158,#REF!,E$2,FALSE))/VLOOKUP($A158,Table2.5a!$A$3:$Y$198,E$2,FALSE)</f>
        <v>#VALUE!</v>
      </c>
      <c r="F158" s="4" t="e">
        <f>(VLOOKUP($A158,Table2.5a!$A$3:$Y$198,F$2,FALSE)-VLOOKUP($A158,#REF!,F$2,FALSE))/VLOOKUP($A158,Table2.5a!$A$3:$Y$198,F$2,FALSE)</f>
        <v>#VALUE!</v>
      </c>
      <c r="G158" s="4" t="e">
        <f>(VLOOKUP($A158,Table2.5a!$A$3:$Y$198,G$2,FALSE)-VLOOKUP($A158,#REF!,G$2,FALSE))/VLOOKUP($A158,Table2.5a!$A$3:$Y$198,G$2,FALSE)</f>
        <v>#VALUE!</v>
      </c>
      <c r="H158" s="4" t="e">
        <f>(VLOOKUP($A158,Table2.5a!$A$3:$Y$198,H$2,FALSE)-VLOOKUP($A158,#REF!,H$2,FALSE))/VLOOKUP($A158,Table2.5a!$A$3:$Y$198,H$2,FALSE)</f>
        <v>#REF!</v>
      </c>
      <c r="I158" s="4" t="e">
        <f>(VLOOKUP($A158,Table2.5a!$A$3:$Y$198,I$2,FALSE)-VLOOKUP($A158,#REF!,I$2,FALSE))/VLOOKUP($A158,Table2.5a!$A$3:$Y$198,I$2,FALSE)</f>
        <v>#REF!</v>
      </c>
      <c r="J158" s="4" t="e">
        <f>(VLOOKUP($A158,Table2.5a!$A$3:$Y$198,J$2,FALSE)-VLOOKUP($A158,#REF!,J$2,FALSE))/VLOOKUP($A158,Table2.5a!$A$3:$Y$198,J$2,FALSE)</f>
        <v>#REF!</v>
      </c>
      <c r="K158" s="4" t="e">
        <f>(VLOOKUP($A158,Table2.5a!$A$3:$Y$198,K$2,FALSE)-VLOOKUP($A158,#REF!,K$2,FALSE))/VLOOKUP($A158,Table2.5a!$A$3:$Y$198,K$2,FALSE)</f>
        <v>#REF!</v>
      </c>
      <c r="L158" s="4" t="e">
        <f>(VLOOKUP($A158,Table2.5a!$A$3:$Y$198,L$2,FALSE)-VLOOKUP($A158,#REF!,L$2,FALSE))/VLOOKUP($A158,Table2.5a!$A$3:$Y$198,L$2,FALSE)</f>
        <v>#REF!</v>
      </c>
      <c r="M158" s="4" t="e">
        <f>(VLOOKUP($A158,Table2.5a!$A$3:$Y$198,M$2,FALSE)-VLOOKUP($A158,#REF!,M$2,FALSE))/VLOOKUP($A158,Table2.5a!$A$3:$Y$198,M$2,FALSE)</f>
        <v>#REF!</v>
      </c>
      <c r="N158" s="4" t="e">
        <f>(VLOOKUP($A158,Table2.5a!$A$3:$Y$198,N$2,FALSE)-VLOOKUP($A158,#REF!,N$2,FALSE))/VLOOKUP($A158,Table2.5a!$A$3:$Y$198,N$2,FALSE)</f>
        <v>#REF!</v>
      </c>
      <c r="O158" s="4" t="e">
        <f>(VLOOKUP($A158,Table2.5a!$A$3:$Y$198,O$2,FALSE)-VLOOKUP($A158,#REF!,O$2,FALSE))/VLOOKUP($A158,Table2.5a!$A$3:$Y$198,O$2,FALSE)</f>
        <v>#REF!</v>
      </c>
      <c r="P158" s="4" t="e">
        <f>(VLOOKUP($A158,Table2.5a!$A$3:$Y$198,P$2,FALSE)-VLOOKUP($A158,#REF!,P$2,FALSE))/VLOOKUP($A158,Table2.5a!$A$3:$Y$198,P$2,FALSE)</f>
        <v>#REF!</v>
      </c>
      <c r="Q158" s="4" t="e">
        <f>(VLOOKUP($A158,Table2.5a!$A$3:$Y$198,Q$2,FALSE)-VLOOKUP($A158,#REF!,Q$2,FALSE))/VLOOKUP($A158,Table2.5a!$A$3:$Y$198,Q$2,FALSE)</f>
        <v>#REF!</v>
      </c>
      <c r="R158" s="4" t="e">
        <f>(VLOOKUP($A158,Table2.5a!$A$3:$Y$198,R$2,FALSE)-VLOOKUP($A158,#REF!,R$2,FALSE))/VLOOKUP($A158,Table2.5a!$A$3:$Y$198,R$2,FALSE)</f>
        <v>#REF!</v>
      </c>
      <c r="S158" s="4" t="e">
        <f>(VLOOKUP($A158,Table2.5a!$A$3:$Y$198,S$2,FALSE)-VLOOKUP($A158,#REF!,S$2,FALSE))/VLOOKUP($A158,Table2.5a!$A$3:$Y$198,S$2,FALSE)</f>
        <v>#REF!</v>
      </c>
      <c r="T158" s="4" t="e">
        <f>(VLOOKUP($A158,Table2.5a!$A$3:$Y$198,T$2,FALSE)-VLOOKUP($A158,#REF!,T$2,FALSE))/VLOOKUP($A158,Table2.5a!$A$3:$Y$198,T$2,FALSE)</f>
        <v>#REF!</v>
      </c>
      <c r="V158" s="78" t="str">
        <f>VLOOKUP($A158,Table2.5a!$A$3:$Y$198,E$2,FALSE)</f>
        <v>Shageluk</v>
      </c>
      <c r="W158" s="79" t="str">
        <f>VLOOKUP($A158,Table2.5a!$A$3:$Y$198,F$2,FALSE)</f>
        <v>Shageluk_grid</v>
      </c>
      <c r="X158" s="79" t="str">
        <f>VLOOKUP($A158,Table2.5a!$A$3:$Y$198,G$2,FALSE)</f>
        <v>Yukon-Koyukuk/Upper Tanana</v>
      </c>
      <c r="Y158" s="80">
        <f>VLOOKUP($A158,Table2.5a!$A$3:$Y$198,H$2,FALSE)</f>
        <v>68.948636666666644</v>
      </c>
      <c r="Z158" s="88" t="e">
        <f>VLOOKUP($A158,#REF!,E$2,FALSE)</f>
        <v>#REF!</v>
      </c>
      <c r="AA158" s="66" t="e">
        <f>VLOOKUP($A158,#REF!,F$2,FALSE)</f>
        <v>#REF!</v>
      </c>
      <c r="AB158" s="66" t="e">
        <f>VLOOKUP($A158,#REF!,G$2,FALSE)</f>
        <v>#REF!</v>
      </c>
      <c r="AC158" s="89" t="e">
        <f>VLOOKUP($A158,#REF!,H$2,FALSE)</f>
        <v>#REF!</v>
      </c>
      <c r="AD158" s="65">
        <f>VLOOKUP($A158,Table2.5a!$A$3:$Y$198,I$2,FALSE)</f>
        <v>130.01</v>
      </c>
      <c r="AE158" s="66">
        <f>VLOOKUP($A158,Table2.5a!$A$3:$Y$198,J$2,FALSE)</f>
        <v>36.75</v>
      </c>
      <c r="AF158" s="66">
        <f>VLOOKUP($A158,Table2.5a!$A$3:$Y$198,K$2,FALSE)</f>
        <v>0.53033333333333321</v>
      </c>
      <c r="AG158" s="67">
        <f>VLOOKUP($A158,Table2.5a!$A$3:$Y$198,L$2,FALSE)</f>
        <v>52.908704999999991</v>
      </c>
      <c r="AH158" s="88" t="e">
        <f>VLOOKUP($A158,#REF!,I$2,FALSE)</f>
        <v>#REF!</v>
      </c>
      <c r="AI158" s="66" t="e">
        <f>VLOOKUP($A158,#REF!,J$2,FALSE)</f>
        <v>#REF!</v>
      </c>
      <c r="AJ158" s="66" t="e">
        <f>VLOOKUP($A158,#REF!,K$2,FALSE)</f>
        <v>#REF!</v>
      </c>
      <c r="AK158" s="89" t="e">
        <f>VLOOKUP($A158,#REF!,L$2,FALSE)</f>
        <v>#REF!</v>
      </c>
      <c r="AL158" s="65">
        <f>VLOOKUP($A158,Table2.5a!$A$3:$Y$198,M$2,FALSE)</f>
        <v>99.765000000000001</v>
      </c>
      <c r="AM158" s="66">
        <f>VLOOKUP($A158,Table2.5a!$A$3:$Y$198,N$2,FALSE)</f>
        <v>8</v>
      </c>
      <c r="AN158" s="66">
        <f>VLOOKUP($A158,Table2.5a!$A$3:$Y$198,O$2,FALSE)</f>
        <v>0.53033333333333321</v>
      </c>
      <c r="AO158" s="67">
        <f>VLOOKUP($A158,Table2.5a!$A$3:$Y$198,P$2,FALSE)</f>
        <v>89.814071333333303</v>
      </c>
      <c r="AP158" s="88" t="e">
        <f>VLOOKUP($A158,#REF!,M$2,FALSE)</f>
        <v>#REF!</v>
      </c>
      <c r="AQ158" s="66" t="e">
        <f>VLOOKUP($A158,#REF!,N$2,FALSE)</f>
        <v>#REF!</v>
      </c>
      <c r="AR158" s="96" t="e">
        <f>VLOOKUP($A158,#REF!,O$2,FALSE)</f>
        <v>#REF!</v>
      </c>
      <c r="AS158" s="96" t="e">
        <f>VLOOKUP($A158,#REF!,P$2,FALSE)</f>
        <v>#REF!</v>
      </c>
      <c r="AT158" s="65">
        <f>VLOOKUP($A158,Table2.5a!$A$3:$Y$198,Q$2,FALSE)</f>
        <v>169.35399999999998</v>
      </c>
      <c r="AU158" s="66">
        <f>VLOOKUP($A158,Table2.5a!$A$3:$Y$198,R$2,FALSE)</f>
        <v>17.5</v>
      </c>
      <c r="AV158" s="66">
        <f>VLOOKUP($A158,Table2.5a!$A$3:$Y$198,S$2,FALSE)</f>
        <v>0.53033333333333321</v>
      </c>
      <c r="AW158" s="67">
        <f>VLOOKUP($A158,Table2.5a!$A$3:$Y$198,T$2,FALSE)</f>
        <v>211.67141299999994</v>
      </c>
      <c r="AX158" s="88" t="e">
        <f>VLOOKUP($A158,#REF!,Q$2,FALSE)</f>
        <v>#REF!</v>
      </c>
      <c r="AY158" s="66" t="e">
        <f>VLOOKUP($A158,#REF!,R$2,FALSE)</f>
        <v>#REF!</v>
      </c>
      <c r="AZ158" s="66" t="e">
        <f>VLOOKUP($A158,#REF!,S$2,FALSE)</f>
        <v>#REF!</v>
      </c>
      <c r="BA158" s="89" t="e">
        <f>VLOOKUP($A158,#REF!,T$2,FALSE)</f>
        <v>#REF!</v>
      </c>
    </row>
    <row r="159" spans="1:53" x14ac:dyDescent="0.25">
      <c r="A159" t="s">
        <v>695</v>
      </c>
      <c r="B159">
        <f>VLOOKUP($A159,Table2.5a!$A$3:$Y$198,'2.5a comparison'!B$2,FALSE)</f>
        <v>331630</v>
      </c>
      <c r="C159">
        <f>VLOOKUP($A159,Table2.5a!$A$3:$Y$198,'2.5a comparison'!C$2,FALSE)</f>
        <v>169</v>
      </c>
      <c r="D159" t="str">
        <f>VLOOKUP($A159,Table2.5a!$A$3:$Y$198,'2.5a comparison'!D$2,FALSE)</f>
        <v>Alaska Village Electric Cooperative</v>
      </c>
      <c r="E159" s="4" t="e">
        <f>(VLOOKUP($A159,Table2.5a!$A$3:$Y$198,E$2,FALSE)-VLOOKUP($A159,#REF!,E$2,FALSE))/VLOOKUP($A159,Table2.5a!$A$3:$Y$198,E$2,FALSE)</f>
        <v>#VALUE!</v>
      </c>
      <c r="F159" s="4" t="e">
        <f>(VLOOKUP($A159,Table2.5a!$A$3:$Y$198,F$2,FALSE)-VLOOKUP($A159,#REF!,F$2,FALSE))/VLOOKUP($A159,Table2.5a!$A$3:$Y$198,F$2,FALSE)</f>
        <v>#VALUE!</v>
      </c>
      <c r="G159" s="4" t="e">
        <f>(VLOOKUP($A159,Table2.5a!$A$3:$Y$198,G$2,FALSE)-VLOOKUP($A159,#REF!,G$2,FALSE))/VLOOKUP($A159,Table2.5a!$A$3:$Y$198,G$2,FALSE)</f>
        <v>#VALUE!</v>
      </c>
      <c r="H159" s="4" t="e">
        <f>(VLOOKUP($A159,Table2.5a!$A$3:$Y$198,H$2,FALSE)-VLOOKUP($A159,#REF!,H$2,FALSE))/VLOOKUP($A159,Table2.5a!$A$3:$Y$198,H$2,FALSE)</f>
        <v>#REF!</v>
      </c>
      <c r="I159" s="4" t="e">
        <f>(VLOOKUP($A159,Table2.5a!$A$3:$Y$198,I$2,FALSE)-VLOOKUP($A159,#REF!,I$2,FALSE))/VLOOKUP($A159,Table2.5a!$A$3:$Y$198,I$2,FALSE)</f>
        <v>#REF!</v>
      </c>
      <c r="J159" s="4" t="e">
        <f>(VLOOKUP($A159,Table2.5a!$A$3:$Y$198,J$2,FALSE)-VLOOKUP($A159,#REF!,J$2,FALSE))/VLOOKUP($A159,Table2.5a!$A$3:$Y$198,J$2,FALSE)</f>
        <v>#REF!</v>
      </c>
      <c r="K159" s="4" t="e">
        <f>(VLOOKUP($A159,Table2.5a!$A$3:$Y$198,K$2,FALSE)-VLOOKUP($A159,#REF!,K$2,FALSE))/VLOOKUP($A159,Table2.5a!$A$3:$Y$198,K$2,FALSE)</f>
        <v>#REF!</v>
      </c>
      <c r="L159" s="4" t="e">
        <f>(VLOOKUP($A159,Table2.5a!$A$3:$Y$198,L$2,FALSE)-VLOOKUP($A159,#REF!,L$2,FALSE))/VLOOKUP($A159,Table2.5a!$A$3:$Y$198,L$2,FALSE)</f>
        <v>#REF!</v>
      </c>
      <c r="M159" s="4" t="e">
        <f>(VLOOKUP($A159,Table2.5a!$A$3:$Y$198,M$2,FALSE)-VLOOKUP($A159,#REF!,M$2,FALSE))/VLOOKUP($A159,Table2.5a!$A$3:$Y$198,M$2,FALSE)</f>
        <v>#REF!</v>
      </c>
      <c r="N159" s="4" t="e">
        <f>(VLOOKUP($A159,Table2.5a!$A$3:$Y$198,N$2,FALSE)-VLOOKUP($A159,#REF!,N$2,FALSE))/VLOOKUP($A159,Table2.5a!$A$3:$Y$198,N$2,FALSE)</f>
        <v>#REF!</v>
      </c>
      <c r="O159" s="4" t="e">
        <f>(VLOOKUP($A159,Table2.5a!$A$3:$Y$198,O$2,FALSE)-VLOOKUP($A159,#REF!,O$2,FALSE))/VLOOKUP($A159,Table2.5a!$A$3:$Y$198,O$2,FALSE)</f>
        <v>#REF!</v>
      </c>
      <c r="P159" s="4" t="e">
        <f>(VLOOKUP($A159,Table2.5a!$A$3:$Y$198,P$2,FALSE)-VLOOKUP($A159,#REF!,P$2,FALSE))/VLOOKUP($A159,Table2.5a!$A$3:$Y$198,P$2,FALSE)</f>
        <v>#REF!</v>
      </c>
      <c r="Q159" s="4" t="e">
        <f>(VLOOKUP($A159,Table2.5a!$A$3:$Y$198,Q$2,FALSE)-VLOOKUP($A159,#REF!,Q$2,FALSE))/VLOOKUP($A159,Table2.5a!$A$3:$Y$198,Q$2,FALSE)</f>
        <v>#REF!</v>
      </c>
      <c r="R159" s="4" t="e">
        <f>(VLOOKUP($A159,Table2.5a!$A$3:$Y$198,R$2,FALSE)-VLOOKUP($A159,#REF!,R$2,FALSE))/VLOOKUP($A159,Table2.5a!$A$3:$Y$198,R$2,FALSE)</f>
        <v>#REF!</v>
      </c>
      <c r="S159" s="4" t="e">
        <f>(VLOOKUP($A159,Table2.5a!$A$3:$Y$198,S$2,FALSE)-VLOOKUP($A159,#REF!,S$2,FALSE))/VLOOKUP($A159,Table2.5a!$A$3:$Y$198,S$2,FALSE)</f>
        <v>#REF!</v>
      </c>
      <c r="T159" s="4" t="e">
        <f>(VLOOKUP($A159,Table2.5a!$A$3:$Y$198,T$2,FALSE)-VLOOKUP($A159,#REF!,T$2,FALSE))/VLOOKUP($A159,Table2.5a!$A$3:$Y$198,T$2,FALSE)</f>
        <v>#REF!</v>
      </c>
      <c r="V159" s="78" t="str">
        <f>VLOOKUP($A159,Table2.5a!$A$3:$Y$198,E$2,FALSE)</f>
        <v>Shaktoolik</v>
      </c>
      <c r="W159" s="79" t="str">
        <f>VLOOKUP($A159,Table2.5a!$A$3:$Y$198,F$2,FALSE)</f>
        <v>Shaktoolik_grid</v>
      </c>
      <c r="X159" s="79" t="str">
        <f>VLOOKUP($A159,Table2.5a!$A$3:$Y$198,G$2,FALSE)</f>
        <v>Bering Straits</v>
      </c>
      <c r="Y159" s="80">
        <f>VLOOKUP($A159,Table2.5a!$A$3:$Y$198,H$2,FALSE)</f>
        <v>236.23905210000001</v>
      </c>
      <c r="Z159" s="88" t="e">
        <f>VLOOKUP($A159,#REF!,E$2,FALSE)</f>
        <v>#REF!</v>
      </c>
      <c r="AA159" s="66" t="e">
        <f>VLOOKUP($A159,#REF!,F$2,FALSE)</f>
        <v>#REF!</v>
      </c>
      <c r="AB159" s="66" t="e">
        <f>VLOOKUP($A159,#REF!,G$2,FALSE)</f>
        <v>#REF!</v>
      </c>
      <c r="AC159" s="89" t="e">
        <f>VLOOKUP($A159,#REF!,H$2,FALSE)</f>
        <v>#REF!</v>
      </c>
      <c r="AD159" s="65">
        <f>VLOOKUP($A159,Table2.5a!$A$3:$Y$198,I$2,FALSE)</f>
        <v>459.036</v>
      </c>
      <c r="AE159" s="66">
        <f>VLOOKUP($A159,Table2.5a!$A$3:$Y$198,J$2,FALSE)</f>
        <v>62.583333333333336</v>
      </c>
      <c r="AF159" s="66">
        <f>VLOOKUP($A159,Table2.5a!$A$3:$Y$198,K$2,FALSE)</f>
        <v>0.51464166666666666</v>
      </c>
      <c r="AG159" s="67">
        <f>VLOOKUP($A159,Table2.5a!$A$3:$Y$198,L$2,FALSE)</f>
        <v>84.079067649999999</v>
      </c>
      <c r="AH159" s="88" t="e">
        <f>VLOOKUP($A159,#REF!,I$2,FALSE)</f>
        <v>#REF!</v>
      </c>
      <c r="AI159" s="66" t="e">
        <f>VLOOKUP($A159,#REF!,J$2,FALSE)</f>
        <v>#REF!</v>
      </c>
      <c r="AJ159" s="66" t="e">
        <f>VLOOKUP($A159,#REF!,K$2,FALSE)</f>
        <v>#REF!</v>
      </c>
      <c r="AK159" s="89" t="e">
        <f>VLOOKUP($A159,#REF!,L$2,FALSE)</f>
        <v>#REF!</v>
      </c>
      <c r="AL159" s="65">
        <f>VLOOKUP($A159,Table2.5a!$A$3:$Y$198,M$2,FALSE)</f>
        <v>163.374</v>
      </c>
      <c r="AM159" s="66">
        <f>VLOOKUP($A159,Table2.5a!$A$3:$Y$198,N$2,FALSE)</f>
        <v>4</v>
      </c>
      <c r="AN159" s="66">
        <f>VLOOKUP($A159,Table2.5a!$A$3:$Y$198,O$2,FALSE)</f>
        <v>0.51464166666666666</v>
      </c>
      <c r="AO159" s="67">
        <f>VLOOKUP($A159,Table2.5a!$A$3:$Y$198,P$2,FALSE)</f>
        <v>210.52086409166665</v>
      </c>
      <c r="AP159" s="88" t="e">
        <f>VLOOKUP($A159,#REF!,M$2,FALSE)</f>
        <v>#REF!</v>
      </c>
      <c r="AQ159" s="66" t="e">
        <f>VLOOKUP($A159,#REF!,N$2,FALSE)</f>
        <v>#REF!</v>
      </c>
      <c r="AR159" s="96" t="e">
        <f>VLOOKUP($A159,#REF!,O$2,FALSE)</f>
        <v>#REF!</v>
      </c>
      <c r="AS159" s="96" t="e">
        <f>VLOOKUP($A159,#REF!,P$2,FALSE)</f>
        <v>#REF!</v>
      </c>
      <c r="AT159" s="65">
        <f>VLOOKUP($A159,Table2.5a!$A$3:$Y$198,Q$2,FALSE)</f>
        <v>409.06299999999999</v>
      </c>
      <c r="AU159" s="66">
        <f>VLOOKUP($A159,Table2.5a!$A$3:$Y$198,R$2,FALSE)</f>
        <v>35.25</v>
      </c>
      <c r="AV159" s="66">
        <f>VLOOKUP($A159,Table2.5a!$A$3:$Y$198,S$2,FALSE)</f>
        <v>0.51464166666666666</v>
      </c>
      <c r="AW159" s="67">
        <f>VLOOKUP($A159,Table2.5a!$A$3:$Y$198,T$2,FALSE)</f>
        <v>530.83898384166662</v>
      </c>
      <c r="AX159" s="88" t="e">
        <f>VLOOKUP($A159,#REF!,Q$2,FALSE)</f>
        <v>#REF!</v>
      </c>
      <c r="AY159" s="66" t="e">
        <f>VLOOKUP($A159,#REF!,R$2,FALSE)</f>
        <v>#REF!</v>
      </c>
      <c r="AZ159" s="66" t="e">
        <f>VLOOKUP($A159,#REF!,S$2,FALSE)</f>
        <v>#REF!</v>
      </c>
      <c r="BA159" s="89" t="e">
        <f>VLOOKUP($A159,#REF!,T$2,FALSE)</f>
        <v>#REF!</v>
      </c>
    </row>
    <row r="160" spans="1:53" x14ac:dyDescent="0.25">
      <c r="A160" t="s">
        <v>698</v>
      </c>
      <c r="B160">
        <f>VLOOKUP($A160,Table2.5a!$A$3:$Y$198,'2.5a comparison'!B$2,FALSE)</f>
        <v>331640</v>
      </c>
      <c r="C160">
        <f>VLOOKUP($A160,Table2.5a!$A$3:$Y$198,'2.5a comparison'!C$2,FALSE)</f>
        <v>169</v>
      </c>
      <c r="D160" t="str">
        <f>VLOOKUP($A160,Table2.5a!$A$3:$Y$198,'2.5a comparison'!D$2,FALSE)</f>
        <v>Alaska Village Electric Cooperative</v>
      </c>
      <c r="E160" s="4" t="e">
        <f>(VLOOKUP($A160,Table2.5a!$A$3:$Y$198,E$2,FALSE)-VLOOKUP($A160,#REF!,E$2,FALSE))/VLOOKUP($A160,Table2.5a!$A$3:$Y$198,E$2,FALSE)</f>
        <v>#VALUE!</v>
      </c>
      <c r="F160" s="4" t="e">
        <f>(VLOOKUP($A160,Table2.5a!$A$3:$Y$198,F$2,FALSE)-VLOOKUP($A160,#REF!,F$2,FALSE))/VLOOKUP($A160,Table2.5a!$A$3:$Y$198,F$2,FALSE)</f>
        <v>#VALUE!</v>
      </c>
      <c r="G160" s="4" t="e">
        <f>(VLOOKUP($A160,Table2.5a!$A$3:$Y$198,G$2,FALSE)-VLOOKUP($A160,#REF!,G$2,FALSE))/VLOOKUP($A160,Table2.5a!$A$3:$Y$198,G$2,FALSE)</f>
        <v>#VALUE!</v>
      </c>
      <c r="H160" s="4" t="e">
        <f>(VLOOKUP($A160,Table2.5a!$A$3:$Y$198,H$2,FALSE)-VLOOKUP($A160,#REF!,H$2,FALSE))/VLOOKUP($A160,Table2.5a!$A$3:$Y$198,H$2,FALSE)</f>
        <v>#REF!</v>
      </c>
      <c r="I160" s="4" t="e">
        <f>(VLOOKUP($A160,Table2.5a!$A$3:$Y$198,I$2,FALSE)-VLOOKUP($A160,#REF!,I$2,FALSE))/VLOOKUP($A160,Table2.5a!$A$3:$Y$198,I$2,FALSE)</f>
        <v>#REF!</v>
      </c>
      <c r="J160" s="4" t="e">
        <f>(VLOOKUP($A160,Table2.5a!$A$3:$Y$198,J$2,FALSE)-VLOOKUP($A160,#REF!,J$2,FALSE))/VLOOKUP($A160,Table2.5a!$A$3:$Y$198,J$2,FALSE)</f>
        <v>#REF!</v>
      </c>
      <c r="K160" s="4" t="e">
        <f>(VLOOKUP($A160,Table2.5a!$A$3:$Y$198,K$2,FALSE)-VLOOKUP($A160,#REF!,K$2,FALSE))/VLOOKUP($A160,Table2.5a!$A$3:$Y$198,K$2,FALSE)</f>
        <v>#REF!</v>
      </c>
      <c r="L160" s="4" t="e">
        <f>(VLOOKUP($A160,Table2.5a!$A$3:$Y$198,L$2,FALSE)-VLOOKUP($A160,#REF!,L$2,FALSE))/VLOOKUP($A160,Table2.5a!$A$3:$Y$198,L$2,FALSE)</f>
        <v>#REF!</v>
      </c>
      <c r="M160" s="4" t="e">
        <f>(VLOOKUP($A160,Table2.5a!$A$3:$Y$198,M$2,FALSE)-VLOOKUP($A160,#REF!,M$2,FALSE))/VLOOKUP($A160,Table2.5a!$A$3:$Y$198,M$2,FALSE)</f>
        <v>#REF!</v>
      </c>
      <c r="N160" s="4" t="e">
        <f>(VLOOKUP($A160,Table2.5a!$A$3:$Y$198,N$2,FALSE)-VLOOKUP($A160,#REF!,N$2,FALSE))/VLOOKUP($A160,Table2.5a!$A$3:$Y$198,N$2,FALSE)</f>
        <v>#REF!</v>
      </c>
      <c r="O160" s="4" t="e">
        <f>(VLOOKUP($A160,Table2.5a!$A$3:$Y$198,O$2,FALSE)-VLOOKUP($A160,#REF!,O$2,FALSE))/VLOOKUP($A160,Table2.5a!$A$3:$Y$198,O$2,FALSE)</f>
        <v>#REF!</v>
      </c>
      <c r="P160" s="4" t="e">
        <f>(VLOOKUP($A160,Table2.5a!$A$3:$Y$198,P$2,FALSE)-VLOOKUP($A160,#REF!,P$2,FALSE))/VLOOKUP($A160,Table2.5a!$A$3:$Y$198,P$2,FALSE)</f>
        <v>#REF!</v>
      </c>
      <c r="Q160" s="4" t="e">
        <f>(VLOOKUP($A160,Table2.5a!$A$3:$Y$198,Q$2,FALSE)-VLOOKUP($A160,#REF!,Q$2,FALSE))/VLOOKUP($A160,Table2.5a!$A$3:$Y$198,Q$2,FALSE)</f>
        <v>#REF!</v>
      </c>
      <c r="R160" s="4" t="e">
        <f>(VLOOKUP($A160,Table2.5a!$A$3:$Y$198,R$2,FALSE)-VLOOKUP($A160,#REF!,R$2,FALSE))/VLOOKUP($A160,Table2.5a!$A$3:$Y$198,R$2,FALSE)</f>
        <v>#REF!</v>
      </c>
      <c r="S160" s="4" t="e">
        <f>(VLOOKUP($A160,Table2.5a!$A$3:$Y$198,S$2,FALSE)-VLOOKUP($A160,#REF!,S$2,FALSE))/VLOOKUP($A160,Table2.5a!$A$3:$Y$198,S$2,FALSE)</f>
        <v>#REF!</v>
      </c>
      <c r="T160" s="4" t="e">
        <f>(VLOOKUP($A160,Table2.5a!$A$3:$Y$198,T$2,FALSE)-VLOOKUP($A160,#REF!,T$2,FALSE))/VLOOKUP($A160,Table2.5a!$A$3:$Y$198,T$2,FALSE)</f>
        <v>#REF!</v>
      </c>
      <c r="V160" s="78" t="str">
        <f>VLOOKUP($A160,Table2.5a!$A$3:$Y$198,E$2,FALSE)</f>
        <v>Shishmaref</v>
      </c>
      <c r="W160" s="79" t="str">
        <f>VLOOKUP($A160,Table2.5a!$A$3:$Y$198,F$2,FALSE)</f>
        <v>Shishmaref_grid</v>
      </c>
      <c r="X160" s="79" t="str">
        <f>VLOOKUP($A160,Table2.5a!$A$3:$Y$198,G$2,FALSE)</f>
        <v>Bering Straits</v>
      </c>
      <c r="Y160" s="80">
        <f>VLOOKUP($A160,Table2.5a!$A$3:$Y$198,H$2,FALSE)</f>
        <v>409.07788670000008</v>
      </c>
      <c r="Z160" s="88" t="e">
        <f>VLOOKUP($A160,#REF!,E$2,FALSE)</f>
        <v>#REF!</v>
      </c>
      <c r="AA160" s="66" t="e">
        <f>VLOOKUP($A160,#REF!,F$2,FALSE)</f>
        <v>#REF!</v>
      </c>
      <c r="AB160" s="66" t="e">
        <f>VLOOKUP($A160,#REF!,G$2,FALSE)</f>
        <v>#REF!</v>
      </c>
      <c r="AC160" s="89" t="e">
        <f>VLOOKUP($A160,#REF!,H$2,FALSE)</f>
        <v>#REF!</v>
      </c>
      <c r="AD160" s="65">
        <f>VLOOKUP($A160,Table2.5a!$A$3:$Y$198,I$2,FALSE)</f>
        <v>781.35400000000004</v>
      </c>
      <c r="AE160" s="66">
        <f>VLOOKUP($A160,Table2.5a!$A$3:$Y$198,J$2,FALSE)</f>
        <v>153</v>
      </c>
      <c r="AF160" s="66">
        <f>VLOOKUP($A160,Table2.5a!$A$3:$Y$198,K$2,FALSE)</f>
        <v>0.52355000000000007</v>
      </c>
      <c r="AG160" s="67">
        <f>VLOOKUP($A160,Table2.5a!$A$3:$Y$198,L$2,FALSE)</f>
        <v>125.39022500000002</v>
      </c>
      <c r="AH160" s="88" t="e">
        <f>VLOOKUP($A160,#REF!,I$2,FALSE)</f>
        <v>#REF!</v>
      </c>
      <c r="AI160" s="66" t="e">
        <f>VLOOKUP($A160,#REF!,J$2,FALSE)</f>
        <v>#REF!</v>
      </c>
      <c r="AJ160" s="66" t="e">
        <f>VLOOKUP($A160,#REF!,K$2,FALSE)</f>
        <v>#REF!</v>
      </c>
      <c r="AK160" s="89" t="e">
        <f>VLOOKUP($A160,#REF!,L$2,FALSE)</f>
        <v>#REF!</v>
      </c>
      <c r="AL160" s="65">
        <f>VLOOKUP($A160,Table2.5a!$A$3:$Y$198,M$2,FALSE)</f>
        <v>239.5</v>
      </c>
      <c r="AM160" s="66">
        <f>VLOOKUP($A160,Table2.5a!$A$3:$Y$198,N$2,FALSE)</f>
        <v>10</v>
      </c>
      <c r="AN160" s="66">
        <f>VLOOKUP($A160,Table2.5a!$A$3:$Y$198,O$2,FALSE)</f>
        <v>0.52355000000000007</v>
      </c>
      <c r="AO160" s="67">
        <f>VLOOKUP($A160,Table2.5a!$A$3:$Y$198,P$2,FALSE)</f>
        <v>410.75586445000005</v>
      </c>
      <c r="AP160" s="88" t="e">
        <f>VLOOKUP($A160,#REF!,M$2,FALSE)</f>
        <v>#REF!</v>
      </c>
      <c r="AQ160" s="66" t="e">
        <f>VLOOKUP($A160,#REF!,N$2,FALSE)</f>
        <v>#REF!</v>
      </c>
      <c r="AR160" s="96" t="e">
        <f>VLOOKUP($A160,#REF!,O$2,FALSE)</f>
        <v>#REF!</v>
      </c>
      <c r="AS160" s="96" t="e">
        <f>VLOOKUP($A160,#REF!,P$2,FALSE)</f>
        <v>#REF!</v>
      </c>
      <c r="AT160" s="65">
        <f>VLOOKUP($A160,Table2.5a!$A$3:$Y$198,Q$2,FALSE)</f>
        <v>784.55899999999997</v>
      </c>
      <c r="AU160" s="66">
        <f>VLOOKUP($A160,Table2.5a!$A$3:$Y$198,R$2,FALSE)</f>
        <v>46.333333333333329</v>
      </c>
      <c r="AV160" s="66">
        <f>VLOOKUP($A160,Table2.5a!$A$3:$Y$198,S$2,FALSE)</f>
        <v>0.52355000000000007</v>
      </c>
      <c r="AW160" s="67">
        <f>VLOOKUP($A160,Table2.5a!$A$3:$Y$198,T$2,FALSE)</f>
        <v>945.22397615000011</v>
      </c>
      <c r="AX160" s="88" t="e">
        <f>VLOOKUP($A160,#REF!,Q$2,FALSE)</f>
        <v>#REF!</v>
      </c>
      <c r="AY160" s="66" t="e">
        <f>VLOOKUP($A160,#REF!,R$2,FALSE)</f>
        <v>#REF!</v>
      </c>
      <c r="AZ160" s="66" t="e">
        <f>VLOOKUP($A160,#REF!,S$2,FALSE)</f>
        <v>#REF!</v>
      </c>
      <c r="BA160" s="89" t="e">
        <f>VLOOKUP($A160,#REF!,T$2,FALSE)</f>
        <v>#REF!</v>
      </c>
    </row>
    <row r="161" spans="1:53" x14ac:dyDescent="0.25">
      <c r="A161" t="s">
        <v>701</v>
      </c>
      <c r="B161">
        <f>VLOOKUP($A161,Table2.5a!$A$3:$Y$198,'2.5a comparison'!B$2,FALSE)</f>
        <v>331650</v>
      </c>
      <c r="C161">
        <f>VLOOKUP($A161,Table2.5a!$A$3:$Y$198,'2.5a comparison'!C$2,FALSE)</f>
        <v>169</v>
      </c>
      <c r="D161" t="str">
        <f>VLOOKUP($A161,Table2.5a!$A$3:$Y$198,'2.5a comparison'!D$2,FALSE)</f>
        <v>Alaska Village Electric Cooperative</v>
      </c>
      <c r="E161" s="4" t="e">
        <f>(VLOOKUP($A161,Table2.5a!$A$3:$Y$198,E$2,FALSE)-VLOOKUP($A161,#REF!,E$2,FALSE))/VLOOKUP($A161,Table2.5a!$A$3:$Y$198,E$2,FALSE)</f>
        <v>#VALUE!</v>
      </c>
      <c r="F161" s="4" t="e">
        <f>(VLOOKUP($A161,Table2.5a!$A$3:$Y$198,F$2,FALSE)-VLOOKUP($A161,#REF!,F$2,FALSE))/VLOOKUP($A161,Table2.5a!$A$3:$Y$198,F$2,FALSE)</f>
        <v>#VALUE!</v>
      </c>
      <c r="G161" s="4" t="e">
        <f>(VLOOKUP($A161,Table2.5a!$A$3:$Y$198,G$2,FALSE)-VLOOKUP($A161,#REF!,G$2,FALSE))/VLOOKUP($A161,Table2.5a!$A$3:$Y$198,G$2,FALSE)</f>
        <v>#VALUE!</v>
      </c>
      <c r="H161" s="4" t="e">
        <f>(VLOOKUP($A161,Table2.5a!$A$3:$Y$198,H$2,FALSE)-VLOOKUP($A161,#REF!,H$2,FALSE))/VLOOKUP($A161,Table2.5a!$A$3:$Y$198,H$2,FALSE)</f>
        <v>#REF!</v>
      </c>
      <c r="I161" s="4" t="e">
        <f>(VLOOKUP($A161,Table2.5a!$A$3:$Y$198,I$2,FALSE)-VLOOKUP($A161,#REF!,I$2,FALSE))/VLOOKUP($A161,Table2.5a!$A$3:$Y$198,I$2,FALSE)</f>
        <v>#REF!</v>
      </c>
      <c r="J161" s="4" t="e">
        <f>(VLOOKUP($A161,Table2.5a!$A$3:$Y$198,J$2,FALSE)-VLOOKUP($A161,#REF!,J$2,FALSE))/VLOOKUP($A161,Table2.5a!$A$3:$Y$198,J$2,FALSE)</f>
        <v>#REF!</v>
      </c>
      <c r="K161" s="4" t="e">
        <f>(VLOOKUP($A161,Table2.5a!$A$3:$Y$198,K$2,FALSE)-VLOOKUP($A161,#REF!,K$2,FALSE))/VLOOKUP($A161,Table2.5a!$A$3:$Y$198,K$2,FALSE)</f>
        <v>#REF!</v>
      </c>
      <c r="L161" s="4" t="e">
        <f>(VLOOKUP($A161,Table2.5a!$A$3:$Y$198,L$2,FALSE)-VLOOKUP($A161,#REF!,L$2,FALSE))/VLOOKUP($A161,Table2.5a!$A$3:$Y$198,L$2,FALSE)</f>
        <v>#REF!</v>
      </c>
      <c r="M161" s="4" t="e">
        <f>(VLOOKUP($A161,Table2.5a!$A$3:$Y$198,M$2,FALSE)-VLOOKUP($A161,#REF!,M$2,FALSE))/VLOOKUP($A161,Table2.5a!$A$3:$Y$198,M$2,FALSE)</f>
        <v>#REF!</v>
      </c>
      <c r="N161" s="4" t="e">
        <f>(VLOOKUP($A161,Table2.5a!$A$3:$Y$198,N$2,FALSE)-VLOOKUP($A161,#REF!,N$2,FALSE))/VLOOKUP($A161,Table2.5a!$A$3:$Y$198,N$2,FALSE)</f>
        <v>#REF!</v>
      </c>
      <c r="O161" s="4" t="e">
        <f>(VLOOKUP($A161,Table2.5a!$A$3:$Y$198,O$2,FALSE)-VLOOKUP($A161,#REF!,O$2,FALSE))/VLOOKUP($A161,Table2.5a!$A$3:$Y$198,O$2,FALSE)</f>
        <v>#REF!</v>
      </c>
      <c r="P161" s="4" t="e">
        <f>(VLOOKUP($A161,Table2.5a!$A$3:$Y$198,P$2,FALSE)-VLOOKUP($A161,#REF!,P$2,FALSE))/VLOOKUP($A161,Table2.5a!$A$3:$Y$198,P$2,FALSE)</f>
        <v>#REF!</v>
      </c>
      <c r="Q161" s="4" t="e">
        <f>(VLOOKUP($A161,Table2.5a!$A$3:$Y$198,Q$2,FALSE)-VLOOKUP($A161,#REF!,Q$2,FALSE))/VLOOKUP($A161,Table2.5a!$A$3:$Y$198,Q$2,FALSE)</f>
        <v>#REF!</v>
      </c>
      <c r="R161" s="4" t="e">
        <f>(VLOOKUP($A161,Table2.5a!$A$3:$Y$198,R$2,FALSE)-VLOOKUP($A161,#REF!,R$2,FALSE))/VLOOKUP($A161,Table2.5a!$A$3:$Y$198,R$2,FALSE)</f>
        <v>#REF!</v>
      </c>
      <c r="S161" s="4" t="e">
        <f>(VLOOKUP($A161,Table2.5a!$A$3:$Y$198,S$2,FALSE)-VLOOKUP($A161,#REF!,S$2,FALSE))/VLOOKUP($A161,Table2.5a!$A$3:$Y$198,S$2,FALSE)</f>
        <v>#REF!</v>
      </c>
      <c r="T161" s="4" t="e">
        <f>(VLOOKUP($A161,Table2.5a!$A$3:$Y$198,T$2,FALSE)-VLOOKUP($A161,#REF!,T$2,FALSE))/VLOOKUP($A161,Table2.5a!$A$3:$Y$198,T$2,FALSE)</f>
        <v>#REF!</v>
      </c>
      <c r="V161" s="78" t="str">
        <f>VLOOKUP($A161,Table2.5a!$A$3:$Y$198,E$2,FALSE)</f>
        <v>Shungnak</v>
      </c>
      <c r="W161" s="79" t="str">
        <f>VLOOKUP($A161,Table2.5a!$A$3:$Y$198,F$2,FALSE)</f>
        <v>Shungnak_grid</v>
      </c>
      <c r="X161" s="79" t="str">
        <f>VLOOKUP($A161,Table2.5a!$A$3:$Y$198,G$2,FALSE)</f>
        <v>Northwest Arctic</v>
      </c>
      <c r="Y161" s="80">
        <f>VLOOKUP($A161,Table2.5a!$A$3:$Y$198,H$2,FALSE)</f>
        <v>304.38642391666662</v>
      </c>
      <c r="Z161" s="88" t="e">
        <f>VLOOKUP($A161,#REF!,E$2,FALSE)</f>
        <v>#REF!</v>
      </c>
      <c r="AA161" s="66" t="e">
        <f>VLOOKUP($A161,#REF!,F$2,FALSE)</f>
        <v>#REF!</v>
      </c>
      <c r="AB161" s="66" t="e">
        <f>VLOOKUP($A161,#REF!,G$2,FALSE)</f>
        <v>#REF!</v>
      </c>
      <c r="AC161" s="89" t="e">
        <f>VLOOKUP($A161,#REF!,H$2,FALSE)</f>
        <v>#REF!</v>
      </c>
      <c r="AD161" s="65">
        <f>VLOOKUP($A161,Table2.5a!$A$3:$Y$198,I$2,FALSE)</f>
        <v>394.83699999999999</v>
      </c>
      <c r="AE161" s="66">
        <f>VLOOKUP($A161,Table2.5a!$A$3:$Y$198,J$2,FALSE)</f>
        <v>62.25</v>
      </c>
      <c r="AF161" s="66">
        <f>VLOOKUP($A161,Table2.5a!$A$3:$Y$198,K$2,FALSE)</f>
        <v>0.77091666666666658</v>
      </c>
      <c r="AG161" s="67">
        <f>VLOOKUP($A161,Table2.5a!$A$3:$Y$198,L$2,FALSE)</f>
        <v>82.907461999999995</v>
      </c>
      <c r="AH161" s="88" t="e">
        <f>VLOOKUP($A161,#REF!,I$2,FALSE)</f>
        <v>#REF!</v>
      </c>
      <c r="AI161" s="66" t="e">
        <f>VLOOKUP($A161,#REF!,J$2,FALSE)</f>
        <v>#REF!</v>
      </c>
      <c r="AJ161" s="66" t="e">
        <f>VLOOKUP($A161,#REF!,K$2,FALSE)</f>
        <v>#REF!</v>
      </c>
      <c r="AK161" s="89" t="e">
        <f>VLOOKUP($A161,#REF!,L$2,FALSE)</f>
        <v>#REF!</v>
      </c>
      <c r="AL161" s="65">
        <f>VLOOKUP($A161,Table2.5a!$A$3:$Y$198,M$2,FALSE)</f>
        <v>107.544</v>
      </c>
      <c r="AM161" s="66">
        <f>VLOOKUP($A161,Table2.5a!$A$3:$Y$198,N$2,FALSE)</f>
        <v>9.5833333333333339</v>
      </c>
      <c r="AN161" s="66">
        <f>VLOOKUP($A161,Table2.5a!$A$3:$Y$198,O$2,FALSE)</f>
        <v>0.77091666666666669</v>
      </c>
      <c r="AO161" s="67">
        <f>VLOOKUP($A161,Table2.5a!$A$3:$Y$198,P$2,FALSE)</f>
        <v>312.11563441666664</v>
      </c>
      <c r="AP161" s="88" t="e">
        <f>VLOOKUP($A161,#REF!,M$2,FALSE)</f>
        <v>#REF!</v>
      </c>
      <c r="AQ161" s="66" t="e">
        <f>VLOOKUP($A161,#REF!,N$2,FALSE)</f>
        <v>#REF!</v>
      </c>
      <c r="AR161" s="96" t="e">
        <f>VLOOKUP($A161,#REF!,O$2,FALSE)</f>
        <v>#REF!</v>
      </c>
      <c r="AS161" s="96" t="e">
        <f>VLOOKUP($A161,#REF!,P$2,FALSE)</f>
        <v>#REF!</v>
      </c>
      <c r="AT161" s="65">
        <f>VLOOKUP($A161,Table2.5a!$A$3:$Y$198,Q$2,FALSE)</f>
        <v>404.863</v>
      </c>
      <c r="AU161" s="66">
        <f>VLOOKUP($A161,Table2.5a!$A$3:$Y$198,R$2,FALSE)</f>
        <v>20</v>
      </c>
      <c r="AV161" s="66">
        <f>VLOOKUP($A161,Table2.5a!$A$3:$Y$198,S$2,FALSE)</f>
        <v>0.77091666666666658</v>
      </c>
      <c r="AW161" s="67">
        <f>VLOOKUP($A161,Table2.5a!$A$3:$Y$198,T$2,FALSE)</f>
        <v>699.40952033333326</v>
      </c>
      <c r="AX161" s="88" t="e">
        <f>VLOOKUP($A161,#REF!,Q$2,FALSE)</f>
        <v>#REF!</v>
      </c>
      <c r="AY161" s="66" t="e">
        <f>VLOOKUP($A161,#REF!,R$2,FALSE)</f>
        <v>#REF!</v>
      </c>
      <c r="AZ161" s="66" t="e">
        <f>VLOOKUP($A161,#REF!,S$2,FALSE)</f>
        <v>#REF!</v>
      </c>
      <c r="BA161" s="89" t="e">
        <f>VLOOKUP($A161,#REF!,T$2,FALSE)</f>
        <v>#REF!</v>
      </c>
    </row>
    <row r="162" spans="1:53" x14ac:dyDescent="0.25">
      <c r="A162" t="s">
        <v>531</v>
      </c>
      <c r="B162">
        <f>VLOOKUP($A162,Table2.5a!$A$3:$Y$198,'2.5a comparison'!B$2,FALSE)</f>
        <v>0</v>
      </c>
      <c r="C162">
        <f>VLOOKUP($A162,Table2.5a!$A$3:$Y$198,'2.5a comparison'!C$2,FALSE)</f>
        <v>100</v>
      </c>
      <c r="D162" t="str">
        <f>VLOOKUP($A162,Table2.5a!$A$3:$Y$198,'2.5a comparison'!D$2,FALSE)</f>
        <v>City &amp; Borough of Sitka - (AK)</v>
      </c>
      <c r="E162" s="4" t="e">
        <f>(VLOOKUP($A162,Table2.5a!$A$3:$Y$198,E$2,FALSE)-VLOOKUP($A162,#REF!,E$2,FALSE))/VLOOKUP($A162,Table2.5a!$A$3:$Y$198,E$2,FALSE)</f>
        <v>#VALUE!</v>
      </c>
      <c r="F162" s="4" t="e">
        <f>(VLOOKUP($A162,Table2.5a!$A$3:$Y$198,F$2,FALSE)-VLOOKUP($A162,#REF!,F$2,FALSE))/VLOOKUP($A162,Table2.5a!$A$3:$Y$198,F$2,FALSE)</f>
        <v>#VALUE!</v>
      </c>
      <c r="G162" s="4" t="e">
        <f>(VLOOKUP($A162,Table2.5a!$A$3:$Y$198,G$2,FALSE)-VLOOKUP($A162,#REF!,G$2,FALSE))/VLOOKUP($A162,Table2.5a!$A$3:$Y$198,G$2,FALSE)</f>
        <v>#VALUE!</v>
      </c>
      <c r="H162" s="4" t="e">
        <f>(VLOOKUP($A162,Table2.5a!$A$3:$Y$198,H$2,FALSE)-VLOOKUP($A162,#REF!,H$2,FALSE))/VLOOKUP($A162,Table2.5a!$A$3:$Y$198,H$2,FALSE)</f>
        <v>#REF!</v>
      </c>
      <c r="I162" s="4" t="e">
        <f>(VLOOKUP($A162,Table2.5a!$A$3:$Y$198,I$2,FALSE)-VLOOKUP($A162,#REF!,I$2,FALSE))/VLOOKUP($A162,Table2.5a!$A$3:$Y$198,I$2,FALSE)</f>
        <v>#REF!</v>
      </c>
      <c r="J162" s="4" t="e">
        <f>(VLOOKUP($A162,Table2.5a!$A$3:$Y$198,J$2,FALSE)-VLOOKUP($A162,#REF!,J$2,FALSE))/VLOOKUP($A162,Table2.5a!$A$3:$Y$198,J$2,FALSE)</f>
        <v>#REF!</v>
      </c>
      <c r="K162" s="4" t="e">
        <f>(VLOOKUP($A162,Table2.5a!$A$3:$Y$198,K$2,FALSE)-VLOOKUP($A162,#REF!,K$2,FALSE))/VLOOKUP($A162,Table2.5a!$A$3:$Y$198,K$2,FALSE)</f>
        <v>#REF!</v>
      </c>
      <c r="L162" s="4" t="e">
        <f>(VLOOKUP($A162,Table2.5a!$A$3:$Y$198,L$2,FALSE)-VLOOKUP($A162,#REF!,L$2,FALSE))/VLOOKUP($A162,Table2.5a!$A$3:$Y$198,L$2,FALSE)</f>
        <v>#REF!</v>
      </c>
      <c r="M162" s="4" t="e">
        <f>(VLOOKUP($A162,Table2.5a!$A$3:$Y$198,M$2,FALSE)-VLOOKUP($A162,#REF!,M$2,FALSE))/VLOOKUP($A162,Table2.5a!$A$3:$Y$198,M$2,FALSE)</f>
        <v>#REF!</v>
      </c>
      <c r="N162" s="4" t="e">
        <f>(VLOOKUP($A162,Table2.5a!$A$3:$Y$198,N$2,FALSE)-VLOOKUP($A162,#REF!,N$2,FALSE))/VLOOKUP($A162,Table2.5a!$A$3:$Y$198,N$2,FALSE)</f>
        <v>#REF!</v>
      </c>
      <c r="O162" s="4" t="e">
        <f>(VLOOKUP($A162,Table2.5a!$A$3:$Y$198,O$2,FALSE)-VLOOKUP($A162,#REF!,O$2,FALSE))/VLOOKUP($A162,Table2.5a!$A$3:$Y$198,O$2,FALSE)</f>
        <v>#REF!</v>
      </c>
      <c r="P162" s="4" t="e">
        <f>(VLOOKUP($A162,Table2.5a!$A$3:$Y$198,P$2,FALSE)-VLOOKUP($A162,#REF!,P$2,FALSE))/VLOOKUP($A162,Table2.5a!$A$3:$Y$198,P$2,FALSE)</f>
        <v>#REF!</v>
      </c>
      <c r="Q162" s="4" t="e">
        <f>(VLOOKUP($A162,Table2.5a!$A$3:$Y$198,Q$2,FALSE)-VLOOKUP($A162,#REF!,Q$2,FALSE))/VLOOKUP($A162,Table2.5a!$A$3:$Y$198,Q$2,FALSE)</f>
        <v>#REF!</v>
      </c>
      <c r="R162" s="4" t="e">
        <f>(VLOOKUP($A162,Table2.5a!$A$3:$Y$198,R$2,FALSE)-VLOOKUP($A162,#REF!,R$2,FALSE))/VLOOKUP($A162,Table2.5a!$A$3:$Y$198,R$2,FALSE)</f>
        <v>#REF!</v>
      </c>
      <c r="S162" s="4" t="e">
        <f>(VLOOKUP($A162,Table2.5a!$A$3:$Y$198,S$2,FALSE)-VLOOKUP($A162,#REF!,S$2,FALSE))/VLOOKUP($A162,Table2.5a!$A$3:$Y$198,S$2,FALSE)</f>
        <v>#REF!</v>
      </c>
      <c r="T162" s="4" t="e">
        <f>(VLOOKUP($A162,Table2.5a!$A$3:$Y$198,T$2,FALSE)-VLOOKUP($A162,#REF!,T$2,FALSE))/VLOOKUP($A162,Table2.5a!$A$3:$Y$198,T$2,FALSE)</f>
        <v>#REF!</v>
      </c>
      <c r="V162" s="78" t="str">
        <f>VLOOKUP($A162,Table2.5a!$A$3:$Y$198,E$2,FALSE)</f>
        <v>Sitka, City &amp; Borough of</v>
      </c>
      <c r="W162" s="79" t="str">
        <f>VLOOKUP($A162,Table2.5a!$A$3:$Y$198,F$2,FALSE)</f>
        <v>Sitka_grid</v>
      </c>
      <c r="X162" s="79" t="str">
        <f>VLOOKUP($A162,Table2.5a!$A$3:$Y$198,G$2,FALSE)</f>
        <v>Southeast</v>
      </c>
      <c r="Y162" s="80">
        <f>VLOOKUP($A162,Table2.5a!$A$3:$Y$198,H$2,FALSE)</f>
        <v>7995</v>
      </c>
      <c r="Z162" s="88" t="e">
        <f>VLOOKUP($A162,#REF!,E$2,FALSE)</f>
        <v>#REF!</v>
      </c>
      <c r="AA162" s="66" t="e">
        <f>VLOOKUP($A162,#REF!,F$2,FALSE)</f>
        <v>#REF!</v>
      </c>
      <c r="AB162" s="66" t="e">
        <f>VLOOKUP($A162,#REF!,G$2,FALSE)</f>
        <v>#REF!</v>
      </c>
      <c r="AC162" s="89" t="e">
        <f>VLOOKUP($A162,#REF!,H$2,FALSE)</f>
        <v>#REF!</v>
      </c>
      <c r="AD162" s="65">
        <f>VLOOKUP($A162,Table2.5a!$A$3:$Y$198,I$2,FALSE)</f>
        <v>44126</v>
      </c>
      <c r="AE162" s="66">
        <f>VLOOKUP($A162,Table2.5a!$A$3:$Y$198,J$2,FALSE)</f>
        <v>0</v>
      </c>
      <c r="AF162" s="66">
        <f>VLOOKUP($A162,Table2.5a!$A$3:$Y$198,K$2,FALSE)</f>
        <v>0.18118569550831709</v>
      </c>
      <c r="AG162" s="67">
        <f>VLOOKUP($A162,Table2.5a!$A$3:$Y$198,L$2,FALSE)</f>
        <v>7525</v>
      </c>
      <c r="AH162" s="88" t="e">
        <f>VLOOKUP($A162,#REF!,I$2,FALSE)</f>
        <v>#REF!</v>
      </c>
      <c r="AI162" s="66" t="e">
        <f>VLOOKUP($A162,#REF!,J$2,FALSE)</f>
        <v>#REF!</v>
      </c>
      <c r="AJ162" s="66" t="e">
        <f>VLOOKUP($A162,#REF!,K$2,FALSE)</f>
        <v>#REF!</v>
      </c>
      <c r="AK162" s="89" t="e">
        <f>VLOOKUP($A162,#REF!,L$2,FALSE)</f>
        <v>#REF!</v>
      </c>
      <c r="AL162" s="65">
        <f>VLOOKUP($A162,Table2.5a!$A$3:$Y$198,M$2,FALSE)</f>
        <v>47036</v>
      </c>
      <c r="AM162" s="66">
        <f>VLOOKUP($A162,Table2.5a!$A$3:$Y$198,N$2,FALSE)</f>
        <v>0</v>
      </c>
      <c r="AN162" s="66">
        <f>VLOOKUP($A162,Table2.5a!$A$3:$Y$198,O$2,FALSE)</f>
        <v>0.15998384216344927</v>
      </c>
      <c r="AO162" s="67">
        <f>VLOOKUP($A162,Table2.5a!$A$3:$Y$198,P$2,FALSE)</f>
        <v>0</v>
      </c>
      <c r="AP162" s="88" t="e">
        <f>VLOOKUP($A162,#REF!,M$2,FALSE)</f>
        <v>#REF!</v>
      </c>
      <c r="AQ162" s="66" t="e">
        <f>VLOOKUP($A162,#REF!,N$2,FALSE)</f>
        <v>#REF!</v>
      </c>
      <c r="AR162" s="96" t="e">
        <f>VLOOKUP($A162,#REF!,O$2,FALSE)</f>
        <v>#REF!</v>
      </c>
      <c r="AS162" s="96" t="e">
        <f>VLOOKUP($A162,#REF!,P$2,FALSE)</f>
        <v>#REF!</v>
      </c>
      <c r="AT162" s="65">
        <f>VLOOKUP($A162,Table2.5a!$A$3:$Y$198,Q$2,FALSE)</f>
        <v>19616</v>
      </c>
      <c r="AU162" s="66">
        <f>VLOOKUP($A162,Table2.5a!$A$3:$Y$198,R$2,FALSE)</f>
        <v>0</v>
      </c>
      <c r="AV162" s="66">
        <f>VLOOKUP($A162,Table2.5a!$A$3:$Y$198,S$2,FALSE)</f>
        <v>0</v>
      </c>
      <c r="AW162" s="67">
        <f>VLOOKUP($A162,Table2.5a!$A$3:$Y$198,T$2,FALSE)</f>
        <v>18594.400000000001</v>
      </c>
      <c r="AX162" s="88" t="e">
        <f>VLOOKUP($A162,#REF!,Q$2,FALSE)</f>
        <v>#REF!</v>
      </c>
      <c r="AY162" s="66" t="e">
        <f>VLOOKUP($A162,#REF!,R$2,FALSE)</f>
        <v>#REF!</v>
      </c>
      <c r="AZ162" s="66" t="e">
        <f>VLOOKUP($A162,#REF!,S$2,FALSE)</f>
        <v>#REF!</v>
      </c>
      <c r="BA162" s="89" t="e">
        <f>VLOOKUP($A162,#REF!,T$2,FALSE)</f>
        <v>#REF!</v>
      </c>
    </row>
    <row r="163" spans="1:53" x14ac:dyDescent="0.25">
      <c r="A163" t="s">
        <v>398</v>
      </c>
      <c r="B163">
        <f>VLOOKUP($A163,Table2.5a!$A$3:$Y$198,'2.5a comparison'!B$2,FALSE)</f>
        <v>331190</v>
      </c>
      <c r="C163">
        <f>VLOOKUP($A163,Table2.5a!$A$3:$Y$198,'2.5a comparison'!C$2,FALSE)</f>
        <v>2</v>
      </c>
      <c r="D163" t="str">
        <f>VLOOKUP($A163,Table2.5a!$A$3:$Y$198,'2.5a comparison'!D$2,FALSE)</f>
        <v>Alaska Power &amp; Telephone Company</v>
      </c>
      <c r="E163" s="4" t="e">
        <f>(VLOOKUP($A163,Table2.5a!$A$3:$Y$198,E$2,FALSE)-VLOOKUP($A163,#REF!,E$2,FALSE))/VLOOKUP($A163,Table2.5a!$A$3:$Y$198,E$2,FALSE)</f>
        <v>#VALUE!</v>
      </c>
      <c r="F163" s="4" t="e">
        <f>(VLOOKUP($A163,Table2.5a!$A$3:$Y$198,F$2,FALSE)-VLOOKUP($A163,#REF!,F$2,FALSE))/VLOOKUP($A163,Table2.5a!$A$3:$Y$198,F$2,FALSE)</f>
        <v>#VALUE!</v>
      </c>
      <c r="G163" s="4" t="e">
        <f>(VLOOKUP($A163,Table2.5a!$A$3:$Y$198,G$2,FALSE)-VLOOKUP($A163,#REF!,G$2,FALSE))/VLOOKUP($A163,Table2.5a!$A$3:$Y$198,G$2,FALSE)</f>
        <v>#VALUE!</v>
      </c>
      <c r="H163" s="4" t="e">
        <f>(VLOOKUP($A163,Table2.5a!$A$3:$Y$198,H$2,FALSE)-VLOOKUP($A163,#REF!,H$2,FALSE))/VLOOKUP($A163,Table2.5a!$A$3:$Y$198,H$2,FALSE)</f>
        <v>#REF!</v>
      </c>
      <c r="I163" s="4" t="e">
        <f>(VLOOKUP($A163,Table2.5a!$A$3:$Y$198,I$2,FALSE)-VLOOKUP($A163,#REF!,I$2,FALSE))/VLOOKUP($A163,Table2.5a!$A$3:$Y$198,I$2,FALSE)</f>
        <v>#REF!</v>
      </c>
      <c r="J163" s="4" t="e">
        <f>(VLOOKUP($A163,Table2.5a!$A$3:$Y$198,J$2,FALSE)-VLOOKUP($A163,#REF!,J$2,FALSE))/VLOOKUP($A163,Table2.5a!$A$3:$Y$198,J$2,FALSE)</f>
        <v>#REF!</v>
      </c>
      <c r="K163" s="4" t="e">
        <f>(VLOOKUP($A163,Table2.5a!$A$3:$Y$198,K$2,FALSE)-VLOOKUP($A163,#REF!,K$2,FALSE))/VLOOKUP($A163,Table2.5a!$A$3:$Y$198,K$2,FALSE)</f>
        <v>#REF!</v>
      </c>
      <c r="L163" s="4" t="e">
        <f>(VLOOKUP($A163,Table2.5a!$A$3:$Y$198,L$2,FALSE)-VLOOKUP($A163,#REF!,L$2,FALSE))/VLOOKUP($A163,Table2.5a!$A$3:$Y$198,L$2,FALSE)</f>
        <v>#REF!</v>
      </c>
      <c r="M163" s="4" t="e">
        <f>(VLOOKUP($A163,Table2.5a!$A$3:$Y$198,M$2,FALSE)-VLOOKUP($A163,#REF!,M$2,FALSE))/VLOOKUP($A163,Table2.5a!$A$3:$Y$198,M$2,FALSE)</f>
        <v>#REF!</v>
      </c>
      <c r="N163" s="4" t="e">
        <f>(VLOOKUP($A163,Table2.5a!$A$3:$Y$198,N$2,FALSE)-VLOOKUP($A163,#REF!,N$2,FALSE))/VLOOKUP($A163,Table2.5a!$A$3:$Y$198,N$2,FALSE)</f>
        <v>#REF!</v>
      </c>
      <c r="O163" s="4" t="e">
        <f>(VLOOKUP($A163,Table2.5a!$A$3:$Y$198,O$2,FALSE)-VLOOKUP($A163,#REF!,O$2,FALSE))/VLOOKUP($A163,Table2.5a!$A$3:$Y$198,O$2,FALSE)</f>
        <v>#REF!</v>
      </c>
      <c r="P163" s="4" t="e">
        <f>(VLOOKUP($A163,Table2.5a!$A$3:$Y$198,P$2,FALSE)-VLOOKUP($A163,#REF!,P$2,FALSE))/VLOOKUP($A163,Table2.5a!$A$3:$Y$198,P$2,FALSE)</f>
        <v>#REF!</v>
      </c>
      <c r="Q163" s="4" t="e">
        <f>(VLOOKUP($A163,Table2.5a!$A$3:$Y$198,Q$2,FALSE)-VLOOKUP($A163,#REF!,Q$2,FALSE))/VLOOKUP($A163,Table2.5a!$A$3:$Y$198,Q$2,FALSE)</f>
        <v>#REF!</v>
      </c>
      <c r="R163" s="4" t="e">
        <f>(VLOOKUP($A163,Table2.5a!$A$3:$Y$198,R$2,FALSE)-VLOOKUP($A163,#REF!,R$2,FALSE))/VLOOKUP($A163,Table2.5a!$A$3:$Y$198,R$2,FALSE)</f>
        <v>#REF!</v>
      </c>
      <c r="S163" s="4" t="e">
        <f>(VLOOKUP($A163,Table2.5a!$A$3:$Y$198,S$2,FALSE)-VLOOKUP($A163,#REF!,S$2,FALSE))/VLOOKUP($A163,Table2.5a!$A$3:$Y$198,S$2,FALSE)</f>
        <v>#REF!</v>
      </c>
      <c r="T163" s="4" t="e">
        <f>(VLOOKUP($A163,Table2.5a!$A$3:$Y$198,T$2,FALSE)-VLOOKUP($A163,#REF!,T$2,FALSE))/VLOOKUP($A163,Table2.5a!$A$3:$Y$198,T$2,FALSE)</f>
        <v>#REF!</v>
      </c>
      <c r="V163" s="78" t="str">
        <f>VLOOKUP($A163,Table2.5a!$A$3:$Y$198,E$2,FALSE)</f>
        <v>Skagway</v>
      </c>
      <c r="W163" s="79" t="str">
        <f>VLOOKUP($A163,Table2.5a!$A$3:$Y$198,F$2,FALSE)</f>
        <v>UpperLynnCanal_grid</v>
      </c>
      <c r="X163" s="79" t="str">
        <f>VLOOKUP($A163,Table2.5a!$A$3:$Y$198,G$2,FALSE)</f>
        <v>Southeast</v>
      </c>
      <c r="Y163" s="80">
        <f>VLOOKUP($A163,Table2.5a!$A$3:$Y$198,H$2,FALSE)</f>
        <v>899.84861209166661</v>
      </c>
      <c r="Z163" s="88" t="e">
        <f>VLOOKUP($A163,#REF!,E$2,FALSE)</f>
        <v>#REF!</v>
      </c>
      <c r="AA163" s="66" t="e">
        <f>VLOOKUP($A163,#REF!,F$2,FALSE)</f>
        <v>#REF!</v>
      </c>
      <c r="AB163" s="66" t="e">
        <f>VLOOKUP($A163,#REF!,G$2,FALSE)</f>
        <v>#REF!</v>
      </c>
      <c r="AC163" s="89" t="e">
        <f>VLOOKUP($A163,#REF!,H$2,FALSE)</f>
        <v>#REF!</v>
      </c>
      <c r="AD163" s="65">
        <f>VLOOKUP($A163,Table2.5a!$A$3:$Y$198,I$2,FALSE)</f>
        <v>3057.5030000000002</v>
      </c>
      <c r="AE163" s="66">
        <f>VLOOKUP($A163,Table2.5a!$A$3:$Y$198,J$2,FALSE)</f>
        <v>607.08333333333337</v>
      </c>
      <c r="AF163" s="66">
        <f>VLOOKUP($A163,Table2.5a!$A$3:$Y$198,K$2,FALSE)</f>
        <v>0.29430833333333328</v>
      </c>
      <c r="AG163" s="67">
        <f>VLOOKUP($A163,Table2.5a!$A$3:$Y$198,L$2,FALSE)</f>
        <v>1423.5158442166664</v>
      </c>
      <c r="AH163" s="88" t="e">
        <f>VLOOKUP($A163,#REF!,I$2,FALSE)</f>
        <v>#REF!</v>
      </c>
      <c r="AI163" s="66" t="e">
        <f>VLOOKUP($A163,#REF!,J$2,FALSE)</f>
        <v>#REF!</v>
      </c>
      <c r="AJ163" s="66" t="e">
        <f>VLOOKUP($A163,#REF!,K$2,FALSE)</f>
        <v>#REF!</v>
      </c>
      <c r="AK163" s="89" t="e">
        <f>VLOOKUP($A163,#REF!,L$2,FALSE)</f>
        <v>#REF!</v>
      </c>
      <c r="AL163" s="65">
        <f>VLOOKUP($A163,Table2.5a!$A$3:$Y$198,M$2,FALSE)</f>
        <v>4836.8180000000002</v>
      </c>
      <c r="AM163" s="66">
        <f>VLOOKUP($A163,Table2.5a!$A$3:$Y$198,N$2,FALSE)</f>
        <v>37.583333333333336</v>
      </c>
      <c r="AN163" s="66">
        <f>VLOOKUP($A163,Table2.5a!$A$3:$Y$198,O$2,FALSE)</f>
        <v>0.29430833333333328</v>
      </c>
      <c r="AO163" s="67">
        <f>VLOOKUP($A163,Table2.5a!$A$3:$Y$198,P$2,FALSE)</f>
        <v>591.17979794166649</v>
      </c>
      <c r="AP163" s="88" t="e">
        <f>VLOOKUP($A163,#REF!,M$2,FALSE)</f>
        <v>#REF!</v>
      </c>
      <c r="AQ163" s="66" t="e">
        <f>VLOOKUP($A163,#REF!,N$2,FALSE)</f>
        <v>#REF!</v>
      </c>
      <c r="AR163" s="96" t="e">
        <f>VLOOKUP($A163,#REF!,O$2,FALSE)</f>
        <v>#REF!</v>
      </c>
      <c r="AS163" s="96" t="e">
        <f>VLOOKUP($A163,#REF!,P$2,FALSE)</f>
        <v>#REF!</v>
      </c>
      <c r="AT163" s="65">
        <f>VLOOKUP($A163,Table2.5a!$A$3:$Y$198,Q$2,FALSE)</f>
        <v>2008.7089999999998</v>
      </c>
      <c r="AU163" s="66">
        <f>VLOOKUP($A163,Table2.5a!$A$3:$Y$198,R$2,FALSE)</f>
        <v>602.66666666666663</v>
      </c>
      <c r="AV163" s="66">
        <f>VLOOKUP($A163,Table2.5a!$A$3:$Y$198,S$2,FALSE)</f>
        <v>0.29430833333333328</v>
      </c>
      <c r="AW163" s="67">
        <f>VLOOKUP($A163,Table2.5a!$A$3:$Y$198,T$2,FALSE)</f>
        <v>2914.5442542499995</v>
      </c>
      <c r="AX163" s="88" t="e">
        <f>VLOOKUP($A163,#REF!,Q$2,FALSE)</f>
        <v>#REF!</v>
      </c>
      <c r="AY163" s="66" t="e">
        <f>VLOOKUP($A163,#REF!,R$2,FALSE)</f>
        <v>#REF!</v>
      </c>
      <c r="AZ163" s="66" t="e">
        <f>VLOOKUP($A163,#REF!,S$2,FALSE)</f>
        <v>#REF!</v>
      </c>
      <c r="BA163" s="89" t="e">
        <f>VLOOKUP($A163,#REF!,T$2,FALSE)</f>
        <v>#REF!</v>
      </c>
    </row>
    <row r="164" spans="1:53" x14ac:dyDescent="0.25">
      <c r="A164" t="s">
        <v>432</v>
      </c>
      <c r="B164">
        <f>VLOOKUP($A164,Table2.5a!$A$3:$Y$198,'2.5a comparison'!B$2,FALSE)</f>
        <v>331195</v>
      </c>
      <c r="C164">
        <f>VLOOKUP($A164,Table2.5a!$A$3:$Y$198,'2.5a comparison'!C$2,FALSE)</f>
        <v>2</v>
      </c>
      <c r="D164" t="str">
        <f>VLOOKUP($A164,Table2.5a!$A$3:$Y$198,'2.5a comparison'!D$2,FALSE)</f>
        <v>Alaska Power &amp; Telephone Company</v>
      </c>
      <c r="E164" s="4" t="e">
        <f>(VLOOKUP($A164,Table2.5a!$A$3:$Y$198,E$2,FALSE)-VLOOKUP($A164,#REF!,E$2,FALSE))/VLOOKUP($A164,Table2.5a!$A$3:$Y$198,E$2,FALSE)</f>
        <v>#VALUE!</v>
      </c>
      <c r="F164" s="4" t="e">
        <f>(VLOOKUP($A164,Table2.5a!$A$3:$Y$198,F$2,FALSE)-VLOOKUP($A164,#REF!,F$2,FALSE))/VLOOKUP($A164,Table2.5a!$A$3:$Y$198,F$2,FALSE)</f>
        <v>#VALUE!</v>
      </c>
      <c r="G164" s="4" t="e">
        <f>(VLOOKUP($A164,Table2.5a!$A$3:$Y$198,G$2,FALSE)-VLOOKUP($A164,#REF!,G$2,FALSE))/VLOOKUP($A164,Table2.5a!$A$3:$Y$198,G$2,FALSE)</f>
        <v>#VALUE!</v>
      </c>
      <c r="H164" s="4" t="e">
        <f>(VLOOKUP($A164,Table2.5a!$A$3:$Y$198,H$2,FALSE)-VLOOKUP($A164,#REF!,H$2,FALSE))/VLOOKUP($A164,Table2.5a!$A$3:$Y$198,H$2,FALSE)</f>
        <v>#REF!</v>
      </c>
      <c r="I164" s="4" t="e">
        <f>(VLOOKUP($A164,Table2.5a!$A$3:$Y$198,I$2,FALSE)-VLOOKUP($A164,#REF!,I$2,FALSE))/VLOOKUP($A164,Table2.5a!$A$3:$Y$198,I$2,FALSE)</f>
        <v>#REF!</v>
      </c>
      <c r="J164" s="4" t="e">
        <f>(VLOOKUP($A164,Table2.5a!$A$3:$Y$198,J$2,FALSE)-VLOOKUP($A164,#REF!,J$2,FALSE))/VLOOKUP($A164,Table2.5a!$A$3:$Y$198,J$2,FALSE)</f>
        <v>#REF!</v>
      </c>
      <c r="K164" s="4" t="e">
        <f>(VLOOKUP($A164,Table2.5a!$A$3:$Y$198,K$2,FALSE)-VLOOKUP($A164,#REF!,K$2,FALSE))/VLOOKUP($A164,Table2.5a!$A$3:$Y$198,K$2,FALSE)</f>
        <v>#REF!</v>
      </c>
      <c r="L164" s="4" t="e">
        <f>(VLOOKUP($A164,Table2.5a!$A$3:$Y$198,L$2,FALSE)-VLOOKUP($A164,#REF!,L$2,FALSE))/VLOOKUP($A164,Table2.5a!$A$3:$Y$198,L$2,FALSE)</f>
        <v>#REF!</v>
      </c>
      <c r="M164" s="4" t="e">
        <f>(VLOOKUP($A164,Table2.5a!$A$3:$Y$198,M$2,FALSE)-VLOOKUP($A164,#REF!,M$2,FALSE))/VLOOKUP($A164,Table2.5a!$A$3:$Y$198,M$2,FALSE)</f>
        <v>#REF!</v>
      </c>
      <c r="N164" s="4" t="e">
        <f>(VLOOKUP($A164,Table2.5a!$A$3:$Y$198,N$2,FALSE)-VLOOKUP($A164,#REF!,N$2,FALSE))/VLOOKUP($A164,Table2.5a!$A$3:$Y$198,N$2,FALSE)</f>
        <v>#REF!</v>
      </c>
      <c r="O164" s="4" t="e">
        <f>(VLOOKUP($A164,Table2.5a!$A$3:$Y$198,O$2,FALSE)-VLOOKUP($A164,#REF!,O$2,FALSE))/VLOOKUP($A164,Table2.5a!$A$3:$Y$198,O$2,FALSE)</f>
        <v>#REF!</v>
      </c>
      <c r="P164" s="4" t="e">
        <f>(VLOOKUP($A164,Table2.5a!$A$3:$Y$198,P$2,FALSE)-VLOOKUP($A164,#REF!,P$2,FALSE))/VLOOKUP($A164,Table2.5a!$A$3:$Y$198,P$2,FALSE)</f>
        <v>#REF!</v>
      </c>
      <c r="Q164" s="4" t="e">
        <f>(VLOOKUP($A164,Table2.5a!$A$3:$Y$198,Q$2,FALSE)-VLOOKUP($A164,#REF!,Q$2,FALSE))/VLOOKUP($A164,Table2.5a!$A$3:$Y$198,Q$2,FALSE)</f>
        <v>#REF!</v>
      </c>
      <c r="R164" s="4" t="e">
        <f>(VLOOKUP($A164,Table2.5a!$A$3:$Y$198,R$2,FALSE)-VLOOKUP($A164,#REF!,R$2,FALSE))/VLOOKUP($A164,Table2.5a!$A$3:$Y$198,R$2,FALSE)</f>
        <v>#REF!</v>
      </c>
      <c r="S164" s="4" t="e">
        <f>(VLOOKUP($A164,Table2.5a!$A$3:$Y$198,S$2,FALSE)-VLOOKUP($A164,#REF!,S$2,FALSE))/VLOOKUP($A164,Table2.5a!$A$3:$Y$198,S$2,FALSE)</f>
        <v>#REF!</v>
      </c>
      <c r="T164" s="4" t="e">
        <f>(VLOOKUP($A164,Table2.5a!$A$3:$Y$198,T$2,FALSE)-VLOOKUP($A164,#REF!,T$2,FALSE))/VLOOKUP($A164,Table2.5a!$A$3:$Y$198,T$2,FALSE)</f>
        <v>#REF!</v>
      </c>
      <c r="V164" s="78" t="str">
        <f>VLOOKUP($A164,Table2.5a!$A$3:$Y$198,E$2,FALSE)</f>
        <v>Slana</v>
      </c>
      <c r="W164" s="79" t="str">
        <f>VLOOKUP($A164,Table2.5a!$A$3:$Y$198,F$2,FALSE)</f>
        <v>Slana_grid</v>
      </c>
      <c r="X164" s="79" t="str">
        <f>VLOOKUP($A164,Table2.5a!$A$3:$Y$198,G$2,FALSE)</f>
        <v>Copper River/Chugach</v>
      </c>
      <c r="Y164" s="80">
        <f>VLOOKUP($A164,Table2.5a!$A$3:$Y$198,H$2,FALSE)</f>
        <v>172.04153910000002</v>
      </c>
      <c r="Z164" s="88" t="e">
        <f>VLOOKUP($A164,#REF!,E$2,FALSE)</f>
        <v>#REF!</v>
      </c>
      <c r="AA164" s="66" t="e">
        <f>VLOOKUP($A164,#REF!,F$2,FALSE)</f>
        <v>#REF!</v>
      </c>
      <c r="AB164" s="66" t="e">
        <f>VLOOKUP($A164,#REF!,G$2,FALSE)</f>
        <v>#REF!</v>
      </c>
      <c r="AC164" s="89" t="e">
        <f>VLOOKUP($A164,#REF!,H$2,FALSE)</f>
        <v>#REF!</v>
      </c>
      <c r="AD164" s="65">
        <f>VLOOKUP($A164,Table2.5a!$A$3:$Y$198,I$2,FALSE)</f>
        <v>269.55900000000003</v>
      </c>
      <c r="AE164" s="66">
        <f>VLOOKUP($A164,Table2.5a!$A$3:$Y$198,J$2,FALSE)</f>
        <v>75.25</v>
      </c>
      <c r="AF164" s="66">
        <f>VLOOKUP($A164,Table2.5a!$A$3:$Y$198,K$2,FALSE)</f>
        <v>0.63823333333333332</v>
      </c>
      <c r="AG164" s="67">
        <f>VLOOKUP($A164,Table2.5a!$A$3:$Y$198,L$2,FALSE)</f>
        <v>44.664206899999996</v>
      </c>
      <c r="AH164" s="88" t="e">
        <f>VLOOKUP($A164,#REF!,I$2,FALSE)</f>
        <v>#REF!</v>
      </c>
      <c r="AI164" s="66" t="e">
        <f>VLOOKUP($A164,#REF!,J$2,FALSE)</f>
        <v>#REF!</v>
      </c>
      <c r="AJ164" s="66" t="e">
        <f>VLOOKUP($A164,#REF!,K$2,FALSE)</f>
        <v>#REF!</v>
      </c>
      <c r="AK164" s="89" t="e">
        <f>VLOOKUP($A164,#REF!,L$2,FALSE)</f>
        <v>#REF!</v>
      </c>
      <c r="AL164" s="65">
        <f>VLOOKUP($A164,Table2.5a!$A$3:$Y$198,M$2,FALSE)</f>
        <v>69.980999999999995</v>
      </c>
      <c r="AM164" s="66">
        <f>VLOOKUP($A164,Table2.5a!$A$3:$Y$198,N$2,FALSE)</f>
        <v>1</v>
      </c>
      <c r="AN164" s="66">
        <f>VLOOKUP($A164,Table2.5a!$A$3:$Y$198,O$2,FALSE)</f>
        <v>0.63823333333333332</v>
      </c>
      <c r="AO164" s="67">
        <f>VLOOKUP($A164,Table2.5a!$A$3:$Y$198,P$2,FALSE)</f>
        <v>68.940688199999997</v>
      </c>
      <c r="AP164" s="88" t="e">
        <f>VLOOKUP($A164,#REF!,M$2,FALSE)</f>
        <v>#REF!</v>
      </c>
      <c r="AQ164" s="66" t="e">
        <f>VLOOKUP($A164,#REF!,N$2,FALSE)</f>
        <v>#REF!</v>
      </c>
      <c r="AR164" s="96" t="e">
        <f>VLOOKUP($A164,#REF!,O$2,FALSE)</f>
        <v>#REF!</v>
      </c>
      <c r="AS164" s="96" t="e">
        <f>VLOOKUP($A164,#REF!,P$2,FALSE)</f>
        <v>#REF!</v>
      </c>
      <c r="AT164" s="65">
        <f>VLOOKUP($A164,Table2.5a!$A$3:$Y$198,Q$2,FALSE)</f>
        <v>108.018</v>
      </c>
      <c r="AU164" s="66">
        <f>VLOOKUP($A164,Table2.5a!$A$3:$Y$198,R$2,FALSE)</f>
        <v>17.083333333333336</v>
      </c>
      <c r="AV164" s="66">
        <f>VLOOKUP($A164,Table2.5a!$A$3:$Y$198,S$2,FALSE)</f>
        <v>0.63823333333333332</v>
      </c>
      <c r="AW164" s="67">
        <f>VLOOKUP($A164,Table2.5a!$A$3:$Y$198,T$2,FALSE)</f>
        <v>285.64643419999999</v>
      </c>
      <c r="AX164" s="88" t="e">
        <f>VLOOKUP($A164,#REF!,Q$2,FALSE)</f>
        <v>#REF!</v>
      </c>
      <c r="AY164" s="66" t="e">
        <f>VLOOKUP($A164,#REF!,R$2,FALSE)</f>
        <v>#REF!</v>
      </c>
      <c r="AZ164" s="66" t="e">
        <f>VLOOKUP($A164,#REF!,S$2,FALSE)</f>
        <v>#REF!</v>
      </c>
      <c r="BA164" s="89" t="e">
        <f>VLOOKUP($A164,#REF!,T$2,FALSE)</f>
        <v>#REF!</v>
      </c>
    </row>
    <row r="165" spans="1:53" x14ac:dyDescent="0.25">
      <c r="A165" t="s">
        <v>867</v>
      </c>
      <c r="B165">
        <f>VLOOKUP($A165,Table2.5a!$A$3:$Y$198,'2.5a comparison'!B$2,FALSE)</f>
        <v>332260</v>
      </c>
      <c r="C165">
        <f>VLOOKUP($A165,Table2.5a!$A$3:$Y$198,'2.5a comparison'!C$2,FALSE)</f>
        <v>343</v>
      </c>
      <c r="D165" t="str">
        <f>VLOOKUP($A165,Table2.5a!$A$3:$Y$198,'2.5a comparison'!D$2,FALSE)</f>
        <v>Middle Kuskokwim Electric</v>
      </c>
      <c r="E165" s="4" t="e">
        <f>(VLOOKUP($A165,Table2.5a!$A$3:$Y$198,E$2,FALSE)-VLOOKUP($A165,#REF!,E$2,FALSE))/VLOOKUP($A165,Table2.5a!$A$3:$Y$198,E$2,FALSE)</f>
        <v>#VALUE!</v>
      </c>
      <c r="F165" s="4" t="e">
        <f>(VLOOKUP($A165,Table2.5a!$A$3:$Y$198,F$2,FALSE)-VLOOKUP($A165,#REF!,F$2,FALSE))/VLOOKUP($A165,Table2.5a!$A$3:$Y$198,F$2,FALSE)</f>
        <v>#VALUE!</v>
      </c>
      <c r="G165" s="4" t="e">
        <f>(VLOOKUP($A165,Table2.5a!$A$3:$Y$198,G$2,FALSE)-VLOOKUP($A165,#REF!,G$2,FALSE))/VLOOKUP($A165,Table2.5a!$A$3:$Y$198,G$2,FALSE)</f>
        <v>#VALUE!</v>
      </c>
      <c r="H165" s="4" t="e">
        <f>(VLOOKUP($A165,Table2.5a!$A$3:$Y$198,H$2,FALSE)-VLOOKUP($A165,#REF!,H$2,FALSE))/VLOOKUP($A165,Table2.5a!$A$3:$Y$198,H$2,FALSE)</f>
        <v>#REF!</v>
      </c>
      <c r="I165" s="4" t="e">
        <f>(VLOOKUP($A165,Table2.5a!$A$3:$Y$198,I$2,FALSE)-VLOOKUP($A165,#REF!,I$2,FALSE))/VLOOKUP($A165,Table2.5a!$A$3:$Y$198,I$2,FALSE)</f>
        <v>#REF!</v>
      </c>
      <c r="J165" s="4" t="e">
        <f>(VLOOKUP($A165,Table2.5a!$A$3:$Y$198,J$2,FALSE)-VLOOKUP($A165,#REF!,J$2,FALSE))/VLOOKUP($A165,Table2.5a!$A$3:$Y$198,J$2,FALSE)</f>
        <v>#REF!</v>
      </c>
      <c r="K165" s="4" t="e">
        <f>(VLOOKUP($A165,Table2.5a!$A$3:$Y$198,K$2,FALSE)-VLOOKUP($A165,#REF!,K$2,FALSE))/VLOOKUP($A165,Table2.5a!$A$3:$Y$198,K$2,FALSE)</f>
        <v>#REF!</v>
      </c>
      <c r="L165" s="4" t="e">
        <f>(VLOOKUP($A165,Table2.5a!$A$3:$Y$198,L$2,FALSE)-VLOOKUP($A165,#REF!,L$2,FALSE))/VLOOKUP($A165,Table2.5a!$A$3:$Y$198,L$2,FALSE)</f>
        <v>#REF!</v>
      </c>
      <c r="M165" s="4" t="e">
        <f>(VLOOKUP($A165,Table2.5a!$A$3:$Y$198,M$2,FALSE)-VLOOKUP($A165,#REF!,M$2,FALSE))/VLOOKUP($A165,Table2.5a!$A$3:$Y$198,M$2,FALSE)</f>
        <v>#REF!</v>
      </c>
      <c r="N165" s="4" t="e">
        <f>(VLOOKUP($A165,Table2.5a!$A$3:$Y$198,N$2,FALSE)-VLOOKUP($A165,#REF!,N$2,FALSE))/VLOOKUP($A165,Table2.5a!$A$3:$Y$198,N$2,FALSE)</f>
        <v>#REF!</v>
      </c>
      <c r="O165" s="4" t="e">
        <f>(VLOOKUP($A165,Table2.5a!$A$3:$Y$198,O$2,FALSE)-VLOOKUP($A165,#REF!,O$2,FALSE))/VLOOKUP($A165,Table2.5a!$A$3:$Y$198,O$2,FALSE)</f>
        <v>#REF!</v>
      </c>
      <c r="P165" s="4" t="e">
        <f>(VLOOKUP($A165,Table2.5a!$A$3:$Y$198,P$2,FALSE)-VLOOKUP($A165,#REF!,P$2,FALSE))/VLOOKUP($A165,Table2.5a!$A$3:$Y$198,P$2,FALSE)</f>
        <v>#REF!</v>
      </c>
      <c r="Q165" s="4" t="e">
        <f>(VLOOKUP($A165,Table2.5a!$A$3:$Y$198,Q$2,FALSE)-VLOOKUP($A165,#REF!,Q$2,FALSE))/VLOOKUP($A165,Table2.5a!$A$3:$Y$198,Q$2,FALSE)</f>
        <v>#REF!</v>
      </c>
      <c r="R165" s="4" t="e">
        <f>(VLOOKUP($A165,Table2.5a!$A$3:$Y$198,R$2,FALSE)-VLOOKUP($A165,#REF!,R$2,FALSE))/VLOOKUP($A165,Table2.5a!$A$3:$Y$198,R$2,FALSE)</f>
        <v>#REF!</v>
      </c>
      <c r="S165" s="4" t="e">
        <f>(VLOOKUP($A165,Table2.5a!$A$3:$Y$198,S$2,FALSE)-VLOOKUP($A165,#REF!,S$2,FALSE))/VLOOKUP($A165,Table2.5a!$A$3:$Y$198,S$2,FALSE)</f>
        <v>#REF!</v>
      </c>
      <c r="T165" s="4" t="e">
        <f>(VLOOKUP($A165,Table2.5a!$A$3:$Y$198,T$2,FALSE)-VLOOKUP($A165,#REF!,T$2,FALSE))/VLOOKUP($A165,Table2.5a!$A$3:$Y$198,T$2,FALSE)</f>
        <v>#REF!</v>
      </c>
      <c r="V165" s="78" t="str">
        <f>VLOOKUP($A165,Table2.5a!$A$3:$Y$198,E$2,FALSE)</f>
        <v>Sleetmute</v>
      </c>
      <c r="W165" s="79" t="str">
        <f>VLOOKUP($A165,Table2.5a!$A$3:$Y$198,F$2,FALSE)</f>
        <v>Sleetmute_grid</v>
      </c>
      <c r="X165" s="79" t="str">
        <f>VLOOKUP($A165,Table2.5a!$A$3:$Y$198,G$2,FALSE)</f>
        <v>Lower Yukon-Kuskokwim</v>
      </c>
      <c r="Y165" s="80">
        <f>VLOOKUP($A165,Table2.5a!$A$3:$Y$198,H$2,FALSE)</f>
        <v>114.84920082500003</v>
      </c>
      <c r="Z165" s="88" t="e">
        <f>VLOOKUP($A165,#REF!,E$2,FALSE)</f>
        <v>#REF!</v>
      </c>
      <c r="AA165" s="66" t="e">
        <f>VLOOKUP($A165,#REF!,F$2,FALSE)</f>
        <v>#REF!</v>
      </c>
      <c r="AB165" s="66" t="e">
        <f>VLOOKUP($A165,#REF!,G$2,FALSE)</f>
        <v>#REF!</v>
      </c>
      <c r="AC165" s="89" t="e">
        <f>VLOOKUP($A165,#REF!,H$2,FALSE)</f>
        <v>#REF!</v>
      </c>
      <c r="AD165" s="65">
        <f>VLOOKUP($A165,Table2.5a!$A$3:$Y$198,I$2,FALSE)</f>
        <v>103.21899999999999</v>
      </c>
      <c r="AE165" s="66">
        <f>VLOOKUP($A165,Table2.5a!$A$3:$Y$198,J$2,FALSE)</f>
        <v>33.25</v>
      </c>
      <c r="AF165" s="66">
        <f>VLOOKUP($A165,Table2.5a!$A$3:$Y$198,K$2,FALSE)</f>
        <v>1.1126750000000003</v>
      </c>
      <c r="AG165" s="67">
        <f>VLOOKUP($A165,Table2.5a!$A$3:$Y$198,L$2,FALSE)</f>
        <v>94.651924225000016</v>
      </c>
      <c r="AH165" s="88" t="e">
        <f>VLOOKUP($A165,#REF!,I$2,FALSE)</f>
        <v>#REF!</v>
      </c>
      <c r="AI165" s="66" t="e">
        <f>VLOOKUP($A165,#REF!,J$2,FALSE)</f>
        <v>#REF!</v>
      </c>
      <c r="AJ165" s="66" t="e">
        <f>VLOOKUP($A165,#REF!,K$2,FALSE)</f>
        <v>#REF!</v>
      </c>
      <c r="AK165" s="89" t="e">
        <f>VLOOKUP($A165,#REF!,L$2,FALSE)</f>
        <v>#REF!</v>
      </c>
      <c r="AL165" s="65">
        <f>VLOOKUP($A165,Table2.5a!$A$3:$Y$198,M$2,FALSE)</f>
        <v>85.066999999999993</v>
      </c>
      <c r="AM165" s="66">
        <f>VLOOKUP($A165,Table2.5a!$A$3:$Y$198,N$2,FALSE)</f>
        <v>5.333333333333333</v>
      </c>
      <c r="AN165" s="66">
        <f>VLOOKUP($A165,Table2.5a!$A$3:$Y$198,O$2,FALSE)</f>
        <v>1.1126750000000003</v>
      </c>
      <c r="AO165" s="67">
        <f>VLOOKUP($A165,Table2.5a!$A$3:$Y$198,P$2,FALSE)</f>
        <v>95.433022075000025</v>
      </c>
      <c r="AP165" s="88" t="e">
        <f>VLOOKUP($A165,#REF!,M$2,FALSE)</f>
        <v>#REF!</v>
      </c>
      <c r="AQ165" s="66" t="e">
        <f>VLOOKUP($A165,#REF!,N$2,FALSE)</f>
        <v>#REF!</v>
      </c>
      <c r="AR165" s="96" t="e">
        <f>VLOOKUP($A165,#REF!,O$2,FALSE)</f>
        <v>#REF!</v>
      </c>
      <c r="AS165" s="96" t="e">
        <f>VLOOKUP($A165,#REF!,P$2,FALSE)</f>
        <v>#REF!</v>
      </c>
      <c r="AT165" s="65">
        <f>VLOOKUP($A165,Table2.5a!$A$3:$Y$198,Q$2,FALSE)</f>
        <v>85.769000000000005</v>
      </c>
      <c r="AU165" s="66">
        <f>VLOOKUP($A165,Table2.5a!$A$3:$Y$198,R$2,FALSE)</f>
        <v>9.5833333333333321</v>
      </c>
      <c r="AV165" s="66">
        <f>VLOOKUP($A165,Table2.5a!$A$3:$Y$198,S$2,FALSE)</f>
        <v>1.1126750000000003</v>
      </c>
      <c r="AW165" s="67">
        <f>VLOOKUP($A165,Table2.5a!$A$3:$Y$198,T$2,FALSE)</f>
        <v>304.9341471250001</v>
      </c>
      <c r="AX165" s="88" t="e">
        <f>VLOOKUP($A165,#REF!,Q$2,FALSE)</f>
        <v>#REF!</v>
      </c>
      <c r="AY165" s="66" t="e">
        <f>VLOOKUP($A165,#REF!,R$2,FALSE)</f>
        <v>#REF!</v>
      </c>
      <c r="AZ165" s="66" t="e">
        <f>VLOOKUP($A165,#REF!,S$2,FALSE)</f>
        <v>#REF!</v>
      </c>
      <c r="BA165" s="89" t="e">
        <f>VLOOKUP($A165,#REF!,T$2,FALSE)</f>
        <v>#REF!</v>
      </c>
    </row>
    <row r="166" spans="1:53" x14ac:dyDescent="0.25">
      <c r="A166" t="s">
        <v>707</v>
      </c>
      <c r="B166">
        <f>VLOOKUP($A166,Table2.5a!$A$3:$Y$198,'2.5a comparison'!B$2,FALSE)</f>
        <v>331680</v>
      </c>
      <c r="C166">
        <f>VLOOKUP($A166,Table2.5a!$A$3:$Y$198,'2.5a comparison'!C$2,FALSE)</f>
        <v>169</v>
      </c>
      <c r="D166" t="str">
        <f>VLOOKUP($A166,Table2.5a!$A$3:$Y$198,'2.5a comparison'!D$2,FALSE)</f>
        <v>Alaska Village Electric Cooperative</v>
      </c>
      <c r="E166" s="4" t="e">
        <f>(VLOOKUP($A166,Table2.5a!$A$3:$Y$198,E$2,FALSE)-VLOOKUP($A166,#REF!,E$2,FALSE))/VLOOKUP($A166,Table2.5a!$A$3:$Y$198,E$2,FALSE)</f>
        <v>#VALUE!</v>
      </c>
      <c r="F166" s="4" t="e">
        <f>(VLOOKUP($A166,Table2.5a!$A$3:$Y$198,F$2,FALSE)-VLOOKUP($A166,#REF!,F$2,FALSE))/VLOOKUP($A166,Table2.5a!$A$3:$Y$198,F$2,FALSE)</f>
        <v>#VALUE!</v>
      </c>
      <c r="G166" s="4" t="e">
        <f>(VLOOKUP($A166,Table2.5a!$A$3:$Y$198,G$2,FALSE)-VLOOKUP($A166,#REF!,G$2,FALSE))/VLOOKUP($A166,Table2.5a!$A$3:$Y$198,G$2,FALSE)</f>
        <v>#VALUE!</v>
      </c>
      <c r="H166" s="4" t="e">
        <f>(VLOOKUP($A166,Table2.5a!$A$3:$Y$198,H$2,FALSE)-VLOOKUP($A166,#REF!,H$2,FALSE))/VLOOKUP($A166,Table2.5a!$A$3:$Y$198,H$2,FALSE)</f>
        <v>#REF!</v>
      </c>
      <c r="I166" s="4" t="e">
        <f>(VLOOKUP($A166,Table2.5a!$A$3:$Y$198,I$2,FALSE)-VLOOKUP($A166,#REF!,I$2,FALSE))/VLOOKUP($A166,Table2.5a!$A$3:$Y$198,I$2,FALSE)</f>
        <v>#REF!</v>
      </c>
      <c r="J166" s="4" t="e">
        <f>(VLOOKUP($A166,Table2.5a!$A$3:$Y$198,J$2,FALSE)-VLOOKUP($A166,#REF!,J$2,FALSE))/VLOOKUP($A166,Table2.5a!$A$3:$Y$198,J$2,FALSE)</f>
        <v>#REF!</v>
      </c>
      <c r="K166" s="4" t="e">
        <f>(VLOOKUP($A166,Table2.5a!$A$3:$Y$198,K$2,FALSE)-VLOOKUP($A166,#REF!,K$2,FALSE))/VLOOKUP($A166,Table2.5a!$A$3:$Y$198,K$2,FALSE)</f>
        <v>#REF!</v>
      </c>
      <c r="L166" s="4" t="e">
        <f>(VLOOKUP($A166,Table2.5a!$A$3:$Y$198,L$2,FALSE)-VLOOKUP($A166,#REF!,L$2,FALSE))/VLOOKUP($A166,Table2.5a!$A$3:$Y$198,L$2,FALSE)</f>
        <v>#REF!</v>
      </c>
      <c r="M166" s="4" t="e">
        <f>(VLOOKUP($A166,Table2.5a!$A$3:$Y$198,M$2,FALSE)-VLOOKUP($A166,#REF!,M$2,FALSE))/VLOOKUP($A166,Table2.5a!$A$3:$Y$198,M$2,FALSE)</f>
        <v>#REF!</v>
      </c>
      <c r="N166" s="4" t="e">
        <f>(VLOOKUP($A166,Table2.5a!$A$3:$Y$198,N$2,FALSE)-VLOOKUP($A166,#REF!,N$2,FALSE))/VLOOKUP($A166,Table2.5a!$A$3:$Y$198,N$2,FALSE)</f>
        <v>#REF!</v>
      </c>
      <c r="O166" s="4" t="e">
        <f>(VLOOKUP($A166,Table2.5a!$A$3:$Y$198,O$2,FALSE)-VLOOKUP($A166,#REF!,O$2,FALSE))/VLOOKUP($A166,Table2.5a!$A$3:$Y$198,O$2,FALSE)</f>
        <v>#REF!</v>
      </c>
      <c r="P166" s="4" t="e">
        <f>(VLOOKUP($A166,Table2.5a!$A$3:$Y$198,P$2,FALSE)-VLOOKUP($A166,#REF!,P$2,FALSE))/VLOOKUP($A166,Table2.5a!$A$3:$Y$198,P$2,FALSE)</f>
        <v>#REF!</v>
      </c>
      <c r="Q166" s="4" t="e">
        <f>(VLOOKUP($A166,Table2.5a!$A$3:$Y$198,Q$2,FALSE)-VLOOKUP($A166,#REF!,Q$2,FALSE))/VLOOKUP($A166,Table2.5a!$A$3:$Y$198,Q$2,FALSE)</f>
        <v>#REF!</v>
      </c>
      <c r="R166" s="4" t="e">
        <f>(VLOOKUP($A166,Table2.5a!$A$3:$Y$198,R$2,FALSE)-VLOOKUP($A166,#REF!,R$2,FALSE))/VLOOKUP($A166,Table2.5a!$A$3:$Y$198,R$2,FALSE)</f>
        <v>#REF!</v>
      </c>
      <c r="S166" s="4" t="e">
        <f>(VLOOKUP($A166,Table2.5a!$A$3:$Y$198,S$2,FALSE)-VLOOKUP($A166,#REF!,S$2,FALSE))/VLOOKUP($A166,Table2.5a!$A$3:$Y$198,S$2,FALSE)</f>
        <v>#REF!</v>
      </c>
      <c r="T166" s="4" t="e">
        <f>(VLOOKUP($A166,Table2.5a!$A$3:$Y$198,T$2,FALSE)-VLOOKUP($A166,#REF!,T$2,FALSE))/VLOOKUP($A166,Table2.5a!$A$3:$Y$198,T$2,FALSE)</f>
        <v>#REF!</v>
      </c>
      <c r="V166" s="78" t="str">
        <f>VLOOKUP($A166,Table2.5a!$A$3:$Y$198,E$2,FALSE)</f>
        <v>Stebbins</v>
      </c>
      <c r="W166" s="79" t="str">
        <f>VLOOKUP($A166,Table2.5a!$A$3:$Y$198,F$2,FALSE)</f>
        <v>Stebbins_grid</v>
      </c>
      <c r="X166" s="79" t="str">
        <f>VLOOKUP($A166,Table2.5a!$A$3:$Y$198,G$2,FALSE)</f>
        <v>Bering Straits</v>
      </c>
      <c r="Y166" s="80">
        <f>VLOOKUP($A166,Table2.5a!$A$3:$Y$198,H$2,FALSE)</f>
        <v>398.20435996666669</v>
      </c>
      <c r="Z166" s="88" t="e">
        <f>VLOOKUP($A166,#REF!,E$2,FALSE)</f>
        <v>#REF!</v>
      </c>
      <c r="AA166" s="66" t="e">
        <f>VLOOKUP($A166,#REF!,F$2,FALSE)</f>
        <v>#REF!</v>
      </c>
      <c r="AB166" s="66" t="e">
        <f>VLOOKUP($A166,#REF!,G$2,FALSE)</f>
        <v>#REF!</v>
      </c>
      <c r="AC166" s="89" t="e">
        <f>VLOOKUP($A166,#REF!,H$2,FALSE)</f>
        <v>#REF!</v>
      </c>
      <c r="AD166" s="65">
        <f>VLOOKUP($A166,Table2.5a!$A$3:$Y$198,I$2,FALSE)</f>
        <v>772.06299999999999</v>
      </c>
      <c r="AE166" s="66">
        <f>VLOOKUP($A166,Table2.5a!$A$3:$Y$198,J$2,FALSE)</f>
        <v>139.25</v>
      </c>
      <c r="AF166" s="66">
        <f>VLOOKUP($A166,Table2.5a!$A$3:$Y$198,K$2,FALSE)</f>
        <v>0.51576666666666671</v>
      </c>
      <c r="AG166" s="67">
        <f>VLOOKUP($A166,Table2.5a!$A$3:$Y$198,L$2,FALSE)</f>
        <v>96.241544233333329</v>
      </c>
      <c r="AH166" s="88" t="e">
        <f>VLOOKUP($A166,#REF!,I$2,FALSE)</f>
        <v>#REF!</v>
      </c>
      <c r="AI166" s="66" t="e">
        <f>VLOOKUP($A166,#REF!,J$2,FALSE)</f>
        <v>#REF!</v>
      </c>
      <c r="AJ166" s="66" t="e">
        <f>VLOOKUP($A166,#REF!,K$2,FALSE)</f>
        <v>#REF!</v>
      </c>
      <c r="AK166" s="89" t="e">
        <f>VLOOKUP($A166,#REF!,L$2,FALSE)</f>
        <v>#REF!</v>
      </c>
      <c r="AL166" s="65">
        <f>VLOOKUP($A166,Table2.5a!$A$3:$Y$198,M$2,FALSE)</f>
        <v>186.59899999999999</v>
      </c>
      <c r="AM166" s="66">
        <f>VLOOKUP($A166,Table2.5a!$A$3:$Y$198,N$2,FALSE)</f>
        <v>10</v>
      </c>
      <c r="AN166" s="66">
        <f>VLOOKUP($A166,Table2.5a!$A$3:$Y$198,O$2,FALSE)</f>
        <v>0.51576666666666671</v>
      </c>
      <c r="AO166" s="67">
        <f>VLOOKUP($A166,Table2.5a!$A$3:$Y$198,P$2,FALSE)</f>
        <v>321.9343326</v>
      </c>
      <c r="AP166" s="88" t="e">
        <f>VLOOKUP($A166,#REF!,M$2,FALSE)</f>
        <v>#REF!</v>
      </c>
      <c r="AQ166" s="66" t="e">
        <f>VLOOKUP($A166,#REF!,N$2,FALSE)</f>
        <v>#REF!</v>
      </c>
      <c r="AR166" s="96" t="e">
        <f>VLOOKUP($A166,#REF!,O$2,FALSE)</f>
        <v>#REF!</v>
      </c>
      <c r="AS166" s="96" t="e">
        <f>VLOOKUP($A166,#REF!,P$2,FALSE)</f>
        <v>#REF!</v>
      </c>
      <c r="AT166" s="65">
        <f>VLOOKUP($A166,Table2.5a!$A$3:$Y$198,Q$2,FALSE)</f>
        <v>624.18599999999992</v>
      </c>
      <c r="AU166" s="66">
        <f>VLOOKUP($A166,Table2.5a!$A$3:$Y$198,R$2,FALSE)</f>
        <v>39.166666666666671</v>
      </c>
      <c r="AV166" s="66">
        <f>VLOOKUP($A166,Table2.5a!$A$3:$Y$198,S$2,FALSE)</f>
        <v>0.51576666666666671</v>
      </c>
      <c r="AW166" s="67">
        <f>VLOOKUP($A166,Table2.5a!$A$3:$Y$198,T$2,FALSE)</f>
        <v>816.38023680000003</v>
      </c>
      <c r="AX166" s="88" t="e">
        <f>VLOOKUP($A166,#REF!,Q$2,FALSE)</f>
        <v>#REF!</v>
      </c>
      <c r="AY166" s="66" t="e">
        <f>VLOOKUP($A166,#REF!,R$2,FALSE)</f>
        <v>#REF!</v>
      </c>
      <c r="AZ166" s="66" t="e">
        <f>VLOOKUP($A166,#REF!,S$2,FALSE)</f>
        <v>#REF!</v>
      </c>
      <c r="BA166" s="89" t="e">
        <f>VLOOKUP($A166,#REF!,T$2,FALSE)</f>
        <v>#REF!</v>
      </c>
    </row>
    <row r="167" spans="1:53" x14ac:dyDescent="0.25">
      <c r="A167" t="s">
        <v>1069</v>
      </c>
      <c r="B167">
        <f>VLOOKUP($A167,Table2.5a!$A$3:$Y$198,'2.5a comparison'!B$2,FALSE)</f>
        <v>332570</v>
      </c>
      <c r="C167">
        <f>VLOOKUP($A167,Table2.5a!$A$3:$Y$198,'2.5a comparison'!C$2,FALSE)</f>
        <v>709</v>
      </c>
      <c r="D167" t="str">
        <f>VLOOKUP($A167,Table2.5a!$A$3:$Y$198,'2.5a comparison'!D$2,FALSE)</f>
        <v>Stevens Village Ira Council</v>
      </c>
      <c r="E167" s="4" t="e">
        <f>(VLOOKUP($A167,Table2.5a!$A$3:$Y$198,E$2,FALSE)-VLOOKUP($A167,#REF!,E$2,FALSE))/VLOOKUP($A167,Table2.5a!$A$3:$Y$198,E$2,FALSE)</f>
        <v>#VALUE!</v>
      </c>
      <c r="F167" s="4" t="e">
        <f>(VLOOKUP($A167,Table2.5a!$A$3:$Y$198,F$2,FALSE)-VLOOKUP($A167,#REF!,F$2,FALSE))/VLOOKUP($A167,Table2.5a!$A$3:$Y$198,F$2,FALSE)</f>
        <v>#VALUE!</v>
      </c>
      <c r="G167" s="4" t="e">
        <f>(VLOOKUP($A167,Table2.5a!$A$3:$Y$198,G$2,FALSE)-VLOOKUP($A167,#REF!,G$2,FALSE))/VLOOKUP($A167,Table2.5a!$A$3:$Y$198,G$2,FALSE)</f>
        <v>#VALUE!</v>
      </c>
      <c r="H167" s="4" t="e">
        <f>(VLOOKUP($A167,Table2.5a!$A$3:$Y$198,H$2,FALSE)-VLOOKUP($A167,#REF!,H$2,FALSE))/VLOOKUP($A167,Table2.5a!$A$3:$Y$198,H$2,FALSE)</f>
        <v>#REF!</v>
      </c>
      <c r="I167" s="4" t="e">
        <f>(VLOOKUP($A167,Table2.5a!$A$3:$Y$198,I$2,FALSE)-VLOOKUP($A167,#REF!,I$2,FALSE))/VLOOKUP($A167,Table2.5a!$A$3:$Y$198,I$2,FALSE)</f>
        <v>#REF!</v>
      </c>
      <c r="J167" s="4" t="e">
        <f>(VLOOKUP($A167,Table2.5a!$A$3:$Y$198,J$2,FALSE)-VLOOKUP($A167,#REF!,J$2,FALSE))/VLOOKUP($A167,Table2.5a!$A$3:$Y$198,J$2,FALSE)</f>
        <v>#REF!</v>
      </c>
      <c r="K167" s="4" t="e">
        <f>(VLOOKUP($A167,Table2.5a!$A$3:$Y$198,K$2,FALSE)-VLOOKUP($A167,#REF!,K$2,FALSE))/VLOOKUP($A167,Table2.5a!$A$3:$Y$198,K$2,FALSE)</f>
        <v>#REF!</v>
      </c>
      <c r="L167" s="4" t="e">
        <f>(VLOOKUP($A167,Table2.5a!$A$3:$Y$198,L$2,FALSE)-VLOOKUP($A167,#REF!,L$2,FALSE))/VLOOKUP($A167,Table2.5a!$A$3:$Y$198,L$2,FALSE)</f>
        <v>#REF!</v>
      </c>
      <c r="M167" s="4" t="e">
        <f>(VLOOKUP($A167,Table2.5a!$A$3:$Y$198,M$2,FALSE)-VLOOKUP($A167,#REF!,M$2,FALSE))/VLOOKUP($A167,Table2.5a!$A$3:$Y$198,M$2,FALSE)</f>
        <v>#REF!</v>
      </c>
      <c r="N167" s="4" t="e">
        <f>(VLOOKUP($A167,Table2.5a!$A$3:$Y$198,N$2,FALSE)-VLOOKUP($A167,#REF!,N$2,FALSE))/VLOOKUP($A167,Table2.5a!$A$3:$Y$198,N$2,FALSE)</f>
        <v>#REF!</v>
      </c>
      <c r="O167" s="4" t="e">
        <f>(VLOOKUP($A167,Table2.5a!$A$3:$Y$198,O$2,FALSE)-VLOOKUP($A167,#REF!,O$2,FALSE))/VLOOKUP($A167,Table2.5a!$A$3:$Y$198,O$2,FALSE)</f>
        <v>#REF!</v>
      </c>
      <c r="P167" s="4" t="e">
        <f>(VLOOKUP($A167,Table2.5a!$A$3:$Y$198,P$2,FALSE)-VLOOKUP($A167,#REF!,P$2,FALSE))/VLOOKUP($A167,Table2.5a!$A$3:$Y$198,P$2,FALSE)</f>
        <v>#REF!</v>
      </c>
      <c r="Q167" s="4" t="e">
        <f>(VLOOKUP($A167,Table2.5a!$A$3:$Y$198,Q$2,FALSE)-VLOOKUP($A167,#REF!,Q$2,FALSE))/VLOOKUP($A167,Table2.5a!$A$3:$Y$198,Q$2,FALSE)</f>
        <v>#REF!</v>
      </c>
      <c r="R167" s="4" t="e">
        <f>(VLOOKUP($A167,Table2.5a!$A$3:$Y$198,R$2,FALSE)-VLOOKUP($A167,#REF!,R$2,FALSE))/VLOOKUP($A167,Table2.5a!$A$3:$Y$198,R$2,FALSE)</f>
        <v>#REF!</v>
      </c>
      <c r="S167" s="4" t="e">
        <f>(VLOOKUP($A167,Table2.5a!$A$3:$Y$198,S$2,FALSE)-VLOOKUP($A167,#REF!,S$2,FALSE))/VLOOKUP($A167,Table2.5a!$A$3:$Y$198,S$2,FALSE)</f>
        <v>#VALUE!</v>
      </c>
      <c r="T167" s="4" t="e">
        <f>(VLOOKUP($A167,Table2.5a!$A$3:$Y$198,T$2,FALSE)-VLOOKUP($A167,#REF!,T$2,FALSE))/VLOOKUP($A167,Table2.5a!$A$3:$Y$198,T$2,FALSE)</f>
        <v>#REF!</v>
      </c>
      <c r="V167" s="78" t="str">
        <f>VLOOKUP($A167,Table2.5a!$A$3:$Y$198,E$2,FALSE)</f>
        <v>Stevens Village</v>
      </c>
      <c r="W167" s="79" t="str">
        <f>VLOOKUP($A167,Table2.5a!$A$3:$Y$198,F$2,FALSE)</f>
        <v>Stevens Village_grid</v>
      </c>
      <c r="X167" s="79" t="str">
        <f>VLOOKUP($A167,Table2.5a!$A$3:$Y$198,G$2,FALSE)</f>
        <v>Yukon-Koyukuk/Upper Tanana</v>
      </c>
      <c r="Y167" s="80">
        <f>VLOOKUP($A167,Table2.5a!$A$3:$Y$198,H$2,FALSE)</f>
        <v>0</v>
      </c>
      <c r="Z167" s="88" t="e">
        <f>VLOOKUP($A167,#REF!,E$2,FALSE)</f>
        <v>#REF!</v>
      </c>
      <c r="AA167" s="66" t="e">
        <f>VLOOKUP($A167,#REF!,F$2,FALSE)</f>
        <v>#REF!</v>
      </c>
      <c r="AB167" s="66" t="e">
        <f>VLOOKUP($A167,#REF!,G$2,FALSE)</f>
        <v>#REF!</v>
      </c>
      <c r="AC167" s="89" t="e">
        <f>VLOOKUP($A167,#REF!,H$2,FALSE)</f>
        <v>#REF!</v>
      </c>
      <c r="AD167" s="65">
        <f>VLOOKUP($A167,Table2.5a!$A$3:$Y$198,I$2,FALSE)</f>
        <v>0</v>
      </c>
      <c r="AE167" s="66">
        <f>VLOOKUP($A167,Table2.5a!$A$3:$Y$198,J$2,FALSE)</f>
        <v>0</v>
      </c>
      <c r="AF167" s="66">
        <f>VLOOKUP($A167,Table2.5a!$A$3:$Y$198,K$2,FALSE)</f>
        <v>0</v>
      </c>
      <c r="AG167" s="67">
        <f>VLOOKUP($A167,Table2.5a!$A$3:$Y$198,L$2,FALSE)</f>
        <v>0</v>
      </c>
      <c r="AH167" s="88" t="e">
        <f>VLOOKUP($A167,#REF!,I$2,FALSE)</f>
        <v>#REF!</v>
      </c>
      <c r="AI167" s="66" t="e">
        <f>VLOOKUP($A167,#REF!,J$2,FALSE)</f>
        <v>#REF!</v>
      </c>
      <c r="AJ167" s="66" t="e">
        <f>VLOOKUP($A167,#REF!,K$2,FALSE)</f>
        <v>#REF!</v>
      </c>
      <c r="AK167" s="89" t="e">
        <f>VLOOKUP($A167,#REF!,L$2,FALSE)</f>
        <v>#REF!</v>
      </c>
      <c r="AL167" s="65">
        <f>VLOOKUP($A167,Table2.5a!$A$3:$Y$198,M$2,FALSE)</f>
        <v>0</v>
      </c>
      <c r="AM167" s="66">
        <f>VLOOKUP($A167,Table2.5a!$A$3:$Y$198,N$2,FALSE)</f>
        <v>0</v>
      </c>
      <c r="AN167" s="66">
        <f>VLOOKUP($A167,Table2.5a!$A$3:$Y$198,O$2,FALSE)</f>
        <v>0</v>
      </c>
      <c r="AO167" s="67">
        <f>VLOOKUP($A167,Table2.5a!$A$3:$Y$198,P$2,FALSE)</f>
        <v>0</v>
      </c>
      <c r="AP167" s="88" t="e">
        <f>VLOOKUP($A167,#REF!,M$2,FALSE)</f>
        <v>#REF!</v>
      </c>
      <c r="AQ167" s="66" t="e">
        <f>VLOOKUP($A167,#REF!,N$2,FALSE)</f>
        <v>#REF!</v>
      </c>
      <c r="AR167" s="96" t="e">
        <f>VLOOKUP($A167,#REF!,O$2,FALSE)</f>
        <v>#REF!</v>
      </c>
      <c r="AS167" s="96" t="e">
        <f>VLOOKUP($A167,#REF!,P$2,FALSE)</f>
        <v>#REF!</v>
      </c>
      <c r="AT167" s="65">
        <f>VLOOKUP($A167,Table2.5a!$A$3:$Y$198,Q$2,FALSE)</f>
        <v>0</v>
      </c>
      <c r="AU167" s="66">
        <f>VLOOKUP($A167,Table2.5a!$A$3:$Y$198,R$2,FALSE)</f>
        <v>0</v>
      </c>
      <c r="AV167" s="66" t="str">
        <f>VLOOKUP($A167,Table2.5a!$A$3:$Y$198,S$2,FALSE)</f>
        <v/>
      </c>
      <c r="AW167" s="67">
        <f>VLOOKUP($A167,Table2.5a!$A$3:$Y$198,T$2,FALSE)</f>
        <v>0</v>
      </c>
      <c r="AX167" s="88" t="e">
        <f>VLOOKUP($A167,#REF!,Q$2,FALSE)</f>
        <v>#REF!</v>
      </c>
      <c r="AY167" s="66" t="e">
        <f>VLOOKUP($A167,#REF!,R$2,FALSE)</f>
        <v>#REF!</v>
      </c>
      <c r="AZ167" s="66" t="e">
        <f>VLOOKUP($A167,#REF!,S$2,FALSE)</f>
        <v>#REF!</v>
      </c>
      <c r="BA167" s="89" t="e">
        <f>VLOOKUP($A167,#REF!,T$2,FALSE)</f>
        <v>#REF!</v>
      </c>
    </row>
    <row r="168" spans="1:53" x14ac:dyDescent="0.25">
      <c r="A168" t="s">
        <v>870</v>
      </c>
      <c r="B168">
        <f>VLOOKUP($A168,Table2.5a!$A$3:$Y$198,'2.5a comparison'!B$2,FALSE)</f>
        <v>332270</v>
      </c>
      <c r="C168">
        <f>VLOOKUP($A168,Table2.5a!$A$3:$Y$198,'2.5a comparison'!C$2,FALSE)</f>
        <v>343</v>
      </c>
      <c r="D168" t="str">
        <f>VLOOKUP($A168,Table2.5a!$A$3:$Y$198,'2.5a comparison'!D$2,FALSE)</f>
        <v>Middle Kuskokwim Electric</v>
      </c>
      <c r="E168" s="4" t="e">
        <f>(VLOOKUP($A168,Table2.5a!$A$3:$Y$198,E$2,FALSE)-VLOOKUP($A168,#REF!,E$2,FALSE))/VLOOKUP($A168,Table2.5a!$A$3:$Y$198,E$2,FALSE)</f>
        <v>#VALUE!</v>
      </c>
      <c r="F168" s="4" t="e">
        <f>(VLOOKUP($A168,Table2.5a!$A$3:$Y$198,F$2,FALSE)-VLOOKUP($A168,#REF!,F$2,FALSE))/VLOOKUP($A168,Table2.5a!$A$3:$Y$198,F$2,FALSE)</f>
        <v>#VALUE!</v>
      </c>
      <c r="G168" s="4" t="e">
        <f>(VLOOKUP($A168,Table2.5a!$A$3:$Y$198,G$2,FALSE)-VLOOKUP($A168,#REF!,G$2,FALSE))/VLOOKUP($A168,Table2.5a!$A$3:$Y$198,G$2,FALSE)</f>
        <v>#VALUE!</v>
      </c>
      <c r="H168" s="4" t="e">
        <f>(VLOOKUP($A168,Table2.5a!$A$3:$Y$198,H$2,FALSE)-VLOOKUP($A168,#REF!,H$2,FALSE))/VLOOKUP($A168,Table2.5a!$A$3:$Y$198,H$2,FALSE)</f>
        <v>#REF!</v>
      </c>
      <c r="I168" s="4" t="e">
        <f>(VLOOKUP($A168,Table2.5a!$A$3:$Y$198,I$2,FALSE)-VLOOKUP($A168,#REF!,I$2,FALSE))/VLOOKUP($A168,Table2.5a!$A$3:$Y$198,I$2,FALSE)</f>
        <v>#REF!</v>
      </c>
      <c r="J168" s="4" t="e">
        <f>(VLOOKUP($A168,Table2.5a!$A$3:$Y$198,J$2,FALSE)-VLOOKUP($A168,#REF!,J$2,FALSE))/VLOOKUP($A168,Table2.5a!$A$3:$Y$198,J$2,FALSE)</f>
        <v>#REF!</v>
      </c>
      <c r="K168" s="4" t="e">
        <f>(VLOOKUP($A168,Table2.5a!$A$3:$Y$198,K$2,FALSE)-VLOOKUP($A168,#REF!,K$2,FALSE))/VLOOKUP($A168,Table2.5a!$A$3:$Y$198,K$2,FALSE)</f>
        <v>#REF!</v>
      </c>
      <c r="L168" s="4" t="e">
        <f>(VLOOKUP($A168,Table2.5a!$A$3:$Y$198,L$2,FALSE)-VLOOKUP($A168,#REF!,L$2,FALSE))/VLOOKUP($A168,Table2.5a!$A$3:$Y$198,L$2,FALSE)</f>
        <v>#REF!</v>
      </c>
      <c r="M168" s="4" t="e">
        <f>(VLOOKUP($A168,Table2.5a!$A$3:$Y$198,M$2,FALSE)-VLOOKUP($A168,#REF!,M$2,FALSE))/VLOOKUP($A168,Table2.5a!$A$3:$Y$198,M$2,FALSE)</f>
        <v>#REF!</v>
      </c>
      <c r="N168" s="4" t="e">
        <f>(VLOOKUP($A168,Table2.5a!$A$3:$Y$198,N$2,FALSE)-VLOOKUP($A168,#REF!,N$2,FALSE))/VLOOKUP($A168,Table2.5a!$A$3:$Y$198,N$2,FALSE)</f>
        <v>#REF!</v>
      </c>
      <c r="O168" s="4" t="e">
        <f>(VLOOKUP($A168,Table2.5a!$A$3:$Y$198,O$2,FALSE)-VLOOKUP($A168,#REF!,O$2,FALSE))/VLOOKUP($A168,Table2.5a!$A$3:$Y$198,O$2,FALSE)</f>
        <v>#REF!</v>
      </c>
      <c r="P168" s="4" t="e">
        <f>(VLOOKUP($A168,Table2.5a!$A$3:$Y$198,P$2,FALSE)-VLOOKUP($A168,#REF!,P$2,FALSE))/VLOOKUP($A168,Table2.5a!$A$3:$Y$198,P$2,FALSE)</f>
        <v>#REF!</v>
      </c>
      <c r="Q168" s="4" t="e">
        <f>(VLOOKUP($A168,Table2.5a!$A$3:$Y$198,Q$2,FALSE)-VLOOKUP($A168,#REF!,Q$2,FALSE))/VLOOKUP($A168,Table2.5a!$A$3:$Y$198,Q$2,FALSE)</f>
        <v>#REF!</v>
      </c>
      <c r="R168" s="4" t="e">
        <f>(VLOOKUP($A168,Table2.5a!$A$3:$Y$198,R$2,FALSE)-VLOOKUP($A168,#REF!,R$2,FALSE))/VLOOKUP($A168,Table2.5a!$A$3:$Y$198,R$2,FALSE)</f>
        <v>#REF!</v>
      </c>
      <c r="S168" s="4" t="e">
        <f>(VLOOKUP($A168,Table2.5a!$A$3:$Y$198,S$2,FALSE)-VLOOKUP($A168,#REF!,S$2,FALSE))/VLOOKUP($A168,Table2.5a!$A$3:$Y$198,S$2,FALSE)</f>
        <v>#REF!</v>
      </c>
      <c r="T168" s="4" t="e">
        <f>(VLOOKUP($A168,Table2.5a!$A$3:$Y$198,T$2,FALSE)-VLOOKUP($A168,#REF!,T$2,FALSE))/VLOOKUP($A168,Table2.5a!$A$3:$Y$198,T$2,FALSE)</f>
        <v>#REF!</v>
      </c>
      <c r="V168" s="78" t="str">
        <f>VLOOKUP($A168,Table2.5a!$A$3:$Y$198,E$2,FALSE)</f>
        <v>Stony River</v>
      </c>
      <c r="W168" s="79" t="str">
        <f>VLOOKUP($A168,Table2.5a!$A$3:$Y$198,F$2,FALSE)</f>
        <v>Stony River_grid</v>
      </c>
      <c r="X168" s="79" t="str">
        <f>VLOOKUP($A168,Table2.5a!$A$3:$Y$198,G$2,FALSE)</f>
        <v>Lower Yukon-Kuskokwim</v>
      </c>
      <c r="Y168" s="80">
        <f>VLOOKUP($A168,Table2.5a!$A$3:$Y$198,H$2,FALSE)</f>
        <v>46.931460600000001</v>
      </c>
      <c r="Z168" s="88" t="e">
        <f>VLOOKUP($A168,#REF!,E$2,FALSE)</f>
        <v>#REF!</v>
      </c>
      <c r="AA168" s="66" t="e">
        <f>VLOOKUP($A168,#REF!,F$2,FALSE)</f>
        <v>#REF!</v>
      </c>
      <c r="AB168" s="66" t="e">
        <f>VLOOKUP($A168,#REF!,G$2,FALSE)</f>
        <v>#REF!</v>
      </c>
      <c r="AC168" s="89" t="e">
        <f>VLOOKUP($A168,#REF!,H$2,FALSE)</f>
        <v>#REF!</v>
      </c>
      <c r="AD168" s="65">
        <f>VLOOKUP($A168,Table2.5a!$A$3:$Y$198,I$2,FALSE)</f>
        <v>42.177999999999997</v>
      </c>
      <c r="AE168" s="66">
        <f>VLOOKUP($A168,Table2.5a!$A$3:$Y$198,J$2,FALSE)</f>
        <v>16.416666666666668</v>
      </c>
      <c r="AF168" s="66">
        <f>VLOOKUP($A168,Table2.5a!$A$3:$Y$198,K$2,FALSE)</f>
        <v>1.1127</v>
      </c>
      <c r="AG168" s="67">
        <f>VLOOKUP($A168,Table2.5a!$A$3:$Y$198,L$2,FALSE)</f>
        <v>53.070226500000004</v>
      </c>
      <c r="AH168" s="88" t="e">
        <f>VLOOKUP($A168,#REF!,I$2,FALSE)</f>
        <v>#REF!</v>
      </c>
      <c r="AI168" s="66" t="e">
        <f>VLOOKUP($A168,#REF!,J$2,FALSE)</f>
        <v>#REF!</v>
      </c>
      <c r="AJ168" s="66" t="e">
        <f>VLOOKUP($A168,#REF!,K$2,FALSE)</f>
        <v>#REF!</v>
      </c>
      <c r="AK168" s="89" t="e">
        <f>VLOOKUP($A168,#REF!,L$2,FALSE)</f>
        <v>#REF!</v>
      </c>
      <c r="AL168" s="65">
        <f>VLOOKUP($A168,Table2.5a!$A$3:$Y$198,M$2,FALSE)</f>
        <v>47.695</v>
      </c>
      <c r="AM168" s="66">
        <f>VLOOKUP($A168,Table2.5a!$A$3:$Y$198,N$2,FALSE)</f>
        <v>4.666666666666667</v>
      </c>
      <c r="AN168" s="66">
        <f>VLOOKUP($A168,Table2.5a!$A$3:$Y$198,O$2,FALSE)</f>
        <v>1.1127</v>
      </c>
      <c r="AO168" s="67">
        <f>VLOOKUP($A168,Table2.5a!$A$3:$Y$198,P$2,FALSE)</f>
        <v>27.5293107</v>
      </c>
      <c r="AP168" s="88" t="e">
        <f>VLOOKUP($A168,#REF!,M$2,FALSE)</f>
        <v>#REF!</v>
      </c>
      <c r="AQ168" s="66" t="e">
        <f>VLOOKUP($A168,#REF!,N$2,FALSE)</f>
        <v>#REF!</v>
      </c>
      <c r="AR168" s="96" t="e">
        <f>VLOOKUP($A168,#REF!,O$2,FALSE)</f>
        <v>#REF!</v>
      </c>
      <c r="AS168" s="96" t="e">
        <f>VLOOKUP($A168,#REF!,P$2,FALSE)</f>
        <v>#REF!</v>
      </c>
      <c r="AT168" s="65">
        <f>VLOOKUP($A168,Table2.5a!$A$3:$Y$198,Q$2,FALSE)</f>
        <v>24.741</v>
      </c>
      <c r="AU168" s="66">
        <f>VLOOKUP($A168,Table2.5a!$A$3:$Y$198,R$2,FALSE)</f>
        <v>5.333333333333333</v>
      </c>
      <c r="AV168" s="66">
        <f>VLOOKUP($A168,Table2.5a!$A$3:$Y$198,S$2,FALSE)</f>
        <v>1.1127</v>
      </c>
      <c r="AW168" s="67">
        <f>VLOOKUP($A168,Table2.5a!$A$3:$Y$198,T$2,FALSE)</f>
        <v>127.53099780000001</v>
      </c>
      <c r="AX168" s="88" t="e">
        <f>VLOOKUP($A168,#REF!,Q$2,FALSE)</f>
        <v>#REF!</v>
      </c>
      <c r="AY168" s="66" t="e">
        <f>VLOOKUP($A168,#REF!,R$2,FALSE)</f>
        <v>#REF!</v>
      </c>
      <c r="AZ168" s="66" t="e">
        <f>VLOOKUP($A168,#REF!,S$2,FALSE)</f>
        <v>#REF!</v>
      </c>
      <c r="BA168" s="89" t="e">
        <f>VLOOKUP($A168,#REF!,T$2,FALSE)</f>
        <v>#REF!</v>
      </c>
    </row>
    <row r="169" spans="1:53" x14ac:dyDescent="0.25">
      <c r="A169" t="s">
        <v>929</v>
      </c>
      <c r="B169">
        <f>VLOOKUP($A169,Table2.5a!$A$3:$Y$198,'2.5a comparison'!B$2,FALSE)</f>
        <v>332580</v>
      </c>
      <c r="C169">
        <f>VLOOKUP($A169,Table2.5a!$A$3:$Y$198,'2.5a comparison'!C$2,FALSE)</f>
        <v>394</v>
      </c>
      <c r="D169" t="str">
        <f>VLOOKUP($A169,Table2.5a!$A$3:$Y$198,'2.5a comparison'!D$2,FALSE)</f>
        <v>Takotna Community Assoc Inc</v>
      </c>
      <c r="E169" s="4" t="e">
        <f>(VLOOKUP($A169,Table2.5a!$A$3:$Y$198,E$2,FALSE)-VLOOKUP($A169,#REF!,E$2,FALSE))/VLOOKUP($A169,Table2.5a!$A$3:$Y$198,E$2,FALSE)</f>
        <v>#VALUE!</v>
      </c>
      <c r="F169" s="4" t="e">
        <f>(VLOOKUP($A169,Table2.5a!$A$3:$Y$198,F$2,FALSE)-VLOOKUP($A169,#REF!,F$2,FALSE))/VLOOKUP($A169,Table2.5a!$A$3:$Y$198,F$2,FALSE)</f>
        <v>#VALUE!</v>
      </c>
      <c r="G169" s="4" t="e">
        <f>(VLOOKUP($A169,Table2.5a!$A$3:$Y$198,G$2,FALSE)-VLOOKUP($A169,#REF!,G$2,FALSE))/VLOOKUP($A169,Table2.5a!$A$3:$Y$198,G$2,FALSE)</f>
        <v>#VALUE!</v>
      </c>
      <c r="H169" s="4" t="e">
        <f>(VLOOKUP($A169,Table2.5a!$A$3:$Y$198,H$2,FALSE)-VLOOKUP($A169,#REF!,H$2,FALSE))/VLOOKUP($A169,Table2.5a!$A$3:$Y$198,H$2,FALSE)</f>
        <v>#REF!</v>
      </c>
      <c r="I169" s="4" t="e">
        <f>(VLOOKUP($A169,Table2.5a!$A$3:$Y$198,I$2,FALSE)-VLOOKUP($A169,#REF!,I$2,FALSE))/VLOOKUP($A169,Table2.5a!$A$3:$Y$198,I$2,FALSE)</f>
        <v>#REF!</v>
      </c>
      <c r="J169" s="4" t="e">
        <f>(VLOOKUP($A169,Table2.5a!$A$3:$Y$198,J$2,FALSE)-VLOOKUP($A169,#REF!,J$2,FALSE))/VLOOKUP($A169,Table2.5a!$A$3:$Y$198,J$2,FALSE)</f>
        <v>#REF!</v>
      </c>
      <c r="K169" s="4" t="e">
        <f>(VLOOKUP($A169,Table2.5a!$A$3:$Y$198,K$2,FALSE)-VLOOKUP($A169,#REF!,K$2,FALSE))/VLOOKUP($A169,Table2.5a!$A$3:$Y$198,K$2,FALSE)</f>
        <v>#REF!</v>
      </c>
      <c r="L169" s="4" t="e">
        <f>(VLOOKUP($A169,Table2.5a!$A$3:$Y$198,L$2,FALSE)-VLOOKUP($A169,#REF!,L$2,FALSE))/VLOOKUP($A169,Table2.5a!$A$3:$Y$198,L$2,FALSE)</f>
        <v>#REF!</v>
      </c>
      <c r="M169" s="4" t="e">
        <f>(VLOOKUP($A169,Table2.5a!$A$3:$Y$198,M$2,FALSE)-VLOOKUP($A169,#REF!,M$2,FALSE))/VLOOKUP($A169,Table2.5a!$A$3:$Y$198,M$2,FALSE)</f>
        <v>#REF!</v>
      </c>
      <c r="N169" s="4" t="e">
        <f>(VLOOKUP($A169,Table2.5a!$A$3:$Y$198,N$2,FALSE)-VLOOKUP($A169,#REF!,N$2,FALSE))/VLOOKUP($A169,Table2.5a!$A$3:$Y$198,N$2,FALSE)</f>
        <v>#REF!</v>
      </c>
      <c r="O169" s="4" t="e">
        <f>(VLOOKUP($A169,Table2.5a!$A$3:$Y$198,O$2,FALSE)-VLOOKUP($A169,#REF!,O$2,FALSE))/VLOOKUP($A169,Table2.5a!$A$3:$Y$198,O$2,FALSE)</f>
        <v>#REF!</v>
      </c>
      <c r="P169" s="4" t="e">
        <f>(VLOOKUP($A169,Table2.5a!$A$3:$Y$198,P$2,FALSE)-VLOOKUP($A169,#REF!,P$2,FALSE))/VLOOKUP($A169,Table2.5a!$A$3:$Y$198,P$2,FALSE)</f>
        <v>#REF!</v>
      </c>
      <c r="Q169" s="4" t="e">
        <f>(VLOOKUP($A169,Table2.5a!$A$3:$Y$198,Q$2,FALSE)-VLOOKUP($A169,#REF!,Q$2,FALSE))/VLOOKUP($A169,Table2.5a!$A$3:$Y$198,Q$2,FALSE)</f>
        <v>#REF!</v>
      </c>
      <c r="R169" s="4" t="e">
        <f>(VLOOKUP($A169,Table2.5a!$A$3:$Y$198,R$2,FALSE)-VLOOKUP($A169,#REF!,R$2,FALSE))/VLOOKUP($A169,Table2.5a!$A$3:$Y$198,R$2,FALSE)</f>
        <v>#REF!</v>
      </c>
      <c r="S169" s="4" t="e">
        <f>(VLOOKUP($A169,Table2.5a!$A$3:$Y$198,S$2,FALSE)-VLOOKUP($A169,#REF!,S$2,FALSE))/VLOOKUP($A169,Table2.5a!$A$3:$Y$198,S$2,FALSE)</f>
        <v>#REF!</v>
      </c>
      <c r="T169" s="4" t="e">
        <f>(VLOOKUP($A169,Table2.5a!$A$3:$Y$198,T$2,FALSE)-VLOOKUP($A169,#REF!,T$2,FALSE))/VLOOKUP($A169,Table2.5a!$A$3:$Y$198,T$2,FALSE)</f>
        <v>#REF!</v>
      </c>
      <c r="V169" s="78" t="str">
        <f>VLOOKUP($A169,Table2.5a!$A$3:$Y$198,E$2,FALSE)</f>
        <v>Takotna</v>
      </c>
      <c r="W169" s="79" t="str">
        <f>VLOOKUP($A169,Table2.5a!$A$3:$Y$198,F$2,FALSE)</f>
        <v>Takotna_grid</v>
      </c>
      <c r="X169" s="79" t="str">
        <f>VLOOKUP($A169,Table2.5a!$A$3:$Y$198,G$2,FALSE)</f>
        <v>Yukon-Koyukuk/Upper Tanana</v>
      </c>
      <c r="Y169" s="80">
        <f>VLOOKUP($A169,Table2.5a!$A$3:$Y$198,H$2,FALSE)</f>
        <v>23.532040000000006</v>
      </c>
      <c r="Z169" s="88" t="e">
        <f>VLOOKUP($A169,#REF!,E$2,FALSE)</f>
        <v>#REF!</v>
      </c>
      <c r="AA169" s="66" t="e">
        <f>VLOOKUP($A169,#REF!,F$2,FALSE)</f>
        <v>#REF!</v>
      </c>
      <c r="AB169" s="66" t="e">
        <f>VLOOKUP($A169,#REF!,G$2,FALSE)</f>
        <v>#REF!</v>
      </c>
      <c r="AC169" s="89" t="e">
        <f>VLOOKUP($A169,#REF!,H$2,FALSE)</f>
        <v>#REF!</v>
      </c>
      <c r="AD169" s="65">
        <f>VLOOKUP($A169,Table2.5a!$A$3:$Y$198,I$2,FALSE)</f>
        <v>22.02</v>
      </c>
      <c r="AE169" s="66">
        <f>VLOOKUP($A169,Table2.5a!$A$3:$Y$198,J$2,FALSE)</f>
        <v>34</v>
      </c>
      <c r="AF169" s="66">
        <f>VLOOKUP($A169,Table2.5a!$A$3:$Y$198,K$2,FALSE)</f>
        <v>1.0686666666666669</v>
      </c>
      <c r="AG169" s="67">
        <f>VLOOKUP($A169,Table2.5a!$A$3:$Y$198,L$2,FALSE)</f>
        <v>18.622585333333337</v>
      </c>
      <c r="AH169" s="88" t="e">
        <f>VLOOKUP($A169,#REF!,I$2,FALSE)</f>
        <v>#REF!</v>
      </c>
      <c r="AI169" s="66" t="e">
        <f>VLOOKUP($A169,#REF!,J$2,FALSE)</f>
        <v>#REF!</v>
      </c>
      <c r="AJ169" s="66" t="e">
        <f>VLOOKUP($A169,#REF!,K$2,FALSE)</f>
        <v>#REF!</v>
      </c>
      <c r="AK169" s="89" t="e">
        <f>VLOOKUP($A169,#REF!,L$2,FALSE)</f>
        <v>#REF!</v>
      </c>
      <c r="AL169" s="65">
        <f>VLOOKUP($A169,Table2.5a!$A$3:$Y$198,M$2,FALSE)</f>
        <v>17.425999999999998</v>
      </c>
      <c r="AM169" s="66">
        <f>VLOOKUP($A169,Table2.5a!$A$3:$Y$198,N$2,FALSE)</f>
        <v>5</v>
      </c>
      <c r="AN169" s="66">
        <f>VLOOKUP($A169,Table2.5a!$A$3:$Y$198,O$2,FALSE)</f>
        <v>1.0686666666666669</v>
      </c>
      <c r="AO169" s="67">
        <f>VLOOKUP($A169,Table2.5a!$A$3:$Y$198,P$2,FALSE)</f>
        <v>15.171860666666669</v>
      </c>
      <c r="AP169" s="88" t="e">
        <f>VLOOKUP($A169,#REF!,M$2,FALSE)</f>
        <v>#REF!</v>
      </c>
      <c r="AQ169" s="66" t="e">
        <f>VLOOKUP($A169,#REF!,N$2,FALSE)</f>
        <v>#REF!</v>
      </c>
      <c r="AR169" s="96" t="e">
        <f>VLOOKUP($A169,#REF!,O$2,FALSE)</f>
        <v>#REF!</v>
      </c>
      <c r="AS169" s="96" t="e">
        <f>VLOOKUP($A169,#REF!,P$2,FALSE)</f>
        <v>#REF!</v>
      </c>
      <c r="AT169" s="65">
        <f>VLOOKUP($A169,Table2.5a!$A$3:$Y$198,Q$2,FALSE)</f>
        <v>14.196999999999999</v>
      </c>
      <c r="AU169" s="66">
        <f>VLOOKUP($A169,Table2.5a!$A$3:$Y$198,R$2,FALSE)</f>
        <v>13.333333333333334</v>
      </c>
      <c r="AV169" s="66">
        <f>VLOOKUP($A169,Table2.5a!$A$3:$Y$198,S$2,FALSE)</f>
        <v>1.0686666666666669</v>
      </c>
      <c r="AW169" s="67">
        <f>VLOOKUP($A169,Table2.5a!$A$3:$Y$198,T$2,FALSE)</f>
        <v>57.32648600000001</v>
      </c>
      <c r="AX169" s="88" t="e">
        <f>VLOOKUP($A169,#REF!,Q$2,FALSE)</f>
        <v>#REF!</v>
      </c>
      <c r="AY169" s="66" t="e">
        <f>VLOOKUP($A169,#REF!,R$2,FALSE)</f>
        <v>#REF!</v>
      </c>
      <c r="AZ169" s="66" t="e">
        <f>VLOOKUP($A169,#REF!,S$2,FALSE)</f>
        <v>#REF!</v>
      </c>
      <c r="BA169" s="89" t="e">
        <f>VLOOKUP($A169,#REF!,T$2,FALSE)</f>
        <v>#REF!</v>
      </c>
    </row>
    <row r="170" spans="1:53" x14ac:dyDescent="0.25">
      <c r="A170" t="s">
        <v>527</v>
      </c>
      <c r="B170">
        <f>VLOOKUP($A170,Table2.5a!$A$3:$Y$198,'2.5a comparison'!B$2,FALSE)</f>
        <v>332600</v>
      </c>
      <c r="C170">
        <f>VLOOKUP($A170,Table2.5a!$A$3:$Y$198,'2.5a comparison'!C$2,FALSE)</f>
        <v>92</v>
      </c>
      <c r="D170" t="str">
        <f>VLOOKUP($A170,Table2.5a!$A$3:$Y$198,'2.5a comparison'!D$2,FALSE)</f>
        <v>Tanana Power Company Inc</v>
      </c>
      <c r="E170" s="4" t="e">
        <f>(VLOOKUP($A170,Table2.5a!$A$3:$Y$198,E$2,FALSE)-VLOOKUP($A170,#REF!,E$2,FALSE))/VLOOKUP($A170,Table2.5a!$A$3:$Y$198,E$2,FALSE)</f>
        <v>#VALUE!</v>
      </c>
      <c r="F170" s="4" t="e">
        <f>(VLOOKUP($A170,Table2.5a!$A$3:$Y$198,F$2,FALSE)-VLOOKUP($A170,#REF!,F$2,FALSE))/VLOOKUP($A170,Table2.5a!$A$3:$Y$198,F$2,FALSE)</f>
        <v>#VALUE!</v>
      </c>
      <c r="G170" s="4" t="e">
        <f>(VLOOKUP($A170,Table2.5a!$A$3:$Y$198,G$2,FALSE)-VLOOKUP($A170,#REF!,G$2,FALSE))/VLOOKUP($A170,Table2.5a!$A$3:$Y$198,G$2,FALSE)</f>
        <v>#VALUE!</v>
      </c>
      <c r="H170" s="4" t="e">
        <f>(VLOOKUP($A170,Table2.5a!$A$3:$Y$198,H$2,FALSE)-VLOOKUP($A170,#REF!,H$2,FALSE))/VLOOKUP($A170,Table2.5a!$A$3:$Y$198,H$2,FALSE)</f>
        <v>#REF!</v>
      </c>
      <c r="I170" s="4" t="e">
        <f>(VLOOKUP($A170,Table2.5a!$A$3:$Y$198,I$2,FALSE)-VLOOKUP($A170,#REF!,I$2,FALSE))/VLOOKUP($A170,Table2.5a!$A$3:$Y$198,I$2,FALSE)</f>
        <v>#REF!</v>
      </c>
      <c r="J170" s="4" t="e">
        <f>(VLOOKUP($A170,Table2.5a!$A$3:$Y$198,J$2,FALSE)-VLOOKUP($A170,#REF!,J$2,FALSE))/VLOOKUP($A170,Table2.5a!$A$3:$Y$198,J$2,FALSE)</f>
        <v>#REF!</v>
      </c>
      <c r="K170" s="4" t="e">
        <f>(VLOOKUP($A170,Table2.5a!$A$3:$Y$198,K$2,FALSE)-VLOOKUP($A170,#REF!,K$2,FALSE))/VLOOKUP($A170,Table2.5a!$A$3:$Y$198,K$2,FALSE)</f>
        <v>#REF!</v>
      </c>
      <c r="L170" s="4" t="e">
        <f>(VLOOKUP($A170,Table2.5a!$A$3:$Y$198,L$2,FALSE)-VLOOKUP($A170,#REF!,L$2,FALSE))/VLOOKUP($A170,Table2.5a!$A$3:$Y$198,L$2,FALSE)</f>
        <v>#REF!</v>
      </c>
      <c r="M170" s="4" t="e">
        <f>(VLOOKUP($A170,Table2.5a!$A$3:$Y$198,M$2,FALSE)-VLOOKUP($A170,#REF!,M$2,FALSE))/VLOOKUP($A170,Table2.5a!$A$3:$Y$198,M$2,FALSE)</f>
        <v>#REF!</v>
      </c>
      <c r="N170" s="4" t="e">
        <f>(VLOOKUP($A170,Table2.5a!$A$3:$Y$198,N$2,FALSE)-VLOOKUP($A170,#REF!,N$2,FALSE))/VLOOKUP($A170,Table2.5a!$A$3:$Y$198,N$2,FALSE)</f>
        <v>#REF!</v>
      </c>
      <c r="O170" s="4" t="e">
        <f>(VLOOKUP($A170,Table2.5a!$A$3:$Y$198,O$2,FALSE)-VLOOKUP($A170,#REF!,O$2,FALSE))/VLOOKUP($A170,Table2.5a!$A$3:$Y$198,O$2,FALSE)</f>
        <v>#REF!</v>
      </c>
      <c r="P170" s="4" t="e">
        <f>(VLOOKUP($A170,Table2.5a!$A$3:$Y$198,P$2,FALSE)-VLOOKUP($A170,#REF!,P$2,FALSE))/VLOOKUP($A170,Table2.5a!$A$3:$Y$198,P$2,FALSE)</f>
        <v>#REF!</v>
      </c>
      <c r="Q170" s="4" t="e">
        <f>(VLOOKUP($A170,Table2.5a!$A$3:$Y$198,Q$2,FALSE)-VLOOKUP($A170,#REF!,Q$2,FALSE))/VLOOKUP($A170,Table2.5a!$A$3:$Y$198,Q$2,FALSE)</f>
        <v>#REF!</v>
      </c>
      <c r="R170" s="4" t="e">
        <f>(VLOOKUP($A170,Table2.5a!$A$3:$Y$198,R$2,FALSE)-VLOOKUP($A170,#REF!,R$2,FALSE))/VLOOKUP($A170,Table2.5a!$A$3:$Y$198,R$2,FALSE)</f>
        <v>#REF!</v>
      </c>
      <c r="S170" s="4" t="e">
        <f>(VLOOKUP($A170,Table2.5a!$A$3:$Y$198,S$2,FALSE)-VLOOKUP($A170,#REF!,S$2,FALSE))/VLOOKUP($A170,Table2.5a!$A$3:$Y$198,S$2,FALSE)</f>
        <v>#REF!</v>
      </c>
      <c r="T170" s="4" t="e">
        <f>(VLOOKUP($A170,Table2.5a!$A$3:$Y$198,T$2,FALSE)-VLOOKUP($A170,#REF!,T$2,FALSE))/VLOOKUP($A170,Table2.5a!$A$3:$Y$198,T$2,FALSE)</f>
        <v>#REF!</v>
      </c>
      <c r="V170" s="78" t="str">
        <f>VLOOKUP($A170,Table2.5a!$A$3:$Y$198,E$2,FALSE)</f>
        <v>Tanana</v>
      </c>
      <c r="W170" s="79" t="str">
        <f>VLOOKUP($A170,Table2.5a!$A$3:$Y$198,F$2,FALSE)</f>
        <v>Tanana_grid</v>
      </c>
      <c r="X170" s="79" t="str">
        <f>VLOOKUP($A170,Table2.5a!$A$3:$Y$198,G$2,FALSE)</f>
        <v>Yukon-Koyukuk/Upper Tanana</v>
      </c>
      <c r="Y170" s="80">
        <f>VLOOKUP($A170,Table2.5a!$A$3:$Y$198,H$2,FALSE)</f>
        <v>192.69761639166666</v>
      </c>
      <c r="Z170" s="88" t="e">
        <f>VLOOKUP($A170,#REF!,E$2,FALSE)</f>
        <v>#REF!</v>
      </c>
      <c r="AA170" s="66" t="e">
        <f>VLOOKUP($A170,#REF!,F$2,FALSE)</f>
        <v>#REF!</v>
      </c>
      <c r="AB170" s="66" t="e">
        <f>VLOOKUP($A170,#REF!,G$2,FALSE)</f>
        <v>#REF!</v>
      </c>
      <c r="AC170" s="89" t="e">
        <f>VLOOKUP($A170,#REF!,H$2,FALSE)</f>
        <v>#REF!</v>
      </c>
      <c r="AD170" s="65">
        <f>VLOOKUP($A170,Table2.5a!$A$3:$Y$198,I$2,FALSE)</f>
        <v>301.14100000000002</v>
      </c>
      <c r="AE170" s="66">
        <f>VLOOKUP($A170,Table2.5a!$A$3:$Y$198,J$2,FALSE)</f>
        <v>107.08333333333333</v>
      </c>
      <c r="AF170" s="66">
        <f>VLOOKUP($A170,Table2.5a!$A$3:$Y$198,K$2,FALSE)</f>
        <v>0.63989166666666664</v>
      </c>
      <c r="AG170" s="67">
        <f>VLOOKUP($A170,Table2.5a!$A$3:$Y$198,L$2,FALSE)</f>
        <v>321.159707825</v>
      </c>
      <c r="AH170" s="88" t="e">
        <f>VLOOKUP($A170,#REF!,I$2,FALSE)</f>
        <v>#REF!</v>
      </c>
      <c r="AI170" s="66" t="e">
        <f>VLOOKUP($A170,#REF!,J$2,FALSE)</f>
        <v>#REF!</v>
      </c>
      <c r="AJ170" s="66" t="e">
        <f>VLOOKUP($A170,#REF!,K$2,FALSE)</f>
        <v>#REF!</v>
      </c>
      <c r="AK170" s="89" t="e">
        <f>VLOOKUP($A170,#REF!,L$2,FALSE)</f>
        <v>#REF!</v>
      </c>
      <c r="AL170" s="65">
        <f>VLOOKUP($A170,Table2.5a!$A$3:$Y$198,M$2,FALSE)</f>
        <v>501.89699999999999</v>
      </c>
      <c r="AM170" s="66">
        <f>VLOOKUP($A170,Table2.5a!$A$3:$Y$198,N$2,FALSE)</f>
        <v>7</v>
      </c>
      <c r="AN170" s="66">
        <f>VLOOKUP($A170,Table2.5a!$A$3:$Y$198,O$2,FALSE)</f>
        <v>0.63989166666666664</v>
      </c>
      <c r="AO170" s="67">
        <f>VLOOKUP($A170,Table2.5a!$A$3:$Y$198,P$2,FALSE)</f>
        <v>216.8285710333333</v>
      </c>
      <c r="AP170" s="88" t="e">
        <f>VLOOKUP($A170,#REF!,M$2,FALSE)</f>
        <v>#REF!</v>
      </c>
      <c r="AQ170" s="66" t="e">
        <f>VLOOKUP($A170,#REF!,N$2,FALSE)</f>
        <v>#REF!</v>
      </c>
      <c r="AR170" s="96" t="e">
        <f>VLOOKUP($A170,#REF!,O$2,FALSE)</f>
        <v>#REF!</v>
      </c>
      <c r="AS170" s="96" t="e">
        <f>VLOOKUP($A170,#REF!,P$2,FALSE)</f>
        <v>#REF!</v>
      </c>
      <c r="AT170" s="65">
        <f>VLOOKUP($A170,Table2.5a!$A$3:$Y$198,Q$2,FALSE)</f>
        <v>338.85199999999998</v>
      </c>
      <c r="AU170" s="66">
        <f>VLOOKUP($A170,Table2.5a!$A$3:$Y$198,R$2,FALSE)</f>
        <v>44.166666666666664</v>
      </c>
      <c r="AV170" s="66">
        <f>VLOOKUP($A170,Table2.5a!$A$3:$Y$198,S$2,FALSE)</f>
        <v>0.63989166666666664</v>
      </c>
      <c r="AW170" s="67">
        <f>VLOOKUP($A170,Table2.5a!$A$3:$Y$198,T$2,FALSE)</f>
        <v>730.68589525000004</v>
      </c>
      <c r="AX170" s="88" t="e">
        <f>VLOOKUP($A170,#REF!,Q$2,FALSE)</f>
        <v>#REF!</v>
      </c>
      <c r="AY170" s="66" t="e">
        <f>VLOOKUP($A170,#REF!,R$2,FALSE)</f>
        <v>#REF!</v>
      </c>
      <c r="AZ170" s="66" t="e">
        <f>VLOOKUP($A170,#REF!,S$2,FALSE)</f>
        <v>#REF!</v>
      </c>
      <c r="BA170" s="89" t="e">
        <f>VLOOKUP($A170,#REF!,T$2,FALSE)</f>
        <v>#REF!</v>
      </c>
    </row>
    <row r="171" spans="1:53" x14ac:dyDescent="0.25">
      <c r="A171" t="s">
        <v>999</v>
      </c>
      <c r="B171">
        <f>VLOOKUP($A171,Table2.5a!$A$3:$Y$198,'2.5a comparison'!B$2,FALSE)</f>
        <v>332610</v>
      </c>
      <c r="C171">
        <f>VLOOKUP($A171,Table2.5a!$A$3:$Y$198,'2.5a comparison'!C$2,FALSE)</f>
        <v>586</v>
      </c>
      <c r="D171" t="str">
        <f>VLOOKUP($A171,Table2.5a!$A$3:$Y$198,'2.5a comparison'!D$2,FALSE)</f>
        <v>Tatitlek Village Ira Council</v>
      </c>
      <c r="E171" s="4" t="e">
        <f>(VLOOKUP($A171,Table2.5a!$A$3:$Y$198,E$2,FALSE)-VLOOKUP($A171,#REF!,E$2,FALSE))/VLOOKUP($A171,Table2.5a!$A$3:$Y$198,E$2,FALSE)</f>
        <v>#VALUE!</v>
      </c>
      <c r="F171" s="4" t="e">
        <f>(VLOOKUP($A171,Table2.5a!$A$3:$Y$198,F$2,FALSE)-VLOOKUP($A171,#REF!,F$2,FALSE))/VLOOKUP($A171,Table2.5a!$A$3:$Y$198,F$2,FALSE)</f>
        <v>#VALUE!</v>
      </c>
      <c r="G171" s="4" t="e">
        <f>(VLOOKUP($A171,Table2.5a!$A$3:$Y$198,G$2,FALSE)-VLOOKUP($A171,#REF!,G$2,FALSE))/VLOOKUP($A171,Table2.5a!$A$3:$Y$198,G$2,FALSE)</f>
        <v>#VALUE!</v>
      </c>
      <c r="H171" s="4" t="e">
        <f>(VLOOKUP($A171,Table2.5a!$A$3:$Y$198,H$2,FALSE)-VLOOKUP($A171,#REF!,H$2,FALSE))/VLOOKUP($A171,Table2.5a!$A$3:$Y$198,H$2,FALSE)</f>
        <v>#REF!</v>
      </c>
      <c r="I171" s="4" t="e">
        <f>(VLOOKUP($A171,Table2.5a!$A$3:$Y$198,I$2,FALSE)-VLOOKUP($A171,#REF!,I$2,FALSE))/VLOOKUP($A171,Table2.5a!$A$3:$Y$198,I$2,FALSE)</f>
        <v>#REF!</v>
      </c>
      <c r="J171" s="4" t="e">
        <f>(VLOOKUP($A171,Table2.5a!$A$3:$Y$198,J$2,FALSE)-VLOOKUP($A171,#REF!,J$2,FALSE))/VLOOKUP($A171,Table2.5a!$A$3:$Y$198,J$2,FALSE)</f>
        <v>#REF!</v>
      </c>
      <c r="K171" s="4" t="e">
        <f>(VLOOKUP($A171,Table2.5a!$A$3:$Y$198,K$2,FALSE)-VLOOKUP($A171,#REF!,K$2,FALSE))/VLOOKUP($A171,Table2.5a!$A$3:$Y$198,K$2,FALSE)</f>
        <v>#REF!</v>
      </c>
      <c r="L171" s="4" t="e">
        <f>(VLOOKUP($A171,Table2.5a!$A$3:$Y$198,L$2,FALSE)-VLOOKUP($A171,#REF!,L$2,FALSE))/VLOOKUP($A171,Table2.5a!$A$3:$Y$198,L$2,FALSE)</f>
        <v>#REF!</v>
      </c>
      <c r="M171" s="4" t="e">
        <f>(VLOOKUP($A171,Table2.5a!$A$3:$Y$198,M$2,FALSE)-VLOOKUP($A171,#REF!,M$2,FALSE))/VLOOKUP($A171,Table2.5a!$A$3:$Y$198,M$2,FALSE)</f>
        <v>#REF!</v>
      </c>
      <c r="N171" s="4" t="e">
        <f>(VLOOKUP($A171,Table2.5a!$A$3:$Y$198,N$2,FALSE)-VLOOKUP($A171,#REF!,N$2,FALSE))/VLOOKUP($A171,Table2.5a!$A$3:$Y$198,N$2,FALSE)</f>
        <v>#REF!</v>
      </c>
      <c r="O171" s="4" t="e">
        <f>(VLOOKUP($A171,Table2.5a!$A$3:$Y$198,O$2,FALSE)-VLOOKUP($A171,#REF!,O$2,FALSE))/VLOOKUP($A171,Table2.5a!$A$3:$Y$198,O$2,FALSE)</f>
        <v>#REF!</v>
      </c>
      <c r="P171" s="4" t="e">
        <f>(VLOOKUP($A171,Table2.5a!$A$3:$Y$198,P$2,FALSE)-VLOOKUP($A171,#REF!,P$2,FALSE))/VLOOKUP($A171,Table2.5a!$A$3:$Y$198,P$2,FALSE)</f>
        <v>#REF!</v>
      </c>
      <c r="Q171" s="4" t="e">
        <f>(VLOOKUP($A171,Table2.5a!$A$3:$Y$198,Q$2,FALSE)-VLOOKUP($A171,#REF!,Q$2,FALSE))/VLOOKUP($A171,Table2.5a!$A$3:$Y$198,Q$2,FALSE)</f>
        <v>#REF!</v>
      </c>
      <c r="R171" s="4" t="e">
        <f>(VLOOKUP($A171,Table2.5a!$A$3:$Y$198,R$2,FALSE)-VLOOKUP($A171,#REF!,R$2,FALSE))/VLOOKUP($A171,Table2.5a!$A$3:$Y$198,R$2,FALSE)</f>
        <v>#REF!</v>
      </c>
      <c r="S171" s="4" t="e">
        <f>(VLOOKUP($A171,Table2.5a!$A$3:$Y$198,S$2,FALSE)-VLOOKUP($A171,#REF!,S$2,FALSE))/VLOOKUP($A171,Table2.5a!$A$3:$Y$198,S$2,FALSE)</f>
        <v>#REF!</v>
      </c>
      <c r="T171" s="4" t="e">
        <f>(VLOOKUP($A171,Table2.5a!$A$3:$Y$198,T$2,FALSE)-VLOOKUP($A171,#REF!,T$2,FALSE))/VLOOKUP($A171,Table2.5a!$A$3:$Y$198,T$2,FALSE)</f>
        <v>#REF!</v>
      </c>
      <c r="V171" s="78" t="str">
        <f>VLOOKUP($A171,Table2.5a!$A$3:$Y$198,E$2,FALSE)</f>
        <v>Tatitlek</v>
      </c>
      <c r="W171" s="79" t="str">
        <f>VLOOKUP($A171,Table2.5a!$A$3:$Y$198,F$2,FALSE)</f>
        <v>Tatitlek_grid</v>
      </c>
      <c r="X171" s="79" t="str">
        <f>VLOOKUP($A171,Table2.5a!$A$3:$Y$198,G$2,FALSE)</f>
        <v>Copper River/Chugach</v>
      </c>
      <c r="Y171" s="80">
        <f>VLOOKUP($A171,Table2.5a!$A$3:$Y$198,H$2,FALSE)</f>
        <v>115.82064</v>
      </c>
      <c r="Z171" s="88" t="e">
        <f>VLOOKUP($A171,#REF!,E$2,FALSE)</f>
        <v>#REF!</v>
      </c>
      <c r="AA171" s="66" t="e">
        <f>VLOOKUP($A171,#REF!,F$2,FALSE)</f>
        <v>#REF!</v>
      </c>
      <c r="AB171" s="66" t="e">
        <f>VLOOKUP($A171,#REF!,G$2,FALSE)</f>
        <v>#REF!</v>
      </c>
      <c r="AC171" s="89" t="e">
        <f>VLOOKUP($A171,#REF!,H$2,FALSE)</f>
        <v>#REF!</v>
      </c>
      <c r="AD171" s="65">
        <f>VLOOKUP($A171,Table2.5a!$A$3:$Y$198,I$2,FALSE)</f>
        <v>125.892</v>
      </c>
      <c r="AE171" s="66">
        <f>VLOOKUP($A171,Table2.5a!$A$3:$Y$198,J$2,FALSE)</f>
        <v>39.083333333333336</v>
      </c>
      <c r="AF171" s="66">
        <f>VLOOKUP($A171,Table2.5a!$A$3:$Y$198,K$2,FALSE)</f>
        <v>0.92</v>
      </c>
      <c r="AG171" s="67">
        <f>VLOOKUP($A171,Table2.5a!$A$3:$Y$198,L$2,FALSE)</f>
        <v>45.094720000000002</v>
      </c>
      <c r="AH171" s="88" t="e">
        <f>VLOOKUP($A171,#REF!,I$2,FALSE)</f>
        <v>#REF!</v>
      </c>
      <c r="AI171" s="66" t="e">
        <f>VLOOKUP($A171,#REF!,J$2,FALSE)</f>
        <v>#REF!</v>
      </c>
      <c r="AJ171" s="66" t="e">
        <f>VLOOKUP($A171,#REF!,K$2,FALSE)</f>
        <v>#REF!</v>
      </c>
      <c r="AK171" s="89" t="e">
        <f>VLOOKUP($A171,#REF!,L$2,FALSE)</f>
        <v>#REF!</v>
      </c>
      <c r="AL171" s="65">
        <f>VLOOKUP($A171,Table2.5a!$A$3:$Y$198,M$2,FALSE)</f>
        <v>49.015999999999998</v>
      </c>
      <c r="AM171" s="66">
        <f>VLOOKUP($A171,Table2.5a!$A$3:$Y$198,N$2,FALSE)</f>
        <v>5</v>
      </c>
      <c r="AN171" s="66">
        <f>VLOOKUP($A171,Table2.5a!$A$3:$Y$198,O$2,FALSE)</f>
        <v>0.92</v>
      </c>
      <c r="AO171" s="67">
        <f>VLOOKUP($A171,Table2.5a!$A$3:$Y$198,P$2,FALSE)</f>
        <v>122.19072000000001</v>
      </c>
      <c r="AP171" s="88" t="e">
        <f>VLOOKUP($A171,#REF!,M$2,FALSE)</f>
        <v>#REF!</v>
      </c>
      <c r="AQ171" s="66" t="e">
        <f>VLOOKUP($A171,#REF!,N$2,FALSE)</f>
        <v>#REF!</v>
      </c>
      <c r="AR171" s="96" t="e">
        <f>VLOOKUP($A171,#REF!,O$2,FALSE)</f>
        <v>#REF!</v>
      </c>
      <c r="AS171" s="96" t="e">
        <f>VLOOKUP($A171,#REF!,P$2,FALSE)</f>
        <v>#REF!</v>
      </c>
      <c r="AT171" s="65">
        <f>VLOOKUP($A171,Table2.5a!$A$3:$Y$198,Q$2,FALSE)</f>
        <v>132.816</v>
      </c>
      <c r="AU171" s="66">
        <f>VLOOKUP($A171,Table2.5a!$A$3:$Y$198,R$2,FALSE)</f>
        <v>18.916666666666668</v>
      </c>
      <c r="AV171" s="66">
        <f>VLOOKUP($A171,Table2.5a!$A$3:$Y$198,S$2,FALSE)</f>
        <v>0.92</v>
      </c>
      <c r="AW171" s="67">
        <f>VLOOKUP($A171,Table2.5a!$A$3:$Y$198,T$2,FALSE)</f>
        <v>283.10608000000002</v>
      </c>
      <c r="AX171" s="88" t="e">
        <f>VLOOKUP($A171,#REF!,Q$2,FALSE)</f>
        <v>#REF!</v>
      </c>
      <c r="AY171" s="66" t="e">
        <f>VLOOKUP($A171,#REF!,R$2,FALSE)</f>
        <v>#REF!</v>
      </c>
      <c r="AZ171" s="66" t="e">
        <f>VLOOKUP($A171,#REF!,S$2,FALSE)</f>
        <v>#REF!</v>
      </c>
      <c r="BA171" s="89" t="e">
        <f>VLOOKUP($A171,#REF!,T$2,FALSE)</f>
        <v>#REF!</v>
      </c>
    </row>
    <row r="172" spans="1:53" x14ac:dyDescent="0.25">
      <c r="A172" t="s">
        <v>504</v>
      </c>
      <c r="B172">
        <f>VLOOKUP($A172,Table2.5a!$A$3:$Y$198,'2.5a comparison'!B$2,FALSE)</f>
        <v>331685</v>
      </c>
      <c r="C172">
        <f>VLOOKUP($A172,Table2.5a!$A$3:$Y$198,'2.5a comparison'!C$2,FALSE)</f>
        <v>61</v>
      </c>
      <c r="D172" t="str">
        <f>VLOOKUP($A172,Table2.5a!$A$3:$Y$198,'2.5a comparison'!D$2,FALSE)</f>
        <v>Alaska Village Electric Cooperative</v>
      </c>
      <c r="E172" s="4" t="e">
        <f>(VLOOKUP($A172,Table2.5a!$A$3:$Y$198,E$2,FALSE)-VLOOKUP($A172,#REF!,E$2,FALSE))/VLOOKUP($A172,Table2.5a!$A$3:$Y$198,E$2,FALSE)</f>
        <v>#VALUE!</v>
      </c>
      <c r="F172" s="4" t="e">
        <f>(VLOOKUP($A172,Table2.5a!$A$3:$Y$198,F$2,FALSE)-VLOOKUP($A172,#REF!,F$2,FALSE))/VLOOKUP($A172,Table2.5a!$A$3:$Y$198,F$2,FALSE)</f>
        <v>#VALUE!</v>
      </c>
      <c r="G172" s="4" t="e">
        <f>(VLOOKUP($A172,Table2.5a!$A$3:$Y$198,G$2,FALSE)-VLOOKUP($A172,#REF!,G$2,FALSE))/VLOOKUP($A172,Table2.5a!$A$3:$Y$198,G$2,FALSE)</f>
        <v>#VALUE!</v>
      </c>
      <c r="H172" s="4" t="e">
        <f>(VLOOKUP($A172,Table2.5a!$A$3:$Y$198,H$2,FALSE)-VLOOKUP($A172,#REF!,H$2,FALSE))/VLOOKUP($A172,Table2.5a!$A$3:$Y$198,H$2,FALSE)</f>
        <v>#REF!</v>
      </c>
      <c r="I172" s="4" t="e">
        <f>(VLOOKUP($A172,Table2.5a!$A$3:$Y$198,I$2,FALSE)-VLOOKUP($A172,#REF!,I$2,FALSE))/VLOOKUP($A172,Table2.5a!$A$3:$Y$198,I$2,FALSE)</f>
        <v>#REF!</v>
      </c>
      <c r="J172" s="4" t="e">
        <f>(VLOOKUP($A172,Table2.5a!$A$3:$Y$198,J$2,FALSE)-VLOOKUP($A172,#REF!,J$2,FALSE))/VLOOKUP($A172,Table2.5a!$A$3:$Y$198,J$2,FALSE)</f>
        <v>#REF!</v>
      </c>
      <c r="K172" s="4" t="e">
        <f>(VLOOKUP($A172,Table2.5a!$A$3:$Y$198,K$2,FALSE)-VLOOKUP($A172,#REF!,K$2,FALSE))/VLOOKUP($A172,Table2.5a!$A$3:$Y$198,K$2,FALSE)</f>
        <v>#REF!</v>
      </c>
      <c r="L172" s="4" t="e">
        <f>(VLOOKUP($A172,Table2.5a!$A$3:$Y$198,L$2,FALSE)-VLOOKUP($A172,#REF!,L$2,FALSE))/VLOOKUP($A172,Table2.5a!$A$3:$Y$198,L$2,FALSE)</f>
        <v>#REF!</v>
      </c>
      <c r="M172" s="4" t="e">
        <f>(VLOOKUP($A172,Table2.5a!$A$3:$Y$198,M$2,FALSE)-VLOOKUP($A172,#REF!,M$2,FALSE))/VLOOKUP($A172,Table2.5a!$A$3:$Y$198,M$2,FALSE)</f>
        <v>#REF!</v>
      </c>
      <c r="N172" s="4" t="e">
        <f>(VLOOKUP($A172,Table2.5a!$A$3:$Y$198,N$2,FALSE)-VLOOKUP($A172,#REF!,N$2,FALSE))/VLOOKUP($A172,Table2.5a!$A$3:$Y$198,N$2,FALSE)</f>
        <v>#REF!</v>
      </c>
      <c r="O172" s="4" t="e">
        <f>(VLOOKUP($A172,Table2.5a!$A$3:$Y$198,O$2,FALSE)-VLOOKUP($A172,#REF!,O$2,FALSE))/VLOOKUP($A172,Table2.5a!$A$3:$Y$198,O$2,FALSE)</f>
        <v>#REF!</v>
      </c>
      <c r="P172" s="4" t="e">
        <f>(VLOOKUP($A172,Table2.5a!$A$3:$Y$198,P$2,FALSE)-VLOOKUP($A172,#REF!,P$2,FALSE))/VLOOKUP($A172,Table2.5a!$A$3:$Y$198,P$2,FALSE)</f>
        <v>#REF!</v>
      </c>
      <c r="Q172" s="4" t="e">
        <f>(VLOOKUP($A172,Table2.5a!$A$3:$Y$198,Q$2,FALSE)-VLOOKUP($A172,#REF!,Q$2,FALSE))/VLOOKUP($A172,Table2.5a!$A$3:$Y$198,Q$2,FALSE)</f>
        <v>#REF!</v>
      </c>
      <c r="R172" s="4" t="e">
        <f>(VLOOKUP($A172,Table2.5a!$A$3:$Y$198,R$2,FALSE)-VLOOKUP($A172,#REF!,R$2,FALSE))/VLOOKUP($A172,Table2.5a!$A$3:$Y$198,R$2,FALSE)</f>
        <v>#REF!</v>
      </c>
      <c r="S172" s="4" t="e">
        <f>(VLOOKUP($A172,Table2.5a!$A$3:$Y$198,S$2,FALSE)-VLOOKUP($A172,#REF!,S$2,FALSE))/VLOOKUP($A172,Table2.5a!$A$3:$Y$198,S$2,FALSE)</f>
        <v>#REF!</v>
      </c>
      <c r="T172" s="4" t="e">
        <f>(VLOOKUP($A172,Table2.5a!$A$3:$Y$198,T$2,FALSE)-VLOOKUP($A172,#REF!,T$2,FALSE))/VLOOKUP($A172,Table2.5a!$A$3:$Y$198,T$2,FALSE)</f>
        <v>#REF!</v>
      </c>
      <c r="V172" s="78" t="str">
        <f>VLOOKUP($A172,Table2.5a!$A$3:$Y$198,E$2,FALSE)</f>
        <v>Teller</v>
      </c>
      <c r="W172" s="79" t="str">
        <f>VLOOKUP($A172,Table2.5a!$A$3:$Y$198,F$2,FALSE)</f>
        <v>Teller_grid</v>
      </c>
      <c r="X172" s="79" t="str">
        <f>VLOOKUP($A172,Table2.5a!$A$3:$Y$198,G$2,FALSE)</f>
        <v>Bering Straits</v>
      </c>
      <c r="Y172" s="80">
        <f>VLOOKUP($A172,Table2.5a!$A$3:$Y$198,H$2,FALSE)</f>
        <v>161.26962533333332</v>
      </c>
      <c r="Z172" s="88" t="e">
        <f>VLOOKUP($A172,#REF!,E$2,FALSE)</f>
        <v>#REF!</v>
      </c>
      <c r="AA172" s="66" t="e">
        <f>VLOOKUP($A172,#REF!,F$2,FALSE)</f>
        <v>#REF!</v>
      </c>
      <c r="AB172" s="66" t="e">
        <f>VLOOKUP($A172,#REF!,G$2,FALSE)</f>
        <v>#REF!</v>
      </c>
      <c r="AC172" s="89" t="e">
        <f>VLOOKUP($A172,#REF!,H$2,FALSE)</f>
        <v>#REF!</v>
      </c>
      <c r="AD172" s="65">
        <f>VLOOKUP($A172,Table2.5a!$A$3:$Y$198,I$2,FALSE)</f>
        <v>303.37599999999998</v>
      </c>
      <c r="AE172" s="66">
        <f>VLOOKUP($A172,Table2.5a!$A$3:$Y$198,J$2,FALSE)</f>
        <v>72.833333333333329</v>
      </c>
      <c r="AF172" s="66">
        <f>VLOOKUP($A172,Table2.5a!$A$3:$Y$198,K$2,FALSE)</f>
        <v>0.5315833333333333</v>
      </c>
      <c r="AG172" s="67">
        <f>VLOOKUP($A172,Table2.5a!$A$3:$Y$198,L$2,FALSE)</f>
        <v>23.904239333333333</v>
      </c>
      <c r="AH172" s="88" t="e">
        <f>VLOOKUP($A172,#REF!,I$2,FALSE)</f>
        <v>#REF!</v>
      </c>
      <c r="AI172" s="66" t="e">
        <f>VLOOKUP($A172,#REF!,J$2,FALSE)</f>
        <v>#REF!</v>
      </c>
      <c r="AJ172" s="66" t="e">
        <f>VLOOKUP($A172,#REF!,K$2,FALSE)</f>
        <v>#REF!</v>
      </c>
      <c r="AK172" s="89" t="e">
        <f>VLOOKUP($A172,#REF!,L$2,FALSE)</f>
        <v>#REF!</v>
      </c>
      <c r="AL172" s="65">
        <f>VLOOKUP($A172,Table2.5a!$A$3:$Y$198,M$2,FALSE)</f>
        <v>44.968000000000004</v>
      </c>
      <c r="AM172" s="66">
        <f>VLOOKUP($A172,Table2.5a!$A$3:$Y$198,N$2,FALSE)</f>
        <v>7</v>
      </c>
      <c r="AN172" s="66">
        <f>VLOOKUP($A172,Table2.5a!$A$3:$Y$198,O$2,FALSE)</f>
        <v>0.5315833333333333</v>
      </c>
      <c r="AO172" s="67">
        <f>VLOOKUP($A172,Table2.5a!$A$3:$Y$198,P$2,FALSE)</f>
        <v>238.80583874999999</v>
      </c>
      <c r="AP172" s="88" t="e">
        <f>VLOOKUP($A172,#REF!,M$2,FALSE)</f>
        <v>#REF!</v>
      </c>
      <c r="AQ172" s="66" t="e">
        <f>VLOOKUP($A172,#REF!,N$2,FALSE)</f>
        <v>#REF!</v>
      </c>
      <c r="AR172" s="96" t="e">
        <f>VLOOKUP($A172,#REF!,O$2,FALSE)</f>
        <v>#REF!</v>
      </c>
      <c r="AS172" s="96" t="e">
        <f>VLOOKUP($A172,#REF!,P$2,FALSE)</f>
        <v>#REF!</v>
      </c>
      <c r="AT172" s="65">
        <f>VLOOKUP($A172,Table2.5a!$A$3:$Y$198,Q$2,FALSE)</f>
        <v>449.23500000000001</v>
      </c>
      <c r="AU172" s="66">
        <f>VLOOKUP($A172,Table2.5a!$A$3:$Y$198,R$2,FALSE)</f>
        <v>34.25</v>
      </c>
      <c r="AV172" s="66">
        <f>VLOOKUP($A172,Table2.5a!$A$3:$Y$198,S$2,FALSE)</f>
        <v>0.5315833333333333</v>
      </c>
      <c r="AW172" s="67">
        <f>VLOOKUP($A172,Table2.5a!$A$3:$Y$198,T$2,FALSE)</f>
        <v>423.97970341666661</v>
      </c>
      <c r="AX172" s="88" t="e">
        <f>VLOOKUP($A172,#REF!,Q$2,FALSE)</f>
        <v>#REF!</v>
      </c>
      <c r="AY172" s="66" t="e">
        <f>VLOOKUP($A172,#REF!,R$2,FALSE)</f>
        <v>#REF!</v>
      </c>
      <c r="AZ172" s="66" t="e">
        <f>VLOOKUP($A172,#REF!,S$2,FALSE)</f>
        <v>#REF!</v>
      </c>
      <c r="BA172" s="89" t="e">
        <f>VLOOKUP($A172,#REF!,T$2,FALSE)</f>
        <v>#REF!</v>
      </c>
    </row>
    <row r="173" spans="1:53" x14ac:dyDescent="0.25">
      <c r="A173" t="s">
        <v>893</v>
      </c>
      <c r="B173">
        <f>VLOOKUP($A173,Table2.5a!$A$3:$Y$198,'2.5a comparison'!B$2,FALSE)</f>
        <v>332630</v>
      </c>
      <c r="C173">
        <f>VLOOKUP($A173,Table2.5a!$A$3:$Y$198,'2.5a comparison'!C$2,FALSE)</f>
        <v>363</v>
      </c>
      <c r="D173" t="str">
        <f>VLOOKUP($A173,Table2.5a!$A$3:$Y$198,'2.5a comparison'!D$2,FALSE)</f>
        <v>Tenakee Springs, City of</v>
      </c>
      <c r="E173" s="4" t="e">
        <f>(VLOOKUP($A173,Table2.5a!$A$3:$Y$198,E$2,FALSE)-VLOOKUP($A173,#REF!,E$2,FALSE))/VLOOKUP($A173,Table2.5a!$A$3:$Y$198,E$2,FALSE)</f>
        <v>#VALUE!</v>
      </c>
      <c r="F173" s="4" t="e">
        <f>(VLOOKUP($A173,Table2.5a!$A$3:$Y$198,F$2,FALSE)-VLOOKUP($A173,#REF!,F$2,FALSE))/VLOOKUP($A173,Table2.5a!$A$3:$Y$198,F$2,FALSE)</f>
        <v>#VALUE!</v>
      </c>
      <c r="G173" s="4" t="e">
        <f>(VLOOKUP($A173,Table2.5a!$A$3:$Y$198,G$2,FALSE)-VLOOKUP($A173,#REF!,G$2,FALSE))/VLOOKUP($A173,Table2.5a!$A$3:$Y$198,G$2,FALSE)</f>
        <v>#VALUE!</v>
      </c>
      <c r="H173" s="4" t="e">
        <f>(VLOOKUP($A173,Table2.5a!$A$3:$Y$198,H$2,FALSE)-VLOOKUP($A173,#REF!,H$2,FALSE))/VLOOKUP($A173,Table2.5a!$A$3:$Y$198,H$2,FALSE)</f>
        <v>#REF!</v>
      </c>
      <c r="I173" s="4" t="e">
        <f>(VLOOKUP($A173,Table2.5a!$A$3:$Y$198,I$2,FALSE)-VLOOKUP($A173,#REF!,I$2,FALSE))/VLOOKUP($A173,Table2.5a!$A$3:$Y$198,I$2,FALSE)</f>
        <v>#REF!</v>
      </c>
      <c r="J173" s="4" t="e">
        <f>(VLOOKUP($A173,Table2.5a!$A$3:$Y$198,J$2,FALSE)-VLOOKUP($A173,#REF!,J$2,FALSE))/VLOOKUP($A173,Table2.5a!$A$3:$Y$198,J$2,FALSE)</f>
        <v>#REF!</v>
      </c>
      <c r="K173" s="4" t="e">
        <f>(VLOOKUP($A173,Table2.5a!$A$3:$Y$198,K$2,FALSE)-VLOOKUP($A173,#REF!,K$2,FALSE))/VLOOKUP($A173,Table2.5a!$A$3:$Y$198,K$2,FALSE)</f>
        <v>#REF!</v>
      </c>
      <c r="L173" s="4" t="e">
        <f>(VLOOKUP($A173,Table2.5a!$A$3:$Y$198,L$2,FALSE)-VLOOKUP($A173,#REF!,L$2,FALSE))/VLOOKUP($A173,Table2.5a!$A$3:$Y$198,L$2,FALSE)</f>
        <v>#REF!</v>
      </c>
      <c r="M173" s="4" t="e">
        <f>(VLOOKUP($A173,Table2.5a!$A$3:$Y$198,M$2,FALSE)-VLOOKUP($A173,#REF!,M$2,FALSE))/VLOOKUP($A173,Table2.5a!$A$3:$Y$198,M$2,FALSE)</f>
        <v>#REF!</v>
      </c>
      <c r="N173" s="4" t="e">
        <f>(VLOOKUP($A173,Table2.5a!$A$3:$Y$198,N$2,FALSE)-VLOOKUP($A173,#REF!,N$2,FALSE))/VLOOKUP($A173,Table2.5a!$A$3:$Y$198,N$2,FALSE)</f>
        <v>#REF!</v>
      </c>
      <c r="O173" s="4" t="e">
        <f>(VLOOKUP($A173,Table2.5a!$A$3:$Y$198,O$2,FALSE)-VLOOKUP($A173,#REF!,O$2,FALSE))/VLOOKUP($A173,Table2.5a!$A$3:$Y$198,O$2,FALSE)</f>
        <v>#REF!</v>
      </c>
      <c r="P173" s="4" t="e">
        <f>(VLOOKUP($A173,Table2.5a!$A$3:$Y$198,P$2,FALSE)-VLOOKUP($A173,#REF!,P$2,FALSE))/VLOOKUP($A173,Table2.5a!$A$3:$Y$198,P$2,FALSE)</f>
        <v>#REF!</v>
      </c>
      <c r="Q173" s="4" t="e">
        <f>(VLOOKUP($A173,Table2.5a!$A$3:$Y$198,Q$2,FALSE)-VLOOKUP($A173,#REF!,Q$2,FALSE))/VLOOKUP($A173,Table2.5a!$A$3:$Y$198,Q$2,FALSE)</f>
        <v>#REF!</v>
      </c>
      <c r="R173" s="4" t="e">
        <f>(VLOOKUP($A173,Table2.5a!$A$3:$Y$198,R$2,FALSE)-VLOOKUP($A173,#REF!,R$2,FALSE))/VLOOKUP($A173,Table2.5a!$A$3:$Y$198,R$2,FALSE)</f>
        <v>#REF!</v>
      </c>
      <c r="S173" s="4" t="e">
        <f>(VLOOKUP($A173,Table2.5a!$A$3:$Y$198,S$2,FALSE)-VLOOKUP($A173,#REF!,S$2,FALSE))/VLOOKUP($A173,Table2.5a!$A$3:$Y$198,S$2,FALSE)</f>
        <v>#REF!</v>
      </c>
      <c r="T173" s="4" t="e">
        <f>(VLOOKUP($A173,Table2.5a!$A$3:$Y$198,T$2,FALSE)-VLOOKUP($A173,#REF!,T$2,FALSE))/VLOOKUP($A173,Table2.5a!$A$3:$Y$198,T$2,FALSE)</f>
        <v>#REF!</v>
      </c>
      <c r="V173" s="78" t="str">
        <f>VLOOKUP($A173,Table2.5a!$A$3:$Y$198,E$2,FALSE)</f>
        <v>Tenakee Springs</v>
      </c>
      <c r="W173" s="79" t="str">
        <f>VLOOKUP($A173,Table2.5a!$A$3:$Y$198,F$2,FALSE)</f>
        <v>Tenakee Springs_grid</v>
      </c>
      <c r="X173" s="79" t="str">
        <f>VLOOKUP($A173,Table2.5a!$A$3:$Y$198,G$2,FALSE)</f>
        <v>Southeast</v>
      </c>
      <c r="Y173" s="80">
        <f>VLOOKUP($A173,Table2.5a!$A$3:$Y$198,H$2,FALSE)</f>
        <v>156.98615999999998</v>
      </c>
      <c r="Z173" s="88" t="e">
        <f>VLOOKUP($A173,#REF!,E$2,FALSE)</f>
        <v>#REF!</v>
      </c>
      <c r="AA173" s="66" t="e">
        <f>VLOOKUP($A173,#REF!,F$2,FALSE)</f>
        <v>#REF!</v>
      </c>
      <c r="AB173" s="66" t="e">
        <f>VLOOKUP($A173,#REF!,G$2,FALSE)</f>
        <v>#REF!</v>
      </c>
      <c r="AC173" s="89" t="e">
        <f>VLOOKUP($A173,#REF!,H$2,FALSE)</f>
        <v>#REF!</v>
      </c>
      <c r="AD173" s="65">
        <f>VLOOKUP($A173,Table2.5a!$A$3:$Y$198,I$2,FALSE)</f>
        <v>266.83199999999999</v>
      </c>
      <c r="AE173" s="66">
        <f>VLOOKUP($A173,Table2.5a!$A$3:$Y$198,J$2,FALSE)</f>
        <v>125.08333333333333</v>
      </c>
      <c r="AF173" s="66">
        <f>VLOOKUP($A173,Table2.5a!$A$3:$Y$198,K$2,FALSE)</f>
        <v>0.58833333333333326</v>
      </c>
      <c r="AG173" s="67">
        <f>VLOOKUP($A173,Table2.5a!$A$3:$Y$198,L$2,FALSE)</f>
        <v>39.998429999999999</v>
      </c>
      <c r="AH173" s="88" t="e">
        <f>VLOOKUP($A173,#REF!,I$2,FALSE)</f>
        <v>#REF!</v>
      </c>
      <c r="AI173" s="66" t="e">
        <f>VLOOKUP($A173,#REF!,J$2,FALSE)</f>
        <v>#REF!</v>
      </c>
      <c r="AJ173" s="66" t="e">
        <f>VLOOKUP($A173,#REF!,K$2,FALSE)</f>
        <v>#REF!</v>
      </c>
      <c r="AK173" s="89" t="e">
        <f>VLOOKUP($A173,#REF!,L$2,FALSE)</f>
        <v>#REF!</v>
      </c>
      <c r="AL173" s="65">
        <f>VLOOKUP($A173,Table2.5a!$A$3:$Y$198,M$2,FALSE)</f>
        <v>67.986000000000004</v>
      </c>
      <c r="AM173" s="66">
        <f>VLOOKUP($A173,Table2.5a!$A$3:$Y$198,N$2,FALSE)</f>
        <v>14.666666666666666</v>
      </c>
      <c r="AN173" s="66">
        <f>VLOOKUP($A173,Table2.5a!$A$3:$Y$198,O$2,FALSE)</f>
        <v>0.58833333333333326</v>
      </c>
      <c r="AO173" s="67">
        <f>VLOOKUP($A173,Table2.5a!$A$3:$Y$198,P$2,FALSE)</f>
        <v>15.509643333333333</v>
      </c>
      <c r="AP173" s="88" t="e">
        <f>VLOOKUP($A173,#REF!,M$2,FALSE)</f>
        <v>#REF!</v>
      </c>
      <c r="AQ173" s="66" t="e">
        <f>VLOOKUP($A173,#REF!,N$2,FALSE)</f>
        <v>#REF!</v>
      </c>
      <c r="AR173" s="96" t="e">
        <f>VLOOKUP($A173,#REF!,O$2,FALSE)</f>
        <v>#REF!</v>
      </c>
      <c r="AS173" s="96" t="e">
        <f>VLOOKUP($A173,#REF!,P$2,FALSE)</f>
        <v>#REF!</v>
      </c>
      <c r="AT173" s="65">
        <f>VLOOKUP($A173,Table2.5a!$A$3:$Y$198,Q$2,FALSE)</f>
        <v>26.362000000000002</v>
      </c>
      <c r="AU173" s="66">
        <f>VLOOKUP($A173,Table2.5a!$A$3:$Y$198,R$2,FALSE)</f>
        <v>28.916666666666668</v>
      </c>
      <c r="AV173" s="66">
        <f>VLOOKUP($A173,Table2.5a!$A$3:$Y$198,S$2,FALSE)</f>
        <v>0.58833333333333326</v>
      </c>
      <c r="AW173" s="67">
        <f>VLOOKUP($A173,Table2.5a!$A$3:$Y$198,T$2,FALSE)</f>
        <v>212.49423333333331</v>
      </c>
      <c r="AX173" s="88" t="e">
        <f>VLOOKUP($A173,#REF!,Q$2,FALSE)</f>
        <v>#REF!</v>
      </c>
      <c r="AY173" s="66" t="e">
        <f>VLOOKUP($A173,#REF!,R$2,FALSE)</f>
        <v>#REF!</v>
      </c>
      <c r="AZ173" s="66" t="e">
        <f>VLOOKUP($A173,#REF!,S$2,FALSE)</f>
        <v>#REF!</v>
      </c>
      <c r="BA173" s="89" t="e">
        <f>VLOOKUP($A173,#REF!,T$2,FALSE)</f>
        <v>#REF!</v>
      </c>
    </row>
    <row r="174" spans="1:53" x14ac:dyDescent="0.25">
      <c r="A174" t="s">
        <v>435</v>
      </c>
      <c r="B174">
        <f>VLOOKUP($A174,Table2.5a!$A$3:$Y$198,'2.5a comparison'!B$2,FALSE)</f>
        <v>331200</v>
      </c>
      <c r="C174">
        <f>VLOOKUP($A174,Table2.5a!$A$3:$Y$198,'2.5a comparison'!C$2,FALSE)</f>
        <v>2</v>
      </c>
      <c r="D174" t="str">
        <f>VLOOKUP($A174,Table2.5a!$A$3:$Y$198,'2.5a comparison'!D$2,FALSE)</f>
        <v>Alaska Power &amp; Telephone Company</v>
      </c>
      <c r="E174" s="4" t="e">
        <f>(VLOOKUP($A174,Table2.5a!$A$3:$Y$198,E$2,FALSE)-VLOOKUP($A174,#REF!,E$2,FALSE))/VLOOKUP($A174,Table2.5a!$A$3:$Y$198,E$2,FALSE)</f>
        <v>#VALUE!</v>
      </c>
      <c r="F174" s="4" t="e">
        <f>(VLOOKUP($A174,Table2.5a!$A$3:$Y$198,F$2,FALSE)-VLOOKUP($A174,#REF!,F$2,FALSE))/VLOOKUP($A174,Table2.5a!$A$3:$Y$198,F$2,FALSE)</f>
        <v>#VALUE!</v>
      </c>
      <c r="G174" s="4" t="e">
        <f>(VLOOKUP($A174,Table2.5a!$A$3:$Y$198,G$2,FALSE)-VLOOKUP($A174,#REF!,G$2,FALSE))/VLOOKUP($A174,Table2.5a!$A$3:$Y$198,G$2,FALSE)</f>
        <v>#VALUE!</v>
      </c>
      <c r="H174" s="4" t="e">
        <f>(VLOOKUP($A174,Table2.5a!$A$3:$Y$198,H$2,FALSE)-VLOOKUP($A174,#REF!,H$2,FALSE))/VLOOKUP($A174,Table2.5a!$A$3:$Y$198,H$2,FALSE)</f>
        <v>#REF!</v>
      </c>
      <c r="I174" s="4" t="e">
        <f>(VLOOKUP($A174,Table2.5a!$A$3:$Y$198,I$2,FALSE)-VLOOKUP($A174,#REF!,I$2,FALSE))/VLOOKUP($A174,Table2.5a!$A$3:$Y$198,I$2,FALSE)</f>
        <v>#REF!</v>
      </c>
      <c r="J174" s="4" t="e">
        <f>(VLOOKUP($A174,Table2.5a!$A$3:$Y$198,J$2,FALSE)-VLOOKUP($A174,#REF!,J$2,FALSE))/VLOOKUP($A174,Table2.5a!$A$3:$Y$198,J$2,FALSE)</f>
        <v>#REF!</v>
      </c>
      <c r="K174" s="4" t="e">
        <f>(VLOOKUP($A174,Table2.5a!$A$3:$Y$198,K$2,FALSE)-VLOOKUP($A174,#REF!,K$2,FALSE))/VLOOKUP($A174,Table2.5a!$A$3:$Y$198,K$2,FALSE)</f>
        <v>#REF!</v>
      </c>
      <c r="L174" s="4" t="e">
        <f>(VLOOKUP($A174,Table2.5a!$A$3:$Y$198,L$2,FALSE)-VLOOKUP($A174,#REF!,L$2,FALSE))/VLOOKUP($A174,Table2.5a!$A$3:$Y$198,L$2,FALSE)</f>
        <v>#REF!</v>
      </c>
      <c r="M174" s="4" t="e">
        <f>(VLOOKUP($A174,Table2.5a!$A$3:$Y$198,M$2,FALSE)-VLOOKUP($A174,#REF!,M$2,FALSE))/VLOOKUP($A174,Table2.5a!$A$3:$Y$198,M$2,FALSE)</f>
        <v>#REF!</v>
      </c>
      <c r="N174" s="4" t="e">
        <f>(VLOOKUP($A174,Table2.5a!$A$3:$Y$198,N$2,FALSE)-VLOOKUP($A174,#REF!,N$2,FALSE))/VLOOKUP($A174,Table2.5a!$A$3:$Y$198,N$2,FALSE)</f>
        <v>#REF!</v>
      </c>
      <c r="O174" s="4" t="e">
        <f>(VLOOKUP($A174,Table2.5a!$A$3:$Y$198,O$2,FALSE)-VLOOKUP($A174,#REF!,O$2,FALSE))/VLOOKUP($A174,Table2.5a!$A$3:$Y$198,O$2,FALSE)</f>
        <v>#REF!</v>
      </c>
      <c r="P174" s="4" t="e">
        <f>(VLOOKUP($A174,Table2.5a!$A$3:$Y$198,P$2,FALSE)-VLOOKUP($A174,#REF!,P$2,FALSE))/VLOOKUP($A174,Table2.5a!$A$3:$Y$198,P$2,FALSE)</f>
        <v>#REF!</v>
      </c>
      <c r="Q174" s="4" t="e">
        <f>(VLOOKUP($A174,Table2.5a!$A$3:$Y$198,Q$2,FALSE)-VLOOKUP($A174,#REF!,Q$2,FALSE))/VLOOKUP($A174,Table2.5a!$A$3:$Y$198,Q$2,FALSE)</f>
        <v>#REF!</v>
      </c>
      <c r="R174" s="4" t="e">
        <f>(VLOOKUP($A174,Table2.5a!$A$3:$Y$198,R$2,FALSE)-VLOOKUP($A174,#REF!,R$2,FALSE))/VLOOKUP($A174,Table2.5a!$A$3:$Y$198,R$2,FALSE)</f>
        <v>#REF!</v>
      </c>
      <c r="S174" s="4" t="e">
        <f>(VLOOKUP($A174,Table2.5a!$A$3:$Y$198,S$2,FALSE)-VLOOKUP($A174,#REF!,S$2,FALSE))/VLOOKUP($A174,Table2.5a!$A$3:$Y$198,S$2,FALSE)</f>
        <v>#REF!</v>
      </c>
      <c r="T174" s="4" t="e">
        <f>(VLOOKUP($A174,Table2.5a!$A$3:$Y$198,T$2,FALSE)-VLOOKUP($A174,#REF!,T$2,FALSE))/VLOOKUP($A174,Table2.5a!$A$3:$Y$198,T$2,FALSE)</f>
        <v>#REF!</v>
      </c>
      <c r="V174" s="78" t="str">
        <f>VLOOKUP($A174,Table2.5a!$A$3:$Y$198,E$2,FALSE)</f>
        <v>Tetlin</v>
      </c>
      <c r="W174" s="79" t="str">
        <f>VLOOKUP($A174,Table2.5a!$A$3:$Y$198,F$2,FALSE)</f>
        <v>Tok_grid</v>
      </c>
      <c r="X174" s="79" t="str">
        <f>VLOOKUP($A174,Table2.5a!$A$3:$Y$198,G$2,FALSE)</f>
        <v>Yukon-Koyukuk/Upper Tanana</v>
      </c>
      <c r="Y174" s="80">
        <f>VLOOKUP($A174,Table2.5a!$A$3:$Y$198,H$2,FALSE)</f>
        <v>79.271322900000015</v>
      </c>
      <c r="Z174" s="88" t="e">
        <f>VLOOKUP($A174,#REF!,E$2,FALSE)</f>
        <v>#REF!</v>
      </c>
      <c r="AA174" s="66" t="e">
        <f>VLOOKUP($A174,#REF!,F$2,FALSE)</f>
        <v>#REF!</v>
      </c>
      <c r="AB174" s="66" t="e">
        <f>VLOOKUP($A174,#REF!,G$2,FALSE)</f>
        <v>#REF!</v>
      </c>
      <c r="AC174" s="89" t="e">
        <f>VLOOKUP($A174,#REF!,H$2,FALSE)</f>
        <v>#REF!</v>
      </c>
      <c r="AD174" s="65">
        <f>VLOOKUP($A174,Table2.5a!$A$3:$Y$198,I$2,FALSE)</f>
        <v>178.268</v>
      </c>
      <c r="AE174" s="66">
        <f>VLOOKUP($A174,Table2.5a!$A$3:$Y$198,J$2,FALSE)</f>
        <v>47.916666666666664</v>
      </c>
      <c r="AF174" s="66">
        <f>VLOOKUP($A174,Table2.5a!$A$3:$Y$198,K$2,FALSE)</f>
        <v>0.4446750000000001</v>
      </c>
      <c r="AG174" s="67">
        <f>VLOOKUP($A174,Table2.5a!$A$3:$Y$198,L$2,FALSE)</f>
        <v>32.049505950000004</v>
      </c>
      <c r="AH174" s="88" t="e">
        <f>VLOOKUP($A174,#REF!,I$2,FALSE)</f>
        <v>#REF!</v>
      </c>
      <c r="AI174" s="66" t="e">
        <f>VLOOKUP($A174,#REF!,J$2,FALSE)</f>
        <v>#REF!</v>
      </c>
      <c r="AJ174" s="66" t="e">
        <f>VLOOKUP($A174,#REF!,K$2,FALSE)</f>
        <v>#REF!</v>
      </c>
      <c r="AK174" s="89" t="e">
        <f>VLOOKUP($A174,#REF!,L$2,FALSE)</f>
        <v>#REF!</v>
      </c>
      <c r="AL174" s="65">
        <f>VLOOKUP($A174,Table2.5a!$A$3:$Y$198,M$2,FALSE)</f>
        <v>72.073999999999998</v>
      </c>
      <c r="AM174" s="66">
        <f>VLOOKUP($A174,Table2.5a!$A$3:$Y$198,N$2,FALSE)</f>
        <v>5</v>
      </c>
      <c r="AN174" s="66">
        <f>VLOOKUP($A174,Table2.5a!$A$3:$Y$198,O$2,FALSE)</f>
        <v>0.44467500000000004</v>
      </c>
      <c r="AO174" s="67">
        <f>VLOOKUP($A174,Table2.5a!$A$3:$Y$198,P$2,FALSE)</f>
        <v>68.066846925000007</v>
      </c>
      <c r="AP174" s="88" t="e">
        <f>VLOOKUP($A174,#REF!,M$2,FALSE)</f>
        <v>#REF!</v>
      </c>
      <c r="AQ174" s="66" t="e">
        <f>VLOOKUP($A174,#REF!,N$2,FALSE)</f>
        <v>#REF!</v>
      </c>
      <c r="AR174" s="96" t="e">
        <f>VLOOKUP($A174,#REF!,O$2,FALSE)</f>
        <v>#REF!</v>
      </c>
      <c r="AS174" s="96" t="e">
        <f>VLOOKUP($A174,#REF!,P$2,FALSE)</f>
        <v>#REF!</v>
      </c>
      <c r="AT174" s="65">
        <f>VLOOKUP($A174,Table2.5a!$A$3:$Y$198,Q$2,FALSE)</f>
        <v>153.071</v>
      </c>
      <c r="AU174" s="66">
        <f>VLOOKUP($A174,Table2.5a!$A$3:$Y$198,R$2,FALSE)</f>
        <v>9.5</v>
      </c>
      <c r="AV174" s="66">
        <f>VLOOKUP($A174,Table2.5a!$A$3:$Y$198,S$2,FALSE)</f>
        <v>0.44467500000000004</v>
      </c>
      <c r="AW174" s="67">
        <f>VLOOKUP($A174,Table2.5a!$A$3:$Y$198,T$2,FALSE)</f>
        <v>179.38767577500005</v>
      </c>
      <c r="AX174" s="88" t="e">
        <f>VLOOKUP($A174,#REF!,Q$2,FALSE)</f>
        <v>#REF!</v>
      </c>
      <c r="AY174" s="66" t="e">
        <f>VLOOKUP($A174,#REF!,R$2,FALSE)</f>
        <v>#REF!</v>
      </c>
      <c r="AZ174" s="66" t="e">
        <f>VLOOKUP($A174,#REF!,S$2,FALSE)</f>
        <v>#REF!</v>
      </c>
      <c r="BA174" s="89" t="e">
        <f>VLOOKUP($A174,#REF!,T$2,FALSE)</f>
        <v>#REF!</v>
      </c>
    </row>
    <row r="175" spans="1:53" x14ac:dyDescent="0.25">
      <c r="A175" t="s">
        <v>423</v>
      </c>
      <c r="B175">
        <f>VLOOKUP($A175,Table2.5a!$A$3:$Y$198,'2.5a comparison'!B$2,FALSE)</f>
        <v>331210</v>
      </c>
      <c r="C175">
        <f>VLOOKUP($A175,Table2.5a!$A$3:$Y$198,'2.5a comparison'!C$2,FALSE)</f>
        <v>0</v>
      </c>
      <c r="D175" t="str">
        <f>VLOOKUP($A175,Table2.5a!$A$3:$Y$198,'2.5a comparison'!D$2,FALSE)</f>
        <v>Alaska Power &amp; Telephone Company</v>
      </c>
      <c r="E175" s="4" t="e">
        <f>(VLOOKUP($A175,Table2.5a!$A$3:$Y$198,E$2,FALSE)-VLOOKUP($A175,#REF!,E$2,FALSE))/VLOOKUP($A175,Table2.5a!$A$3:$Y$198,E$2,FALSE)</f>
        <v>#VALUE!</v>
      </c>
      <c r="F175" s="4" t="e">
        <f>(VLOOKUP($A175,Table2.5a!$A$3:$Y$198,F$2,FALSE)-VLOOKUP($A175,#REF!,F$2,FALSE))/VLOOKUP($A175,Table2.5a!$A$3:$Y$198,F$2,FALSE)</f>
        <v>#VALUE!</v>
      </c>
      <c r="G175" s="4" t="e">
        <f>(VLOOKUP($A175,Table2.5a!$A$3:$Y$198,G$2,FALSE)-VLOOKUP($A175,#REF!,G$2,FALSE))/VLOOKUP($A175,Table2.5a!$A$3:$Y$198,G$2,FALSE)</f>
        <v>#VALUE!</v>
      </c>
      <c r="H175" s="4" t="e">
        <f>(VLOOKUP($A175,Table2.5a!$A$3:$Y$198,H$2,FALSE)-VLOOKUP($A175,#REF!,H$2,FALSE))/VLOOKUP($A175,Table2.5a!$A$3:$Y$198,H$2,FALSE)</f>
        <v>#REF!</v>
      </c>
      <c r="I175" s="4" t="e">
        <f>(VLOOKUP($A175,Table2.5a!$A$3:$Y$198,I$2,FALSE)-VLOOKUP($A175,#REF!,I$2,FALSE))/VLOOKUP($A175,Table2.5a!$A$3:$Y$198,I$2,FALSE)</f>
        <v>#REF!</v>
      </c>
      <c r="J175" s="4" t="e">
        <f>(VLOOKUP($A175,Table2.5a!$A$3:$Y$198,J$2,FALSE)-VLOOKUP($A175,#REF!,J$2,FALSE))/VLOOKUP($A175,Table2.5a!$A$3:$Y$198,J$2,FALSE)</f>
        <v>#REF!</v>
      </c>
      <c r="K175" s="4" t="e">
        <f>(VLOOKUP($A175,Table2.5a!$A$3:$Y$198,K$2,FALSE)-VLOOKUP($A175,#REF!,K$2,FALSE))/VLOOKUP($A175,Table2.5a!$A$3:$Y$198,K$2,FALSE)</f>
        <v>#REF!</v>
      </c>
      <c r="L175" s="4" t="e">
        <f>(VLOOKUP($A175,Table2.5a!$A$3:$Y$198,L$2,FALSE)-VLOOKUP($A175,#REF!,L$2,FALSE))/VLOOKUP($A175,Table2.5a!$A$3:$Y$198,L$2,FALSE)</f>
        <v>#REF!</v>
      </c>
      <c r="M175" s="4" t="e">
        <f>(VLOOKUP($A175,Table2.5a!$A$3:$Y$198,M$2,FALSE)-VLOOKUP($A175,#REF!,M$2,FALSE))/VLOOKUP($A175,Table2.5a!$A$3:$Y$198,M$2,FALSE)</f>
        <v>#REF!</v>
      </c>
      <c r="N175" s="4" t="e">
        <f>(VLOOKUP($A175,Table2.5a!$A$3:$Y$198,N$2,FALSE)-VLOOKUP($A175,#REF!,N$2,FALSE))/VLOOKUP($A175,Table2.5a!$A$3:$Y$198,N$2,FALSE)</f>
        <v>#REF!</v>
      </c>
      <c r="O175" s="4" t="e">
        <f>(VLOOKUP($A175,Table2.5a!$A$3:$Y$198,O$2,FALSE)-VLOOKUP($A175,#REF!,O$2,FALSE))/VLOOKUP($A175,Table2.5a!$A$3:$Y$198,O$2,FALSE)</f>
        <v>#REF!</v>
      </c>
      <c r="P175" s="4" t="e">
        <f>(VLOOKUP($A175,Table2.5a!$A$3:$Y$198,P$2,FALSE)-VLOOKUP($A175,#REF!,P$2,FALSE))/VLOOKUP($A175,Table2.5a!$A$3:$Y$198,P$2,FALSE)</f>
        <v>#REF!</v>
      </c>
      <c r="Q175" s="4" t="e">
        <f>(VLOOKUP($A175,Table2.5a!$A$3:$Y$198,Q$2,FALSE)-VLOOKUP($A175,#REF!,Q$2,FALSE))/VLOOKUP($A175,Table2.5a!$A$3:$Y$198,Q$2,FALSE)</f>
        <v>#REF!</v>
      </c>
      <c r="R175" s="4" t="e">
        <f>(VLOOKUP($A175,Table2.5a!$A$3:$Y$198,R$2,FALSE)-VLOOKUP($A175,#REF!,R$2,FALSE))/VLOOKUP($A175,Table2.5a!$A$3:$Y$198,R$2,FALSE)</f>
        <v>#REF!</v>
      </c>
      <c r="S175" s="4" t="e">
        <f>(VLOOKUP($A175,Table2.5a!$A$3:$Y$198,S$2,FALSE)-VLOOKUP($A175,#REF!,S$2,FALSE))/VLOOKUP($A175,Table2.5a!$A$3:$Y$198,S$2,FALSE)</f>
        <v>#REF!</v>
      </c>
      <c r="T175" s="4" t="e">
        <f>(VLOOKUP($A175,Table2.5a!$A$3:$Y$198,T$2,FALSE)-VLOOKUP($A175,#REF!,T$2,FALSE))/VLOOKUP($A175,Table2.5a!$A$3:$Y$198,T$2,FALSE)</f>
        <v>#REF!</v>
      </c>
      <c r="V175" s="78" t="str">
        <f>VLOOKUP($A175,Table2.5a!$A$3:$Y$198,E$2,FALSE)</f>
        <v>Thorne Bay, Kasaan</v>
      </c>
      <c r="W175" s="79" t="str">
        <f>VLOOKUP($A175,Table2.5a!$A$3:$Y$198,F$2,FALSE)</f>
        <v>Prince of Wales Is._grid</v>
      </c>
      <c r="X175" s="79" t="str">
        <f>VLOOKUP($A175,Table2.5a!$A$3:$Y$198,G$2,FALSE)</f>
        <v>Southeast</v>
      </c>
      <c r="Y175" s="80">
        <f>VLOOKUP($A175,Table2.5a!$A$3:$Y$198,H$2,FALSE)</f>
        <v>471.79037026666663</v>
      </c>
      <c r="Z175" s="88" t="e">
        <f>VLOOKUP($A175,#REF!,E$2,FALSE)</f>
        <v>#REF!</v>
      </c>
      <c r="AA175" s="66" t="e">
        <f>VLOOKUP($A175,#REF!,F$2,FALSE)</f>
        <v>#REF!</v>
      </c>
      <c r="AB175" s="66" t="e">
        <f>VLOOKUP($A175,#REF!,G$2,FALSE)</f>
        <v>#REF!</v>
      </c>
      <c r="AC175" s="89" t="e">
        <f>VLOOKUP($A175,#REF!,H$2,FALSE)</f>
        <v>#REF!</v>
      </c>
      <c r="AD175" s="65">
        <f>VLOOKUP($A175,Table2.5a!$A$3:$Y$198,I$2,FALSE)</f>
        <v>1605.7760000000001</v>
      </c>
      <c r="AE175" s="66">
        <f>VLOOKUP($A175,Table2.5a!$A$3:$Y$198,J$2,FALSE)</f>
        <v>324.25</v>
      </c>
      <c r="AF175" s="66">
        <f>VLOOKUP($A175,Table2.5a!$A$3:$Y$198,K$2,FALSE)</f>
        <v>0.29380833333333328</v>
      </c>
      <c r="AG175" s="67">
        <f>VLOOKUP($A175,Table2.5a!$A$3:$Y$198,L$2,FALSE)</f>
        <v>258.2369584166666</v>
      </c>
      <c r="AH175" s="88" t="e">
        <f>VLOOKUP($A175,#REF!,I$2,FALSE)</f>
        <v>#REF!</v>
      </c>
      <c r="AI175" s="66" t="e">
        <f>VLOOKUP($A175,#REF!,J$2,FALSE)</f>
        <v>#REF!</v>
      </c>
      <c r="AJ175" s="66" t="e">
        <f>VLOOKUP($A175,#REF!,K$2,FALSE)</f>
        <v>#REF!</v>
      </c>
      <c r="AK175" s="89" t="e">
        <f>VLOOKUP($A175,#REF!,L$2,FALSE)</f>
        <v>#REF!</v>
      </c>
      <c r="AL175" s="65">
        <f>VLOOKUP($A175,Table2.5a!$A$3:$Y$198,M$2,FALSE)</f>
        <v>878.93</v>
      </c>
      <c r="AM175" s="66">
        <f>VLOOKUP($A175,Table2.5a!$A$3:$Y$198,N$2,FALSE)</f>
        <v>30.083333333333332</v>
      </c>
      <c r="AN175" s="66">
        <f>VLOOKUP($A175,Table2.5a!$A$3:$Y$198,O$2,FALSE)</f>
        <v>0.29380833333333328</v>
      </c>
      <c r="AO175" s="67">
        <f>VLOOKUP($A175,Table2.5a!$A$3:$Y$198,P$2,FALSE)</f>
        <v>251.97854710833329</v>
      </c>
      <c r="AP175" s="88" t="e">
        <f>VLOOKUP($A175,#REF!,M$2,FALSE)</f>
        <v>#REF!</v>
      </c>
      <c r="AQ175" s="66" t="e">
        <f>VLOOKUP($A175,#REF!,N$2,FALSE)</f>
        <v>#REF!</v>
      </c>
      <c r="AR175" s="96" t="e">
        <f>VLOOKUP($A175,#REF!,O$2,FALSE)</f>
        <v>#REF!</v>
      </c>
      <c r="AS175" s="96" t="e">
        <f>VLOOKUP($A175,#REF!,P$2,FALSE)</f>
        <v>#REF!</v>
      </c>
      <c r="AT175" s="65">
        <f>VLOOKUP($A175,Table2.5a!$A$3:$Y$198,Q$2,FALSE)</f>
        <v>857.62900000000002</v>
      </c>
      <c r="AU175" s="66">
        <f>VLOOKUP($A175,Table2.5a!$A$3:$Y$198,R$2,FALSE)</f>
        <v>150.66666666666666</v>
      </c>
      <c r="AV175" s="66">
        <f>VLOOKUP($A175,Table2.5a!$A$3:$Y$198,S$2,FALSE)</f>
        <v>0.29380833333333328</v>
      </c>
      <c r="AW175" s="67">
        <f>VLOOKUP($A175,Table2.5a!$A$3:$Y$198,T$2,FALSE)</f>
        <v>982.00587579166654</v>
      </c>
      <c r="AX175" s="88" t="e">
        <f>VLOOKUP($A175,#REF!,Q$2,FALSE)</f>
        <v>#REF!</v>
      </c>
      <c r="AY175" s="66" t="e">
        <f>VLOOKUP($A175,#REF!,R$2,FALSE)</f>
        <v>#REF!</v>
      </c>
      <c r="AZ175" s="66" t="e">
        <f>VLOOKUP($A175,#REF!,S$2,FALSE)</f>
        <v>#REF!</v>
      </c>
      <c r="BA175" s="89" t="e">
        <f>VLOOKUP($A175,#REF!,T$2,FALSE)</f>
        <v>#REF!</v>
      </c>
    </row>
    <row r="176" spans="1:53" x14ac:dyDescent="0.25">
      <c r="A176" t="s">
        <v>709</v>
      </c>
      <c r="B176">
        <f>VLOOKUP($A176,Table2.5a!$A$3:$Y$198,'2.5a comparison'!B$2,FALSE)</f>
        <v>331690</v>
      </c>
      <c r="C176">
        <f>VLOOKUP($A176,Table2.5a!$A$3:$Y$198,'2.5a comparison'!C$2,FALSE)</f>
        <v>169</v>
      </c>
      <c r="D176" t="str">
        <f>VLOOKUP($A176,Table2.5a!$A$3:$Y$198,'2.5a comparison'!D$2,FALSE)</f>
        <v>Alaska Village Electric Cooperative</v>
      </c>
      <c r="E176" s="4" t="e">
        <f>(VLOOKUP($A176,Table2.5a!$A$3:$Y$198,E$2,FALSE)-VLOOKUP($A176,#REF!,E$2,FALSE))/VLOOKUP($A176,Table2.5a!$A$3:$Y$198,E$2,FALSE)</f>
        <v>#VALUE!</v>
      </c>
      <c r="F176" s="4" t="e">
        <f>(VLOOKUP($A176,Table2.5a!$A$3:$Y$198,F$2,FALSE)-VLOOKUP($A176,#REF!,F$2,FALSE))/VLOOKUP($A176,Table2.5a!$A$3:$Y$198,F$2,FALSE)</f>
        <v>#VALUE!</v>
      </c>
      <c r="G176" s="4" t="e">
        <f>(VLOOKUP($A176,Table2.5a!$A$3:$Y$198,G$2,FALSE)-VLOOKUP($A176,#REF!,G$2,FALSE))/VLOOKUP($A176,Table2.5a!$A$3:$Y$198,G$2,FALSE)</f>
        <v>#VALUE!</v>
      </c>
      <c r="H176" s="4" t="e">
        <f>(VLOOKUP($A176,Table2.5a!$A$3:$Y$198,H$2,FALSE)-VLOOKUP($A176,#REF!,H$2,FALSE))/VLOOKUP($A176,Table2.5a!$A$3:$Y$198,H$2,FALSE)</f>
        <v>#REF!</v>
      </c>
      <c r="I176" s="4" t="e">
        <f>(VLOOKUP($A176,Table2.5a!$A$3:$Y$198,I$2,FALSE)-VLOOKUP($A176,#REF!,I$2,FALSE))/VLOOKUP($A176,Table2.5a!$A$3:$Y$198,I$2,FALSE)</f>
        <v>#REF!</v>
      </c>
      <c r="J176" s="4" t="e">
        <f>(VLOOKUP($A176,Table2.5a!$A$3:$Y$198,J$2,FALSE)-VLOOKUP($A176,#REF!,J$2,FALSE))/VLOOKUP($A176,Table2.5a!$A$3:$Y$198,J$2,FALSE)</f>
        <v>#REF!</v>
      </c>
      <c r="K176" s="4" t="e">
        <f>(VLOOKUP($A176,Table2.5a!$A$3:$Y$198,K$2,FALSE)-VLOOKUP($A176,#REF!,K$2,FALSE))/VLOOKUP($A176,Table2.5a!$A$3:$Y$198,K$2,FALSE)</f>
        <v>#REF!</v>
      </c>
      <c r="L176" s="4" t="e">
        <f>(VLOOKUP($A176,Table2.5a!$A$3:$Y$198,L$2,FALSE)-VLOOKUP($A176,#REF!,L$2,FALSE))/VLOOKUP($A176,Table2.5a!$A$3:$Y$198,L$2,FALSE)</f>
        <v>#REF!</v>
      </c>
      <c r="M176" s="4" t="e">
        <f>(VLOOKUP($A176,Table2.5a!$A$3:$Y$198,M$2,FALSE)-VLOOKUP($A176,#REF!,M$2,FALSE))/VLOOKUP($A176,Table2.5a!$A$3:$Y$198,M$2,FALSE)</f>
        <v>#REF!</v>
      </c>
      <c r="N176" s="4" t="e">
        <f>(VLOOKUP($A176,Table2.5a!$A$3:$Y$198,N$2,FALSE)-VLOOKUP($A176,#REF!,N$2,FALSE))/VLOOKUP($A176,Table2.5a!$A$3:$Y$198,N$2,FALSE)</f>
        <v>#REF!</v>
      </c>
      <c r="O176" s="4" t="e">
        <f>(VLOOKUP($A176,Table2.5a!$A$3:$Y$198,O$2,FALSE)-VLOOKUP($A176,#REF!,O$2,FALSE))/VLOOKUP($A176,Table2.5a!$A$3:$Y$198,O$2,FALSE)</f>
        <v>#REF!</v>
      </c>
      <c r="P176" s="4" t="e">
        <f>(VLOOKUP($A176,Table2.5a!$A$3:$Y$198,P$2,FALSE)-VLOOKUP($A176,#REF!,P$2,FALSE))/VLOOKUP($A176,Table2.5a!$A$3:$Y$198,P$2,FALSE)</f>
        <v>#REF!</v>
      </c>
      <c r="Q176" s="4" t="e">
        <f>(VLOOKUP($A176,Table2.5a!$A$3:$Y$198,Q$2,FALSE)-VLOOKUP($A176,#REF!,Q$2,FALSE))/VLOOKUP($A176,Table2.5a!$A$3:$Y$198,Q$2,FALSE)</f>
        <v>#REF!</v>
      </c>
      <c r="R176" s="4" t="e">
        <f>(VLOOKUP($A176,Table2.5a!$A$3:$Y$198,R$2,FALSE)-VLOOKUP($A176,#REF!,R$2,FALSE))/VLOOKUP($A176,Table2.5a!$A$3:$Y$198,R$2,FALSE)</f>
        <v>#REF!</v>
      </c>
      <c r="S176" s="4" t="e">
        <f>(VLOOKUP($A176,Table2.5a!$A$3:$Y$198,S$2,FALSE)-VLOOKUP($A176,#REF!,S$2,FALSE))/VLOOKUP($A176,Table2.5a!$A$3:$Y$198,S$2,FALSE)</f>
        <v>#REF!</v>
      </c>
      <c r="T176" s="4" t="e">
        <f>(VLOOKUP($A176,Table2.5a!$A$3:$Y$198,T$2,FALSE)-VLOOKUP($A176,#REF!,T$2,FALSE))/VLOOKUP($A176,Table2.5a!$A$3:$Y$198,T$2,FALSE)</f>
        <v>#REF!</v>
      </c>
      <c r="V176" s="78" t="str">
        <f>VLOOKUP($A176,Table2.5a!$A$3:$Y$198,E$2,FALSE)</f>
        <v>Togiak</v>
      </c>
      <c r="W176" s="79" t="str">
        <f>VLOOKUP($A176,Table2.5a!$A$3:$Y$198,F$2,FALSE)</f>
        <v>Togiak_grid</v>
      </c>
      <c r="X176" s="79" t="str">
        <f>VLOOKUP($A176,Table2.5a!$A$3:$Y$198,G$2,FALSE)</f>
        <v>Bristol Bay</v>
      </c>
      <c r="Y176" s="80">
        <f>VLOOKUP($A176,Table2.5a!$A$3:$Y$198,H$2,FALSE)</f>
        <v>622.60384724999994</v>
      </c>
      <c r="Z176" s="88" t="e">
        <f>VLOOKUP($A176,#REF!,E$2,FALSE)</f>
        <v>#REF!</v>
      </c>
      <c r="AA176" s="66" t="e">
        <f>VLOOKUP($A176,#REF!,F$2,FALSE)</f>
        <v>#REF!</v>
      </c>
      <c r="AB176" s="66" t="e">
        <f>VLOOKUP($A176,#REF!,G$2,FALSE)</f>
        <v>#REF!</v>
      </c>
      <c r="AC176" s="89" t="e">
        <f>VLOOKUP($A176,#REF!,H$2,FALSE)</f>
        <v>#REF!</v>
      </c>
      <c r="AD176" s="65">
        <f>VLOOKUP($A176,Table2.5a!$A$3:$Y$198,I$2,FALSE)</f>
        <v>1183.5450000000001</v>
      </c>
      <c r="AE176" s="66">
        <f>VLOOKUP($A176,Table2.5a!$A$3:$Y$198,J$2,FALSE)</f>
        <v>214.08333333333334</v>
      </c>
      <c r="AF176" s="66">
        <f>VLOOKUP($A176,Table2.5a!$A$3:$Y$198,K$2,FALSE)</f>
        <v>0.52604999999999991</v>
      </c>
      <c r="AG176" s="67">
        <f>VLOOKUP($A176,Table2.5a!$A$3:$Y$198,L$2,FALSE)</f>
        <v>276.85748474999991</v>
      </c>
      <c r="AH176" s="88" t="e">
        <f>VLOOKUP($A176,#REF!,I$2,FALSE)</f>
        <v>#REF!</v>
      </c>
      <c r="AI176" s="66" t="e">
        <f>VLOOKUP($A176,#REF!,J$2,FALSE)</f>
        <v>#REF!</v>
      </c>
      <c r="AJ176" s="66" t="e">
        <f>VLOOKUP($A176,#REF!,K$2,FALSE)</f>
        <v>#REF!</v>
      </c>
      <c r="AK176" s="89" t="e">
        <f>VLOOKUP($A176,#REF!,L$2,FALSE)</f>
        <v>#REF!</v>
      </c>
      <c r="AL176" s="65">
        <f>VLOOKUP($A176,Table2.5a!$A$3:$Y$198,M$2,FALSE)</f>
        <v>526.29499999999996</v>
      </c>
      <c r="AM176" s="66">
        <f>VLOOKUP($A176,Table2.5a!$A$3:$Y$198,N$2,FALSE)</f>
        <v>19</v>
      </c>
      <c r="AN176" s="66">
        <f>VLOOKUP($A176,Table2.5a!$A$3:$Y$198,O$2,FALSE)</f>
        <v>0.52604999999999991</v>
      </c>
      <c r="AO176" s="67">
        <f>VLOOKUP($A176,Table2.5a!$A$3:$Y$198,P$2,FALSE)</f>
        <v>751.45453424999994</v>
      </c>
      <c r="AP176" s="88" t="e">
        <f>VLOOKUP($A176,#REF!,M$2,FALSE)</f>
        <v>#REF!</v>
      </c>
      <c r="AQ176" s="66" t="e">
        <f>VLOOKUP($A176,#REF!,N$2,FALSE)</f>
        <v>#REF!</v>
      </c>
      <c r="AR176" s="96" t="e">
        <f>VLOOKUP($A176,#REF!,O$2,FALSE)</f>
        <v>#REF!</v>
      </c>
      <c r="AS176" s="96" t="e">
        <f>VLOOKUP($A176,#REF!,P$2,FALSE)</f>
        <v>#REF!</v>
      </c>
      <c r="AT176" s="65">
        <f>VLOOKUP($A176,Table2.5a!$A$3:$Y$198,Q$2,FALSE)</f>
        <v>1428.4850000000001</v>
      </c>
      <c r="AU176" s="66">
        <f>VLOOKUP($A176,Table2.5a!$A$3:$Y$198,R$2,FALSE)</f>
        <v>76</v>
      </c>
      <c r="AV176" s="66">
        <f>VLOOKUP($A176,Table2.5a!$A$3:$Y$198,S$2,FALSE)</f>
        <v>0.52604999999999991</v>
      </c>
      <c r="AW176" s="67">
        <f>VLOOKUP($A176,Table2.5a!$A$3:$Y$198,T$2,FALSE)</f>
        <v>1650.9158662499999</v>
      </c>
      <c r="AX176" s="88" t="e">
        <f>VLOOKUP($A176,#REF!,Q$2,FALSE)</f>
        <v>#REF!</v>
      </c>
      <c r="AY176" s="66" t="e">
        <f>VLOOKUP($A176,#REF!,R$2,FALSE)</f>
        <v>#REF!</v>
      </c>
      <c r="AZ176" s="66" t="e">
        <f>VLOOKUP($A176,#REF!,S$2,FALSE)</f>
        <v>#REF!</v>
      </c>
      <c r="BA176" s="89" t="e">
        <f>VLOOKUP($A176,#REF!,T$2,FALSE)</f>
        <v>#REF!</v>
      </c>
    </row>
    <row r="177" spans="1:53" x14ac:dyDescent="0.25">
      <c r="A177" t="s">
        <v>440</v>
      </c>
      <c r="B177">
        <f>VLOOKUP($A177,Table2.5a!$A$3:$Y$198,'2.5a comparison'!B$2,FALSE)</f>
        <v>331220</v>
      </c>
      <c r="C177">
        <f>VLOOKUP($A177,Table2.5a!$A$3:$Y$198,'2.5a comparison'!C$2,FALSE)</f>
        <v>2</v>
      </c>
      <c r="D177" t="str">
        <f>VLOOKUP($A177,Table2.5a!$A$3:$Y$198,'2.5a comparison'!D$2,FALSE)</f>
        <v>Alaska Power &amp; Telephone Company</v>
      </c>
      <c r="E177" s="4" t="e">
        <f>(VLOOKUP($A177,Table2.5a!$A$3:$Y$198,E$2,FALSE)-VLOOKUP($A177,#REF!,E$2,FALSE))/VLOOKUP($A177,Table2.5a!$A$3:$Y$198,E$2,FALSE)</f>
        <v>#VALUE!</v>
      </c>
      <c r="F177" s="4" t="e">
        <f>(VLOOKUP($A177,Table2.5a!$A$3:$Y$198,F$2,FALSE)-VLOOKUP($A177,#REF!,F$2,FALSE))/VLOOKUP($A177,Table2.5a!$A$3:$Y$198,F$2,FALSE)</f>
        <v>#VALUE!</v>
      </c>
      <c r="G177" s="4" t="e">
        <f>(VLOOKUP($A177,Table2.5a!$A$3:$Y$198,G$2,FALSE)-VLOOKUP($A177,#REF!,G$2,FALSE))/VLOOKUP($A177,Table2.5a!$A$3:$Y$198,G$2,FALSE)</f>
        <v>#VALUE!</v>
      </c>
      <c r="H177" s="4" t="e">
        <f>(VLOOKUP($A177,Table2.5a!$A$3:$Y$198,H$2,FALSE)-VLOOKUP($A177,#REF!,H$2,FALSE))/VLOOKUP($A177,Table2.5a!$A$3:$Y$198,H$2,FALSE)</f>
        <v>#REF!</v>
      </c>
      <c r="I177" s="4" t="e">
        <f>(VLOOKUP($A177,Table2.5a!$A$3:$Y$198,I$2,FALSE)-VLOOKUP($A177,#REF!,I$2,FALSE))/VLOOKUP($A177,Table2.5a!$A$3:$Y$198,I$2,FALSE)</f>
        <v>#REF!</v>
      </c>
      <c r="J177" s="4" t="e">
        <f>(VLOOKUP($A177,Table2.5a!$A$3:$Y$198,J$2,FALSE)-VLOOKUP($A177,#REF!,J$2,FALSE))/VLOOKUP($A177,Table2.5a!$A$3:$Y$198,J$2,FALSE)</f>
        <v>#REF!</v>
      </c>
      <c r="K177" s="4" t="e">
        <f>(VLOOKUP($A177,Table2.5a!$A$3:$Y$198,K$2,FALSE)-VLOOKUP($A177,#REF!,K$2,FALSE))/VLOOKUP($A177,Table2.5a!$A$3:$Y$198,K$2,FALSE)</f>
        <v>#REF!</v>
      </c>
      <c r="L177" s="4" t="e">
        <f>(VLOOKUP($A177,Table2.5a!$A$3:$Y$198,L$2,FALSE)-VLOOKUP($A177,#REF!,L$2,FALSE))/VLOOKUP($A177,Table2.5a!$A$3:$Y$198,L$2,FALSE)</f>
        <v>#REF!</v>
      </c>
      <c r="M177" s="4" t="e">
        <f>(VLOOKUP($A177,Table2.5a!$A$3:$Y$198,M$2,FALSE)-VLOOKUP($A177,#REF!,M$2,FALSE))/VLOOKUP($A177,Table2.5a!$A$3:$Y$198,M$2,FALSE)</f>
        <v>#REF!</v>
      </c>
      <c r="N177" s="4" t="e">
        <f>(VLOOKUP($A177,Table2.5a!$A$3:$Y$198,N$2,FALSE)-VLOOKUP($A177,#REF!,N$2,FALSE))/VLOOKUP($A177,Table2.5a!$A$3:$Y$198,N$2,FALSE)</f>
        <v>#REF!</v>
      </c>
      <c r="O177" s="4" t="e">
        <f>(VLOOKUP($A177,Table2.5a!$A$3:$Y$198,O$2,FALSE)-VLOOKUP($A177,#REF!,O$2,FALSE))/VLOOKUP($A177,Table2.5a!$A$3:$Y$198,O$2,FALSE)</f>
        <v>#REF!</v>
      </c>
      <c r="P177" s="4" t="e">
        <f>(VLOOKUP($A177,Table2.5a!$A$3:$Y$198,P$2,FALSE)-VLOOKUP($A177,#REF!,P$2,FALSE))/VLOOKUP($A177,Table2.5a!$A$3:$Y$198,P$2,FALSE)</f>
        <v>#REF!</v>
      </c>
      <c r="Q177" s="4" t="e">
        <f>(VLOOKUP($A177,Table2.5a!$A$3:$Y$198,Q$2,FALSE)-VLOOKUP($A177,#REF!,Q$2,FALSE))/VLOOKUP($A177,Table2.5a!$A$3:$Y$198,Q$2,FALSE)</f>
        <v>#REF!</v>
      </c>
      <c r="R177" s="4" t="e">
        <f>(VLOOKUP($A177,Table2.5a!$A$3:$Y$198,R$2,FALSE)-VLOOKUP($A177,#REF!,R$2,FALSE))/VLOOKUP($A177,Table2.5a!$A$3:$Y$198,R$2,FALSE)</f>
        <v>#REF!</v>
      </c>
      <c r="S177" s="4" t="e">
        <f>(VLOOKUP($A177,Table2.5a!$A$3:$Y$198,S$2,FALSE)-VLOOKUP($A177,#REF!,S$2,FALSE))/VLOOKUP($A177,Table2.5a!$A$3:$Y$198,S$2,FALSE)</f>
        <v>#REF!</v>
      </c>
      <c r="T177" s="4" t="e">
        <f>(VLOOKUP($A177,Table2.5a!$A$3:$Y$198,T$2,FALSE)-VLOOKUP($A177,#REF!,T$2,FALSE))/VLOOKUP($A177,Table2.5a!$A$3:$Y$198,T$2,FALSE)</f>
        <v>#REF!</v>
      </c>
      <c r="V177" s="78" t="str">
        <f>VLOOKUP($A177,Table2.5a!$A$3:$Y$198,E$2,FALSE)</f>
        <v>Tok, Tanacross</v>
      </c>
      <c r="W177" s="79" t="str">
        <f>VLOOKUP($A177,Table2.5a!$A$3:$Y$198,F$2,FALSE)</f>
        <v>Tok_grid</v>
      </c>
      <c r="X177" s="79" t="str">
        <f>VLOOKUP($A177,Table2.5a!$A$3:$Y$198,G$2,FALSE)</f>
        <v>Yukon-Koyukuk/Upper Tanana</v>
      </c>
      <c r="Y177" s="80">
        <f>VLOOKUP($A177,Table2.5a!$A$3:$Y$198,H$2,FALSE)</f>
        <v>1855.311994966667</v>
      </c>
      <c r="Z177" s="88" t="e">
        <f>VLOOKUP($A177,#REF!,E$2,FALSE)</f>
        <v>#REF!</v>
      </c>
      <c r="AA177" s="66" t="e">
        <f>VLOOKUP($A177,#REF!,F$2,FALSE)</f>
        <v>#REF!</v>
      </c>
      <c r="AB177" s="66" t="e">
        <f>VLOOKUP($A177,#REF!,G$2,FALSE)</f>
        <v>#REF!</v>
      </c>
      <c r="AC177" s="89" t="e">
        <f>VLOOKUP($A177,#REF!,H$2,FALSE)</f>
        <v>#REF!</v>
      </c>
      <c r="AD177" s="65">
        <f>VLOOKUP($A177,Table2.5a!$A$3:$Y$198,I$2,FALSE)</f>
        <v>4172.4440000000004</v>
      </c>
      <c r="AE177" s="66">
        <f>VLOOKUP($A177,Table2.5a!$A$3:$Y$198,J$2,FALSE)</f>
        <v>781.41666666666663</v>
      </c>
      <c r="AF177" s="66">
        <f>VLOOKUP($A177,Table2.5a!$A$3:$Y$198,K$2,FALSE)</f>
        <v>0.44465833333333338</v>
      </c>
      <c r="AG177" s="67">
        <f>VLOOKUP($A177,Table2.5a!$A$3:$Y$198,L$2,FALSE)</f>
        <v>1309.9189841666669</v>
      </c>
      <c r="AH177" s="88" t="e">
        <f>VLOOKUP($A177,#REF!,I$2,FALSE)</f>
        <v>#REF!</v>
      </c>
      <c r="AI177" s="66" t="e">
        <f>VLOOKUP($A177,#REF!,J$2,FALSE)</f>
        <v>#REF!</v>
      </c>
      <c r="AJ177" s="66" t="e">
        <f>VLOOKUP($A177,#REF!,K$2,FALSE)</f>
        <v>#REF!</v>
      </c>
      <c r="AK177" s="89" t="e">
        <f>VLOOKUP($A177,#REF!,L$2,FALSE)</f>
        <v>#REF!</v>
      </c>
      <c r="AL177" s="65">
        <f>VLOOKUP($A177,Table2.5a!$A$3:$Y$198,M$2,FALSE)</f>
        <v>2945.9</v>
      </c>
      <c r="AM177" s="66">
        <f>VLOOKUP($A177,Table2.5a!$A$3:$Y$198,N$2,FALSE)</f>
        <v>33</v>
      </c>
      <c r="AN177" s="66">
        <f>VLOOKUP($A177,Table2.5a!$A$3:$Y$198,O$2,FALSE)</f>
        <v>0.44465833333333338</v>
      </c>
      <c r="AO177" s="67">
        <f>VLOOKUP($A177,Table2.5a!$A$3:$Y$198,P$2,FALSE)</f>
        <v>625.1331450583333</v>
      </c>
      <c r="AP177" s="88" t="e">
        <f>VLOOKUP($A177,#REF!,M$2,FALSE)</f>
        <v>#REF!</v>
      </c>
      <c r="AQ177" s="66" t="e">
        <f>VLOOKUP($A177,#REF!,N$2,FALSE)</f>
        <v>#REF!</v>
      </c>
      <c r="AR177" s="96" t="e">
        <f>VLOOKUP($A177,#REF!,O$2,FALSE)</f>
        <v>#REF!</v>
      </c>
      <c r="AS177" s="96" t="e">
        <f>VLOOKUP($A177,#REF!,P$2,FALSE)</f>
        <v>#REF!</v>
      </c>
      <c r="AT177" s="65">
        <f>VLOOKUP($A177,Table2.5a!$A$3:$Y$198,Q$2,FALSE)</f>
        <v>1405.8729999999998</v>
      </c>
      <c r="AU177" s="66">
        <f>VLOOKUP($A177,Table2.5a!$A$3:$Y$198,R$2,FALSE)</f>
        <v>180.25</v>
      </c>
      <c r="AV177" s="66">
        <f>VLOOKUP($A177,Table2.5a!$A$3:$Y$198,S$2,FALSE)</f>
        <v>0.44465833333333338</v>
      </c>
      <c r="AW177" s="67">
        <f>VLOOKUP($A177,Table2.5a!$A$3:$Y$198,T$2,FALSE)</f>
        <v>3790.3641241916671</v>
      </c>
      <c r="AX177" s="88" t="e">
        <f>VLOOKUP($A177,#REF!,Q$2,FALSE)</f>
        <v>#REF!</v>
      </c>
      <c r="AY177" s="66" t="e">
        <f>VLOOKUP($A177,#REF!,R$2,FALSE)</f>
        <v>#REF!</v>
      </c>
      <c r="AZ177" s="66" t="e">
        <f>VLOOKUP($A177,#REF!,S$2,FALSE)</f>
        <v>#REF!</v>
      </c>
      <c r="BA177" s="89" t="e">
        <f>VLOOKUP($A177,#REF!,T$2,FALSE)</f>
        <v>#REF!</v>
      </c>
    </row>
    <row r="178" spans="1:53" x14ac:dyDescent="0.25">
      <c r="A178" t="s">
        <v>714</v>
      </c>
      <c r="B178">
        <f>VLOOKUP($A178,Table2.5a!$A$3:$Y$198,'2.5a comparison'!B$2,FALSE)</f>
        <v>331700</v>
      </c>
      <c r="C178">
        <f>VLOOKUP($A178,Table2.5a!$A$3:$Y$198,'2.5a comparison'!C$2,FALSE)</f>
        <v>169</v>
      </c>
      <c r="D178" t="str">
        <f>VLOOKUP($A178,Table2.5a!$A$3:$Y$198,'2.5a comparison'!D$2,FALSE)</f>
        <v>Alaska Village Electric Cooperative</v>
      </c>
      <c r="E178" s="4" t="e">
        <f>(VLOOKUP($A178,Table2.5a!$A$3:$Y$198,E$2,FALSE)-VLOOKUP($A178,#REF!,E$2,FALSE))/VLOOKUP($A178,Table2.5a!$A$3:$Y$198,E$2,FALSE)</f>
        <v>#VALUE!</v>
      </c>
      <c r="F178" s="4" t="e">
        <f>(VLOOKUP($A178,Table2.5a!$A$3:$Y$198,F$2,FALSE)-VLOOKUP($A178,#REF!,F$2,FALSE))/VLOOKUP($A178,Table2.5a!$A$3:$Y$198,F$2,FALSE)</f>
        <v>#VALUE!</v>
      </c>
      <c r="G178" s="4" t="e">
        <f>(VLOOKUP($A178,Table2.5a!$A$3:$Y$198,G$2,FALSE)-VLOOKUP($A178,#REF!,G$2,FALSE))/VLOOKUP($A178,Table2.5a!$A$3:$Y$198,G$2,FALSE)</f>
        <v>#VALUE!</v>
      </c>
      <c r="H178" s="4" t="e">
        <f>(VLOOKUP($A178,Table2.5a!$A$3:$Y$198,H$2,FALSE)-VLOOKUP($A178,#REF!,H$2,FALSE))/VLOOKUP($A178,Table2.5a!$A$3:$Y$198,H$2,FALSE)</f>
        <v>#REF!</v>
      </c>
      <c r="I178" s="4" t="e">
        <f>(VLOOKUP($A178,Table2.5a!$A$3:$Y$198,I$2,FALSE)-VLOOKUP($A178,#REF!,I$2,FALSE))/VLOOKUP($A178,Table2.5a!$A$3:$Y$198,I$2,FALSE)</f>
        <v>#REF!</v>
      </c>
      <c r="J178" s="4" t="e">
        <f>(VLOOKUP($A178,Table2.5a!$A$3:$Y$198,J$2,FALSE)-VLOOKUP($A178,#REF!,J$2,FALSE))/VLOOKUP($A178,Table2.5a!$A$3:$Y$198,J$2,FALSE)</f>
        <v>#REF!</v>
      </c>
      <c r="K178" s="4" t="e">
        <f>(VLOOKUP($A178,Table2.5a!$A$3:$Y$198,K$2,FALSE)-VLOOKUP($A178,#REF!,K$2,FALSE))/VLOOKUP($A178,Table2.5a!$A$3:$Y$198,K$2,FALSE)</f>
        <v>#REF!</v>
      </c>
      <c r="L178" s="4" t="e">
        <f>(VLOOKUP($A178,Table2.5a!$A$3:$Y$198,L$2,FALSE)-VLOOKUP($A178,#REF!,L$2,FALSE))/VLOOKUP($A178,Table2.5a!$A$3:$Y$198,L$2,FALSE)</f>
        <v>#REF!</v>
      </c>
      <c r="M178" s="4" t="e">
        <f>(VLOOKUP($A178,Table2.5a!$A$3:$Y$198,M$2,FALSE)-VLOOKUP($A178,#REF!,M$2,FALSE))/VLOOKUP($A178,Table2.5a!$A$3:$Y$198,M$2,FALSE)</f>
        <v>#REF!</v>
      </c>
      <c r="N178" s="4" t="e">
        <f>(VLOOKUP($A178,Table2.5a!$A$3:$Y$198,N$2,FALSE)-VLOOKUP($A178,#REF!,N$2,FALSE))/VLOOKUP($A178,Table2.5a!$A$3:$Y$198,N$2,FALSE)</f>
        <v>#REF!</v>
      </c>
      <c r="O178" s="4" t="e">
        <f>(VLOOKUP($A178,Table2.5a!$A$3:$Y$198,O$2,FALSE)-VLOOKUP($A178,#REF!,O$2,FALSE))/VLOOKUP($A178,Table2.5a!$A$3:$Y$198,O$2,FALSE)</f>
        <v>#REF!</v>
      </c>
      <c r="P178" s="4" t="e">
        <f>(VLOOKUP($A178,Table2.5a!$A$3:$Y$198,P$2,FALSE)-VLOOKUP($A178,#REF!,P$2,FALSE))/VLOOKUP($A178,Table2.5a!$A$3:$Y$198,P$2,FALSE)</f>
        <v>#REF!</v>
      </c>
      <c r="Q178" s="4" t="e">
        <f>(VLOOKUP($A178,Table2.5a!$A$3:$Y$198,Q$2,FALSE)-VLOOKUP($A178,#REF!,Q$2,FALSE))/VLOOKUP($A178,Table2.5a!$A$3:$Y$198,Q$2,FALSE)</f>
        <v>#REF!</v>
      </c>
      <c r="R178" s="4" t="e">
        <f>(VLOOKUP($A178,Table2.5a!$A$3:$Y$198,R$2,FALSE)-VLOOKUP($A178,#REF!,R$2,FALSE))/VLOOKUP($A178,Table2.5a!$A$3:$Y$198,R$2,FALSE)</f>
        <v>#REF!</v>
      </c>
      <c r="S178" s="4" t="e">
        <f>(VLOOKUP($A178,Table2.5a!$A$3:$Y$198,S$2,FALSE)-VLOOKUP($A178,#REF!,S$2,FALSE))/VLOOKUP($A178,Table2.5a!$A$3:$Y$198,S$2,FALSE)</f>
        <v>#REF!</v>
      </c>
      <c r="T178" s="4" t="e">
        <f>(VLOOKUP($A178,Table2.5a!$A$3:$Y$198,T$2,FALSE)-VLOOKUP($A178,#REF!,T$2,FALSE))/VLOOKUP($A178,Table2.5a!$A$3:$Y$198,T$2,FALSE)</f>
        <v>#REF!</v>
      </c>
      <c r="V178" s="78" t="str">
        <f>VLOOKUP($A178,Table2.5a!$A$3:$Y$198,E$2,FALSE)</f>
        <v>Toksook Bay</v>
      </c>
      <c r="W178" s="79" t="str">
        <f>VLOOKUP($A178,Table2.5a!$A$3:$Y$198,F$2,FALSE)</f>
        <v>Toksook Bay_grid</v>
      </c>
      <c r="X178" s="79" t="str">
        <f>VLOOKUP($A178,Table2.5a!$A$3:$Y$198,G$2,FALSE)</f>
        <v>Lower Yukon-Kuskokwim</v>
      </c>
      <c r="Y178" s="80">
        <f>VLOOKUP($A178,Table2.5a!$A$3:$Y$198,H$2,FALSE)</f>
        <v>428.3559567916667</v>
      </c>
      <c r="Z178" s="88" t="e">
        <f>VLOOKUP($A178,#REF!,E$2,FALSE)</f>
        <v>#REF!</v>
      </c>
      <c r="AA178" s="66" t="e">
        <f>VLOOKUP($A178,#REF!,F$2,FALSE)</f>
        <v>#REF!</v>
      </c>
      <c r="AB178" s="66" t="e">
        <f>VLOOKUP($A178,#REF!,G$2,FALSE)</f>
        <v>#REF!</v>
      </c>
      <c r="AC178" s="89" t="e">
        <f>VLOOKUP($A178,#REF!,H$2,FALSE)</f>
        <v>#REF!</v>
      </c>
      <c r="AD178" s="65">
        <f>VLOOKUP($A178,Table2.5a!$A$3:$Y$198,I$2,FALSE)</f>
        <v>818.971</v>
      </c>
      <c r="AE178" s="66">
        <f>VLOOKUP($A178,Table2.5a!$A$3:$Y$198,J$2,FALSE)</f>
        <v>130.83333333333334</v>
      </c>
      <c r="AF178" s="66">
        <f>VLOOKUP($A178,Table2.5a!$A$3:$Y$198,K$2,FALSE)</f>
        <v>0.52304166666666674</v>
      </c>
      <c r="AG178" s="67">
        <f>VLOOKUP($A178,Table2.5a!$A$3:$Y$198,L$2,FALSE)</f>
        <v>32.822433708333335</v>
      </c>
      <c r="AH178" s="88" t="e">
        <f>VLOOKUP($A178,#REF!,I$2,FALSE)</f>
        <v>#REF!</v>
      </c>
      <c r="AI178" s="66" t="e">
        <f>VLOOKUP($A178,#REF!,J$2,FALSE)</f>
        <v>#REF!</v>
      </c>
      <c r="AJ178" s="66" t="e">
        <f>VLOOKUP($A178,#REF!,K$2,FALSE)</f>
        <v>#REF!</v>
      </c>
      <c r="AK178" s="89" t="e">
        <f>VLOOKUP($A178,#REF!,L$2,FALSE)</f>
        <v>#REF!</v>
      </c>
      <c r="AL178" s="65">
        <f>VLOOKUP($A178,Table2.5a!$A$3:$Y$198,M$2,FALSE)</f>
        <v>62.753</v>
      </c>
      <c r="AM178" s="66">
        <f>VLOOKUP($A178,Table2.5a!$A$3:$Y$198,N$2,FALSE)</f>
        <v>13</v>
      </c>
      <c r="AN178" s="66">
        <f>VLOOKUP($A178,Table2.5a!$A$3:$Y$198,O$2,FALSE)</f>
        <v>0.52304166666666674</v>
      </c>
      <c r="AO178" s="67">
        <f>VLOOKUP($A178,Table2.5a!$A$3:$Y$198,P$2,FALSE)</f>
        <v>428.58871033333344</v>
      </c>
      <c r="AP178" s="88" t="e">
        <f>VLOOKUP($A178,#REF!,M$2,FALSE)</f>
        <v>#REF!</v>
      </c>
      <c r="AQ178" s="66" t="e">
        <f>VLOOKUP($A178,#REF!,N$2,FALSE)</f>
        <v>#REF!</v>
      </c>
      <c r="AR178" s="96" t="e">
        <f>VLOOKUP($A178,#REF!,O$2,FALSE)</f>
        <v>#REF!</v>
      </c>
      <c r="AS178" s="96" t="e">
        <f>VLOOKUP($A178,#REF!,P$2,FALSE)</f>
        <v>#REF!</v>
      </c>
      <c r="AT178" s="65">
        <f>VLOOKUP($A178,Table2.5a!$A$3:$Y$198,Q$2,FALSE)</f>
        <v>819.41600000000005</v>
      </c>
      <c r="AU178" s="66">
        <f>VLOOKUP($A178,Table2.5a!$A$3:$Y$198,R$2,FALSE)</f>
        <v>36.166666666666671</v>
      </c>
      <c r="AV178" s="66">
        <f>VLOOKUP($A178,Table2.5a!$A$3:$Y$198,S$2,FALSE)</f>
        <v>0.52304166666666674</v>
      </c>
      <c r="AW178" s="67">
        <f>VLOOKUP($A178,Table2.5a!$A$3:$Y$198,T$2,FALSE)</f>
        <v>889.76710083333353</v>
      </c>
      <c r="AX178" s="88" t="e">
        <f>VLOOKUP($A178,#REF!,Q$2,FALSE)</f>
        <v>#REF!</v>
      </c>
      <c r="AY178" s="66" t="e">
        <f>VLOOKUP($A178,#REF!,R$2,FALSE)</f>
        <v>#REF!</v>
      </c>
      <c r="AZ178" s="66" t="e">
        <f>VLOOKUP($A178,#REF!,S$2,FALSE)</f>
        <v>#REF!</v>
      </c>
      <c r="BA178" s="89" t="e">
        <f>VLOOKUP($A178,#REF!,T$2,FALSE)</f>
        <v>#REF!</v>
      </c>
    </row>
    <row r="179" spans="1:53" x14ac:dyDescent="0.25">
      <c r="A179" t="s">
        <v>1035</v>
      </c>
      <c r="B179">
        <f>VLOOKUP($A179,Table2.5a!$A$3:$Y$198,'2.5a comparison'!B$2,FALSE)</f>
        <v>332710</v>
      </c>
      <c r="C179">
        <f>VLOOKUP($A179,Table2.5a!$A$3:$Y$198,'2.5a comparison'!C$2,FALSE)</f>
        <v>664</v>
      </c>
      <c r="D179" t="str">
        <f>VLOOKUP($A179,Table2.5a!$A$3:$Y$198,'2.5a comparison'!D$2,FALSE)</f>
        <v>Tuluksak Traditional</v>
      </c>
      <c r="E179" s="4" t="e">
        <f>(VLOOKUP($A179,Table2.5a!$A$3:$Y$198,E$2,FALSE)-VLOOKUP($A179,#REF!,E$2,FALSE))/VLOOKUP($A179,Table2.5a!$A$3:$Y$198,E$2,FALSE)</f>
        <v>#VALUE!</v>
      </c>
      <c r="F179" s="4" t="e">
        <f>(VLOOKUP($A179,Table2.5a!$A$3:$Y$198,F$2,FALSE)-VLOOKUP($A179,#REF!,F$2,FALSE))/VLOOKUP($A179,Table2.5a!$A$3:$Y$198,F$2,FALSE)</f>
        <v>#VALUE!</v>
      </c>
      <c r="G179" s="4" t="e">
        <f>(VLOOKUP($A179,Table2.5a!$A$3:$Y$198,G$2,FALSE)-VLOOKUP($A179,#REF!,G$2,FALSE))/VLOOKUP($A179,Table2.5a!$A$3:$Y$198,G$2,FALSE)</f>
        <v>#VALUE!</v>
      </c>
      <c r="H179" s="4" t="e">
        <f>(VLOOKUP($A179,Table2.5a!$A$3:$Y$198,H$2,FALSE)-VLOOKUP($A179,#REF!,H$2,FALSE))/VLOOKUP($A179,Table2.5a!$A$3:$Y$198,H$2,FALSE)</f>
        <v>#REF!</v>
      </c>
      <c r="I179" s="4" t="e">
        <f>(VLOOKUP($A179,Table2.5a!$A$3:$Y$198,I$2,FALSE)-VLOOKUP($A179,#REF!,I$2,FALSE))/VLOOKUP($A179,Table2.5a!$A$3:$Y$198,I$2,FALSE)</f>
        <v>#REF!</v>
      </c>
      <c r="J179" s="4" t="e">
        <f>(VLOOKUP($A179,Table2.5a!$A$3:$Y$198,J$2,FALSE)-VLOOKUP($A179,#REF!,J$2,FALSE))/VLOOKUP($A179,Table2.5a!$A$3:$Y$198,J$2,FALSE)</f>
        <v>#REF!</v>
      </c>
      <c r="K179" s="4" t="e">
        <f>(VLOOKUP($A179,Table2.5a!$A$3:$Y$198,K$2,FALSE)-VLOOKUP($A179,#REF!,K$2,FALSE))/VLOOKUP($A179,Table2.5a!$A$3:$Y$198,K$2,FALSE)</f>
        <v>#REF!</v>
      </c>
      <c r="L179" s="4" t="e">
        <f>(VLOOKUP($A179,Table2.5a!$A$3:$Y$198,L$2,FALSE)-VLOOKUP($A179,#REF!,L$2,FALSE))/VLOOKUP($A179,Table2.5a!$A$3:$Y$198,L$2,FALSE)</f>
        <v>#REF!</v>
      </c>
      <c r="M179" s="4" t="e">
        <f>(VLOOKUP($A179,Table2.5a!$A$3:$Y$198,M$2,FALSE)-VLOOKUP($A179,#REF!,M$2,FALSE))/VLOOKUP($A179,Table2.5a!$A$3:$Y$198,M$2,FALSE)</f>
        <v>#REF!</v>
      </c>
      <c r="N179" s="4" t="e">
        <f>(VLOOKUP($A179,Table2.5a!$A$3:$Y$198,N$2,FALSE)-VLOOKUP($A179,#REF!,N$2,FALSE))/VLOOKUP($A179,Table2.5a!$A$3:$Y$198,N$2,FALSE)</f>
        <v>#REF!</v>
      </c>
      <c r="O179" s="4" t="e">
        <f>(VLOOKUP($A179,Table2.5a!$A$3:$Y$198,O$2,FALSE)-VLOOKUP($A179,#REF!,O$2,FALSE))/VLOOKUP($A179,Table2.5a!$A$3:$Y$198,O$2,FALSE)</f>
        <v>#REF!</v>
      </c>
      <c r="P179" s="4" t="e">
        <f>(VLOOKUP($A179,Table2.5a!$A$3:$Y$198,P$2,FALSE)-VLOOKUP($A179,#REF!,P$2,FALSE))/VLOOKUP($A179,Table2.5a!$A$3:$Y$198,P$2,FALSE)</f>
        <v>#REF!</v>
      </c>
      <c r="Q179" s="4" t="e">
        <f>(VLOOKUP($A179,Table2.5a!$A$3:$Y$198,Q$2,FALSE)-VLOOKUP($A179,#REF!,Q$2,FALSE))/VLOOKUP($A179,Table2.5a!$A$3:$Y$198,Q$2,FALSE)</f>
        <v>#REF!</v>
      </c>
      <c r="R179" s="4" t="e">
        <f>(VLOOKUP($A179,Table2.5a!$A$3:$Y$198,R$2,FALSE)-VLOOKUP($A179,#REF!,R$2,FALSE))/VLOOKUP($A179,Table2.5a!$A$3:$Y$198,R$2,FALSE)</f>
        <v>#REF!</v>
      </c>
      <c r="S179" s="4" t="e">
        <f>(VLOOKUP($A179,Table2.5a!$A$3:$Y$198,S$2,FALSE)-VLOOKUP($A179,#REF!,S$2,FALSE))/VLOOKUP($A179,Table2.5a!$A$3:$Y$198,S$2,FALSE)</f>
        <v>#VALUE!</v>
      </c>
      <c r="T179" s="4" t="e">
        <f>(VLOOKUP($A179,Table2.5a!$A$3:$Y$198,T$2,FALSE)-VLOOKUP($A179,#REF!,T$2,FALSE))/VLOOKUP($A179,Table2.5a!$A$3:$Y$198,T$2,FALSE)</f>
        <v>#REF!</v>
      </c>
      <c r="V179" s="78" t="str">
        <f>VLOOKUP($A179,Table2.5a!$A$3:$Y$198,E$2,FALSE)</f>
        <v>Tuluksak</v>
      </c>
      <c r="W179" s="79" t="str">
        <f>VLOOKUP($A179,Table2.5a!$A$3:$Y$198,F$2,FALSE)</f>
        <v>Tuluksak_grid</v>
      </c>
      <c r="X179" s="79" t="str">
        <f>VLOOKUP($A179,Table2.5a!$A$3:$Y$198,G$2,FALSE)</f>
        <v>Lower Yukon-Kuskokwim</v>
      </c>
      <c r="Y179" s="80">
        <f>VLOOKUP($A179,Table2.5a!$A$3:$Y$198,H$2,FALSE)</f>
        <v>0</v>
      </c>
      <c r="Z179" s="88" t="e">
        <f>VLOOKUP($A179,#REF!,E$2,FALSE)</f>
        <v>#REF!</v>
      </c>
      <c r="AA179" s="66" t="e">
        <f>VLOOKUP($A179,#REF!,F$2,FALSE)</f>
        <v>#REF!</v>
      </c>
      <c r="AB179" s="66" t="e">
        <f>VLOOKUP($A179,#REF!,G$2,FALSE)</f>
        <v>#REF!</v>
      </c>
      <c r="AC179" s="89" t="e">
        <f>VLOOKUP($A179,#REF!,H$2,FALSE)</f>
        <v>#REF!</v>
      </c>
      <c r="AD179" s="65">
        <f>VLOOKUP($A179,Table2.5a!$A$3:$Y$198,I$2,FALSE)</f>
        <v>0</v>
      </c>
      <c r="AE179" s="66">
        <f>VLOOKUP($A179,Table2.5a!$A$3:$Y$198,J$2,FALSE)</f>
        <v>0</v>
      </c>
      <c r="AF179" s="66">
        <f>VLOOKUP($A179,Table2.5a!$A$3:$Y$198,K$2,FALSE)</f>
        <v>0</v>
      </c>
      <c r="AG179" s="67">
        <f>VLOOKUP($A179,Table2.5a!$A$3:$Y$198,L$2,FALSE)</f>
        <v>0</v>
      </c>
      <c r="AH179" s="88" t="e">
        <f>VLOOKUP($A179,#REF!,I$2,FALSE)</f>
        <v>#REF!</v>
      </c>
      <c r="AI179" s="66" t="e">
        <f>VLOOKUP($A179,#REF!,J$2,FALSE)</f>
        <v>#REF!</v>
      </c>
      <c r="AJ179" s="66" t="e">
        <f>VLOOKUP($A179,#REF!,K$2,FALSE)</f>
        <v>#REF!</v>
      </c>
      <c r="AK179" s="89" t="e">
        <f>VLOOKUP($A179,#REF!,L$2,FALSE)</f>
        <v>#REF!</v>
      </c>
      <c r="AL179" s="65">
        <f>VLOOKUP($A179,Table2.5a!$A$3:$Y$198,M$2,FALSE)</f>
        <v>0</v>
      </c>
      <c r="AM179" s="66">
        <f>VLOOKUP($A179,Table2.5a!$A$3:$Y$198,N$2,FALSE)</f>
        <v>0</v>
      </c>
      <c r="AN179" s="66">
        <f>VLOOKUP($A179,Table2.5a!$A$3:$Y$198,O$2,FALSE)</f>
        <v>0</v>
      </c>
      <c r="AO179" s="67">
        <f>VLOOKUP($A179,Table2.5a!$A$3:$Y$198,P$2,FALSE)</f>
        <v>0</v>
      </c>
      <c r="AP179" s="88" t="e">
        <f>VLOOKUP($A179,#REF!,M$2,FALSE)</f>
        <v>#REF!</v>
      </c>
      <c r="AQ179" s="66" t="e">
        <f>VLOOKUP($A179,#REF!,N$2,FALSE)</f>
        <v>#REF!</v>
      </c>
      <c r="AR179" s="96" t="e">
        <f>VLOOKUP($A179,#REF!,O$2,FALSE)</f>
        <v>#REF!</v>
      </c>
      <c r="AS179" s="96" t="e">
        <f>VLOOKUP($A179,#REF!,P$2,FALSE)</f>
        <v>#REF!</v>
      </c>
      <c r="AT179" s="65">
        <f>VLOOKUP($A179,Table2.5a!$A$3:$Y$198,Q$2,FALSE)</f>
        <v>0</v>
      </c>
      <c r="AU179" s="66">
        <f>VLOOKUP($A179,Table2.5a!$A$3:$Y$198,R$2,FALSE)</f>
        <v>0</v>
      </c>
      <c r="AV179" s="66" t="str">
        <f>VLOOKUP($A179,Table2.5a!$A$3:$Y$198,S$2,FALSE)</f>
        <v/>
      </c>
      <c r="AW179" s="67">
        <f>VLOOKUP($A179,Table2.5a!$A$3:$Y$198,T$2,FALSE)</f>
        <v>0</v>
      </c>
      <c r="AX179" s="88" t="e">
        <f>VLOOKUP($A179,#REF!,Q$2,FALSE)</f>
        <v>#REF!</v>
      </c>
      <c r="AY179" s="66" t="e">
        <f>VLOOKUP($A179,#REF!,R$2,FALSE)</f>
        <v>#REF!</v>
      </c>
      <c r="AZ179" s="66" t="e">
        <f>VLOOKUP($A179,#REF!,S$2,FALSE)</f>
        <v>#REF!</v>
      </c>
      <c r="BA179" s="89" t="e">
        <f>VLOOKUP($A179,#REF!,T$2,FALSE)</f>
        <v>#REF!</v>
      </c>
    </row>
    <row r="180" spans="1:53" x14ac:dyDescent="0.25">
      <c r="A180" t="s">
        <v>875</v>
      </c>
      <c r="B180">
        <f>VLOOKUP($A180,Table2.5a!$A$3:$Y$198,'2.5a comparison'!B$2,FALSE)</f>
        <v>332720</v>
      </c>
      <c r="C180">
        <f>VLOOKUP($A180,Table2.5a!$A$3:$Y$198,'2.5a comparison'!C$2,FALSE)</f>
        <v>344</v>
      </c>
      <c r="D180" t="str">
        <f>VLOOKUP($A180,Table2.5a!$A$3:$Y$198,'2.5a comparison'!D$2,FALSE)</f>
        <v>Tuntutuliak Community</v>
      </c>
      <c r="E180" s="4" t="e">
        <f>(VLOOKUP($A180,Table2.5a!$A$3:$Y$198,E$2,FALSE)-VLOOKUP($A180,#REF!,E$2,FALSE))/VLOOKUP($A180,Table2.5a!$A$3:$Y$198,E$2,FALSE)</f>
        <v>#VALUE!</v>
      </c>
      <c r="F180" s="4" t="e">
        <f>(VLOOKUP($A180,Table2.5a!$A$3:$Y$198,F$2,FALSE)-VLOOKUP($A180,#REF!,F$2,FALSE))/VLOOKUP($A180,Table2.5a!$A$3:$Y$198,F$2,FALSE)</f>
        <v>#VALUE!</v>
      </c>
      <c r="G180" s="4" t="e">
        <f>(VLOOKUP($A180,Table2.5a!$A$3:$Y$198,G$2,FALSE)-VLOOKUP($A180,#REF!,G$2,FALSE))/VLOOKUP($A180,Table2.5a!$A$3:$Y$198,G$2,FALSE)</f>
        <v>#VALUE!</v>
      </c>
      <c r="H180" s="4" t="e">
        <f>(VLOOKUP($A180,Table2.5a!$A$3:$Y$198,H$2,FALSE)-VLOOKUP($A180,#REF!,H$2,FALSE))/VLOOKUP($A180,Table2.5a!$A$3:$Y$198,H$2,FALSE)</f>
        <v>#REF!</v>
      </c>
      <c r="I180" s="4" t="e">
        <f>(VLOOKUP($A180,Table2.5a!$A$3:$Y$198,I$2,FALSE)-VLOOKUP($A180,#REF!,I$2,FALSE))/VLOOKUP($A180,Table2.5a!$A$3:$Y$198,I$2,FALSE)</f>
        <v>#REF!</v>
      </c>
      <c r="J180" s="4" t="e">
        <f>(VLOOKUP($A180,Table2.5a!$A$3:$Y$198,J$2,FALSE)-VLOOKUP($A180,#REF!,J$2,FALSE))/VLOOKUP($A180,Table2.5a!$A$3:$Y$198,J$2,FALSE)</f>
        <v>#REF!</v>
      </c>
      <c r="K180" s="4" t="e">
        <f>(VLOOKUP($A180,Table2.5a!$A$3:$Y$198,K$2,FALSE)-VLOOKUP($A180,#REF!,K$2,FALSE))/VLOOKUP($A180,Table2.5a!$A$3:$Y$198,K$2,FALSE)</f>
        <v>#REF!</v>
      </c>
      <c r="L180" s="4" t="e">
        <f>(VLOOKUP($A180,Table2.5a!$A$3:$Y$198,L$2,FALSE)-VLOOKUP($A180,#REF!,L$2,FALSE))/VLOOKUP($A180,Table2.5a!$A$3:$Y$198,L$2,FALSE)</f>
        <v>#REF!</v>
      </c>
      <c r="M180" s="4" t="e">
        <f>(VLOOKUP($A180,Table2.5a!$A$3:$Y$198,M$2,FALSE)-VLOOKUP($A180,#REF!,M$2,FALSE))/VLOOKUP($A180,Table2.5a!$A$3:$Y$198,M$2,FALSE)</f>
        <v>#REF!</v>
      </c>
      <c r="N180" s="4" t="e">
        <f>(VLOOKUP($A180,Table2.5a!$A$3:$Y$198,N$2,FALSE)-VLOOKUP($A180,#REF!,N$2,FALSE))/VLOOKUP($A180,Table2.5a!$A$3:$Y$198,N$2,FALSE)</f>
        <v>#REF!</v>
      </c>
      <c r="O180" s="4" t="e">
        <f>(VLOOKUP($A180,Table2.5a!$A$3:$Y$198,O$2,FALSE)-VLOOKUP($A180,#REF!,O$2,FALSE))/VLOOKUP($A180,Table2.5a!$A$3:$Y$198,O$2,FALSE)</f>
        <v>#REF!</v>
      </c>
      <c r="P180" s="4" t="e">
        <f>(VLOOKUP($A180,Table2.5a!$A$3:$Y$198,P$2,FALSE)-VLOOKUP($A180,#REF!,P$2,FALSE))/VLOOKUP($A180,Table2.5a!$A$3:$Y$198,P$2,FALSE)</f>
        <v>#REF!</v>
      </c>
      <c r="Q180" s="4" t="e">
        <f>(VLOOKUP($A180,Table2.5a!$A$3:$Y$198,Q$2,FALSE)-VLOOKUP($A180,#REF!,Q$2,FALSE))/VLOOKUP($A180,Table2.5a!$A$3:$Y$198,Q$2,FALSE)</f>
        <v>#REF!</v>
      </c>
      <c r="R180" s="4" t="e">
        <f>(VLOOKUP($A180,Table2.5a!$A$3:$Y$198,R$2,FALSE)-VLOOKUP($A180,#REF!,R$2,FALSE))/VLOOKUP($A180,Table2.5a!$A$3:$Y$198,R$2,FALSE)</f>
        <v>#REF!</v>
      </c>
      <c r="S180" s="4" t="e">
        <f>(VLOOKUP($A180,Table2.5a!$A$3:$Y$198,S$2,FALSE)-VLOOKUP($A180,#REF!,S$2,FALSE))/VLOOKUP($A180,Table2.5a!$A$3:$Y$198,S$2,FALSE)</f>
        <v>#REF!</v>
      </c>
      <c r="T180" s="4" t="e">
        <f>(VLOOKUP($A180,Table2.5a!$A$3:$Y$198,T$2,FALSE)-VLOOKUP($A180,#REF!,T$2,FALSE))/VLOOKUP($A180,Table2.5a!$A$3:$Y$198,T$2,FALSE)</f>
        <v>#REF!</v>
      </c>
      <c r="V180" s="78" t="str">
        <f>VLOOKUP($A180,Table2.5a!$A$3:$Y$198,E$2,FALSE)</f>
        <v>Tuntutuliak</v>
      </c>
      <c r="W180" s="79" t="str">
        <f>VLOOKUP($A180,Table2.5a!$A$3:$Y$198,F$2,FALSE)</f>
        <v>Tuntutuliak_grid</v>
      </c>
      <c r="X180" s="79" t="str">
        <f>VLOOKUP($A180,Table2.5a!$A$3:$Y$198,G$2,FALSE)</f>
        <v>Lower Yukon-Kuskokwim</v>
      </c>
      <c r="Y180" s="80">
        <f>VLOOKUP($A180,Table2.5a!$A$3:$Y$198,H$2,FALSE)</f>
        <v>379.64940000000007</v>
      </c>
      <c r="Z180" s="88" t="e">
        <f>VLOOKUP($A180,#REF!,E$2,FALSE)</f>
        <v>#REF!</v>
      </c>
      <c r="AA180" s="66" t="e">
        <f>VLOOKUP($A180,#REF!,F$2,FALSE)</f>
        <v>#REF!</v>
      </c>
      <c r="AB180" s="66" t="e">
        <f>VLOOKUP($A180,#REF!,G$2,FALSE)</f>
        <v>#REF!</v>
      </c>
      <c r="AC180" s="89" t="e">
        <f>VLOOKUP($A180,#REF!,H$2,FALSE)</f>
        <v>#REF!</v>
      </c>
      <c r="AD180" s="65">
        <f>VLOOKUP($A180,Table2.5a!$A$3:$Y$198,I$2,FALSE)</f>
        <v>584.07600000000002</v>
      </c>
      <c r="AE180" s="66">
        <f>VLOOKUP($A180,Table2.5a!$A$3:$Y$198,J$2,FALSE)</f>
        <v>122.16666666666667</v>
      </c>
      <c r="AF180" s="66">
        <f>VLOOKUP($A180,Table2.5a!$A$3:$Y$198,K$2,FALSE)</f>
        <v>0.65000000000000013</v>
      </c>
      <c r="AG180" s="67">
        <f>VLOOKUP($A180,Table2.5a!$A$3:$Y$198,L$2,FALSE)</f>
        <v>311.31555000000009</v>
      </c>
      <c r="AH180" s="88" t="e">
        <f>VLOOKUP($A180,#REF!,I$2,FALSE)</f>
        <v>#REF!</v>
      </c>
      <c r="AI180" s="66" t="e">
        <f>VLOOKUP($A180,#REF!,J$2,FALSE)</f>
        <v>#REF!</v>
      </c>
      <c r="AJ180" s="66" t="e">
        <f>VLOOKUP($A180,#REF!,K$2,FALSE)</f>
        <v>#REF!</v>
      </c>
      <c r="AK180" s="89" t="e">
        <f>VLOOKUP($A180,#REF!,L$2,FALSE)</f>
        <v>#REF!</v>
      </c>
      <c r="AL180" s="65">
        <f>VLOOKUP($A180,Table2.5a!$A$3:$Y$198,M$2,FALSE)</f>
        <v>478.947</v>
      </c>
      <c r="AM180" s="66">
        <f>VLOOKUP($A180,Table2.5a!$A$3:$Y$198,N$2,FALSE)</f>
        <v>6</v>
      </c>
      <c r="AN180" s="66">
        <f>VLOOKUP($A180,Table2.5a!$A$3:$Y$198,O$2,FALSE)</f>
        <v>0.65000000000000013</v>
      </c>
      <c r="AO180" s="67">
        <f>VLOOKUP($A180,Table2.5a!$A$3:$Y$198,P$2,FALSE)</f>
        <v>36.518950000000011</v>
      </c>
      <c r="AP180" s="88" t="e">
        <f>VLOOKUP($A180,#REF!,M$2,FALSE)</f>
        <v>#REF!</v>
      </c>
      <c r="AQ180" s="66" t="e">
        <f>VLOOKUP($A180,#REF!,N$2,FALSE)</f>
        <v>#REF!</v>
      </c>
      <c r="AR180" s="96" t="e">
        <f>VLOOKUP($A180,#REF!,O$2,FALSE)</f>
        <v>#REF!</v>
      </c>
      <c r="AS180" s="96" t="e">
        <f>VLOOKUP($A180,#REF!,P$2,FALSE)</f>
        <v>#REF!</v>
      </c>
      <c r="AT180" s="65">
        <f>VLOOKUP($A180,Table2.5a!$A$3:$Y$198,Q$2,FALSE)</f>
        <v>56.183</v>
      </c>
      <c r="AU180" s="66">
        <f>VLOOKUP($A180,Table2.5a!$A$3:$Y$198,R$2,FALSE)</f>
        <v>27.666666666666668</v>
      </c>
      <c r="AV180" s="66">
        <f>VLOOKUP($A180,Table2.5a!$A$3:$Y$198,S$2,FALSE)</f>
        <v>0.65000000000000024</v>
      </c>
      <c r="AW180" s="67">
        <f>VLOOKUP($A180,Table2.5a!$A$3:$Y$198,T$2,FALSE)</f>
        <v>727.48390000000029</v>
      </c>
      <c r="AX180" s="88" t="e">
        <f>VLOOKUP($A180,#REF!,Q$2,FALSE)</f>
        <v>#REF!</v>
      </c>
      <c r="AY180" s="66" t="e">
        <f>VLOOKUP($A180,#REF!,R$2,FALSE)</f>
        <v>#REF!</v>
      </c>
      <c r="AZ180" s="66" t="e">
        <f>VLOOKUP($A180,#REF!,S$2,FALSE)</f>
        <v>#REF!</v>
      </c>
      <c r="BA180" s="89" t="e">
        <f>VLOOKUP($A180,#REF!,T$2,FALSE)</f>
        <v>#REF!</v>
      </c>
    </row>
    <row r="181" spans="1:53" x14ac:dyDescent="0.25">
      <c r="A181" t="s">
        <v>717</v>
      </c>
      <c r="B181">
        <f>VLOOKUP($A181,Table2.5a!$A$3:$Y$198,'2.5a comparison'!B$2,FALSE)</f>
        <v>331710</v>
      </c>
      <c r="C181">
        <f>VLOOKUP($A181,Table2.5a!$A$3:$Y$198,'2.5a comparison'!C$2,FALSE)</f>
        <v>169</v>
      </c>
      <c r="D181" t="str">
        <f>VLOOKUP($A181,Table2.5a!$A$3:$Y$198,'2.5a comparison'!D$2,FALSE)</f>
        <v>Alaska Village Electric Cooperative</v>
      </c>
      <c r="E181" s="4" t="e">
        <f>(VLOOKUP($A181,Table2.5a!$A$3:$Y$198,E$2,FALSE)-VLOOKUP($A181,#REF!,E$2,FALSE))/VLOOKUP($A181,Table2.5a!$A$3:$Y$198,E$2,FALSE)</f>
        <v>#VALUE!</v>
      </c>
      <c r="F181" s="4" t="e">
        <f>(VLOOKUP($A181,Table2.5a!$A$3:$Y$198,F$2,FALSE)-VLOOKUP($A181,#REF!,F$2,FALSE))/VLOOKUP($A181,Table2.5a!$A$3:$Y$198,F$2,FALSE)</f>
        <v>#VALUE!</v>
      </c>
      <c r="G181" s="4" t="e">
        <f>(VLOOKUP($A181,Table2.5a!$A$3:$Y$198,G$2,FALSE)-VLOOKUP($A181,#REF!,G$2,FALSE))/VLOOKUP($A181,Table2.5a!$A$3:$Y$198,G$2,FALSE)</f>
        <v>#VALUE!</v>
      </c>
      <c r="H181" s="4" t="e">
        <f>(VLOOKUP($A181,Table2.5a!$A$3:$Y$198,H$2,FALSE)-VLOOKUP($A181,#REF!,H$2,FALSE))/VLOOKUP($A181,Table2.5a!$A$3:$Y$198,H$2,FALSE)</f>
        <v>#REF!</v>
      </c>
      <c r="I181" s="4" t="e">
        <f>(VLOOKUP($A181,Table2.5a!$A$3:$Y$198,I$2,FALSE)-VLOOKUP($A181,#REF!,I$2,FALSE))/VLOOKUP($A181,Table2.5a!$A$3:$Y$198,I$2,FALSE)</f>
        <v>#REF!</v>
      </c>
      <c r="J181" s="4" t="e">
        <f>(VLOOKUP($A181,Table2.5a!$A$3:$Y$198,J$2,FALSE)-VLOOKUP($A181,#REF!,J$2,FALSE))/VLOOKUP($A181,Table2.5a!$A$3:$Y$198,J$2,FALSE)</f>
        <v>#REF!</v>
      </c>
      <c r="K181" s="4" t="e">
        <f>(VLOOKUP($A181,Table2.5a!$A$3:$Y$198,K$2,FALSE)-VLOOKUP($A181,#REF!,K$2,FALSE))/VLOOKUP($A181,Table2.5a!$A$3:$Y$198,K$2,FALSE)</f>
        <v>#REF!</v>
      </c>
      <c r="L181" s="4" t="e">
        <f>(VLOOKUP($A181,Table2.5a!$A$3:$Y$198,L$2,FALSE)-VLOOKUP($A181,#REF!,L$2,FALSE))/VLOOKUP($A181,Table2.5a!$A$3:$Y$198,L$2,FALSE)</f>
        <v>#REF!</v>
      </c>
      <c r="M181" s="4" t="e">
        <f>(VLOOKUP($A181,Table2.5a!$A$3:$Y$198,M$2,FALSE)-VLOOKUP($A181,#REF!,M$2,FALSE))/VLOOKUP($A181,Table2.5a!$A$3:$Y$198,M$2,FALSE)</f>
        <v>#REF!</v>
      </c>
      <c r="N181" s="4" t="e">
        <f>(VLOOKUP($A181,Table2.5a!$A$3:$Y$198,N$2,FALSE)-VLOOKUP($A181,#REF!,N$2,FALSE))/VLOOKUP($A181,Table2.5a!$A$3:$Y$198,N$2,FALSE)</f>
        <v>#REF!</v>
      </c>
      <c r="O181" s="4" t="e">
        <f>(VLOOKUP($A181,Table2.5a!$A$3:$Y$198,O$2,FALSE)-VLOOKUP($A181,#REF!,O$2,FALSE))/VLOOKUP($A181,Table2.5a!$A$3:$Y$198,O$2,FALSE)</f>
        <v>#REF!</v>
      </c>
      <c r="P181" s="4" t="e">
        <f>(VLOOKUP($A181,Table2.5a!$A$3:$Y$198,P$2,FALSE)-VLOOKUP($A181,#REF!,P$2,FALSE))/VLOOKUP($A181,Table2.5a!$A$3:$Y$198,P$2,FALSE)</f>
        <v>#REF!</v>
      </c>
      <c r="Q181" s="4" t="e">
        <f>(VLOOKUP($A181,Table2.5a!$A$3:$Y$198,Q$2,FALSE)-VLOOKUP($A181,#REF!,Q$2,FALSE))/VLOOKUP($A181,Table2.5a!$A$3:$Y$198,Q$2,FALSE)</f>
        <v>#REF!</v>
      </c>
      <c r="R181" s="4" t="e">
        <f>(VLOOKUP($A181,Table2.5a!$A$3:$Y$198,R$2,FALSE)-VLOOKUP($A181,#REF!,R$2,FALSE))/VLOOKUP($A181,Table2.5a!$A$3:$Y$198,R$2,FALSE)</f>
        <v>#REF!</v>
      </c>
      <c r="S181" s="4" t="e">
        <f>(VLOOKUP($A181,Table2.5a!$A$3:$Y$198,S$2,FALSE)-VLOOKUP($A181,#REF!,S$2,FALSE))/VLOOKUP($A181,Table2.5a!$A$3:$Y$198,S$2,FALSE)</f>
        <v>#REF!</v>
      </c>
      <c r="T181" s="4" t="e">
        <f>(VLOOKUP($A181,Table2.5a!$A$3:$Y$198,T$2,FALSE)-VLOOKUP($A181,#REF!,T$2,FALSE))/VLOOKUP($A181,Table2.5a!$A$3:$Y$198,T$2,FALSE)</f>
        <v>#REF!</v>
      </c>
      <c r="V181" s="78" t="str">
        <f>VLOOKUP($A181,Table2.5a!$A$3:$Y$198,E$2,FALSE)</f>
        <v>Tununak</v>
      </c>
      <c r="W181" s="79" t="str">
        <f>VLOOKUP($A181,Table2.5a!$A$3:$Y$198,F$2,FALSE)</f>
        <v>Toksook Bay_grid</v>
      </c>
      <c r="X181" s="79" t="str">
        <f>VLOOKUP($A181,Table2.5a!$A$3:$Y$198,G$2,FALSE)</f>
        <v>Lower Yukon-Kuskokwim</v>
      </c>
      <c r="Y181" s="80">
        <f>VLOOKUP($A181,Table2.5a!$A$3:$Y$198,H$2,FALSE)</f>
        <v>217.16846912500003</v>
      </c>
      <c r="Z181" s="88" t="e">
        <f>VLOOKUP($A181,#REF!,E$2,FALSE)</f>
        <v>#REF!</v>
      </c>
      <c r="AA181" s="66" t="e">
        <f>VLOOKUP($A181,#REF!,F$2,FALSE)</f>
        <v>#REF!</v>
      </c>
      <c r="AB181" s="66" t="e">
        <f>VLOOKUP($A181,#REF!,G$2,FALSE)</f>
        <v>#REF!</v>
      </c>
      <c r="AC181" s="89" t="e">
        <f>VLOOKUP($A181,#REF!,H$2,FALSE)</f>
        <v>#REF!</v>
      </c>
      <c r="AD181" s="65">
        <f>VLOOKUP($A181,Table2.5a!$A$3:$Y$198,I$2,FALSE)</f>
        <v>415.20299999999997</v>
      </c>
      <c r="AE181" s="66">
        <f>VLOOKUP($A181,Table2.5a!$A$3:$Y$198,J$2,FALSE)</f>
        <v>92</v>
      </c>
      <c r="AF181" s="66">
        <f>VLOOKUP($A181,Table2.5a!$A$3:$Y$198,K$2,FALSE)</f>
        <v>0.52304166666666674</v>
      </c>
      <c r="AG181" s="67">
        <f>VLOOKUP($A181,Table2.5a!$A$3:$Y$198,L$2,FALSE)</f>
        <v>0</v>
      </c>
      <c r="AH181" s="88" t="e">
        <f>VLOOKUP($A181,#REF!,I$2,FALSE)</f>
        <v>#REF!</v>
      </c>
      <c r="AI181" s="66" t="e">
        <f>VLOOKUP($A181,#REF!,J$2,FALSE)</f>
        <v>#REF!</v>
      </c>
      <c r="AJ181" s="66" t="e">
        <f>VLOOKUP($A181,#REF!,K$2,FALSE)</f>
        <v>#REF!</v>
      </c>
      <c r="AK181" s="89" t="e">
        <f>VLOOKUP($A181,#REF!,L$2,FALSE)</f>
        <v>#REF!</v>
      </c>
      <c r="AL181" s="65">
        <f>VLOOKUP($A181,Table2.5a!$A$3:$Y$198,M$2,FALSE)</f>
        <v>0</v>
      </c>
      <c r="AM181" s="66">
        <f>VLOOKUP($A181,Table2.5a!$A$3:$Y$198,N$2,FALSE)</f>
        <v>9</v>
      </c>
      <c r="AN181" s="66">
        <f>VLOOKUP($A181,Table2.5a!$A$3:$Y$198,O$2,FALSE)</f>
        <v>0</v>
      </c>
      <c r="AO181" s="67">
        <f>VLOOKUP($A181,Table2.5a!$A$3:$Y$198,P$2,FALSE)</f>
        <v>319.54184541666672</v>
      </c>
      <c r="AP181" s="88" t="e">
        <f>VLOOKUP($A181,#REF!,M$2,FALSE)</f>
        <v>#REF!</v>
      </c>
      <c r="AQ181" s="66" t="e">
        <f>VLOOKUP($A181,#REF!,N$2,FALSE)</f>
        <v>#REF!</v>
      </c>
      <c r="AR181" s="96" t="e">
        <f>VLOOKUP($A181,#REF!,O$2,FALSE)</f>
        <v>#REF!</v>
      </c>
      <c r="AS181" s="96" t="e">
        <f>VLOOKUP($A181,#REF!,P$2,FALSE)</f>
        <v>#REF!</v>
      </c>
      <c r="AT181" s="65">
        <f>VLOOKUP($A181,Table2.5a!$A$3:$Y$198,Q$2,FALSE)</f>
        <v>610.93000000000006</v>
      </c>
      <c r="AU181" s="66">
        <f>VLOOKUP($A181,Table2.5a!$A$3:$Y$198,R$2,FALSE)</f>
        <v>27.666666666666664</v>
      </c>
      <c r="AV181" s="66">
        <f>VLOOKUP($A181,Table2.5a!$A$3:$Y$198,S$2,FALSE)</f>
        <v>0.52304166666666674</v>
      </c>
      <c r="AW181" s="67">
        <f>VLOOKUP($A181,Table2.5a!$A$3:$Y$198,T$2,FALSE)</f>
        <v>536.71031454166678</v>
      </c>
      <c r="AX181" s="88" t="e">
        <f>VLOOKUP($A181,#REF!,Q$2,FALSE)</f>
        <v>#REF!</v>
      </c>
      <c r="AY181" s="66" t="e">
        <f>VLOOKUP($A181,#REF!,R$2,FALSE)</f>
        <v>#REF!</v>
      </c>
      <c r="AZ181" s="66" t="e">
        <f>VLOOKUP($A181,#REF!,S$2,FALSE)</f>
        <v>#REF!</v>
      </c>
      <c r="BA181" s="89" t="e">
        <f>VLOOKUP($A181,#REF!,T$2,FALSE)</f>
        <v>#REF!</v>
      </c>
    </row>
    <row r="182" spans="1:53" x14ac:dyDescent="0.25">
      <c r="A182" t="s">
        <v>1073</v>
      </c>
      <c r="B182">
        <f>VLOOKUP($A182,Table2.5a!$A$3:$Y$198,'2.5a comparison'!B$2,FALSE)</f>
        <v>332730</v>
      </c>
      <c r="C182">
        <f>VLOOKUP($A182,Table2.5a!$A$3:$Y$198,'2.5a comparison'!C$2,FALSE)</f>
        <v>729</v>
      </c>
      <c r="D182" t="str">
        <f>VLOOKUP($A182,Table2.5a!$A$3:$Y$198,'2.5a comparison'!D$2,FALSE)</f>
        <v>Twin Hills Village Council</v>
      </c>
      <c r="E182" s="4" t="e">
        <f>(VLOOKUP($A182,Table2.5a!$A$3:$Y$198,E$2,FALSE)-VLOOKUP($A182,#REF!,E$2,FALSE))/VLOOKUP($A182,Table2.5a!$A$3:$Y$198,E$2,FALSE)</f>
        <v>#VALUE!</v>
      </c>
      <c r="F182" s="4" t="e">
        <f>(VLOOKUP($A182,Table2.5a!$A$3:$Y$198,F$2,FALSE)-VLOOKUP($A182,#REF!,F$2,FALSE))/VLOOKUP($A182,Table2.5a!$A$3:$Y$198,F$2,FALSE)</f>
        <v>#VALUE!</v>
      </c>
      <c r="G182" s="4" t="e">
        <f>(VLOOKUP($A182,Table2.5a!$A$3:$Y$198,G$2,FALSE)-VLOOKUP($A182,#REF!,G$2,FALSE))/VLOOKUP($A182,Table2.5a!$A$3:$Y$198,G$2,FALSE)</f>
        <v>#VALUE!</v>
      </c>
      <c r="H182" s="4" t="e">
        <f>(VLOOKUP($A182,Table2.5a!$A$3:$Y$198,H$2,FALSE)-VLOOKUP($A182,#REF!,H$2,FALSE))/VLOOKUP($A182,Table2.5a!$A$3:$Y$198,H$2,FALSE)</f>
        <v>#REF!</v>
      </c>
      <c r="I182" s="4" t="e">
        <f>(VLOOKUP($A182,Table2.5a!$A$3:$Y$198,I$2,FALSE)-VLOOKUP($A182,#REF!,I$2,FALSE))/VLOOKUP($A182,Table2.5a!$A$3:$Y$198,I$2,FALSE)</f>
        <v>#REF!</v>
      </c>
      <c r="J182" s="4" t="e">
        <f>(VLOOKUP($A182,Table2.5a!$A$3:$Y$198,J$2,FALSE)-VLOOKUP($A182,#REF!,J$2,FALSE))/VLOOKUP($A182,Table2.5a!$A$3:$Y$198,J$2,FALSE)</f>
        <v>#REF!</v>
      </c>
      <c r="K182" s="4" t="e">
        <f>(VLOOKUP($A182,Table2.5a!$A$3:$Y$198,K$2,FALSE)-VLOOKUP($A182,#REF!,K$2,FALSE))/VLOOKUP($A182,Table2.5a!$A$3:$Y$198,K$2,FALSE)</f>
        <v>#REF!</v>
      </c>
      <c r="L182" s="4" t="e">
        <f>(VLOOKUP($A182,Table2.5a!$A$3:$Y$198,L$2,FALSE)-VLOOKUP($A182,#REF!,L$2,FALSE))/VLOOKUP($A182,Table2.5a!$A$3:$Y$198,L$2,FALSE)</f>
        <v>#REF!</v>
      </c>
      <c r="M182" s="4" t="e">
        <f>(VLOOKUP($A182,Table2.5a!$A$3:$Y$198,M$2,FALSE)-VLOOKUP($A182,#REF!,M$2,FALSE))/VLOOKUP($A182,Table2.5a!$A$3:$Y$198,M$2,FALSE)</f>
        <v>#REF!</v>
      </c>
      <c r="N182" s="4" t="e">
        <f>(VLOOKUP($A182,Table2.5a!$A$3:$Y$198,N$2,FALSE)-VLOOKUP($A182,#REF!,N$2,FALSE))/VLOOKUP($A182,Table2.5a!$A$3:$Y$198,N$2,FALSE)</f>
        <v>#REF!</v>
      </c>
      <c r="O182" s="4" t="e">
        <f>(VLOOKUP($A182,Table2.5a!$A$3:$Y$198,O$2,FALSE)-VLOOKUP($A182,#REF!,O$2,FALSE))/VLOOKUP($A182,Table2.5a!$A$3:$Y$198,O$2,FALSE)</f>
        <v>#REF!</v>
      </c>
      <c r="P182" s="4" t="e">
        <f>(VLOOKUP($A182,Table2.5a!$A$3:$Y$198,P$2,FALSE)-VLOOKUP($A182,#REF!,P$2,FALSE))/VLOOKUP($A182,Table2.5a!$A$3:$Y$198,P$2,FALSE)</f>
        <v>#REF!</v>
      </c>
      <c r="Q182" s="4" t="e">
        <f>(VLOOKUP($A182,Table2.5a!$A$3:$Y$198,Q$2,FALSE)-VLOOKUP($A182,#REF!,Q$2,FALSE))/VLOOKUP($A182,Table2.5a!$A$3:$Y$198,Q$2,FALSE)</f>
        <v>#REF!</v>
      </c>
      <c r="R182" s="4" t="e">
        <f>(VLOOKUP($A182,Table2.5a!$A$3:$Y$198,R$2,FALSE)-VLOOKUP($A182,#REF!,R$2,FALSE))/VLOOKUP($A182,Table2.5a!$A$3:$Y$198,R$2,FALSE)</f>
        <v>#REF!</v>
      </c>
      <c r="S182" s="4" t="e">
        <f>(VLOOKUP($A182,Table2.5a!$A$3:$Y$198,S$2,FALSE)-VLOOKUP($A182,#REF!,S$2,FALSE))/VLOOKUP($A182,Table2.5a!$A$3:$Y$198,S$2,FALSE)</f>
        <v>#REF!</v>
      </c>
      <c r="T182" s="4" t="e">
        <f>(VLOOKUP($A182,Table2.5a!$A$3:$Y$198,T$2,FALSE)-VLOOKUP($A182,#REF!,T$2,FALSE))/VLOOKUP($A182,Table2.5a!$A$3:$Y$198,T$2,FALSE)</f>
        <v>#REF!</v>
      </c>
      <c r="V182" s="78" t="str">
        <f>VLOOKUP($A182,Table2.5a!$A$3:$Y$198,E$2,FALSE)</f>
        <v>Twin Hills</v>
      </c>
      <c r="W182" s="79" t="str">
        <f>VLOOKUP($A182,Table2.5a!$A$3:$Y$198,F$2,FALSE)</f>
        <v>Twin Hills_grid</v>
      </c>
      <c r="X182" s="79" t="str">
        <f>VLOOKUP($A182,Table2.5a!$A$3:$Y$198,G$2,FALSE)</f>
        <v>Bristol Bay</v>
      </c>
      <c r="Y182" s="80">
        <f>VLOOKUP($A182,Table2.5a!$A$3:$Y$198,H$2,FALSE)</f>
        <v>35.162568</v>
      </c>
      <c r="Z182" s="88" t="e">
        <f>VLOOKUP($A182,#REF!,E$2,FALSE)</f>
        <v>#REF!</v>
      </c>
      <c r="AA182" s="66" t="e">
        <f>VLOOKUP($A182,#REF!,F$2,FALSE)</f>
        <v>#REF!</v>
      </c>
      <c r="AB182" s="66" t="e">
        <f>VLOOKUP($A182,#REF!,G$2,FALSE)</f>
        <v>#REF!</v>
      </c>
      <c r="AC182" s="89" t="e">
        <f>VLOOKUP($A182,#REF!,H$2,FALSE)</f>
        <v>#REF!</v>
      </c>
      <c r="AD182" s="65">
        <f>VLOOKUP($A182,Table2.5a!$A$3:$Y$198,I$2,FALSE)</f>
        <v>69.766999999999996</v>
      </c>
      <c r="AE182" s="66">
        <f>VLOOKUP($A182,Table2.5a!$A$3:$Y$198,J$2,FALSE)</f>
        <v>35.666666666666664</v>
      </c>
      <c r="AF182" s="66">
        <f>VLOOKUP($A182,Table2.5a!$A$3:$Y$198,K$2,FALSE)</f>
        <v>0.504</v>
      </c>
      <c r="AG182" s="67">
        <f>VLOOKUP($A182,Table2.5a!$A$3:$Y$198,L$2,FALSE)</f>
        <v>28.802087999999998</v>
      </c>
      <c r="AH182" s="88" t="e">
        <f>VLOOKUP($A182,#REF!,I$2,FALSE)</f>
        <v>#REF!</v>
      </c>
      <c r="AI182" s="66" t="e">
        <f>VLOOKUP($A182,#REF!,J$2,FALSE)</f>
        <v>#REF!</v>
      </c>
      <c r="AJ182" s="66" t="e">
        <f>VLOOKUP($A182,#REF!,K$2,FALSE)</f>
        <v>#REF!</v>
      </c>
      <c r="AK182" s="89" t="e">
        <f>VLOOKUP($A182,#REF!,L$2,FALSE)</f>
        <v>#REF!</v>
      </c>
      <c r="AL182" s="65">
        <f>VLOOKUP($A182,Table2.5a!$A$3:$Y$198,M$2,FALSE)</f>
        <v>57.146999999999998</v>
      </c>
      <c r="AM182" s="66">
        <f>VLOOKUP($A182,Table2.5a!$A$3:$Y$198,N$2,FALSE)</f>
        <v>6</v>
      </c>
      <c r="AN182" s="66">
        <f>VLOOKUP($A182,Table2.5a!$A$3:$Y$198,O$2,FALSE)</f>
        <v>0.504</v>
      </c>
      <c r="AO182" s="67">
        <f>VLOOKUP($A182,Table2.5a!$A$3:$Y$198,P$2,FALSE)</f>
        <v>10.620288</v>
      </c>
      <c r="AP182" s="88" t="e">
        <f>VLOOKUP($A182,#REF!,M$2,FALSE)</f>
        <v>#REF!</v>
      </c>
      <c r="AQ182" s="66" t="e">
        <f>VLOOKUP($A182,#REF!,N$2,FALSE)</f>
        <v>#REF!</v>
      </c>
      <c r="AR182" s="96" t="e">
        <f>VLOOKUP($A182,#REF!,O$2,FALSE)</f>
        <v>#REF!</v>
      </c>
      <c r="AS182" s="96" t="e">
        <f>VLOOKUP($A182,#REF!,P$2,FALSE)</f>
        <v>#REF!</v>
      </c>
      <c r="AT182" s="65">
        <f>VLOOKUP($A182,Table2.5a!$A$3:$Y$198,Q$2,FALSE)</f>
        <v>21.071999999999999</v>
      </c>
      <c r="AU182" s="66">
        <f>VLOOKUP($A182,Table2.5a!$A$3:$Y$198,R$2,FALSE)</f>
        <v>8</v>
      </c>
      <c r="AV182" s="66">
        <f>VLOOKUP($A182,Table2.5a!$A$3:$Y$198,S$2,FALSE)</f>
        <v>0.504</v>
      </c>
      <c r="AW182" s="67">
        <f>VLOOKUP($A182,Table2.5a!$A$3:$Y$198,T$2,FALSE)</f>
        <v>74.584943999999993</v>
      </c>
      <c r="AX182" s="88" t="e">
        <f>VLOOKUP($A182,#REF!,Q$2,FALSE)</f>
        <v>#REF!</v>
      </c>
      <c r="AY182" s="66" t="e">
        <f>VLOOKUP($A182,#REF!,R$2,FALSE)</f>
        <v>#REF!</v>
      </c>
      <c r="AZ182" s="66" t="e">
        <f>VLOOKUP($A182,#REF!,S$2,FALSE)</f>
        <v>#REF!</v>
      </c>
      <c r="BA182" s="89" t="e">
        <f>VLOOKUP($A182,#REF!,T$2,FALSE)</f>
        <v>#REF!</v>
      </c>
    </row>
    <row r="183" spans="1:53" x14ac:dyDescent="0.25">
      <c r="A183" t="s">
        <v>1077</v>
      </c>
      <c r="B183">
        <f>VLOOKUP($A183,Table2.5a!$A$3:$Y$198,'2.5a comparison'!B$2,FALSE)</f>
        <v>332850</v>
      </c>
      <c r="C183">
        <f>VLOOKUP($A183,Table2.5a!$A$3:$Y$198,'2.5a comparison'!C$2,FALSE)</f>
        <v>741</v>
      </c>
      <c r="D183" t="str">
        <f>VLOOKUP($A183,Table2.5a!$A$3:$Y$198,'2.5a comparison'!D$2,FALSE)</f>
        <v>Unalakleet Valley Electric Cooperative</v>
      </c>
      <c r="E183" s="4" t="e">
        <f>(VLOOKUP($A183,Table2.5a!$A$3:$Y$198,E$2,FALSE)-VLOOKUP($A183,#REF!,E$2,FALSE))/VLOOKUP($A183,Table2.5a!$A$3:$Y$198,E$2,FALSE)</f>
        <v>#VALUE!</v>
      </c>
      <c r="F183" s="4" t="e">
        <f>(VLOOKUP($A183,Table2.5a!$A$3:$Y$198,F$2,FALSE)-VLOOKUP($A183,#REF!,F$2,FALSE))/VLOOKUP($A183,Table2.5a!$A$3:$Y$198,F$2,FALSE)</f>
        <v>#VALUE!</v>
      </c>
      <c r="G183" s="4" t="e">
        <f>(VLOOKUP($A183,Table2.5a!$A$3:$Y$198,G$2,FALSE)-VLOOKUP($A183,#REF!,G$2,FALSE))/VLOOKUP($A183,Table2.5a!$A$3:$Y$198,G$2,FALSE)</f>
        <v>#VALUE!</v>
      </c>
      <c r="H183" s="4" t="e">
        <f>(VLOOKUP($A183,Table2.5a!$A$3:$Y$198,H$2,FALSE)-VLOOKUP($A183,#REF!,H$2,FALSE))/VLOOKUP($A183,Table2.5a!$A$3:$Y$198,H$2,FALSE)</f>
        <v>#REF!</v>
      </c>
      <c r="I183" s="4" t="e">
        <f>(VLOOKUP($A183,Table2.5a!$A$3:$Y$198,I$2,FALSE)-VLOOKUP($A183,#REF!,I$2,FALSE))/VLOOKUP($A183,Table2.5a!$A$3:$Y$198,I$2,FALSE)</f>
        <v>#REF!</v>
      </c>
      <c r="J183" s="4" t="e">
        <f>(VLOOKUP($A183,Table2.5a!$A$3:$Y$198,J$2,FALSE)-VLOOKUP($A183,#REF!,J$2,FALSE))/VLOOKUP($A183,Table2.5a!$A$3:$Y$198,J$2,FALSE)</f>
        <v>#REF!</v>
      </c>
      <c r="K183" s="4" t="e">
        <f>(VLOOKUP($A183,Table2.5a!$A$3:$Y$198,K$2,FALSE)-VLOOKUP($A183,#REF!,K$2,FALSE))/VLOOKUP($A183,Table2.5a!$A$3:$Y$198,K$2,FALSE)</f>
        <v>#REF!</v>
      </c>
      <c r="L183" s="4" t="e">
        <f>(VLOOKUP($A183,Table2.5a!$A$3:$Y$198,L$2,FALSE)-VLOOKUP($A183,#REF!,L$2,FALSE))/VLOOKUP($A183,Table2.5a!$A$3:$Y$198,L$2,FALSE)</f>
        <v>#REF!</v>
      </c>
      <c r="M183" s="4" t="e">
        <f>(VLOOKUP($A183,Table2.5a!$A$3:$Y$198,M$2,FALSE)-VLOOKUP($A183,#REF!,M$2,FALSE))/VLOOKUP($A183,Table2.5a!$A$3:$Y$198,M$2,FALSE)</f>
        <v>#REF!</v>
      </c>
      <c r="N183" s="4" t="e">
        <f>(VLOOKUP($A183,Table2.5a!$A$3:$Y$198,N$2,FALSE)-VLOOKUP($A183,#REF!,N$2,FALSE))/VLOOKUP($A183,Table2.5a!$A$3:$Y$198,N$2,FALSE)</f>
        <v>#REF!</v>
      </c>
      <c r="O183" s="4" t="e">
        <f>(VLOOKUP($A183,Table2.5a!$A$3:$Y$198,O$2,FALSE)-VLOOKUP($A183,#REF!,O$2,FALSE))/VLOOKUP($A183,Table2.5a!$A$3:$Y$198,O$2,FALSE)</f>
        <v>#REF!</v>
      </c>
      <c r="P183" s="4" t="e">
        <f>(VLOOKUP($A183,Table2.5a!$A$3:$Y$198,P$2,FALSE)-VLOOKUP($A183,#REF!,P$2,FALSE))/VLOOKUP($A183,Table2.5a!$A$3:$Y$198,P$2,FALSE)</f>
        <v>#REF!</v>
      </c>
      <c r="Q183" s="4" t="e">
        <f>(VLOOKUP($A183,Table2.5a!$A$3:$Y$198,Q$2,FALSE)-VLOOKUP($A183,#REF!,Q$2,FALSE))/VLOOKUP($A183,Table2.5a!$A$3:$Y$198,Q$2,FALSE)</f>
        <v>#REF!</v>
      </c>
      <c r="R183" s="4" t="e">
        <f>(VLOOKUP($A183,Table2.5a!$A$3:$Y$198,R$2,FALSE)-VLOOKUP($A183,#REF!,R$2,FALSE))/VLOOKUP($A183,Table2.5a!$A$3:$Y$198,R$2,FALSE)</f>
        <v>#REF!</v>
      </c>
      <c r="S183" s="4" t="e">
        <f>(VLOOKUP($A183,Table2.5a!$A$3:$Y$198,S$2,FALSE)-VLOOKUP($A183,#REF!,S$2,FALSE))/VLOOKUP($A183,Table2.5a!$A$3:$Y$198,S$2,FALSE)</f>
        <v>#REF!</v>
      </c>
      <c r="T183" s="4" t="e">
        <f>(VLOOKUP($A183,Table2.5a!$A$3:$Y$198,T$2,FALSE)-VLOOKUP($A183,#REF!,T$2,FALSE))/VLOOKUP($A183,Table2.5a!$A$3:$Y$198,T$2,FALSE)</f>
        <v>#REF!</v>
      </c>
      <c r="V183" s="78" t="str">
        <f>VLOOKUP($A183,Table2.5a!$A$3:$Y$198,E$2,FALSE)</f>
        <v>Unalakleet</v>
      </c>
      <c r="W183" s="79" t="str">
        <f>VLOOKUP($A183,Table2.5a!$A$3:$Y$198,F$2,FALSE)</f>
        <v>Unalakleet_grid</v>
      </c>
      <c r="X183" s="79" t="str">
        <f>VLOOKUP($A183,Table2.5a!$A$3:$Y$198,G$2,FALSE)</f>
        <v>Bering Straits</v>
      </c>
      <c r="Y183" s="80">
        <f>VLOOKUP($A183,Table2.5a!$A$3:$Y$198,H$2,FALSE)</f>
        <v>606.69862999166651</v>
      </c>
      <c r="Z183" s="88" t="e">
        <f>VLOOKUP($A183,#REF!,E$2,FALSE)</f>
        <v>#REF!</v>
      </c>
      <c r="AA183" s="66" t="e">
        <f>VLOOKUP($A183,#REF!,F$2,FALSE)</f>
        <v>#REF!</v>
      </c>
      <c r="AB183" s="66" t="e">
        <f>VLOOKUP($A183,#REF!,G$2,FALSE)</f>
        <v>#REF!</v>
      </c>
      <c r="AC183" s="89" t="e">
        <f>VLOOKUP($A183,#REF!,H$2,FALSE)</f>
        <v>#REF!</v>
      </c>
      <c r="AD183" s="65">
        <f>VLOOKUP($A183,Table2.5a!$A$3:$Y$198,I$2,FALSE)</f>
        <v>1355.423</v>
      </c>
      <c r="AE183" s="66">
        <f>VLOOKUP($A183,Table2.5a!$A$3:$Y$198,J$2,FALSE)</f>
        <v>273.08333333333331</v>
      </c>
      <c r="AF183" s="66">
        <f>VLOOKUP($A183,Table2.5a!$A$3:$Y$198,K$2,FALSE)</f>
        <v>0.44760833333333322</v>
      </c>
      <c r="AG183" s="67">
        <f>VLOOKUP($A183,Table2.5a!$A$3:$Y$198,L$2,FALSE)</f>
        <v>818.38335342499977</v>
      </c>
      <c r="AH183" s="88" t="e">
        <f>VLOOKUP($A183,#REF!,I$2,FALSE)</f>
        <v>#REF!</v>
      </c>
      <c r="AI183" s="66" t="e">
        <f>VLOOKUP($A183,#REF!,J$2,FALSE)</f>
        <v>#REF!</v>
      </c>
      <c r="AJ183" s="66" t="e">
        <f>VLOOKUP($A183,#REF!,K$2,FALSE)</f>
        <v>#REF!</v>
      </c>
      <c r="AK183" s="89" t="e">
        <f>VLOOKUP($A183,#REF!,L$2,FALSE)</f>
        <v>#REF!</v>
      </c>
      <c r="AL183" s="65">
        <f>VLOOKUP($A183,Table2.5a!$A$3:$Y$198,M$2,FALSE)</f>
        <v>1828.347</v>
      </c>
      <c r="AM183" s="66">
        <f>VLOOKUP($A183,Table2.5a!$A$3:$Y$198,N$2,FALSE)</f>
        <v>21.75</v>
      </c>
      <c r="AN183" s="66">
        <f>VLOOKUP($A183,Table2.5a!$A$3:$Y$198,O$2,FALSE)</f>
        <v>0.44760833333333322</v>
      </c>
      <c r="AO183" s="67">
        <f>VLOOKUP($A183,Table2.5a!$A$3:$Y$198,P$2,FALSE)</f>
        <v>319.10132365833329</v>
      </c>
      <c r="AP183" s="88" t="e">
        <f>VLOOKUP($A183,#REF!,M$2,FALSE)</f>
        <v>#REF!</v>
      </c>
      <c r="AQ183" s="66" t="e">
        <f>VLOOKUP($A183,#REF!,N$2,FALSE)</f>
        <v>#REF!</v>
      </c>
      <c r="AR183" s="96" t="e">
        <f>VLOOKUP($A183,#REF!,O$2,FALSE)</f>
        <v>#REF!</v>
      </c>
      <c r="AS183" s="96" t="e">
        <f>VLOOKUP($A183,#REF!,P$2,FALSE)</f>
        <v>#REF!</v>
      </c>
      <c r="AT183" s="65">
        <f>VLOOKUP($A183,Table2.5a!$A$3:$Y$198,Q$2,FALSE)</f>
        <v>712.90300000000002</v>
      </c>
      <c r="AU183" s="66">
        <f>VLOOKUP($A183,Table2.5a!$A$3:$Y$198,R$2,FALSE)</f>
        <v>87.75</v>
      </c>
      <c r="AV183" s="66">
        <f>VLOOKUP($A183,Table2.5a!$A$3:$Y$198,S$2,FALSE)</f>
        <v>0.44760833333333327</v>
      </c>
      <c r="AW183" s="67">
        <f>VLOOKUP($A183,Table2.5a!$A$3:$Y$198,T$2,FALSE)</f>
        <v>1744.1833070749994</v>
      </c>
      <c r="AX183" s="88" t="e">
        <f>VLOOKUP($A183,#REF!,Q$2,FALSE)</f>
        <v>#REF!</v>
      </c>
      <c r="AY183" s="66" t="e">
        <f>VLOOKUP($A183,#REF!,R$2,FALSE)</f>
        <v>#REF!</v>
      </c>
      <c r="AZ183" s="66" t="e">
        <f>VLOOKUP($A183,#REF!,S$2,FALSE)</f>
        <v>#REF!</v>
      </c>
      <c r="BA183" s="89" t="e">
        <f>VLOOKUP($A183,#REF!,T$2,FALSE)</f>
        <v>#REF!</v>
      </c>
    </row>
    <row r="184" spans="1:53" x14ac:dyDescent="0.25">
      <c r="A184" t="s">
        <v>542</v>
      </c>
      <c r="B184">
        <f>VLOOKUP($A184,Table2.5a!$A$3:$Y$198,'2.5a comparison'!B$2,FALSE)</f>
        <v>332860</v>
      </c>
      <c r="C184">
        <f>VLOOKUP($A184,Table2.5a!$A$3:$Y$198,'2.5a comparison'!C$2,FALSE)</f>
        <v>106</v>
      </c>
      <c r="D184" t="str">
        <f>VLOOKUP($A184,Table2.5a!$A$3:$Y$198,'2.5a comparison'!D$2,FALSE)</f>
        <v>Unalaska, City of</v>
      </c>
      <c r="E184" s="4" t="e">
        <f>(VLOOKUP($A184,Table2.5a!$A$3:$Y$198,E$2,FALSE)-VLOOKUP($A184,#REF!,E$2,FALSE))/VLOOKUP($A184,Table2.5a!$A$3:$Y$198,E$2,FALSE)</f>
        <v>#VALUE!</v>
      </c>
      <c r="F184" s="4" t="e">
        <f>(VLOOKUP($A184,Table2.5a!$A$3:$Y$198,F$2,FALSE)-VLOOKUP($A184,#REF!,F$2,FALSE))/VLOOKUP($A184,Table2.5a!$A$3:$Y$198,F$2,FALSE)</f>
        <v>#VALUE!</v>
      </c>
      <c r="G184" s="4" t="e">
        <f>(VLOOKUP($A184,Table2.5a!$A$3:$Y$198,G$2,FALSE)-VLOOKUP($A184,#REF!,G$2,FALSE))/VLOOKUP($A184,Table2.5a!$A$3:$Y$198,G$2,FALSE)</f>
        <v>#VALUE!</v>
      </c>
      <c r="H184" s="4" t="e">
        <f>(VLOOKUP($A184,Table2.5a!$A$3:$Y$198,H$2,FALSE)-VLOOKUP($A184,#REF!,H$2,FALSE))/VLOOKUP($A184,Table2.5a!$A$3:$Y$198,H$2,FALSE)</f>
        <v>#REF!</v>
      </c>
      <c r="I184" s="4" t="e">
        <f>(VLOOKUP($A184,Table2.5a!$A$3:$Y$198,I$2,FALSE)-VLOOKUP($A184,#REF!,I$2,FALSE))/VLOOKUP($A184,Table2.5a!$A$3:$Y$198,I$2,FALSE)</f>
        <v>#REF!</v>
      </c>
      <c r="J184" s="4" t="e">
        <f>(VLOOKUP($A184,Table2.5a!$A$3:$Y$198,J$2,FALSE)-VLOOKUP($A184,#REF!,J$2,FALSE))/VLOOKUP($A184,Table2.5a!$A$3:$Y$198,J$2,FALSE)</f>
        <v>#REF!</v>
      </c>
      <c r="K184" s="4" t="e">
        <f>(VLOOKUP($A184,Table2.5a!$A$3:$Y$198,K$2,FALSE)-VLOOKUP($A184,#REF!,K$2,FALSE))/VLOOKUP($A184,Table2.5a!$A$3:$Y$198,K$2,FALSE)</f>
        <v>#REF!</v>
      </c>
      <c r="L184" s="4" t="e">
        <f>(VLOOKUP($A184,Table2.5a!$A$3:$Y$198,L$2,FALSE)-VLOOKUP($A184,#REF!,L$2,FALSE))/VLOOKUP($A184,Table2.5a!$A$3:$Y$198,L$2,FALSE)</f>
        <v>#REF!</v>
      </c>
      <c r="M184" s="4" t="e">
        <f>(VLOOKUP($A184,Table2.5a!$A$3:$Y$198,M$2,FALSE)-VLOOKUP($A184,#REF!,M$2,FALSE))/VLOOKUP($A184,Table2.5a!$A$3:$Y$198,M$2,FALSE)</f>
        <v>#REF!</v>
      </c>
      <c r="N184" s="4" t="e">
        <f>(VLOOKUP($A184,Table2.5a!$A$3:$Y$198,N$2,FALSE)-VLOOKUP($A184,#REF!,N$2,FALSE))/VLOOKUP($A184,Table2.5a!$A$3:$Y$198,N$2,FALSE)</f>
        <v>#REF!</v>
      </c>
      <c r="O184" s="4" t="e">
        <f>(VLOOKUP($A184,Table2.5a!$A$3:$Y$198,O$2,FALSE)-VLOOKUP($A184,#REF!,O$2,FALSE))/VLOOKUP($A184,Table2.5a!$A$3:$Y$198,O$2,FALSE)</f>
        <v>#REF!</v>
      </c>
      <c r="P184" s="4" t="e">
        <f>(VLOOKUP($A184,Table2.5a!$A$3:$Y$198,P$2,FALSE)-VLOOKUP($A184,#REF!,P$2,FALSE))/VLOOKUP($A184,Table2.5a!$A$3:$Y$198,P$2,FALSE)</f>
        <v>#REF!</v>
      </c>
      <c r="Q184" s="4" t="e">
        <f>(VLOOKUP($A184,Table2.5a!$A$3:$Y$198,Q$2,FALSE)-VLOOKUP($A184,#REF!,Q$2,FALSE))/VLOOKUP($A184,Table2.5a!$A$3:$Y$198,Q$2,FALSE)</f>
        <v>#REF!</v>
      </c>
      <c r="R184" s="4" t="e">
        <f>(VLOOKUP($A184,Table2.5a!$A$3:$Y$198,R$2,FALSE)-VLOOKUP($A184,#REF!,R$2,FALSE))/VLOOKUP($A184,Table2.5a!$A$3:$Y$198,R$2,FALSE)</f>
        <v>#REF!</v>
      </c>
      <c r="S184" s="4" t="e">
        <f>(VLOOKUP($A184,Table2.5a!$A$3:$Y$198,S$2,FALSE)-VLOOKUP($A184,#REF!,S$2,FALSE))/VLOOKUP($A184,Table2.5a!$A$3:$Y$198,S$2,FALSE)</f>
        <v>#REF!</v>
      </c>
      <c r="T184" s="4" t="e">
        <f>(VLOOKUP($A184,Table2.5a!$A$3:$Y$198,T$2,FALSE)-VLOOKUP($A184,#REF!,T$2,FALSE))/VLOOKUP($A184,Table2.5a!$A$3:$Y$198,T$2,FALSE)</f>
        <v>#REF!</v>
      </c>
      <c r="V184" s="78" t="str">
        <f>VLOOKUP($A184,Table2.5a!$A$3:$Y$198,E$2,FALSE)</f>
        <v>Unalaska</v>
      </c>
      <c r="W184" s="79" t="str">
        <f>VLOOKUP($A184,Table2.5a!$A$3:$Y$198,F$2,FALSE)</f>
        <v>Unalaska_grid</v>
      </c>
      <c r="X184" s="79" t="str">
        <f>VLOOKUP($A184,Table2.5a!$A$3:$Y$198,G$2,FALSE)</f>
        <v>Aleutians</v>
      </c>
      <c r="Y184" s="80">
        <f>VLOOKUP($A184,Table2.5a!$A$3:$Y$198,H$2,FALSE)</f>
        <v>1659.9189944833331</v>
      </c>
      <c r="Z184" s="88" t="e">
        <f>VLOOKUP($A184,#REF!,E$2,FALSE)</f>
        <v>#REF!</v>
      </c>
      <c r="AA184" s="66" t="e">
        <f>VLOOKUP($A184,#REF!,F$2,FALSE)</f>
        <v>#REF!</v>
      </c>
      <c r="AB184" s="66" t="e">
        <f>VLOOKUP($A184,#REF!,G$2,FALSE)</f>
        <v>#REF!</v>
      </c>
      <c r="AC184" s="89" t="e">
        <f>VLOOKUP($A184,#REF!,H$2,FALSE)</f>
        <v>#REF!</v>
      </c>
      <c r="AD184" s="65">
        <f>VLOOKUP($A184,Table2.5a!$A$3:$Y$198,I$2,FALSE)</f>
        <v>3959.5729999999999</v>
      </c>
      <c r="AE184" s="66">
        <f>VLOOKUP($A184,Table2.5a!$A$3:$Y$198,J$2,FALSE)</f>
        <v>778.58333333333337</v>
      </c>
      <c r="AF184" s="66">
        <f>VLOOKUP($A184,Table2.5a!$A$3:$Y$198,K$2,FALSE)</f>
        <v>0.41921666666666663</v>
      </c>
      <c r="AG184" s="67">
        <f>VLOOKUP($A184,Table2.5a!$A$3:$Y$198,L$2,FALSE)</f>
        <v>15776.606774449998</v>
      </c>
      <c r="AH184" s="88" t="e">
        <f>VLOOKUP($A184,#REF!,I$2,FALSE)</f>
        <v>#REF!</v>
      </c>
      <c r="AI184" s="66" t="e">
        <f>VLOOKUP($A184,#REF!,J$2,FALSE)</f>
        <v>#REF!</v>
      </c>
      <c r="AJ184" s="66" t="e">
        <f>VLOOKUP($A184,#REF!,K$2,FALSE)</f>
        <v>#REF!</v>
      </c>
      <c r="AK184" s="89" t="e">
        <f>VLOOKUP($A184,#REF!,L$2,FALSE)</f>
        <v>#REF!</v>
      </c>
      <c r="AL184" s="65">
        <f>VLOOKUP($A184,Table2.5a!$A$3:$Y$198,M$2,FALSE)</f>
        <v>37633.538999999997</v>
      </c>
      <c r="AM184" s="66">
        <f>VLOOKUP($A184,Table2.5a!$A$3:$Y$198,N$2,FALSE)</f>
        <v>57.25</v>
      </c>
      <c r="AN184" s="66">
        <f>VLOOKUP($A184,Table2.5a!$A$3:$Y$198,O$2,FALSE)</f>
        <v>0.41921666666666663</v>
      </c>
      <c r="AO184" s="67">
        <f>VLOOKUP($A184,Table2.5a!$A$3:$Y$198,P$2,FALSE)</f>
        <v>1521.1385746333331</v>
      </c>
      <c r="AP184" s="88" t="e">
        <f>VLOOKUP($A184,#REF!,M$2,FALSE)</f>
        <v>#REF!</v>
      </c>
      <c r="AQ184" s="66" t="e">
        <f>VLOOKUP($A184,#REF!,N$2,FALSE)</f>
        <v>#REF!</v>
      </c>
      <c r="AR184" s="96" t="e">
        <f>VLOOKUP($A184,#REF!,O$2,FALSE)</f>
        <v>#REF!</v>
      </c>
      <c r="AS184" s="96" t="e">
        <f>VLOOKUP($A184,#REF!,P$2,FALSE)</f>
        <v>#REF!</v>
      </c>
      <c r="AT184" s="65">
        <f>VLOOKUP($A184,Table2.5a!$A$3:$Y$198,Q$2,FALSE)</f>
        <v>3628.5259999999998</v>
      </c>
      <c r="AU184" s="66">
        <f>VLOOKUP($A184,Table2.5a!$A$3:$Y$198,R$2,FALSE)</f>
        <v>195.75</v>
      </c>
      <c r="AV184" s="66">
        <f>VLOOKUP($A184,Table2.5a!$A$3:$Y$198,S$2,FALSE)</f>
        <v>0.41921666666666663</v>
      </c>
      <c r="AW184" s="67">
        <f>VLOOKUP($A184,Table2.5a!$A$3:$Y$198,T$2,FALSE)</f>
        <v>18957.664343566663</v>
      </c>
      <c r="AX184" s="88" t="e">
        <f>VLOOKUP($A184,#REF!,Q$2,FALSE)</f>
        <v>#REF!</v>
      </c>
      <c r="AY184" s="66" t="e">
        <f>VLOOKUP($A184,#REF!,R$2,FALSE)</f>
        <v>#REF!</v>
      </c>
      <c r="AZ184" s="66" t="e">
        <f>VLOOKUP($A184,#REF!,S$2,FALSE)</f>
        <v>#REF!</v>
      </c>
      <c r="BA184" s="89" t="e">
        <f>VLOOKUP($A184,#REF!,T$2,FALSE)</f>
        <v>#REF!</v>
      </c>
    </row>
    <row r="185" spans="1:53" ht="14.25" customHeight="1" x14ac:dyDescent="0.25">
      <c r="A185" t="s">
        <v>729</v>
      </c>
      <c r="B185">
        <f>VLOOKUP($A185,Table2.5a!$A$3:$Y$198,'2.5a comparison'!B$2,FALSE)</f>
        <v>0</v>
      </c>
      <c r="C185">
        <f>VLOOKUP($A185,Table2.5a!$A$3:$Y$198,'2.5a comparison'!C$2,FALSE)</f>
        <v>214</v>
      </c>
      <c r="D185" t="str">
        <f>VLOOKUP($A185,Table2.5a!$A$3:$Y$198,'2.5a comparison'!D$2,FALSE)</f>
        <v>Barrow Utils &amp; Elec Coop, Inc</v>
      </c>
      <c r="E185" s="4" t="e">
        <f>(VLOOKUP($A185,Table2.5a!$A$3:$Y$198,E$2,FALSE)-VLOOKUP($A185,#REF!,E$2,FALSE))/VLOOKUP($A185,Table2.5a!$A$3:$Y$198,E$2,FALSE)</f>
        <v>#VALUE!</v>
      </c>
      <c r="F185" s="4" t="e">
        <f>(VLOOKUP($A185,Table2.5a!$A$3:$Y$198,F$2,FALSE)-VLOOKUP($A185,#REF!,F$2,FALSE))/VLOOKUP($A185,Table2.5a!$A$3:$Y$198,F$2,FALSE)</f>
        <v>#VALUE!</v>
      </c>
      <c r="G185" s="4" t="e">
        <f>(VLOOKUP($A185,Table2.5a!$A$3:$Y$198,G$2,FALSE)-VLOOKUP($A185,#REF!,G$2,FALSE))/VLOOKUP($A185,Table2.5a!$A$3:$Y$198,G$2,FALSE)</f>
        <v>#VALUE!</v>
      </c>
      <c r="H185" s="4" t="e">
        <f>(VLOOKUP($A185,Table2.5a!$A$3:$Y$198,H$2,FALSE)-VLOOKUP($A185,#REF!,H$2,FALSE))/VLOOKUP($A185,Table2.5a!$A$3:$Y$198,H$2,FALSE)</f>
        <v>#REF!</v>
      </c>
      <c r="I185" s="4" t="e">
        <f>(VLOOKUP($A185,Table2.5a!$A$3:$Y$198,I$2,FALSE)-VLOOKUP($A185,#REF!,I$2,FALSE))/VLOOKUP($A185,Table2.5a!$A$3:$Y$198,I$2,FALSE)</f>
        <v>#REF!</v>
      </c>
      <c r="J185" s="4" t="e">
        <f>(VLOOKUP($A185,Table2.5a!$A$3:$Y$198,J$2,FALSE)-VLOOKUP($A185,#REF!,J$2,FALSE))/VLOOKUP($A185,Table2.5a!$A$3:$Y$198,J$2,FALSE)</f>
        <v>#REF!</v>
      </c>
      <c r="K185" s="4" t="e">
        <f>(VLOOKUP($A185,Table2.5a!$A$3:$Y$198,K$2,FALSE)-VLOOKUP($A185,#REF!,K$2,FALSE))/VLOOKUP($A185,Table2.5a!$A$3:$Y$198,K$2,FALSE)</f>
        <v>#REF!</v>
      </c>
      <c r="L185" s="4" t="e">
        <f>(VLOOKUP($A185,Table2.5a!$A$3:$Y$198,L$2,FALSE)-VLOOKUP($A185,#REF!,L$2,FALSE))/VLOOKUP($A185,Table2.5a!$A$3:$Y$198,L$2,FALSE)</f>
        <v>#REF!</v>
      </c>
      <c r="M185" s="4" t="e">
        <f>(VLOOKUP($A185,Table2.5a!$A$3:$Y$198,M$2,FALSE)-VLOOKUP($A185,#REF!,M$2,FALSE))/VLOOKUP($A185,Table2.5a!$A$3:$Y$198,M$2,FALSE)</f>
        <v>#REF!</v>
      </c>
      <c r="N185" s="4" t="e">
        <f>(VLOOKUP($A185,Table2.5a!$A$3:$Y$198,N$2,FALSE)-VLOOKUP($A185,#REF!,N$2,FALSE))/VLOOKUP($A185,Table2.5a!$A$3:$Y$198,N$2,FALSE)</f>
        <v>#REF!</v>
      </c>
      <c r="O185" s="4" t="e">
        <f>(VLOOKUP($A185,Table2.5a!$A$3:$Y$198,O$2,FALSE)-VLOOKUP($A185,#REF!,O$2,FALSE))/VLOOKUP($A185,Table2.5a!$A$3:$Y$198,O$2,FALSE)</f>
        <v>#REF!</v>
      </c>
      <c r="P185" s="4" t="e">
        <f>(VLOOKUP($A185,Table2.5a!$A$3:$Y$198,P$2,FALSE)-VLOOKUP($A185,#REF!,P$2,FALSE))/VLOOKUP($A185,Table2.5a!$A$3:$Y$198,P$2,FALSE)</f>
        <v>#REF!</v>
      </c>
      <c r="Q185" s="4" t="e">
        <f>(VLOOKUP($A185,Table2.5a!$A$3:$Y$198,Q$2,FALSE)-VLOOKUP($A185,#REF!,Q$2,FALSE))/VLOOKUP($A185,Table2.5a!$A$3:$Y$198,Q$2,FALSE)</f>
        <v>#REF!</v>
      </c>
      <c r="R185" s="4" t="e">
        <f>(VLOOKUP($A185,Table2.5a!$A$3:$Y$198,R$2,FALSE)-VLOOKUP($A185,#REF!,R$2,FALSE))/VLOOKUP($A185,Table2.5a!$A$3:$Y$198,R$2,FALSE)</f>
        <v>#REF!</v>
      </c>
      <c r="S185" s="4" t="e">
        <f>(VLOOKUP($A185,Table2.5a!$A$3:$Y$198,S$2,FALSE)-VLOOKUP($A185,#REF!,S$2,FALSE))/VLOOKUP($A185,Table2.5a!$A$3:$Y$198,S$2,FALSE)</f>
        <v>#VALUE!</v>
      </c>
      <c r="T185" s="4" t="e">
        <f>(VLOOKUP($A185,Table2.5a!$A$3:$Y$198,T$2,FALSE)-VLOOKUP($A185,#REF!,T$2,FALSE))/VLOOKUP($A185,Table2.5a!$A$3:$Y$198,T$2,FALSE)</f>
        <v>#REF!</v>
      </c>
      <c r="V185" s="78" t="str">
        <f>VLOOKUP($A185,Table2.5a!$A$3:$Y$198,E$2,FALSE)</f>
        <v>Barrow Utilities &amp; Electric Cooperative Inc.</v>
      </c>
      <c r="W185" s="79" t="str">
        <f>VLOOKUP($A185,Table2.5a!$A$3:$Y$198,F$2,FALSE)</f>
        <v>Utqiagvik_grid</v>
      </c>
      <c r="X185" s="79" t="str">
        <f>VLOOKUP($A185,Table2.5a!$A$3:$Y$198,G$2,FALSE)</f>
        <v>North Slope</v>
      </c>
      <c r="Y185" s="80">
        <f>VLOOKUP($A185,Table2.5a!$A$3:$Y$198,H$2,FALSE)</f>
        <v>2135.9</v>
      </c>
      <c r="Z185" s="88" t="e">
        <f>VLOOKUP($A185,#REF!,E$2,FALSE)</f>
        <v>#REF!</v>
      </c>
      <c r="AA185" s="66" t="e">
        <f>VLOOKUP($A185,#REF!,F$2,FALSE)</f>
        <v>#REF!</v>
      </c>
      <c r="AB185" s="66" t="e">
        <f>VLOOKUP($A185,#REF!,G$2,FALSE)</f>
        <v>#REF!</v>
      </c>
      <c r="AC185" s="89" t="e">
        <f>VLOOKUP($A185,#REF!,H$2,FALSE)</f>
        <v>#REF!</v>
      </c>
      <c r="AD185" s="65">
        <f>VLOOKUP($A185,Table2.5a!$A$3:$Y$198,I$2,FALSE)</f>
        <v>11331</v>
      </c>
      <c r="AE185" s="66">
        <f>VLOOKUP($A185,Table2.5a!$A$3:$Y$198,J$2,FALSE)</f>
        <v>1528</v>
      </c>
      <c r="AF185" s="66">
        <f>VLOOKUP($A185,Table2.5a!$A$3:$Y$198,K$2,FALSE)</f>
        <v>0.18850057364751568</v>
      </c>
      <c r="AG185" s="67">
        <f>VLOOKUP($A185,Table2.5a!$A$3:$Y$198,L$2,FALSE)</f>
        <v>4953.8999999999996</v>
      </c>
      <c r="AH185" s="88" t="e">
        <f>VLOOKUP($A185,#REF!,I$2,FALSE)</f>
        <v>#REF!</v>
      </c>
      <c r="AI185" s="66" t="e">
        <f>VLOOKUP($A185,#REF!,J$2,FALSE)</f>
        <v>#REF!</v>
      </c>
      <c r="AJ185" s="66" t="e">
        <f>VLOOKUP($A185,#REF!,K$2,FALSE)</f>
        <v>#REF!</v>
      </c>
      <c r="AK185" s="89" t="e">
        <f>VLOOKUP($A185,#REF!,L$2,FALSE)</f>
        <v>#REF!</v>
      </c>
      <c r="AL185" s="65">
        <f>VLOOKUP($A185,Table2.5a!$A$3:$Y$198,M$2,FALSE)</f>
        <v>36000</v>
      </c>
      <c r="AM185" s="66">
        <f>VLOOKUP($A185,Table2.5a!$A$3:$Y$198,N$2,FALSE)</f>
        <v>506</v>
      </c>
      <c r="AN185" s="66">
        <f>VLOOKUP($A185,Table2.5a!$A$3:$Y$198,O$2,FALSE)</f>
        <v>0.13760833333333333</v>
      </c>
      <c r="AO185" s="67">
        <f>VLOOKUP($A185,Table2.5a!$A$3:$Y$198,P$2,FALSE)</f>
        <v>0</v>
      </c>
      <c r="AP185" s="88" t="e">
        <f>VLOOKUP($A185,#REF!,M$2,FALSE)</f>
        <v>#REF!</v>
      </c>
      <c r="AQ185" s="66" t="e">
        <f>VLOOKUP($A185,#REF!,N$2,FALSE)</f>
        <v>#REF!</v>
      </c>
      <c r="AR185" s="96" t="e">
        <f>VLOOKUP($A185,#REF!,O$2,FALSE)</f>
        <v>#REF!</v>
      </c>
      <c r="AS185" s="96" t="e">
        <f>VLOOKUP($A185,#REF!,P$2,FALSE)</f>
        <v>#REF!</v>
      </c>
      <c r="AT185" s="65">
        <f>VLOOKUP($A185,Table2.5a!$A$3:$Y$198,Q$2,FALSE)</f>
        <v>0</v>
      </c>
      <c r="AU185" s="66">
        <f>VLOOKUP($A185,Table2.5a!$A$3:$Y$198,R$2,FALSE)</f>
        <v>0</v>
      </c>
      <c r="AV185" s="66" t="str">
        <f>VLOOKUP($A185,Table2.5a!$A$3:$Y$198,S$2,FALSE)</f>
        <v/>
      </c>
      <c r="AW185" s="67">
        <f>VLOOKUP($A185,Table2.5a!$A$3:$Y$198,T$2,FALSE)</f>
        <v>7089.8</v>
      </c>
      <c r="AX185" s="88" t="e">
        <f>VLOOKUP($A185,#REF!,Q$2,FALSE)</f>
        <v>#REF!</v>
      </c>
      <c r="AY185" s="66" t="e">
        <f>VLOOKUP($A185,#REF!,R$2,FALSE)</f>
        <v>#REF!</v>
      </c>
      <c r="AZ185" s="66" t="e">
        <f>VLOOKUP($A185,#REF!,S$2,FALSE)</f>
        <v>#REF!</v>
      </c>
      <c r="BA185" s="89" t="e">
        <f>VLOOKUP($A185,#REF!,T$2,FALSE)</f>
        <v>#REF!</v>
      </c>
    </row>
    <row r="186" spans="1:53" x14ac:dyDescent="0.25">
      <c r="A186" t="s">
        <v>455</v>
      </c>
      <c r="B186">
        <f>VLOOKUP($A186,Table2.5a!$A$3:$Y$198,'2.5a comparison'!B$2,FALSE)</f>
        <v>0</v>
      </c>
      <c r="C186">
        <f>VLOOKUP($A186,Table2.5a!$A$3:$Y$198,'2.5a comparison'!C$2,FALSE)</f>
        <v>10</v>
      </c>
      <c r="D186" t="str">
        <f>VLOOKUP($A186,Table2.5a!$A$3:$Y$198,'2.5a comparison'!D$2,FALSE)</f>
        <v>Copper Valley Elec Assn, Inc</v>
      </c>
      <c r="E186" s="4" t="e">
        <f>(VLOOKUP($A186,Table2.5a!$A$3:$Y$198,E$2,FALSE)-VLOOKUP($A186,#REF!,E$2,FALSE))/VLOOKUP($A186,Table2.5a!$A$3:$Y$198,E$2,FALSE)</f>
        <v>#VALUE!</v>
      </c>
      <c r="F186" s="4" t="e">
        <f>(VLOOKUP($A186,Table2.5a!$A$3:$Y$198,F$2,FALSE)-VLOOKUP($A186,#REF!,F$2,FALSE))/VLOOKUP($A186,Table2.5a!$A$3:$Y$198,F$2,FALSE)</f>
        <v>#VALUE!</v>
      </c>
      <c r="G186" s="4" t="e">
        <f>(VLOOKUP($A186,Table2.5a!$A$3:$Y$198,G$2,FALSE)-VLOOKUP($A186,#REF!,G$2,FALSE))/VLOOKUP($A186,Table2.5a!$A$3:$Y$198,G$2,FALSE)</f>
        <v>#VALUE!</v>
      </c>
      <c r="H186" s="4" t="e">
        <f>(VLOOKUP($A186,Table2.5a!$A$3:$Y$198,H$2,FALSE)-VLOOKUP($A186,#REF!,H$2,FALSE))/VLOOKUP($A186,Table2.5a!$A$3:$Y$198,H$2,FALSE)</f>
        <v>#REF!</v>
      </c>
      <c r="I186" s="4" t="e">
        <f>(VLOOKUP($A186,Table2.5a!$A$3:$Y$198,I$2,FALSE)-VLOOKUP($A186,#REF!,I$2,FALSE))/VLOOKUP($A186,Table2.5a!$A$3:$Y$198,I$2,FALSE)</f>
        <v>#REF!</v>
      </c>
      <c r="J186" s="4" t="e">
        <f>(VLOOKUP($A186,Table2.5a!$A$3:$Y$198,J$2,FALSE)-VLOOKUP($A186,#REF!,J$2,FALSE))/VLOOKUP($A186,Table2.5a!$A$3:$Y$198,J$2,FALSE)</f>
        <v>#REF!</v>
      </c>
      <c r="K186" s="4" t="e">
        <f>(VLOOKUP($A186,Table2.5a!$A$3:$Y$198,K$2,FALSE)-VLOOKUP($A186,#REF!,K$2,FALSE))/VLOOKUP($A186,Table2.5a!$A$3:$Y$198,K$2,FALSE)</f>
        <v>#REF!</v>
      </c>
      <c r="L186" s="4" t="e">
        <f>(VLOOKUP($A186,Table2.5a!$A$3:$Y$198,L$2,FALSE)-VLOOKUP($A186,#REF!,L$2,FALSE))/VLOOKUP($A186,Table2.5a!$A$3:$Y$198,L$2,FALSE)</f>
        <v>#REF!</v>
      </c>
      <c r="M186" s="4" t="e">
        <f>(VLOOKUP($A186,Table2.5a!$A$3:$Y$198,M$2,FALSE)-VLOOKUP($A186,#REF!,M$2,FALSE))/VLOOKUP($A186,Table2.5a!$A$3:$Y$198,M$2,FALSE)</f>
        <v>#REF!</v>
      </c>
      <c r="N186" s="4" t="e">
        <f>(VLOOKUP($A186,Table2.5a!$A$3:$Y$198,N$2,FALSE)-VLOOKUP($A186,#REF!,N$2,FALSE))/VLOOKUP($A186,Table2.5a!$A$3:$Y$198,N$2,FALSE)</f>
        <v>#REF!</v>
      </c>
      <c r="O186" s="4" t="e">
        <f>(VLOOKUP($A186,Table2.5a!$A$3:$Y$198,O$2,FALSE)-VLOOKUP($A186,#REF!,O$2,FALSE))/VLOOKUP($A186,Table2.5a!$A$3:$Y$198,O$2,FALSE)</f>
        <v>#REF!</v>
      </c>
      <c r="P186" s="4" t="e">
        <f>(VLOOKUP($A186,Table2.5a!$A$3:$Y$198,P$2,FALSE)-VLOOKUP($A186,#REF!,P$2,FALSE))/VLOOKUP($A186,Table2.5a!$A$3:$Y$198,P$2,FALSE)</f>
        <v>#REF!</v>
      </c>
      <c r="Q186" s="4" t="e">
        <f>(VLOOKUP($A186,Table2.5a!$A$3:$Y$198,Q$2,FALSE)-VLOOKUP($A186,#REF!,Q$2,FALSE))/VLOOKUP($A186,Table2.5a!$A$3:$Y$198,Q$2,FALSE)</f>
        <v>#REF!</v>
      </c>
      <c r="R186" s="4" t="e">
        <f>(VLOOKUP($A186,Table2.5a!$A$3:$Y$198,R$2,FALSE)-VLOOKUP($A186,#REF!,R$2,FALSE))/VLOOKUP($A186,Table2.5a!$A$3:$Y$198,R$2,FALSE)</f>
        <v>#REF!</v>
      </c>
      <c r="S186" s="4" t="e">
        <f>(VLOOKUP($A186,Table2.5a!$A$3:$Y$198,S$2,FALSE)-VLOOKUP($A186,#REF!,S$2,FALSE))/VLOOKUP($A186,Table2.5a!$A$3:$Y$198,S$2,FALSE)</f>
        <v>#VALUE!</v>
      </c>
      <c r="T186" s="4" t="e">
        <f>(VLOOKUP($A186,Table2.5a!$A$3:$Y$198,T$2,FALSE)-VLOOKUP($A186,#REF!,T$2,FALSE))/VLOOKUP($A186,Table2.5a!$A$3:$Y$198,T$2,FALSE)</f>
        <v>#REF!</v>
      </c>
      <c r="V186" s="78" t="str">
        <f>VLOOKUP($A186,Table2.5a!$A$3:$Y$198,E$2,FALSE)</f>
        <v>Copper Valley Elec Assn, Inc</v>
      </c>
      <c r="W186" s="79" t="str">
        <f>VLOOKUP($A186,Table2.5a!$A$3:$Y$198,F$2,FALSE)</f>
        <v>CopperValley_grid</v>
      </c>
      <c r="X186" s="79" t="str">
        <f>VLOOKUP($A186,Table2.5a!$A$3:$Y$198,G$2,FALSE)</f>
        <v>Copper River/Chugach</v>
      </c>
      <c r="Y186" s="80">
        <f>VLOOKUP($A186,Table2.5a!$A$3:$Y$198,H$2,FALSE)</f>
        <v>5370</v>
      </c>
      <c r="Z186" s="88" t="e">
        <f>VLOOKUP($A186,#REF!,E$2,FALSE)</f>
        <v>#REF!</v>
      </c>
      <c r="AA186" s="66" t="e">
        <f>VLOOKUP($A186,#REF!,F$2,FALSE)</f>
        <v>#REF!</v>
      </c>
      <c r="AB186" s="66" t="e">
        <f>VLOOKUP($A186,#REF!,G$2,FALSE)</f>
        <v>#REF!</v>
      </c>
      <c r="AC186" s="89" t="e">
        <f>VLOOKUP($A186,#REF!,H$2,FALSE)</f>
        <v>#REF!</v>
      </c>
      <c r="AD186" s="65">
        <f>VLOOKUP($A186,Table2.5a!$A$3:$Y$198,I$2,FALSE)</f>
        <v>15912</v>
      </c>
      <c r="AE186" s="66">
        <f>VLOOKUP($A186,Table2.5a!$A$3:$Y$198,J$2,FALSE)</f>
        <v>3081</v>
      </c>
      <c r="AF186" s="66">
        <f>VLOOKUP($A186,Table2.5a!$A$3:$Y$198,K$2,FALSE)</f>
        <v>0.33748114630467574</v>
      </c>
      <c r="AG186" s="67">
        <f>VLOOKUP($A186,Table2.5a!$A$3:$Y$198,L$2,FALSE)</f>
        <v>19533</v>
      </c>
      <c r="AH186" s="88" t="e">
        <f>VLOOKUP($A186,#REF!,I$2,FALSE)</f>
        <v>#REF!</v>
      </c>
      <c r="AI186" s="66" t="e">
        <f>VLOOKUP($A186,#REF!,J$2,FALSE)</f>
        <v>#REF!</v>
      </c>
      <c r="AJ186" s="66" t="e">
        <f>VLOOKUP($A186,#REF!,K$2,FALSE)</f>
        <v>#REF!</v>
      </c>
      <c r="AK186" s="89" t="e">
        <f>VLOOKUP($A186,#REF!,L$2,FALSE)</f>
        <v>#REF!</v>
      </c>
      <c r="AL186" s="65">
        <f>VLOOKUP($A186,Table2.5a!$A$3:$Y$198,M$2,FALSE)</f>
        <v>68896</v>
      </c>
      <c r="AM186" s="66">
        <f>VLOOKUP($A186,Table2.5a!$A$3:$Y$198,N$2,FALSE)</f>
        <v>874</v>
      </c>
      <c r="AN186" s="66">
        <f>VLOOKUP($A186,Table2.5a!$A$3:$Y$198,O$2,FALSE)</f>
        <v>0.28351428239665583</v>
      </c>
      <c r="AO186" s="67">
        <f>VLOOKUP($A186,Table2.5a!$A$3:$Y$198,P$2,FALSE)</f>
        <v>2076</v>
      </c>
      <c r="AP186" s="88" t="e">
        <f>VLOOKUP($A186,#REF!,M$2,FALSE)</f>
        <v>#REF!</v>
      </c>
      <c r="AQ186" s="66" t="e">
        <f>VLOOKUP($A186,#REF!,N$2,FALSE)</f>
        <v>#REF!</v>
      </c>
      <c r="AR186" s="96" t="e">
        <f>VLOOKUP($A186,#REF!,O$2,FALSE)</f>
        <v>#REF!</v>
      </c>
      <c r="AS186" s="96" t="e">
        <f>VLOOKUP($A186,#REF!,P$2,FALSE)</f>
        <v>#REF!</v>
      </c>
      <c r="AT186" s="65">
        <f>VLOOKUP($A186,Table2.5a!$A$3:$Y$198,Q$2,FALSE)</f>
        <v>0</v>
      </c>
      <c r="AU186" s="66">
        <f>VLOOKUP($A186,Table2.5a!$A$3:$Y$198,R$2,FALSE)</f>
        <v>0</v>
      </c>
      <c r="AV186" s="66" t="str">
        <f>VLOOKUP($A186,Table2.5a!$A$3:$Y$198,S$2,FALSE)</f>
        <v/>
      </c>
      <c r="AW186" s="67">
        <f>VLOOKUP($A186,Table2.5a!$A$3:$Y$198,T$2,FALSE)</f>
        <v>26980</v>
      </c>
      <c r="AX186" s="88" t="e">
        <f>VLOOKUP($A186,#REF!,Q$2,FALSE)</f>
        <v>#REF!</v>
      </c>
      <c r="AY186" s="66" t="e">
        <f>VLOOKUP($A186,#REF!,R$2,FALSE)</f>
        <v>#REF!</v>
      </c>
      <c r="AZ186" s="66" t="e">
        <f>VLOOKUP($A186,#REF!,S$2,FALSE)</f>
        <v>#REF!</v>
      </c>
      <c r="BA186" s="89" t="e">
        <f>VLOOKUP($A186,#REF!,T$2,FALSE)</f>
        <v>#REF!</v>
      </c>
    </row>
    <row r="187" spans="1:53" x14ac:dyDescent="0.25">
      <c r="A187" t="s">
        <v>1031</v>
      </c>
      <c r="B187">
        <f>VLOOKUP($A187,Table2.5a!$A$3:$Y$198,'2.5a comparison'!B$2,FALSE)</f>
        <v>332880</v>
      </c>
      <c r="C187">
        <f>VLOOKUP($A187,Table2.5a!$A$3:$Y$198,'2.5a comparison'!C$2,FALSE)</f>
        <v>663</v>
      </c>
      <c r="D187" t="str">
        <f>VLOOKUP($A187,Table2.5a!$A$3:$Y$198,'2.5a comparison'!D$2,FALSE)</f>
        <v>Venetie Village Electric</v>
      </c>
      <c r="E187" s="4" t="e">
        <f>(VLOOKUP($A187,Table2.5a!$A$3:$Y$198,E$2,FALSE)-VLOOKUP($A187,#REF!,E$2,FALSE))/VLOOKUP($A187,Table2.5a!$A$3:$Y$198,E$2,FALSE)</f>
        <v>#VALUE!</v>
      </c>
      <c r="F187" s="4" t="e">
        <f>(VLOOKUP($A187,Table2.5a!$A$3:$Y$198,F$2,FALSE)-VLOOKUP($A187,#REF!,F$2,FALSE))/VLOOKUP($A187,Table2.5a!$A$3:$Y$198,F$2,FALSE)</f>
        <v>#VALUE!</v>
      </c>
      <c r="G187" s="4" t="e">
        <f>(VLOOKUP($A187,Table2.5a!$A$3:$Y$198,G$2,FALSE)-VLOOKUP($A187,#REF!,G$2,FALSE))/VLOOKUP($A187,Table2.5a!$A$3:$Y$198,G$2,FALSE)</f>
        <v>#VALUE!</v>
      </c>
      <c r="H187" s="4" t="e">
        <f>(VLOOKUP($A187,Table2.5a!$A$3:$Y$198,H$2,FALSE)-VLOOKUP($A187,#REF!,H$2,FALSE))/VLOOKUP($A187,Table2.5a!$A$3:$Y$198,H$2,FALSE)</f>
        <v>#REF!</v>
      </c>
      <c r="I187" s="4" t="e">
        <f>(VLOOKUP($A187,Table2.5a!$A$3:$Y$198,I$2,FALSE)-VLOOKUP($A187,#REF!,I$2,FALSE))/VLOOKUP($A187,Table2.5a!$A$3:$Y$198,I$2,FALSE)</f>
        <v>#REF!</v>
      </c>
      <c r="J187" s="4" t="e">
        <f>(VLOOKUP($A187,Table2.5a!$A$3:$Y$198,J$2,FALSE)-VLOOKUP($A187,#REF!,J$2,FALSE))/VLOOKUP($A187,Table2.5a!$A$3:$Y$198,J$2,FALSE)</f>
        <v>#REF!</v>
      </c>
      <c r="K187" s="4" t="e">
        <f>(VLOOKUP($A187,Table2.5a!$A$3:$Y$198,K$2,FALSE)-VLOOKUP($A187,#REF!,K$2,FALSE))/VLOOKUP($A187,Table2.5a!$A$3:$Y$198,K$2,FALSE)</f>
        <v>#REF!</v>
      </c>
      <c r="L187" s="4" t="e">
        <f>(VLOOKUP($A187,Table2.5a!$A$3:$Y$198,L$2,FALSE)-VLOOKUP($A187,#REF!,L$2,FALSE))/VLOOKUP($A187,Table2.5a!$A$3:$Y$198,L$2,FALSE)</f>
        <v>#REF!</v>
      </c>
      <c r="M187" s="4" t="e">
        <f>(VLOOKUP($A187,Table2.5a!$A$3:$Y$198,M$2,FALSE)-VLOOKUP($A187,#REF!,M$2,FALSE))/VLOOKUP($A187,Table2.5a!$A$3:$Y$198,M$2,FALSE)</f>
        <v>#REF!</v>
      </c>
      <c r="N187" s="4" t="e">
        <f>(VLOOKUP($A187,Table2.5a!$A$3:$Y$198,N$2,FALSE)-VLOOKUP($A187,#REF!,N$2,FALSE))/VLOOKUP($A187,Table2.5a!$A$3:$Y$198,N$2,FALSE)</f>
        <v>#REF!</v>
      </c>
      <c r="O187" s="4" t="e">
        <f>(VLOOKUP($A187,Table2.5a!$A$3:$Y$198,O$2,FALSE)-VLOOKUP($A187,#REF!,O$2,FALSE))/VLOOKUP($A187,Table2.5a!$A$3:$Y$198,O$2,FALSE)</f>
        <v>#REF!</v>
      </c>
      <c r="P187" s="4" t="e">
        <f>(VLOOKUP($A187,Table2.5a!$A$3:$Y$198,P$2,FALSE)-VLOOKUP($A187,#REF!,P$2,FALSE))/VLOOKUP($A187,Table2.5a!$A$3:$Y$198,P$2,FALSE)</f>
        <v>#REF!</v>
      </c>
      <c r="Q187" s="4" t="e">
        <f>(VLOOKUP($A187,Table2.5a!$A$3:$Y$198,Q$2,FALSE)-VLOOKUP($A187,#REF!,Q$2,FALSE))/VLOOKUP($A187,Table2.5a!$A$3:$Y$198,Q$2,FALSE)</f>
        <v>#REF!</v>
      </c>
      <c r="R187" s="4" t="e">
        <f>(VLOOKUP($A187,Table2.5a!$A$3:$Y$198,R$2,FALSE)-VLOOKUP($A187,#REF!,R$2,FALSE))/VLOOKUP($A187,Table2.5a!$A$3:$Y$198,R$2,FALSE)</f>
        <v>#REF!</v>
      </c>
      <c r="S187" s="4" t="e">
        <f>(VLOOKUP($A187,Table2.5a!$A$3:$Y$198,S$2,FALSE)-VLOOKUP($A187,#REF!,S$2,FALSE))/VLOOKUP($A187,Table2.5a!$A$3:$Y$198,S$2,FALSE)</f>
        <v>#REF!</v>
      </c>
      <c r="T187" s="4" t="e">
        <f>(VLOOKUP($A187,Table2.5a!$A$3:$Y$198,T$2,FALSE)-VLOOKUP($A187,#REF!,T$2,FALSE))/VLOOKUP($A187,Table2.5a!$A$3:$Y$198,T$2,FALSE)</f>
        <v>#REF!</v>
      </c>
      <c r="V187" s="78" t="str">
        <f>VLOOKUP($A187,Table2.5a!$A$3:$Y$198,E$2,FALSE)</f>
        <v>Venetie</v>
      </c>
      <c r="W187" s="79" t="str">
        <f>VLOOKUP($A187,Table2.5a!$A$3:$Y$198,F$2,FALSE)</f>
        <v>Venetie_grid</v>
      </c>
      <c r="X187" s="79" t="str">
        <f>VLOOKUP($A187,Table2.5a!$A$3:$Y$198,G$2,FALSE)</f>
        <v>Yukon-Koyukuk/Upper Tanana</v>
      </c>
      <c r="Y187" s="80">
        <f>VLOOKUP($A187,Table2.5a!$A$3:$Y$198,H$2,FALSE)</f>
        <v>117.3681</v>
      </c>
      <c r="Z187" s="88" t="e">
        <f>VLOOKUP($A187,#REF!,E$2,FALSE)</f>
        <v>#REF!</v>
      </c>
      <c r="AA187" s="66" t="e">
        <f>VLOOKUP($A187,#REF!,F$2,FALSE)</f>
        <v>#REF!</v>
      </c>
      <c r="AB187" s="66" t="e">
        <f>VLOOKUP($A187,#REF!,G$2,FALSE)</f>
        <v>#REF!</v>
      </c>
      <c r="AC187" s="89" t="e">
        <f>VLOOKUP($A187,#REF!,H$2,FALSE)</f>
        <v>#REF!</v>
      </c>
      <c r="AD187" s="65">
        <f>VLOOKUP($A187,Table2.5a!$A$3:$Y$198,I$2,FALSE)</f>
        <v>130.40899999999999</v>
      </c>
      <c r="AE187" s="66">
        <f>VLOOKUP($A187,Table2.5a!$A$3:$Y$198,J$2,FALSE)</f>
        <v>80</v>
      </c>
      <c r="AF187" s="66">
        <f>VLOOKUP($A187,Table2.5a!$A$3:$Y$198,K$2,FALSE)</f>
        <v>0.9</v>
      </c>
      <c r="AG187" s="67">
        <f>VLOOKUP($A187,Table2.5a!$A$3:$Y$198,L$2,FALSE)</f>
        <v>49.651200000000003</v>
      </c>
      <c r="AH187" s="88" t="e">
        <f>VLOOKUP($A187,#REF!,I$2,FALSE)</f>
        <v>#REF!</v>
      </c>
      <c r="AI187" s="66" t="e">
        <f>VLOOKUP($A187,#REF!,J$2,FALSE)</f>
        <v>#REF!</v>
      </c>
      <c r="AJ187" s="66" t="e">
        <f>VLOOKUP($A187,#REF!,K$2,FALSE)</f>
        <v>#REF!</v>
      </c>
      <c r="AK187" s="89" t="e">
        <f>VLOOKUP($A187,#REF!,L$2,FALSE)</f>
        <v>#REF!</v>
      </c>
      <c r="AL187" s="65">
        <f>VLOOKUP($A187,Table2.5a!$A$3:$Y$198,M$2,FALSE)</f>
        <v>55.167999999999999</v>
      </c>
      <c r="AM187" s="66">
        <f>VLOOKUP($A187,Table2.5a!$A$3:$Y$198,N$2,FALSE)</f>
        <v>9</v>
      </c>
      <c r="AN187" s="66">
        <f>VLOOKUP($A187,Table2.5a!$A$3:$Y$198,O$2,FALSE)</f>
        <v>0.9</v>
      </c>
      <c r="AO187" s="67">
        <f>VLOOKUP($A187,Table2.5a!$A$3:$Y$198,P$2,FALSE)</f>
        <v>89.891099999999994</v>
      </c>
      <c r="AP187" s="88" t="e">
        <f>VLOOKUP($A187,#REF!,M$2,FALSE)</f>
        <v>#REF!</v>
      </c>
      <c r="AQ187" s="66" t="e">
        <f>VLOOKUP($A187,#REF!,N$2,FALSE)</f>
        <v>#REF!</v>
      </c>
      <c r="AR187" s="96" t="e">
        <f>VLOOKUP($A187,#REF!,O$2,FALSE)</f>
        <v>#REF!</v>
      </c>
      <c r="AS187" s="96" t="e">
        <f>VLOOKUP($A187,#REF!,P$2,FALSE)</f>
        <v>#REF!</v>
      </c>
      <c r="AT187" s="65">
        <f>VLOOKUP($A187,Table2.5a!$A$3:$Y$198,Q$2,FALSE)</f>
        <v>99.878999999999991</v>
      </c>
      <c r="AU187" s="66">
        <f>VLOOKUP($A187,Table2.5a!$A$3:$Y$198,R$2,FALSE)</f>
        <v>12</v>
      </c>
      <c r="AV187" s="66">
        <f>VLOOKUP($A187,Table2.5a!$A$3:$Y$198,S$2,FALSE)</f>
        <v>0.9</v>
      </c>
      <c r="AW187" s="67">
        <f>VLOOKUP($A187,Table2.5a!$A$3:$Y$198,T$2,FALSE)</f>
        <v>256.91040000000004</v>
      </c>
      <c r="AX187" s="88" t="e">
        <f>VLOOKUP($A187,#REF!,Q$2,FALSE)</f>
        <v>#REF!</v>
      </c>
      <c r="AY187" s="66" t="e">
        <f>VLOOKUP($A187,#REF!,R$2,FALSE)</f>
        <v>#REF!</v>
      </c>
      <c r="AZ187" s="66" t="e">
        <f>VLOOKUP($A187,#REF!,S$2,FALSE)</f>
        <v>#REF!</v>
      </c>
      <c r="BA187" s="89" t="e">
        <f>VLOOKUP($A187,#REF!,T$2,FALSE)</f>
        <v>#REF!</v>
      </c>
    </row>
    <row r="188" spans="1:53" x14ac:dyDescent="0.25">
      <c r="A188" t="s">
        <v>1047</v>
      </c>
      <c r="B188">
        <f>VLOOKUP($A188,Table2.5a!$A$3:$Y$198,'2.5a comparison'!B$2,FALSE)</f>
        <v>331740</v>
      </c>
      <c r="C188">
        <f>VLOOKUP($A188,Table2.5a!$A$3:$Y$198,'2.5a comparison'!C$2,FALSE)</f>
        <v>683</v>
      </c>
      <c r="D188" t="str">
        <f>VLOOKUP($A188,Table2.5a!$A$3:$Y$198,'2.5a comparison'!D$2,FALSE)</f>
        <v>Alutiiq Power Company</v>
      </c>
      <c r="E188" s="4" t="e">
        <f>(VLOOKUP($A188,Table2.5a!$A$3:$Y$198,E$2,FALSE)-VLOOKUP($A188,#REF!,E$2,FALSE))/VLOOKUP($A188,Table2.5a!$A$3:$Y$198,E$2,FALSE)</f>
        <v>#VALUE!</v>
      </c>
      <c r="F188" s="4" t="e">
        <f>(VLOOKUP($A188,Table2.5a!$A$3:$Y$198,F$2,FALSE)-VLOOKUP($A188,#REF!,F$2,FALSE))/VLOOKUP($A188,Table2.5a!$A$3:$Y$198,F$2,FALSE)</f>
        <v>#VALUE!</v>
      </c>
      <c r="G188" s="4" t="e">
        <f>(VLOOKUP($A188,Table2.5a!$A$3:$Y$198,G$2,FALSE)-VLOOKUP($A188,#REF!,G$2,FALSE))/VLOOKUP($A188,Table2.5a!$A$3:$Y$198,G$2,FALSE)</f>
        <v>#VALUE!</v>
      </c>
      <c r="H188" s="4" t="e">
        <f>(VLOOKUP($A188,Table2.5a!$A$3:$Y$198,H$2,FALSE)-VLOOKUP($A188,#REF!,H$2,FALSE))/VLOOKUP($A188,Table2.5a!$A$3:$Y$198,H$2,FALSE)</f>
        <v>#REF!</v>
      </c>
      <c r="I188" s="4" t="e">
        <f>(VLOOKUP($A188,Table2.5a!$A$3:$Y$198,I$2,FALSE)-VLOOKUP($A188,#REF!,I$2,FALSE))/VLOOKUP($A188,Table2.5a!$A$3:$Y$198,I$2,FALSE)</f>
        <v>#REF!</v>
      </c>
      <c r="J188" s="4" t="e">
        <f>(VLOOKUP($A188,Table2.5a!$A$3:$Y$198,J$2,FALSE)-VLOOKUP($A188,#REF!,J$2,FALSE))/VLOOKUP($A188,Table2.5a!$A$3:$Y$198,J$2,FALSE)</f>
        <v>#REF!</v>
      </c>
      <c r="K188" s="4" t="e">
        <f>(VLOOKUP($A188,Table2.5a!$A$3:$Y$198,K$2,FALSE)-VLOOKUP($A188,#REF!,K$2,FALSE))/VLOOKUP($A188,Table2.5a!$A$3:$Y$198,K$2,FALSE)</f>
        <v>#REF!</v>
      </c>
      <c r="L188" s="4" t="e">
        <f>(VLOOKUP($A188,Table2.5a!$A$3:$Y$198,L$2,FALSE)-VLOOKUP($A188,#REF!,L$2,FALSE))/VLOOKUP($A188,Table2.5a!$A$3:$Y$198,L$2,FALSE)</f>
        <v>#REF!</v>
      </c>
      <c r="M188" s="4" t="e">
        <f>(VLOOKUP($A188,Table2.5a!$A$3:$Y$198,M$2,FALSE)-VLOOKUP($A188,#REF!,M$2,FALSE))/VLOOKUP($A188,Table2.5a!$A$3:$Y$198,M$2,FALSE)</f>
        <v>#REF!</v>
      </c>
      <c r="N188" s="4" t="e">
        <f>(VLOOKUP($A188,Table2.5a!$A$3:$Y$198,N$2,FALSE)-VLOOKUP($A188,#REF!,N$2,FALSE))/VLOOKUP($A188,Table2.5a!$A$3:$Y$198,N$2,FALSE)</f>
        <v>#REF!</v>
      </c>
      <c r="O188" s="4" t="e">
        <f>(VLOOKUP($A188,Table2.5a!$A$3:$Y$198,O$2,FALSE)-VLOOKUP($A188,#REF!,O$2,FALSE))/VLOOKUP($A188,Table2.5a!$A$3:$Y$198,O$2,FALSE)</f>
        <v>#REF!</v>
      </c>
      <c r="P188" s="4" t="e">
        <f>(VLOOKUP($A188,Table2.5a!$A$3:$Y$198,P$2,FALSE)-VLOOKUP($A188,#REF!,P$2,FALSE))/VLOOKUP($A188,Table2.5a!$A$3:$Y$198,P$2,FALSE)</f>
        <v>#REF!</v>
      </c>
      <c r="Q188" s="4" t="e">
        <f>(VLOOKUP($A188,Table2.5a!$A$3:$Y$198,Q$2,FALSE)-VLOOKUP($A188,#REF!,Q$2,FALSE))/VLOOKUP($A188,Table2.5a!$A$3:$Y$198,Q$2,FALSE)</f>
        <v>#REF!</v>
      </c>
      <c r="R188" s="4" t="e">
        <f>(VLOOKUP($A188,Table2.5a!$A$3:$Y$198,R$2,FALSE)-VLOOKUP($A188,#REF!,R$2,FALSE))/VLOOKUP($A188,Table2.5a!$A$3:$Y$198,R$2,FALSE)</f>
        <v>#REF!</v>
      </c>
      <c r="S188" s="4" t="e">
        <f>(VLOOKUP($A188,Table2.5a!$A$3:$Y$198,S$2,FALSE)-VLOOKUP($A188,#REF!,S$2,FALSE))/VLOOKUP($A188,Table2.5a!$A$3:$Y$198,S$2,FALSE)</f>
        <v>#REF!</v>
      </c>
      <c r="T188" s="4" t="e">
        <f>(VLOOKUP($A188,Table2.5a!$A$3:$Y$198,T$2,FALSE)-VLOOKUP($A188,#REF!,T$2,FALSE))/VLOOKUP($A188,Table2.5a!$A$3:$Y$198,T$2,FALSE)</f>
        <v>#REF!</v>
      </c>
      <c r="V188" s="78" t="str">
        <f>VLOOKUP($A188,Table2.5a!$A$3:$Y$198,E$2,FALSE)</f>
        <v>Karluk</v>
      </c>
      <c r="W188" s="79" t="str">
        <f>VLOOKUP($A188,Table2.5a!$A$3:$Y$198,F$2,FALSE)</f>
        <v>Karluk_grid</v>
      </c>
      <c r="X188" s="79" t="str">
        <f>VLOOKUP($A188,Table2.5a!$A$3:$Y$198,G$2,FALSE)</f>
        <v>Kodiak</v>
      </c>
      <c r="Y188" s="80">
        <f>VLOOKUP($A188,Table2.5a!$A$3:$Y$198,H$2,FALSE)</f>
        <v>45.113599999999998</v>
      </c>
      <c r="Z188" s="88" t="e">
        <f>VLOOKUP($A188,#REF!,E$2,FALSE)</f>
        <v>#REF!</v>
      </c>
      <c r="AA188" s="66" t="e">
        <f>VLOOKUP($A188,#REF!,F$2,FALSE)</f>
        <v>#REF!</v>
      </c>
      <c r="AB188" s="66" t="e">
        <f>VLOOKUP($A188,#REF!,G$2,FALSE)</f>
        <v>#REF!</v>
      </c>
      <c r="AC188" s="89" t="e">
        <f>VLOOKUP($A188,#REF!,H$2,FALSE)</f>
        <v>#REF!</v>
      </c>
      <c r="AD188" s="65">
        <f>VLOOKUP($A188,Table2.5a!$A$3:$Y$198,I$2,FALSE)</f>
        <v>64.447999999999993</v>
      </c>
      <c r="AE188" s="66">
        <f>VLOOKUP($A188,Table2.5a!$A$3:$Y$198,J$2,FALSE)</f>
        <v>13</v>
      </c>
      <c r="AF188" s="66">
        <f>VLOOKUP($A188,Table2.5a!$A$3:$Y$198,K$2,FALSE)</f>
        <v>0.70000000000000007</v>
      </c>
      <c r="AG188" s="67">
        <f>VLOOKUP($A188,Table2.5a!$A$3:$Y$198,L$2,FALSE)</f>
        <v>56.942200000000007</v>
      </c>
      <c r="AH188" s="88" t="e">
        <f>VLOOKUP($A188,#REF!,I$2,FALSE)</f>
        <v>#REF!</v>
      </c>
      <c r="AI188" s="66" t="e">
        <f>VLOOKUP($A188,#REF!,J$2,FALSE)</f>
        <v>#REF!</v>
      </c>
      <c r="AJ188" s="66" t="e">
        <f>VLOOKUP($A188,#REF!,K$2,FALSE)</f>
        <v>#REF!</v>
      </c>
      <c r="AK188" s="89" t="e">
        <f>VLOOKUP($A188,#REF!,L$2,FALSE)</f>
        <v>#REF!</v>
      </c>
      <c r="AL188" s="65">
        <f>VLOOKUP($A188,Table2.5a!$A$3:$Y$198,M$2,FALSE)</f>
        <v>81.346000000000004</v>
      </c>
      <c r="AM188" s="66">
        <f>VLOOKUP($A188,Table2.5a!$A$3:$Y$198,N$2,FALSE)</f>
        <v>4</v>
      </c>
      <c r="AN188" s="66">
        <f>VLOOKUP($A188,Table2.5a!$A$3:$Y$198,O$2,FALSE)</f>
        <v>0.70000000000000007</v>
      </c>
      <c r="AO188" s="67">
        <f>VLOOKUP($A188,Table2.5a!$A$3:$Y$198,P$2,FALSE)</f>
        <v>23.989000000000004</v>
      </c>
      <c r="AP188" s="88" t="e">
        <f>VLOOKUP($A188,#REF!,M$2,FALSE)</f>
        <v>#REF!</v>
      </c>
      <c r="AQ188" s="66" t="e">
        <f>VLOOKUP($A188,#REF!,N$2,FALSE)</f>
        <v>#REF!</v>
      </c>
      <c r="AR188" s="96" t="e">
        <f>VLOOKUP($A188,#REF!,O$2,FALSE)</f>
        <v>#REF!</v>
      </c>
      <c r="AS188" s="96" t="e">
        <f>VLOOKUP($A188,#REF!,P$2,FALSE)</f>
        <v>#REF!</v>
      </c>
      <c r="AT188" s="65">
        <f>VLOOKUP($A188,Table2.5a!$A$3:$Y$198,Q$2,FALSE)</f>
        <v>34.270000000000003</v>
      </c>
      <c r="AU188" s="66">
        <f>VLOOKUP($A188,Table2.5a!$A$3:$Y$198,R$2,FALSE)</f>
        <v>10.333333333333334</v>
      </c>
      <c r="AV188" s="66">
        <f>VLOOKUP($A188,Table2.5a!$A$3:$Y$198,S$2,FALSE)</f>
        <v>0.70000000000000007</v>
      </c>
      <c r="AW188" s="67">
        <f>VLOOKUP($A188,Table2.5a!$A$3:$Y$198,T$2,FALSE)</f>
        <v>126.04480000000002</v>
      </c>
      <c r="AX188" s="88" t="e">
        <f>VLOOKUP($A188,#REF!,Q$2,FALSE)</f>
        <v>#REF!</v>
      </c>
      <c r="AY188" s="66" t="e">
        <f>VLOOKUP($A188,#REF!,R$2,FALSE)</f>
        <v>#REF!</v>
      </c>
      <c r="AZ188" s="66" t="e">
        <f>VLOOKUP($A188,#REF!,S$2,FALSE)</f>
        <v>#REF!</v>
      </c>
      <c r="BA188" s="89" t="e">
        <f>VLOOKUP($A188,#REF!,T$2,FALSE)</f>
        <v>#REF!</v>
      </c>
    </row>
    <row r="189" spans="1:53" x14ac:dyDescent="0.25">
      <c r="A189" t="s">
        <v>777</v>
      </c>
      <c r="B189">
        <f>VLOOKUP($A189,Table2.5a!$A$3:$Y$198,'2.5a comparison'!B$2,FALSE)</f>
        <v>332410</v>
      </c>
      <c r="C189">
        <f>VLOOKUP($A189,Table2.5a!$A$3:$Y$198,'2.5a comparison'!C$2,FALSE)</f>
        <v>254</v>
      </c>
      <c r="D189" t="str">
        <f>VLOOKUP($A189,Table2.5a!$A$3:$Y$198,'2.5a comparison'!D$2,FALSE)</f>
        <v>North Slope Borough Power &amp; Light</v>
      </c>
      <c r="E189" s="4" t="e">
        <f>(VLOOKUP($A189,Table2.5a!$A$3:$Y$198,E$2,FALSE)-VLOOKUP($A189,#REF!,E$2,FALSE))/VLOOKUP($A189,Table2.5a!$A$3:$Y$198,E$2,FALSE)</f>
        <v>#VALUE!</v>
      </c>
      <c r="F189" s="4" t="e">
        <f>(VLOOKUP($A189,Table2.5a!$A$3:$Y$198,F$2,FALSE)-VLOOKUP($A189,#REF!,F$2,FALSE))/VLOOKUP($A189,Table2.5a!$A$3:$Y$198,F$2,FALSE)</f>
        <v>#VALUE!</v>
      </c>
      <c r="G189" s="4" t="e">
        <f>(VLOOKUP($A189,Table2.5a!$A$3:$Y$198,G$2,FALSE)-VLOOKUP($A189,#REF!,G$2,FALSE))/VLOOKUP($A189,Table2.5a!$A$3:$Y$198,G$2,FALSE)</f>
        <v>#VALUE!</v>
      </c>
      <c r="H189" s="4" t="e">
        <f>(VLOOKUP($A189,Table2.5a!$A$3:$Y$198,H$2,FALSE)-VLOOKUP($A189,#REF!,H$2,FALSE))/VLOOKUP($A189,Table2.5a!$A$3:$Y$198,H$2,FALSE)</f>
        <v>#REF!</v>
      </c>
      <c r="I189" s="4" t="e">
        <f>(VLOOKUP($A189,Table2.5a!$A$3:$Y$198,I$2,FALSE)-VLOOKUP($A189,#REF!,I$2,FALSE))/VLOOKUP($A189,Table2.5a!$A$3:$Y$198,I$2,FALSE)</f>
        <v>#REF!</v>
      </c>
      <c r="J189" s="4" t="e">
        <f>(VLOOKUP($A189,Table2.5a!$A$3:$Y$198,J$2,FALSE)-VLOOKUP($A189,#REF!,J$2,FALSE))/VLOOKUP($A189,Table2.5a!$A$3:$Y$198,J$2,FALSE)</f>
        <v>#REF!</v>
      </c>
      <c r="K189" s="4" t="e">
        <f>(VLOOKUP($A189,Table2.5a!$A$3:$Y$198,K$2,FALSE)-VLOOKUP($A189,#REF!,K$2,FALSE))/VLOOKUP($A189,Table2.5a!$A$3:$Y$198,K$2,FALSE)</f>
        <v>#REF!</v>
      </c>
      <c r="L189" s="4" t="e">
        <f>(VLOOKUP($A189,Table2.5a!$A$3:$Y$198,L$2,FALSE)-VLOOKUP($A189,#REF!,L$2,FALSE))/VLOOKUP($A189,Table2.5a!$A$3:$Y$198,L$2,FALSE)</f>
        <v>#REF!</v>
      </c>
      <c r="M189" s="4" t="e">
        <f>(VLOOKUP($A189,Table2.5a!$A$3:$Y$198,M$2,FALSE)-VLOOKUP($A189,#REF!,M$2,FALSE))/VLOOKUP($A189,Table2.5a!$A$3:$Y$198,M$2,FALSE)</f>
        <v>#REF!</v>
      </c>
      <c r="N189" s="4" t="e">
        <f>(VLOOKUP($A189,Table2.5a!$A$3:$Y$198,N$2,FALSE)-VLOOKUP($A189,#REF!,N$2,FALSE))/VLOOKUP($A189,Table2.5a!$A$3:$Y$198,N$2,FALSE)</f>
        <v>#REF!</v>
      </c>
      <c r="O189" s="4" t="e">
        <f>(VLOOKUP($A189,Table2.5a!$A$3:$Y$198,O$2,FALSE)-VLOOKUP($A189,#REF!,O$2,FALSE))/VLOOKUP($A189,Table2.5a!$A$3:$Y$198,O$2,FALSE)</f>
        <v>#REF!</v>
      </c>
      <c r="P189" s="4" t="e">
        <f>(VLOOKUP($A189,Table2.5a!$A$3:$Y$198,P$2,FALSE)-VLOOKUP($A189,#REF!,P$2,FALSE))/VLOOKUP($A189,Table2.5a!$A$3:$Y$198,P$2,FALSE)</f>
        <v>#REF!</v>
      </c>
      <c r="Q189" s="4" t="e">
        <f>(VLOOKUP($A189,Table2.5a!$A$3:$Y$198,Q$2,FALSE)-VLOOKUP($A189,#REF!,Q$2,FALSE))/VLOOKUP($A189,Table2.5a!$A$3:$Y$198,Q$2,FALSE)</f>
        <v>#REF!</v>
      </c>
      <c r="R189" s="4" t="e">
        <f>(VLOOKUP($A189,Table2.5a!$A$3:$Y$198,R$2,FALSE)-VLOOKUP($A189,#REF!,R$2,FALSE))/VLOOKUP($A189,Table2.5a!$A$3:$Y$198,R$2,FALSE)</f>
        <v>#REF!</v>
      </c>
      <c r="S189" s="4" t="e">
        <f>(VLOOKUP($A189,Table2.5a!$A$3:$Y$198,S$2,FALSE)-VLOOKUP($A189,#REF!,S$2,FALSE))/VLOOKUP($A189,Table2.5a!$A$3:$Y$198,S$2,FALSE)</f>
        <v>#REF!</v>
      </c>
      <c r="T189" s="4" t="e">
        <f>(VLOOKUP($A189,Table2.5a!$A$3:$Y$198,T$2,FALSE)-VLOOKUP($A189,#REF!,T$2,FALSE))/VLOOKUP($A189,Table2.5a!$A$3:$Y$198,T$2,FALSE)</f>
        <v>#REF!</v>
      </c>
      <c r="V189" s="78" t="str">
        <f>VLOOKUP($A189,Table2.5a!$A$3:$Y$198,E$2,FALSE)</f>
        <v>Wainwright</v>
      </c>
      <c r="W189" s="79" t="str">
        <f>VLOOKUP($A189,Table2.5a!$A$3:$Y$198,F$2,FALSE)</f>
        <v>Wainwright_grid</v>
      </c>
      <c r="X189" s="79" t="str">
        <f>VLOOKUP($A189,Table2.5a!$A$3:$Y$198,G$2,FALSE)</f>
        <v>North Slope</v>
      </c>
      <c r="Y189" s="80">
        <f>VLOOKUP($A189,Table2.5a!$A$3:$Y$198,H$2,FALSE)</f>
        <v>210.79214999999994</v>
      </c>
      <c r="Z189" s="88" t="e">
        <f>VLOOKUP($A189,#REF!,E$2,FALSE)</f>
        <v>#REF!</v>
      </c>
      <c r="AA189" s="66" t="e">
        <f>VLOOKUP($A189,#REF!,F$2,FALSE)</f>
        <v>#REF!</v>
      </c>
      <c r="AB189" s="66" t="e">
        <f>VLOOKUP($A189,#REF!,G$2,FALSE)</f>
        <v>#REF!</v>
      </c>
      <c r="AC189" s="89" t="e">
        <f>VLOOKUP($A189,#REF!,H$2,FALSE)</f>
        <v>#REF!</v>
      </c>
      <c r="AD189" s="65">
        <f>VLOOKUP($A189,Table2.5a!$A$3:$Y$198,I$2,FALSE)</f>
        <v>1405.2809999999999</v>
      </c>
      <c r="AE189" s="66">
        <f>VLOOKUP($A189,Table2.5a!$A$3:$Y$198,J$2,FALSE)</f>
        <v>151.5</v>
      </c>
      <c r="AF189" s="66">
        <f>VLOOKUP($A189,Table2.5a!$A$3:$Y$198,K$2,FALSE)</f>
        <v>0.14999999999999997</v>
      </c>
      <c r="AG189" s="67">
        <f>VLOOKUP($A189,Table2.5a!$A$3:$Y$198,L$2,FALSE)</f>
        <v>673.14224999999976</v>
      </c>
      <c r="AH189" s="88" t="e">
        <f>VLOOKUP($A189,#REF!,I$2,FALSE)</f>
        <v>#REF!</v>
      </c>
      <c r="AI189" s="66" t="e">
        <f>VLOOKUP($A189,#REF!,J$2,FALSE)</f>
        <v>#REF!</v>
      </c>
      <c r="AJ189" s="66" t="e">
        <f>VLOOKUP($A189,#REF!,K$2,FALSE)</f>
        <v>#REF!</v>
      </c>
      <c r="AK189" s="89" t="e">
        <f>VLOOKUP($A189,#REF!,L$2,FALSE)</f>
        <v>#REF!</v>
      </c>
      <c r="AL189" s="65">
        <f>VLOOKUP($A189,Table2.5a!$A$3:$Y$198,M$2,FALSE)</f>
        <v>4487.6149999999998</v>
      </c>
      <c r="AM189" s="66">
        <f>VLOOKUP($A189,Table2.5a!$A$3:$Y$198,N$2,FALSE)</f>
        <v>3</v>
      </c>
      <c r="AN189" s="66">
        <f>VLOOKUP($A189,Table2.5a!$A$3:$Y$198,O$2,FALSE)</f>
        <v>0.14999999999999997</v>
      </c>
      <c r="AO189" s="67">
        <f>VLOOKUP($A189,Table2.5a!$A$3:$Y$198,P$2,FALSE)</f>
        <v>22.128599999999995</v>
      </c>
      <c r="AP189" s="88" t="e">
        <f>VLOOKUP($A189,#REF!,M$2,FALSE)</f>
        <v>#REF!</v>
      </c>
      <c r="AQ189" s="66" t="e">
        <f>VLOOKUP($A189,#REF!,N$2,FALSE)</f>
        <v>#REF!</v>
      </c>
      <c r="AR189" s="96" t="e">
        <f>VLOOKUP($A189,#REF!,O$2,FALSE)</f>
        <v>#REF!</v>
      </c>
      <c r="AS189" s="96" t="e">
        <f>VLOOKUP($A189,#REF!,P$2,FALSE)</f>
        <v>#REF!</v>
      </c>
      <c r="AT189" s="65">
        <f>VLOOKUP($A189,Table2.5a!$A$3:$Y$198,Q$2,FALSE)</f>
        <v>147.524</v>
      </c>
      <c r="AU189" s="66">
        <f>VLOOKUP($A189,Table2.5a!$A$3:$Y$198,R$2,FALSE)</f>
        <v>73.666666666666671</v>
      </c>
      <c r="AV189" s="66">
        <f>VLOOKUP($A189,Table2.5a!$A$3:$Y$198,S$2,FALSE)</f>
        <v>0.14999999999999997</v>
      </c>
      <c r="AW189" s="67">
        <f>VLOOKUP($A189,Table2.5a!$A$3:$Y$198,T$2,FALSE)</f>
        <v>906.06299999999976</v>
      </c>
      <c r="AX189" s="88" t="e">
        <f>VLOOKUP($A189,#REF!,Q$2,FALSE)</f>
        <v>#REF!</v>
      </c>
      <c r="AY189" s="66" t="e">
        <f>VLOOKUP($A189,#REF!,R$2,FALSE)</f>
        <v>#REF!</v>
      </c>
      <c r="AZ189" s="66" t="e">
        <f>VLOOKUP($A189,#REF!,S$2,FALSE)</f>
        <v>#REF!</v>
      </c>
      <c r="BA189" s="89" t="e">
        <f>VLOOKUP($A189,#REF!,T$2,FALSE)</f>
        <v>#REF!</v>
      </c>
    </row>
    <row r="190" spans="1:53" x14ac:dyDescent="0.25">
      <c r="A190" t="s">
        <v>724</v>
      </c>
      <c r="B190">
        <f>VLOOKUP($A190,Table2.5a!$A$3:$Y$198,'2.5a comparison'!B$2,FALSE)</f>
        <v>331730</v>
      </c>
      <c r="C190">
        <f>VLOOKUP($A190,Table2.5a!$A$3:$Y$198,'2.5a comparison'!C$2,FALSE)</f>
        <v>169</v>
      </c>
      <c r="D190" t="str">
        <f>VLOOKUP($A190,Table2.5a!$A$3:$Y$198,'2.5a comparison'!D$2,FALSE)</f>
        <v>Alaska Village Electric Cooperative</v>
      </c>
      <c r="E190" s="4" t="e">
        <f>(VLOOKUP($A190,Table2.5a!$A$3:$Y$198,E$2,FALSE)-VLOOKUP($A190,#REF!,E$2,FALSE))/VLOOKUP($A190,Table2.5a!$A$3:$Y$198,E$2,FALSE)</f>
        <v>#VALUE!</v>
      </c>
      <c r="F190" s="4" t="e">
        <f>(VLOOKUP($A190,Table2.5a!$A$3:$Y$198,F$2,FALSE)-VLOOKUP($A190,#REF!,F$2,FALSE))/VLOOKUP($A190,Table2.5a!$A$3:$Y$198,F$2,FALSE)</f>
        <v>#VALUE!</v>
      </c>
      <c r="G190" s="4" t="e">
        <f>(VLOOKUP($A190,Table2.5a!$A$3:$Y$198,G$2,FALSE)-VLOOKUP($A190,#REF!,G$2,FALSE))/VLOOKUP($A190,Table2.5a!$A$3:$Y$198,G$2,FALSE)</f>
        <v>#VALUE!</v>
      </c>
      <c r="H190" s="4" t="e">
        <f>(VLOOKUP($A190,Table2.5a!$A$3:$Y$198,H$2,FALSE)-VLOOKUP($A190,#REF!,H$2,FALSE))/VLOOKUP($A190,Table2.5a!$A$3:$Y$198,H$2,FALSE)</f>
        <v>#REF!</v>
      </c>
      <c r="I190" s="4" t="e">
        <f>(VLOOKUP($A190,Table2.5a!$A$3:$Y$198,I$2,FALSE)-VLOOKUP($A190,#REF!,I$2,FALSE))/VLOOKUP($A190,Table2.5a!$A$3:$Y$198,I$2,FALSE)</f>
        <v>#REF!</v>
      </c>
      <c r="J190" s="4" t="e">
        <f>(VLOOKUP($A190,Table2.5a!$A$3:$Y$198,J$2,FALSE)-VLOOKUP($A190,#REF!,J$2,FALSE))/VLOOKUP($A190,Table2.5a!$A$3:$Y$198,J$2,FALSE)</f>
        <v>#REF!</v>
      </c>
      <c r="K190" s="4" t="e">
        <f>(VLOOKUP($A190,Table2.5a!$A$3:$Y$198,K$2,FALSE)-VLOOKUP($A190,#REF!,K$2,FALSE))/VLOOKUP($A190,Table2.5a!$A$3:$Y$198,K$2,FALSE)</f>
        <v>#REF!</v>
      </c>
      <c r="L190" s="4" t="e">
        <f>(VLOOKUP($A190,Table2.5a!$A$3:$Y$198,L$2,FALSE)-VLOOKUP($A190,#REF!,L$2,FALSE))/VLOOKUP($A190,Table2.5a!$A$3:$Y$198,L$2,FALSE)</f>
        <v>#REF!</v>
      </c>
      <c r="M190" s="4" t="e">
        <f>(VLOOKUP($A190,Table2.5a!$A$3:$Y$198,M$2,FALSE)-VLOOKUP($A190,#REF!,M$2,FALSE))/VLOOKUP($A190,Table2.5a!$A$3:$Y$198,M$2,FALSE)</f>
        <v>#REF!</v>
      </c>
      <c r="N190" s="4" t="e">
        <f>(VLOOKUP($A190,Table2.5a!$A$3:$Y$198,N$2,FALSE)-VLOOKUP($A190,#REF!,N$2,FALSE))/VLOOKUP($A190,Table2.5a!$A$3:$Y$198,N$2,FALSE)</f>
        <v>#REF!</v>
      </c>
      <c r="O190" s="4" t="e">
        <f>(VLOOKUP($A190,Table2.5a!$A$3:$Y$198,O$2,FALSE)-VLOOKUP($A190,#REF!,O$2,FALSE))/VLOOKUP($A190,Table2.5a!$A$3:$Y$198,O$2,FALSE)</f>
        <v>#REF!</v>
      </c>
      <c r="P190" s="4" t="e">
        <f>(VLOOKUP($A190,Table2.5a!$A$3:$Y$198,P$2,FALSE)-VLOOKUP($A190,#REF!,P$2,FALSE))/VLOOKUP($A190,Table2.5a!$A$3:$Y$198,P$2,FALSE)</f>
        <v>#REF!</v>
      </c>
      <c r="Q190" s="4" t="e">
        <f>(VLOOKUP($A190,Table2.5a!$A$3:$Y$198,Q$2,FALSE)-VLOOKUP($A190,#REF!,Q$2,FALSE))/VLOOKUP($A190,Table2.5a!$A$3:$Y$198,Q$2,FALSE)</f>
        <v>#REF!</v>
      </c>
      <c r="R190" s="4" t="e">
        <f>(VLOOKUP($A190,Table2.5a!$A$3:$Y$198,R$2,FALSE)-VLOOKUP($A190,#REF!,R$2,FALSE))/VLOOKUP($A190,Table2.5a!$A$3:$Y$198,R$2,FALSE)</f>
        <v>#REF!</v>
      </c>
      <c r="S190" s="4" t="e">
        <f>(VLOOKUP($A190,Table2.5a!$A$3:$Y$198,S$2,FALSE)-VLOOKUP($A190,#REF!,S$2,FALSE))/VLOOKUP($A190,Table2.5a!$A$3:$Y$198,S$2,FALSE)</f>
        <v>#REF!</v>
      </c>
      <c r="T190" s="4" t="e">
        <f>(VLOOKUP($A190,Table2.5a!$A$3:$Y$198,T$2,FALSE)-VLOOKUP($A190,#REF!,T$2,FALSE))/VLOOKUP($A190,Table2.5a!$A$3:$Y$198,T$2,FALSE)</f>
        <v>#REF!</v>
      </c>
      <c r="V190" s="78" t="str">
        <f>VLOOKUP($A190,Table2.5a!$A$3:$Y$198,E$2,FALSE)</f>
        <v>Wales</v>
      </c>
      <c r="W190" s="79" t="str">
        <f>VLOOKUP($A190,Table2.5a!$A$3:$Y$198,F$2,FALSE)</f>
        <v>Wales_grid</v>
      </c>
      <c r="X190" s="79" t="str">
        <f>VLOOKUP($A190,Table2.5a!$A$3:$Y$198,G$2,FALSE)</f>
        <v>Bering Straits</v>
      </c>
      <c r="Y190" s="80">
        <f>VLOOKUP($A190,Table2.5a!$A$3:$Y$198,H$2,FALSE)</f>
        <v>107.17668307499997</v>
      </c>
      <c r="Z190" s="88" t="e">
        <f>VLOOKUP($A190,#REF!,E$2,FALSE)</f>
        <v>#REF!</v>
      </c>
      <c r="AA190" s="66" t="e">
        <f>VLOOKUP($A190,#REF!,F$2,FALSE)</f>
        <v>#REF!</v>
      </c>
      <c r="AB190" s="66" t="e">
        <f>VLOOKUP($A190,#REF!,G$2,FALSE)</f>
        <v>#REF!</v>
      </c>
      <c r="AC190" s="89" t="e">
        <f>VLOOKUP($A190,#REF!,H$2,FALSE)</f>
        <v>#REF!</v>
      </c>
      <c r="AD190" s="65">
        <f>VLOOKUP($A190,Table2.5a!$A$3:$Y$198,I$2,FALSE)</f>
        <v>191.36699999999999</v>
      </c>
      <c r="AE190" s="66">
        <f>VLOOKUP($A190,Table2.5a!$A$3:$Y$198,J$2,FALSE)</f>
        <v>38.166666666666664</v>
      </c>
      <c r="AF190" s="66">
        <f>VLOOKUP($A190,Table2.5a!$A$3:$Y$198,K$2,FALSE)</f>
        <v>0.56005833333333321</v>
      </c>
      <c r="AG190" s="67">
        <f>VLOOKUP($A190,Table2.5a!$A$3:$Y$198,L$2,FALSE)</f>
        <v>24.958439566666662</v>
      </c>
      <c r="AH190" s="88" t="e">
        <f>VLOOKUP($A190,#REF!,I$2,FALSE)</f>
        <v>#REF!</v>
      </c>
      <c r="AI190" s="66" t="e">
        <f>VLOOKUP($A190,#REF!,J$2,FALSE)</f>
        <v>#REF!</v>
      </c>
      <c r="AJ190" s="66" t="e">
        <f>VLOOKUP($A190,#REF!,K$2,FALSE)</f>
        <v>#REF!</v>
      </c>
      <c r="AK190" s="89" t="e">
        <f>VLOOKUP($A190,#REF!,L$2,FALSE)</f>
        <v>#REF!</v>
      </c>
      <c r="AL190" s="65">
        <f>VLOOKUP($A190,Table2.5a!$A$3:$Y$198,M$2,FALSE)</f>
        <v>44.564</v>
      </c>
      <c r="AM190" s="66">
        <f>VLOOKUP($A190,Table2.5a!$A$3:$Y$198,N$2,FALSE)</f>
        <v>5</v>
      </c>
      <c r="AN190" s="66">
        <f>VLOOKUP($A190,Table2.5a!$A$3:$Y$198,O$2,FALSE)</f>
        <v>0.56005833333333321</v>
      </c>
      <c r="AO190" s="67">
        <f>VLOOKUP($A190,Table2.5a!$A$3:$Y$198,P$2,FALSE)</f>
        <v>208.25545101666663</v>
      </c>
      <c r="AP190" s="88" t="e">
        <f>VLOOKUP($A190,#REF!,M$2,FALSE)</f>
        <v>#REF!</v>
      </c>
      <c r="AQ190" s="66" t="e">
        <f>VLOOKUP($A190,#REF!,N$2,FALSE)</f>
        <v>#REF!</v>
      </c>
      <c r="AR190" s="96" t="e">
        <f>VLOOKUP($A190,#REF!,O$2,FALSE)</f>
        <v>#REF!</v>
      </c>
      <c r="AS190" s="96" t="e">
        <f>VLOOKUP($A190,#REF!,P$2,FALSE)</f>
        <v>#REF!</v>
      </c>
      <c r="AT190" s="65">
        <f>VLOOKUP($A190,Table2.5a!$A$3:$Y$198,Q$2,FALSE)</f>
        <v>371.846</v>
      </c>
      <c r="AU190" s="66">
        <f>VLOOKUP($A190,Table2.5a!$A$3:$Y$198,R$2,FALSE)</f>
        <v>25.083333333333336</v>
      </c>
      <c r="AV190" s="66">
        <f>VLOOKUP($A190,Table2.5a!$A$3:$Y$198,S$2,FALSE)</f>
        <v>0.56005833333333321</v>
      </c>
      <c r="AW190" s="67">
        <f>VLOOKUP($A190,Table2.5a!$A$3:$Y$198,T$2,FALSE)</f>
        <v>340.39057365833327</v>
      </c>
      <c r="AX190" s="88" t="e">
        <f>VLOOKUP($A190,#REF!,Q$2,FALSE)</f>
        <v>#REF!</v>
      </c>
      <c r="AY190" s="66" t="e">
        <f>VLOOKUP($A190,#REF!,R$2,FALSE)</f>
        <v>#REF!</v>
      </c>
      <c r="AZ190" s="66" t="e">
        <f>VLOOKUP($A190,#REF!,S$2,FALSE)</f>
        <v>#REF!</v>
      </c>
      <c r="BA190" s="89" t="e">
        <f>VLOOKUP($A190,#REF!,T$2,FALSE)</f>
        <v>#REF!</v>
      </c>
    </row>
    <row r="191" spans="1:53" x14ac:dyDescent="0.25">
      <c r="A191" t="s">
        <v>472</v>
      </c>
      <c r="B191">
        <f>VLOOKUP($A191,Table2.5a!$A$3:$Y$198,'2.5a comparison'!B$2,FALSE)</f>
        <v>0</v>
      </c>
      <c r="C191">
        <f>VLOOKUP($A191,Table2.5a!$A$3:$Y$198,'2.5a comparison'!C$2,FALSE)</f>
        <v>18</v>
      </c>
      <c r="D191" t="str">
        <f>VLOOKUP($A191,Table2.5a!$A$3:$Y$198,'2.5a comparison'!D$2,FALSE)</f>
        <v>Matanuska Electric Assn Inc</v>
      </c>
      <c r="E191" s="4" t="e">
        <f>(VLOOKUP($A191,Table2.5a!$A$3:$Y$198,E$2,FALSE)-VLOOKUP($A191,#REF!,E$2,FALSE))/VLOOKUP($A191,Table2.5a!$A$3:$Y$198,E$2,FALSE)</f>
        <v>#VALUE!</v>
      </c>
      <c r="F191" s="4" t="e">
        <f>(VLOOKUP($A191,Table2.5a!$A$3:$Y$198,F$2,FALSE)-VLOOKUP($A191,#REF!,F$2,FALSE))/VLOOKUP($A191,Table2.5a!$A$3:$Y$198,F$2,FALSE)</f>
        <v>#VALUE!</v>
      </c>
      <c r="G191" s="4" t="e">
        <f>(VLOOKUP($A191,Table2.5a!$A$3:$Y$198,G$2,FALSE)-VLOOKUP($A191,#REF!,G$2,FALSE))/VLOOKUP($A191,Table2.5a!$A$3:$Y$198,G$2,FALSE)</f>
        <v>#VALUE!</v>
      </c>
      <c r="H191" s="4" t="e">
        <f>(VLOOKUP($A191,Table2.5a!$A$3:$Y$198,H$2,FALSE)-VLOOKUP($A191,#REF!,H$2,FALSE))/VLOOKUP($A191,Table2.5a!$A$3:$Y$198,H$2,FALSE)</f>
        <v>#REF!</v>
      </c>
      <c r="I191" s="4" t="e">
        <f>(VLOOKUP($A191,Table2.5a!$A$3:$Y$198,I$2,FALSE)-VLOOKUP($A191,#REF!,I$2,FALSE))/VLOOKUP($A191,Table2.5a!$A$3:$Y$198,I$2,FALSE)</f>
        <v>#REF!</v>
      </c>
      <c r="J191" s="4" t="e">
        <f>(VLOOKUP($A191,Table2.5a!$A$3:$Y$198,J$2,FALSE)-VLOOKUP($A191,#REF!,J$2,FALSE))/VLOOKUP($A191,Table2.5a!$A$3:$Y$198,J$2,FALSE)</f>
        <v>#REF!</v>
      </c>
      <c r="K191" s="4" t="e">
        <f>(VLOOKUP($A191,Table2.5a!$A$3:$Y$198,K$2,FALSE)-VLOOKUP($A191,#REF!,K$2,FALSE))/VLOOKUP($A191,Table2.5a!$A$3:$Y$198,K$2,FALSE)</f>
        <v>#REF!</v>
      </c>
      <c r="L191" s="4" t="e">
        <f>(VLOOKUP($A191,Table2.5a!$A$3:$Y$198,L$2,FALSE)-VLOOKUP($A191,#REF!,L$2,FALSE))/VLOOKUP($A191,Table2.5a!$A$3:$Y$198,L$2,FALSE)</f>
        <v>#REF!</v>
      </c>
      <c r="M191" s="4" t="e">
        <f>(VLOOKUP($A191,Table2.5a!$A$3:$Y$198,M$2,FALSE)-VLOOKUP($A191,#REF!,M$2,FALSE))/VLOOKUP($A191,Table2.5a!$A$3:$Y$198,M$2,FALSE)</f>
        <v>#REF!</v>
      </c>
      <c r="N191" s="4" t="e">
        <f>(VLOOKUP($A191,Table2.5a!$A$3:$Y$198,N$2,FALSE)-VLOOKUP($A191,#REF!,N$2,FALSE))/VLOOKUP($A191,Table2.5a!$A$3:$Y$198,N$2,FALSE)</f>
        <v>#REF!</v>
      </c>
      <c r="O191" s="4" t="e">
        <f>(VLOOKUP($A191,Table2.5a!$A$3:$Y$198,O$2,FALSE)-VLOOKUP($A191,#REF!,O$2,FALSE))/VLOOKUP($A191,Table2.5a!$A$3:$Y$198,O$2,FALSE)</f>
        <v>#REF!</v>
      </c>
      <c r="P191" s="4" t="e">
        <f>(VLOOKUP($A191,Table2.5a!$A$3:$Y$198,P$2,FALSE)-VLOOKUP($A191,#REF!,P$2,FALSE))/VLOOKUP($A191,Table2.5a!$A$3:$Y$198,P$2,FALSE)</f>
        <v>#REF!</v>
      </c>
      <c r="Q191" s="4" t="e">
        <f>(VLOOKUP($A191,Table2.5a!$A$3:$Y$198,Q$2,FALSE)-VLOOKUP($A191,#REF!,Q$2,FALSE))/VLOOKUP($A191,Table2.5a!$A$3:$Y$198,Q$2,FALSE)</f>
        <v>#REF!</v>
      </c>
      <c r="R191" s="4" t="e">
        <f>(VLOOKUP($A191,Table2.5a!$A$3:$Y$198,R$2,FALSE)-VLOOKUP($A191,#REF!,R$2,FALSE))/VLOOKUP($A191,Table2.5a!$A$3:$Y$198,R$2,FALSE)</f>
        <v>#REF!</v>
      </c>
      <c r="S191" s="4" t="e">
        <f>(VLOOKUP($A191,Table2.5a!$A$3:$Y$198,S$2,FALSE)-VLOOKUP($A191,#REF!,S$2,FALSE))/VLOOKUP($A191,Table2.5a!$A$3:$Y$198,S$2,FALSE)</f>
        <v>#VALUE!</v>
      </c>
      <c r="T191" s="4" t="e">
        <f>(VLOOKUP($A191,Table2.5a!$A$3:$Y$198,T$2,FALSE)-VLOOKUP($A191,#REF!,T$2,FALSE))/VLOOKUP($A191,Table2.5a!$A$3:$Y$198,T$2,FALSE)</f>
        <v>#REF!</v>
      </c>
      <c r="V191" s="78" t="str">
        <f>VLOOKUP($A191,Table2.5a!$A$3:$Y$198,E$2,FALSE)</f>
        <v>Matanuska Electric Assn Inc</v>
      </c>
      <c r="W191" s="79" t="str">
        <f>VLOOKUP($A191,Table2.5a!$A$3:$Y$198,F$2,FALSE)</f>
        <v>Railbelt_grid</v>
      </c>
      <c r="X191" s="79" t="str">
        <f>VLOOKUP($A191,Table2.5a!$A$3:$Y$198,G$2,FALSE)</f>
        <v>Railbelt</v>
      </c>
      <c r="Y191" s="80">
        <f>VLOOKUP($A191,Table2.5a!$A$3:$Y$198,H$2,FALSE)</f>
        <v>98188.800000000003</v>
      </c>
      <c r="Z191" s="88" t="e">
        <f>VLOOKUP($A191,#REF!,E$2,FALSE)</f>
        <v>#REF!</v>
      </c>
      <c r="AA191" s="66" t="e">
        <f>VLOOKUP($A191,#REF!,F$2,FALSE)</f>
        <v>#REF!</v>
      </c>
      <c r="AB191" s="66" t="e">
        <f>VLOOKUP($A191,#REF!,G$2,FALSE)</f>
        <v>#REF!</v>
      </c>
      <c r="AC191" s="89" t="e">
        <f>VLOOKUP($A191,#REF!,H$2,FALSE)</f>
        <v>#REF!</v>
      </c>
      <c r="AD191" s="65">
        <f>VLOOKUP($A191,Table2.5a!$A$3:$Y$198,I$2,FALSE)</f>
        <v>458646</v>
      </c>
      <c r="AE191" s="66">
        <f>VLOOKUP($A191,Table2.5a!$A$3:$Y$198,J$2,FALSE)</f>
        <v>61091</v>
      </c>
      <c r="AF191" s="66">
        <f>VLOOKUP($A191,Table2.5a!$A$3:$Y$198,K$2,FALSE)</f>
        <v>0.21408406483431666</v>
      </c>
      <c r="AG191" s="67">
        <f>VLOOKUP($A191,Table2.5a!$A$3:$Y$198,L$2,FALSE)</f>
        <v>57465.4</v>
      </c>
      <c r="AH191" s="88" t="e">
        <f>VLOOKUP($A191,#REF!,I$2,FALSE)</f>
        <v>#REF!</v>
      </c>
      <c r="AI191" s="66" t="e">
        <f>VLOOKUP($A191,#REF!,J$2,FALSE)</f>
        <v>#REF!</v>
      </c>
      <c r="AJ191" s="66" t="e">
        <f>VLOOKUP($A191,#REF!,K$2,FALSE)</f>
        <v>#REF!</v>
      </c>
      <c r="AK191" s="89" t="e">
        <f>VLOOKUP($A191,#REF!,L$2,FALSE)</f>
        <v>#REF!</v>
      </c>
      <c r="AL191" s="65">
        <f>VLOOKUP($A191,Table2.5a!$A$3:$Y$198,M$2,FALSE)</f>
        <v>310092</v>
      </c>
      <c r="AM191" s="66">
        <f>VLOOKUP($A191,Table2.5a!$A$3:$Y$198,N$2,FALSE)</f>
        <v>6664</v>
      </c>
      <c r="AN191" s="66">
        <f>VLOOKUP($A191,Table2.5a!$A$3:$Y$198,O$2,FALSE)</f>
        <v>0.18531726068392607</v>
      </c>
      <c r="AO191" s="67">
        <f>VLOOKUP($A191,Table2.5a!$A$3:$Y$198,P$2,FALSE)</f>
        <v>0</v>
      </c>
      <c r="AP191" s="88" t="e">
        <f>VLOOKUP($A191,#REF!,M$2,FALSE)</f>
        <v>#REF!</v>
      </c>
      <c r="AQ191" s="66" t="e">
        <f>VLOOKUP($A191,#REF!,N$2,FALSE)</f>
        <v>#REF!</v>
      </c>
      <c r="AR191" s="96" t="e">
        <f>VLOOKUP($A191,#REF!,O$2,FALSE)</f>
        <v>#REF!</v>
      </c>
      <c r="AS191" s="96" t="e">
        <f>VLOOKUP($A191,#REF!,P$2,FALSE)</f>
        <v>#REF!</v>
      </c>
      <c r="AT191" s="65">
        <f>VLOOKUP($A191,Table2.5a!$A$3:$Y$198,Q$2,FALSE)</f>
        <v>0</v>
      </c>
      <c r="AU191" s="66">
        <f>VLOOKUP($A191,Table2.5a!$A$3:$Y$198,R$2,FALSE)</f>
        <v>0</v>
      </c>
      <c r="AV191" s="66" t="str">
        <f>VLOOKUP($A191,Table2.5a!$A$3:$Y$198,S$2,FALSE)</f>
        <v/>
      </c>
      <c r="AW191" s="67">
        <f>VLOOKUP($A191,Table2.5a!$A$3:$Y$198,T$2,FALSE)</f>
        <v>155654.20000000001</v>
      </c>
      <c r="AX191" s="88" t="e">
        <f>VLOOKUP($A191,#REF!,Q$2,FALSE)</f>
        <v>#REF!</v>
      </c>
      <c r="AY191" s="66" t="e">
        <f>VLOOKUP($A191,#REF!,R$2,FALSE)</f>
        <v>#REF!</v>
      </c>
      <c r="AZ191" s="66" t="e">
        <f>VLOOKUP($A191,#REF!,S$2,FALSE)</f>
        <v>#REF!</v>
      </c>
      <c r="BA191" s="89" t="e">
        <f>VLOOKUP($A191,#REF!,T$2,FALSE)</f>
        <v>#REF!</v>
      </c>
    </row>
    <row r="192" spans="1:53" x14ac:dyDescent="0.25">
      <c r="A192" t="s">
        <v>444</v>
      </c>
      <c r="B192">
        <f>VLOOKUP($A192,Table2.5a!$A$3:$Y$198,'2.5a comparison'!B$2,FALSE)</f>
        <v>331230</v>
      </c>
      <c r="C192">
        <f>VLOOKUP($A192,Table2.5a!$A$3:$Y$198,'2.5a comparison'!C$2,FALSE)</f>
        <v>2</v>
      </c>
      <c r="D192" t="str">
        <f>VLOOKUP($A192,Table2.5a!$A$3:$Y$198,'2.5a comparison'!D$2,FALSE)</f>
        <v>Alaska Power &amp; Telephone Company</v>
      </c>
      <c r="E192" s="4" t="e">
        <f>(VLOOKUP($A192,Table2.5a!$A$3:$Y$198,E$2,FALSE)-VLOOKUP($A192,#REF!,E$2,FALSE))/VLOOKUP($A192,Table2.5a!$A$3:$Y$198,E$2,FALSE)</f>
        <v>#VALUE!</v>
      </c>
      <c r="F192" s="4" t="e">
        <f>(VLOOKUP($A192,Table2.5a!$A$3:$Y$198,F$2,FALSE)-VLOOKUP($A192,#REF!,F$2,FALSE))/VLOOKUP($A192,Table2.5a!$A$3:$Y$198,F$2,FALSE)</f>
        <v>#VALUE!</v>
      </c>
      <c r="G192" s="4" t="e">
        <f>(VLOOKUP($A192,Table2.5a!$A$3:$Y$198,G$2,FALSE)-VLOOKUP($A192,#REF!,G$2,FALSE))/VLOOKUP($A192,Table2.5a!$A$3:$Y$198,G$2,FALSE)</f>
        <v>#VALUE!</v>
      </c>
      <c r="H192" s="4" t="e">
        <f>(VLOOKUP($A192,Table2.5a!$A$3:$Y$198,H$2,FALSE)-VLOOKUP($A192,#REF!,H$2,FALSE))/VLOOKUP($A192,Table2.5a!$A$3:$Y$198,H$2,FALSE)</f>
        <v>#REF!</v>
      </c>
      <c r="I192" s="4" t="e">
        <f>(VLOOKUP($A192,Table2.5a!$A$3:$Y$198,I$2,FALSE)-VLOOKUP($A192,#REF!,I$2,FALSE))/VLOOKUP($A192,Table2.5a!$A$3:$Y$198,I$2,FALSE)</f>
        <v>#REF!</v>
      </c>
      <c r="J192" s="4" t="e">
        <f>(VLOOKUP($A192,Table2.5a!$A$3:$Y$198,J$2,FALSE)-VLOOKUP($A192,#REF!,J$2,FALSE))/VLOOKUP($A192,Table2.5a!$A$3:$Y$198,J$2,FALSE)</f>
        <v>#REF!</v>
      </c>
      <c r="K192" s="4" t="e">
        <f>(VLOOKUP($A192,Table2.5a!$A$3:$Y$198,K$2,FALSE)-VLOOKUP($A192,#REF!,K$2,FALSE))/VLOOKUP($A192,Table2.5a!$A$3:$Y$198,K$2,FALSE)</f>
        <v>#REF!</v>
      </c>
      <c r="L192" s="4" t="e">
        <f>(VLOOKUP($A192,Table2.5a!$A$3:$Y$198,L$2,FALSE)-VLOOKUP($A192,#REF!,L$2,FALSE))/VLOOKUP($A192,Table2.5a!$A$3:$Y$198,L$2,FALSE)</f>
        <v>#REF!</v>
      </c>
      <c r="M192" s="4" t="e">
        <f>(VLOOKUP($A192,Table2.5a!$A$3:$Y$198,M$2,FALSE)-VLOOKUP($A192,#REF!,M$2,FALSE))/VLOOKUP($A192,Table2.5a!$A$3:$Y$198,M$2,FALSE)</f>
        <v>#REF!</v>
      </c>
      <c r="N192" s="4" t="e">
        <f>(VLOOKUP($A192,Table2.5a!$A$3:$Y$198,N$2,FALSE)-VLOOKUP($A192,#REF!,N$2,FALSE))/VLOOKUP($A192,Table2.5a!$A$3:$Y$198,N$2,FALSE)</f>
        <v>#REF!</v>
      </c>
      <c r="O192" s="4" t="e">
        <f>(VLOOKUP($A192,Table2.5a!$A$3:$Y$198,O$2,FALSE)-VLOOKUP($A192,#REF!,O$2,FALSE))/VLOOKUP($A192,Table2.5a!$A$3:$Y$198,O$2,FALSE)</f>
        <v>#REF!</v>
      </c>
      <c r="P192" s="4" t="e">
        <f>(VLOOKUP($A192,Table2.5a!$A$3:$Y$198,P$2,FALSE)-VLOOKUP($A192,#REF!,P$2,FALSE))/VLOOKUP($A192,Table2.5a!$A$3:$Y$198,P$2,FALSE)</f>
        <v>#REF!</v>
      </c>
      <c r="Q192" s="4" t="e">
        <f>(VLOOKUP($A192,Table2.5a!$A$3:$Y$198,Q$2,FALSE)-VLOOKUP($A192,#REF!,Q$2,FALSE))/VLOOKUP($A192,Table2.5a!$A$3:$Y$198,Q$2,FALSE)</f>
        <v>#REF!</v>
      </c>
      <c r="R192" s="4" t="e">
        <f>(VLOOKUP($A192,Table2.5a!$A$3:$Y$198,R$2,FALSE)-VLOOKUP($A192,#REF!,R$2,FALSE))/VLOOKUP($A192,Table2.5a!$A$3:$Y$198,R$2,FALSE)</f>
        <v>#REF!</v>
      </c>
      <c r="S192" s="4" t="e">
        <f>(VLOOKUP($A192,Table2.5a!$A$3:$Y$198,S$2,FALSE)-VLOOKUP($A192,#REF!,S$2,FALSE))/VLOOKUP($A192,Table2.5a!$A$3:$Y$198,S$2,FALSE)</f>
        <v>#REF!</v>
      </c>
      <c r="T192" s="4" t="e">
        <f>(VLOOKUP($A192,Table2.5a!$A$3:$Y$198,T$2,FALSE)-VLOOKUP($A192,#REF!,T$2,FALSE))/VLOOKUP($A192,Table2.5a!$A$3:$Y$198,T$2,FALSE)</f>
        <v>#REF!</v>
      </c>
      <c r="V192" s="78" t="str">
        <f>VLOOKUP($A192,Table2.5a!$A$3:$Y$198,E$2,FALSE)</f>
        <v>Whale Pass</v>
      </c>
      <c r="W192" s="79" t="str">
        <f>VLOOKUP($A192,Table2.5a!$A$3:$Y$198,F$2,FALSE)</f>
        <v>Whale_Pass_grid</v>
      </c>
      <c r="X192" s="79" t="str">
        <f>VLOOKUP($A192,Table2.5a!$A$3:$Y$198,G$2,FALSE)</f>
        <v>Southeast</v>
      </c>
      <c r="Y192" s="80">
        <f>VLOOKUP($A192,Table2.5a!$A$3:$Y$198,H$2,FALSE)</f>
        <v>91.24047139999999</v>
      </c>
      <c r="Z192" s="88" t="e">
        <f>VLOOKUP($A192,#REF!,E$2,FALSE)</f>
        <v>#REF!</v>
      </c>
      <c r="AA192" s="66" t="e">
        <f>VLOOKUP($A192,#REF!,F$2,FALSE)</f>
        <v>#REF!</v>
      </c>
      <c r="AB192" s="66" t="e">
        <f>VLOOKUP($A192,#REF!,G$2,FALSE)</f>
        <v>#REF!</v>
      </c>
      <c r="AC192" s="89" t="e">
        <f>VLOOKUP($A192,#REF!,H$2,FALSE)</f>
        <v>#REF!</v>
      </c>
      <c r="AD192" s="65">
        <f>VLOOKUP($A192,Table2.5a!$A$3:$Y$198,I$2,FALSE)</f>
        <v>310.553</v>
      </c>
      <c r="AE192" s="66">
        <f>VLOOKUP($A192,Table2.5a!$A$3:$Y$198,J$2,FALSE)</f>
        <v>84.916666666666671</v>
      </c>
      <c r="AF192" s="66">
        <f>VLOOKUP($A192,Table2.5a!$A$3:$Y$198,K$2,FALSE)</f>
        <v>0.29379999999999995</v>
      </c>
      <c r="AG192" s="67">
        <f>VLOOKUP($A192,Table2.5a!$A$3:$Y$198,L$2,FALSE)</f>
        <v>28.203624799999993</v>
      </c>
      <c r="AH192" s="88" t="e">
        <f>VLOOKUP($A192,#REF!,I$2,FALSE)</f>
        <v>#REF!</v>
      </c>
      <c r="AI192" s="66" t="e">
        <f>VLOOKUP($A192,#REF!,J$2,FALSE)</f>
        <v>#REF!</v>
      </c>
      <c r="AJ192" s="66" t="e">
        <f>VLOOKUP($A192,#REF!,K$2,FALSE)</f>
        <v>#REF!</v>
      </c>
      <c r="AK192" s="89" t="e">
        <f>VLOOKUP($A192,#REF!,L$2,FALSE)</f>
        <v>#REF!</v>
      </c>
      <c r="AL192" s="65">
        <f>VLOOKUP($A192,Table2.5a!$A$3:$Y$198,M$2,FALSE)</f>
        <v>95.995999999999995</v>
      </c>
      <c r="AM192" s="66">
        <f>VLOOKUP($A192,Table2.5a!$A$3:$Y$198,N$2,FALSE)</f>
        <v>2.0833333333333335</v>
      </c>
      <c r="AN192" s="66">
        <f>VLOOKUP($A192,Table2.5a!$A$3:$Y$198,O$2,FALSE)</f>
        <v>0.29379999999999995</v>
      </c>
      <c r="AO192" s="67">
        <f>VLOOKUP($A192,Table2.5a!$A$3:$Y$198,P$2,FALSE)</f>
        <v>8.3715371999999988</v>
      </c>
      <c r="AP192" s="88" t="e">
        <f>VLOOKUP($A192,#REF!,M$2,FALSE)</f>
        <v>#REF!</v>
      </c>
      <c r="AQ192" s="66" t="e">
        <f>VLOOKUP($A192,#REF!,N$2,FALSE)</f>
        <v>#REF!</v>
      </c>
      <c r="AR192" s="96" t="e">
        <f>VLOOKUP($A192,#REF!,O$2,FALSE)</f>
        <v>#REF!</v>
      </c>
      <c r="AS192" s="96" t="e">
        <f>VLOOKUP($A192,#REF!,P$2,FALSE)</f>
        <v>#REF!</v>
      </c>
      <c r="AT192" s="65">
        <f>VLOOKUP($A192,Table2.5a!$A$3:$Y$198,Q$2,FALSE)</f>
        <v>28.494</v>
      </c>
      <c r="AU192" s="66">
        <f>VLOOKUP($A192,Table2.5a!$A$3:$Y$198,R$2,FALSE)</f>
        <v>18.666666666666668</v>
      </c>
      <c r="AV192" s="66">
        <f>VLOOKUP($A192,Table2.5a!$A$3:$Y$198,S$2,FALSE)</f>
        <v>0.29379999999999995</v>
      </c>
      <c r="AW192" s="67">
        <f>VLOOKUP($A192,Table2.5a!$A$3:$Y$198,T$2,FALSE)</f>
        <v>127.81563339999998</v>
      </c>
      <c r="AX192" s="88" t="e">
        <f>VLOOKUP($A192,#REF!,Q$2,FALSE)</f>
        <v>#REF!</v>
      </c>
      <c r="AY192" s="66" t="e">
        <f>VLOOKUP($A192,#REF!,R$2,FALSE)</f>
        <v>#REF!</v>
      </c>
      <c r="AZ192" s="66" t="e">
        <f>VLOOKUP($A192,#REF!,S$2,FALSE)</f>
        <v>#REF!</v>
      </c>
      <c r="BA192" s="89" t="e">
        <f>VLOOKUP($A192,#REF!,T$2,FALSE)</f>
        <v>#REF!</v>
      </c>
    </row>
    <row r="193" spans="1:53" x14ac:dyDescent="0.25">
      <c r="A193" t="s">
        <v>946</v>
      </c>
      <c r="B193">
        <f>VLOOKUP($A193,Table2.5a!$A$3:$Y$198,'2.5a comparison'!B$2,FALSE)</f>
        <v>332890</v>
      </c>
      <c r="C193">
        <f>VLOOKUP($A193,Table2.5a!$A$3:$Y$198,'2.5a comparison'!C$2,FALSE)</f>
        <v>409</v>
      </c>
      <c r="D193" t="str">
        <f>VLOOKUP($A193,Table2.5a!$A$3:$Y$198,'2.5a comparison'!D$2,FALSE)</f>
        <v>White Mountain, City of</v>
      </c>
      <c r="E193" s="4" t="e">
        <f>(VLOOKUP($A193,Table2.5a!$A$3:$Y$198,E$2,FALSE)-VLOOKUP($A193,#REF!,E$2,FALSE))/VLOOKUP($A193,Table2.5a!$A$3:$Y$198,E$2,FALSE)</f>
        <v>#VALUE!</v>
      </c>
      <c r="F193" s="4" t="e">
        <f>(VLOOKUP($A193,Table2.5a!$A$3:$Y$198,F$2,FALSE)-VLOOKUP($A193,#REF!,F$2,FALSE))/VLOOKUP($A193,Table2.5a!$A$3:$Y$198,F$2,FALSE)</f>
        <v>#VALUE!</v>
      </c>
      <c r="G193" s="4" t="e">
        <f>(VLOOKUP($A193,Table2.5a!$A$3:$Y$198,G$2,FALSE)-VLOOKUP($A193,#REF!,G$2,FALSE))/VLOOKUP($A193,Table2.5a!$A$3:$Y$198,G$2,FALSE)</f>
        <v>#VALUE!</v>
      </c>
      <c r="H193" s="4" t="e">
        <f>(VLOOKUP($A193,Table2.5a!$A$3:$Y$198,H$2,FALSE)-VLOOKUP($A193,#REF!,H$2,FALSE))/VLOOKUP($A193,Table2.5a!$A$3:$Y$198,H$2,FALSE)</f>
        <v>#REF!</v>
      </c>
      <c r="I193" s="4" t="e">
        <f>(VLOOKUP($A193,Table2.5a!$A$3:$Y$198,I$2,FALSE)-VLOOKUP($A193,#REF!,I$2,FALSE))/VLOOKUP($A193,Table2.5a!$A$3:$Y$198,I$2,FALSE)</f>
        <v>#REF!</v>
      </c>
      <c r="J193" s="4" t="e">
        <f>(VLOOKUP($A193,Table2.5a!$A$3:$Y$198,J$2,FALSE)-VLOOKUP($A193,#REF!,J$2,FALSE))/VLOOKUP($A193,Table2.5a!$A$3:$Y$198,J$2,FALSE)</f>
        <v>#REF!</v>
      </c>
      <c r="K193" s="4" t="e">
        <f>(VLOOKUP($A193,Table2.5a!$A$3:$Y$198,K$2,FALSE)-VLOOKUP($A193,#REF!,K$2,FALSE))/VLOOKUP($A193,Table2.5a!$A$3:$Y$198,K$2,FALSE)</f>
        <v>#REF!</v>
      </c>
      <c r="L193" s="4" t="e">
        <f>(VLOOKUP($A193,Table2.5a!$A$3:$Y$198,L$2,FALSE)-VLOOKUP($A193,#REF!,L$2,FALSE))/VLOOKUP($A193,Table2.5a!$A$3:$Y$198,L$2,FALSE)</f>
        <v>#REF!</v>
      </c>
      <c r="M193" s="4" t="e">
        <f>(VLOOKUP($A193,Table2.5a!$A$3:$Y$198,M$2,FALSE)-VLOOKUP($A193,#REF!,M$2,FALSE))/VLOOKUP($A193,Table2.5a!$A$3:$Y$198,M$2,FALSE)</f>
        <v>#REF!</v>
      </c>
      <c r="N193" s="4" t="e">
        <f>(VLOOKUP($A193,Table2.5a!$A$3:$Y$198,N$2,FALSE)-VLOOKUP($A193,#REF!,N$2,FALSE))/VLOOKUP($A193,Table2.5a!$A$3:$Y$198,N$2,FALSE)</f>
        <v>#REF!</v>
      </c>
      <c r="O193" s="4" t="e">
        <f>(VLOOKUP($A193,Table2.5a!$A$3:$Y$198,O$2,FALSE)-VLOOKUP($A193,#REF!,O$2,FALSE))/VLOOKUP($A193,Table2.5a!$A$3:$Y$198,O$2,FALSE)</f>
        <v>#REF!</v>
      </c>
      <c r="P193" s="4" t="e">
        <f>(VLOOKUP($A193,Table2.5a!$A$3:$Y$198,P$2,FALSE)-VLOOKUP($A193,#REF!,P$2,FALSE))/VLOOKUP($A193,Table2.5a!$A$3:$Y$198,P$2,FALSE)</f>
        <v>#REF!</v>
      </c>
      <c r="Q193" s="4" t="e">
        <f>(VLOOKUP($A193,Table2.5a!$A$3:$Y$198,Q$2,FALSE)-VLOOKUP($A193,#REF!,Q$2,FALSE))/VLOOKUP($A193,Table2.5a!$A$3:$Y$198,Q$2,FALSE)</f>
        <v>#REF!</v>
      </c>
      <c r="R193" s="4" t="e">
        <f>(VLOOKUP($A193,Table2.5a!$A$3:$Y$198,R$2,FALSE)-VLOOKUP($A193,#REF!,R$2,FALSE))/VLOOKUP($A193,Table2.5a!$A$3:$Y$198,R$2,FALSE)</f>
        <v>#REF!</v>
      </c>
      <c r="S193" s="4" t="e">
        <f>(VLOOKUP($A193,Table2.5a!$A$3:$Y$198,S$2,FALSE)-VLOOKUP($A193,#REF!,S$2,FALSE))/VLOOKUP($A193,Table2.5a!$A$3:$Y$198,S$2,FALSE)</f>
        <v>#REF!</v>
      </c>
      <c r="T193" s="4" t="e">
        <f>(VLOOKUP($A193,Table2.5a!$A$3:$Y$198,T$2,FALSE)-VLOOKUP($A193,#REF!,T$2,FALSE))/VLOOKUP($A193,Table2.5a!$A$3:$Y$198,T$2,FALSE)</f>
        <v>#REF!</v>
      </c>
      <c r="V193" s="78" t="str">
        <f>VLOOKUP($A193,Table2.5a!$A$3:$Y$198,E$2,FALSE)</f>
        <v>White Mountain</v>
      </c>
      <c r="W193" s="79" t="str">
        <f>VLOOKUP($A193,Table2.5a!$A$3:$Y$198,F$2,FALSE)</f>
        <v>WhiteMountain_grid</v>
      </c>
      <c r="X193" s="79" t="str">
        <f>VLOOKUP($A193,Table2.5a!$A$3:$Y$198,G$2,FALSE)</f>
        <v>Bering Straits</v>
      </c>
      <c r="Y193" s="80">
        <f>VLOOKUP($A193,Table2.5a!$A$3:$Y$198,H$2,FALSE)</f>
        <v>151.46449999999999</v>
      </c>
      <c r="Z193" s="88" t="e">
        <f>VLOOKUP($A193,#REF!,E$2,FALSE)</f>
        <v>#REF!</v>
      </c>
      <c r="AA193" s="66" t="e">
        <f>VLOOKUP($A193,#REF!,F$2,FALSE)</f>
        <v>#REF!</v>
      </c>
      <c r="AB193" s="66" t="e">
        <f>VLOOKUP($A193,#REF!,G$2,FALSE)</f>
        <v>#REF!</v>
      </c>
      <c r="AC193" s="89" t="e">
        <f>VLOOKUP($A193,#REF!,H$2,FALSE)</f>
        <v>#REF!</v>
      </c>
      <c r="AD193" s="65">
        <f>VLOOKUP($A193,Table2.5a!$A$3:$Y$198,I$2,FALSE)</f>
        <v>275.39</v>
      </c>
      <c r="AE193" s="66">
        <f>VLOOKUP($A193,Table2.5a!$A$3:$Y$198,J$2,FALSE)</f>
        <v>67.75</v>
      </c>
      <c r="AF193" s="66">
        <f>VLOOKUP($A193,Table2.5a!$A$3:$Y$198,K$2,FALSE)</f>
        <v>0.54999999999999993</v>
      </c>
      <c r="AG193" s="67">
        <f>VLOOKUP($A193,Table2.5a!$A$3:$Y$198,L$2,FALSE)</f>
        <v>184.01569999999998</v>
      </c>
      <c r="AH193" s="88" t="e">
        <f>VLOOKUP($A193,#REF!,I$2,FALSE)</f>
        <v>#REF!</v>
      </c>
      <c r="AI193" s="66" t="e">
        <f>VLOOKUP($A193,#REF!,J$2,FALSE)</f>
        <v>#REF!</v>
      </c>
      <c r="AJ193" s="66" t="e">
        <f>VLOOKUP($A193,#REF!,K$2,FALSE)</f>
        <v>#REF!</v>
      </c>
      <c r="AK193" s="89" t="e">
        <f>VLOOKUP($A193,#REF!,L$2,FALSE)</f>
        <v>#REF!</v>
      </c>
      <c r="AL193" s="65">
        <f>VLOOKUP($A193,Table2.5a!$A$3:$Y$198,M$2,FALSE)</f>
        <v>334.57400000000001</v>
      </c>
      <c r="AM193" s="66">
        <f>VLOOKUP($A193,Table2.5a!$A$3:$Y$198,N$2,FALSE)</f>
        <v>8</v>
      </c>
      <c r="AN193" s="66">
        <f>VLOOKUP($A193,Table2.5a!$A$3:$Y$198,O$2,FALSE)</f>
        <v>0.54999999999999993</v>
      </c>
      <c r="AO193" s="67">
        <f>VLOOKUP($A193,Table2.5a!$A$3:$Y$198,P$2,FALSE)</f>
        <v>77.780449999999988</v>
      </c>
      <c r="AP193" s="88" t="e">
        <f>VLOOKUP($A193,#REF!,M$2,FALSE)</f>
        <v>#REF!</v>
      </c>
      <c r="AQ193" s="66" t="e">
        <f>VLOOKUP($A193,#REF!,N$2,FALSE)</f>
        <v>#REF!</v>
      </c>
      <c r="AR193" s="96" t="e">
        <f>VLOOKUP($A193,#REF!,O$2,FALSE)</f>
        <v>#REF!</v>
      </c>
      <c r="AS193" s="96" t="e">
        <f>VLOOKUP($A193,#REF!,P$2,FALSE)</f>
        <v>#REF!</v>
      </c>
      <c r="AT193" s="65">
        <f>VLOOKUP($A193,Table2.5a!$A$3:$Y$198,Q$2,FALSE)</f>
        <v>141.41899999999998</v>
      </c>
      <c r="AU193" s="66">
        <f>VLOOKUP($A193,Table2.5a!$A$3:$Y$198,R$2,FALSE)</f>
        <v>28.75</v>
      </c>
      <c r="AV193" s="66">
        <f>VLOOKUP($A193,Table2.5a!$A$3:$Y$198,S$2,FALSE)</f>
        <v>0.54999999999999993</v>
      </c>
      <c r="AW193" s="67">
        <f>VLOOKUP($A193,Table2.5a!$A$3:$Y$198,T$2,FALSE)</f>
        <v>413.26065</v>
      </c>
      <c r="AX193" s="88" t="e">
        <f>VLOOKUP($A193,#REF!,Q$2,FALSE)</f>
        <v>#REF!</v>
      </c>
      <c r="AY193" s="66" t="e">
        <f>VLOOKUP($A193,#REF!,R$2,FALSE)</f>
        <v>#REF!</v>
      </c>
      <c r="AZ193" s="66" t="e">
        <f>VLOOKUP($A193,#REF!,S$2,FALSE)</f>
        <v>#REF!</v>
      </c>
      <c r="BA193" s="89" t="e">
        <f>VLOOKUP($A193,#REF!,T$2,FALSE)</f>
        <v>#REF!</v>
      </c>
    </row>
    <row r="194" spans="1:53" x14ac:dyDescent="0.25">
      <c r="A194" t="s">
        <v>548</v>
      </c>
      <c r="B194">
        <f>VLOOKUP($A194,Table2.5a!$A$3:$Y$198,'2.5a comparison'!B$2,FALSE)</f>
        <v>0</v>
      </c>
      <c r="C194">
        <f>VLOOKUP($A194,Table2.5a!$A$3:$Y$198,'2.5a comparison'!C$2,FALSE)</f>
        <v>111</v>
      </c>
      <c r="D194" t="str">
        <f>VLOOKUP($A194,Table2.5a!$A$3:$Y$198,'2.5a comparison'!D$2,FALSE)</f>
        <v>City of Wrangell - (AK)</v>
      </c>
      <c r="E194" s="4" t="e">
        <f>(VLOOKUP($A194,Table2.5a!$A$3:$Y$198,E$2,FALSE)-VLOOKUP($A194,#REF!,E$2,FALSE))/VLOOKUP($A194,Table2.5a!$A$3:$Y$198,E$2,FALSE)</f>
        <v>#VALUE!</v>
      </c>
      <c r="F194" s="4" t="e">
        <f>(VLOOKUP($A194,Table2.5a!$A$3:$Y$198,F$2,FALSE)-VLOOKUP($A194,#REF!,F$2,FALSE))/VLOOKUP($A194,Table2.5a!$A$3:$Y$198,F$2,FALSE)</f>
        <v>#VALUE!</v>
      </c>
      <c r="G194" s="4" t="e">
        <f>(VLOOKUP($A194,Table2.5a!$A$3:$Y$198,G$2,FALSE)-VLOOKUP($A194,#REF!,G$2,FALSE))/VLOOKUP($A194,Table2.5a!$A$3:$Y$198,G$2,FALSE)</f>
        <v>#VALUE!</v>
      </c>
      <c r="H194" s="4" t="e">
        <f>(VLOOKUP($A194,Table2.5a!$A$3:$Y$198,H$2,FALSE)-VLOOKUP($A194,#REF!,H$2,FALSE))/VLOOKUP($A194,Table2.5a!$A$3:$Y$198,H$2,FALSE)</f>
        <v>#REF!</v>
      </c>
      <c r="I194" s="4" t="e">
        <f>(VLOOKUP($A194,Table2.5a!$A$3:$Y$198,I$2,FALSE)-VLOOKUP($A194,#REF!,I$2,FALSE))/VLOOKUP($A194,Table2.5a!$A$3:$Y$198,I$2,FALSE)</f>
        <v>#REF!</v>
      </c>
      <c r="J194" s="4" t="e">
        <f>(VLOOKUP($A194,Table2.5a!$A$3:$Y$198,J$2,FALSE)-VLOOKUP($A194,#REF!,J$2,FALSE))/VLOOKUP($A194,Table2.5a!$A$3:$Y$198,J$2,FALSE)</f>
        <v>#REF!</v>
      </c>
      <c r="K194" s="4" t="e">
        <f>(VLOOKUP($A194,Table2.5a!$A$3:$Y$198,K$2,FALSE)-VLOOKUP($A194,#REF!,K$2,FALSE))/VLOOKUP($A194,Table2.5a!$A$3:$Y$198,K$2,FALSE)</f>
        <v>#REF!</v>
      </c>
      <c r="L194" s="4" t="e">
        <f>(VLOOKUP($A194,Table2.5a!$A$3:$Y$198,L$2,FALSE)-VLOOKUP($A194,#REF!,L$2,FALSE))/VLOOKUP($A194,Table2.5a!$A$3:$Y$198,L$2,FALSE)</f>
        <v>#REF!</v>
      </c>
      <c r="M194" s="4" t="e">
        <f>(VLOOKUP($A194,Table2.5a!$A$3:$Y$198,M$2,FALSE)-VLOOKUP($A194,#REF!,M$2,FALSE))/VLOOKUP($A194,Table2.5a!$A$3:$Y$198,M$2,FALSE)</f>
        <v>#REF!</v>
      </c>
      <c r="N194" s="4" t="e">
        <f>(VLOOKUP($A194,Table2.5a!$A$3:$Y$198,N$2,FALSE)-VLOOKUP($A194,#REF!,N$2,FALSE))/VLOOKUP($A194,Table2.5a!$A$3:$Y$198,N$2,FALSE)</f>
        <v>#REF!</v>
      </c>
      <c r="O194" s="4" t="e">
        <f>(VLOOKUP($A194,Table2.5a!$A$3:$Y$198,O$2,FALSE)-VLOOKUP($A194,#REF!,O$2,FALSE))/VLOOKUP($A194,Table2.5a!$A$3:$Y$198,O$2,FALSE)</f>
        <v>#REF!</v>
      </c>
      <c r="P194" s="4" t="e">
        <f>(VLOOKUP($A194,Table2.5a!$A$3:$Y$198,P$2,FALSE)-VLOOKUP($A194,#REF!,P$2,FALSE))/VLOOKUP($A194,Table2.5a!$A$3:$Y$198,P$2,FALSE)</f>
        <v>#REF!</v>
      </c>
      <c r="Q194" s="4" t="e">
        <f>(VLOOKUP($A194,Table2.5a!$A$3:$Y$198,Q$2,FALSE)-VLOOKUP($A194,#REF!,Q$2,FALSE))/VLOOKUP($A194,Table2.5a!$A$3:$Y$198,Q$2,FALSE)</f>
        <v>#REF!</v>
      </c>
      <c r="R194" s="4" t="e">
        <f>(VLOOKUP($A194,Table2.5a!$A$3:$Y$198,R$2,FALSE)-VLOOKUP($A194,#REF!,R$2,FALSE))/VLOOKUP($A194,Table2.5a!$A$3:$Y$198,R$2,FALSE)</f>
        <v>#REF!</v>
      </c>
      <c r="S194" s="4" t="e">
        <f>(VLOOKUP($A194,Table2.5a!$A$3:$Y$198,S$2,FALSE)-VLOOKUP($A194,#REF!,S$2,FALSE))/VLOOKUP($A194,Table2.5a!$A$3:$Y$198,S$2,FALSE)</f>
        <v>#VALUE!</v>
      </c>
      <c r="T194" s="4" t="e">
        <f>(VLOOKUP($A194,Table2.5a!$A$3:$Y$198,T$2,FALSE)-VLOOKUP($A194,#REF!,T$2,FALSE))/VLOOKUP($A194,Table2.5a!$A$3:$Y$198,T$2,FALSE)</f>
        <v>#REF!</v>
      </c>
      <c r="V194" s="78" t="str">
        <f>VLOOKUP($A194,Table2.5a!$A$3:$Y$198,E$2,FALSE)</f>
        <v xml:space="preserve">Wrangell, City of </v>
      </c>
      <c r="W194" s="79" t="str">
        <f>VLOOKUP($A194,Table2.5a!$A$3:$Y$198,F$2,FALSE)</f>
        <v>SEAPA_grid</v>
      </c>
      <c r="X194" s="79" t="str">
        <f>VLOOKUP($A194,Table2.5a!$A$3:$Y$198,G$2,FALSE)</f>
        <v>Southeast</v>
      </c>
      <c r="Y194" s="80">
        <f>VLOOKUP($A194,Table2.5a!$A$3:$Y$198,H$2,FALSE)</f>
        <v>0</v>
      </c>
      <c r="Z194" s="88" t="e">
        <f>VLOOKUP($A194,#REF!,E$2,FALSE)</f>
        <v>#REF!</v>
      </c>
      <c r="AA194" s="66" t="e">
        <f>VLOOKUP($A194,#REF!,F$2,FALSE)</f>
        <v>#REF!</v>
      </c>
      <c r="AB194" s="66" t="e">
        <f>VLOOKUP($A194,#REF!,G$2,FALSE)</f>
        <v>#REF!</v>
      </c>
      <c r="AC194" s="89" t="e">
        <f>VLOOKUP($A194,#REF!,H$2,FALSE)</f>
        <v>#REF!</v>
      </c>
      <c r="AD194" s="65">
        <f>VLOOKUP($A194,Table2.5a!$A$3:$Y$198,I$2,FALSE)</f>
        <v>0</v>
      </c>
      <c r="AE194" s="66">
        <f>VLOOKUP($A194,Table2.5a!$A$3:$Y$198,J$2,FALSE)</f>
        <v>0</v>
      </c>
      <c r="AF194" s="66">
        <f>VLOOKUP($A194,Table2.5a!$A$3:$Y$198,K$2,FALSE)</f>
        <v>0</v>
      </c>
      <c r="AG194" s="67">
        <f>VLOOKUP($A194,Table2.5a!$A$3:$Y$198,L$2,FALSE)</f>
        <v>0</v>
      </c>
      <c r="AH194" s="88" t="e">
        <f>VLOOKUP($A194,#REF!,I$2,FALSE)</f>
        <v>#REF!</v>
      </c>
      <c r="AI194" s="66" t="e">
        <f>VLOOKUP($A194,#REF!,J$2,FALSE)</f>
        <v>#REF!</v>
      </c>
      <c r="AJ194" s="66" t="e">
        <f>VLOOKUP($A194,#REF!,K$2,FALSE)</f>
        <v>#REF!</v>
      </c>
      <c r="AK194" s="89" t="e">
        <f>VLOOKUP($A194,#REF!,L$2,FALSE)</f>
        <v>#REF!</v>
      </c>
      <c r="AL194" s="65">
        <f>VLOOKUP($A194,Table2.5a!$A$3:$Y$198,M$2,FALSE)</f>
        <v>0</v>
      </c>
      <c r="AM194" s="66">
        <f>VLOOKUP($A194,Table2.5a!$A$3:$Y$198,N$2,FALSE)</f>
        <v>0</v>
      </c>
      <c r="AN194" s="66">
        <f>VLOOKUP($A194,Table2.5a!$A$3:$Y$198,O$2,FALSE)</f>
        <v>0</v>
      </c>
      <c r="AO194" s="67">
        <f>VLOOKUP($A194,Table2.5a!$A$3:$Y$198,P$2,FALSE)</f>
        <v>0</v>
      </c>
      <c r="AP194" s="88" t="e">
        <f>VLOOKUP($A194,#REF!,M$2,FALSE)</f>
        <v>#REF!</v>
      </c>
      <c r="AQ194" s="66" t="e">
        <f>VLOOKUP($A194,#REF!,N$2,FALSE)</f>
        <v>#REF!</v>
      </c>
      <c r="AR194" s="96" t="e">
        <f>VLOOKUP($A194,#REF!,O$2,FALSE)</f>
        <v>#REF!</v>
      </c>
      <c r="AS194" s="96" t="e">
        <f>VLOOKUP($A194,#REF!,P$2,FALSE)</f>
        <v>#REF!</v>
      </c>
      <c r="AT194" s="65">
        <f>VLOOKUP($A194,Table2.5a!$A$3:$Y$198,Q$2,FALSE)</f>
        <v>0</v>
      </c>
      <c r="AU194" s="66">
        <f>VLOOKUP($A194,Table2.5a!$A$3:$Y$198,R$2,FALSE)</f>
        <v>0</v>
      </c>
      <c r="AV194" s="66" t="str">
        <f>VLOOKUP($A194,Table2.5a!$A$3:$Y$198,S$2,FALSE)</f>
        <v/>
      </c>
      <c r="AW194" s="67">
        <f>VLOOKUP($A194,Table2.5a!$A$3:$Y$198,T$2,FALSE)</f>
        <v>3704</v>
      </c>
      <c r="AX194" s="88" t="e">
        <f>VLOOKUP($A194,#REF!,Q$2,FALSE)</f>
        <v>#REF!</v>
      </c>
      <c r="AY194" s="66" t="e">
        <f>VLOOKUP($A194,#REF!,R$2,FALSE)</f>
        <v>#REF!</v>
      </c>
      <c r="AZ194" s="66" t="e">
        <f>VLOOKUP($A194,#REF!,S$2,FALSE)</f>
        <v>#REF!</v>
      </c>
      <c r="BA194" s="89" t="e">
        <f>VLOOKUP($A194,#REF!,T$2,FALSE)</f>
        <v>#REF!</v>
      </c>
    </row>
    <row r="195" spans="1:53" x14ac:dyDescent="0.25">
      <c r="A195" t="s">
        <v>500</v>
      </c>
      <c r="B195">
        <f>VLOOKUP($A195,Table2.5a!$A$3:$Y$198,'2.5a comparison'!B$2,FALSE)</f>
        <v>332900</v>
      </c>
      <c r="C195">
        <f>VLOOKUP($A195,Table2.5a!$A$3:$Y$198,'2.5a comparison'!C$2,FALSE)</f>
        <v>53</v>
      </c>
      <c r="D195" t="str">
        <f>VLOOKUP($A195,Table2.5a!$A$3:$Y$198,'2.5a comparison'!D$2,FALSE)</f>
        <v>Alaska Village Electric Cooperative</v>
      </c>
      <c r="E195" s="4" t="e">
        <f>(VLOOKUP($A195,Table2.5a!$A$3:$Y$198,E$2,FALSE)-VLOOKUP($A195,#REF!,E$2,FALSE))/VLOOKUP($A195,Table2.5a!$A$3:$Y$198,E$2,FALSE)</f>
        <v>#VALUE!</v>
      </c>
      <c r="F195" s="4" t="e">
        <f>(VLOOKUP($A195,Table2.5a!$A$3:$Y$198,F$2,FALSE)-VLOOKUP($A195,#REF!,F$2,FALSE))/VLOOKUP($A195,Table2.5a!$A$3:$Y$198,F$2,FALSE)</f>
        <v>#VALUE!</v>
      </c>
      <c r="G195" s="4" t="e">
        <f>(VLOOKUP($A195,Table2.5a!$A$3:$Y$198,G$2,FALSE)-VLOOKUP($A195,#REF!,G$2,FALSE))/VLOOKUP($A195,Table2.5a!$A$3:$Y$198,G$2,FALSE)</f>
        <v>#VALUE!</v>
      </c>
      <c r="H195" s="4" t="e">
        <f>(VLOOKUP($A195,Table2.5a!$A$3:$Y$198,H$2,FALSE)-VLOOKUP($A195,#REF!,H$2,FALSE))/VLOOKUP($A195,Table2.5a!$A$3:$Y$198,H$2,FALSE)</f>
        <v>#REF!</v>
      </c>
      <c r="I195" s="4" t="e">
        <f>(VLOOKUP($A195,Table2.5a!$A$3:$Y$198,I$2,FALSE)-VLOOKUP($A195,#REF!,I$2,FALSE))/VLOOKUP($A195,Table2.5a!$A$3:$Y$198,I$2,FALSE)</f>
        <v>#REF!</v>
      </c>
      <c r="J195" s="4" t="e">
        <f>(VLOOKUP($A195,Table2.5a!$A$3:$Y$198,J$2,FALSE)-VLOOKUP($A195,#REF!,J$2,FALSE))/VLOOKUP($A195,Table2.5a!$A$3:$Y$198,J$2,FALSE)</f>
        <v>#REF!</v>
      </c>
      <c r="K195" s="4" t="e">
        <f>(VLOOKUP($A195,Table2.5a!$A$3:$Y$198,K$2,FALSE)-VLOOKUP($A195,#REF!,K$2,FALSE))/VLOOKUP($A195,Table2.5a!$A$3:$Y$198,K$2,FALSE)</f>
        <v>#REF!</v>
      </c>
      <c r="L195" s="4" t="e">
        <f>(VLOOKUP($A195,Table2.5a!$A$3:$Y$198,L$2,FALSE)-VLOOKUP($A195,#REF!,L$2,FALSE))/VLOOKUP($A195,Table2.5a!$A$3:$Y$198,L$2,FALSE)</f>
        <v>#REF!</v>
      </c>
      <c r="M195" s="4" t="e">
        <f>(VLOOKUP($A195,Table2.5a!$A$3:$Y$198,M$2,FALSE)-VLOOKUP($A195,#REF!,M$2,FALSE))/VLOOKUP($A195,Table2.5a!$A$3:$Y$198,M$2,FALSE)</f>
        <v>#REF!</v>
      </c>
      <c r="N195" s="4" t="e">
        <f>(VLOOKUP($A195,Table2.5a!$A$3:$Y$198,N$2,FALSE)-VLOOKUP($A195,#REF!,N$2,FALSE))/VLOOKUP($A195,Table2.5a!$A$3:$Y$198,N$2,FALSE)</f>
        <v>#REF!</v>
      </c>
      <c r="O195" s="4" t="e">
        <f>(VLOOKUP($A195,Table2.5a!$A$3:$Y$198,O$2,FALSE)-VLOOKUP($A195,#REF!,O$2,FALSE))/VLOOKUP($A195,Table2.5a!$A$3:$Y$198,O$2,FALSE)</f>
        <v>#REF!</v>
      </c>
      <c r="P195" s="4" t="e">
        <f>(VLOOKUP($A195,Table2.5a!$A$3:$Y$198,P$2,FALSE)-VLOOKUP($A195,#REF!,P$2,FALSE))/VLOOKUP($A195,Table2.5a!$A$3:$Y$198,P$2,FALSE)</f>
        <v>#REF!</v>
      </c>
      <c r="Q195" s="4" t="e">
        <f>(VLOOKUP($A195,Table2.5a!$A$3:$Y$198,Q$2,FALSE)-VLOOKUP($A195,#REF!,Q$2,FALSE))/VLOOKUP($A195,Table2.5a!$A$3:$Y$198,Q$2,FALSE)</f>
        <v>#REF!</v>
      </c>
      <c r="R195" s="4" t="e">
        <f>(VLOOKUP($A195,Table2.5a!$A$3:$Y$198,R$2,FALSE)-VLOOKUP($A195,#REF!,R$2,FALSE))/VLOOKUP($A195,Table2.5a!$A$3:$Y$198,R$2,FALSE)</f>
        <v>#REF!</v>
      </c>
      <c r="S195" s="4" t="e">
        <f>(VLOOKUP($A195,Table2.5a!$A$3:$Y$198,S$2,FALSE)-VLOOKUP($A195,#REF!,S$2,FALSE))/VLOOKUP($A195,Table2.5a!$A$3:$Y$198,S$2,FALSE)</f>
        <v>#REF!</v>
      </c>
      <c r="T195" s="4" t="e">
        <f>(VLOOKUP($A195,Table2.5a!$A$3:$Y$198,T$2,FALSE)-VLOOKUP($A195,#REF!,T$2,FALSE))/VLOOKUP($A195,Table2.5a!$A$3:$Y$198,T$2,FALSE)</f>
        <v>#REF!</v>
      </c>
      <c r="V195" s="78" t="str">
        <f>VLOOKUP($A195,Table2.5a!$A$3:$Y$198,E$2,FALSE)</f>
        <v>Yakutat</v>
      </c>
      <c r="W195" s="79" t="str">
        <f>VLOOKUP($A195,Table2.5a!$A$3:$Y$198,F$2,FALSE)</f>
        <v>Yakutat_grid</v>
      </c>
      <c r="X195" s="79" t="str">
        <f>VLOOKUP($A195,Table2.5a!$A$3:$Y$198,G$2,FALSE)</f>
        <v>Southeast</v>
      </c>
      <c r="Y195" s="80">
        <f>VLOOKUP($A195,Table2.5a!$A$3:$Y$198,H$2,FALSE)</f>
        <v>560.13190475833335</v>
      </c>
      <c r="Z195" s="88" t="e">
        <f>VLOOKUP($A195,#REF!,E$2,FALSE)</f>
        <v>#REF!</v>
      </c>
      <c r="AA195" s="66" t="e">
        <f>VLOOKUP($A195,#REF!,F$2,FALSE)</f>
        <v>#REF!</v>
      </c>
      <c r="AB195" s="66" t="e">
        <f>VLOOKUP($A195,#REF!,G$2,FALSE)</f>
        <v>#REF!</v>
      </c>
      <c r="AC195" s="89" t="e">
        <f>VLOOKUP($A195,#REF!,H$2,FALSE)</f>
        <v>#REF!</v>
      </c>
      <c r="AD195" s="65">
        <f>VLOOKUP($A195,Table2.5a!$A$3:$Y$198,I$2,FALSE)</f>
        <v>1423.8530000000001</v>
      </c>
      <c r="AE195" s="66">
        <f>VLOOKUP($A195,Table2.5a!$A$3:$Y$198,J$2,FALSE)</f>
        <v>275.66666666666669</v>
      </c>
      <c r="AF195" s="66">
        <f>VLOOKUP($A195,Table2.5a!$A$3:$Y$198,K$2,FALSE)</f>
        <v>0.39339166666666664</v>
      </c>
      <c r="AG195" s="67">
        <f>VLOOKUP($A195,Table2.5a!$A$3:$Y$198,L$2,FALSE)</f>
        <v>860.8412815416666</v>
      </c>
      <c r="AH195" s="88" t="e">
        <f>VLOOKUP($A195,#REF!,I$2,FALSE)</f>
        <v>#REF!</v>
      </c>
      <c r="AI195" s="66" t="e">
        <f>VLOOKUP($A195,#REF!,J$2,FALSE)</f>
        <v>#REF!</v>
      </c>
      <c r="AJ195" s="66" t="e">
        <f>VLOOKUP($A195,#REF!,K$2,FALSE)</f>
        <v>#REF!</v>
      </c>
      <c r="AK195" s="89" t="e">
        <f>VLOOKUP($A195,#REF!,L$2,FALSE)</f>
        <v>#REF!</v>
      </c>
      <c r="AL195" s="65">
        <f>VLOOKUP($A195,Table2.5a!$A$3:$Y$198,M$2,FALSE)</f>
        <v>2188.2550000000001</v>
      </c>
      <c r="AM195" s="66">
        <f>VLOOKUP($A195,Table2.5a!$A$3:$Y$198,N$2,FALSE)</f>
        <v>26.5</v>
      </c>
      <c r="AN195" s="66">
        <f>VLOOKUP($A195,Table2.5a!$A$3:$Y$198,O$2,FALSE)</f>
        <v>0.39339166666666664</v>
      </c>
      <c r="AO195" s="67">
        <f>VLOOKUP($A195,Table2.5a!$A$3:$Y$198,P$2,FALSE)</f>
        <v>860.38691416666654</v>
      </c>
      <c r="AP195" s="88" t="e">
        <f>VLOOKUP($A195,#REF!,M$2,FALSE)</f>
        <v>#REF!</v>
      </c>
      <c r="AQ195" s="66" t="e">
        <f>VLOOKUP($A195,#REF!,N$2,FALSE)</f>
        <v>#REF!</v>
      </c>
      <c r="AR195" s="96" t="e">
        <f>VLOOKUP($A195,#REF!,O$2,FALSE)</f>
        <v>#REF!</v>
      </c>
      <c r="AS195" s="96" t="e">
        <f>VLOOKUP($A195,#REF!,P$2,FALSE)</f>
        <v>#REF!</v>
      </c>
      <c r="AT195" s="65">
        <f>VLOOKUP($A195,Table2.5a!$A$3:$Y$198,Q$2,FALSE)</f>
        <v>2187.1</v>
      </c>
      <c r="AU195" s="66">
        <f>VLOOKUP($A195,Table2.5a!$A$3:$Y$198,R$2,FALSE)</f>
        <v>167.16666666666666</v>
      </c>
      <c r="AV195" s="66">
        <f>VLOOKUP($A195,Table2.5a!$A$3:$Y$198,S$2,FALSE)</f>
        <v>0.39339166666666664</v>
      </c>
      <c r="AW195" s="67">
        <f>VLOOKUP($A195,Table2.5a!$A$3:$Y$198,T$2,FALSE)</f>
        <v>2281.3601004666662</v>
      </c>
      <c r="AX195" s="88" t="e">
        <f>VLOOKUP($A195,#REF!,Q$2,FALSE)</f>
        <v>#REF!</v>
      </c>
      <c r="AY195" s="66" t="e">
        <f>VLOOKUP($A195,#REF!,R$2,FALSE)</f>
        <v>#REF!</v>
      </c>
      <c r="AZ195" s="66" t="e">
        <f>VLOOKUP($A195,#REF!,S$2,FALSE)</f>
        <v>#REF!</v>
      </c>
      <c r="BA195" s="89" t="e">
        <f>VLOOKUP($A195,#REF!,T$2,FALSE)</f>
        <v>#REF!</v>
      </c>
    </row>
    <row r="196" spans="1:53" ht="15.75" thickBot="1" x14ac:dyDescent="0.3">
      <c r="A196" t="s">
        <v>801</v>
      </c>
      <c r="B196">
        <f>VLOOKUP($A196,Table2.5a!$A$3:$Y$198,'2.5a comparison'!B$2,FALSE)</f>
        <v>332070</v>
      </c>
      <c r="C196">
        <f>VLOOKUP($A196,Table2.5a!$A$3:$Y$198,'2.5a comparison'!C$2,FALSE)</f>
        <v>289</v>
      </c>
      <c r="D196" t="str">
        <f>VLOOKUP($A196,Table2.5a!$A$3:$Y$198,'2.5a comparison'!D$2,FALSE)</f>
        <v>King Cove, City of</v>
      </c>
      <c r="E196" s="4" t="e">
        <f>(VLOOKUP($A196,Table2.5a!$A$3:$Y$198,E$2,FALSE)-VLOOKUP($A196,#REF!,E$2,FALSE))/VLOOKUP($A196,Table2.5a!$A$3:$Y$198,E$2,FALSE)</f>
        <v>#VALUE!</v>
      </c>
      <c r="F196" s="4" t="e">
        <f>(VLOOKUP($A196,Table2.5a!$A$3:$Y$198,F$2,FALSE)-VLOOKUP($A196,#REF!,F$2,FALSE))/VLOOKUP($A196,Table2.5a!$A$3:$Y$198,F$2,FALSE)</f>
        <v>#VALUE!</v>
      </c>
      <c r="G196" s="4" t="e">
        <f>(VLOOKUP($A196,Table2.5a!$A$3:$Y$198,G$2,FALSE)-VLOOKUP($A196,#REF!,G$2,FALSE))/VLOOKUP($A196,Table2.5a!$A$3:$Y$198,G$2,FALSE)</f>
        <v>#VALUE!</v>
      </c>
      <c r="H196" s="4" t="e">
        <f>(VLOOKUP($A196,Table2.5a!$A$3:$Y$198,H$2,FALSE)-VLOOKUP($A196,#REF!,H$2,FALSE))/VLOOKUP($A196,Table2.5a!$A$3:$Y$198,H$2,FALSE)</f>
        <v>#REF!</v>
      </c>
      <c r="I196" s="4" t="e">
        <f>(VLOOKUP($A196,Table2.5a!$A$3:$Y$198,I$2,FALSE)-VLOOKUP($A196,#REF!,I$2,FALSE))/VLOOKUP($A196,Table2.5a!$A$3:$Y$198,I$2,FALSE)</f>
        <v>#REF!</v>
      </c>
      <c r="J196" s="4" t="e">
        <f>(VLOOKUP($A196,Table2.5a!$A$3:$Y$198,J$2,FALSE)-VLOOKUP($A196,#REF!,J$2,FALSE))/VLOOKUP($A196,Table2.5a!$A$3:$Y$198,J$2,FALSE)</f>
        <v>#REF!</v>
      </c>
      <c r="K196" s="4" t="e">
        <f>(VLOOKUP($A196,Table2.5a!$A$3:$Y$198,K$2,FALSE)-VLOOKUP($A196,#REF!,K$2,FALSE))/VLOOKUP($A196,Table2.5a!$A$3:$Y$198,K$2,FALSE)</f>
        <v>#REF!</v>
      </c>
      <c r="L196" s="4" t="e">
        <f>(VLOOKUP($A196,Table2.5a!$A$3:$Y$198,L$2,FALSE)-VLOOKUP($A196,#REF!,L$2,FALSE))/VLOOKUP($A196,Table2.5a!$A$3:$Y$198,L$2,FALSE)</f>
        <v>#REF!</v>
      </c>
      <c r="M196" s="4" t="e">
        <f>(VLOOKUP($A196,Table2.5a!$A$3:$Y$198,M$2,FALSE)-VLOOKUP($A196,#REF!,M$2,FALSE))/VLOOKUP($A196,Table2.5a!$A$3:$Y$198,M$2,FALSE)</f>
        <v>#REF!</v>
      </c>
      <c r="N196" s="4" t="e">
        <f>(VLOOKUP($A196,Table2.5a!$A$3:$Y$198,N$2,FALSE)-VLOOKUP($A196,#REF!,N$2,FALSE))/VLOOKUP($A196,Table2.5a!$A$3:$Y$198,N$2,FALSE)</f>
        <v>#REF!</v>
      </c>
      <c r="O196" s="4" t="e">
        <f>(VLOOKUP($A196,Table2.5a!$A$3:$Y$198,O$2,FALSE)-VLOOKUP($A196,#REF!,O$2,FALSE))/VLOOKUP($A196,Table2.5a!$A$3:$Y$198,O$2,FALSE)</f>
        <v>#REF!</v>
      </c>
      <c r="P196" s="4" t="e">
        <f>(VLOOKUP($A196,Table2.5a!$A$3:$Y$198,P$2,FALSE)-VLOOKUP($A196,#REF!,P$2,FALSE))/VLOOKUP($A196,Table2.5a!$A$3:$Y$198,P$2,FALSE)</f>
        <v>#REF!</v>
      </c>
      <c r="Q196" s="4" t="e">
        <f>(VLOOKUP($A196,Table2.5a!$A$3:$Y$198,Q$2,FALSE)-VLOOKUP($A196,#REF!,Q$2,FALSE))/VLOOKUP($A196,Table2.5a!$A$3:$Y$198,Q$2,FALSE)</f>
        <v>#REF!</v>
      </c>
      <c r="R196" s="4" t="e">
        <f>(VLOOKUP($A196,Table2.5a!$A$3:$Y$198,R$2,FALSE)-VLOOKUP($A196,#REF!,R$2,FALSE))/VLOOKUP($A196,Table2.5a!$A$3:$Y$198,R$2,FALSE)</f>
        <v>#REF!</v>
      </c>
      <c r="S196" s="4" t="e">
        <f>(VLOOKUP($A196,Table2.5a!$A$3:$Y$198,S$2,FALSE)-VLOOKUP($A196,#REF!,S$2,FALSE))/VLOOKUP($A196,Table2.5a!$A$3:$Y$198,S$2,FALSE)</f>
        <v>#VALUE!</v>
      </c>
      <c r="T196" s="4" t="e">
        <f>(VLOOKUP($A196,Table2.5a!$A$3:$Y$198,T$2,FALSE)-VLOOKUP($A196,#REF!,T$2,FALSE))/VLOOKUP($A196,Table2.5a!$A$3:$Y$198,T$2,FALSE)</f>
        <v>#REF!</v>
      </c>
      <c r="V196" s="81" t="str">
        <f>VLOOKUP($A196,Table2.5a!$A$3:$Y$198,E$2,FALSE)</f>
        <v>King Cove</v>
      </c>
      <c r="W196" s="82" t="str">
        <f>VLOOKUP($A196,Table2.5a!$A$3:$Y$198,F$2,FALSE)</f>
        <v>King Cove_grid</v>
      </c>
      <c r="X196" s="82" t="str">
        <f>VLOOKUP($A196,Table2.5a!$A$3:$Y$198,G$2,FALSE)</f>
        <v>Aleutians</v>
      </c>
      <c r="Y196" s="83">
        <f>VLOOKUP($A196,Table2.5a!$A$3:$Y$198,H$2,FALSE)</f>
        <v>0</v>
      </c>
      <c r="Z196" s="92" t="e">
        <f>VLOOKUP($A196,#REF!,E$2,FALSE)</f>
        <v>#REF!</v>
      </c>
      <c r="AA196" s="72" t="e">
        <f>VLOOKUP($A196,#REF!,F$2,FALSE)</f>
        <v>#REF!</v>
      </c>
      <c r="AB196" s="72" t="e">
        <f>VLOOKUP($A196,#REF!,G$2,FALSE)</f>
        <v>#REF!</v>
      </c>
      <c r="AC196" s="93" t="e">
        <f>VLOOKUP($A196,#REF!,H$2,FALSE)</f>
        <v>#REF!</v>
      </c>
      <c r="AD196" s="71">
        <f>VLOOKUP($A196,Table2.5a!$A$3:$Y$198,I$2,FALSE)</f>
        <v>0</v>
      </c>
      <c r="AE196" s="72">
        <f>VLOOKUP($A196,Table2.5a!$A$3:$Y$198,J$2,FALSE)</f>
        <v>0</v>
      </c>
      <c r="AF196" s="72">
        <f>VLOOKUP($A196,Table2.5a!$A$3:$Y$198,K$2,FALSE)</f>
        <v>0</v>
      </c>
      <c r="AG196" s="73">
        <f>VLOOKUP($A196,Table2.5a!$A$3:$Y$198,L$2,FALSE)</f>
        <v>0</v>
      </c>
      <c r="AH196" s="92" t="e">
        <f>VLOOKUP($A196,#REF!,I$2,FALSE)</f>
        <v>#REF!</v>
      </c>
      <c r="AI196" s="72" t="e">
        <f>VLOOKUP($A196,#REF!,J$2,FALSE)</f>
        <v>#REF!</v>
      </c>
      <c r="AJ196" s="72" t="e">
        <f>VLOOKUP($A196,#REF!,K$2,FALSE)</f>
        <v>#REF!</v>
      </c>
      <c r="AK196" s="93" t="e">
        <f>VLOOKUP($A196,#REF!,L$2,FALSE)</f>
        <v>#REF!</v>
      </c>
      <c r="AL196" s="71">
        <f>VLOOKUP($A196,Table2.5a!$A$3:$Y$198,M$2,FALSE)</f>
        <v>0</v>
      </c>
      <c r="AM196" s="72">
        <f>VLOOKUP($A196,Table2.5a!$A$3:$Y$198,N$2,FALSE)</f>
        <v>0</v>
      </c>
      <c r="AN196" s="72">
        <f>VLOOKUP($A196,Table2.5a!$A$3:$Y$198,O$2,FALSE)</f>
        <v>0</v>
      </c>
      <c r="AO196" s="73">
        <f>VLOOKUP($A196,Table2.5a!$A$3:$Y$198,P$2,FALSE)</f>
        <v>0</v>
      </c>
      <c r="AP196" s="59" t="e">
        <f>VLOOKUP($A196,#REF!,M$2,FALSE)</f>
        <v>#REF!</v>
      </c>
      <c r="AQ196" s="57" t="e">
        <f>VLOOKUP($A196,#REF!,N$2,FALSE)</f>
        <v>#REF!</v>
      </c>
      <c r="AR196" s="59" t="e">
        <f>VLOOKUP($A196,#REF!,O$2,FALSE)</f>
        <v>#REF!</v>
      </c>
      <c r="AS196" s="59" t="e">
        <f>VLOOKUP($A196,#REF!,P$2,FALSE)</f>
        <v>#REF!</v>
      </c>
      <c r="AT196" s="71">
        <f>VLOOKUP($A196,Table2.5a!$A$3:$Y$198,Q$2,FALSE)</f>
        <v>0</v>
      </c>
      <c r="AU196" s="72">
        <f>VLOOKUP($A196,Table2.5a!$A$3:$Y$198,R$2,FALSE)</f>
        <v>0</v>
      </c>
      <c r="AV196" s="72" t="str">
        <f>VLOOKUP($A196,Table2.5a!$A$3:$Y$198,S$2,FALSE)</f>
        <v/>
      </c>
      <c r="AW196" s="73">
        <f>VLOOKUP($A196,Table2.5a!$A$3:$Y$198,T$2,FALSE)</f>
        <v>0</v>
      </c>
      <c r="AX196" s="92" t="e">
        <f>VLOOKUP($A196,#REF!,Q$2,FALSE)</f>
        <v>#REF!</v>
      </c>
      <c r="AY196" s="72" t="e">
        <f>VLOOKUP($A196,#REF!,R$2,FALSE)</f>
        <v>#REF!</v>
      </c>
      <c r="AZ196" s="72" t="e">
        <f>VLOOKUP($A196,#REF!,S$2,FALSE)</f>
        <v>#REF!</v>
      </c>
      <c r="BA196" s="93" t="e">
        <f>VLOOKUP($A196,#REF!,T$2,FALSE)</f>
        <v>#REF!</v>
      </c>
    </row>
  </sheetData>
  <autoFilter ref="B3:B195" xr:uid="{955A9CD1-F0D7-4683-85E5-18366B707FB7}">
    <sortState xmlns:xlrd2="http://schemas.microsoft.com/office/spreadsheetml/2017/richdata2" ref="B4:B195">
      <sortCondition ref="B3:B195"/>
    </sortState>
  </autoFilter>
  <conditionalFormatting sqref="H3 AP3 AK3 AX3 AS3">
    <cfRule type="cellIs" dxfId="67" priority="21" operator="equal">
      <formula>0</formula>
    </cfRule>
  </conditionalFormatting>
  <conditionalFormatting sqref="E3">
    <cfRule type="cellIs" dxfId="66" priority="20" operator="equal">
      <formula>0</formula>
    </cfRule>
  </conditionalFormatting>
  <conditionalFormatting sqref="I3">
    <cfRule type="cellIs" dxfId="65" priority="19" operator="equal">
      <formula>0</formula>
    </cfRule>
  </conditionalFormatting>
  <conditionalFormatting sqref="L3:M3">
    <cfRule type="cellIs" dxfId="64" priority="18" operator="equal">
      <formula>0</formula>
    </cfRule>
  </conditionalFormatting>
  <conditionalFormatting sqref="P3:Q3">
    <cfRule type="cellIs" dxfId="63" priority="17" operator="equal">
      <formula>0</formula>
    </cfRule>
  </conditionalFormatting>
  <conditionalFormatting sqref="T3">
    <cfRule type="cellIs" dxfId="62" priority="16" operator="equal">
      <formula>0</formula>
    </cfRule>
  </conditionalFormatting>
  <conditionalFormatting sqref="Y3:AC3">
    <cfRule type="cellIs" dxfId="61" priority="15" operator="equal">
      <formula>0</formula>
    </cfRule>
  </conditionalFormatting>
  <conditionalFormatting sqref="V3">
    <cfRule type="cellIs" dxfId="60" priority="14" operator="equal">
      <formula>0</formula>
    </cfRule>
  </conditionalFormatting>
  <conditionalFormatting sqref="AD3">
    <cfRule type="cellIs" dxfId="59" priority="13" operator="equal">
      <formula>0</formula>
    </cfRule>
  </conditionalFormatting>
  <conditionalFormatting sqref="AG3:AL3">
    <cfRule type="cellIs" dxfId="58" priority="12" operator="equal">
      <formula>0</formula>
    </cfRule>
  </conditionalFormatting>
  <conditionalFormatting sqref="AO3:AT3">
    <cfRule type="cellIs" dxfId="57" priority="11" operator="equal">
      <formula>0</formula>
    </cfRule>
  </conditionalFormatting>
  <conditionalFormatting sqref="AW3">
    <cfRule type="cellIs" dxfId="56" priority="10" operator="equal">
      <formula>0</formula>
    </cfRule>
  </conditionalFormatting>
  <conditionalFormatting sqref="AC3">
    <cfRule type="cellIs" dxfId="55" priority="9" operator="equal">
      <formula>0</formula>
    </cfRule>
  </conditionalFormatting>
  <conditionalFormatting sqref="Z3">
    <cfRule type="cellIs" dxfId="54" priority="8" operator="equal">
      <formula>0</formula>
    </cfRule>
  </conditionalFormatting>
  <conditionalFormatting sqref="AH3">
    <cfRule type="cellIs" dxfId="53" priority="7" operator="equal">
      <formula>0</formula>
    </cfRule>
  </conditionalFormatting>
  <conditionalFormatting sqref="BA3">
    <cfRule type="cellIs" dxfId="52" priority="4" operator="equal">
      <formula>0</formula>
    </cfRule>
  </conditionalFormatting>
  <conditionalFormatting sqref="E4:T196">
    <cfRule type="cellIs" dxfId="51" priority="2" operator="lessThan">
      <formula>-0.4</formula>
    </cfRule>
    <cfRule type="cellIs" dxfId="50" priority="3" operator="greaterThan">
      <formula>0.4</formula>
    </cfRule>
  </conditionalFormatting>
  <conditionalFormatting sqref="A1:A1048576">
    <cfRule type="duplicateValues" dxfId="49"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1D8ED-B1F8-473B-876E-E2DB8D704C96}">
  <sheetPr>
    <tabColor rgb="FFFFFF00"/>
  </sheetPr>
  <dimension ref="A1:Q216"/>
  <sheetViews>
    <sheetView workbookViewId="0">
      <pane ySplit="1" topLeftCell="A68" activePane="bottomLeft" state="frozen"/>
      <selection activeCell="E32" sqref="E32"/>
      <selection pane="bottomLeft" activeCell="K1" sqref="K1:K1048576"/>
    </sheetView>
  </sheetViews>
  <sheetFormatPr defaultRowHeight="15" x14ac:dyDescent="0.25"/>
  <cols>
    <col min="1" max="1" width="17.7109375" style="26" bestFit="1" customWidth="1"/>
    <col min="2" max="2" width="11.28515625" style="26" customWidth="1"/>
    <col min="3" max="3" width="10.28515625" customWidth="1"/>
    <col min="4" max="4" width="10.140625" customWidth="1"/>
    <col min="5" max="5" width="10" style="26" bestFit="1" customWidth="1"/>
    <col min="6" max="6" width="9.7109375" style="26" customWidth="1"/>
    <col min="7" max="7" width="44.7109375" bestFit="1" customWidth="1"/>
    <col min="8" max="8" width="22.5703125" customWidth="1"/>
    <col min="9" max="9" width="13.140625" customWidth="1"/>
    <col min="10" max="11" width="15" customWidth="1"/>
    <col min="14" max="14" width="12.7109375" bestFit="1" customWidth="1"/>
    <col min="15" max="15" width="10.7109375" customWidth="1"/>
    <col min="16" max="16" width="44.7109375" bestFit="1" customWidth="1"/>
  </cols>
  <sheetData>
    <row r="1" spans="1:17" s="111" customFormat="1" ht="60" x14ac:dyDescent="0.25">
      <c r="A1" s="108" t="s">
        <v>1173</v>
      </c>
      <c r="B1" s="108" t="s">
        <v>1174</v>
      </c>
      <c r="C1" s="109" t="s">
        <v>1175</v>
      </c>
      <c r="D1" s="109" t="s">
        <v>1176</v>
      </c>
      <c r="E1" s="110" t="s">
        <v>1177</v>
      </c>
      <c r="F1" s="110" t="s">
        <v>1178</v>
      </c>
      <c r="G1" s="109" t="s">
        <v>1179</v>
      </c>
      <c r="H1" s="109" t="s">
        <v>1180</v>
      </c>
      <c r="I1" s="109" t="s">
        <v>1519</v>
      </c>
      <c r="J1" s="109" t="s">
        <v>1181</v>
      </c>
      <c r="K1" s="109" t="s">
        <v>1182</v>
      </c>
      <c r="L1" s="109" t="s">
        <v>1183</v>
      </c>
      <c r="M1" s="109" t="s">
        <v>1184</v>
      </c>
      <c r="N1" s="109" t="s">
        <v>333</v>
      </c>
      <c r="O1" s="108" t="s">
        <v>334</v>
      </c>
      <c r="P1" s="108" t="s">
        <v>1185</v>
      </c>
      <c r="Q1" s="111" t="s">
        <v>1236</v>
      </c>
    </row>
    <row r="2" spans="1:17" x14ac:dyDescent="0.25">
      <c r="A2" t="s">
        <v>1051</v>
      </c>
      <c r="B2" t="s">
        <v>1052</v>
      </c>
      <c r="C2" s="26" t="s">
        <v>582</v>
      </c>
      <c r="D2" s="26">
        <v>331005</v>
      </c>
      <c r="E2" s="112" t="s">
        <v>366</v>
      </c>
      <c r="F2" s="112" t="s">
        <v>1187</v>
      </c>
      <c r="G2" t="s">
        <v>281</v>
      </c>
      <c r="H2" t="s">
        <v>280</v>
      </c>
      <c r="I2">
        <v>684</v>
      </c>
      <c r="J2" t="s">
        <v>1053</v>
      </c>
      <c r="K2" t="s">
        <v>1054</v>
      </c>
      <c r="L2" t="s">
        <v>281</v>
      </c>
      <c r="M2">
        <v>1418109</v>
      </c>
      <c r="N2">
        <v>51.88</v>
      </c>
      <c r="O2">
        <v>-176.65805560000001</v>
      </c>
      <c r="P2" t="s">
        <v>1189</v>
      </c>
      <c r="Q2" t="s">
        <v>281</v>
      </c>
    </row>
    <row r="3" spans="1:17" x14ac:dyDescent="0.25">
      <c r="A3" t="s">
        <v>991</v>
      </c>
      <c r="B3" t="s">
        <v>992</v>
      </c>
      <c r="C3" s="26" t="s">
        <v>582</v>
      </c>
      <c r="D3" s="26">
        <v>331010</v>
      </c>
      <c r="E3" s="112" t="s">
        <v>366</v>
      </c>
      <c r="F3" s="112" t="s">
        <v>1187</v>
      </c>
      <c r="G3" t="s">
        <v>20</v>
      </c>
      <c r="H3" t="s">
        <v>19</v>
      </c>
      <c r="I3">
        <v>449</v>
      </c>
      <c r="J3" t="s">
        <v>993</v>
      </c>
      <c r="K3" t="s">
        <v>994</v>
      </c>
      <c r="L3" t="s">
        <v>20</v>
      </c>
      <c r="M3">
        <v>1398007</v>
      </c>
      <c r="N3">
        <v>56.945555599999999</v>
      </c>
      <c r="O3">
        <v>-154.17027780000001</v>
      </c>
      <c r="P3" t="s">
        <v>188</v>
      </c>
      <c r="Q3" t="s">
        <v>20</v>
      </c>
    </row>
    <row r="4" spans="1:17" x14ac:dyDescent="0.25">
      <c r="A4" t="s">
        <v>954</v>
      </c>
      <c r="B4" t="s">
        <v>955</v>
      </c>
      <c r="C4" s="26">
        <v>192</v>
      </c>
      <c r="D4" s="26">
        <v>331020</v>
      </c>
      <c r="E4" s="112" t="s">
        <v>1186</v>
      </c>
      <c r="F4" s="112" t="s">
        <v>1187</v>
      </c>
      <c r="G4" t="s">
        <v>23</v>
      </c>
      <c r="H4" t="s">
        <v>22</v>
      </c>
      <c r="I4">
        <v>412</v>
      </c>
      <c r="J4" t="s">
        <v>956</v>
      </c>
      <c r="K4" t="s">
        <v>957</v>
      </c>
      <c r="L4" t="s">
        <v>23</v>
      </c>
      <c r="M4">
        <v>1398011</v>
      </c>
      <c r="N4">
        <v>60.909444399999998</v>
      </c>
      <c r="O4">
        <v>-161.4313889</v>
      </c>
      <c r="P4" t="s">
        <v>1188</v>
      </c>
      <c r="Q4" t="s">
        <v>23</v>
      </c>
    </row>
    <row r="5" spans="1:17" x14ac:dyDescent="0.25">
      <c r="A5" s="115" t="s">
        <v>1007</v>
      </c>
      <c r="B5" s="115" t="s">
        <v>1008</v>
      </c>
      <c r="C5" s="116" t="s">
        <v>582</v>
      </c>
      <c r="D5" s="116">
        <v>331030</v>
      </c>
      <c r="E5" s="116" t="s">
        <v>366</v>
      </c>
      <c r="F5" s="116" t="s">
        <v>1187</v>
      </c>
      <c r="G5" s="119" t="s">
        <v>25</v>
      </c>
      <c r="H5" s="119" t="s">
        <v>24</v>
      </c>
      <c r="I5" s="115">
        <v>635</v>
      </c>
      <c r="J5" s="115" t="s">
        <v>1009</v>
      </c>
      <c r="K5" s="115" t="s">
        <v>1010</v>
      </c>
      <c r="L5" s="115" t="s">
        <v>25</v>
      </c>
      <c r="M5" s="115">
        <v>1398012</v>
      </c>
      <c r="N5" s="115">
        <v>60.912222200000002</v>
      </c>
      <c r="O5" s="115">
        <v>-161.2138889</v>
      </c>
      <c r="P5" s="115" t="s">
        <v>1188</v>
      </c>
      <c r="Q5" t="s">
        <v>25</v>
      </c>
    </row>
    <row r="6" spans="1:17" x14ac:dyDescent="0.25">
      <c r="A6" t="s">
        <v>813</v>
      </c>
      <c r="B6" t="s">
        <v>814</v>
      </c>
      <c r="C6" s="26">
        <v>24486</v>
      </c>
      <c r="D6" s="26">
        <v>331040</v>
      </c>
      <c r="E6" s="112" t="s">
        <v>1186</v>
      </c>
      <c r="F6" s="112" t="s">
        <v>1187</v>
      </c>
      <c r="G6" s="31" t="s">
        <v>27</v>
      </c>
      <c r="H6" s="31" t="s">
        <v>26</v>
      </c>
      <c r="I6">
        <v>293</v>
      </c>
      <c r="J6" t="s">
        <v>815</v>
      </c>
      <c r="K6" t="s">
        <v>816</v>
      </c>
      <c r="L6" t="s">
        <v>27</v>
      </c>
      <c r="M6">
        <v>1418123</v>
      </c>
      <c r="N6">
        <v>54.135555600000004</v>
      </c>
      <c r="O6">
        <v>-165.77305559999999</v>
      </c>
      <c r="P6" t="s">
        <v>1189</v>
      </c>
      <c r="Q6" t="s">
        <v>27</v>
      </c>
    </row>
    <row r="7" spans="1:17" x14ac:dyDescent="0.25">
      <c r="A7" t="s">
        <v>562</v>
      </c>
      <c r="B7" t="s">
        <v>563</v>
      </c>
      <c r="C7" s="26">
        <v>221</v>
      </c>
      <c r="D7" s="26">
        <v>331240</v>
      </c>
      <c r="E7" s="112" t="s">
        <v>1186</v>
      </c>
      <c r="F7" s="112" t="s">
        <v>1187</v>
      </c>
      <c r="G7" s="31" t="s">
        <v>51</v>
      </c>
      <c r="H7" s="31" t="s">
        <v>50</v>
      </c>
      <c r="I7">
        <v>169</v>
      </c>
      <c r="J7" t="s">
        <v>588</v>
      </c>
      <c r="K7" t="s">
        <v>589</v>
      </c>
      <c r="L7" t="s">
        <v>51</v>
      </c>
      <c r="M7">
        <v>1398042</v>
      </c>
      <c r="N7">
        <v>62.688888900000002</v>
      </c>
      <c r="O7">
        <v>-164.6152778</v>
      </c>
      <c r="P7" t="s">
        <v>1188</v>
      </c>
      <c r="Q7" t="s">
        <v>51</v>
      </c>
    </row>
    <row r="8" spans="1:17" x14ac:dyDescent="0.25">
      <c r="A8" s="115" t="s">
        <v>1203</v>
      </c>
      <c r="B8" s="115" t="s">
        <v>1204</v>
      </c>
      <c r="C8" s="116">
        <v>49803</v>
      </c>
      <c r="D8" s="116"/>
      <c r="E8" s="116" t="s">
        <v>1186</v>
      </c>
      <c r="F8" s="116" t="s">
        <v>366</v>
      </c>
      <c r="G8" s="119" t="s">
        <v>1205</v>
      </c>
      <c r="H8" s="119" t="s">
        <v>1205</v>
      </c>
      <c r="I8" s="115">
        <v>640</v>
      </c>
      <c r="J8" s="115" t="s">
        <v>453</v>
      </c>
      <c r="K8" s="115" t="s">
        <v>454</v>
      </c>
      <c r="L8" s="115"/>
      <c r="M8" s="115"/>
      <c r="N8" s="115"/>
      <c r="O8" s="115"/>
      <c r="P8" s="115" t="s">
        <v>1200</v>
      </c>
      <c r="Q8" t="s">
        <v>1520</v>
      </c>
    </row>
    <row r="9" spans="1:17" x14ac:dyDescent="0.25">
      <c r="A9" t="s">
        <v>1219</v>
      </c>
      <c r="B9" t="s">
        <v>1220</v>
      </c>
      <c r="C9" s="26">
        <v>288</v>
      </c>
      <c r="D9" s="26"/>
      <c r="E9" s="112" t="s">
        <v>1186</v>
      </c>
      <c r="F9" s="112" t="s">
        <v>366</v>
      </c>
      <c r="G9" s="31" t="s">
        <v>1221</v>
      </c>
      <c r="H9" s="31" t="s">
        <v>1221</v>
      </c>
      <c r="I9">
        <v>345</v>
      </c>
      <c r="J9" t="s">
        <v>453</v>
      </c>
      <c r="K9" t="s">
        <v>454</v>
      </c>
      <c r="P9" t="s">
        <v>1200</v>
      </c>
    </row>
    <row r="10" spans="1:17" x14ac:dyDescent="0.25">
      <c r="A10" s="115" t="s">
        <v>372</v>
      </c>
      <c r="B10" s="115" t="s">
        <v>373</v>
      </c>
      <c r="C10" s="116">
        <v>213</v>
      </c>
      <c r="D10" s="116"/>
      <c r="E10" s="116" t="s">
        <v>1187</v>
      </c>
      <c r="F10" s="116" t="s">
        <v>366</v>
      </c>
      <c r="G10" s="119" t="s">
        <v>28</v>
      </c>
      <c r="H10" s="119" t="s">
        <v>28</v>
      </c>
      <c r="I10" s="115">
        <v>1</v>
      </c>
      <c r="J10" s="115" t="s">
        <v>376</v>
      </c>
      <c r="K10" s="115" t="s">
        <v>377</v>
      </c>
      <c r="L10" s="115" t="s">
        <v>29</v>
      </c>
      <c r="M10" s="115">
        <v>1404263</v>
      </c>
      <c r="N10" s="115">
        <v>58.301944399999996</v>
      </c>
      <c r="O10" s="115">
        <v>-134.4197222</v>
      </c>
      <c r="P10" s="115" t="s">
        <v>1191</v>
      </c>
      <c r="Q10" t="s">
        <v>1237</v>
      </c>
    </row>
    <row r="11" spans="1:17" x14ac:dyDescent="0.25">
      <c r="A11" t="s">
        <v>1215</v>
      </c>
      <c r="B11" t="s">
        <v>1216</v>
      </c>
      <c r="C11" s="26">
        <v>42889</v>
      </c>
      <c r="D11" s="26"/>
      <c r="E11" s="112" t="s">
        <v>1186</v>
      </c>
      <c r="F11" s="112" t="s">
        <v>366</v>
      </c>
      <c r="G11" t="s">
        <v>1217</v>
      </c>
      <c r="H11" t="s">
        <v>1217</v>
      </c>
      <c r="I11">
        <v>0</v>
      </c>
      <c r="J11" t="s">
        <v>453</v>
      </c>
      <c r="K11" t="s">
        <v>454</v>
      </c>
      <c r="P11" t="s">
        <v>1200</v>
      </c>
      <c r="Q11" t="s">
        <v>1217</v>
      </c>
    </row>
    <row r="12" spans="1:17" x14ac:dyDescent="0.25">
      <c r="A12" t="s">
        <v>379</v>
      </c>
      <c r="B12" t="s">
        <v>380</v>
      </c>
      <c r="C12" s="26">
        <v>219</v>
      </c>
      <c r="D12" s="26">
        <v>331050</v>
      </c>
      <c r="E12" s="112" t="s">
        <v>1186</v>
      </c>
      <c r="F12" s="112" t="s">
        <v>1187</v>
      </c>
      <c r="G12" t="s">
        <v>1132</v>
      </c>
      <c r="H12" t="s">
        <v>30</v>
      </c>
      <c r="I12">
        <v>2</v>
      </c>
      <c r="J12" t="s">
        <v>381</v>
      </c>
      <c r="K12" t="s">
        <v>382</v>
      </c>
      <c r="L12" t="s">
        <v>31</v>
      </c>
      <c r="M12">
        <v>1398129</v>
      </c>
      <c r="N12">
        <v>66.565555599999996</v>
      </c>
      <c r="O12">
        <v>-152.64555559999999</v>
      </c>
      <c r="P12" t="s">
        <v>1190</v>
      </c>
      <c r="Q12" t="s">
        <v>1132</v>
      </c>
    </row>
    <row r="13" spans="1:17" x14ac:dyDescent="0.25">
      <c r="A13" t="s">
        <v>1222</v>
      </c>
      <c r="B13" t="s">
        <v>364</v>
      </c>
      <c r="C13" s="26">
        <v>431</v>
      </c>
      <c r="D13" s="26"/>
      <c r="E13" s="112" t="s">
        <v>1186</v>
      </c>
      <c r="F13" s="112" t="s">
        <v>366</v>
      </c>
      <c r="G13" t="s">
        <v>1223</v>
      </c>
      <c r="H13" t="s">
        <v>1223</v>
      </c>
      <c r="I13">
        <v>0</v>
      </c>
    </row>
    <row r="14" spans="1:17" x14ac:dyDescent="0.25">
      <c r="A14" t="s">
        <v>566</v>
      </c>
      <c r="B14" t="s">
        <v>563</v>
      </c>
      <c r="C14" s="26">
        <v>221</v>
      </c>
      <c r="D14" s="26">
        <v>331250</v>
      </c>
      <c r="E14" s="112" t="s">
        <v>1186</v>
      </c>
      <c r="F14" s="112" t="s">
        <v>1187</v>
      </c>
      <c r="G14" t="s">
        <v>52</v>
      </c>
      <c r="H14" t="s">
        <v>50</v>
      </c>
      <c r="I14">
        <v>169</v>
      </c>
      <c r="J14" t="s">
        <v>567</v>
      </c>
      <c r="K14" t="s">
        <v>568</v>
      </c>
      <c r="L14" t="s">
        <v>52</v>
      </c>
      <c r="M14">
        <v>1412509</v>
      </c>
      <c r="N14">
        <v>67.086111099999997</v>
      </c>
      <c r="O14">
        <v>-157.85138889999999</v>
      </c>
      <c r="P14" t="s">
        <v>1193</v>
      </c>
      <c r="Q14" t="s">
        <v>52</v>
      </c>
    </row>
    <row r="15" spans="1:17" x14ac:dyDescent="0.25">
      <c r="A15" t="s">
        <v>758</v>
      </c>
      <c r="B15" t="s">
        <v>759</v>
      </c>
      <c r="C15" s="26">
        <v>26616</v>
      </c>
      <c r="D15" s="26">
        <v>332350</v>
      </c>
      <c r="E15" s="112" t="s">
        <v>1186</v>
      </c>
      <c r="F15" s="112" t="s">
        <v>1187</v>
      </c>
      <c r="G15" t="s">
        <v>236</v>
      </c>
      <c r="H15" t="s">
        <v>235</v>
      </c>
      <c r="I15">
        <v>254</v>
      </c>
      <c r="J15" t="s">
        <v>760</v>
      </c>
      <c r="K15" t="s">
        <v>761</v>
      </c>
      <c r="L15" t="s">
        <v>236</v>
      </c>
      <c r="M15">
        <v>1398235</v>
      </c>
      <c r="N15">
        <v>68.143333299999995</v>
      </c>
      <c r="O15">
        <v>-151.7358333</v>
      </c>
      <c r="P15" t="s">
        <v>1197</v>
      </c>
      <c r="Q15" t="s">
        <v>236</v>
      </c>
    </row>
    <row r="16" spans="1:17" x14ac:dyDescent="0.25">
      <c r="A16" s="115" t="s">
        <v>552</v>
      </c>
      <c r="B16" s="115" t="s">
        <v>553</v>
      </c>
      <c r="C16" s="116">
        <v>599</v>
      </c>
      <c r="D16" s="116"/>
      <c r="E16" s="116" t="s">
        <v>1187</v>
      </c>
      <c r="F16" s="116" t="s">
        <v>366</v>
      </c>
      <c r="G16" s="115" t="s">
        <v>1122</v>
      </c>
      <c r="H16" s="115" t="s">
        <v>1122</v>
      </c>
      <c r="I16" s="115">
        <v>121</v>
      </c>
      <c r="J16" s="115" t="s">
        <v>453</v>
      </c>
      <c r="K16" s="115" t="s">
        <v>454</v>
      </c>
      <c r="L16" s="115" t="s">
        <v>107</v>
      </c>
      <c r="M16" s="115">
        <v>1398242</v>
      </c>
      <c r="N16" s="115">
        <v>61.2180556</v>
      </c>
      <c r="O16" s="115">
        <v>-149.9002778</v>
      </c>
      <c r="P16" t="s">
        <v>1200</v>
      </c>
      <c r="Q16" t="s">
        <v>107</v>
      </c>
    </row>
    <row r="17" spans="1:17" x14ac:dyDescent="0.25">
      <c r="A17" t="s">
        <v>742</v>
      </c>
      <c r="B17" t="s">
        <v>743</v>
      </c>
      <c r="C17" s="26">
        <v>18963</v>
      </c>
      <c r="D17" s="26">
        <v>332650</v>
      </c>
      <c r="E17" s="112" t="s">
        <v>1186</v>
      </c>
      <c r="F17" s="112" t="s">
        <v>1187</v>
      </c>
      <c r="G17" t="s">
        <v>172</v>
      </c>
      <c r="H17" t="s">
        <v>1507</v>
      </c>
      <c r="I17">
        <v>240</v>
      </c>
      <c r="J17" t="s">
        <v>744</v>
      </c>
      <c r="K17" t="s">
        <v>745</v>
      </c>
      <c r="L17" t="s">
        <v>172</v>
      </c>
      <c r="M17">
        <v>1420113</v>
      </c>
      <c r="N17">
        <v>57.503333300000001</v>
      </c>
      <c r="O17">
        <v>-134.58388890000001</v>
      </c>
      <c r="P17" t="s">
        <v>1191</v>
      </c>
      <c r="Q17" t="s">
        <v>172</v>
      </c>
    </row>
    <row r="18" spans="1:17" x14ac:dyDescent="0.25">
      <c r="A18" t="s">
        <v>447</v>
      </c>
      <c r="B18" t="s">
        <v>448</v>
      </c>
      <c r="C18" s="26">
        <v>4959</v>
      </c>
      <c r="D18" s="26">
        <v>331760</v>
      </c>
      <c r="E18" s="112" t="s">
        <v>1186</v>
      </c>
      <c r="F18" s="112" t="s">
        <v>1187</v>
      </c>
      <c r="G18" t="s">
        <v>110</v>
      </c>
      <c r="H18" t="s">
        <v>109</v>
      </c>
      <c r="I18">
        <v>5</v>
      </c>
      <c r="J18" t="s">
        <v>449</v>
      </c>
      <c r="K18" t="s">
        <v>450</v>
      </c>
      <c r="L18" t="s">
        <v>110</v>
      </c>
      <c r="M18">
        <v>1398286</v>
      </c>
      <c r="N18">
        <v>61.578333299999997</v>
      </c>
      <c r="O18">
        <v>-159.52222219999999</v>
      </c>
      <c r="P18" t="s">
        <v>1188</v>
      </c>
      <c r="Q18" t="s">
        <v>110</v>
      </c>
    </row>
    <row r="19" spans="1:17" x14ac:dyDescent="0.25">
      <c r="A19" t="s">
        <v>569</v>
      </c>
      <c r="B19" t="s">
        <v>563</v>
      </c>
      <c r="C19" s="26">
        <v>221</v>
      </c>
      <c r="D19" s="26">
        <v>331260</v>
      </c>
      <c r="E19" s="112" t="s">
        <v>1186</v>
      </c>
      <c r="F19" s="112" t="s">
        <v>1187</v>
      </c>
      <c r="G19" t="s">
        <v>53</v>
      </c>
      <c r="H19" t="s">
        <v>50</v>
      </c>
      <c r="I19">
        <v>169</v>
      </c>
      <c r="J19" t="s">
        <v>570</v>
      </c>
      <c r="K19" t="s">
        <v>571</v>
      </c>
      <c r="L19" t="s">
        <v>53</v>
      </c>
      <c r="M19">
        <v>1398335</v>
      </c>
      <c r="N19">
        <v>62.656111099999997</v>
      </c>
      <c r="O19">
        <v>-160.2066667</v>
      </c>
      <c r="P19" t="s">
        <v>1190</v>
      </c>
      <c r="Q19" t="s">
        <v>53</v>
      </c>
    </row>
    <row r="20" spans="1:17" x14ac:dyDescent="0.25">
      <c r="A20" t="s">
        <v>363</v>
      </c>
      <c r="B20" t="s">
        <v>1224</v>
      </c>
      <c r="C20" s="26">
        <v>409</v>
      </c>
      <c r="D20" s="26"/>
      <c r="E20" s="112" t="s">
        <v>1186</v>
      </c>
      <c r="F20" s="112" t="s">
        <v>366</v>
      </c>
      <c r="G20" t="s">
        <v>365</v>
      </c>
      <c r="H20" t="s">
        <v>1225</v>
      </c>
      <c r="I20">
        <v>0</v>
      </c>
      <c r="J20" t="s">
        <v>368</v>
      </c>
      <c r="K20" t="s">
        <v>369</v>
      </c>
      <c r="L20" t="s">
        <v>367</v>
      </c>
      <c r="M20">
        <v>1866941</v>
      </c>
      <c r="N20">
        <v>70.205555599999997</v>
      </c>
      <c r="O20">
        <v>-148.51166670000001</v>
      </c>
      <c r="P20" t="s">
        <v>1197</v>
      </c>
      <c r="Q20" t="s">
        <v>367</v>
      </c>
    </row>
    <row r="21" spans="1:17" x14ac:dyDescent="0.25">
      <c r="A21" t="s">
        <v>1081</v>
      </c>
      <c r="B21" t="s">
        <v>1082</v>
      </c>
      <c r="C21" s="26" t="s">
        <v>582</v>
      </c>
      <c r="D21" s="26">
        <v>331770</v>
      </c>
      <c r="E21" s="112" t="s">
        <v>366</v>
      </c>
      <c r="F21" s="112" t="s">
        <v>1187</v>
      </c>
      <c r="G21" t="s">
        <v>112</v>
      </c>
      <c r="H21" t="s">
        <v>111</v>
      </c>
      <c r="I21">
        <v>747</v>
      </c>
      <c r="J21" t="s">
        <v>1083</v>
      </c>
      <c r="K21" t="s">
        <v>1084</v>
      </c>
      <c r="L21" t="s">
        <v>112</v>
      </c>
      <c r="M21">
        <v>1398382</v>
      </c>
      <c r="N21">
        <v>68.126944399999999</v>
      </c>
      <c r="O21">
        <v>-145.53777779999999</v>
      </c>
      <c r="P21" t="s">
        <v>1190</v>
      </c>
      <c r="Q21" t="s">
        <v>112</v>
      </c>
    </row>
    <row r="22" spans="1:17" x14ac:dyDescent="0.25">
      <c r="A22" t="s">
        <v>807</v>
      </c>
      <c r="B22" t="s">
        <v>808</v>
      </c>
      <c r="C22" s="26">
        <v>653</v>
      </c>
      <c r="D22" s="26">
        <v>331750</v>
      </c>
      <c r="E22" s="112" t="s">
        <v>1186</v>
      </c>
      <c r="F22" s="112" t="s">
        <v>1187</v>
      </c>
      <c r="G22" t="s">
        <v>114</v>
      </c>
      <c r="H22" t="s">
        <v>809</v>
      </c>
      <c r="I22">
        <v>291</v>
      </c>
      <c r="J22" t="s">
        <v>810</v>
      </c>
      <c r="K22" t="s">
        <v>811</v>
      </c>
      <c r="L22" t="s">
        <v>114</v>
      </c>
      <c r="M22">
        <v>1418170</v>
      </c>
      <c r="N22">
        <v>52.196111100000003</v>
      </c>
      <c r="O22">
        <v>-174.2005556</v>
      </c>
      <c r="P22" t="s">
        <v>1189</v>
      </c>
      <c r="Q22" t="s">
        <v>114</v>
      </c>
    </row>
    <row r="23" spans="1:17" x14ac:dyDescent="0.25">
      <c r="A23" t="s">
        <v>807</v>
      </c>
      <c r="B23" t="s">
        <v>812</v>
      </c>
      <c r="C23" s="26">
        <v>56256</v>
      </c>
      <c r="D23" s="26">
        <v>331750</v>
      </c>
      <c r="E23" s="112" t="s">
        <v>1186</v>
      </c>
      <c r="F23" s="112" t="s">
        <v>1187</v>
      </c>
      <c r="G23" t="s">
        <v>114</v>
      </c>
      <c r="H23" t="s">
        <v>113</v>
      </c>
      <c r="I23">
        <v>291</v>
      </c>
      <c r="J23" t="s">
        <v>810</v>
      </c>
      <c r="K23" t="s">
        <v>811</v>
      </c>
      <c r="L23" t="s">
        <v>114</v>
      </c>
      <c r="M23">
        <v>1418170</v>
      </c>
      <c r="N23">
        <v>52.196111100000003</v>
      </c>
      <c r="O23">
        <v>-174.2005556</v>
      </c>
      <c r="P23" t="s">
        <v>1189</v>
      </c>
      <c r="Q23" t="s">
        <v>114</v>
      </c>
    </row>
    <row r="24" spans="1:17" x14ac:dyDescent="0.25">
      <c r="A24" t="s">
        <v>839</v>
      </c>
      <c r="B24" t="s">
        <v>840</v>
      </c>
      <c r="C24" s="26">
        <v>878</v>
      </c>
      <c r="D24" s="26">
        <v>331780</v>
      </c>
      <c r="E24" s="112" t="s">
        <v>1186</v>
      </c>
      <c r="F24" s="112" t="s">
        <v>1187</v>
      </c>
      <c r="G24" t="s">
        <v>116</v>
      </c>
      <c r="H24" t="s">
        <v>115</v>
      </c>
      <c r="I24">
        <v>337</v>
      </c>
      <c r="J24" t="s">
        <v>841</v>
      </c>
      <c r="K24" t="s">
        <v>842</v>
      </c>
      <c r="L24" t="s">
        <v>116</v>
      </c>
      <c r="M24">
        <v>1699811</v>
      </c>
      <c r="N24">
        <v>60.866944400000001</v>
      </c>
      <c r="O24">
        <v>-162.27305559999999</v>
      </c>
      <c r="P24" t="s">
        <v>1188</v>
      </c>
      <c r="Q24" t="s">
        <v>116</v>
      </c>
    </row>
    <row r="25" spans="1:17" x14ac:dyDescent="0.25">
      <c r="A25" t="s">
        <v>762</v>
      </c>
      <c r="B25" t="s">
        <v>759</v>
      </c>
      <c r="C25" s="26">
        <v>26616</v>
      </c>
      <c r="D25" s="26">
        <v>332360</v>
      </c>
      <c r="E25" s="112" t="s">
        <v>1186</v>
      </c>
      <c r="F25" s="112" t="s">
        <v>1187</v>
      </c>
      <c r="G25" t="s">
        <v>237</v>
      </c>
      <c r="H25" t="s">
        <v>235</v>
      </c>
      <c r="I25">
        <v>254</v>
      </c>
      <c r="J25" t="s">
        <v>763</v>
      </c>
      <c r="K25" t="s">
        <v>764</v>
      </c>
      <c r="L25" t="s">
        <v>237</v>
      </c>
      <c r="M25">
        <v>1406178</v>
      </c>
      <c r="N25">
        <v>70.469166700000002</v>
      </c>
      <c r="O25">
        <v>-157.39944439999999</v>
      </c>
      <c r="P25" t="s">
        <v>1197</v>
      </c>
      <c r="Q25" t="s">
        <v>237</v>
      </c>
    </row>
    <row r="26" spans="1:17" x14ac:dyDescent="0.25">
      <c r="A26" t="s">
        <v>729</v>
      </c>
      <c r="B26" t="s">
        <v>730</v>
      </c>
      <c r="C26" s="26">
        <v>1276</v>
      </c>
      <c r="D26" s="26"/>
      <c r="E26" s="112" t="s">
        <v>1186</v>
      </c>
      <c r="F26" s="112" t="s">
        <v>1187</v>
      </c>
      <c r="G26" t="s">
        <v>117</v>
      </c>
      <c r="H26" t="s">
        <v>117</v>
      </c>
      <c r="I26">
        <v>214</v>
      </c>
      <c r="J26" t="s">
        <v>732</v>
      </c>
      <c r="K26" t="s">
        <v>733</v>
      </c>
      <c r="L26" t="s">
        <v>731</v>
      </c>
      <c r="M26">
        <v>1398635</v>
      </c>
      <c r="N26">
        <v>71.290555600000005</v>
      </c>
      <c r="O26">
        <v>-156.7886111</v>
      </c>
      <c r="P26" t="s">
        <v>1197</v>
      </c>
      <c r="Q26" t="s">
        <v>731</v>
      </c>
    </row>
    <row r="27" spans="1:17" x14ac:dyDescent="0.25">
      <c r="A27" t="s">
        <v>963</v>
      </c>
      <c r="B27" t="s">
        <v>964</v>
      </c>
      <c r="C27" s="26" t="s">
        <v>582</v>
      </c>
      <c r="D27" s="26">
        <v>331790</v>
      </c>
      <c r="E27" s="112" t="s">
        <v>366</v>
      </c>
      <c r="F27" s="112" t="s">
        <v>1187</v>
      </c>
      <c r="G27" t="s">
        <v>119</v>
      </c>
      <c r="H27" t="s">
        <v>118</v>
      </c>
      <c r="I27">
        <v>420</v>
      </c>
      <c r="J27" t="s">
        <v>965</v>
      </c>
      <c r="K27" t="s">
        <v>966</v>
      </c>
      <c r="L27" t="s">
        <v>119</v>
      </c>
      <c r="M27">
        <v>1398776</v>
      </c>
      <c r="N27">
        <v>66.359444400000001</v>
      </c>
      <c r="O27">
        <v>-147.39638890000001</v>
      </c>
      <c r="P27" t="s">
        <v>1190</v>
      </c>
      <c r="Q27" t="s">
        <v>119</v>
      </c>
    </row>
    <row r="28" spans="1:17" x14ac:dyDescent="0.25">
      <c r="A28" t="s">
        <v>486</v>
      </c>
      <c r="B28" t="s">
        <v>487</v>
      </c>
      <c r="C28" s="26">
        <v>1651</v>
      </c>
      <c r="D28" s="26">
        <v>331800</v>
      </c>
      <c r="E28" s="112" t="s">
        <v>1186</v>
      </c>
      <c r="F28" s="112" t="s">
        <v>1187</v>
      </c>
      <c r="G28" t="s">
        <v>1166</v>
      </c>
      <c r="H28" t="s">
        <v>488</v>
      </c>
      <c r="I28">
        <v>43</v>
      </c>
      <c r="J28" t="s">
        <v>490</v>
      </c>
      <c r="K28" t="s">
        <v>491</v>
      </c>
      <c r="L28" t="s">
        <v>120</v>
      </c>
      <c r="M28">
        <v>1398908</v>
      </c>
      <c r="N28">
        <v>60.792222199999998</v>
      </c>
      <c r="O28">
        <v>-161.75583330000001</v>
      </c>
      <c r="P28" t="s">
        <v>1188</v>
      </c>
      <c r="Q28" t="s">
        <v>1166</v>
      </c>
    </row>
    <row r="29" spans="1:17" x14ac:dyDescent="0.25">
      <c r="A29" t="s">
        <v>383</v>
      </c>
      <c r="B29" t="s">
        <v>380</v>
      </c>
      <c r="C29" s="26">
        <v>219</v>
      </c>
      <c r="D29" s="26">
        <v>331060</v>
      </c>
      <c r="E29" s="112" t="s">
        <v>1186</v>
      </c>
      <c r="F29" s="112" t="s">
        <v>1187</v>
      </c>
      <c r="G29" t="s">
        <v>1133</v>
      </c>
      <c r="H29" t="s">
        <v>30</v>
      </c>
      <c r="I29">
        <v>2</v>
      </c>
      <c r="J29" t="s">
        <v>384</v>
      </c>
      <c r="K29" t="s">
        <v>385</v>
      </c>
      <c r="L29" t="s">
        <v>32</v>
      </c>
      <c r="M29">
        <v>1926949</v>
      </c>
      <c r="N29">
        <v>66.918888899999999</v>
      </c>
      <c r="O29">
        <v>-151.51611109999999</v>
      </c>
      <c r="P29" t="s">
        <v>1190</v>
      </c>
      <c r="Q29" t="s">
        <v>1133</v>
      </c>
    </row>
    <row r="30" spans="1:17" x14ac:dyDescent="0.25">
      <c r="A30" t="s">
        <v>1097</v>
      </c>
      <c r="B30" t="s">
        <v>1098</v>
      </c>
      <c r="C30" s="26">
        <v>1747</v>
      </c>
      <c r="D30" s="26">
        <v>331810</v>
      </c>
      <c r="E30" s="112" t="s">
        <v>1186</v>
      </c>
      <c r="F30" s="112" t="s">
        <v>1187</v>
      </c>
      <c r="G30" t="s">
        <v>1100</v>
      </c>
      <c r="H30" t="s">
        <v>1099</v>
      </c>
      <c r="I30">
        <v>767</v>
      </c>
      <c r="J30" t="s">
        <v>1101</v>
      </c>
      <c r="K30" t="s">
        <v>1102</v>
      </c>
      <c r="L30" t="s">
        <v>1100</v>
      </c>
      <c r="M30">
        <v>1399049</v>
      </c>
      <c r="N30">
        <v>66.259035499999996</v>
      </c>
      <c r="O30">
        <v>-145.81901680000001</v>
      </c>
      <c r="P30" t="s">
        <v>1190</v>
      </c>
      <c r="Q30" t="s">
        <v>1100</v>
      </c>
    </row>
    <row r="31" spans="1:17" x14ac:dyDescent="0.25">
      <c r="A31" t="s">
        <v>572</v>
      </c>
      <c r="B31" t="s">
        <v>563</v>
      </c>
      <c r="C31" s="26">
        <v>221</v>
      </c>
      <c r="D31" s="26">
        <v>331270</v>
      </c>
      <c r="E31" s="112" t="s">
        <v>1186</v>
      </c>
      <c r="F31" s="112" t="s">
        <v>1187</v>
      </c>
      <c r="G31" t="s">
        <v>54</v>
      </c>
      <c r="H31" t="s">
        <v>50</v>
      </c>
      <c r="I31">
        <v>169</v>
      </c>
      <c r="J31" t="s">
        <v>573</v>
      </c>
      <c r="K31" t="s">
        <v>574</v>
      </c>
      <c r="L31" t="s">
        <v>54</v>
      </c>
      <c r="M31">
        <v>1420670</v>
      </c>
      <c r="N31">
        <v>65.334722200000002</v>
      </c>
      <c r="O31">
        <v>-166.4891667</v>
      </c>
      <c r="P31" t="s">
        <v>1194</v>
      </c>
      <c r="Q31" t="s">
        <v>54</v>
      </c>
    </row>
    <row r="32" spans="1:17" x14ac:dyDescent="0.25">
      <c r="A32" t="s">
        <v>971</v>
      </c>
      <c r="B32" t="s">
        <v>972</v>
      </c>
      <c r="C32" s="26" t="s">
        <v>582</v>
      </c>
      <c r="D32" s="26">
        <v>331820</v>
      </c>
      <c r="E32" s="112" t="s">
        <v>366</v>
      </c>
      <c r="F32" s="112" t="s">
        <v>1187</v>
      </c>
      <c r="G32" t="s">
        <v>122</v>
      </c>
      <c r="H32" t="s">
        <v>121</v>
      </c>
      <c r="I32">
        <v>432</v>
      </c>
      <c r="J32" t="s">
        <v>973</v>
      </c>
      <c r="K32" t="s">
        <v>974</v>
      </c>
      <c r="L32" t="s">
        <v>122</v>
      </c>
      <c r="M32">
        <v>1412684</v>
      </c>
      <c r="N32">
        <v>65.979722199999998</v>
      </c>
      <c r="O32">
        <v>-161.12305559999999</v>
      </c>
      <c r="P32" t="s">
        <v>1193</v>
      </c>
      <c r="Q32" t="s">
        <v>122</v>
      </c>
    </row>
    <row r="33" spans="1:17" x14ac:dyDescent="0.25">
      <c r="A33" t="s">
        <v>851</v>
      </c>
      <c r="B33" t="s">
        <v>852</v>
      </c>
      <c r="C33" s="26">
        <v>6111</v>
      </c>
      <c r="D33" s="26">
        <v>331830</v>
      </c>
      <c r="E33" s="112" t="s">
        <v>1186</v>
      </c>
      <c r="F33" s="112" t="s">
        <v>1187</v>
      </c>
      <c r="G33" t="s">
        <v>155</v>
      </c>
      <c r="H33" t="s">
        <v>853</v>
      </c>
      <c r="I33">
        <v>341</v>
      </c>
      <c r="J33" t="s">
        <v>854</v>
      </c>
      <c r="K33" t="s">
        <v>855</v>
      </c>
      <c r="L33" t="s">
        <v>155</v>
      </c>
      <c r="M33">
        <v>1400106</v>
      </c>
      <c r="N33">
        <v>65.572500000000005</v>
      </c>
      <c r="O33">
        <v>-144.80305559999999</v>
      </c>
      <c r="P33" t="s">
        <v>1190</v>
      </c>
      <c r="Q33" t="s">
        <v>155</v>
      </c>
    </row>
    <row r="34" spans="1:17" x14ac:dyDescent="0.25">
      <c r="A34" s="115" t="s">
        <v>851</v>
      </c>
      <c r="B34" s="115" t="s">
        <v>856</v>
      </c>
      <c r="C34" s="117">
        <v>56739</v>
      </c>
      <c r="D34" s="116">
        <v>331830</v>
      </c>
      <c r="E34" s="116" t="s">
        <v>1186</v>
      </c>
      <c r="F34" s="116" t="s">
        <v>1187</v>
      </c>
      <c r="G34" s="118" t="s">
        <v>155</v>
      </c>
      <c r="H34" s="118" t="s">
        <v>154</v>
      </c>
      <c r="I34" s="115">
        <v>341</v>
      </c>
      <c r="J34" s="115" t="s">
        <v>854</v>
      </c>
      <c r="K34" s="115" t="s">
        <v>855</v>
      </c>
      <c r="L34" s="115" t="s">
        <v>155</v>
      </c>
      <c r="M34" s="115">
        <v>1400106</v>
      </c>
      <c r="N34" s="115">
        <v>65.572500000000005</v>
      </c>
      <c r="O34" s="115">
        <v>-144.80305559999999</v>
      </c>
      <c r="P34" t="s">
        <v>1190</v>
      </c>
      <c r="Q34" t="s">
        <v>155</v>
      </c>
    </row>
    <row r="35" spans="1:17" x14ac:dyDescent="0.25">
      <c r="A35" s="115" t="s">
        <v>1043</v>
      </c>
      <c r="B35" s="115" t="s">
        <v>1044</v>
      </c>
      <c r="C35" s="117" t="s">
        <v>582</v>
      </c>
      <c r="D35" s="116">
        <v>331840</v>
      </c>
      <c r="E35" s="116" t="s">
        <v>366</v>
      </c>
      <c r="F35" s="116" t="s">
        <v>1187</v>
      </c>
      <c r="G35" s="118" t="s">
        <v>124</v>
      </c>
      <c r="H35" s="118" t="s">
        <v>123</v>
      </c>
      <c r="I35" s="115">
        <v>682</v>
      </c>
      <c r="J35" s="115" t="s">
        <v>1045</v>
      </c>
      <c r="K35" s="115" t="s">
        <v>1046</v>
      </c>
      <c r="L35" s="115" t="s">
        <v>124</v>
      </c>
      <c r="M35" s="115">
        <v>1400128</v>
      </c>
      <c r="N35" s="115">
        <v>66.654444400000003</v>
      </c>
      <c r="O35" s="115">
        <v>-143.7222222</v>
      </c>
      <c r="P35" s="115" t="s">
        <v>1190</v>
      </c>
      <c r="Q35" t="s">
        <v>124</v>
      </c>
    </row>
    <row r="36" spans="1:17" x14ac:dyDescent="0.25">
      <c r="A36" s="115" t="s">
        <v>901</v>
      </c>
      <c r="B36" s="115" t="s">
        <v>902</v>
      </c>
      <c r="C36" s="116">
        <v>3422</v>
      </c>
      <c r="D36" s="116">
        <v>332310</v>
      </c>
      <c r="E36" s="116" t="s">
        <v>1186</v>
      </c>
      <c r="F36" s="116" t="s">
        <v>1187</v>
      </c>
      <c r="G36" s="115" t="s">
        <v>224</v>
      </c>
      <c r="H36" s="115" t="s">
        <v>223</v>
      </c>
      <c r="I36" s="115">
        <v>365</v>
      </c>
      <c r="J36" s="115" t="s">
        <v>903</v>
      </c>
      <c r="K36" s="115" t="s">
        <v>904</v>
      </c>
      <c r="L36" s="115" t="s">
        <v>224</v>
      </c>
      <c r="M36" s="115">
        <v>1400188</v>
      </c>
      <c r="N36" s="115">
        <v>60.16</v>
      </c>
      <c r="O36" s="115">
        <v>-164.2658333</v>
      </c>
      <c r="P36" s="115" t="s">
        <v>1188</v>
      </c>
      <c r="Q36" t="s">
        <v>224</v>
      </c>
    </row>
    <row r="37" spans="1:17" x14ac:dyDescent="0.25">
      <c r="A37" s="115" t="s">
        <v>1055</v>
      </c>
      <c r="B37" s="115" t="s">
        <v>1056</v>
      </c>
      <c r="C37" s="116" t="s">
        <v>582</v>
      </c>
      <c r="D37" s="116">
        <v>331850</v>
      </c>
      <c r="E37" s="116" t="s">
        <v>366</v>
      </c>
      <c r="F37" s="116" t="s">
        <v>1187</v>
      </c>
      <c r="G37" s="119" t="s">
        <v>126</v>
      </c>
      <c r="H37" s="119" t="s">
        <v>125</v>
      </c>
      <c r="I37" s="115">
        <v>686</v>
      </c>
      <c r="J37" s="115" t="s">
        <v>1057</v>
      </c>
      <c r="K37" s="115" t="s">
        <v>1058</v>
      </c>
      <c r="L37" s="115" t="s">
        <v>126</v>
      </c>
      <c r="M37" s="115">
        <v>1421254</v>
      </c>
      <c r="N37" s="115">
        <v>60.063333299999996</v>
      </c>
      <c r="O37" s="115">
        <v>-148.01138889999999</v>
      </c>
      <c r="P37" s="115" t="s">
        <v>1192</v>
      </c>
      <c r="Q37" t="s">
        <v>126</v>
      </c>
    </row>
    <row r="38" spans="1:17" x14ac:dyDescent="0.25">
      <c r="A38" t="s">
        <v>575</v>
      </c>
      <c r="B38" t="s">
        <v>563</v>
      </c>
      <c r="C38" s="26">
        <v>221</v>
      </c>
      <c r="D38" s="26">
        <v>331280</v>
      </c>
      <c r="E38" s="112" t="s">
        <v>1186</v>
      </c>
      <c r="F38" s="112" t="s">
        <v>1187</v>
      </c>
      <c r="G38" t="s">
        <v>55</v>
      </c>
      <c r="H38" t="s">
        <v>50</v>
      </c>
      <c r="I38">
        <v>169</v>
      </c>
      <c r="J38" t="s">
        <v>576</v>
      </c>
      <c r="K38" t="s">
        <v>577</v>
      </c>
      <c r="L38" t="s">
        <v>55</v>
      </c>
      <c r="M38">
        <v>1400219</v>
      </c>
      <c r="N38">
        <v>61.527777800000003</v>
      </c>
      <c r="O38">
        <v>-165.5863889</v>
      </c>
      <c r="P38" t="s">
        <v>1188</v>
      </c>
      <c r="Q38" t="s">
        <v>55</v>
      </c>
    </row>
    <row r="39" spans="1:17" x14ac:dyDescent="0.25">
      <c r="A39" s="115" t="s">
        <v>817</v>
      </c>
      <c r="B39" s="115" t="s">
        <v>818</v>
      </c>
      <c r="C39" s="116">
        <v>3421</v>
      </c>
      <c r="D39" s="116">
        <v>331860</v>
      </c>
      <c r="E39" s="116" t="s">
        <v>1186</v>
      </c>
      <c r="F39" s="116" t="s">
        <v>1187</v>
      </c>
      <c r="G39" s="115" t="s">
        <v>128</v>
      </c>
      <c r="H39" s="115" t="s">
        <v>127</v>
      </c>
      <c r="I39" s="115">
        <v>297</v>
      </c>
      <c r="J39" s="115" t="s">
        <v>819</v>
      </c>
      <c r="K39" s="115" t="s">
        <v>820</v>
      </c>
      <c r="L39" s="115" t="s">
        <v>128</v>
      </c>
      <c r="M39" s="115">
        <v>1400269</v>
      </c>
      <c r="N39" s="115">
        <v>56.295277800000001</v>
      </c>
      <c r="O39" s="115">
        <v>-158.40222220000001</v>
      </c>
      <c r="P39" s="115" t="s">
        <v>1196</v>
      </c>
      <c r="Q39" t="s">
        <v>128</v>
      </c>
    </row>
    <row r="40" spans="1:17" x14ac:dyDescent="0.25">
      <c r="A40" s="115" t="s">
        <v>1011</v>
      </c>
      <c r="B40" s="115" t="s">
        <v>1012</v>
      </c>
      <c r="C40" s="116" t="s">
        <v>582</v>
      </c>
      <c r="D40" s="116">
        <v>331870</v>
      </c>
      <c r="E40" s="116" t="s">
        <v>366</v>
      </c>
      <c r="F40" s="116" t="s">
        <v>1187</v>
      </c>
      <c r="G40" s="115" t="s">
        <v>130</v>
      </c>
      <c r="H40" s="115" t="s">
        <v>129</v>
      </c>
      <c r="I40" s="115">
        <v>658</v>
      </c>
      <c r="J40" s="115" t="s">
        <v>1013</v>
      </c>
      <c r="K40" s="115" t="s">
        <v>1014</v>
      </c>
      <c r="L40" s="115" t="s">
        <v>130</v>
      </c>
      <c r="M40" s="115">
        <v>1400274</v>
      </c>
      <c r="N40" s="115">
        <v>56.308439300000003</v>
      </c>
      <c r="O40" s="115">
        <v>-158.53023909999999</v>
      </c>
      <c r="P40" t="s">
        <v>1196</v>
      </c>
      <c r="Q40" t="s">
        <v>130</v>
      </c>
    </row>
    <row r="41" spans="1:17" x14ac:dyDescent="0.25">
      <c r="A41" s="115" t="s">
        <v>975</v>
      </c>
      <c r="B41" s="115" t="s">
        <v>976</v>
      </c>
      <c r="C41" s="117" t="s">
        <v>582</v>
      </c>
      <c r="D41" s="116">
        <v>331880</v>
      </c>
      <c r="E41" s="116" t="s">
        <v>366</v>
      </c>
      <c r="F41" s="116" t="s">
        <v>1187</v>
      </c>
      <c r="G41" s="118" t="s">
        <v>132</v>
      </c>
      <c r="H41" s="118" t="s">
        <v>131</v>
      </c>
      <c r="I41" s="115">
        <v>437</v>
      </c>
      <c r="J41" s="115" t="s">
        <v>977</v>
      </c>
      <c r="K41" s="115" t="s">
        <v>978</v>
      </c>
      <c r="L41" s="115" t="s">
        <v>132</v>
      </c>
      <c r="M41" s="115">
        <v>1893911</v>
      </c>
      <c r="N41" s="115">
        <v>56.255555600000001</v>
      </c>
      <c r="O41" s="115">
        <v>-158.76249999999999</v>
      </c>
      <c r="P41" s="115" t="s">
        <v>1196</v>
      </c>
      <c r="Q41" t="s">
        <v>132</v>
      </c>
    </row>
    <row r="42" spans="1:17" x14ac:dyDescent="0.25">
      <c r="A42" t="s">
        <v>746</v>
      </c>
      <c r="B42" t="s">
        <v>743</v>
      </c>
      <c r="C42" s="26">
        <v>18963</v>
      </c>
      <c r="D42" s="26">
        <v>332660</v>
      </c>
      <c r="E42" s="112" t="s">
        <v>1186</v>
      </c>
      <c r="F42" s="112" t="s">
        <v>1187</v>
      </c>
      <c r="G42" t="s">
        <v>173</v>
      </c>
      <c r="H42" t="s">
        <v>1507</v>
      </c>
      <c r="I42">
        <v>240</v>
      </c>
      <c r="J42" t="s">
        <v>399</v>
      </c>
      <c r="K42" t="s">
        <v>400</v>
      </c>
      <c r="L42" t="s">
        <v>173</v>
      </c>
      <c r="M42">
        <v>1421022</v>
      </c>
      <c r="N42">
        <v>59.399701999999998</v>
      </c>
      <c r="O42">
        <v>-135.89640890000001</v>
      </c>
      <c r="P42" t="s">
        <v>1191</v>
      </c>
      <c r="Q42" t="s">
        <v>173</v>
      </c>
    </row>
    <row r="43" spans="1:17" x14ac:dyDescent="0.25">
      <c r="A43" t="s">
        <v>386</v>
      </c>
      <c r="B43" t="s">
        <v>380</v>
      </c>
      <c r="C43" s="26">
        <v>219</v>
      </c>
      <c r="D43" s="26">
        <v>331070</v>
      </c>
      <c r="E43" s="112" t="s">
        <v>1186</v>
      </c>
      <c r="F43" s="112" t="s">
        <v>1187</v>
      </c>
      <c r="G43" t="s">
        <v>33</v>
      </c>
      <c r="H43" t="s">
        <v>30</v>
      </c>
      <c r="I43">
        <v>2</v>
      </c>
      <c r="J43" t="s">
        <v>434</v>
      </c>
      <c r="K43" t="s">
        <v>431</v>
      </c>
      <c r="L43" t="s">
        <v>33</v>
      </c>
      <c r="M43">
        <v>1400333</v>
      </c>
      <c r="N43">
        <v>62.571782800000001</v>
      </c>
      <c r="O43">
        <v>-144.6541704</v>
      </c>
      <c r="P43" t="s">
        <v>1192</v>
      </c>
      <c r="Q43" t="s">
        <v>33</v>
      </c>
    </row>
    <row r="44" spans="1:17" x14ac:dyDescent="0.25">
      <c r="A44" t="s">
        <v>905</v>
      </c>
      <c r="B44" t="s">
        <v>906</v>
      </c>
      <c r="C44" s="26">
        <v>3465</v>
      </c>
      <c r="D44" s="26">
        <v>331890</v>
      </c>
      <c r="E44" s="112" t="s">
        <v>1186</v>
      </c>
      <c r="F44" s="112" t="s">
        <v>1187</v>
      </c>
      <c r="G44" t="s">
        <v>134</v>
      </c>
      <c r="H44" t="s">
        <v>133</v>
      </c>
      <c r="I44">
        <v>368</v>
      </c>
      <c r="J44" t="s">
        <v>907</v>
      </c>
      <c r="K44" t="s">
        <v>908</v>
      </c>
      <c r="L44" t="s">
        <v>134</v>
      </c>
      <c r="M44">
        <v>1400337</v>
      </c>
      <c r="N44">
        <v>61.515833299999997</v>
      </c>
      <c r="O44">
        <v>-144.43694439999999</v>
      </c>
      <c r="P44" t="s">
        <v>1192</v>
      </c>
      <c r="Q44" t="s">
        <v>134</v>
      </c>
    </row>
    <row r="45" spans="1:17" x14ac:dyDescent="0.25">
      <c r="A45" t="s">
        <v>857</v>
      </c>
      <c r="B45" t="s">
        <v>858</v>
      </c>
      <c r="C45" s="26">
        <v>12485</v>
      </c>
      <c r="D45" s="26">
        <v>332230</v>
      </c>
      <c r="E45" s="112" t="s">
        <v>1186</v>
      </c>
      <c r="F45" s="112" t="s">
        <v>1187</v>
      </c>
      <c r="G45" t="s">
        <v>212</v>
      </c>
      <c r="H45" t="s">
        <v>211</v>
      </c>
      <c r="I45">
        <v>343</v>
      </c>
      <c r="J45" t="s">
        <v>859</v>
      </c>
      <c r="K45" t="s">
        <v>860</v>
      </c>
      <c r="L45" t="s">
        <v>212</v>
      </c>
      <c r="M45">
        <v>1400376</v>
      </c>
      <c r="N45">
        <v>61.5719444</v>
      </c>
      <c r="O45">
        <v>-159.245</v>
      </c>
      <c r="P45" t="s">
        <v>1188</v>
      </c>
      <c r="Q45" t="s">
        <v>212</v>
      </c>
    </row>
    <row r="46" spans="1:17" x14ac:dyDescent="0.25">
      <c r="A46" t="s">
        <v>451</v>
      </c>
      <c r="B46" t="s">
        <v>452</v>
      </c>
      <c r="C46" s="26">
        <v>3522</v>
      </c>
      <c r="D46" s="26"/>
      <c r="E46" s="112" t="s">
        <v>1187</v>
      </c>
      <c r="F46" s="112" t="s">
        <v>366</v>
      </c>
      <c r="G46" t="s">
        <v>135</v>
      </c>
      <c r="H46" t="s">
        <v>135</v>
      </c>
      <c r="I46">
        <v>8</v>
      </c>
      <c r="J46" t="s">
        <v>453</v>
      </c>
      <c r="K46" t="s">
        <v>454</v>
      </c>
      <c r="L46" t="s">
        <v>107</v>
      </c>
      <c r="M46">
        <v>1398242</v>
      </c>
      <c r="N46">
        <v>61.2180556</v>
      </c>
      <c r="O46">
        <v>-149.9002778</v>
      </c>
      <c r="P46" t="s">
        <v>1200</v>
      </c>
      <c r="Q46" t="s">
        <v>108</v>
      </c>
    </row>
    <row r="47" spans="1:17" x14ac:dyDescent="0.25">
      <c r="A47" t="s">
        <v>780</v>
      </c>
      <c r="B47" t="s">
        <v>781</v>
      </c>
      <c r="C47" s="26" t="s">
        <v>582</v>
      </c>
      <c r="D47" s="26">
        <v>331900</v>
      </c>
      <c r="E47" s="112" t="s">
        <v>366</v>
      </c>
      <c r="F47" s="112" t="s">
        <v>1187</v>
      </c>
      <c r="G47" t="s">
        <v>137</v>
      </c>
      <c r="H47" t="s">
        <v>136</v>
      </c>
      <c r="I47">
        <v>256</v>
      </c>
      <c r="J47" t="s">
        <v>782</v>
      </c>
      <c r="K47" t="s">
        <v>783</v>
      </c>
      <c r="L47" t="s">
        <v>137</v>
      </c>
      <c r="M47">
        <v>1400404</v>
      </c>
      <c r="N47">
        <v>65.825555600000001</v>
      </c>
      <c r="O47">
        <v>-144.06055559999999</v>
      </c>
      <c r="P47" t="s">
        <v>1190</v>
      </c>
      <c r="Q47" t="s">
        <v>137</v>
      </c>
    </row>
    <row r="48" spans="1:17" x14ac:dyDescent="0.25">
      <c r="A48" t="s">
        <v>887</v>
      </c>
      <c r="B48" t="s">
        <v>888</v>
      </c>
      <c r="C48" s="26" t="s">
        <v>582</v>
      </c>
      <c r="D48" s="26">
        <v>331910</v>
      </c>
      <c r="E48" s="112" t="s">
        <v>366</v>
      </c>
      <c r="F48" s="112" t="s">
        <v>1187</v>
      </c>
      <c r="G48" t="s">
        <v>890</v>
      </c>
      <c r="H48" t="s">
        <v>889</v>
      </c>
      <c r="I48">
        <v>360</v>
      </c>
      <c r="J48" t="s">
        <v>891</v>
      </c>
      <c r="K48" t="s">
        <v>892</v>
      </c>
      <c r="L48" t="s">
        <v>890</v>
      </c>
      <c r="M48">
        <v>1400426</v>
      </c>
      <c r="N48">
        <v>58.844166700000002</v>
      </c>
      <c r="O48">
        <v>-158.55083329999999</v>
      </c>
      <c r="P48" t="s">
        <v>1196</v>
      </c>
      <c r="Q48" t="s">
        <v>890</v>
      </c>
    </row>
    <row r="49" spans="1:17" x14ac:dyDescent="0.25">
      <c r="A49" t="s">
        <v>389</v>
      </c>
      <c r="B49" t="s">
        <v>380</v>
      </c>
      <c r="C49" s="26">
        <v>219</v>
      </c>
      <c r="D49" s="26">
        <v>331080</v>
      </c>
      <c r="E49" s="112" t="s">
        <v>1186</v>
      </c>
      <c r="F49" s="112" t="s">
        <v>1187</v>
      </c>
      <c r="G49" t="s">
        <v>34</v>
      </c>
      <c r="H49" t="s">
        <v>30</v>
      </c>
      <c r="I49">
        <v>2</v>
      </c>
      <c r="J49" t="s">
        <v>421</v>
      </c>
      <c r="K49" t="s">
        <v>422</v>
      </c>
      <c r="L49" t="s">
        <v>34</v>
      </c>
      <c r="M49">
        <v>1669437</v>
      </c>
      <c r="N49">
        <v>56.013888899999998</v>
      </c>
      <c r="O49">
        <v>-132.82777780000001</v>
      </c>
      <c r="P49" t="s">
        <v>1191</v>
      </c>
      <c r="Q49" t="s">
        <v>34</v>
      </c>
    </row>
    <row r="50" spans="1:17" x14ac:dyDescent="0.25">
      <c r="A50" t="s">
        <v>517</v>
      </c>
      <c r="B50" t="s">
        <v>518</v>
      </c>
      <c r="C50" s="26">
        <v>6866</v>
      </c>
      <c r="D50" s="26">
        <v>331980</v>
      </c>
      <c r="E50" s="112" t="s">
        <v>1186</v>
      </c>
      <c r="F50" s="112" t="s">
        <v>1187</v>
      </c>
      <c r="G50" t="s">
        <v>153</v>
      </c>
      <c r="H50" t="s">
        <v>152</v>
      </c>
      <c r="I50">
        <v>88</v>
      </c>
      <c r="J50" t="s">
        <v>519</v>
      </c>
      <c r="K50" t="s">
        <v>520</v>
      </c>
      <c r="L50" t="s">
        <v>153</v>
      </c>
      <c r="M50">
        <v>1418448</v>
      </c>
      <c r="N50">
        <v>55.185833299999999</v>
      </c>
      <c r="O50">
        <v>-162.7211111</v>
      </c>
      <c r="P50" t="s">
        <v>1189</v>
      </c>
      <c r="Q50" t="s">
        <v>153</v>
      </c>
    </row>
    <row r="51" spans="1:17" x14ac:dyDescent="0.25">
      <c r="A51" t="s">
        <v>455</v>
      </c>
      <c r="B51" t="s">
        <v>456</v>
      </c>
      <c r="C51" s="26">
        <v>4329</v>
      </c>
      <c r="D51" s="26"/>
      <c r="E51" s="112" t="s">
        <v>1186</v>
      </c>
      <c r="F51" s="112" t="s">
        <v>1187</v>
      </c>
      <c r="G51" t="s">
        <v>457</v>
      </c>
      <c r="H51" t="s">
        <v>457</v>
      </c>
      <c r="I51">
        <v>10</v>
      </c>
      <c r="J51" t="s">
        <v>1199</v>
      </c>
      <c r="K51" t="s">
        <v>460</v>
      </c>
      <c r="L51" t="s">
        <v>138</v>
      </c>
      <c r="M51">
        <v>1412465</v>
      </c>
      <c r="N51">
        <v>61.130833299999999</v>
      </c>
      <c r="O51">
        <v>-146.34833330000001</v>
      </c>
      <c r="P51" t="s">
        <v>1192</v>
      </c>
      <c r="Q51" t="s">
        <v>139</v>
      </c>
    </row>
    <row r="52" spans="1:17" x14ac:dyDescent="0.25">
      <c r="A52" t="s">
        <v>558</v>
      </c>
      <c r="B52" t="s">
        <v>559</v>
      </c>
      <c r="C52" s="26">
        <v>40215</v>
      </c>
      <c r="D52" s="26">
        <v>331920</v>
      </c>
      <c r="E52" s="112" t="s">
        <v>1186</v>
      </c>
      <c r="F52" s="112" t="s">
        <v>1187</v>
      </c>
      <c r="G52" t="s">
        <v>1168</v>
      </c>
      <c r="H52" t="s">
        <v>140</v>
      </c>
      <c r="I52">
        <v>160</v>
      </c>
      <c r="J52" t="s">
        <v>560</v>
      </c>
      <c r="K52" t="s">
        <v>561</v>
      </c>
      <c r="L52" t="s">
        <v>141</v>
      </c>
      <c r="M52">
        <v>1421215</v>
      </c>
      <c r="N52">
        <v>60.542777800000003</v>
      </c>
      <c r="O52">
        <v>-145.75749999999999</v>
      </c>
      <c r="P52" t="s">
        <v>1192</v>
      </c>
      <c r="Q52" t="s">
        <v>1168</v>
      </c>
    </row>
    <row r="53" spans="1:17" x14ac:dyDescent="0.25">
      <c r="A53" t="s">
        <v>428</v>
      </c>
      <c r="B53" t="s">
        <v>380</v>
      </c>
      <c r="C53" s="26">
        <v>219</v>
      </c>
      <c r="D53" s="26">
        <v>331090</v>
      </c>
      <c r="E53" s="112" t="s">
        <v>1186</v>
      </c>
      <c r="F53" s="112" t="s">
        <v>1187</v>
      </c>
      <c r="G53" t="s">
        <v>35</v>
      </c>
      <c r="H53" t="s">
        <v>30</v>
      </c>
      <c r="I53">
        <v>2</v>
      </c>
      <c r="J53" t="s">
        <v>421</v>
      </c>
      <c r="K53" t="s">
        <v>422</v>
      </c>
      <c r="L53" t="s">
        <v>35</v>
      </c>
      <c r="M53">
        <v>1421260</v>
      </c>
      <c r="N53">
        <v>55.476388900000003</v>
      </c>
      <c r="O53">
        <v>-133.14833329999999</v>
      </c>
      <c r="P53" t="s">
        <v>1191</v>
      </c>
      <c r="Q53" t="s">
        <v>35</v>
      </c>
    </row>
    <row r="54" spans="1:17" x14ac:dyDescent="0.25">
      <c r="A54" t="s">
        <v>861</v>
      </c>
      <c r="B54" t="s">
        <v>858</v>
      </c>
      <c r="C54" s="26">
        <v>12485</v>
      </c>
      <c r="D54" s="26">
        <v>332240</v>
      </c>
      <c r="E54" s="112" t="s">
        <v>1186</v>
      </c>
      <c r="F54" s="112" t="s">
        <v>1187</v>
      </c>
      <c r="G54" t="s">
        <v>213</v>
      </c>
      <c r="H54" t="s">
        <v>211</v>
      </c>
      <c r="I54">
        <v>343</v>
      </c>
      <c r="J54" t="s">
        <v>862</v>
      </c>
      <c r="K54" t="s">
        <v>863</v>
      </c>
      <c r="L54" t="s">
        <v>213</v>
      </c>
      <c r="M54">
        <v>1400824</v>
      </c>
      <c r="N54">
        <v>61.87</v>
      </c>
      <c r="O54">
        <v>-158.1108333</v>
      </c>
      <c r="P54" t="s">
        <v>1188</v>
      </c>
      <c r="Q54" t="s">
        <v>213</v>
      </c>
    </row>
    <row r="55" spans="1:17" x14ac:dyDescent="0.25">
      <c r="A55" t="s">
        <v>909</v>
      </c>
      <c r="B55" t="s">
        <v>910</v>
      </c>
      <c r="C55" s="26">
        <v>9416</v>
      </c>
      <c r="D55" s="26">
        <v>332060</v>
      </c>
      <c r="E55" s="112" t="s">
        <v>1186</v>
      </c>
      <c r="F55" s="112" t="s">
        <v>1187</v>
      </c>
      <c r="G55" t="s">
        <v>178</v>
      </c>
      <c r="H55" t="s">
        <v>177</v>
      </c>
      <c r="I55">
        <v>369</v>
      </c>
      <c r="J55" t="s">
        <v>911</v>
      </c>
      <c r="K55" t="s">
        <v>912</v>
      </c>
      <c r="L55" t="s">
        <v>178</v>
      </c>
      <c r="M55">
        <v>1412894</v>
      </c>
      <c r="N55">
        <v>66.075555600000001</v>
      </c>
      <c r="O55">
        <v>-162.71722220000001</v>
      </c>
      <c r="P55" t="s">
        <v>1193</v>
      </c>
      <c r="Q55" t="s">
        <v>178</v>
      </c>
    </row>
    <row r="56" spans="1:17" x14ac:dyDescent="0.25">
      <c r="A56" t="s">
        <v>496</v>
      </c>
      <c r="B56" t="s">
        <v>497</v>
      </c>
      <c r="C56" s="26">
        <v>13870</v>
      </c>
      <c r="D56" s="26">
        <v>332430</v>
      </c>
      <c r="E56" s="112" t="s">
        <v>1186</v>
      </c>
      <c r="F56" s="112" t="s">
        <v>1187</v>
      </c>
      <c r="G56" t="s">
        <v>1171</v>
      </c>
      <c r="H56" t="s">
        <v>245</v>
      </c>
      <c r="I56">
        <v>45</v>
      </c>
      <c r="J56" t="s">
        <v>498</v>
      </c>
      <c r="K56" t="s">
        <v>499</v>
      </c>
      <c r="L56" t="s">
        <v>246</v>
      </c>
      <c r="M56">
        <v>1401203</v>
      </c>
      <c r="N56">
        <v>59.0397222</v>
      </c>
      <c r="O56">
        <v>-158.45750000000001</v>
      </c>
      <c r="P56" t="s">
        <v>1196</v>
      </c>
      <c r="Q56" t="s">
        <v>1171</v>
      </c>
    </row>
    <row r="57" spans="1:17" x14ac:dyDescent="0.25">
      <c r="A57" t="s">
        <v>925</v>
      </c>
      <c r="B57" t="s">
        <v>926</v>
      </c>
      <c r="C57" s="26" t="s">
        <v>582</v>
      </c>
      <c r="D57" s="26">
        <v>331930</v>
      </c>
      <c r="E57" s="112" t="s">
        <v>366</v>
      </c>
      <c r="F57" s="112" t="s">
        <v>1187</v>
      </c>
      <c r="G57" t="s">
        <v>143</v>
      </c>
      <c r="H57" t="s">
        <v>142</v>
      </c>
      <c r="I57">
        <v>383</v>
      </c>
      <c r="J57" t="s">
        <v>927</v>
      </c>
      <c r="K57" t="s">
        <v>928</v>
      </c>
      <c r="L57" t="s">
        <v>143</v>
      </c>
      <c r="M57">
        <v>1401213</v>
      </c>
      <c r="N57">
        <v>65.753765200000004</v>
      </c>
      <c r="O57">
        <v>-168.92314999999999</v>
      </c>
      <c r="P57" t="s">
        <v>1194</v>
      </c>
      <c r="Q57" t="s">
        <v>143</v>
      </c>
    </row>
    <row r="58" spans="1:17" x14ac:dyDescent="0.25">
      <c r="A58" t="s">
        <v>442</v>
      </c>
      <c r="B58" t="s">
        <v>380</v>
      </c>
      <c r="C58" s="26">
        <v>219</v>
      </c>
      <c r="D58" s="26">
        <v>331100</v>
      </c>
      <c r="E58" s="112" t="s">
        <v>1186</v>
      </c>
      <c r="F58" s="112" t="s">
        <v>1187</v>
      </c>
      <c r="G58" t="s">
        <v>1142</v>
      </c>
      <c r="H58" t="s">
        <v>30</v>
      </c>
      <c r="I58">
        <v>2</v>
      </c>
      <c r="J58" t="s">
        <v>438</v>
      </c>
      <c r="K58" t="s">
        <v>439</v>
      </c>
      <c r="L58" t="s">
        <v>443</v>
      </c>
      <c r="M58">
        <v>1401364</v>
      </c>
      <c r="N58">
        <v>63.661388899999999</v>
      </c>
      <c r="O58">
        <v>-144.06444440000001</v>
      </c>
      <c r="P58" t="s">
        <v>1190</v>
      </c>
      <c r="Q58" t="s">
        <v>1142</v>
      </c>
    </row>
    <row r="59" spans="1:17" x14ac:dyDescent="0.25">
      <c r="A59" t="s">
        <v>392</v>
      </c>
      <c r="B59" t="s">
        <v>380</v>
      </c>
      <c r="C59" s="26">
        <v>219</v>
      </c>
      <c r="D59" s="26">
        <v>331110</v>
      </c>
      <c r="E59" s="112" t="s">
        <v>1186</v>
      </c>
      <c r="F59" s="112" t="s">
        <v>1187</v>
      </c>
      <c r="G59" t="s">
        <v>1145</v>
      </c>
      <c r="H59" t="s">
        <v>30</v>
      </c>
      <c r="I59">
        <v>2</v>
      </c>
      <c r="J59" t="s">
        <v>393</v>
      </c>
      <c r="K59" t="s">
        <v>394</v>
      </c>
      <c r="L59" t="s">
        <v>36</v>
      </c>
      <c r="M59">
        <v>1401499</v>
      </c>
      <c r="N59">
        <v>64.788055600000007</v>
      </c>
      <c r="O59">
        <v>-141.19999999999999</v>
      </c>
      <c r="P59" t="s">
        <v>1190</v>
      </c>
      <c r="Q59" t="s">
        <v>1145</v>
      </c>
    </row>
    <row r="60" spans="1:17" x14ac:dyDescent="0.25">
      <c r="A60" t="s">
        <v>578</v>
      </c>
      <c r="B60" t="s">
        <v>563</v>
      </c>
      <c r="C60" s="26">
        <v>221</v>
      </c>
      <c r="D60" s="26">
        <v>331290</v>
      </c>
      <c r="E60" s="112" t="s">
        <v>1186</v>
      </c>
      <c r="F60" s="112" t="s">
        <v>1187</v>
      </c>
      <c r="G60" t="s">
        <v>56</v>
      </c>
      <c r="H60" t="s">
        <v>50</v>
      </c>
      <c r="I60">
        <v>169</v>
      </c>
      <c r="J60" t="s">
        <v>579</v>
      </c>
      <c r="K60" t="s">
        <v>580</v>
      </c>
      <c r="L60" t="s">
        <v>56</v>
      </c>
      <c r="M60">
        <v>1401666</v>
      </c>
      <c r="N60">
        <v>60.218888900000003</v>
      </c>
      <c r="O60">
        <v>-162.02444439999999</v>
      </c>
      <c r="P60" t="s">
        <v>1188</v>
      </c>
      <c r="Q60" t="s">
        <v>56</v>
      </c>
    </row>
    <row r="61" spans="1:17" x14ac:dyDescent="0.25">
      <c r="A61" t="s">
        <v>823</v>
      </c>
      <c r="B61" t="s">
        <v>824</v>
      </c>
      <c r="C61" s="26">
        <v>5553</v>
      </c>
      <c r="D61" s="26">
        <v>331940</v>
      </c>
      <c r="E61" s="112" t="s">
        <v>1186</v>
      </c>
      <c r="F61" s="112" t="s">
        <v>1187</v>
      </c>
      <c r="G61" t="s">
        <v>145</v>
      </c>
      <c r="H61" t="s">
        <v>144</v>
      </c>
      <c r="I61">
        <v>320</v>
      </c>
      <c r="J61" t="s">
        <v>825</v>
      </c>
      <c r="K61" t="s">
        <v>826</v>
      </c>
      <c r="L61" t="s">
        <v>145</v>
      </c>
      <c r="M61">
        <v>1401686</v>
      </c>
      <c r="N61">
        <v>58.215555600000002</v>
      </c>
      <c r="O61">
        <v>-157.37583330000001</v>
      </c>
      <c r="P61" t="s">
        <v>1196</v>
      </c>
      <c r="Q61" t="s">
        <v>145</v>
      </c>
    </row>
    <row r="62" spans="1:17" x14ac:dyDescent="0.25">
      <c r="A62" t="s">
        <v>823</v>
      </c>
      <c r="B62" t="s">
        <v>824</v>
      </c>
      <c r="C62" s="26">
        <v>57351</v>
      </c>
      <c r="D62" s="26"/>
      <c r="E62" s="112" t="s">
        <v>1186</v>
      </c>
      <c r="F62" s="112" t="s">
        <v>1187</v>
      </c>
      <c r="G62" t="s">
        <v>145</v>
      </c>
      <c r="H62" t="s">
        <v>144</v>
      </c>
      <c r="I62">
        <v>320</v>
      </c>
      <c r="J62" t="s">
        <v>825</v>
      </c>
      <c r="K62" t="s">
        <v>826</v>
      </c>
      <c r="L62" t="s">
        <v>145</v>
      </c>
      <c r="M62">
        <v>1401686</v>
      </c>
      <c r="N62">
        <v>58.215555600000002</v>
      </c>
      <c r="O62">
        <v>-157.37583330000001</v>
      </c>
      <c r="P62" t="s">
        <v>1196</v>
      </c>
      <c r="Q62" t="s">
        <v>145</v>
      </c>
    </row>
    <row r="63" spans="1:17" x14ac:dyDescent="0.25">
      <c r="A63" t="s">
        <v>581</v>
      </c>
      <c r="B63" t="s">
        <v>1063</v>
      </c>
      <c r="C63" s="26" t="s">
        <v>582</v>
      </c>
      <c r="D63" s="26">
        <v>331950</v>
      </c>
      <c r="E63" s="112" t="s">
        <v>366</v>
      </c>
      <c r="F63" s="112" t="s">
        <v>1187</v>
      </c>
      <c r="G63" t="s">
        <v>57</v>
      </c>
      <c r="H63" t="s">
        <v>1342</v>
      </c>
      <c r="I63">
        <v>688</v>
      </c>
      <c r="J63" t="s">
        <v>648</v>
      </c>
      <c r="K63" t="s">
        <v>649</v>
      </c>
      <c r="L63" t="s">
        <v>57</v>
      </c>
      <c r="M63">
        <v>1401738</v>
      </c>
      <c r="N63">
        <v>59.349722200000002</v>
      </c>
      <c r="O63">
        <v>-157.47527779999999</v>
      </c>
      <c r="P63" t="s">
        <v>1196</v>
      </c>
      <c r="Q63" t="s">
        <v>57</v>
      </c>
    </row>
    <row r="64" spans="1:17" x14ac:dyDescent="0.25">
      <c r="A64" t="s">
        <v>1065</v>
      </c>
      <c r="B64" t="s">
        <v>1066</v>
      </c>
      <c r="C64" s="26">
        <v>5721</v>
      </c>
      <c r="D64" s="26">
        <v>331960</v>
      </c>
      <c r="E64" s="112" t="s">
        <v>1186</v>
      </c>
      <c r="F64" s="112" t="s">
        <v>1187</v>
      </c>
      <c r="G64" t="s">
        <v>147</v>
      </c>
      <c r="H64" t="s">
        <v>146</v>
      </c>
      <c r="I64">
        <v>701</v>
      </c>
      <c r="J64" t="s">
        <v>1067</v>
      </c>
      <c r="K64" t="s">
        <v>1068</v>
      </c>
      <c r="L64" t="s">
        <v>147</v>
      </c>
      <c r="M64">
        <v>1401787</v>
      </c>
      <c r="N64">
        <v>58.194444400000002</v>
      </c>
      <c r="O64">
        <v>-136.34333330000001</v>
      </c>
      <c r="P64" t="s">
        <v>1191</v>
      </c>
      <c r="Q64" t="s">
        <v>147</v>
      </c>
    </row>
    <row r="65" spans="1:17" x14ac:dyDescent="0.25">
      <c r="A65" t="s">
        <v>585</v>
      </c>
      <c r="B65" t="s">
        <v>563</v>
      </c>
      <c r="C65" s="26">
        <v>221</v>
      </c>
      <c r="D65" s="26">
        <v>331300</v>
      </c>
      <c r="E65" s="112" t="s">
        <v>1186</v>
      </c>
      <c r="F65" s="112" t="s">
        <v>1187</v>
      </c>
      <c r="G65" t="s">
        <v>58</v>
      </c>
      <c r="H65" t="s">
        <v>50</v>
      </c>
      <c r="I65">
        <v>169</v>
      </c>
      <c r="J65" t="s">
        <v>586</v>
      </c>
      <c r="K65" t="s">
        <v>587</v>
      </c>
      <c r="L65" t="s">
        <v>58</v>
      </c>
      <c r="M65">
        <v>1401788</v>
      </c>
      <c r="N65">
        <v>64.617500000000007</v>
      </c>
      <c r="O65">
        <v>-162.2605556</v>
      </c>
      <c r="P65" t="s">
        <v>1194</v>
      </c>
      <c r="Q65" t="s">
        <v>58</v>
      </c>
    </row>
    <row r="66" spans="1:17" x14ac:dyDescent="0.25">
      <c r="A66" t="s">
        <v>590</v>
      </c>
      <c r="B66" t="s">
        <v>563</v>
      </c>
      <c r="C66" s="26">
        <v>221</v>
      </c>
      <c r="D66" s="26">
        <v>331310</v>
      </c>
      <c r="E66" s="112" t="s">
        <v>1186</v>
      </c>
      <c r="F66" s="112" t="s">
        <v>1187</v>
      </c>
      <c r="G66" t="s">
        <v>59</v>
      </c>
      <c r="H66" t="s">
        <v>50</v>
      </c>
      <c r="I66">
        <v>169</v>
      </c>
      <c r="J66" t="s">
        <v>588</v>
      </c>
      <c r="K66" t="s">
        <v>589</v>
      </c>
      <c r="L66" t="s">
        <v>59</v>
      </c>
      <c r="M66">
        <v>1401837</v>
      </c>
      <c r="N66">
        <v>62.777777800000003</v>
      </c>
      <c r="O66">
        <v>-164.52305559999999</v>
      </c>
      <c r="P66" t="s">
        <v>1188</v>
      </c>
      <c r="Q66" t="s">
        <v>59</v>
      </c>
    </row>
    <row r="67" spans="1:17" x14ac:dyDescent="0.25">
      <c r="A67" t="s">
        <v>979</v>
      </c>
      <c r="B67" t="s">
        <v>980</v>
      </c>
      <c r="C67" s="26" t="s">
        <v>582</v>
      </c>
      <c r="D67" s="26">
        <v>331970</v>
      </c>
      <c r="E67" s="112" t="s">
        <v>366</v>
      </c>
      <c r="F67" s="112" t="s">
        <v>1187</v>
      </c>
      <c r="G67" t="s">
        <v>149</v>
      </c>
      <c r="H67" t="s">
        <v>148</v>
      </c>
      <c r="I67">
        <v>442</v>
      </c>
      <c r="J67" t="s">
        <v>981</v>
      </c>
      <c r="K67" t="s">
        <v>982</v>
      </c>
      <c r="L67" t="s">
        <v>149</v>
      </c>
      <c r="M67">
        <v>1418574</v>
      </c>
      <c r="N67">
        <v>54.850833299999998</v>
      </c>
      <c r="O67">
        <v>-163.41499999999999</v>
      </c>
      <c r="P67" t="s">
        <v>1189</v>
      </c>
      <c r="Q67" t="s">
        <v>149</v>
      </c>
    </row>
    <row r="68" spans="1:17" x14ac:dyDescent="0.25">
      <c r="A68" t="s">
        <v>509</v>
      </c>
      <c r="B68" t="s">
        <v>510</v>
      </c>
      <c r="C68" s="26">
        <v>7833</v>
      </c>
      <c r="D68" s="26">
        <v>332020</v>
      </c>
      <c r="E68" s="112" t="s">
        <v>1186</v>
      </c>
      <c r="F68" s="112" t="s">
        <v>1187</v>
      </c>
      <c r="G68" t="s">
        <v>164</v>
      </c>
      <c r="H68" t="s">
        <v>163</v>
      </c>
      <c r="I68">
        <v>63</v>
      </c>
      <c r="J68" t="s">
        <v>511</v>
      </c>
      <c r="K68" t="s">
        <v>512</v>
      </c>
      <c r="L68" t="s">
        <v>164</v>
      </c>
      <c r="M68">
        <v>1402276</v>
      </c>
      <c r="N68">
        <v>66.564722200000006</v>
      </c>
      <c r="O68">
        <v>-145.2738889</v>
      </c>
      <c r="P68" t="s">
        <v>1190</v>
      </c>
      <c r="Q68" t="s">
        <v>164</v>
      </c>
    </row>
    <row r="69" spans="1:17" x14ac:dyDescent="0.25">
      <c r="A69" t="s">
        <v>786</v>
      </c>
      <c r="B69" t="s">
        <v>787</v>
      </c>
      <c r="C69" s="26">
        <v>6915</v>
      </c>
      <c r="D69" s="26">
        <v>331990</v>
      </c>
      <c r="E69" s="112" t="s">
        <v>1186</v>
      </c>
      <c r="F69" s="112" t="s">
        <v>1187</v>
      </c>
      <c r="G69" t="s">
        <v>151</v>
      </c>
      <c r="H69" t="s">
        <v>150</v>
      </c>
      <c r="I69">
        <v>274</v>
      </c>
      <c r="J69" t="s">
        <v>788</v>
      </c>
      <c r="K69" t="s">
        <v>789</v>
      </c>
      <c r="L69" t="s">
        <v>151</v>
      </c>
      <c r="M69">
        <v>1402457</v>
      </c>
      <c r="N69">
        <v>64.733333299999998</v>
      </c>
      <c r="O69">
        <v>-156.92750000000001</v>
      </c>
      <c r="P69" t="s">
        <v>1190</v>
      </c>
      <c r="Q69" t="s">
        <v>151</v>
      </c>
    </row>
    <row r="70" spans="1:17" x14ac:dyDescent="0.25">
      <c r="A70" t="s">
        <v>592</v>
      </c>
      <c r="B70" t="s">
        <v>563</v>
      </c>
      <c r="C70" s="26">
        <v>221</v>
      </c>
      <c r="D70" s="26">
        <v>331320</v>
      </c>
      <c r="E70" s="112" t="s">
        <v>1186</v>
      </c>
      <c r="F70" s="112" t="s">
        <v>1187</v>
      </c>
      <c r="G70" t="s">
        <v>60</v>
      </c>
      <c r="H70" t="s">
        <v>50</v>
      </c>
      <c r="I70">
        <v>169</v>
      </c>
      <c r="J70" t="s">
        <v>593</v>
      </c>
      <c r="K70" t="s">
        <v>594</v>
      </c>
      <c r="L70" t="s">
        <v>60</v>
      </c>
      <c r="M70">
        <v>1402463</v>
      </c>
      <c r="N70">
        <v>63.779722200000002</v>
      </c>
      <c r="O70">
        <v>-171.74111110000001</v>
      </c>
      <c r="P70" t="s">
        <v>1194</v>
      </c>
      <c r="Q70" t="s">
        <v>60</v>
      </c>
    </row>
    <row r="71" spans="1:17" x14ac:dyDescent="0.25">
      <c r="A71" t="s">
        <v>461</v>
      </c>
      <c r="B71" t="s">
        <v>462</v>
      </c>
      <c r="C71" s="26">
        <v>7353</v>
      </c>
      <c r="D71" s="26"/>
      <c r="E71" s="112" t="s">
        <v>1187</v>
      </c>
      <c r="F71" s="112" t="s">
        <v>366</v>
      </c>
      <c r="G71" t="s">
        <v>156</v>
      </c>
      <c r="H71" t="s">
        <v>156</v>
      </c>
      <c r="I71">
        <v>13</v>
      </c>
      <c r="J71" t="s">
        <v>453</v>
      </c>
      <c r="K71" t="s">
        <v>454</v>
      </c>
      <c r="L71" t="s">
        <v>157</v>
      </c>
      <c r="M71">
        <v>1401958</v>
      </c>
      <c r="N71">
        <v>64.837777799999998</v>
      </c>
      <c r="O71">
        <v>-147.7163889</v>
      </c>
      <c r="P71" t="s">
        <v>1200</v>
      </c>
      <c r="Q71" t="s">
        <v>158</v>
      </c>
    </row>
    <row r="72" spans="1:17" x14ac:dyDescent="0.25">
      <c r="A72" t="s">
        <v>913</v>
      </c>
      <c r="B72" t="s">
        <v>914</v>
      </c>
      <c r="C72" s="26" t="s">
        <v>582</v>
      </c>
      <c r="D72" s="26">
        <v>332000</v>
      </c>
      <c r="E72" s="112" t="s">
        <v>366</v>
      </c>
      <c r="F72" s="112" t="s">
        <v>1187</v>
      </c>
      <c r="G72" t="s">
        <v>160</v>
      </c>
      <c r="H72" t="s">
        <v>159</v>
      </c>
      <c r="I72">
        <v>373</v>
      </c>
      <c r="J72" t="s">
        <v>915</v>
      </c>
      <c r="K72" t="s">
        <v>916</v>
      </c>
      <c r="L72" t="s">
        <v>160</v>
      </c>
      <c r="M72">
        <v>1402760</v>
      </c>
      <c r="N72">
        <v>64.5433333</v>
      </c>
      <c r="O72">
        <v>-163.02916669999999</v>
      </c>
      <c r="P72" t="s">
        <v>1194</v>
      </c>
      <c r="Q72" t="s">
        <v>160</v>
      </c>
    </row>
    <row r="73" spans="1:17" x14ac:dyDescent="0.25">
      <c r="A73" t="s">
        <v>595</v>
      </c>
      <c r="B73" t="s">
        <v>563</v>
      </c>
      <c r="C73" s="26">
        <v>221</v>
      </c>
      <c r="D73" s="26">
        <v>331330</v>
      </c>
      <c r="E73" s="112" t="s">
        <v>1186</v>
      </c>
      <c r="F73" s="112" t="s">
        <v>1187</v>
      </c>
      <c r="G73" t="s">
        <v>61</v>
      </c>
      <c r="H73" t="s">
        <v>50</v>
      </c>
      <c r="I73">
        <v>169</v>
      </c>
      <c r="J73" t="s">
        <v>596</v>
      </c>
      <c r="K73" t="s">
        <v>597</v>
      </c>
      <c r="L73" t="s">
        <v>61</v>
      </c>
      <c r="M73">
        <v>1415910</v>
      </c>
      <c r="N73">
        <v>59.118888900000002</v>
      </c>
      <c r="O73">
        <v>-161.58750000000001</v>
      </c>
      <c r="P73" t="s">
        <v>1188</v>
      </c>
      <c r="Q73" t="s">
        <v>61</v>
      </c>
    </row>
    <row r="74" spans="1:17" x14ac:dyDescent="0.25">
      <c r="A74" t="s">
        <v>598</v>
      </c>
      <c r="B74" t="s">
        <v>563</v>
      </c>
      <c r="C74" s="26">
        <v>221</v>
      </c>
      <c r="D74" s="26">
        <v>331340</v>
      </c>
      <c r="E74" s="112" t="s">
        <v>1186</v>
      </c>
      <c r="F74" s="112" t="s">
        <v>1187</v>
      </c>
      <c r="G74" t="s">
        <v>62</v>
      </c>
      <c r="H74" t="s">
        <v>50</v>
      </c>
      <c r="I74">
        <v>169</v>
      </c>
      <c r="J74" t="s">
        <v>599</v>
      </c>
      <c r="K74" t="s">
        <v>600</v>
      </c>
      <c r="L74" t="s">
        <v>62</v>
      </c>
      <c r="M74">
        <v>1402921</v>
      </c>
      <c r="N74">
        <v>62.903611099999999</v>
      </c>
      <c r="O74">
        <v>-160.06472220000001</v>
      </c>
      <c r="P74" t="s">
        <v>1190</v>
      </c>
      <c r="Q74" t="s">
        <v>62</v>
      </c>
    </row>
    <row r="75" spans="1:17" x14ac:dyDescent="0.25">
      <c r="A75" t="s">
        <v>395</v>
      </c>
      <c r="B75" t="s">
        <v>962</v>
      </c>
      <c r="C75" s="26">
        <v>7822</v>
      </c>
      <c r="D75" s="26">
        <v>332010</v>
      </c>
      <c r="E75" s="112" t="s">
        <v>1186</v>
      </c>
      <c r="F75" s="112" t="s">
        <v>1187</v>
      </c>
      <c r="G75" t="s">
        <v>162</v>
      </c>
      <c r="H75" t="s">
        <v>30</v>
      </c>
      <c r="I75">
        <v>417</v>
      </c>
      <c r="J75" t="s">
        <v>396</v>
      </c>
      <c r="K75" t="s">
        <v>397</v>
      </c>
      <c r="L75" t="s">
        <v>162</v>
      </c>
      <c r="M75">
        <v>1403078</v>
      </c>
      <c r="N75">
        <v>58.413333299999998</v>
      </c>
      <c r="O75">
        <v>-135.7369444</v>
      </c>
      <c r="P75" t="s">
        <v>1191</v>
      </c>
      <c r="Q75" t="s">
        <v>162</v>
      </c>
    </row>
    <row r="76" spans="1:17" x14ac:dyDescent="0.25">
      <c r="A76" t="s">
        <v>401</v>
      </c>
      <c r="B76" t="s">
        <v>380</v>
      </c>
      <c r="C76" s="26">
        <v>219</v>
      </c>
      <c r="D76" s="26">
        <v>331120</v>
      </c>
      <c r="E76" s="112" t="s">
        <v>1186</v>
      </c>
      <c r="F76" s="112" t="s">
        <v>1187</v>
      </c>
      <c r="G76" t="s">
        <v>1146</v>
      </c>
      <c r="H76" t="s">
        <v>30</v>
      </c>
      <c r="I76">
        <v>2</v>
      </c>
      <c r="J76" t="s">
        <v>399</v>
      </c>
      <c r="K76" t="s">
        <v>400</v>
      </c>
      <c r="L76" t="s">
        <v>37</v>
      </c>
      <c r="M76">
        <v>1422400</v>
      </c>
      <c r="N76">
        <v>59.228588999999999</v>
      </c>
      <c r="O76">
        <v>-135.44411400000001</v>
      </c>
      <c r="P76" t="s">
        <v>1191</v>
      </c>
      <c r="Q76" t="s">
        <v>1146</v>
      </c>
    </row>
    <row r="77" spans="1:17" x14ac:dyDescent="0.25">
      <c r="A77" t="s">
        <v>402</v>
      </c>
      <c r="B77" t="s">
        <v>380</v>
      </c>
      <c r="C77" s="26">
        <v>219</v>
      </c>
      <c r="D77" s="26">
        <v>331130</v>
      </c>
      <c r="E77" s="112" t="s">
        <v>1186</v>
      </c>
      <c r="F77" s="112" t="s">
        <v>1187</v>
      </c>
      <c r="G77" t="s">
        <v>38</v>
      </c>
      <c r="H77" t="s">
        <v>30</v>
      </c>
      <c r="I77">
        <v>2</v>
      </c>
      <c r="J77" t="s">
        <v>403</v>
      </c>
      <c r="K77" t="s">
        <v>404</v>
      </c>
      <c r="L77" t="s">
        <v>38</v>
      </c>
      <c r="M77">
        <v>2419534</v>
      </c>
      <c r="N77">
        <v>63.987230799999999</v>
      </c>
      <c r="O77">
        <v>-144.69983250000001</v>
      </c>
      <c r="P77" t="s">
        <v>1190</v>
      </c>
      <c r="Q77" t="s">
        <v>38</v>
      </c>
    </row>
    <row r="78" spans="1:17" x14ac:dyDescent="0.25">
      <c r="A78" t="s">
        <v>405</v>
      </c>
      <c r="B78" t="s">
        <v>380</v>
      </c>
      <c r="C78" s="26">
        <v>219</v>
      </c>
      <c r="D78" s="26">
        <v>331140</v>
      </c>
      <c r="E78" s="112" t="s">
        <v>1186</v>
      </c>
      <c r="F78" s="112" t="s">
        <v>1187</v>
      </c>
      <c r="G78" t="s">
        <v>39</v>
      </c>
      <c r="H78" t="s">
        <v>30</v>
      </c>
      <c r="I78">
        <v>2</v>
      </c>
      <c r="J78" t="s">
        <v>421</v>
      </c>
      <c r="K78" t="s">
        <v>422</v>
      </c>
      <c r="L78" t="s">
        <v>39</v>
      </c>
      <c r="M78">
        <v>1866952</v>
      </c>
      <c r="N78">
        <v>55.556666700000001</v>
      </c>
      <c r="O78">
        <v>-132.63638889999999</v>
      </c>
      <c r="P78" t="s">
        <v>1191</v>
      </c>
      <c r="Q78" t="s">
        <v>39</v>
      </c>
    </row>
    <row r="79" spans="1:17" x14ac:dyDescent="0.25">
      <c r="A79" t="s">
        <v>601</v>
      </c>
      <c r="B79" t="s">
        <v>563</v>
      </c>
      <c r="C79" s="26">
        <v>221</v>
      </c>
      <c r="D79" s="26">
        <v>331350</v>
      </c>
      <c r="E79" s="112" t="s">
        <v>1186</v>
      </c>
      <c r="F79" s="112" t="s">
        <v>1187</v>
      </c>
      <c r="G79" t="s">
        <v>63</v>
      </c>
      <c r="H79" t="s">
        <v>50</v>
      </c>
      <c r="I79">
        <v>169</v>
      </c>
      <c r="J79" t="s">
        <v>602</v>
      </c>
      <c r="K79" t="s">
        <v>603</v>
      </c>
      <c r="L79" t="s">
        <v>63</v>
      </c>
      <c r="M79">
        <v>1403447</v>
      </c>
      <c r="N79">
        <v>62.199444399999997</v>
      </c>
      <c r="O79">
        <v>-159.77138890000001</v>
      </c>
      <c r="P79" t="s">
        <v>1190</v>
      </c>
      <c r="Q79" t="s">
        <v>63</v>
      </c>
    </row>
    <row r="80" spans="1:17" x14ac:dyDescent="0.25">
      <c r="A80" t="s">
        <v>483</v>
      </c>
      <c r="B80" t="s">
        <v>484</v>
      </c>
      <c r="C80" s="26">
        <v>19558</v>
      </c>
      <c r="D80" s="26"/>
      <c r="E80" s="112" t="s">
        <v>1187</v>
      </c>
      <c r="F80" s="112" t="s">
        <v>366</v>
      </c>
      <c r="G80" t="s">
        <v>165</v>
      </c>
      <c r="H80" t="s">
        <v>165</v>
      </c>
      <c r="I80">
        <v>32</v>
      </c>
      <c r="J80" t="s">
        <v>453</v>
      </c>
      <c r="K80" t="s">
        <v>454</v>
      </c>
      <c r="L80" t="s">
        <v>485</v>
      </c>
      <c r="M80">
        <v>1413141</v>
      </c>
      <c r="N80">
        <v>59.642499999999998</v>
      </c>
      <c r="O80">
        <v>-151.5483333</v>
      </c>
      <c r="P80" t="s">
        <v>1200</v>
      </c>
      <c r="Q80" t="s">
        <v>1242</v>
      </c>
    </row>
    <row r="81" spans="1:17" x14ac:dyDescent="0.25">
      <c r="A81" t="s">
        <v>748</v>
      </c>
      <c r="B81" t="s">
        <v>743</v>
      </c>
      <c r="C81" s="26">
        <v>18963</v>
      </c>
      <c r="D81" s="26">
        <v>332670</v>
      </c>
      <c r="E81" s="112" t="s">
        <v>1186</v>
      </c>
      <c r="F81" s="112" t="s">
        <v>1187</v>
      </c>
      <c r="G81" t="s">
        <v>174</v>
      </c>
      <c r="H81" t="s">
        <v>1507</v>
      </c>
      <c r="I81">
        <v>240</v>
      </c>
      <c r="J81" t="s">
        <v>749</v>
      </c>
      <c r="K81" t="s">
        <v>750</v>
      </c>
      <c r="L81" t="s">
        <v>174</v>
      </c>
      <c r="M81">
        <v>1403488</v>
      </c>
      <c r="N81">
        <v>58.11</v>
      </c>
      <c r="O81">
        <v>-135.4436111</v>
      </c>
      <c r="P81" t="s">
        <v>1191</v>
      </c>
      <c r="Q81" t="s">
        <v>174</v>
      </c>
    </row>
    <row r="82" spans="1:17" x14ac:dyDescent="0.25">
      <c r="A82" t="s">
        <v>604</v>
      </c>
      <c r="B82" t="s">
        <v>563</v>
      </c>
      <c r="C82" s="26">
        <v>221</v>
      </c>
      <c r="D82" s="26">
        <v>331360</v>
      </c>
      <c r="E82" s="112" t="s">
        <v>1186</v>
      </c>
      <c r="F82" s="112" t="s">
        <v>1187</v>
      </c>
      <c r="G82" t="s">
        <v>64</v>
      </c>
      <c r="H82" t="s">
        <v>50</v>
      </c>
      <c r="I82">
        <v>169</v>
      </c>
      <c r="J82" t="s">
        <v>605</v>
      </c>
      <c r="K82" t="s">
        <v>606</v>
      </c>
      <c r="L82" t="s">
        <v>64</v>
      </c>
      <c r="M82">
        <v>1403493</v>
      </c>
      <c r="N82">
        <v>61.531111099999997</v>
      </c>
      <c r="O82">
        <v>-166.09666669999999</v>
      </c>
      <c r="P82" t="s">
        <v>1188</v>
      </c>
      <c r="Q82" t="s">
        <v>64</v>
      </c>
    </row>
    <row r="83" spans="1:17" x14ac:dyDescent="0.25">
      <c r="A83" t="s">
        <v>835</v>
      </c>
      <c r="B83" t="s">
        <v>836</v>
      </c>
      <c r="C83" s="26">
        <v>9000</v>
      </c>
      <c r="D83" s="26">
        <v>332030</v>
      </c>
      <c r="E83" s="112" t="s">
        <v>1186</v>
      </c>
      <c r="F83" s="112" t="s">
        <v>1187</v>
      </c>
      <c r="G83" t="s">
        <v>167</v>
      </c>
      <c r="H83" t="s">
        <v>166</v>
      </c>
      <c r="I83">
        <v>332</v>
      </c>
      <c r="J83" t="s">
        <v>837</v>
      </c>
      <c r="K83" t="s">
        <v>838</v>
      </c>
      <c r="L83" t="s">
        <v>167</v>
      </c>
      <c r="M83">
        <v>1403596</v>
      </c>
      <c r="N83">
        <v>66.048888899999994</v>
      </c>
      <c r="O83">
        <v>-154.25555560000001</v>
      </c>
      <c r="P83" t="s">
        <v>1190</v>
      </c>
      <c r="Q83" t="s">
        <v>167</v>
      </c>
    </row>
    <row r="84" spans="1:17" x14ac:dyDescent="0.25">
      <c r="A84" t="s">
        <v>607</v>
      </c>
      <c r="B84" t="s">
        <v>563</v>
      </c>
      <c r="C84" s="26">
        <v>221</v>
      </c>
      <c r="D84" s="26">
        <v>331370</v>
      </c>
      <c r="E84" s="112" t="s">
        <v>1186</v>
      </c>
      <c r="F84" s="112" t="s">
        <v>1187</v>
      </c>
      <c r="G84" t="s">
        <v>65</v>
      </c>
      <c r="H84" t="s">
        <v>50</v>
      </c>
      <c r="I84">
        <v>169</v>
      </c>
      <c r="J84" t="s">
        <v>608</v>
      </c>
      <c r="K84" t="s">
        <v>609</v>
      </c>
      <c r="L84" t="s">
        <v>65</v>
      </c>
      <c r="M84">
        <v>1403644</v>
      </c>
      <c r="N84">
        <v>65.698611099999994</v>
      </c>
      <c r="O84">
        <v>-156.39972220000001</v>
      </c>
      <c r="P84" t="s">
        <v>1190</v>
      </c>
      <c r="Q84" t="s">
        <v>65</v>
      </c>
    </row>
    <row r="85" spans="1:17" x14ac:dyDescent="0.25">
      <c r="A85" t="s">
        <v>408</v>
      </c>
      <c r="B85" t="s">
        <v>380</v>
      </c>
      <c r="C85" s="26">
        <v>219</v>
      </c>
      <c r="D85" s="26">
        <v>331150</v>
      </c>
      <c r="E85" s="112" t="s">
        <v>1186</v>
      </c>
      <c r="F85" s="112" t="s">
        <v>1187</v>
      </c>
      <c r="G85" t="s">
        <v>40</v>
      </c>
      <c r="H85" t="s">
        <v>30</v>
      </c>
      <c r="I85">
        <v>2</v>
      </c>
      <c r="J85" t="s">
        <v>421</v>
      </c>
      <c r="K85" t="s">
        <v>422</v>
      </c>
      <c r="L85" t="s">
        <v>40</v>
      </c>
      <c r="M85">
        <v>1422709</v>
      </c>
      <c r="N85">
        <v>55.208055600000002</v>
      </c>
      <c r="O85">
        <v>-132.8266667</v>
      </c>
      <c r="P85" t="s">
        <v>1191</v>
      </c>
      <c r="Q85" t="s">
        <v>40</v>
      </c>
    </row>
    <row r="86" spans="1:17" x14ac:dyDescent="0.25">
      <c r="A86" t="s">
        <v>1039</v>
      </c>
      <c r="B86" t="s">
        <v>1040</v>
      </c>
      <c r="C86" s="26">
        <v>9192</v>
      </c>
      <c r="D86" s="26">
        <v>332040</v>
      </c>
      <c r="E86" s="112" t="s">
        <v>1186</v>
      </c>
      <c r="F86" s="112" t="s">
        <v>1187</v>
      </c>
      <c r="G86" t="s">
        <v>169</v>
      </c>
      <c r="H86" t="s">
        <v>168</v>
      </c>
      <c r="I86">
        <v>681</v>
      </c>
      <c r="J86" t="s">
        <v>1041</v>
      </c>
      <c r="K86" t="s">
        <v>1042</v>
      </c>
      <c r="L86" t="s">
        <v>169</v>
      </c>
      <c r="M86">
        <v>1403706</v>
      </c>
      <c r="N86">
        <v>59.3277778</v>
      </c>
      <c r="O86">
        <v>-155.89472219999999</v>
      </c>
      <c r="P86" t="s">
        <v>1196</v>
      </c>
      <c r="Q86" t="s">
        <v>169</v>
      </c>
    </row>
    <row r="87" spans="1:17" x14ac:dyDescent="0.25">
      <c r="A87" t="s">
        <v>790</v>
      </c>
      <c r="B87" t="s">
        <v>791</v>
      </c>
      <c r="C87" s="26">
        <v>9188</v>
      </c>
      <c r="D87" s="26">
        <v>332050</v>
      </c>
      <c r="E87" s="112" t="s">
        <v>1186</v>
      </c>
      <c r="F87" s="112" t="s">
        <v>1187</v>
      </c>
      <c r="G87" t="s">
        <v>1169</v>
      </c>
      <c r="H87" t="s">
        <v>170</v>
      </c>
      <c r="I87">
        <v>280</v>
      </c>
      <c r="J87" t="s">
        <v>793</v>
      </c>
      <c r="K87" t="s">
        <v>794</v>
      </c>
      <c r="L87" t="s">
        <v>792</v>
      </c>
      <c r="M87">
        <v>1403763</v>
      </c>
      <c r="N87">
        <v>59.7567965</v>
      </c>
      <c r="O87">
        <v>-154.91108370000001</v>
      </c>
      <c r="P87" t="s">
        <v>1196</v>
      </c>
      <c r="Q87" t="s">
        <v>1169</v>
      </c>
    </row>
    <row r="88" spans="1:17" x14ac:dyDescent="0.25">
      <c r="A88" t="s">
        <v>751</v>
      </c>
      <c r="B88" t="s">
        <v>743</v>
      </c>
      <c r="C88" s="26">
        <v>18963</v>
      </c>
      <c r="D88" s="26">
        <v>332680</v>
      </c>
      <c r="E88" s="112" t="s">
        <v>1186</v>
      </c>
      <c r="F88" s="112" t="s">
        <v>1187</v>
      </c>
      <c r="G88" t="s">
        <v>175</v>
      </c>
      <c r="H88" t="s">
        <v>1507</v>
      </c>
      <c r="I88">
        <v>240</v>
      </c>
      <c r="J88" t="s">
        <v>752</v>
      </c>
      <c r="K88" t="s">
        <v>753</v>
      </c>
      <c r="L88" t="s">
        <v>175</v>
      </c>
      <c r="M88">
        <v>1422926</v>
      </c>
      <c r="N88">
        <v>56.975833299999998</v>
      </c>
      <c r="O88">
        <v>-133.9472222</v>
      </c>
      <c r="P88" t="s">
        <v>1191</v>
      </c>
      <c r="Q88" t="s">
        <v>175</v>
      </c>
    </row>
    <row r="89" spans="1:17" x14ac:dyDescent="0.25">
      <c r="A89" t="s">
        <v>765</v>
      </c>
      <c r="B89" t="s">
        <v>759</v>
      </c>
      <c r="C89" s="26">
        <v>26616</v>
      </c>
      <c r="D89" s="26">
        <v>332370</v>
      </c>
      <c r="E89" s="112" t="s">
        <v>1186</v>
      </c>
      <c r="F89" s="112" t="s">
        <v>1187</v>
      </c>
      <c r="G89" t="s">
        <v>238</v>
      </c>
      <c r="H89" t="s">
        <v>235</v>
      </c>
      <c r="I89">
        <v>254</v>
      </c>
      <c r="J89" t="s">
        <v>766</v>
      </c>
      <c r="K89" t="s">
        <v>767</v>
      </c>
      <c r="L89" t="s">
        <v>238</v>
      </c>
      <c r="M89">
        <v>1404349</v>
      </c>
      <c r="N89">
        <v>70.131944399999995</v>
      </c>
      <c r="O89">
        <v>-143.6238889</v>
      </c>
      <c r="P89" t="s">
        <v>1197</v>
      </c>
      <c r="Q89" t="s">
        <v>238</v>
      </c>
    </row>
    <row r="90" spans="1:17" x14ac:dyDescent="0.25">
      <c r="A90" t="s">
        <v>722</v>
      </c>
      <c r="B90" t="s">
        <v>563</v>
      </c>
      <c r="C90" s="26">
        <v>221</v>
      </c>
      <c r="D90" s="26">
        <v>331720</v>
      </c>
      <c r="E90" s="112" t="s">
        <v>1186</v>
      </c>
      <c r="F90" s="112" t="s">
        <v>1187</v>
      </c>
      <c r="G90" t="s">
        <v>66</v>
      </c>
      <c r="H90" t="s">
        <v>50</v>
      </c>
      <c r="I90">
        <v>169</v>
      </c>
      <c r="J90" t="s">
        <v>720</v>
      </c>
      <c r="K90" t="s">
        <v>721</v>
      </c>
      <c r="L90" t="s">
        <v>66</v>
      </c>
      <c r="M90">
        <v>1404378</v>
      </c>
      <c r="N90">
        <v>61.537222200000002</v>
      </c>
      <c r="O90">
        <v>-160.3052778</v>
      </c>
      <c r="P90" t="s">
        <v>1188</v>
      </c>
      <c r="Q90" t="s">
        <v>66</v>
      </c>
    </row>
    <row r="91" spans="1:17" x14ac:dyDescent="0.25">
      <c r="A91" t="s">
        <v>610</v>
      </c>
      <c r="B91" t="s">
        <v>563</v>
      </c>
      <c r="C91" s="26">
        <v>221</v>
      </c>
      <c r="D91" s="26">
        <v>331380</v>
      </c>
      <c r="E91" s="112" t="s">
        <v>1186</v>
      </c>
      <c r="F91" s="112" t="s">
        <v>1187</v>
      </c>
      <c r="G91" t="s">
        <v>67</v>
      </c>
      <c r="H91" t="s">
        <v>50</v>
      </c>
      <c r="I91">
        <v>169</v>
      </c>
      <c r="J91" t="s">
        <v>611</v>
      </c>
      <c r="K91" t="s">
        <v>612</v>
      </c>
      <c r="L91" t="s">
        <v>67</v>
      </c>
      <c r="M91">
        <v>1404379</v>
      </c>
      <c r="N91">
        <v>64.327222199999994</v>
      </c>
      <c r="O91">
        <v>-158.72194440000001</v>
      </c>
      <c r="P91" t="s">
        <v>1190</v>
      </c>
      <c r="Q91" t="s">
        <v>67</v>
      </c>
    </row>
    <row r="92" spans="1:17" x14ac:dyDescent="0.25">
      <c r="A92" t="s">
        <v>1047</v>
      </c>
      <c r="B92" t="s">
        <v>1048</v>
      </c>
      <c r="C92" s="26" t="s">
        <v>582</v>
      </c>
      <c r="D92" s="26">
        <v>331740</v>
      </c>
      <c r="E92" s="112" t="s">
        <v>366</v>
      </c>
      <c r="F92" s="112" t="s">
        <v>1187</v>
      </c>
      <c r="G92" t="s">
        <v>105</v>
      </c>
      <c r="H92" t="s">
        <v>104</v>
      </c>
      <c r="I92">
        <v>683</v>
      </c>
      <c r="J92" t="s">
        <v>1049</v>
      </c>
      <c r="K92" t="s">
        <v>1050</v>
      </c>
      <c r="L92" t="s">
        <v>105</v>
      </c>
      <c r="M92">
        <v>1404456</v>
      </c>
      <c r="N92">
        <v>57.5719444</v>
      </c>
      <c r="O92">
        <v>-154.4555556</v>
      </c>
      <c r="P92" t="s">
        <v>188</v>
      </c>
      <c r="Q92" t="s">
        <v>105</v>
      </c>
    </row>
    <row r="93" spans="1:17" x14ac:dyDescent="0.25">
      <c r="A93" t="s">
        <v>616</v>
      </c>
      <c r="B93" t="s">
        <v>563</v>
      </c>
      <c r="C93" s="26">
        <v>221</v>
      </c>
      <c r="D93" s="26">
        <v>331390</v>
      </c>
      <c r="E93" s="112" t="s">
        <v>1186</v>
      </c>
      <c r="F93" s="112" t="s">
        <v>1187</v>
      </c>
      <c r="G93" t="s">
        <v>68</v>
      </c>
      <c r="H93" t="s">
        <v>50</v>
      </c>
      <c r="I93">
        <v>169</v>
      </c>
      <c r="J93" t="s">
        <v>614</v>
      </c>
      <c r="K93" t="s">
        <v>615</v>
      </c>
      <c r="L93" t="s">
        <v>68</v>
      </c>
      <c r="M93">
        <v>1404483</v>
      </c>
      <c r="N93">
        <v>60.895555600000002</v>
      </c>
      <c r="O93">
        <v>-162.5180556</v>
      </c>
      <c r="P93" t="s">
        <v>1188</v>
      </c>
      <c r="Q93" t="s">
        <v>68</v>
      </c>
    </row>
    <row r="94" spans="1:17" x14ac:dyDescent="0.25">
      <c r="A94" t="s">
        <v>536</v>
      </c>
      <c r="B94" t="s">
        <v>537</v>
      </c>
      <c r="C94" s="26">
        <v>10210</v>
      </c>
      <c r="D94" s="26"/>
      <c r="E94" s="112" t="s">
        <v>1187</v>
      </c>
      <c r="F94" s="112" t="s">
        <v>366</v>
      </c>
      <c r="G94" t="s">
        <v>179</v>
      </c>
      <c r="H94" t="s">
        <v>179</v>
      </c>
      <c r="I94">
        <v>103</v>
      </c>
      <c r="J94" t="s">
        <v>540</v>
      </c>
      <c r="K94" t="s">
        <v>541</v>
      </c>
      <c r="L94" t="s">
        <v>180</v>
      </c>
      <c r="M94">
        <v>1423039</v>
      </c>
      <c r="N94">
        <v>55.342222200000002</v>
      </c>
      <c r="O94">
        <v>-131.64611110000001</v>
      </c>
      <c r="P94" t="s">
        <v>1191</v>
      </c>
      <c r="Q94" t="s">
        <v>1238</v>
      </c>
    </row>
    <row r="95" spans="1:17" x14ac:dyDescent="0.25">
      <c r="A95" t="s">
        <v>618</v>
      </c>
      <c r="B95" t="s">
        <v>563</v>
      </c>
      <c r="C95" s="26">
        <v>221</v>
      </c>
      <c r="D95" s="26">
        <v>331400</v>
      </c>
      <c r="E95" s="112" t="s">
        <v>1186</v>
      </c>
      <c r="F95" s="112" t="s">
        <v>1187</v>
      </c>
      <c r="G95" t="s">
        <v>69</v>
      </c>
      <c r="H95" t="s">
        <v>50</v>
      </c>
      <c r="I95">
        <v>169</v>
      </c>
      <c r="J95" t="s">
        <v>619</v>
      </c>
      <c r="K95" t="s">
        <v>620</v>
      </c>
      <c r="L95" t="s">
        <v>69</v>
      </c>
      <c r="M95">
        <v>1413311</v>
      </c>
      <c r="N95">
        <v>66.974999999999994</v>
      </c>
      <c r="O95">
        <v>-160.42277780000001</v>
      </c>
      <c r="P95" t="s">
        <v>1193</v>
      </c>
      <c r="Q95" t="s">
        <v>69</v>
      </c>
    </row>
    <row r="96" spans="1:17" x14ac:dyDescent="0.25">
      <c r="A96" t="s">
        <v>801</v>
      </c>
      <c r="B96" t="s">
        <v>802</v>
      </c>
      <c r="C96" s="26">
        <v>9897</v>
      </c>
      <c r="D96" s="26">
        <v>332070</v>
      </c>
      <c r="E96" s="112" t="s">
        <v>1186</v>
      </c>
      <c r="F96" s="112" t="s">
        <v>1187</v>
      </c>
      <c r="G96" t="s">
        <v>182</v>
      </c>
      <c r="H96" t="s">
        <v>181</v>
      </c>
      <c r="I96">
        <v>289</v>
      </c>
      <c r="J96" t="s">
        <v>803</v>
      </c>
      <c r="K96" t="s">
        <v>804</v>
      </c>
      <c r="L96" t="s">
        <v>182</v>
      </c>
      <c r="M96">
        <v>1418792</v>
      </c>
      <c r="N96">
        <v>55.061666700000004</v>
      </c>
      <c r="O96">
        <v>-162.31027779999999</v>
      </c>
      <c r="P96" t="s">
        <v>1189</v>
      </c>
      <c r="Q96" t="s">
        <v>182</v>
      </c>
    </row>
    <row r="97" spans="1:17" x14ac:dyDescent="0.25">
      <c r="A97" t="s">
        <v>983</v>
      </c>
      <c r="B97" t="s">
        <v>984</v>
      </c>
      <c r="C97" s="26" t="s">
        <v>582</v>
      </c>
      <c r="D97" s="26">
        <v>332080</v>
      </c>
      <c r="E97" s="112" t="s">
        <v>366</v>
      </c>
      <c r="F97" s="112" t="s">
        <v>1187</v>
      </c>
      <c r="G97" t="s">
        <v>184</v>
      </c>
      <c r="H97" t="s">
        <v>183</v>
      </c>
      <c r="I97">
        <v>446</v>
      </c>
      <c r="J97" t="s">
        <v>985</v>
      </c>
      <c r="K97" t="s">
        <v>986</v>
      </c>
      <c r="L97" t="s">
        <v>184</v>
      </c>
      <c r="M97">
        <v>1404781</v>
      </c>
      <c r="N97">
        <v>59.938888900000002</v>
      </c>
      <c r="O97">
        <v>-164.04138889999999</v>
      </c>
      <c r="P97" t="s">
        <v>1188</v>
      </c>
      <c r="Q97" t="s">
        <v>184</v>
      </c>
    </row>
    <row r="98" spans="1:17" x14ac:dyDescent="0.25">
      <c r="A98" t="s">
        <v>621</v>
      </c>
      <c r="B98" t="s">
        <v>563</v>
      </c>
      <c r="C98" s="26">
        <v>221</v>
      </c>
      <c r="D98" s="26">
        <v>331410</v>
      </c>
      <c r="E98" s="112" t="s">
        <v>1186</v>
      </c>
      <c r="F98" s="112" t="s">
        <v>1187</v>
      </c>
      <c r="G98" t="s">
        <v>70</v>
      </c>
      <c r="H98" t="s">
        <v>50</v>
      </c>
      <c r="I98">
        <v>169</v>
      </c>
      <c r="J98" t="s">
        <v>622</v>
      </c>
      <c r="K98" t="s">
        <v>623</v>
      </c>
      <c r="L98" t="s">
        <v>70</v>
      </c>
      <c r="M98">
        <v>1413348</v>
      </c>
      <c r="N98">
        <v>67.726944399999994</v>
      </c>
      <c r="O98">
        <v>-164.53333330000001</v>
      </c>
      <c r="P98" t="s">
        <v>1193</v>
      </c>
      <c r="Q98" t="s">
        <v>70</v>
      </c>
    </row>
    <row r="99" spans="1:17" x14ac:dyDescent="0.25">
      <c r="A99" t="s">
        <v>429</v>
      </c>
      <c r="B99" t="s">
        <v>380</v>
      </c>
      <c r="C99" s="26">
        <v>219</v>
      </c>
      <c r="D99" s="26">
        <v>331155</v>
      </c>
      <c r="E99" s="112" t="s">
        <v>1186</v>
      </c>
      <c r="F99" s="112" t="s">
        <v>1187</v>
      </c>
      <c r="G99" t="s">
        <v>41</v>
      </c>
      <c r="H99" t="s">
        <v>30</v>
      </c>
      <c r="I99">
        <v>2</v>
      </c>
      <c r="J99" t="s">
        <v>421</v>
      </c>
      <c r="K99" t="s">
        <v>422</v>
      </c>
      <c r="L99" t="s">
        <v>41</v>
      </c>
      <c r="M99">
        <v>1423100</v>
      </c>
      <c r="N99">
        <v>55.552222200000003</v>
      </c>
      <c r="O99">
        <v>-133.09583330000001</v>
      </c>
      <c r="P99" t="s">
        <v>1191</v>
      </c>
      <c r="Q99" t="s">
        <v>41</v>
      </c>
    </row>
    <row r="100" spans="1:17" x14ac:dyDescent="0.25">
      <c r="A100" t="s">
        <v>747</v>
      </c>
      <c r="B100" t="s">
        <v>743</v>
      </c>
      <c r="C100" s="26">
        <v>18963</v>
      </c>
      <c r="D100" s="26">
        <v>332700</v>
      </c>
      <c r="E100" s="112" t="s">
        <v>1186</v>
      </c>
      <c r="F100" s="112" t="s">
        <v>1187</v>
      </c>
      <c r="G100" t="s">
        <v>176</v>
      </c>
      <c r="H100" t="s">
        <v>1507</v>
      </c>
      <c r="I100">
        <v>240</v>
      </c>
      <c r="J100" t="s">
        <v>399</v>
      </c>
      <c r="K100" t="s">
        <v>400</v>
      </c>
      <c r="L100" t="s">
        <v>176</v>
      </c>
      <c r="M100">
        <v>1866956</v>
      </c>
      <c r="N100">
        <v>59.403888899999998</v>
      </c>
      <c r="O100">
        <v>-135.88444440000001</v>
      </c>
      <c r="P100" t="s">
        <v>1191</v>
      </c>
      <c r="Q100" t="s">
        <v>176</v>
      </c>
    </row>
    <row r="101" spans="1:17" x14ac:dyDescent="0.25">
      <c r="A101" t="s">
        <v>704</v>
      </c>
      <c r="B101" t="s">
        <v>941</v>
      </c>
      <c r="C101" s="26" t="s">
        <v>582</v>
      </c>
      <c r="D101" s="26">
        <v>332090</v>
      </c>
      <c r="E101" s="112" t="s">
        <v>366</v>
      </c>
      <c r="F101" s="112" t="s">
        <v>1187</v>
      </c>
      <c r="G101" t="s">
        <v>186</v>
      </c>
      <c r="H101" t="s">
        <v>185</v>
      </c>
      <c r="I101">
        <v>407</v>
      </c>
      <c r="J101" t="s">
        <v>702</v>
      </c>
      <c r="K101" t="s">
        <v>703</v>
      </c>
      <c r="L101" t="s">
        <v>186</v>
      </c>
      <c r="M101">
        <v>1413362</v>
      </c>
      <c r="N101">
        <v>66.907222200000007</v>
      </c>
      <c r="O101">
        <v>-156.8811111</v>
      </c>
      <c r="P101" t="s">
        <v>1193</v>
      </c>
      <c r="Q101" t="s">
        <v>186</v>
      </c>
    </row>
    <row r="102" spans="1:17" x14ac:dyDescent="0.25">
      <c r="A102" t="s">
        <v>464</v>
      </c>
      <c r="B102" t="s">
        <v>465</v>
      </c>
      <c r="C102" s="26">
        <v>10433</v>
      </c>
      <c r="D102" s="26"/>
      <c r="E102" s="112" t="s">
        <v>1187</v>
      </c>
      <c r="F102" s="112" t="s">
        <v>366</v>
      </c>
      <c r="G102" t="s">
        <v>187</v>
      </c>
      <c r="H102" t="s">
        <v>187</v>
      </c>
      <c r="I102">
        <v>16</v>
      </c>
      <c r="J102" t="s">
        <v>466</v>
      </c>
      <c r="K102" t="s">
        <v>467</v>
      </c>
      <c r="L102" t="s">
        <v>188</v>
      </c>
      <c r="M102">
        <v>1404875</v>
      </c>
      <c r="N102">
        <v>57.79</v>
      </c>
      <c r="O102">
        <v>-152.40722220000001</v>
      </c>
      <c r="P102" t="s">
        <v>188</v>
      </c>
      <c r="Q102" t="s">
        <v>189</v>
      </c>
    </row>
    <row r="103" spans="1:17" x14ac:dyDescent="0.25">
      <c r="A103" t="s">
        <v>1019</v>
      </c>
      <c r="B103" t="s">
        <v>1020</v>
      </c>
      <c r="C103" s="26">
        <v>10455</v>
      </c>
      <c r="D103" s="26">
        <v>332100</v>
      </c>
      <c r="E103" s="112" t="s">
        <v>1186</v>
      </c>
      <c r="F103" s="112" t="s">
        <v>1187</v>
      </c>
      <c r="G103" t="s">
        <v>191</v>
      </c>
      <c r="H103" t="s">
        <v>190</v>
      </c>
      <c r="I103">
        <v>660</v>
      </c>
      <c r="J103" t="s">
        <v>1021</v>
      </c>
      <c r="K103" t="s">
        <v>1022</v>
      </c>
      <c r="L103" t="s">
        <v>191</v>
      </c>
      <c r="M103">
        <v>1404333</v>
      </c>
      <c r="N103">
        <v>59.439444399999999</v>
      </c>
      <c r="O103">
        <v>-154.77611110000001</v>
      </c>
      <c r="P103" t="s">
        <v>1196</v>
      </c>
      <c r="Q103" t="s">
        <v>191</v>
      </c>
    </row>
    <row r="104" spans="1:17" x14ac:dyDescent="0.25">
      <c r="A104" t="s">
        <v>1023</v>
      </c>
      <c r="B104" t="s">
        <v>1024</v>
      </c>
      <c r="C104" s="26" t="s">
        <v>582</v>
      </c>
      <c r="D104" s="26">
        <v>332110</v>
      </c>
      <c r="E104" s="112" t="s">
        <v>366</v>
      </c>
      <c r="F104" s="112" t="s">
        <v>1187</v>
      </c>
      <c r="G104" t="s">
        <v>230</v>
      </c>
      <c r="H104" t="s">
        <v>229</v>
      </c>
      <c r="I104">
        <v>661</v>
      </c>
      <c r="J104" t="s">
        <v>1025</v>
      </c>
      <c r="K104" t="s">
        <v>1026</v>
      </c>
      <c r="L104" t="s">
        <v>230</v>
      </c>
      <c r="M104">
        <v>1404914</v>
      </c>
      <c r="N104">
        <v>59.728611100000002</v>
      </c>
      <c r="O104">
        <v>-157.28444440000001</v>
      </c>
      <c r="P104" t="s">
        <v>1196</v>
      </c>
      <c r="Q104" t="s">
        <v>230</v>
      </c>
    </row>
    <row r="105" spans="1:17" x14ac:dyDescent="0.25">
      <c r="A105" t="s">
        <v>933</v>
      </c>
      <c r="B105" t="s">
        <v>934</v>
      </c>
      <c r="C105" s="26" t="s">
        <v>582</v>
      </c>
      <c r="D105" s="26">
        <v>332510</v>
      </c>
      <c r="E105" s="112" t="s">
        <v>366</v>
      </c>
      <c r="F105" s="112" t="s">
        <v>1187</v>
      </c>
      <c r="G105" t="s">
        <v>260</v>
      </c>
      <c r="H105" t="s">
        <v>259</v>
      </c>
      <c r="I105">
        <v>395</v>
      </c>
      <c r="J105" t="s">
        <v>935</v>
      </c>
      <c r="K105" t="s">
        <v>936</v>
      </c>
      <c r="L105" t="s">
        <v>260</v>
      </c>
      <c r="M105">
        <v>1404934</v>
      </c>
      <c r="N105">
        <v>59.953273099999997</v>
      </c>
      <c r="O105">
        <v>-162.8951327</v>
      </c>
      <c r="P105" t="s">
        <v>1188</v>
      </c>
      <c r="Q105" t="s">
        <v>260</v>
      </c>
    </row>
    <row r="106" spans="1:17" x14ac:dyDescent="0.25">
      <c r="A106" t="s">
        <v>624</v>
      </c>
      <c r="B106" t="s">
        <v>799</v>
      </c>
      <c r="C106" s="26">
        <v>9898</v>
      </c>
      <c r="D106" s="26">
        <v>332120</v>
      </c>
      <c r="E106" s="112" t="s">
        <v>1186</v>
      </c>
      <c r="F106" s="112" t="s">
        <v>1187</v>
      </c>
      <c r="G106" t="s">
        <v>71</v>
      </c>
      <c r="H106" t="s">
        <v>800</v>
      </c>
      <c r="I106">
        <v>285</v>
      </c>
      <c r="J106" t="s">
        <v>625</v>
      </c>
      <c r="K106" t="s">
        <v>626</v>
      </c>
      <c r="L106" t="s">
        <v>71</v>
      </c>
      <c r="M106">
        <v>1404964</v>
      </c>
      <c r="N106">
        <v>63.0341667</v>
      </c>
      <c r="O106">
        <v>-163.55333329999999</v>
      </c>
      <c r="P106" t="s">
        <v>1188</v>
      </c>
      <c r="Q106" t="s">
        <v>71</v>
      </c>
    </row>
    <row r="107" spans="1:17" x14ac:dyDescent="0.25">
      <c r="A107" t="s">
        <v>468</v>
      </c>
      <c r="B107" t="s">
        <v>469</v>
      </c>
      <c r="C107" s="26">
        <v>10451</v>
      </c>
      <c r="D107" s="26">
        <v>332130</v>
      </c>
      <c r="E107" s="112" t="s">
        <v>1186</v>
      </c>
      <c r="F107" s="112" t="s">
        <v>1187</v>
      </c>
      <c r="G107" t="s">
        <v>193</v>
      </c>
      <c r="H107" t="s">
        <v>192</v>
      </c>
      <c r="I107">
        <v>17</v>
      </c>
      <c r="J107" t="s">
        <v>470</v>
      </c>
      <c r="K107" t="s">
        <v>471</v>
      </c>
      <c r="L107" t="s">
        <v>193</v>
      </c>
      <c r="M107">
        <v>1413378</v>
      </c>
      <c r="N107">
        <v>66.898333300000004</v>
      </c>
      <c r="O107">
        <v>-162.59666669999999</v>
      </c>
      <c r="P107" t="s">
        <v>1193</v>
      </c>
      <c r="Q107" t="s">
        <v>193</v>
      </c>
    </row>
    <row r="108" spans="1:17" x14ac:dyDescent="0.25">
      <c r="A108" t="s">
        <v>627</v>
      </c>
      <c r="B108" t="s">
        <v>563</v>
      </c>
      <c r="C108" s="26">
        <v>221</v>
      </c>
      <c r="D108" s="26">
        <v>331420</v>
      </c>
      <c r="E108" s="112" t="s">
        <v>1186</v>
      </c>
      <c r="F108" s="112" t="s">
        <v>1187</v>
      </c>
      <c r="G108" t="s">
        <v>72</v>
      </c>
      <c r="H108" t="s">
        <v>50</v>
      </c>
      <c r="I108">
        <v>169</v>
      </c>
      <c r="J108" t="s">
        <v>628</v>
      </c>
      <c r="K108" t="s">
        <v>629</v>
      </c>
      <c r="L108" t="s">
        <v>72</v>
      </c>
      <c r="M108">
        <v>1404981</v>
      </c>
      <c r="N108">
        <v>64.931944400000006</v>
      </c>
      <c r="O108">
        <v>-161.15694439999999</v>
      </c>
      <c r="P108" t="s">
        <v>1194</v>
      </c>
      <c r="Q108" t="s">
        <v>72</v>
      </c>
    </row>
    <row r="109" spans="1:17" x14ac:dyDescent="0.25">
      <c r="A109" t="s">
        <v>1059</v>
      </c>
      <c r="B109" t="s">
        <v>1060</v>
      </c>
      <c r="C109" s="26" t="s">
        <v>582</v>
      </c>
      <c r="D109" s="26">
        <v>332140</v>
      </c>
      <c r="E109" s="112" t="s">
        <v>366</v>
      </c>
      <c r="F109" s="112" t="s">
        <v>1187</v>
      </c>
      <c r="G109" t="s">
        <v>195</v>
      </c>
      <c r="H109" t="s">
        <v>194</v>
      </c>
      <c r="I109">
        <v>687</v>
      </c>
      <c r="J109" t="s">
        <v>1061</v>
      </c>
      <c r="K109" t="s">
        <v>1062</v>
      </c>
      <c r="L109" t="s">
        <v>195</v>
      </c>
      <c r="M109">
        <v>1404984</v>
      </c>
      <c r="N109">
        <v>64.880277800000002</v>
      </c>
      <c r="O109">
        <v>-157.7008333</v>
      </c>
      <c r="P109" t="s">
        <v>1190</v>
      </c>
      <c r="Q109" t="s">
        <v>195</v>
      </c>
    </row>
    <row r="110" spans="1:17" x14ac:dyDescent="0.25">
      <c r="A110" t="s">
        <v>795</v>
      </c>
      <c r="B110" t="s">
        <v>796</v>
      </c>
      <c r="C110" s="26">
        <v>9832</v>
      </c>
      <c r="D110" s="26">
        <v>332150</v>
      </c>
      <c r="E110" s="112" t="s">
        <v>1186</v>
      </c>
      <c r="F110" s="112" t="s">
        <v>1187</v>
      </c>
      <c r="G110" t="s">
        <v>197</v>
      </c>
      <c r="H110" t="s">
        <v>196</v>
      </c>
      <c r="I110">
        <v>281</v>
      </c>
      <c r="J110" t="s">
        <v>797</v>
      </c>
      <c r="K110" t="s">
        <v>798</v>
      </c>
      <c r="L110" t="s">
        <v>197</v>
      </c>
      <c r="M110">
        <v>1405119</v>
      </c>
      <c r="N110">
        <v>60.812222200000001</v>
      </c>
      <c r="O110">
        <v>-161.43583330000001</v>
      </c>
      <c r="P110" t="s">
        <v>1188</v>
      </c>
      <c r="Q110" t="s">
        <v>197</v>
      </c>
    </row>
    <row r="111" spans="1:17" x14ac:dyDescent="0.25">
      <c r="A111" t="s">
        <v>921</v>
      </c>
      <c r="B111" t="s">
        <v>922</v>
      </c>
      <c r="C111" s="26">
        <v>10491</v>
      </c>
      <c r="D111" s="26">
        <v>332160</v>
      </c>
      <c r="E111" s="112" t="s">
        <v>1186</v>
      </c>
      <c r="F111" s="112" t="s">
        <v>1187</v>
      </c>
      <c r="G111" t="s">
        <v>199</v>
      </c>
      <c r="H111" t="s">
        <v>198</v>
      </c>
      <c r="I111">
        <v>376</v>
      </c>
      <c r="J111" t="s">
        <v>923</v>
      </c>
      <c r="K111" t="s">
        <v>924</v>
      </c>
      <c r="L111" t="s">
        <v>199</v>
      </c>
      <c r="M111">
        <v>1405122</v>
      </c>
      <c r="N111">
        <v>59.864444399999996</v>
      </c>
      <c r="O111">
        <v>-163.13416670000001</v>
      </c>
      <c r="P111" t="s">
        <v>1188</v>
      </c>
      <c r="Q111" t="s">
        <v>199</v>
      </c>
    </row>
    <row r="112" spans="1:17" x14ac:dyDescent="0.25">
      <c r="A112" t="s">
        <v>879</v>
      </c>
      <c r="B112" t="s">
        <v>880</v>
      </c>
      <c r="C112" s="26">
        <v>10716</v>
      </c>
      <c r="D112" s="26">
        <v>332170</v>
      </c>
      <c r="E112" s="112" t="s">
        <v>1186</v>
      </c>
      <c r="F112" s="112" t="s">
        <v>1187</v>
      </c>
      <c r="G112" t="s">
        <v>201</v>
      </c>
      <c r="H112" t="s">
        <v>200</v>
      </c>
      <c r="I112">
        <v>353</v>
      </c>
      <c r="J112" t="s">
        <v>881</v>
      </c>
      <c r="K112" t="s">
        <v>882</v>
      </c>
      <c r="L112" t="s">
        <v>201</v>
      </c>
      <c r="M112">
        <v>1405216</v>
      </c>
      <c r="N112">
        <v>57.54</v>
      </c>
      <c r="O112">
        <v>-153.97861109999999</v>
      </c>
      <c r="P112" t="s">
        <v>188</v>
      </c>
      <c r="Q112" t="s">
        <v>201</v>
      </c>
    </row>
    <row r="113" spans="1:17" x14ac:dyDescent="0.25">
      <c r="A113" t="s">
        <v>831</v>
      </c>
      <c r="B113" t="s">
        <v>832</v>
      </c>
      <c r="C113" s="26" t="s">
        <v>582</v>
      </c>
      <c r="D113" s="26">
        <v>332180</v>
      </c>
      <c r="E113" s="112" t="s">
        <v>366</v>
      </c>
      <c r="F113" s="112" t="s">
        <v>1187</v>
      </c>
      <c r="G113" t="s">
        <v>203</v>
      </c>
      <c r="H113" t="s">
        <v>202</v>
      </c>
      <c r="I113">
        <v>330</v>
      </c>
      <c r="J113" t="s">
        <v>833</v>
      </c>
      <c r="K113" t="s">
        <v>834</v>
      </c>
      <c r="L113" t="s">
        <v>203</v>
      </c>
      <c r="M113">
        <v>1405300</v>
      </c>
      <c r="N113">
        <v>59.114166699999998</v>
      </c>
      <c r="O113">
        <v>-156.85888890000001</v>
      </c>
      <c r="P113" t="s">
        <v>1196</v>
      </c>
      <c r="Q113" t="s">
        <v>203</v>
      </c>
    </row>
    <row r="114" spans="1:17" x14ac:dyDescent="0.25">
      <c r="A114" t="s">
        <v>995</v>
      </c>
      <c r="B114" t="s">
        <v>996</v>
      </c>
      <c r="C114" s="26" t="s">
        <v>582</v>
      </c>
      <c r="D114" s="26">
        <v>332190</v>
      </c>
      <c r="E114" s="112" t="s">
        <v>366</v>
      </c>
      <c r="F114" s="112" t="s">
        <v>1187</v>
      </c>
      <c r="G114" t="s">
        <v>205</v>
      </c>
      <c r="H114" t="s">
        <v>204</v>
      </c>
      <c r="I114">
        <v>570</v>
      </c>
      <c r="J114" t="s">
        <v>997</v>
      </c>
      <c r="K114" t="s">
        <v>998</v>
      </c>
      <c r="L114" t="s">
        <v>205</v>
      </c>
      <c r="M114">
        <v>1405351</v>
      </c>
      <c r="N114">
        <v>61.356388899999999</v>
      </c>
      <c r="O114">
        <v>-155.43555559999999</v>
      </c>
      <c r="P114" t="s">
        <v>1188</v>
      </c>
      <c r="Q114" t="s">
        <v>205</v>
      </c>
    </row>
    <row r="115" spans="1:17" x14ac:dyDescent="0.25">
      <c r="A115" t="s">
        <v>630</v>
      </c>
      <c r="B115" t="s">
        <v>563</v>
      </c>
      <c r="C115" s="26">
        <v>221</v>
      </c>
      <c r="D115" s="26">
        <v>331430</v>
      </c>
      <c r="E115" s="112" t="s">
        <v>1186</v>
      </c>
      <c r="F115" s="112" t="s">
        <v>1187</v>
      </c>
      <c r="G115" t="s">
        <v>73</v>
      </c>
      <c r="H115" t="s">
        <v>50</v>
      </c>
      <c r="I115">
        <v>169</v>
      </c>
      <c r="J115" t="s">
        <v>720</v>
      </c>
      <c r="K115" t="s">
        <v>721</v>
      </c>
      <c r="L115" t="s">
        <v>73</v>
      </c>
      <c r="M115">
        <v>1405763</v>
      </c>
      <c r="N115">
        <v>61.512222199999997</v>
      </c>
      <c r="O115">
        <v>-160.3580556</v>
      </c>
      <c r="P115" t="s">
        <v>1188</v>
      </c>
      <c r="Q115" t="s">
        <v>73</v>
      </c>
    </row>
    <row r="116" spans="1:17" x14ac:dyDescent="0.25">
      <c r="A116" s="115" t="s">
        <v>513</v>
      </c>
      <c r="B116" s="115" t="s">
        <v>784</v>
      </c>
      <c r="C116" s="116">
        <v>11591</v>
      </c>
      <c r="D116" s="116">
        <v>332200</v>
      </c>
      <c r="E116" s="116" t="s">
        <v>1186</v>
      </c>
      <c r="F116" s="116" t="s">
        <v>1187</v>
      </c>
      <c r="G116" s="115" t="s">
        <v>285</v>
      </c>
      <c r="H116" s="115" t="s">
        <v>1521</v>
      </c>
      <c r="I116" s="115">
        <v>264</v>
      </c>
      <c r="J116" s="115" t="s">
        <v>515</v>
      </c>
      <c r="K116" s="115" t="s">
        <v>516</v>
      </c>
      <c r="L116" s="115" t="s">
        <v>285</v>
      </c>
      <c r="M116" s="115">
        <v>1405922</v>
      </c>
      <c r="N116" s="115">
        <v>65.001111100000003</v>
      </c>
      <c r="O116" s="115">
        <v>-150.63388889999999</v>
      </c>
      <c r="P116" t="s">
        <v>1190</v>
      </c>
      <c r="Q116" t="s">
        <v>285</v>
      </c>
    </row>
    <row r="117" spans="1:17" x14ac:dyDescent="0.25">
      <c r="A117" t="s">
        <v>1198</v>
      </c>
      <c r="B117" t="s">
        <v>514</v>
      </c>
      <c r="C117" s="26">
        <v>56503</v>
      </c>
      <c r="D117" s="26">
        <v>332200</v>
      </c>
      <c r="E117" s="112" t="s">
        <v>1186</v>
      </c>
      <c r="F117" s="112" t="s">
        <v>1187</v>
      </c>
      <c r="G117" t="s">
        <v>285</v>
      </c>
      <c r="H117" t="s">
        <v>284</v>
      </c>
      <c r="I117">
        <v>72</v>
      </c>
      <c r="J117" t="s">
        <v>515</v>
      </c>
      <c r="K117" t="s">
        <v>516</v>
      </c>
      <c r="L117" t="s">
        <v>285</v>
      </c>
      <c r="M117">
        <v>1405922</v>
      </c>
      <c r="N117">
        <v>65.001111100000003</v>
      </c>
      <c r="O117">
        <v>-150.63388889999999</v>
      </c>
      <c r="P117" t="s">
        <v>1190</v>
      </c>
      <c r="Q117" t="s">
        <v>285</v>
      </c>
    </row>
    <row r="118" spans="1:17" x14ac:dyDescent="0.25">
      <c r="A118" t="s">
        <v>827</v>
      </c>
      <c r="B118" t="s">
        <v>828</v>
      </c>
      <c r="C118" s="26">
        <v>26317</v>
      </c>
      <c r="D118" s="26">
        <v>332210</v>
      </c>
      <c r="E118" s="112" t="s">
        <v>1186</v>
      </c>
      <c r="F118" s="112" t="s">
        <v>1187</v>
      </c>
      <c r="G118" t="s">
        <v>207</v>
      </c>
      <c r="H118" t="s">
        <v>206</v>
      </c>
      <c r="I118">
        <v>321</v>
      </c>
      <c r="J118" t="s">
        <v>829</v>
      </c>
      <c r="K118" t="s">
        <v>830</v>
      </c>
      <c r="L118" t="s">
        <v>207</v>
      </c>
      <c r="M118">
        <v>1405927</v>
      </c>
      <c r="N118">
        <v>58.981388899999999</v>
      </c>
      <c r="O118">
        <v>-159.05833329999999</v>
      </c>
      <c r="P118" t="s">
        <v>1196</v>
      </c>
      <c r="Q118" t="s">
        <v>207</v>
      </c>
    </row>
    <row r="119" spans="1:17" x14ac:dyDescent="0.25">
      <c r="A119" s="115" t="s">
        <v>633</v>
      </c>
      <c r="B119" s="115" t="s">
        <v>563</v>
      </c>
      <c r="C119" s="116">
        <v>221</v>
      </c>
      <c r="D119" s="116">
        <v>331440</v>
      </c>
      <c r="E119" s="116" t="s">
        <v>1186</v>
      </c>
      <c r="F119" s="116" t="s">
        <v>1187</v>
      </c>
      <c r="G119" s="115" t="s">
        <v>74</v>
      </c>
      <c r="H119" s="115" t="s">
        <v>50</v>
      </c>
      <c r="I119" s="115">
        <v>169</v>
      </c>
      <c r="J119" s="115" t="s">
        <v>634</v>
      </c>
      <c r="K119" s="115" t="s">
        <v>635</v>
      </c>
      <c r="L119" s="115" t="s">
        <v>74</v>
      </c>
      <c r="M119" s="115">
        <v>1405984</v>
      </c>
      <c r="N119" s="115">
        <v>61.877777799999997</v>
      </c>
      <c r="O119" s="115">
        <v>-162.08111109999999</v>
      </c>
      <c r="P119" s="115" t="s">
        <v>1188</v>
      </c>
      <c r="Q119" t="s">
        <v>74</v>
      </c>
    </row>
    <row r="120" spans="1:17" x14ac:dyDescent="0.25">
      <c r="A120" t="s">
        <v>472</v>
      </c>
      <c r="B120" t="s">
        <v>473</v>
      </c>
      <c r="C120" s="26">
        <v>11824</v>
      </c>
      <c r="D120" s="26"/>
      <c r="E120" s="112" t="s">
        <v>1187</v>
      </c>
      <c r="F120" s="112" t="s">
        <v>366</v>
      </c>
      <c r="G120" t="s">
        <v>1121</v>
      </c>
      <c r="H120" t="s">
        <v>208</v>
      </c>
      <c r="I120">
        <v>18</v>
      </c>
      <c r="J120" t="s">
        <v>453</v>
      </c>
      <c r="K120" t="s">
        <v>454</v>
      </c>
      <c r="L120" t="s">
        <v>474</v>
      </c>
      <c r="M120">
        <v>1411788</v>
      </c>
      <c r="N120">
        <v>61.5813889</v>
      </c>
      <c r="O120">
        <v>-149.43944440000001</v>
      </c>
      <c r="P120" t="s">
        <v>1200</v>
      </c>
      <c r="Q120" t="s">
        <v>1241</v>
      </c>
    </row>
    <row r="121" spans="1:17" x14ac:dyDescent="0.25">
      <c r="A121" t="s">
        <v>492</v>
      </c>
      <c r="B121" t="s">
        <v>493</v>
      </c>
      <c r="C121" s="19">
        <v>12119</v>
      </c>
      <c r="D121" s="26">
        <v>332220</v>
      </c>
      <c r="E121" s="112" t="s">
        <v>1186</v>
      </c>
      <c r="F121" s="112" t="s">
        <v>1187</v>
      </c>
      <c r="G121" t="s">
        <v>210</v>
      </c>
      <c r="H121" t="s">
        <v>209</v>
      </c>
      <c r="I121">
        <v>44</v>
      </c>
      <c r="J121" t="s">
        <v>494</v>
      </c>
      <c r="K121" t="s">
        <v>495</v>
      </c>
      <c r="L121" t="s">
        <v>210</v>
      </c>
      <c r="M121">
        <v>1406131</v>
      </c>
      <c r="N121">
        <v>62.9563889</v>
      </c>
      <c r="O121">
        <v>-155.59583330000001</v>
      </c>
      <c r="P121" t="s">
        <v>1190</v>
      </c>
      <c r="Q121" t="s">
        <v>210</v>
      </c>
    </row>
    <row r="122" spans="1:17" x14ac:dyDescent="0.25">
      <c r="A122" t="s">
        <v>636</v>
      </c>
      <c r="B122" t="s">
        <v>563</v>
      </c>
      <c r="C122" s="26">
        <v>221</v>
      </c>
      <c r="D122" s="26">
        <v>331450</v>
      </c>
      <c r="E122" s="112" t="s">
        <v>1186</v>
      </c>
      <c r="F122" s="112" t="s">
        <v>1187</v>
      </c>
      <c r="G122" t="s">
        <v>75</v>
      </c>
      <c r="H122" t="s">
        <v>50</v>
      </c>
      <c r="I122">
        <v>169</v>
      </c>
      <c r="J122" t="s">
        <v>637</v>
      </c>
      <c r="K122" t="s">
        <v>638</v>
      </c>
      <c r="L122" t="s">
        <v>75</v>
      </c>
      <c r="M122">
        <v>1406211</v>
      </c>
      <c r="N122">
        <v>60.388055600000001</v>
      </c>
      <c r="O122">
        <v>-166.185</v>
      </c>
      <c r="P122" t="s">
        <v>1188</v>
      </c>
      <c r="Q122" t="s">
        <v>75</v>
      </c>
    </row>
    <row r="123" spans="1:17" x14ac:dyDescent="0.25">
      <c r="A123" t="s">
        <v>411</v>
      </c>
      <c r="B123" t="s">
        <v>380</v>
      </c>
      <c r="C123" s="26">
        <v>219</v>
      </c>
      <c r="D123" s="26">
        <v>331160</v>
      </c>
      <c r="E123" s="112" t="s">
        <v>1186</v>
      </c>
      <c r="F123" s="112" t="s">
        <v>1187</v>
      </c>
      <c r="G123" t="s">
        <v>42</v>
      </c>
      <c r="H123" t="s">
        <v>30</v>
      </c>
      <c r="I123">
        <v>2</v>
      </c>
      <c r="J123" t="s">
        <v>430</v>
      </c>
      <c r="K123" t="s">
        <v>431</v>
      </c>
      <c r="L123" t="s">
        <v>42</v>
      </c>
      <c r="M123">
        <v>1406241</v>
      </c>
      <c r="N123">
        <v>62.921111099999997</v>
      </c>
      <c r="O123">
        <v>-143.7691667</v>
      </c>
      <c r="P123" t="s">
        <v>1192</v>
      </c>
      <c r="Q123" t="s">
        <v>42</v>
      </c>
    </row>
    <row r="124" spans="1:17" x14ac:dyDescent="0.25">
      <c r="A124" s="115" t="s">
        <v>1103</v>
      </c>
      <c r="B124" s="115" t="s">
        <v>1104</v>
      </c>
      <c r="C124" s="116">
        <v>12385</v>
      </c>
      <c r="D124" s="116"/>
      <c r="E124" s="116" t="s">
        <v>1186</v>
      </c>
      <c r="F124" s="116" t="s">
        <v>1187</v>
      </c>
      <c r="G124" s="119" t="s">
        <v>1105</v>
      </c>
      <c r="H124" s="119" t="s">
        <v>1105</v>
      </c>
      <c r="I124" s="115">
        <v>0</v>
      </c>
      <c r="J124" s="115" t="s">
        <v>1107</v>
      </c>
      <c r="K124" s="115" t="s">
        <v>1108</v>
      </c>
      <c r="L124" s="115" t="s">
        <v>1106</v>
      </c>
      <c r="M124" s="115">
        <v>1423661</v>
      </c>
      <c r="N124" s="115">
        <v>55.129166699999999</v>
      </c>
      <c r="O124" s="115">
        <v>-131.5722222</v>
      </c>
      <c r="P124" s="115" t="s">
        <v>1191</v>
      </c>
      <c r="Q124" t="s">
        <v>1106</v>
      </c>
    </row>
    <row r="125" spans="1:17" x14ac:dyDescent="0.25">
      <c r="A125" t="s">
        <v>639</v>
      </c>
      <c r="B125" t="s">
        <v>563</v>
      </c>
      <c r="C125" s="26">
        <v>221</v>
      </c>
      <c r="D125" s="26">
        <v>331460</v>
      </c>
      <c r="E125" s="112" t="s">
        <v>1186</v>
      </c>
      <c r="F125" s="112" t="s">
        <v>1187</v>
      </c>
      <c r="G125" t="s">
        <v>76</v>
      </c>
      <c r="H125" t="s">
        <v>50</v>
      </c>
      <c r="I125">
        <v>169</v>
      </c>
      <c r="J125" t="s">
        <v>640</v>
      </c>
      <c r="K125" t="s">
        <v>641</v>
      </c>
      <c r="L125" t="s">
        <v>76</v>
      </c>
      <c r="M125">
        <v>1406419</v>
      </c>
      <c r="N125">
        <v>65.150411000000005</v>
      </c>
      <c r="O125">
        <v>-149.34970799999999</v>
      </c>
      <c r="P125" t="s">
        <v>1190</v>
      </c>
      <c r="Q125" t="s">
        <v>76</v>
      </c>
    </row>
    <row r="126" spans="1:17" x14ac:dyDescent="0.25">
      <c r="A126" t="s">
        <v>642</v>
      </c>
      <c r="B126" t="s">
        <v>563</v>
      </c>
      <c r="C126" s="26">
        <v>221</v>
      </c>
      <c r="D126" s="26">
        <v>331470</v>
      </c>
      <c r="E126" s="112" t="s">
        <v>1186</v>
      </c>
      <c r="F126" s="112" t="s">
        <v>1187</v>
      </c>
      <c r="G126" t="s">
        <v>77</v>
      </c>
      <c r="H126" t="s">
        <v>50</v>
      </c>
      <c r="I126">
        <v>169</v>
      </c>
      <c r="J126" t="s">
        <v>1195</v>
      </c>
      <c r="K126" t="s">
        <v>644</v>
      </c>
      <c r="L126" t="s">
        <v>77</v>
      </c>
      <c r="M126">
        <v>1406655</v>
      </c>
      <c r="N126">
        <v>62.085555599999999</v>
      </c>
      <c r="O126">
        <v>-163.72944440000001</v>
      </c>
      <c r="P126" t="s">
        <v>1188</v>
      </c>
      <c r="Q126" t="s">
        <v>77</v>
      </c>
    </row>
    <row r="127" spans="1:17" x14ac:dyDescent="0.25">
      <c r="A127" t="s">
        <v>475</v>
      </c>
      <c r="B127" t="s">
        <v>476</v>
      </c>
      <c r="C127" s="26">
        <v>13201</v>
      </c>
      <c r="D127" s="26">
        <v>332280</v>
      </c>
      <c r="E127" s="112" t="s">
        <v>1186</v>
      </c>
      <c r="F127" s="112" t="s">
        <v>1187</v>
      </c>
      <c r="G127" t="s">
        <v>1170</v>
      </c>
      <c r="H127" t="s">
        <v>217</v>
      </c>
      <c r="I127">
        <v>22</v>
      </c>
      <c r="J127" t="s">
        <v>477</v>
      </c>
      <c r="K127" t="s">
        <v>478</v>
      </c>
      <c r="L127" t="s">
        <v>218</v>
      </c>
      <c r="M127">
        <v>1406798</v>
      </c>
      <c r="N127">
        <v>58.728333300000003</v>
      </c>
      <c r="O127">
        <v>-157.01388890000001</v>
      </c>
      <c r="P127" t="s">
        <v>1196</v>
      </c>
      <c r="Q127" t="s">
        <v>1170</v>
      </c>
    </row>
    <row r="128" spans="1:17" x14ac:dyDescent="0.25">
      <c r="A128" t="s">
        <v>821</v>
      </c>
      <c r="B128" t="s">
        <v>822</v>
      </c>
      <c r="C128" s="26">
        <v>13211</v>
      </c>
      <c r="D128" s="26">
        <v>332290</v>
      </c>
      <c r="E128" s="112" t="s">
        <v>1186</v>
      </c>
      <c r="F128" s="112" t="s">
        <v>1187</v>
      </c>
      <c r="G128" t="s">
        <v>220</v>
      </c>
      <c r="H128" t="s">
        <v>219</v>
      </c>
      <c r="I128">
        <v>319</v>
      </c>
      <c r="J128" t="s">
        <v>490</v>
      </c>
      <c r="K128" t="s">
        <v>491</v>
      </c>
      <c r="L128" t="s">
        <v>220</v>
      </c>
      <c r="M128">
        <v>1406829</v>
      </c>
      <c r="N128">
        <v>60.696666700000002</v>
      </c>
      <c r="O128">
        <v>-161.9519444</v>
      </c>
      <c r="P128" t="s">
        <v>1188</v>
      </c>
      <c r="Q128" t="s">
        <v>220</v>
      </c>
    </row>
    <row r="129" spans="1:17" x14ac:dyDescent="0.25">
      <c r="A129" t="s">
        <v>1003</v>
      </c>
      <c r="B129" t="s">
        <v>1004</v>
      </c>
      <c r="C129" s="26" t="s">
        <v>582</v>
      </c>
      <c r="D129" s="26">
        <v>332300</v>
      </c>
      <c r="E129" s="112" t="s">
        <v>366</v>
      </c>
      <c r="F129" s="112" t="s">
        <v>1187</v>
      </c>
      <c r="G129" t="s">
        <v>222</v>
      </c>
      <c r="H129" t="s">
        <v>221</v>
      </c>
      <c r="I129">
        <v>625</v>
      </c>
      <c r="J129" t="s">
        <v>1005</v>
      </c>
      <c r="K129" t="s">
        <v>1006</v>
      </c>
      <c r="L129" t="s">
        <v>222</v>
      </c>
      <c r="M129">
        <v>1406834</v>
      </c>
      <c r="N129">
        <v>60.708055600000002</v>
      </c>
      <c r="O129">
        <v>-161.76611109999999</v>
      </c>
      <c r="P129" t="s">
        <v>1188</v>
      </c>
      <c r="Q129" t="s">
        <v>222</v>
      </c>
    </row>
    <row r="130" spans="1:17" x14ac:dyDescent="0.25">
      <c r="A130" t="s">
        <v>414</v>
      </c>
      <c r="B130" t="s">
        <v>380</v>
      </c>
      <c r="C130" s="26">
        <v>219</v>
      </c>
      <c r="D130" s="26">
        <v>331170</v>
      </c>
      <c r="E130" s="112" t="s">
        <v>1186</v>
      </c>
      <c r="F130" s="112" t="s">
        <v>1187</v>
      </c>
      <c r="G130" t="s">
        <v>43</v>
      </c>
      <c r="H130" t="s">
        <v>30</v>
      </c>
      <c r="I130">
        <v>2</v>
      </c>
      <c r="J130" t="s">
        <v>421</v>
      </c>
      <c r="K130" t="s">
        <v>422</v>
      </c>
      <c r="L130" t="s">
        <v>43</v>
      </c>
      <c r="M130">
        <v>1866964</v>
      </c>
      <c r="N130">
        <v>55.873611099999998</v>
      </c>
      <c r="O130">
        <v>-133.18472220000001</v>
      </c>
      <c r="P130" t="s">
        <v>1191</v>
      </c>
      <c r="Q130" t="s">
        <v>43</v>
      </c>
    </row>
    <row r="131" spans="1:17" x14ac:dyDescent="0.25">
      <c r="A131" t="s">
        <v>847</v>
      </c>
      <c r="B131" t="s">
        <v>848</v>
      </c>
      <c r="C131" s="26">
        <v>13477</v>
      </c>
      <c r="D131" s="26">
        <v>332320</v>
      </c>
      <c r="E131" s="112" t="s">
        <v>1186</v>
      </c>
      <c r="F131" s="112" t="s">
        <v>1187</v>
      </c>
      <c r="G131" t="s">
        <v>228</v>
      </c>
      <c r="H131" t="s">
        <v>227</v>
      </c>
      <c r="I131">
        <v>340</v>
      </c>
      <c r="J131" t="s">
        <v>849</v>
      </c>
      <c r="K131" t="s">
        <v>850</v>
      </c>
      <c r="L131" t="s">
        <v>228</v>
      </c>
      <c r="M131">
        <v>1418948</v>
      </c>
      <c r="N131">
        <v>56.000615199999999</v>
      </c>
      <c r="O131">
        <v>-161.206974</v>
      </c>
      <c r="P131" t="s">
        <v>1189</v>
      </c>
      <c r="Q131" t="s">
        <v>228</v>
      </c>
    </row>
    <row r="132" spans="1:17" x14ac:dyDescent="0.25">
      <c r="A132" t="s">
        <v>645</v>
      </c>
      <c r="B132" t="s">
        <v>563</v>
      </c>
      <c r="C132" s="26">
        <v>221</v>
      </c>
      <c r="D132" s="26">
        <v>331480</v>
      </c>
      <c r="E132" s="112" t="s">
        <v>1186</v>
      </c>
      <c r="F132" s="112" t="s">
        <v>1187</v>
      </c>
      <c r="G132" t="s">
        <v>78</v>
      </c>
      <c r="H132" t="s">
        <v>50</v>
      </c>
      <c r="I132">
        <v>169</v>
      </c>
      <c r="J132" t="s">
        <v>648</v>
      </c>
      <c r="K132" t="s">
        <v>649</v>
      </c>
      <c r="L132" t="s">
        <v>78</v>
      </c>
      <c r="M132">
        <v>1406972</v>
      </c>
      <c r="N132">
        <v>59.4527778</v>
      </c>
      <c r="O132">
        <v>-157.31194439999999</v>
      </c>
      <c r="P132" t="s">
        <v>1196</v>
      </c>
      <c r="Q132" t="s">
        <v>78</v>
      </c>
    </row>
    <row r="133" spans="1:17" x14ac:dyDescent="0.25">
      <c r="A133" s="115" t="s">
        <v>917</v>
      </c>
      <c r="B133" s="115" t="s">
        <v>918</v>
      </c>
      <c r="C133" s="116" t="s">
        <v>582</v>
      </c>
      <c r="D133" s="116">
        <v>332870</v>
      </c>
      <c r="E133" s="116" t="s">
        <v>366</v>
      </c>
      <c r="F133" s="116" t="s">
        <v>1187</v>
      </c>
      <c r="G133" s="119" t="s">
        <v>301</v>
      </c>
      <c r="H133" s="119" t="s">
        <v>300</v>
      </c>
      <c r="I133" s="115">
        <v>375</v>
      </c>
      <c r="J133" s="115" t="s">
        <v>919</v>
      </c>
      <c r="K133" s="115" t="s">
        <v>920</v>
      </c>
      <c r="L133" s="115" t="s">
        <v>301</v>
      </c>
      <c r="M133" s="115">
        <v>1406985</v>
      </c>
      <c r="N133" s="115">
        <v>60.942777800000002</v>
      </c>
      <c r="O133" s="115">
        <v>-164.62944440000001</v>
      </c>
      <c r="P133" s="115" t="s">
        <v>1188</v>
      </c>
      <c r="Q133" t="s">
        <v>301</v>
      </c>
    </row>
    <row r="134" spans="1:17" x14ac:dyDescent="0.25">
      <c r="A134" t="s">
        <v>650</v>
      </c>
      <c r="B134" t="s">
        <v>563</v>
      </c>
      <c r="C134" s="26">
        <v>221</v>
      </c>
      <c r="D134" s="26">
        <v>331490</v>
      </c>
      <c r="E134" s="112" t="s">
        <v>1186</v>
      </c>
      <c r="F134" s="112" t="s">
        <v>1187</v>
      </c>
      <c r="G134" t="s">
        <v>79</v>
      </c>
      <c r="H134" t="s">
        <v>50</v>
      </c>
      <c r="I134">
        <v>169</v>
      </c>
      <c r="J134" t="s">
        <v>712</v>
      </c>
      <c r="K134" t="s">
        <v>713</v>
      </c>
      <c r="L134" t="s">
        <v>79</v>
      </c>
      <c r="M134">
        <v>1407008</v>
      </c>
      <c r="N134">
        <v>60.479444399999998</v>
      </c>
      <c r="O134">
        <v>-164.72388889999999</v>
      </c>
      <c r="P134" t="s">
        <v>1188</v>
      </c>
      <c r="Q134" t="s">
        <v>79</v>
      </c>
    </row>
    <row r="135" spans="1:17" x14ac:dyDescent="0.25">
      <c r="A135" t="s">
        <v>958</v>
      </c>
      <c r="B135" t="s">
        <v>959</v>
      </c>
      <c r="C135" s="26" t="s">
        <v>582</v>
      </c>
      <c r="D135" s="26">
        <v>332330</v>
      </c>
      <c r="E135" s="112" t="s">
        <v>366</v>
      </c>
      <c r="F135" s="112" t="s">
        <v>1187</v>
      </c>
      <c r="G135" t="s">
        <v>232</v>
      </c>
      <c r="H135" t="s">
        <v>231</v>
      </c>
      <c r="I135">
        <v>416</v>
      </c>
      <c r="J135" t="s">
        <v>960</v>
      </c>
      <c r="K135" t="s">
        <v>961</v>
      </c>
      <c r="L135" t="s">
        <v>232</v>
      </c>
      <c r="M135">
        <v>1407022</v>
      </c>
      <c r="N135">
        <v>63.013333299999999</v>
      </c>
      <c r="O135">
        <v>-154.375</v>
      </c>
      <c r="P135" t="s">
        <v>1190</v>
      </c>
      <c r="Q135" t="s">
        <v>232</v>
      </c>
    </row>
    <row r="136" spans="1:17" x14ac:dyDescent="0.25">
      <c r="A136" t="s">
        <v>754</v>
      </c>
      <c r="B136" t="s">
        <v>755</v>
      </c>
      <c r="C136" s="26" t="s">
        <v>582</v>
      </c>
      <c r="D136" s="26">
        <v>332740</v>
      </c>
      <c r="E136" s="112" t="s">
        <v>366</v>
      </c>
      <c r="F136" s="112" t="s">
        <v>1187</v>
      </c>
      <c r="G136" t="s">
        <v>295</v>
      </c>
      <c r="H136" t="s">
        <v>294</v>
      </c>
      <c r="I136">
        <v>242</v>
      </c>
      <c r="J136" t="s">
        <v>756</v>
      </c>
      <c r="K136" t="s">
        <v>757</v>
      </c>
      <c r="L136" t="s">
        <v>295</v>
      </c>
      <c r="M136">
        <v>1418954</v>
      </c>
      <c r="N136">
        <v>52.938055599999998</v>
      </c>
      <c r="O136">
        <v>-168.8677778</v>
      </c>
      <c r="P136" t="s">
        <v>1189</v>
      </c>
      <c r="Q136" t="s">
        <v>295</v>
      </c>
    </row>
    <row r="137" spans="1:17" x14ac:dyDescent="0.25">
      <c r="A137" t="s">
        <v>653</v>
      </c>
      <c r="B137" t="s">
        <v>563</v>
      </c>
      <c r="C137" s="26">
        <v>221</v>
      </c>
      <c r="D137" s="26">
        <v>331500</v>
      </c>
      <c r="E137" s="112" t="s">
        <v>1186</v>
      </c>
      <c r="F137" s="112" t="s">
        <v>1187</v>
      </c>
      <c r="G137" t="s">
        <v>80</v>
      </c>
      <c r="H137" t="s">
        <v>50</v>
      </c>
      <c r="I137">
        <v>169</v>
      </c>
      <c r="J137" t="s">
        <v>654</v>
      </c>
      <c r="K137" t="s">
        <v>655</v>
      </c>
      <c r="L137" t="s">
        <v>80</v>
      </c>
      <c r="M137">
        <v>1413638</v>
      </c>
      <c r="N137">
        <v>67.571111099999996</v>
      </c>
      <c r="O137">
        <v>-162.9652778</v>
      </c>
      <c r="P137" t="s">
        <v>1193</v>
      </c>
      <c r="Q137" t="s">
        <v>80</v>
      </c>
    </row>
    <row r="138" spans="1:17" x14ac:dyDescent="0.25">
      <c r="A138" t="s">
        <v>554</v>
      </c>
      <c r="B138" t="s">
        <v>555</v>
      </c>
      <c r="C138" s="26">
        <v>13642</v>
      </c>
      <c r="D138" s="26">
        <v>332340</v>
      </c>
      <c r="E138" s="112" t="s">
        <v>1186</v>
      </c>
      <c r="F138" s="112" t="s">
        <v>1187</v>
      </c>
      <c r="G138" t="s">
        <v>234</v>
      </c>
      <c r="H138" t="s">
        <v>233</v>
      </c>
      <c r="I138">
        <v>150</v>
      </c>
      <c r="J138" t="s">
        <v>556</v>
      </c>
      <c r="K138" t="s">
        <v>557</v>
      </c>
      <c r="L138" t="s">
        <v>234</v>
      </c>
      <c r="M138">
        <v>1407125</v>
      </c>
      <c r="N138">
        <v>64.501111100000003</v>
      </c>
      <c r="O138">
        <v>-165.4063889</v>
      </c>
      <c r="P138" t="s">
        <v>1194</v>
      </c>
      <c r="Q138" t="s">
        <v>234</v>
      </c>
    </row>
    <row r="139" spans="1:17" x14ac:dyDescent="0.25">
      <c r="A139" t="s">
        <v>656</v>
      </c>
      <c r="B139" t="s">
        <v>563</v>
      </c>
      <c r="C139" s="26">
        <v>221</v>
      </c>
      <c r="D139" s="26">
        <v>331510</v>
      </c>
      <c r="E139" s="112" t="s">
        <v>1186</v>
      </c>
      <c r="F139" s="112" t="s">
        <v>1187</v>
      </c>
      <c r="G139" t="s">
        <v>81</v>
      </c>
      <c r="H139" t="s">
        <v>50</v>
      </c>
      <c r="I139">
        <v>169</v>
      </c>
      <c r="J139" t="s">
        <v>657</v>
      </c>
      <c r="K139" t="s">
        <v>658</v>
      </c>
      <c r="L139" t="s">
        <v>81</v>
      </c>
      <c r="M139">
        <v>1413646</v>
      </c>
      <c r="N139">
        <v>66.838333300000002</v>
      </c>
      <c r="O139">
        <v>-161.03277779999999</v>
      </c>
      <c r="P139" t="s">
        <v>1193</v>
      </c>
      <c r="Q139" t="s">
        <v>81</v>
      </c>
    </row>
    <row r="140" spans="1:17" x14ac:dyDescent="0.25">
      <c r="A140" t="s">
        <v>417</v>
      </c>
      <c r="B140" t="s">
        <v>380</v>
      </c>
      <c r="C140" s="26">
        <v>219</v>
      </c>
      <c r="D140" s="26">
        <v>331180</v>
      </c>
      <c r="E140" s="112" t="s">
        <v>1186</v>
      </c>
      <c r="F140" s="112" t="s">
        <v>1187</v>
      </c>
      <c r="G140" t="s">
        <v>1151</v>
      </c>
      <c r="H140" t="s">
        <v>30</v>
      </c>
      <c r="I140">
        <v>2</v>
      </c>
      <c r="J140" t="s">
        <v>419</v>
      </c>
      <c r="K140" t="s">
        <v>420</v>
      </c>
      <c r="L140" t="s">
        <v>418</v>
      </c>
      <c r="M140">
        <v>1407253</v>
      </c>
      <c r="N140">
        <v>62.961666700000002</v>
      </c>
      <c r="O140">
        <v>-141.93722220000001</v>
      </c>
      <c r="P140" t="s">
        <v>1190</v>
      </c>
      <c r="Q140" t="s">
        <v>1151</v>
      </c>
    </row>
    <row r="141" spans="1:17" x14ac:dyDescent="0.25">
      <c r="A141" t="s">
        <v>1229</v>
      </c>
      <c r="B141" t="s">
        <v>1230</v>
      </c>
      <c r="C141" s="26">
        <v>13880</v>
      </c>
      <c r="D141" s="26"/>
      <c r="E141" s="112" t="s">
        <v>1186</v>
      </c>
      <c r="F141" s="112" t="s">
        <v>366</v>
      </c>
      <c r="G141" t="s">
        <v>1231</v>
      </c>
      <c r="H141" t="s">
        <v>1231</v>
      </c>
      <c r="I141">
        <v>0</v>
      </c>
    </row>
    <row r="142" spans="1:17" x14ac:dyDescent="0.25">
      <c r="A142" t="s">
        <v>768</v>
      </c>
      <c r="B142" t="s">
        <v>759</v>
      </c>
      <c r="C142" s="26">
        <v>26616</v>
      </c>
      <c r="D142" s="26">
        <v>332380</v>
      </c>
      <c r="E142" s="112" t="s">
        <v>1186</v>
      </c>
      <c r="F142" s="112" t="s">
        <v>1187</v>
      </c>
      <c r="G142" t="s">
        <v>239</v>
      </c>
      <c r="H142" t="s">
        <v>235</v>
      </c>
      <c r="I142">
        <v>254</v>
      </c>
      <c r="J142" t="s">
        <v>769</v>
      </c>
      <c r="K142" t="s">
        <v>770</v>
      </c>
      <c r="L142" t="s">
        <v>239</v>
      </c>
      <c r="M142">
        <v>1416680</v>
      </c>
      <c r="N142">
        <v>70.217500000000001</v>
      </c>
      <c r="O142">
        <v>-150.97638889999999</v>
      </c>
      <c r="P142" t="s">
        <v>1197</v>
      </c>
      <c r="Q142" t="s">
        <v>239</v>
      </c>
    </row>
    <row r="143" spans="1:17" x14ac:dyDescent="0.25">
      <c r="A143" t="s">
        <v>659</v>
      </c>
      <c r="B143" t="s">
        <v>563</v>
      </c>
      <c r="C143" s="26">
        <v>221</v>
      </c>
      <c r="D143" s="26">
        <v>331520</v>
      </c>
      <c r="E143" s="112" t="s">
        <v>1186</v>
      </c>
      <c r="F143" s="112" t="s">
        <v>1187</v>
      </c>
      <c r="G143" t="s">
        <v>82</v>
      </c>
      <c r="H143" t="s">
        <v>50</v>
      </c>
      <c r="I143">
        <v>169</v>
      </c>
      <c r="J143" t="s">
        <v>660</v>
      </c>
      <c r="K143" t="s">
        <v>661</v>
      </c>
      <c r="L143" t="s">
        <v>82</v>
      </c>
      <c r="M143">
        <v>1407321</v>
      </c>
      <c r="N143">
        <v>64.7194444</v>
      </c>
      <c r="O143">
        <v>-158.1030556</v>
      </c>
      <c r="P143" t="s">
        <v>1190</v>
      </c>
      <c r="Q143" t="s">
        <v>82</v>
      </c>
    </row>
    <row r="144" spans="1:17" s="115" customFormat="1" x14ac:dyDescent="0.25">
      <c r="A144" t="s">
        <v>942</v>
      </c>
      <c r="B144" t="s">
        <v>943</v>
      </c>
      <c r="C144" s="26" t="s">
        <v>582</v>
      </c>
      <c r="D144" s="26">
        <v>332420</v>
      </c>
      <c r="E144" s="112" t="s">
        <v>366</v>
      </c>
      <c r="F144" s="112" t="s">
        <v>1187</v>
      </c>
      <c r="G144" t="s">
        <v>244</v>
      </c>
      <c r="H144" t="s">
        <v>243</v>
      </c>
      <c r="I144">
        <v>408</v>
      </c>
      <c r="J144" t="s">
        <v>944</v>
      </c>
      <c r="K144" t="s">
        <v>945</v>
      </c>
      <c r="L144" t="s">
        <v>244</v>
      </c>
      <c r="M144">
        <v>1409405</v>
      </c>
      <c r="N144">
        <v>62.533611100000002</v>
      </c>
      <c r="O144">
        <v>-164.84111110000001</v>
      </c>
      <c r="P144" t="s">
        <v>1188</v>
      </c>
      <c r="Q144" t="s">
        <v>244</v>
      </c>
    </row>
    <row r="145" spans="1:17" s="115" customFormat="1" x14ac:dyDescent="0.25">
      <c r="A145" t="s">
        <v>613</v>
      </c>
      <c r="B145" t="s">
        <v>563</v>
      </c>
      <c r="C145" s="26">
        <v>221</v>
      </c>
      <c r="D145" s="26">
        <v>331530</v>
      </c>
      <c r="E145" s="112" t="s">
        <v>1186</v>
      </c>
      <c r="F145" s="112" t="s">
        <v>1187</v>
      </c>
      <c r="G145" t="s">
        <v>83</v>
      </c>
      <c r="H145" t="s">
        <v>50</v>
      </c>
      <c r="I145">
        <v>169</v>
      </c>
      <c r="J145" t="s">
        <v>614</v>
      </c>
      <c r="K145" t="s">
        <v>615</v>
      </c>
      <c r="L145" t="s">
        <v>83</v>
      </c>
      <c r="M145">
        <v>1407339</v>
      </c>
      <c r="N145">
        <v>60.896944400000002</v>
      </c>
      <c r="O145">
        <v>-162.4594444</v>
      </c>
      <c r="P145" t="s">
        <v>1188</v>
      </c>
      <c r="Q145" t="s">
        <v>83</v>
      </c>
    </row>
    <row r="146" spans="1:17" s="115" customFormat="1" x14ac:dyDescent="0.25">
      <c r="A146" t="s">
        <v>664</v>
      </c>
      <c r="B146" t="s">
        <v>563</v>
      </c>
      <c r="C146" s="26">
        <v>221</v>
      </c>
      <c r="D146" s="26">
        <v>331540</v>
      </c>
      <c r="E146" s="112" t="s">
        <v>1186</v>
      </c>
      <c r="F146" s="112" t="s">
        <v>1187</v>
      </c>
      <c r="G146" t="s">
        <v>84</v>
      </c>
      <c r="H146" t="s">
        <v>50</v>
      </c>
      <c r="I146">
        <v>169</v>
      </c>
      <c r="J146" t="s">
        <v>665</v>
      </c>
      <c r="K146" t="s">
        <v>666</v>
      </c>
      <c r="L146" t="s">
        <v>84</v>
      </c>
      <c r="M146">
        <v>1407483</v>
      </c>
      <c r="N146">
        <v>57.2027778</v>
      </c>
      <c r="O146">
        <v>-153.3038889</v>
      </c>
      <c r="P146" t="s">
        <v>188</v>
      </c>
      <c r="Q146" t="s">
        <v>84</v>
      </c>
    </row>
    <row r="147" spans="1:17" s="115" customFormat="1" x14ac:dyDescent="0.25">
      <c r="A147" t="s">
        <v>883</v>
      </c>
      <c r="B147" t="s">
        <v>884</v>
      </c>
      <c r="C147" s="26">
        <v>14234</v>
      </c>
      <c r="D147" s="26">
        <v>332440</v>
      </c>
      <c r="E147" s="112" t="s">
        <v>1186</v>
      </c>
      <c r="F147" s="112" t="s">
        <v>1187</v>
      </c>
      <c r="G147" t="s">
        <v>248</v>
      </c>
      <c r="H147" t="s">
        <v>247</v>
      </c>
      <c r="I147">
        <v>357</v>
      </c>
      <c r="J147" t="s">
        <v>885</v>
      </c>
      <c r="K147" t="s">
        <v>886</v>
      </c>
      <c r="L147" t="s">
        <v>248</v>
      </c>
      <c r="M147">
        <v>1407684</v>
      </c>
      <c r="N147">
        <v>57.923611100000002</v>
      </c>
      <c r="O147">
        <v>-152.50222220000001</v>
      </c>
      <c r="P147" t="s">
        <v>188</v>
      </c>
      <c r="Q147" t="s">
        <v>248</v>
      </c>
    </row>
    <row r="148" spans="1:17" s="115" customFormat="1" x14ac:dyDescent="0.25">
      <c r="A148" t="s">
        <v>521</v>
      </c>
      <c r="B148" t="s">
        <v>522</v>
      </c>
      <c r="C148" s="26">
        <v>26754</v>
      </c>
      <c r="D148" s="26"/>
      <c r="E148" s="112" t="s">
        <v>1187</v>
      </c>
      <c r="F148" s="112" t="s">
        <v>366</v>
      </c>
      <c r="G148" t="s">
        <v>1120</v>
      </c>
      <c r="H148" t="s">
        <v>1120</v>
      </c>
      <c r="I148">
        <v>91</v>
      </c>
      <c r="J148" t="s">
        <v>525</v>
      </c>
      <c r="K148" t="s">
        <v>526</v>
      </c>
      <c r="L148" t="s">
        <v>524</v>
      </c>
      <c r="M148">
        <v>1866966</v>
      </c>
      <c r="N148">
        <v>63.089722199999997</v>
      </c>
      <c r="O148">
        <v>-145.6130556</v>
      </c>
      <c r="P148" t="s">
        <v>1192</v>
      </c>
      <c r="Q148" t="s">
        <v>524</v>
      </c>
    </row>
    <row r="149" spans="1:17" s="115" customFormat="1" x14ac:dyDescent="0.25">
      <c r="A149" t="s">
        <v>1027</v>
      </c>
      <c r="B149" t="s">
        <v>1028</v>
      </c>
      <c r="C149" s="26">
        <v>14633</v>
      </c>
      <c r="D149" s="26">
        <v>332450</v>
      </c>
      <c r="E149" s="112" t="s">
        <v>1186</v>
      </c>
      <c r="F149" s="112" t="s">
        <v>1187</v>
      </c>
      <c r="G149" t="s">
        <v>250</v>
      </c>
      <c r="H149" t="s">
        <v>249</v>
      </c>
      <c r="I149">
        <v>662</v>
      </c>
      <c r="J149" t="s">
        <v>1029</v>
      </c>
      <c r="K149" t="s">
        <v>1030</v>
      </c>
      <c r="L149" t="s">
        <v>250</v>
      </c>
      <c r="M149">
        <v>1407862</v>
      </c>
      <c r="N149">
        <v>59.787222200000002</v>
      </c>
      <c r="O149">
        <v>-154.10611109999999</v>
      </c>
      <c r="P149" t="s">
        <v>1196</v>
      </c>
      <c r="Q149" t="s">
        <v>250</v>
      </c>
    </row>
    <row r="150" spans="1:17" s="115" customFormat="1" x14ac:dyDescent="0.25">
      <c r="A150" t="s">
        <v>479</v>
      </c>
      <c r="B150" t="s">
        <v>480</v>
      </c>
      <c r="C150" s="26">
        <v>29297</v>
      </c>
      <c r="D150" s="26">
        <v>332460</v>
      </c>
      <c r="E150" s="112" t="s">
        <v>1186</v>
      </c>
      <c r="F150" s="112" t="s">
        <v>1187</v>
      </c>
      <c r="G150" t="s">
        <v>252</v>
      </c>
      <c r="H150" t="s">
        <v>251</v>
      </c>
      <c r="I150">
        <v>24</v>
      </c>
      <c r="J150" t="s">
        <v>481</v>
      </c>
      <c r="K150" t="s">
        <v>482</v>
      </c>
      <c r="L150" t="s">
        <v>252</v>
      </c>
      <c r="M150">
        <v>1424201</v>
      </c>
      <c r="N150">
        <v>57.960833299999997</v>
      </c>
      <c r="O150">
        <v>-136.22749999999999</v>
      </c>
      <c r="P150" t="s">
        <v>1191</v>
      </c>
      <c r="Q150" t="s">
        <v>252</v>
      </c>
    </row>
    <row r="151" spans="1:17" s="115" customFormat="1" x14ac:dyDescent="0.25">
      <c r="A151" t="s">
        <v>1015</v>
      </c>
      <c r="B151" t="s">
        <v>1016</v>
      </c>
      <c r="C151" s="26">
        <v>14832</v>
      </c>
      <c r="D151" s="26">
        <v>332470</v>
      </c>
      <c r="E151" s="112" t="s">
        <v>1186</v>
      </c>
      <c r="F151" s="112" t="s">
        <v>1187</v>
      </c>
      <c r="G151" t="s">
        <v>226</v>
      </c>
      <c r="H151" t="s">
        <v>225</v>
      </c>
      <c r="I151">
        <v>659</v>
      </c>
      <c r="J151" t="s">
        <v>1017</v>
      </c>
      <c r="K151" t="s">
        <v>1018</v>
      </c>
      <c r="L151" t="s">
        <v>226</v>
      </c>
      <c r="M151">
        <v>1407902</v>
      </c>
      <c r="N151">
        <v>55.913984599999999</v>
      </c>
      <c r="O151">
        <v>-159.16327670000001</v>
      </c>
      <c r="P151" t="s">
        <v>1196</v>
      </c>
      <c r="Q151" t="s">
        <v>226</v>
      </c>
    </row>
    <row r="152" spans="1:17" s="115" customFormat="1" x14ac:dyDescent="0.25">
      <c r="A152" t="s">
        <v>727</v>
      </c>
      <c r="B152" t="s">
        <v>728</v>
      </c>
      <c r="C152" s="26">
        <v>14856</v>
      </c>
      <c r="D152" s="26"/>
      <c r="E152" s="112" t="s">
        <v>1186</v>
      </c>
      <c r="F152" s="112"/>
      <c r="G152" t="s">
        <v>1201</v>
      </c>
      <c r="H152" t="s">
        <v>1201</v>
      </c>
      <c r="I152">
        <v>212</v>
      </c>
      <c r="J152" t="s">
        <v>540</v>
      </c>
      <c r="K152" t="s">
        <v>541</v>
      </c>
      <c r="L152" t="s">
        <v>254</v>
      </c>
      <c r="M152">
        <v>1424228</v>
      </c>
      <c r="N152">
        <v>56.811266699999997</v>
      </c>
      <c r="O152">
        <v>-132.95124250000001</v>
      </c>
      <c r="P152" t="s">
        <v>1191</v>
      </c>
      <c r="Q152" t="s">
        <v>254</v>
      </c>
    </row>
    <row r="153" spans="1:17" s="115" customFormat="1" x14ac:dyDescent="0.25">
      <c r="A153" t="s">
        <v>967</v>
      </c>
      <c r="B153" t="s">
        <v>968</v>
      </c>
      <c r="C153" s="26" t="s">
        <v>582</v>
      </c>
      <c r="D153" s="26">
        <v>332480</v>
      </c>
      <c r="E153" s="112" t="s">
        <v>366</v>
      </c>
      <c r="F153" s="112" t="s">
        <v>1187</v>
      </c>
      <c r="G153" t="s">
        <v>256</v>
      </c>
      <c r="H153" t="s">
        <v>255</v>
      </c>
      <c r="I153">
        <v>425</v>
      </c>
      <c r="J153" t="s">
        <v>969</v>
      </c>
      <c r="K153" t="s">
        <v>970</v>
      </c>
      <c r="L153" t="s">
        <v>256</v>
      </c>
      <c r="M153">
        <v>1407992</v>
      </c>
      <c r="N153">
        <v>57.564166700000001</v>
      </c>
      <c r="O153">
        <v>-157.5791667</v>
      </c>
      <c r="P153" t="s">
        <v>1196</v>
      </c>
      <c r="Q153" t="s">
        <v>256</v>
      </c>
    </row>
    <row r="154" spans="1:17" s="115" customFormat="1" x14ac:dyDescent="0.25">
      <c r="A154" t="s">
        <v>667</v>
      </c>
      <c r="B154" t="s">
        <v>563</v>
      </c>
      <c r="C154" s="26">
        <v>221</v>
      </c>
      <c r="D154" s="26">
        <v>331550</v>
      </c>
      <c r="E154" s="112" t="s">
        <v>1186</v>
      </c>
      <c r="F154" s="112" t="s">
        <v>1187</v>
      </c>
      <c r="G154" t="s">
        <v>85</v>
      </c>
      <c r="H154" t="s">
        <v>50</v>
      </c>
      <c r="I154">
        <v>169</v>
      </c>
      <c r="J154" t="s">
        <v>668</v>
      </c>
      <c r="K154" t="s">
        <v>669</v>
      </c>
      <c r="L154" t="s">
        <v>85</v>
      </c>
      <c r="M154">
        <v>1407993</v>
      </c>
      <c r="N154">
        <v>61.938888900000002</v>
      </c>
      <c r="O154">
        <v>-162.875</v>
      </c>
      <c r="P154" t="s">
        <v>1188</v>
      </c>
      <c r="Q154" t="s">
        <v>85</v>
      </c>
    </row>
    <row r="155" spans="1:17" s="115" customFormat="1" x14ac:dyDescent="0.25">
      <c r="A155" t="s">
        <v>676</v>
      </c>
      <c r="B155" t="s">
        <v>563</v>
      </c>
      <c r="C155" s="26">
        <v>221</v>
      </c>
      <c r="D155" s="26">
        <v>331560</v>
      </c>
      <c r="E155" s="112" t="s">
        <v>1186</v>
      </c>
      <c r="F155" s="112" t="s">
        <v>1187</v>
      </c>
      <c r="G155" t="s">
        <v>86</v>
      </c>
      <c r="H155" t="s">
        <v>50</v>
      </c>
      <c r="I155">
        <v>169</v>
      </c>
      <c r="J155" t="s">
        <v>677</v>
      </c>
      <c r="K155" t="s">
        <v>678</v>
      </c>
      <c r="L155" t="s">
        <v>86</v>
      </c>
      <c r="M155">
        <v>1408054</v>
      </c>
      <c r="N155">
        <v>62.032777799999998</v>
      </c>
      <c r="O155">
        <v>-163.28777779999999</v>
      </c>
      <c r="P155" t="s">
        <v>1188</v>
      </c>
      <c r="Q155" t="s">
        <v>86</v>
      </c>
    </row>
    <row r="156" spans="1:17" x14ac:dyDescent="0.25">
      <c r="A156" t="s">
        <v>1091</v>
      </c>
      <c r="B156" t="s">
        <v>1109</v>
      </c>
      <c r="C156" s="26" t="s">
        <v>582</v>
      </c>
      <c r="D156" s="26">
        <v>332490</v>
      </c>
      <c r="E156" s="112" t="s">
        <v>366</v>
      </c>
      <c r="F156" s="112" t="s">
        <v>1187</v>
      </c>
      <c r="G156" t="s">
        <v>1094</v>
      </c>
      <c r="H156" t="s">
        <v>1110</v>
      </c>
      <c r="I156">
        <v>0</v>
      </c>
      <c r="J156" t="s">
        <v>1095</v>
      </c>
      <c r="K156" t="s">
        <v>1096</v>
      </c>
      <c r="L156" t="s">
        <v>1094</v>
      </c>
      <c r="M156">
        <v>1408072</v>
      </c>
      <c r="N156">
        <v>59.013055600000001</v>
      </c>
      <c r="O156">
        <v>-161.81638889999999</v>
      </c>
      <c r="P156" t="s">
        <v>1188</v>
      </c>
      <c r="Q156" t="s">
        <v>1094</v>
      </c>
    </row>
    <row r="157" spans="1:17" x14ac:dyDescent="0.25">
      <c r="A157" t="s">
        <v>771</v>
      </c>
      <c r="B157" t="s">
        <v>759</v>
      </c>
      <c r="C157" s="26">
        <v>26616</v>
      </c>
      <c r="D157" s="26">
        <v>332390</v>
      </c>
      <c r="E157" s="112" t="s">
        <v>1186</v>
      </c>
      <c r="F157" s="112" t="s">
        <v>1187</v>
      </c>
      <c r="G157" t="s">
        <v>240</v>
      </c>
      <c r="H157" t="s">
        <v>235</v>
      </c>
      <c r="I157">
        <v>254</v>
      </c>
      <c r="J157" t="s">
        <v>772</v>
      </c>
      <c r="K157" t="s">
        <v>773</v>
      </c>
      <c r="L157" t="s">
        <v>240</v>
      </c>
      <c r="M157">
        <v>1408110</v>
      </c>
      <c r="N157">
        <v>68.348611099999999</v>
      </c>
      <c r="O157">
        <v>-166.73472219999999</v>
      </c>
      <c r="P157" t="s">
        <v>1197</v>
      </c>
      <c r="Q157" t="s">
        <v>240</v>
      </c>
    </row>
    <row r="158" spans="1:17" x14ac:dyDescent="0.25">
      <c r="A158" t="s">
        <v>774</v>
      </c>
      <c r="B158" t="s">
        <v>759</v>
      </c>
      <c r="C158" s="26">
        <v>26616</v>
      </c>
      <c r="D158" s="26">
        <v>332400</v>
      </c>
      <c r="E158" s="112" t="s">
        <v>1186</v>
      </c>
      <c r="F158" s="112" t="s">
        <v>1187</v>
      </c>
      <c r="G158" t="s">
        <v>241</v>
      </c>
      <c r="H158" t="s">
        <v>235</v>
      </c>
      <c r="I158">
        <v>254</v>
      </c>
      <c r="J158" t="s">
        <v>775</v>
      </c>
      <c r="K158" t="s">
        <v>776</v>
      </c>
      <c r="L158" t="s">
        <v>241</v>
      </c>
      <c r="M158">
        <v>1408115</v>
      </c>
      <c r="N158">
        <v>69.743857000000006</v>
      </c>
      <c r="O158">
        <v>-163.008442</v>
      </c>
      <c r="P158" t="s">
        <v>1197</v>
      </c>
      <c r="Q158" t="s">
        <v>241</v>
      </c>
    </row>
    <row r="159" spans="1:17" x14ac:dyDescent="0.25">
      <c r="A159" t="s">
        <v>987</v>
      </c>
      <c r="B159" t="s">
        <v>988</v>
      </c>
      <c r="C159" s="26" t="s">
        <v>582</v>
      </c>
      <c r="D159" s="26">
        <v>332590</v>
      </c>
      <c r="E159" s="112" t="s">
        <v>366</v>
      </c>
      <c r="F159" s="112" t="s">
        <v>1187</v>
      </c>
      <c r="G159" t="s">
        <v>275</v>
      </c>
      <c r="H159" t="s">
        <v>274</v>
      </c>
      <c r="I159">
        <v>447</v>
      </c>
      <c r="J159" t="s">
        <v>989</v>
      </c>
      <c r="K159" t="s">
        <v>990</v>
      </c>
      <c r="L159" t="s">
        <v>275</v>
      </c>
      <c r="M159">
        <v>1408208</v>
      </c>
      <c r="N159">
        <v>60.202500000000001</v>
      </c>
      <c r="O159">
        <v>-154.31277779999999</v>
      </c>
      <c r="P159" t="s">
        <v>1196</v>
      </c>
      <c r="Q159" t="s">
        <v>275</v>
      </c>
    </row>
    <row r="160" spans="1:17" x14ac:dyDescent="0.25">
      <c r="A160" t="s">
        <v>937</v>
      </c>
      <c r="B160" t="s">
        <v>938</v>
      </c>
      <c r="C160" s="26" t="s">
        <v>582</v>
      </c>
      <c r="D160" s="26">
        <v>332500</v>
      </c>
      <c r="E160" s="112" t="s">
        <v>366</v>
      </c>
      <c r="F160" s="112" t="s">
        <v>1187</v>
      </c>
      <c r="G160" t="s">
        <v>258</v>
      </c>
      <c r="H160" t="s">
        <v>257</v>
      </c>
      <c r="I160">
        <v>399</v>
      </c>
      <c r="J160" t="s">
        <v>939</v>
      </c>
      <c r="K160" t="s">
        <v>940</v>
      </c>
      <c r="L160" t="s">
        <v>258</v>
      </c>
      <c r="M160">
        <v>1419072</v>
      </c>
      <c r="N160">
        <v>56.932561399999997</v>
      </c>
      <c r="O160">
        <v>-158.6249699</v>
      </c>
      <c r="P160" t="s">
        <v>1196</v>
      </c>
      <c r="Q160" t="s">
        <v>258</v>
      </c>
    </row>
    <row r="161" spans="1:17" x14ac:dyDescent="0.25">
      <c r="A161" t="s">
        <v>670</v>
      </c>
      <c r="B161" t="s">
        <v>563</v>
      </c>
      <c r="C161" s="26">
        <v>221</v>
      </c>
      <c r="D161" s="26">
        <v>331570</v>
      </c>
      <c r="E161" s="112" t="s">
        <v>1186</v>
      </c>
      <c r="F161" s="112" t="s">
        <v>1187</v>
      </c>
      <c r="G161" t="s">
        <v>87</v>
      </c>
      <c r="H161" t="s">
        <v>50</v>
      </c>
      <c r="I161">
        <v>169</v>
      </c>
      <c r="J161" t="s">
        <v>671</v>
      </c>
      <c r="K161" t="s">
        <v>672</v>
      </c>
      <c r="L161" t="s">
        <v>87</v>
      </c>
      <c r="M161">
        <v>1408462</v>
      </c>
      <c r="N161">
        <v>59.748888899999997</v>
      </c>
      <c r="O161">
        <v>-161.9158333</v>
      </c>
      <c r="P161" t="s">
        <v>1188</v>
      </c>
      <c r="Q161" t="s">
        <v>87</v>
      </c>
    </row>
    <row r="162" spans="1:17" x14ac:dyDescent="0.25">
      <c r="A162" t="s">
        <v>1085</v>
      </c>
      <c r="B162" t="s">
        <v>1086</v>
      </c>
      <c r="C162" s="26" t="s">
        <v>582</v>
      </c>
      <c r="D162" s="26">
        <v>332520</v>
      </c>
      <c r="E162" s="112" t="s">
        <v>366</v>
      </c>
      <c r="F162" s="112" t="s">
        <v>1187</v>
      </c>
      <c r="G162" t="s">
        <v>1088</v>
      </c>
      <c r="H162" t="s">
        <v>1087</v>
      </c>
      <c r="I162">
        <v>759</v>
      </c>
      <c r="J162" t="s">
        <v>1089</v>
      </c>
      <c r="K162" t="s">
        <v>1090</v>
      </c>
      <c r="L162" t="s">
        <v>1088</v>
      </c>
      <c r="M162">
        <v>1408519</v>
      </c>
      <c r="N162">
        <v>65.504999999999995</v>
      </c>
      <c r="O162">
        <v>-150.16999999999999</v>
      </c>
      <c r="P162" t="s">
        <v>1190</v>
      </c>
      <c r="Q162" t="s">
        <v>1088</v>
      </c>
    </row>
    <row r="163" spans="1:17" x14ac:dyDescent="0.25">
      <c r="A163" t="s">
        <v>864</v>
      </c>
      <c r="B163" t="s">
        <v>858</v>
      </c>
      <c r="C163" s="26">
        <v>12485</v>
      </c>
      <c r="D163" s="26">
        <v>332250</v>
      </c>
      <c r="E163" s="112" t="s">
        <v>1186</v>
      </c>
      <c r="F163" s="112" t="s">
        <v>1187</v>
      </c>
      <c r="G163" t="s">
        <v>214</v>
      </c>
      <c r="H163" t="s">
        <v>211</v>
      </c>
      <c r="I163">
        <v>343</v>
      </c>
      <c r="J163" t="s">
        <v>865</v>
      </c>
      <c r="K163" t="s">
        <v>866</v>
      </c>
      <c r="L163" t="s">
        <v>214</v>
      </c>
      <c r="M163">
        <v>1408580</v>
      </c>
      <c r="N163">
        <v>61.761111100000001</v>
      </c>
      <c r="O163">
        <v>-157.3125</v>
      </c>
      <c r="P163" t="s">
        <v>1188</v>
      </c>
      <c r="Q163" t="s">
        <v>214</v>
      </c>
    </row>
    <row r="164" spans="1:17" x14ac:dyDescent="0.25">
      <c r="A164" t="s">
        <v>897</v>
      </c>
      <c r="B164" t="s">
        <v>898</v>
      </c>
      <c r="C164" s="26" t="s">
        <v>582</v>
      </c>
      <c r="D164" s="26">
        <v>332530</v>
      </c>
      <c r="E164" s="112" t="s">
        <v>366</v>
      </c>
      <c r="F164" s="112" t="s">
        <v>1187</v>
      </c>
      <c r="G164" t="s">
        <v>262</v>
      </c>
      <c r="H164" t="s">
        <v>261</v>
      </c>
      <c r="I164">
        <v>364</v>
      </c>
      <c r="J164" t="s">
        <v>899</v>
      </c>
      <c r="K164" t="s">
        <v>900</v>
      </c>
      <c r="L164" t="s">
        <v>262</v>
      </c>
      <c r="M164">
        <v>1408878</v>
      </c>
      <c r="N164">
        <v>64.739444399999996</v>
      </c>
      <c r="O164">
        <v>-155.4869444</v>
      </c>
      <c r="P164" t="s">
        <v>1190</v>
      </c>
      <c r="Q164" t="s">
        <v>262</v>
      </c>
    </row>
    <row r="165" spans="1:17" x14ac:dyDescent="0.25">
      <c r="A165" t="s">
        <v>673</v>
      </c>
      <c r="B165" t="s">
        <v>563</v>
      </c>
      <c r="C165" s="26">
        <v>221</v>
      </c>
      <c r="D165" s="26">
        <v>331580</v>
      </c>
      <c r="E165" s="112" t="s">
        <v>1186</v>
      </c>
      <c r="F165" s="112" t="s">
        <v>1187</v>
      </c>
      <c r="G165" t="s">
        <v>88</v>
      </c>
      <c r="H165" t="s">
        <v>50</v>
      </c>
      <c r="I165">
        <v>169</v>
      </c>
      <c r="J165" t="s">
        <v>674</v>
      </c>
      <c r="K165" t="s">
        <v>675</v>
      </c>
      <c r="L165" t="s">
        <v>88</v>
      </c>
      <c r="M165">
        <v>1408925</v>
      </c>
      <c r="N165">
        <v>61.784999999999997</v>
      </c>
      <c r="O165">
        <v>-161.32027780000001</v>
      </c>
      <c r="P165" t="s">
        <v>1188</v>
      </c>
      <c r="Q165" t="s">
        <v>88</v>
      </c>
    </row>
    <row r="166" spans="1:17" x14ac:dyDescent="0.25">
      <c r="A166" t="s">
        <v>950</v>
      </c>
      <c r="B166" t="s">
        <v>951</v>
      </c>
      <c r="C166" s="26" t="s">
        <v>582</v>
      </c>
      <c r="D166" s="26">
        <v>332550</v>
      </c>
      <c r="E166" s="112" t="s">
        <v>366</v>
      </c>
      <c r="F166" s="112" t="s">
        <v>1187</v>
      </c>
      <c r="G166" t="s">
        <v>264</v>
      </c>
      <c r="H166" t="s">
        <v>263</v>
      </c>
      <c r="I166">
        <v>410</v>
      </c>
      <c r="J166" t="s">
        <v>952</v>
      </c>
      <c r="K166" t="s">
        <v>953</v>
      </c>
      <c r="L166" t="s">
        <v>264</v>
      </c>
      <c r="M166">
        <v>1419161</v>
      </c>
      <c r="N166">
        <v>56.6</v>
      </c>
      <c r="O166">
        <v>-169.54166670000001</v>
      </c>
      <c r="P166" t="s">
        <v>1189</v>
      </c>
      <c r="Q166" t="s">
        <v>264</v>
      </c>
    </row>
    <row r="167" spans="1:17" s="115" customFormat="1" x14ac:dyDescent="0.25">
      <c r="A167" t="s">
        <v>679</v>
      </c>
      <c r="B167" t="s">
        <v>563</v>
      </c>
      <c r="C167" s="26">
        <v>221</v>
      </c>
      <c r="D167" s="26">
        <v>331660</v>
      </c>
      <c r="E167" s="112" t="s">
        <v>1186</v>
      </c>
      <c r="F167" s="112" t="s">
        <v>1187</v>
      </c>
      <c r="G167" t="s">
        <v>1163</v>
      </c>
      <c r="H167" t="s">
        <v>50</v>
      </c>
      <c r="I167">
        <v>169</v>
      </c>
      <c r="J167" t="s">
        <v>1195</v>
      </c>
      <c r="K167" t="s">
        <v>678</v>
      </c>
      <c r="L167" t="s">
        <v>89</v>
      </c>
      <c r="M167">
        <v>1398261</v>
      </c>
      <c r="N167">
        <v>62.0530556</v>
      </c>
      <c r="O167">
        <v>-163.1658333</v>
      </c>
      <c r="P167" t="s">
        <v>1188</v>
      </c>
      <c r="Q167" t="s">
        <v>1163</v>
      </c>
    </row>
    <row r="168" spans="1:17" s="115" customFormat="1" x14ac:dyDescent="0.25">
      <c r="A168" t="s">
        <v>680</v>
      </c>
      <c r="B168" t="s">
        <v>563</v>
      </c>
      <c r="C168" s="26">
        <v>221</v>
      </c>
      <c r="D168" s="26">
        <v>331670</v>
      </c>
      <c r="E168" s="112" t="s">
        <v>1186</v>
      </c>
      <c r="F168" s="112" t="s">
        <v>1187</v>
      </c>
      <c r="G168" t="s">
        <v>90</v>
      </c>
      <c r="H168" t="s">
        <v>50</v>
      </c>
      <c r="I168">
        <v>169</v>
      </c>
      <c r="J168" t="s">
        <v>705</v>
      </c>
      <c r="K168" t="s">
        <v>706</v>
      </c>
      <c r="L168" t="s">
        <v>90</v>
      </c>
      <c r="M168">
        <v>1408977</v>
      </c>
      <c r="N168">
        <v>63.478055599999998</v>
      </c>
      <c r="O168">
        <v>-162.03916670000001</v>
      </c>
      <c r="P168" t="s">
        <v>1194</v>
      </c>
      <c r="Q168" t="s">
        <v>90</v>
      </c>
    </row>
    <row r="169" spans="1:17" s="115" customFormat="1" x14ac:dyDescent="0.25">
      <c r="A169" t="s">
        <v>843</v>
      </c>
      <c r="B169" t="s">
        <v>844</v>
      </c>
      <c r="C169" s="26">
        <v>17898</v>
      </c>
      <c r="D169" s="26">
        <v>332560</v>
      </c>
      <c r="E169" s="112" t="s">
        <v>1186</v>
      </c>
      <c r="F169" s="112" t="s">
        <v>1187</v>
      </c>
      <c r="G169" t="s">
        <v>266</v>
      </c>
      <c r="H169" t="s">
        <v>265</v>
      </c>
      <c r="I169">
        <v>339</v>
      </c>
      <c r="J169" t="s">
        <v>845</v>
      </c>
      <c r="K169" t="s">
        <v>846</v>
      </c>
      <c r="L169" t="s">
        <v>266</v>
      </c>
      <c r="M169">
        <v>1419163</v>
      </c>
      <c r="N169">
        <v>57.122222200000003</v>
      </c>
      <c r="O169">
        <v>-170.27500000000001</v>
      </c>
      <c r="P169" t="s">
        <v>1189</v>
      </c>
      <c r="Q169" t="s">
        <v>266</v>
      </c>
    </row>
    <row r="170" spans="1:17" s="115" customFormat="1" x14ac:dyDescent="0.25">
      <c r="A170" t="s">
        <v>737</v>
      </c>
      <c r="B170" t="s">
        <v>738</v>
      </c>
      <c r="C170" s="26">
        <v>63560</v>
      </c>
      <c r="D170" s="26">
        <v>332540</v>
      </c>
      <c r="E170" s="112" t="s">
        <v>366</v>
      </c>
      <c r="F170" s="112" t="s">
        <v>1187</v>
      </c>
      <c r="G170" t="s">
        <v>283</v>
      </c>
      <c r="H170" t="s">
        <v>1522</v>
      </c>
      <c r="I170">
        <v>230</v>
      </c>
      <c r="J170" t="s">
        <v>740</v>
      </c>
      <c r="K170" t="s">
        <v>741</v>
      </c>
      <c r="L170" t="s">
        <v>283</v>
      </c>
      <c r="M170">
        <v>1419182</v>
      </c>
      <c r="N170">
        <v>55.339722199999997</v>
      </c>
      <c r="O170">
        <v>-160.49722220000001</v>
      </c>
      <c r="P170" t="s">
        <v>1189</v>
      </c>
      <c r="Q170" t="s">
        <v>283</v>
      </c>
    </row>
    <row r="171" spans="1:17" x14ac:dyDescent="0.25">
      <c r="A171" t="s">
        <v>683</v>
      </c>
      <c r="B171" t="s">
        <v>563</v>
      </c>
      <c r="C171" s="26">
        <v>221</v>
      </c>
      <c r="D171" s="26">
        <v>331590</v>
      </c>
      <c r="E171" s="112" t="s">
        <v>1186</v>
      </c>
      <c r="F171" s="112" t="s">
        <v>1187</v>
      </c>
      <c r="G171" t="s">
        <v>91</v>
      </c>
      <c r="H171" t="s">
        <v>50</v>
      </c>
      <c r="I171">
        <v>169</v>
      </c>
      <c r="J171" t="s">
        <v>684</v>
      </c>
      <c r="K171" t="s">
        <v>685</v>
      </c>
      <c r="L171" t="s">
        <v>91</v>
      </c>
      <c r="M171">
        <v>1409106</v>
      </c>
      <c r="N171">
        <v>63.694166699999997</v>
      </c>
      <c r="O171">
        <v>-170.47888889999999</v>
      </c>
      <c r="P171" t="s">
        <v>1194</v>
      </c>
      <c r="Q171" t="s">
        <v>91</v>
      </c>
    </row>
    <row r="172" spans="1:17" x14ac:dyDescent="0.25">
      <c r="A172" t="s">
        <v>686</v>
      </c>
      <c r="B172" t="s">
        <v>563</v>
      </c>
      <c r="C172" s="26">
        <v>221</v>
      </c>
      <c r="D172" s="26">
        <v>331600</v>
      </c>
      <c r="E172" s="112" t="s">
        <v>1186</v>
      </c>
      <c r="F172" s="112" t="s">
        <v>1187</v>
      </c>
      <c r="G172" t="s">
        <v>92</v>
      </c>
      <c r="H172" t="s">
        <v>50</v>
      </c>
      <c r="I172">
        <v>169</v>
      </c>
      <c r="J172" t="s">
        <v>687</v>
      </c>
      <c r="K172" t="s">
        <v>688</v>
      </c>
      <c r="L172" t="s">
        <v>92</v>
      </c>
      <c r="M172">
        <v>1409133</v>
      </c>
      <c r="N172">
        <v>61.8427778</v>
      </c>
      <c r="O172">
        <v>-165.5816667</v>
      </c>
      <c r="P172" t="s">
        <v>1188</v>
      </c>
      <c r="Q172" t="s">
        <v>92</v>
      </c>
    </row>
    <row r="173" spans="1:17" x14ac:dyDescent="0.25">
      <c r="A173" t="s">
        <v>689</v>
      </c>
      <c r="B173" t="s">
        <v>563</v>
      </c>
      <c r="C173" s="26">
        <v>221</v>
      </c>
      <c r="D173" s="26">
        <v>331610</v>
      </c>
      <c r="E173" s="112" t="s">
        <v>1186</v>
      </c>
      <c r="F173" s="112" t="s">
        <v>1187</v>
      </c>
      <c r="G173" t="s">
        <v>93</v>
      </c>
      <c r="H173" t="s">
        <v>50</v>
      </c>
      <c r="I173">
        <v>169</v>
      </c>
      <c r="J173" t="s">
        <v>690</v>
      </c>
      <c r="K173" t="s">
        <v>691</v>
      </c>
      <c r="L173" t="s">
        <v>93</v>
      </c>
      <c r="M173">
        <v>1413930</v>
      </c>
      <c r="N173">
        <v>66.603888900000001</v>
      </c>
      <c r="O173">
        <v>-160.00694440000001</v>
      </c>
      <c r="P173" t="s">
        <v>1193</v>
      </c>
      <c r="Q173" t="s">
        <v>93</v>
      </c>
    </row>
    <row r="174" spans="1:17" x14ac:dyDescent="0.25">
      <c r="A174" t="s">
        <v>546</v>
      </c>
      <c r="B174" t="s">
        <v>547</v>
      </c>
      <c r="C174" s="26">
        <v>16955</v>
      </c>
      <c r="D174" s="26"/>
      <c r="E174" s="112" t="s">
        <v>1186</v>
      </c>
      <c r="F174" s="112"/>
      <c r="G174" t="s">
        <v>1202</v>
      </c>
      <c r="H174" t="s">
        <v>1202</v>
      </c>
      <c r="I174">
        <v>108</v>
      </c>
      <c r="J174" t="s">
        <v>453</v>
      </c>
      <c r="K174" t="s">
        <v>454</v>
      </c>
      <c r="L174" t="s">
        <v>268</v>
      </c>
      <c r="M174">
        <v>1414598</v>
      </c>
      <c r="N174">
        <v>60.1041667</v>
      </c>
      <c r="O174">
        <v>-149.4422222</v>
      </c>
      <c r="P174" t="s">
        <v>1200</v>
      </c>
      <c r="Q174" t="s">
        <v>269</v>
      </c>
    </row>
    <row r="175" spans="1:17" x14ac:dyDescent="0.25">
      <c r="A175" t="s">
        <v>692</v>
      </c>
      <c r="B175" t="s">
        <v>563</v>
      </c>
      <c r="C175" s="26">
        <v>221</v>
      </c>
      <c r="D175" s="26">
        <v>331620</v>
      </c>
      <c r="E175" s="112" t="s">
        <v>1186</v>
      </c>
      <c r="F175" s="112" t="s">
        <v>1187</v>
      </c>
      <c r="G175" t="s">
        <v>94</v>
      </c>
      <c r="H175" t="s">
        <v>50</v>
      </c>
      <c r="I175">
        <v>169</v>
      </c>
      <c r="J175" t="s">
        <v>693</v>
      </c>
      <c r="K175" t="s">
        <v>694</v>
      </c>
      <c r="L175" t="s">
        <v>94</v>
      </c>
      <c r="M175">
        <v>1409306</v>
      </c>
      <c r="N175">
        <v>62.682222199999998</v>
      </c>
      <c r="O175">
        <v>-159.56194439999999</v>
      </c>
      <c r="P175" t="s">
        <v>1190</v>
      </c>
      <c r="Q175" t="s">
        <v>94</v>
      </c>
    </row>
    <row r="176" spans="1:17" x14ac:dyDescent="0.25">
      <c r="A176" t="s">
        <v>695</v>
      </c>
      <c r="B176" t="s">
        <v>563</v>
      </c>
      <c r="C176" s="26">
        <v>221</v>
      </c>
      <c r="D176" s="26">
        <v>331630</v>
      </c>
      <c r="E176" s="112" t="s">
        <v>1186</v>
      </c>
      <c r="F176" s="112" t="s">
        <v>1187</v>
      </c>
      <c r="G176" t="s">
        <v>95</v>
      </c>
      <c r="H176" t="s">
        <v>50</v>
      </c>
      <c r="I176">
        <v>169</v>
      </c>
      <c r="J176" t="s">
        <v>696</v>
      </c>
      <c r="K176" t="s">
        <v>697</v>
      </c>
      <c r="L176" t="s">
        <v>95</v>
      </c>
      <c r="M176">
        <v>1669434</v>
      </c>
      <c r="N176">
        <v>64.333888900000005</v>
      </c>
      <c r="O176">
        <v>-161.1538889</v>
      </c>
      <c r="P176" t="s">
        <v>1194</v>
      </c>
      <c r="Q176" t="s">
        <v>95</v>
      </c>
    </row>
    <row r="177" spans="1:17" x14ac:dyDescent="0.25">
      <c r="A177" t="s">
        <v>698</v>
      </c>
      <c r="B177" t="s">
        <v>563</v>
      </c>
      <c r="C177" s="26">
        <v>221</v>
      </c>
      <c r="D177" s="26">
        <v>331640</v>
      </c>
      <c r="E177" s="112" t="s">
        <v>1186</v>
      </c>
      <c r="F177" s="112" t="s">
        <v>1187</v>
      </c>
      <c r="G177" t="s">
        <v>96</v>
      </c>
      <c r="H177" t="s">
        <v>50</v>
      </c>
      <c r="I177">
        <v>169</v>
      </c>
      <c r="J177" t="s">
        <v>699</v>
      </c>
      <c r="K177" t="s">
        <v>700</v>
      </c>
      <c r="L177" t="s">
        <v>96</v>
      </c>
      <c r="M177">
        <v>1409434</v>
      </c>
      <c r="N177">
        <v>66.256666699999997</v>
      </c>
      <c r="O177">
        <v>-166.07194440000001</v>
      </c>
      <c r="P177" t="s">
        <v>1194</v>
      </c>
      <c r="Q177" t="s">
        <v>96</v>
      </c>
    </row>
    <row r="178" spans="1:17" x14ac:dyDescent="0.25">
      <c r="A178" t="s">
        <v>701</v>
      </c>
      <c r="B178" t="s">
        <v>563</v>
      </c>
      <c r="C178" s="26">
        <v>221</v>
      </c>
      <c r="D178" s="26">
        <v>331650</v>
      </c>
      <c r="E178" s="112" t="s">
        <v>1186</v>
      </c>
      <c r="F178" s="112" t="s">
        <v>1187</v>
      </c>
      <c r="G178" t="s">
        <v>97</v>
      </c>
      <c r="H178" t="s">
        <v>50</v>
      </c>
      <c r="I178">
        <v>169</v>
      </c>
      <c r="J178" t="s">
        <v>702</v>
      </c>
      <c r="K178" t="s">
        <v>703</v>
      </c>
      <c r="L178" t="s">
        <v>97</v>
      </c>
      <c r="M178">
        <v>1413983</v>
      </c>
      <c r="N178">
        <v>66.888055600000001</v>
      </c>
      <c r="O178">
        <v>-157.13638889999999</v>
      </c>
      <c r="P178" t="s">
        <v>1193</v>
      </c>
      <c r="Q178" t="s">
        <v>97</v>
      </c>
    </row>
    <row r="179" spans="1:17" x14ac:dyDescent="0.25">
      <c r="A179" t="s">
        <v>531</v>
      </c>
      <c r="B179" t="s">
        <v>532</v>
      </c>
      <c r="C179" s="26">
        <v>17271</v>
      </c>
      <c r="D179" s="26"/>
      <c r="E179" s="112" t="s">
        <v>1186</v>
      </c>
      <c r="F179" s="112" t="s">
        <v>1187</v>
      </c>
      <c r="G179" t="s">
        <v>270</v>
      </c>
      <c r="H179" t="s">
        <v>270</v>
      </c>
      <c r="I179">
        <v>100</v>
      </c>
      <c r="J179" t="s">
        <v>534</v>
      </c>
      <c r="K179" t="s">
        <v>535</v>
      </c>
      <c r="L179" t="s">
        <v>271</v>
      </c>
      <c r="M179">
        <v>1414736</v>
      </c>
      <c r="N179">
        <v>57.0530556</v>
      </c>
      <c r="O179">
        <v>-135.33000000000001</v>
      </c>
      <c r="P179" t="s">
        <v>1191</v>
      </c>
      <c r="Q179" t="s">
        <v>271</v>
      </c>
    </row>
    <row r="180" spans="1:17" x14ac:dyDescent="0.25">
      <c r="A180" t="s">
        <v>398</v>
      </c>
      <c r="B180" t="s">
        <v>380</v>
      </c>
      <c r="C180" s="26">
        <v>219</v>
      </c>
      <c r="D180" s="26">
        <v>331190</v>
      </c>
      <c r="E180" s="112" t="s">
        <v>1186</v>
      </c>
      <c r="F180" s="112" t="s">
        <v>1187</v>
      </c>
      <c r="G180" t="s">
        <v>44</v>
      </c>
      <c r="H180" t="s">
        <v>30</v>
      </c>
      <c r="I180">
        <v>2</v>
      </c>
      <c r="J180" t="s">
        <v>399</v>
      </c>
      <c r="K180" t="s">
        <v>400</v>
      </c>
      <c r="L180" t="s">
        <v>44</v>
      </c>
      <c r="M180">
        <v>1414754</v>
      </c>
      <c r="N180">
        <v>59.4583333</v>
      </c>
      <c r="O180">
        <v>-135.31388889999999</v>
      </c>
      <c r="P180" t="s">
        <v>1191</v>
      </c>
      <c r="Q180" t="s">
        <v>44</v>
      </c>
    </row>
    <row r="181" spans="1:17" x14ac:dyDescent="0.25">
      <c r="A181" t="s">
        <v>432</v>
      </c>
      <c r="B181" t="s">
        <v>380</v>
      </c>
      <c r="C181" s="26">
        <v>219</v>
      </c>
      <c r="D181" s="26">
        <v>331195</v>
      </c>
      <c r="E181" s="112" t="s">
        <v>1186</v>
      </c>
      <c r="F181" s="112" t="s">
        <v>1187</v>
      </c>
      <c r="G181" t="s">
        <v>45</v>
      </c>
      <c r="H181" t="s">
        <v>30</v>
      </c>
      <c r="I181">
        <v>2</v>
      </c>
      <c r="J181" t="s">
        <v>434</v>
      </c>
      <c r="K181" t="s">
        <v>431</v>
      </c>
      <c r="L181" t="s">
        <v>45</v>
      </c>
      <c r="M181">
        <v>1409698</v>
      </c>
      <c r="N181">
        <v>62.706944399999998</v>
      </c>
      <c r="O181">
        <v>-143.96111110000001</v>
      </c>
      <c r="P181" t="s">
        <v>1192</v>
      </c>
      <c r="Q181" t="s">
        <v>45</v>
      </c>
    </row>
    <row r="182" spans="1:17" x14ac:dyDescent="0.25">
      <c r="A182" t="s">
        <v>867</v>
      </c>
      <c r="B182" t="s">
        <v>858</v>
      </c>
      <c r="C182" s="26">
        <v>12485</v>
      </c>
      <c r="D182" s="26">
        <v>332260</v>
      </c>
      <c r="E182" s="112" t="s">
        <v>1186</v>
      </c>
      <c r="F182" s="112" t="s">
        <v>1187</v>
      </c>
      <c r="G182" t="s">
        <v>215</v>
      </c>
      <c r="H182" t="s">
        <v>211</v>
      </c>
      <c r="I182">
        <v>343</v>
      </c>
      <c r="J182" t="s">
        <v>868</v>
      </c>
      <c r="K182" t="s">
        <v>869</v>
      </c>
      <c r="L182" t="s">
        <v>215</v>
      </c>
      <c r="M182">
        <v>1409747</v>
      </c>
      <c r="N182">
        <v>61.702500000000001</v>
      </c>
      <c r="O182">
        <v>-157.1697222</v>
      </c>
      <c r="P182" t="s">
        <v>1188</v>
      </c>
      <c r="Q182" t="s">
        <v>215</v>
      </c>
    </row>
    <row r="183" spans="1:17" x14ac:dyDescent="0.25">
      <c r="A183" t="s">
        <v>1206</v>
      </c>
      <c r="B183" t="s">
        <v>1207</v>
      </c>
      <c r="C183" s="26">
        <v>60770</v>
      </c>
      <c r="D183" s="26"/>
      <c r="E183" s="112" t="s">
        <v>1186</v>
      </c>
      <c r="F183" s="112" t="s">
        <v>366</v>
      </c>
      <c r="G183" t="s">
        <v>1208</v>
      </c>
      <c r="H183" t="s">
        <v>1208</v>
      </c>
      <c r="I183">
        <v>0</v>
      </c>
      <c r="J183" t="s">
        <v>540</v>
      </c>
      <c r="K183" t="s">
        <v>541</v>
      </c>
      <c r="P183" t="s">
        <v>1191</v>
      </c>
      <c r="Q183" t="s">
        <v>1523</v>
      </c>
    </row>
    <row r="184" spans="1:17" x14ac:dyDescent="0.25">
      <c r="A184" t="s">
        <v>707</v>
      </c>
      <c r="B184" t="s">
        <v>563</v>
      </c>
      <c r="C184" s="26">
        <v>221</v>
      </c>
      <c r="D184" s="26">
        <v>331680</v>
      </c>
      <c r="E184" s="112" t="s">
        <v>1186</v>
      </c>
      <c r="F184" s="112" t="s">
        <v>1187</v>
      </c>
      <c r="G184" t="s">
        <v>98</v>
      </c>
      <c r="H184" t="s">
        <v>50</v>
      </c>
      <c r="I184">
        <v>169</v>
      </c>
      <c r="J184" t="s">
        <v>705</v>
      </c>
      <c r="K184" t="s">
        <v>706</v>
      </c>
      <c r="L184" t="s">
        <v>98</v>
      </c>
      <c r="M184">
        <v>1410158</v>
      </c>
      <c r="N184">
        <v>63.522222200000002</v>
      </c>
      <c r="O184">
        <v>-162.28805560000001</v>
      </c>
      <c r="P184" t="s">
        <v>1194</v>
      </c>
      <c r="Q184" t="s">
        <v>98</v>
      </c>
    </row>
    <row r="185" spans="1:17" x14ac:dyDescent="0.25">
      <c r="A185" t="s">
        <v>1069</v>
      </c>
      <c r="B185" t="s">
        <v>1070</v>
      </c>
      <c r="C185" s="26" t="s">
        <v>582</v>
      </c>
      <c r="D185" s="26">
        <v>332570</v>
      </c>
      <c r="E185" s="112" t="s">
        <v>366</v>
      </c>
      <c r="F185" s="112" t="s">
        <v>1187</v>
      </c>
      <c r="G185" t="s">
        <v>1072</v>
      </c>
      <c r="H185" t="s">
        <v>1071</v>
      </c>
      <c r="I185">
        <v>709</v>
      </c>
      <c r="J185" t="s">
        <v>871</v>
      </c>
      <c r="K185" t="s">
        <v>872</v>
      </c>
      <c r="L185" t="s">
        <v>1072</v>
      </c>
      <c r="M185">
        <v>1410198</v>
      </c>
      <c r="N185">
        <v>66.006388900000005</v>
      </c>
      <c r="O185">
        <v>-149.09083330000001</v>
      </c>
      <c r="P185" t="s">
        <v>1190</v>
      </c>
      <c r="Q185" t="s">
        <v>1072</v>
      </c>
    </row>
    <row r="186" spans="1:17" x14ac:dyDescent="0.25">
      <c r="A186" t="s">
        <v>870</v>
      </c>
      <c r="B186" t="s">
        <v>858</v>
      </c>
      <c r="C186" s="26">
        <v>12485</v>
      </c>
      <c r="D186" s="26">
        <v>332270</v>
      </c>
      <c r="E186" s="112" t="s">
        <v>1186</v>
      </c>
      <c r="F186" s="112" t="s">
        <v>1187</v>
      </c>
      <c r="G186" t="s">
        <v>216</v>
      </c>
      <c r="H186" t="s">
        <v>211</v>
      </c>
      <c r="I186">
        <v>343</v>
      </c>
      <c r="J186" t="s">
        <v>873</v>
      </c>
      <c r="K186" t="s">
        <v>874</v>
      </c>
      <c r="L186" t="s">
        <v>216</v>
      </c>
      <c r="M186">
        <v>1410241</v>
      </c>
      <c r="N186">
        <v>61.783055599999997</v>
      </c>
      <c r="O186">
        <v>-156.58805559999999</v>
      </c>
      <c r="P186" t="s">
        <v>1188</v>
      </c>
      <c r="Q186" t="s">
        <v>216</v>
      </c>
    </row>
    <row r="187" spans="1:17" x14ac:dyDescent="0.25">
      <c r="A187" t="s">
        <v>929</v>
      </c>
      <c r="B187" t="s">
        <v>930</v>
      </c>
      <c r="C187" s="26" t="s">
        <v>582</v>
      </c>
      <c r="D187" s="26">
        <v>332580</v>
      </c>
      <c r="E187" s="112" t="s">
        <v>366</v>
      </c>
      <c r="F187" s="112" t="s">
        <v>1187</v>
      </c>
      <c r="G187" t="s">
        <v>273</v>
      </c>
      <c r="H187" t="s">
        <v>272</v>
      </c>
      <c r="I187">
        <v>394</v>
      </c>
      <c r="J187" t="s">
        <v>931</v>
      </c>
      <c r="K187" t="s">
        <v>932</v>
      </c>
      <c r="L187" t="s">
        <v>273</v>
      </c>
      <c r="M187">
        <v>1410562</v>
      </c>
      <c r="N187">
        <v>62.9886111</v>
      </c>
      <c r="O187">
        <v>-156.06416669999999</v>
      </c>
      <c r="P187" t="s">
        <v>1190</v>
      </c>
      <c r="Q187" t="s">
        <v>273</v>
      </c>
    </row>
    <row r="188" spans="1:17" x14ac:dyDescent="0.25">
      <c r="A188" t="s">
        <v>527</v>
      </c>
      <c r="B188" t="s">
        <v>528</v>
      </c>
      <c r="C188" s="26">
        <v>18474</v>
      </c>
      <c r="D188" s="26">
        <v>332600</v>
      </c>
      <c r="E188" s="112" t="s">
        <v>1186</v>
      </c>
      <c r="F188" s="112" t="s">
        <v>1187</v>
      </c>
      <c r="G188" t="s">
        <v>277</v>
      </c>
      <c r="H188" t="s">
        <v>276</v>
      </c>
      <c r="I188">
        <v>92</v>
      </c>
      <c r="J188" t="s">
        <v>529</v>
      </c>
      <c r="K188" t="s">
        <v>530</v>
      </c>
      <c r="L188" t="s">
        <v>277</v>
      </c>
      <c r="M188">
        <v>1410629</v>
      </c>
      <c r="N188">
        <v>65.171944400000001</v>
      </c>
      <c r="O188">
        <v>-152.07888890000001</v>
      </c>
      <c r="P188" t="s">
        <v>1190</v>
      </c>
      <c r="Q188" t="s">
        <v>277</v>
      </c>
    </row>
    <row r="189" spans="1:17" x14ac:dyDescent="0.25">
      <c r="A189" t="s">
        <v>999</v>
      </c>
      <c r="B189" t="s">
        <v>1000</v>
      </c>
      <c r="C189" s="26">
        <v>18480</v>
      </c>
      <c r="D189" s="26">
        <v>332610</v>
      </c>
      <c r="E189" s="112" t="s">
        <v>1186</v>
      </c>
      <c r="F189" s="112" t="s">
        <v>1187</v>
      </c>
      <c r="G189" t="s">
        <v>279</v>
      </c>
      <c r="H189" t="s">
        <v>278</v>
      </c>
      <c r="I189">
        <v>586</v>
      </c>
      <c r="J189" t="s">
        <v>1001</v>
      </c>
      <c r="K189" t="s">
        <v>1002</v>
      </c>
      <c r="L189" t="s">
        <v>279</v>
      </c>
      <c r="M189">
        <v>1415193</v>
      </c>
      <c r="N189">
        <v>60.864722200000003</v>
      </c>
      <c r="O189">
        <v>-146.67861110000001</v>
      </c>
      <c r="P189" t="s">
        <v>1192</v>
      </c>
      <c r="Q189" t="s">
        <v>279</v>
      </c>
    </row>
    <row r="190" spans="1:17" x14ac:dyDescent="0.25">
      <c r="A190" t="s">
        <v>734</v>
      </c>
      <c r="B190" t="s">
        <v>735</v>
      </c>
      <c r="C190" s="26">
        <v>19277</v>
      </c>
      <c r="D190" s="26"/>
      <c r="E190" s="112" t="s">
        <v>1187</v>
      </c>
      <c r="F190" s="112" t="s">
        <v>366</v>
      </c>
      <c r="G190" t="s">
        <v>736</v>
      </c>
      <c r="H190" t="s">
        <v>736</v>
      </c>
      <c r="I190">
        <v>227</v>
      </c>
      <c r="J190" t="s">
        <v>368</v>
      </c>
      <c r="K190" t="s">
        <v>369</v>
      </c>
      <c r="L190" t="s">
        <v>367</v>
      </c>
      <c r="M190">
        <v>1866941</v>
      </c>
      <c r="N190">
        <v>70.205555599999997</v>
      </c>
      <c r="O190">
        <v>-148.51166670000001</v>
      </c>
      <c r="P190" t="s">
        <v>1197</v>
      </c>
      <c r="Q190" t="s">
        <v>367</v>
      </c>
    </row>
    <row r="191" spans="1:17" x14ac:dyDescent="0.25">
      <c r="A191" t="s">
        <v>504</v>
      </c>
      <c r="B191" t="s">
        <v>505</v>
      </c>
      <c r="C191" s="26">
        <v>18521</v>
      </c>
      <c r="D191" s="26">
        <v>331685</v>
      </c>
      <c r="E191" s="112" t="s">
        <v>1186</v>
      </c>
      <c r="F191" s="112" t="s">
        <v>1187</v>
      </c>
      <c r="G191" t="s">
        <v>99</v>
      </c>
      <c r="H191" t="s">
        <v>506</v>
      </c>
      <c r="I191">
        <v>61</v>
      </c>
      <c r="J191" t="s">
        <v>507</v>
      </c>
      <c r="K191" t="s">
        <v>508</v>
      </c>
      <c r="L191" t="s">
        <v>99</v>
      </c>
      <c r="M191">
        <v>1410730</v>
      </c>
      <c r="N191">
        <v>65.263611100000006</v>
      </c>
      <c r="O191">
        <v>-166.3608333</v>
      </c>
      <c r="P191" t="s">
        <v>1194</v>
      </c>
      <c r="Q191" t="s">
        <v>99</v>
      </c>
    </row>
    <row r="192" spans="1:17" x14ac:dyDescent="0.25">
      <c r="A192" t="s">
        <v>504</v>
      </c>
      <c r="B192" t="s">
        <v>505</v>
      </c>
      <c r="C192" s="26">
        <v>18521</v>
      </c>
      <c r="D192" s="26">
        <v>332620</v>
      </c>
      <c r="E192" s="112" t="s">
        <v>1186</v>
      </c>
      <c r="F192" s="112" t="s">
        <v>1187</v>
      </c>
      <c r="G192" t="s">
        <v>99</v>
      </c>
      <c r="H192" t="s">
        <v>506</v>
      </c>
      <c r="I192">
        <v>61</v>
      </c>
      <c r="J192" t="s">
        <v>507</v>
      </c>
      <c r="K192" t="s">
        <v>508</v>
      </c>
      <c r="L192" t="s">
        <v>99</v>
      </c>
      <c r="M192">
        <v>1410730</v>
      </c>
      <c r="N192">
        <v>65.263611100000006</v>
      </c>
      <c r="O192">
        <v>-166.3608333</v>
      </c>
      <c r="P192" t="s">
        <v>1194</v>
      </c>
      <c r="Q192" t="s">
        <v>99</v>
      </c>
    </row>
    <row r="193" spans="1:17" x14ac:dyDescent="0.25">
      <c r="A193" t="s">
        <v>893</v>
      </c>
      <c r="B193" t="s">
        <v>894</v>
      </c>
      <c r="C193" s="26">
        <v>18541</v>
      </c>
      <c r="D193" s="26">
        <v>332630</v>
      </c>
      <c r="E193" s="112" t="s">
        <v>1186</v>
      </c>
      <c r="F193" s="112" t="s">
        <v>1187</v>
      </c>
      <c r="G193" t="s">
        <v>287</v>
      </c>
      <c r="H193" t="s">
        <v>286</v>
      </c>
      <c r="I193">
        <v>363</v>
      </c>
      <c r="J193" t="s">
        <v>895</v>
      </c>
      <c r="K193" t="s">
        <v>896</v>
      </c>
      <c r="L193" t="s">
        <v>287</v>
      </c>
      <c r="M193">
        <v>1415210</v>
      </c>
      <c r="N193">
        <v>57.780833299999998</v>
      </c>
      <c r="O193">
        <v>-135.2188889</v>
      </c>
      <c r="P193" t="s">
        <v>1191</v>
      </c>
      <c r="Q193" t="s">
        <v>287</v>
      </c>
    </row>
    <row r="194" spans="1:17" x14ac:dyDescent="0.25">
      <c r="A194" t="s">
        <v>435</v>
      </c>
      <c r="B194" t="s">
        <v>380</v>
      </c>
      <c r="C194" s="26">
        <v>219</v>
      </c>
      <c r="D194" s="26">
        <v>331200</v>
      </c>
      <c r="E194" s="112" t="s">
        <v>1186</v>
      </c>
      <c r="F194" s="112" t="s">
        <v>1187</v>
      </c>
      <c r="G194" t="s">
        <v>46</v>
      </c>
      <c r="H194" t="s">
        <v>30</v>
      </c>
      <c r="I194">
        <v>2</v>
      </c>
      <c r="J194" t="s">
        <v>438</v>
      </c>
      <c r="K194" t="s">
        <v>439</v>
      </c>
      <c r="L194" t="s">
        <v>46</v>
      </c>
      <c r="M194">
        <v>1410765</v>
      </c>
      <c r="N194">
        <v>63.135051199999999</v>
      </c>
      <c r="O194">
        <v>-142.52387959999999</v>
      </c>
      <c r="P194" t="s">
        <v>1190</v>
      </c>
      <c r="Q194" t="s">
        <v>46</v>
      </c>
    </row>
    <row r="195" spans="1:17" x14ac:dyDescent="0.25">
      <c r="A195" t="s">
        <v>423</v>
      </c>
      <c r="B195" t="s">
        <v>1226</v>
      </c>
      <c r="C195" s="26">
        <v>18877</v>
      </c>
      <c r="D195" s="26">
        <v>331210</v>
      </c>
      <c r="E195" s="112" t="s">
        <v>1186</v>
      </c>
      <c r="F195" s="112"/>
      <c r="G195" t="s">
        <v>1227</v>
      </c>
      <c r="H195" t="s">
        <v>1227</v>
      </c>
      <c r="I195">
        <v>0</v>
      </c>
      <c r="K195" t="s">
        <v>1228</v>
      </c>
      <c r="L195" t="s">
        <v>47</v>
      </c>
      <c r="M195">
        <v>1669435</v>
      </c>
      <c r="N195">
        <v>55.687777799999999</v>
      </c>
      <c r="O195">
        <v>-132.52222219999999</v>
      </c>
      <c r="P195" t="s">
        <v>1191</v>
      </c>
      <c r="Q195" t="s">
        <v>47</v>
      </c>
    </row>
    <row r="196" spans="1:17" x14ac:dyDescent="0.25">
      <c r="A196" t="s">
        <v>423</v>
      </c>
      <c r="B196" t="s">
        <v>380</v>
      </c>
      <c r="C196" s="26">
        <v>219</v>
      </c>
      <c r="D196">
        <v>331210</v>
      </c>
      <c r="E196" s="112" t="s">
        <v>1186</v>
      </c>
      <c r="F196" s="112" t="s">
        <v>1187</v>
      </c>
      <c r="G196" t="s">
        <v>1152</v>
      </c>
      <c r="H196" t="s">
        <v>30</v>
      </c>
      <c r="I196">
        <v>2</v>
      </c>
      <c r="J196" t="s">
        <v>421</v>
      </c>
      <c r="K196" t="s">
        <v>422</v>
      </c>
      <c r="L196" t="s">
        <v>47</v>
      </c>
      <c r="M196">
        <v>1669435</v>
      </c>
      <c r="N196">
        <v>55.687777799999999</v>
      </c>
      <c r="O196">
        <v>-132.52222219999999</v>
      </c>
      <c r="P196" t="s">
        <v>1191</v>
      </c>
      <c r="Q196" t="s">
        <v>1152</v>
      </c>
    </row>
    <row r="197" spans="1:17" x14ac:dyDescent="0.25">
      <c r="A197" t="s">
        <v>709</v>
      </c>
      <c r="B197" t="s">
        <v>563</v>
      </c>
      <c r="C197" s="26">
        <v>221</v>
      </c>
      <c r="D197" s="26">
        <v>331690</v>
      </c>
      <c r="E197" s="112" t="s">
        <v>1186</v>
      </c>
      <c r="F197" s="112" t="s">
        <v>1187</v>
      </c>
      <c r="G197" t="s">
        <v>100</v>
      </c>
      <c r="H197" t="s">
        <v>50</v>
      </c>
      <c r="I197">
        <v>169</v>
      </c>
      <c r="J197" t="s">
        <v>710</v>
      </c>
      <c r="K197" t="s">
        <v>711</v>
      </c>
      <c r="L197" t="s">
        <v>100</v>
      </c>
      <c r="M197">
        <v>1411039</v>
      </c>
      <c r="N197">
        <v>59.061944400000002</v>
      </c>
      <c r="O197">
        <v>-160.37638889999999</v>
      </c>
      <c r="P197" t="s">
        <v>1196</v>
      </c>
      <c r="Q197" t="s">
        <v>100</v>
      </c>
    </row>
    <row r="198" spans="1:17" x14ac:dyDescent="0.25">
      <c r="A198" t="s">
        <v>440</v>
      </c>
      <c r="B198" t="s">
        <v>380</v>
      </c>
      <c r="C198" s="26">
        <v>219</v>
      </c>
      <c r="D198" s="26">
        <v>331220</v>
      </c>
      <c r="E198" s="112" t="s">
        <v>1186</v>
      </c>
      <c r="F198" s="112" t="s">
        <v>1187</v>
      </c>
      <c r="G198" t="s">
        <v>1153</v>
      </c>
      <c r="H198" t="s">
        <v>30</v>
      </c>
      <c r="I198">
        <v>2</v>
      </c>
      <c r="J198" t="s">
        <v>438</v>
      </c>
      <c r="K198" t="s">
        <v>439</v>
      </c>
      <c r="L198" t="s">
        <v>48</v>
      </c>
      <c r="M198">
        <v>1411046</v>
      </c>
      <c r="N198">
        <v>63.336666700000002</v>
      </c>
      <c r="O198">
        <v>-142.9855556</v>
      </c>
      <c r="P198" t="s">
        <v>1190</v>
      </c>
      <c r="Q198" t="s">
        <v>1153</v>
      </c>
    </row>
    <row r="199" spans="1:17" x14ac:dyDescent="0.25">
      <c r="A199" t="s">
        <v>714</v>
      </c>
      <c r="B199" t="s">
        <v>563</v>
      </c>
      <c r="C199" s="26">
        <v>221</v>
      </c>
      <c r="D199" s="26">
        <v>331700</v>
      </c>
      <c r="E199" s="112" t="s">
        <v>1186</v>
      </c>
      <c r="F199" s="112" t="s">
        <v>1187</v>
      </c>
      <c r="G199" t="s">
        <v>101</v>
      </c>
      <c r="H199" t="s">
        <v>50</v>
      </c>
      <c r="I199">
        <v>169</v>
      </c>
      <c r="J199" t="s">
        <v>712</v>
      </c>
      <c r="K199" t="s">
        <v>713</v>
      </c>
      <c r="L199" t="s">
        <v>101</v>
      </c>
      <c r="M199">
        <v>1411060</v>
      </c>
      <c r="N199">
        <v>60.533775200000001</v>
      </c>
      <c r="O199">
        <v>-165.1036627</v>
      </c>
      <c r="P199" t="s">
        <v>1188</v>
      </c>
      <c r="Q199" t="s">
        <v>101</v>
      </c>
    </row>
    <row r="200" spans="1:17" x14ac:dyDescent="0.25">
      <c r="A200" t="s">
        <v>1035</v>
      </c>
      <c r="B200" t="s">
        <v>1036</v>
      </c>
      <c r="C200" s="26" t="s">
        <v>582</v>
      </c>
      <c r="D200" s="26">
        <v>332710</v>
      </c>
      <c r="E200" s="112" t="s">
        <v>366</v>
      </c>
      <c r="F200" s="112" t="s">
        <v>1187</v>
      </c>
      <c r="G200" t="s">
        <v>289</v>
      </c>
      <c r="H200" t="s">
        <v>288</v>
      </c>
      <c r="I200">
        <v>664</v>
      </c>
      <c r="J200" t="s">
        <v>1037</v>
      </c>
      <c r="K200" t="s">
        <v>1038</v>
      </c>
      <c r="L200" t="s">
        <v>289</v>
      </c>
      <c r="M200">
        <v>1411295</v>
      </c>
      <c r="N200">
        <v>61.102499999999999</v>
      </c>
      <c r="O200">
        <v>-160.96166669999999</v>
      </c>
      <c r="P200" t="s">
        <v>1188</v>
      </c>
      <c r="Q200" t="s">
        <v>289</v>
      </c>
    </row>
    <row r="201" spans="1:17" x14ac:dyDescent="0.25">
      <c r="A201" t="s">
        <v>875</v>
      </c>
      <c r="B201" t="s">
        <v>876</v>
      </c>
      <c r="C201" s="26">
        <v>19267</v>
      </c>
      <c r="D201" s="26">
        <v>332720</v>
      </c>
      <c r="E201" s="112" t="s">
        <v>1186</v>
      </c>
      <c r="F201" s="112" t="s">
        <v>1187</v>
      </c>
      <c r="G201" t="s">
        <v>291</v>
      </c>
      <c r="H201" t="s">
        <v>290</v>
      </c>
      <c r="I201">
        <v>344</v>
      </c>
      <c r="J201" t="s">
        <v>877</v>
      </c>
      <c r="K201" t="s">
        <v>878</v>
      </c>
      <c r="L201" t="s">
        <v>291</v>
      </c>
      <c r="M201">
        <v>1411324</v>
      </c>
      <c r="N201">
        <v>60.3430556</v>
      </c>
      <c r="O201">
        <v>-162.66305560000001</v>
      </c>
      <c r="P201" t="s">
        <v>1188</v>
      </c>
      <c r="Q201" t="s">
        <v>291</v>
      </c>
    </row>
    <row r="202" spans="1:17" x14ac:dyDescent="0.25">
      <c r="A202" t="s">
        <v>717</v>
      </c>
      <c r="B202" t="s">
        <v>563</v>
      </c>
      <c r="C202" s="26">
        <v>221</v>
      </c>
      <c r="D202" s="26">
        <v>331710</v>
      </c>
      <c r="E202" s="112" t="s">
        <v>1186</v>
      </c>
      <c r="F202" s="112" t="s">
        <v>1187</v>
      </c>
      <c r="G202" t="s">
        <v>102</v>
      </c>
      <c r="H202" t="s">
        <v>50</v>
      </c>
      <c r="I202">
        <v>169</v>
      </c>
      <c r="J202" t="s">
        <v>712</v>
      </c>
      <c r="K202" t="s">
        <v>713</v>
      </c>
      <c r="L202" t="s">
        <v>102</v>
      </c>
      <c r="M202">
        <v>1410644</v>
      </c>
      <c r="N202">
        <v>60.585555599999999</v>
      </c>
      <c r="O202">
        <v>-165.25583330000001</v>
      </c>
      <c r="P202" t="s">
        <v>1188</v>
      </c>
      <c r="Q202" t="s">
        <v>102</v>
      </c>
    </row>
    <row r="203" spans="1:17" x14ac:dyDescent="0.25">
      <c r="A203" t="s">
        <v>1073</v>
      </c>
      <c r="B203" t="s">
        <v>1074</v>
      </c>
      <c r="C203" s="26" t="s">
        <v>582</v>
      </c>
      <c r="D203" s="26">
        <v>332730</v>
      </c>
      <c r="E203" s="112" t="s">
        <v>366</v>
      </c>
      <c r="F203" s="112" t="s">
        <v>1187</v>
      </c>
      <c r="G203" t="s">
        <v>293</v>
      </c>
      <c r="H203" t="s">
        <v>292</v>
      </c>
      <c r="I203">
        <v>729</v>
      </c>
      <c r="J203" t="s">
        <v>1075</v>
      </c>
      <c r="K203" t="s">
        <v>1076</v>
      </c>
      <c r="L203" t="s">
        <v>293</v>
      </c>
      <c r="M203">
        <v>1416737</v>
      </c>
      <c r="N203">
        <v>59.079166700000002</v>
      </c>
      <c r="O203">
        <v>-160.27500000000001</v>
      </c>
      <c r="P203" t="s">
        <v>1196</v>
      </c>
      <c r="Q203" t="s">
        <v>293</v>
      </c>
    </row>
    <row r="204" spans="1:17" x14ac:dyDescent="0.25">
      <c r="A204" t="s">
        <v>1111</v>
      </c>
      <c r="B204" t="s">
        <v>1112</v>
      </c>
      <c r="C204" s="26">
        <v>22199</v>
      </c>
      <c r="D204" s="26"/>
      <c r="E204" s="112" t="s">
        <v>1186</v>
      </c>
      <c r="F204" s="112"/>
      <c r="G204" t="s">
        <v>1113</v>
      </c>
      <c r="I204">
        <v>0</v>
      </c>
      <c r="J204" t="s">
        <v>453</v>
      </c>
      <c r="K204" t="s">
        <v>454</v>
      </c>
      <c r="L204" t="s">
        <v>1114</v>
      </c>
      <c r="M204">
        <v>2418568</v>
      </c>
      <c r="N204">
        <v>64.663265199999998</v>
      </c>
      <c r="O204">
        <v>-147.05441999999999</v>
      </c>
      <c r="P204" t="s">
        <v>1200</v>
      </c>
      <c r="Q204" t="s">
        <v>1113</v>
      </c>
    </row>
    <row r="205" spans="1:17" x14ac:dyDescent="0.25">
      <c r="A205" t="s">
        <v>1232</v>
      </c>
      <c r="B205" t="s">
        <v>1233</v>
      </c>
      <c r="C205" s="26">
        <v>22200</v>
      </c>
      <c r="D205" s="26"/>
      <c r="E205" s="112" t="s">
        <v>1186</v>
      </c>
      <c r="F205" s="112" t="s">
        <v>366</v>
      </c>
      <c r="G205" t="s">
        <v>1234</v>
      </c>
      <c r="H205" t="s">
        <v>1234</v>
      </c>
      <c r="I205">
        <v>0</v>
      </c>
      <c r="J205" t="s">
        <v>453</v>
      </c>
      <c r="K205" t="s">
        <v>454</v>
      </c>
      <c r="P205" t="s">
        <v>1200</v>
      </c>
      <c r="Q205" t="s">
        <v>1234</v>
      </c>
    </row>
    <row r="206" spans="1:17" x14ac:dyDescent="0.25">
      <c r="A206" t="s">
        <v>1077</v>
      </c>
      <c r="B206" t="s">
        <v>1078</v>
      </c>
      <c r="C206" s="26">
        <v>40548</v>
      </c>
      <c r="D206" s="26">
        <v>332850</v>
      </c>
      <c r="E206" s="112" t="s">
        <v>1186</v>
      </c>
      <c r="F206" s="112" t="s">
        <v>1187</v>
      </c>
      <c r="G206" t="s">
        <v>297</v>
      </c>
      <c r="H206" t="s">
        <v>296</v>
      </c>
      <c r="I206">
        <v>741</v>
      </c>
      <c r="J206" t="s">
        <v>1079</v>
      </c>
      <c r="K206" t="s">
        <v>1080</v>
      </c>
      <c r="L206" t="s">
        <v>297</v>
      </c>
      <c r="M206">
        <v>1411517</v>
      </c>
      <c r="N206">
        <v>63.873055600000001</v>
      </c>
      <c r="O206">
        <v>-160.78805560000001</v>
      </c>
      <c r="P206" t="s">
        <v>1194</v>
      </c>
      <c r="Q206" t="s">
        <v>297</v>
      </c>
    </row>
    <row r="207" spans="1:17" x14ac:dyDescent="0.25">
      <c r="A207" t="s">
        <v>542</v>
      </c>
      <c r="B207" t="s">
        <v>543</v>
      </c>
      <c r="C207" s="26">
        <v>19454</v>
      </c>
      <c r="D207" s="26">
        <v>332860</v>
      </c>
      <c r="E207" s="112" t="s">
        <v>1186</v>
      </c>
      <c r="F207" s="112" t="s">
        <v>1187</v>
      </c>
      <c r="G207" t="s">
        <v>299</v>
      </c>
      <c r="H207" t="s">
        <v>298</v>
      </c>
      <c r="I207">
        <v>106</v>
      </c>
      <c r="J207" t="s">
        <v>544</v>
      </c>
      <c r="K207" t="s">
        <v>545</v>
      </c>
      <c r="L207" t="s">
        <v>299</v>
      </c>
      <c r="M207">
        <v>1419424</v>
      </c>
      <c r="N207">
        <v>53.873611099999998</v>
      </c>
      <c r="O207">
        <v>-166.53666670000001</v>
      </c>
      <c r="P207" t="s">
        <v>1189</v>
      </c>
      <c r="Q207" t="s">
        <v>299</v>
      </c>
    </row>
    <row r="208" spans="1:17" x14ac:dyDescent="0.25">
      <c r="A208" t="s">
        <v>1209</v>
      </c>
      <c r="B208" t="s">
        <v>1210</v>
      </c>
      <c r="C208" s="26">
        <v>19553</v>
      </c>
      <c r="D208" s="26"/>
      <c r="E208" s="112" t="s">
        <v>1186</v>
      </c>
      <c r="F208" s="112" t="s">
        <v>366</v>
      </c>
      <c r="G208" t="s">
        <v>1211</v>
      </c>
      <c r="H208" t="s">
        <v>1211</v>
      </c>
      <c r="I208">
        <v>0</v>
      </c>
    </row>
    <row r="209" spans="1:17" x14ac:dyDescent="0.25">
      <c r="A209" t="s">
        <v>1212</v>
      </c>
      <c r="B209" t="s">
        <v>1213</v>
      </c>
      <c r="C209" s="26">
        <v>19511</v>
      </c>
      <c r="D209" s="26"/>
      <c r="E209" s="112" t="s">
        <v>1186</v>
      </c>
      <c r="F209" s="112" t="s">
        <v>366</v>
      </c>
      <c r="G209" t="s">
        <v>1214</v>
      </c>
      <c r="H209" t="s">
        <v>1214</v>
      </c>
      <c r="I209">
        <v>452</v>
      </c>
      <c r="J209" t="s">
        <v>453</v>
      </c>
      <c r="K209" t="s">
        <v>454</v>
      </c>
      <c r="P209" t="s">
        <v>1200</v>
      </c>
      <c r="Q209" t="s">
        <v>1214</v>
      </c>
    </row>
    <row r="210" spans="1:17" x14ac:dyDescent="0.25">
      <c r="A210" t="s">
        <v>1031</v>
      </c>
      <c r="B210" t="s">
        <v>1032</v>
      </c>
      <c r="C210" s="26" t="s">
        <v>582</v>
      </c>
      <c r="D210" s="26">
        <v>332880</v>
      </c>
      <c r="E210" s="112" t="s">
        <v>366</v>
      </c>
      <c r="F210" s="112" t="s">
        <v>1187</v>
      </c>
      <c r="G210" t="s">
        <v>303</v>
      </c>
      <c r="H210" t="s">
        <v>302</v>
      </c>
      <c r="I210">
        <v>663</v>
      </c>
      <c r="J210" t="s">
        <v>1033</v>
      </c>
      <c r="K210" t="s">
        <v>1034</v>
      </c>
      <c r="L210" t="s">
        <v>303</v>
      </c>
      <c r="M210">
        <v>1411644</v>
      </c>
      <c r="N210">
        <v>67.013888899999998</v>
      </c>
      <c r="O210">
        <v>-146.41861109999999</v>
      </c>
      <c r="P210" t="s">
        <v>1190</v>
      </c>
      <c r="Q210" t="s">
        <v>303</v>
      </c>
    </row>
    <row r="211" spans="1:17" x14ac:dyDescent="0.25">
      <c r="A211" t="s">
        <v>777</v>
      </c>
      <c r="B211" t="s">
        <v>759</v>
      </c>
      <c r="C211" s="26">
        <v>26616</v>
      </c>
      <c r="D211" s="26">
        <v>332410</v>
      </c>
      <c r="E211" s="112" t="s">
        <v>1186</v>
      </c>
      <c r="F211" s="112" t="s">
        <v>1187</v>
      </c>
      <c r="G211" t="s">
        <v>242</v>
      </c>
      <c r="H211" t="s">
        <v>235</v>
      </c>
      <c r="I211">
        <v>254</v>
      </c>
      <c r="J211" t="s">
        <v>778</v>
      </c>
      <c r="K211" t="s">
        <v>779</v>
      </c>
      <c r="L211" t="s">
        <v>242</v>
      </c>
      <c r="M211">
        <v>1411728</v>
      </c>
      <c r="N211">
        <v>70.636944400000004</v>
      </c>
      <c r="O211">
        <v>-160.03833330000001</v>
      </c>
      <c r="P211" t="s">
        <v>1197</v>
      </c>
      <c r="Q211" t="s">
        <v>242</v>
      </c>
    </row>
    <row r="212" spans="1:17" x14ac:dyDescent="0.25">
      <c r="A212" t="s">
        <v>724</v>
      </c>
      <c r="B212" t="s">
        <v>563</v>
      </c>
      <c r="C212" s="26">
        <v>221</v>
      </c>
      <c r="D212" s="26">
        <v>331730</v>
      </c>
      <c r="E212" s="112" t="s">
        <v>1186</v>
      </c>
      <c r="F212" s="112" t="s">
        <v>1187</v>
      </c>
      <c r="G212" t="s">
        <v>103</v>
      </c>
      <c r="H212" t="s">
        <v>50</v>
      </c>
      <c r="I212">
        <v>169</v>
      </c>
      <c r="J212" t="s">
        <v>725</v>
      </c>
      <c r="K212" t="s">
        <v>726</v>
      </c>
      <c r="L212" t="s">
        <v>103</v>
      </c>
      <c r="M212">
        <v>1404755</v>
      </c>
      <c r="N212">
        <v>65.609166700000003</v>
      </c>
      <c r="O212">
        <v>-168.08750000000001</v>
      </c>
      <c r="P212" t="s">
        <v>1194</v>
      </c>
      <c r="Q212" t="s">
        <v>103</v>
      </c>
    </row>
    <row r="213" spans="1:17" x14ac:dyDescent="0.25">
      <c r="A213" t="s">
        <v>444</v>
      </c>
      <c r="B213" t="s">
        <v>380</v>
      </c>
      <c r="C213" s="26">
        <v>219</v>
      </c>
      <c r="D213" s="26">
        <v>331230</v>
      </c>
      <c r="E213" s="112" t="s">
        <v>1186</v>
      </c>
      <c r="F213" s="112" t="s">
        <v>1187</v>
      </c>
      <c r="G213" t="s">
        <v>49</v>
      </c>
      <c r="H213" t="s">
        <v>30</v>
      </c>
      <c r="I213">
        <v>2</v>
      </c>
      <c r="J213" t="s">
        <v>445</v>
      </c>
      <c r="K213" t="s">
        <v>446</v>
      </c>
      <c r="L213" t="s">
        <v>49</v>
      </c>
      <c r="M213">
        <v>1744590</v>
      </c>
      <c r="N213">
        <v>56.115277800000001</v>
      </c>
      <c r="O213">
        <v>-133.12083329999999</v>
      </c>
      <c r="P213" t="s">
        <v>1191</v>
      </c>
      <c r="Q213" t="s">
        <v>49</v>
      </c>
    </row>
    <row r="214" spans="1:17" x14ac:dyDescent="0.25">
      <c r="A214" t="s">
        <v>946</v>
      </c>
      <c r="B214" t="s">
        <v>947</v>
      </c>
      <c r="C214" s="19">
        <v>20535</v>
      </c>
      <c r="D214" s="26">
        <v>332890</v>
      </c>
      <c r="E214" s="112" t="s">
        <v>1186</v>
      </c>
      <c r="F214" s="112" t="s">
        <v>1187</v>
      </c>
      <c r="G214" s="20" t="s">
        <v>305</v>
      </c>
      <c r="H214" s="20" t="s">
        <v>304</v>
      </c>
      <c r="I214">
        <v>409</v>
      </c>
      <c r="J214" t="s">
        <v>948</v>
      </c>
      <c r="K214" t="s">
        <v>1245</v>
      </c>
      <c r="L214" t="s">
        <v>305</v>
      </c>
      <c r="M214">
        <v>1411989</v>
      </c>
      <c r="N214">
        <v>64.681388900000002</v>
      </c>
      <c r="O214">
        <v>-163.40555560000001</v>
      </c>
      <c r="P214" t="s">
        <v>1194</v>
      </c>
      <c r="Q214" t="s">
        <v>305</v>
      </c>
    </row>
    <row r="215" spans="1:17" x14ac:dyDescent="0.25">
      <c r="A215" t="s">
        <v>548</v>
      </c>
      <c r="B215" t="s">
        <v>549</v>
      </c>
      <c r="C215" s="113">
        <v>21015</v>
      </c>
      <c r="D215" s="112"/>
      <c r="E215" s="112" t="s">
        <v>1186</v>
      </c>
      <c r="F215" s="112"/>
      <c r="G215" s="114" t="s">
        <v>1218</v>
      </c>
      <c r="H215" s="54" t="s">
        <v>1218</v>
      </c>
      <c r="I215">
        <v>111</v>
      </c>
      <c r="J215" s="54" t="s">
        <v>540</v>
      </c>
      <c r="K215" s="54" t="s">
        <v>541</v>
      </c>
      <c r="L215" t="s">
        <v>307</v>
      </c>
      <c r="M215">
        <v>1415843</v>
      </c>
      <c r="N215">
        <v>56.470833300000002</v>
      </c>
      <c r="O215">
        <v>-132.37666669999999</v>
      </c>
      <c r="P215" t="s">
        <v>1191</v>
      </c>
      <c r="Q215" t="s">
        <v>307</v>
      </c>
    </row>
    <row r="216" spans="1:17" x14ac:dyDescent="0.25">
      <c r="A216" s="115" t="s">
        <v>500</v>
      </c>
      <c r="B216" s="115" t="s">
        <v>501</v>
      </c>
      <c r="C216" s="117">
        <v>30150</v>
      </c>
      <c r="D216" s="116">
        <v>332900</v>
      </c>
      <c r="E216" s="116" t="s">
        <v>1186</v>
      </c>
      <c r="F216" s="116" t="s">
        <v>1187</v>
      </c>
      <c r="G216" s="118" t="s">
        <v>309</v>
      </c>
      <c r="H216" s="115" t="s">
        <v>308</v>
      </c>
      <c r="I216" s="115">
        <v>53</v>
      </c>
      <c r="J216" s="115" t="s">
        <v>502</v>
      </c>
      <c r="K216" s="115" t="s">
        <v>503</v>
      </c>
      <c r="L216" s="115" t="s">
        <v>309</v>
      </c>
      <c r="M216" s="115">
        <v>1415858</v>
      </c>
      <c r="N216" s="115">
        <v>59.546944400000001</v>
      </c>
      <c r="O216" s="115">
        <v>-139.7272222</v>
      </c>
      <c r="P216" s="115" t="s">
        <v>1191</v>
      </c>
      <c r="Q216" t="s">
        <v>309</v>
      </c>
    </row>
  </sheetData>
  <autoFilter ref="A1:Q216" xr:uid="{5221D8ED-B1F8-473B-876E-E2DB8D704C96}">
    <sortState xmlns:xlrd2="http://schemas.microsoft.com/office/spreadsheetml/2017/richdata2" ref="A2:Q216">
      <sortCondition ref="Q1:Q216"/>
    </sortState>
  </autoFilter>
  <conditionalFormatting sqref="A217:A1048576">
    <cfRule type="duplicateValues" dxfId="27" priority="21"/>
  </conditionalFormatting>
  <conditionalFormatting sqref="J217:J1048576">
    <cfRule type="containsText" dxfId="26" priority="20" operator="containsText" text=",">
      <formula>NOT(ISERROR(SEARCH(",",J217)))</formula>
    </cfRule>
  </conditionalFormatting>
  <conditionalFormatting sqref="I217:I1048576">
    <cfRule type="duplicateValues" dxfId="25" priority="19"/>
  </conditionalFormatting>
  <conditionalFormatting sqref="J217:J1048576">
    <cfRule type="duplicateValues" dxfId="24" priority="18"/>
  </conditionalFormatting>
  <conditionalFormatting sqref="H217:H1048576">
    <cfRule type="duplicateValues" dxfId="23" priority="22"/>
  </conditionalFormatting>
  <conditionalFormatting sqref="A1:A216">
    <cfRule type="duplicateValues" dxfId="22" priority="17"/>
  </conditionalFormatting>
  <conditionalFormatting sqref="I145">
    <cfRule type="duplicateValues" dxfId="21" priority="16"/>
  </conditionalFormatting>
  <conditionalFormatting sqref="I155">
    <cfRule type="duplicateValues" dxfId="20" priority="15"/>
  </conditionalFormatting>
  <conditionalFormatting sqref="I159">
    <cfRule type="duplicateValues" dxfId="19" priority="14"/>
  </conditionalFormatting>
  <conditionalFormatting sqref="I139">
    <cfRule type="duplicateValues" dxfId="18" priority="13"/>
  </conditionalFormatting>
  <conditionalFormatting sqref="I140">
    <cfRule type="duplicateValues" dxfId="17" priority="12"/>
  </conditionalFormatting>
  <conditionalFormatting sqref="I142">
    <cfRule type="duplicateValues" dxfId="16" priority="11"/>
  </conditionalFormatting>
  <conditionalFormatting sqref="I144">
    <cfRule type="duplicateValues" dxfId="15" priority="10"/>
  </conditionalFormatting>
  <conditionalFormatting sqref="I146">
    <cfRule type="duplicateValues" dxfId="14" priority="9"/>
  </conditionalFormatting>
  <conditionalFormatting sqref="I149">
    <cfRule type="duplicateValues" dxfId="13" priority="8"/>
  </conditionalFormatting>
  <conditionalFormatting sqref="I156">
    <cfRule type="duplicateValues" dxfId="12" priority="7"/>
  </conditionalFormatting>
  <conditionalFormatting sqref="I147">
    <cfRule type="duplicateValues" dxfId="11" priority="6"/>
  </conditionalFormatting>
  <conditionalFormatting sqref="I152">
    <cfRule type="duplicateValues" dxfId="10" priority="5"/>
  </conditionalFormatting>
  <conditionalFormatting sqref="I153">
    <cfRule type="duplicateValues" dxfId="9" priority="4"/>
  </conditionalFormatting>
  <conditionalFormatting sqref="I162">
    <cfRule type="duplicateValues" dxfId="8" priority="3"/>
  </conditionalFormatting>
  <conditionalFormatting sqref="I174">
    <cfRule type="duplicateValues" dxfId="7" priority="2"/>
  </conditionalFormatting>
  <conditionalFormatting sqref="I150">
    <cfRule type="duplicateValues" dxfId="6"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EBC8-6668-4939-A6C1-0D08767BE849}">
  <sheetPr filterMode="1">
    <tabColor rgb="FFC00000"/>
  </sheetPr>
  <dimension ref="A1:AV4009"/>
  <sheetViews>
    <sheetView topLeftCell="L1" workbookViewId="0">
      <pane ySplit="2" topLeftCell="A761" activePane="bottomLeft" state="frozen"/>
      <selection activeCell="E32" sqref="E32"/>
      <selection pane="bottomLeft" activeCell="S4010" sqref="S4010"/>
    </sheetView>
  </sheetViews>
  <sheetFormatPr defaultRowHeight="15" x14ac:dyDescent="0.25"/>
  <cols>
    <col min="1" max="1" width="10.42578125" customWidth="1"/>
    <col min="2" max="2" width="44.7109375" bestFit="1" customWidth="1"/>
    <col min="3" max="3" width="18.7109375" customWidth="1"/>
    <col min="4" max="4" width="9.140625" customWidth="1"/>
    <col min="5" max="5" width="21" style="31" customWidth="1"/>
    <col min="6" max="6" width="9.140625" style="26" customWidth="1"/>
    <col min="7" max="9" width="9.140625" customWidth="1"/>
    <col min="10" max="10" width="41.140625" customWidth="1"/>
    <col min="11" max="11" width="9.140625" style="26" customWidth="1"/>
    <col min="12" max="12" width="9.140625" customWidth="1"/>
    <col min="13" max="13" width="15.28515625" customWidth="1"/>
    <col min="14" max="14" width="9.140625" style="26" customWidth="1"/>
    <col min="15" max="18" width="9.140625" customWidth="1"/>
    <col min="19" max="19" width="9.140625" style="26" customWidth="1"/>
    <col min="20" max="21" width="9.140625" style="40" customWidth="1"/>
    <col min="22" max="22" width="12" bestFit="1" customWidth="1"/>
    <col min="23" max="46" width="9.140625" customWidth="1"/>
  </cols>
  <sheetData>
    <row r="1" spans="1:48" s="18" customFormat="1" ht="60" x14ac:dyDescent="0.25">
      <c r="A1" s="6" t="s">
        <v>321</v>
      </c>
      <c r="B1" s="6" t="s">
        <v>322</v>
      </c>
      <c r="C1" s="9" t="s">
        <v>332</v>
      </c>
      <c r="D1" s="12" t="s">
        <v>335</v>
      </c>
      <c r="E1" s="13" t="s">
        <v>336</v>
      </c>
      <c r="F1" s="7" t="s">
        <v>323</v>
      </c>
      <c r="G1" s="8" t="s">
        <v>324</v>
      </c>
      <c r="H1" s="7" t="s">
        <v>325</v>
      </c>
      <c r="I1" s="9" t="s">
        <v>326</v>
      </c>
      <c r="J1" s="7" t="s">
        <v>0</v>
      </c>
      <c r="K1" s="10" t="s">
        <v>327</v>
      </c>
      <c r="L1" s="10" t="s">
        <v>328</v>
      </c>
      <c r="M1" s="7" t="s">
        <v>329</v>
      </c>
      <c r="N1" s="10" t="s">
        <v>330</v>
      </c>
      <c r="O1" s="10" t="s">
        <v>331</v>
      </c>
      <c r="P1" s="11" t="s">
        <v>333</v>
      </c>
      <c r="Q1" s="11" t="s">
        <v>334</v>
      </c>
      <c r="R1" s="7" t="s">
        <v>337</v>
      </c>
      <c r="S1" s="11" t="s">
        <v>338</v>
      </c>
      <c r="T1" s="36" t="s">
        <v>339</v>
      </c>
      <c r="U1" s="36" t="s">
        <v>340</v>
      </c>
      <c r="V1" s="14" t="s">
        <v>341</v>
      </c>
      <c r="W1" s="14" t="s">
        <v>342</v>
      </c>
      <c r="X1" s="14" t="s">
        <v>4</v>
      </c>
      <c r="Y1" s="15" t="s">
        <v>343</v>
      </c>
      <c r="Z1" s="15" t="s">
        <v>344</v>
      </c>
      <c r="AA1" s="15" t="s">
        <v>8</v>
      </c>
      <c r="AB1" s="14" t="s">
        <v>345</v>
      </c>
      <c r="AC1" s="14" t="s">
        <v>346</v>
      </c>
      <c r="AD1" s="14" t="s">
        <v>347</v>
      </c>
      <c r="AE1" s="15" t="s">
        <v>348</v>
      </c>
      <c r="AF1" s="15" t="s">
        <v>349</v>
      </c>
      <c r="AG1" s="15" t="s">
        <v>350</v>
      </c>
      <c r="AH1" s="44" t="s">
        <v>351</v>
      </c>
      <c r="AI1" s="45" t="s">
        <v>352</v>
      </c>
      <c r="AJ1" s="45" t="s">
        <v>353</v>
      </c>
      <c r="AK1" s="9" t="s">
        <v>354</v>
      </c>
      <c r="AL1" s="9" t="s">
        <v>355</v>
      </c>
      <c r="AM1" s="9" t="s">
        <v>356</v>
      </c>
      <c r="AN1" s="9" t="s">
        <v>357</v>
      </c>
      <c r="AO1" s="16" t="s">
        <v>358</v>
      </c>
      <c r="AP1" s="16" t="s">
        <v>359</v>
      </c>
      <c r="AQ1" s="16" t="s">
        <v>12</v>
      </c>
      <c r="AR1" s="14" t="s">
        <v>360</v>
      </c>
      <c r="AS1" s="14" t="s">
        <v>361</v>
      </c>
      <c r="AT1" s="14" t="s">
        <v>16</v>
      </c>
      <c r="AU1" s="17" t="s">
        <v>362</v>
      </c>
      <c r="AV1" s="18" t="s">
        <v>18</v>
      </c>
    </row>
    <row r="2" spans="1:48" x14ac:dyDescent="0.25">
      <c r="A2" t="s">
        <v>627</v>
      </c>
      <c r="B2" t="s">
        <v>72</v>
      </c>
      <c r="C2" t="s">
        <v>72</v>
      </c>
      <c r="D2" t="s">
        <v>628</v>
      </c>
      <c r="E2" s="31" t="s">
        <v>629</v>
      </c>
      <c r="F2">
        <v>2001</v>
      </c>
      <c r="G2" t="s">
        <v>563</v>
      </c>
      <c r="H2">
        <v>221</v>
      </c>
      <c r="I2">
        <v>331420</v>
      </c>
      <c r="J2" t="s">
        <v>50</v>
      </c>
      <c r="K2" s="26" t="s">
        <v>458</v>
      </c>
      <c r="L2" t="b">
        <v>1</v>
      </c>
      <c r="M2" s="20" t="s">
        <v>1119</v>
      </c>
      <c r="N2" s="26">
        <v>169</v>
      </c>
      <c r="O2" t="s">
        <v>375</v>
      </c>
      <c r="P2">
        <v>64.931944400000006</v>
      </c>
      <c r="Q2">
        <v>-161.15694439999999</v>
      </c>
      <c r="S2" t="s">
        <v>21</v>
      </c>
      <c r="T2" s="40">
        <v>0</v>
      </c>
      <c r="U2" s="40">
        <v>0</v>
      </c>
      <c r="V2">
        <v>0</v>
      </c>
      <c r="W2">
        <v>260.23599999999999</v>
      </c>
      <c r="X2">
        <v>96</v>
      </c>
      <c r="Y2">
        <v>0</v>
      </c>
      <c r="Z2">
        <v>161.12099999999998</v>
      </c>
      <c r="AA2">
        <v>9</v>
      </c>
      <c r="AI2">
        <v>94.540999999999997</v>
      </c>
      <c r="AJ2">
        <v>11</v>
      </c>
      <c r="AK2">
        <v>33.964999999999996</v>
      </c>
      <c r="AL2">
        <v>5</v>
      </c>
      <c r="AM2">
        <v>0</v>
      </c>
      <c r="AN2">
        <v>0</v>
      </c>
      <c r="AO2" s="30">
        <v>0</v>
      </c>
      <c r="AP2" s="30">
        <v>128.506</v>
      </c>
      <c r="AQ2" s="30">
        <v>16</v>
      </c>
      <c r="AR2">
        <v>0</v>
      </c>
      <c r="AS2" s="20">
        <v>549.86299999999994</v>
      </c>
      <c r="AT2">
        <v>120</v>
      </c>
      <c r="AU2" s="22">
        <v>12</v>
      </c>
      <c r="AV2" t="s">
        <v>1510</v>
      </c>
    </row>
    <row r="3" spans="1:48" hidden="1" x14ac:dyDescent="0.25">
      <c r="A3" t="s">
        <v>521</v>
      </c>
      <c r="B3" t="s">
        <v>1120</v>
      </c>
      <c r="C3" t="s">
        <v>524</v>
      </c>
      <c r="D3" t="s">
        <v>525</v>
      </c>
      <c r="E3" s="31" t="s">
        <v>526</v>
      </c>
      <c r="F3">
        <v>2001</v>
      </c>
      <c r="G3" t="s">
        <v>522</v>
      </c>
      <c r="H3">
        <v>26754</v>
      </c>
      <c r="J3" t="s">
        <v>523</v>
      </c>
      <c r="K3" s="26">
        <v>0</v>
      </c>
      <c r="L3" t="b">
        <v>1</v>
      </c>
      <c r="M3" s="20" t="s">
        <v>1118</v>
      </c>
      <c r="N3" s="26">
        <v>91</v>
      </c>
      <c r="O3" t="s">
        <v>375</v>
      </c>
      <c r="P3">
        <v>63.089722199999997</v>
      </c>
      <c r="Q3">
        <v>-145.6130556</v>
      </c>
      <c r="R3" t="s">
        <v>370</v>
      </c>
      <c r="S3" t="s">
        <v>371</v>
      </c>
      <c r="V3">
        <v>2</v>
      </c>
      <c r="W3">
        <v>84</v>
      </c>
      <c r="X3">
        <v>2</v>
      </c>
      <c r="Y3">
        <v>47</v>
      </c>
      <c r="Z3">
        <v>1596</v>
      </c>
      <c r="AA3">
        <v>6</v>
      </c>
      <c r="AO3" s="30">
        <v>0</v>
      </c>
      <c r="AP3" s="30">
        <v>0</v>
      </c>
      <c r="AQ3" s="30">
        <v>0</v>
      </c>
      <c r="AR3">
        <v>49</v>
      </c>
      <c r="AS3" s="20">
        <v>1680</v>
      </c>
      <c r="AT3">
        <v>8</v>
      </c>
      <c r="AU3" s="22">
        <v>12</v>
      </c>
      <c r="AV3" t="s">
        <v>1131</v>
      </c>
    </row>
    <row r="4" spans="1:48" hidden="1" x14ac:dyDescent="0.25">
      <c r="A4" t="s">
        <v>1103</v>
      </c>
      <c r="B4" t="s">
        <v>1105</v>
      </c>
      <c r="C4" t="s">
        <v>1106</v>
      </c>
      <c r="D4" t="s">
        <v>1107</v>
      </c>
      <c r="E4" s="31" t="s">
        <v>1108</v>
      </c>
      <c r="F4">
        <v>2001</v>
      </c>
      <c r="G4" t="s">
        <v>1104</v>
      </c>
      <c r="H4">
        <v>12385</v>
      </c>
      <c r="J4" t="s">
        <v>1105</v>
      </c>
      <c r="K4" s="26" t="s">
        <v>366</v>
      </c>
      <c r="L4" t="b">
        <v>0</v>
      </c>
      <c r="M4" s="20" t="s">
        <v>1116</v>
      </c>
      <c r="O4" t="s">
        <v>366</v>
      </c>
      <c r="P4">
        <v>55.129166699999999</v>
      </c>
      <c r="Q4">
        <v>-131.5722222</v>
      </c>
      <c r="R4" t="s">
        <v>370</v>
      </c>
      <c r="S4" t="s">
        <v>371</v>
      </c>
      <c r="V4">
        <v>529</v>
      </c>
      <c r="W4">
        <v>5719</v>
      </c>
      <c r="X4">
        <v>561</v>
      </c>
      <c r="Y4">
        <v>453</v>
      </c>
      <c r="Z4">
        <v>4035</v>
      </c>
      <c r="AA4">
        <v>114</v>
      </c>
      <c r="AB4">
        <v>117</v>
      </c>
      <c r="AC4">
        <v>904</v>
      </c>
      <c r="AD4">
        <v>10</v>
      </c>
      <c r="AE4">
        <v>347</v>
      </c>
      <c r="AF4">
        <v>3338</v>
      </c>
      <c r="AG4">
        <v>143</v>
      </c>
      <c r="AO4" s="30">
        <v>464</v>
      </c>
      <c r="AP4" s="30">
        <v>4242</v>
      </c>
      <c r="AQ4" s="30">
        <v>153</v>
      </c>
      <c r="AR4">
        <v>1446</v>
      </c>
      <c r="AS4" s="20">
        <v>13996</v>
      </c>
      <c r="AT4">
        <v>828</v>
      </c>
      <c r="AU4" s="22">
        <v>1</v>
      </c>
      <c r="AV4" t="s">
        <v>1131</v>
      </c>
    </row>
    <row r="5" spans="1:48" hidden="1" x14ac:dyDescent="0.25">
      <c r="A5" t="s">
        <v>548</v>
      </c>
      <c r="B5" t="s">
        <v>1218</v>
      </c>
      <c r="C5" t="s">
        <v>307</v>
      </c>
      <c r="D5" t="s">
        <v>550</v>
      </c>
      <c r="E5" s="31" t="s">
        <v>551</v>
      </c>
      <c r="F5">
        <v>2001</v>
      </c>
      <c r="G5" t="s">
        <v>549</v>
      </c>
      <c r="H5">
        <v>21015</v>
      </c>
      <c r="J5" t="s">
        <v>306</v>
      </c>
      <c r="K5" s="26">
        <v>0</v>
      </c>
      <c r="L5" t="b">
        <v>1</v>
      </c>
      <c r="M5" s="20" t="s">
        <v>1118</v>
      </c>
      <c r="N5" s="26">
        <v>111</v>
      </c>
      <c r="O5" t="s">
        <v>375</v>
      </c>
      <c r="P5">
        <v>56.470833300000002</v>
      </c>
      <c r="Q5">
        <v>-132.37666669999999</v>
      </c>
      <c r="R5" t="s">
        <v>370</v>
      </c>
      <c r="S5" t="s">
        <v>371</v>
      </c>
      <c r="V5">
        <v>912</v>
      </c>
      <c r="W5">
        <v>8176</v>
      </c>
      <c r="X5">
        <v>1050</v>
      </c>
      <c r="Y5">
        <v>1236</v>
      </c>
      <c r="Z5">
        <v>11587</v>
      </c>
      <c r="AA5">
        <v>486</v>
      </c>
      <c r="AB5">
        <v>5</v>
      </c>
      <c r="AC5">
        <v>68</v>
      </c>
      <c r="AD5">
        <v>1</v>
      </c>
      <c r="AE5">
        <v>185</v>
      </c>
      <c r="AF5">
        <v>4935</v>
      </c>
      <c r="AG5">
        <v>1</v>
      </c>
      <c r="AO5" s="30">
        <v>190</v>
      </c>
      <c r="AP5" s="30">
        <v>5003</v>
      </c>
      <c r="AQ5" s="30">
        <v>2</v>
      </c>
      <c r="AR5">
        <v>2338</v>
      </c>
      <c r="AS5" s="20">
        <v>24766</v>
      </c>
      <c r="AT5">
        <v>1538</v>
      </c>
      <c r="AU5" s="22">
        <v>12</v>
      </c>
      <c r="AV5" t="s">
        <v>1131</v>
      </c>
    </row>
    <row r="6" spans="1:48" x14ac:dyDescent="0.25">
      <c r="A6" t="s">
        <v>729</v>
      </c>
      <c r="B6" t="s">
        <v>117</v>
      </c>
      <c r="C6" t="s">
        <v>731</v>
      </c>
      <c r="D6" t="s">
        <v>732</v>
      </c>
      <c r="E6" s="31" t="s">
        <v>733</v>
      </c>
      <c r="F6">
        <v>2001</v>
      </c>
      <c r="G6" t="s">
        <v>730</v>
      </c>
      <c r="H6">
        <v>1276</v>
      </c>
      <c r="J6" t="s">
        <v>117</v>
      </c>
      <c r="K6" s="26">
        <v>0</v>
      </c>
      <c r="L6" t="b">
        <v>1</v>
      </c>
      <c r="M6" s="20" t="s">
        <v>1118</v>
      </c>
      <c r="N6" s="26">
        <v>214</v>
      </c>
      <c r="O6" t="s">
        <v>375</v>
      </c>
      <c r="P6">
        <v>71.290555600000005</v>
      </c>
      <c r="Q6">
        <v>-156.7886111</v>
      </c>
      <c r="R6" t="s">
        <v>370</v>
      </c>
      <c r="S6" t="s">
        <v>371</v>
      </c>
      <c r="V6">
        <v>1015</v>
      </c>
      <c r="W6">
        <v>11390</v>
      </c>
      <c r="X6">
        <v>1461</v>
      </c>
      <c r="Y6">
        <v>2365</v>
      </c>
      <c r="Z6">
        <v>32612</v>
      </c>
      <c r="AA6">
        <v>309</v>
      </c>
      <c r="AE6">
        <v>322</v>
      </c>
      <c r="AF6">
        <v>4194</v>
      </c>
      <c r="AG6">
        <v>103</v>
      </c>
      <c r="AO6" s="30">
        <v>322</v>
      </c>
      <c r="AP6" s="30">
        <v>4194</v>
      </c>
      <c r="AQ6" s="30">
        <v>103</v>
      </c>
      <c r="AR6">
        <v>3702</v>
      </c>
      <c r="AS6" s="20">
        <v>48196</v>
      </c>
      <c r="AT6">
        <v>1873</v>
      </c>
      <c r="AU6" s="22">
        <v>12</v>
      </c>
      <c r="AV6" t="s">
        <v>1131</v>
      </c>
    </row>
    <row r="7" spans="1:48" hidden="1" x14ac:dyDescent="0.25">
      <c r="A7" t="s">
        <v>727</v>
      </c>
      <c r="B7" t="s">
        <v>1201</v>
      </c>
      <c r="C7" t="s">
        <v>254</v>
      </c>
      <c r="D7" t="s">
        <v>550</v>
      </c>
      <c r="E7" s="31" t="s">
        <v>551</v>
      </c>
      <c r="F7">
        <v>2001</v>
      </c>
      <c r="G7" t="s">
        <v>728</v>
      </c>
      <c r="H7">
        <v>14856</v>
      </c>
      <c r="J7" t="s">
        <v>253</v>
      </c>
      <c r="K7" s="26" t="s">
        <v>458</v>
      </c>
      <c r="L7" t="b">
        <v>1</v>
      </c>
      <c r="M7" s="20" t="s">
        <v>1118</v>
      </c>
      <c r="N7" s="26">
        <v>212</v>
      </c>
      <c r="O7" t="s">
        <v>375</v>
      </c>
      <c r="P7">
        <v>56.811266699999997</v>
      </c>
      <c r="Q7">
        <v>-132.95124250000001</v>
      </c>
      <c r="R7" t="s">
        <v>370</v>
      </c>
      <c r="S7" t="s">
        <v>371</v>
      </c>
      <c r="V7">
        <v>1264</v>
      </c>
      <c r="W7">
        <v>13084</v>
      </c>
      <c r="X7">
        <v>1319</v>
      </c>
      <c r="Y7">
        <v>530</v>
      </c>
      <c r="Z7">
        <v>6044</v>
      </c>
      <c r="AA7">
        <v>281</v>
      </c>
      <c r="AB7">
        <v>1432</v>
      </c>
      <c r="AC7">
        <v>16574</v>
      </c>
      <c r="AD7">
        <v>29</v>
      </c>
      <c r="AE7">
        <v>189</v>
      </c>
      <c r="AF7">
        <v>1044</v>
      </c>
      <c r="AG7">
        <v>363</v>
      </c>
      <c r="AO7" s="30">
        <v>1621</v>
      </c>
      <c r="AP7" s="30">
        <v>17618</v>
      </c>
      <c r="AQ7" s="30">
        <v>392</v>
      </c>
      <c r="AR7">
        <v>3415</v>
      </c>
      <c r="AS7" s="20">
        <v>36746</v>
      </c>
      <c r="AT7">
        <v>1992</v>
      </c>
      <c r="AU7" s="22">
        <v>11</v>
      </c>
      <c r="AV7" t="s">
        <v>1131</v>
      </c>
    </row>
    <row r="8" spans="1:48" hidden="1" x14ac:dyDescent="0.25">
      <c r="A8" t="s">
        <v>546</v>
      </c>
      <c r="B8" t="s">
        <v>1202</v>
      </c>
      <c r="C8" t="s">
        <v>268</v>
      </c>
      <c r="D8" t="s">
        <v>453</v>
      </c>
      <c r="E8" s="31" t="s">
        <v>454</v>
      </c>
      <c r="F8">
        <v>2001</v>
      </c>
      <c r="G8" t="s">
        <v>547</v>
      </c>
      <c r="H8">
        <v>16955</v>
      </c>
      <c r="J8" t="s">
        <v>267</v>
      </c>
      <c r="K8" s="26" t="s">
        <v>458</v>
      </c>
      <c r="L8" t="b">
        <v>1</v>
      </c>
      <c r="M8" s="20" t="s">
        <v>1118</v>
      </c>
      <c r="N8" s="26">
        <v>108</v>
      </c>
      <c r="O8" t="s">
        <v>375</v>
      </c>
      <c r="P8">
        <v>60.1041667</v>
      </c>
      <c r="Q8">
        <v>-149.4422222</v>
      </c>
      <c r="R8" t="s">
        <v>370</v>
      </c>
      <c r="S8" t="s">
        <v>371</v>
      </c>
      <c r="V8">
        <v>2047</v>
      </c>
      <c r="W8">
        <v>15268</v>
      </c>
      <c r="X8">
        <v>1832</v>
      </c>
      <c r="Y8">
        <v>892</v>
      </c>
      <c r="Z8">
        <v>5910</v>
      </c>
      <c r="AA8">
        <v>305</v>
      </c>
      <c r="AB8">
        <v>1951</v>
      </c>
      <c r="AC8">
        <v>21804</v>
      </c>
      <c r="AD8">
        <v>52</v>
      </c>
      <c r="AE8">
        <v>1491</v>
      </c>
      <c r="AF8">
        <v>11958</v>
      </c>
      <c r="AG8">
        <v>145</v>
      </c>
      <c r="AO8" s="30">
        <v>3442</v>
      </c>
      <c r="AP8" s="30">
        <v>33762</v>
      </c>
      <c r="AQ8" s="30">
        <v>197</v>
      </c>
      <c r="AR8">
        <v>6381</v>
      </c>
      <c r="AS8" s="20">
        <v>54940</v>
      </c>
      <c r="AT8">
        <v>2334</v>
      </c>
      <c r="AU8" s="22">
        <v>12</v>
      </c>
      <c r="AV8" t="s">
        <v>1131</v>
      </c>
    </row>
    <row r="9" spans="1:48" hidden="1" x14ac:dyDescent="0.25">
      <c r="A9" t="s">
        <v>455</v>
      </c>
      <c r="B9" t="s">
        <v>457</v>
      </c>
      <c r="C9" t="s">
        <v>138</v>
      </c>
      <c r="D9" t="s">
        <v>459</v>
      </c>
      <c r="E9" s="31" t="s">
        <v>460</v>
      </c>
      <c r="F9">
        <v>2001</v>
      </c>
      <c r="G9" t="s">
        <v>456</v>
      </c>
      <c r="H9">
        <v>4329</v>
      </c>
      <c r="J9" t="s">
        <v>457</v>
      </c>
      <c r="K9" s="26" t="s">
        <v>458</v>
      </c>
      <c r="L9" t="b">
        <v>1</v>
      </c>
      <c r="M9" s="20" t="s">
        <v>1116</v>
      </c>
      <c r="N9" s="26">
        <v>10</v>
      </c>
      <c r="O9" t="s">
        <v>375</v>
      </c>
      <c r="P9">
        <v>61.130833299999999</v>
      </c>
      <c r="Q9">
        <v>-146.34833330000001</v>
      </c>
      <c r="R9" t="s">
        <v>370</v>
      </c>
      <c r="S9" t="s">
        <v>371</v>
      </c>
      <c r="V9">
        <v>3178</v>
      </c>
      <c r="W9">
        <v>18045</v>
      </c>
      <c r="X9">
        <v>2728</v>
      </c>
      <c r="Y9">
        <v>8409</v>
      </c>
      <c r="Z9">
        <v>56204</v>
      </c>
      <c r="AA9">
        <v>656</v>
      </c>
      <c r="AE9">
        <v>228</v>
      </c>
      <c r="AF9">
        <v>1399</v>
      </c>
      <c r="AG9">
        <v>83</v>
      </c>
      <c r="AO9" s="30">
        <v>228</v>
      </c>
      <c r="AP9" s="30">
        <v>1399</v>
      </c>
      <c r="AQ9" s="30">
        <v>83</v>
      </c>
      <c r="AR9">
        <v>11815</v>
      </c>
      <c r="AS9" s="20">
        <v>75648</v>
      </c>
      <c r="AT9">
        <v>3467</v>
      </c>
      <c r="AU9" s="22">
        <v>12</v>
      </c>
      <c r="AV9" t="s">
        <v>1131</v>
      </c>
    </row>
    <row r="10" spans="1:48" hidden="1" x14ac:dyDescent="0.25">
      <c r="A10" t="s">
        <v>531</v>
      </c>
      <c r="B10" t="s">
        <v>270</v>
      </c>
      <c r="C10" t="s">
        <v>271</v>
      </c>
      <c r="D10" t="s">
        <v>534</v>
      </c>
      <c r="E10" s="31" t="s">
        <v>535</v>
      </c>
      <c r="F10">
        <v>2001</v>
      </c>
      <c r="G10" t="s">
        <v>532</v>
      </c>
      <c r="H10">
        <v>17271</v>
      </c>
      <c r="J10" t="s">
        <v>533</v>
      </c>
      <c r="K10" s="26">
        <v>0</v>
      </c>
      <c r="L10" t="b">
        <v>1</v>
      </c>
      <c r="M10" s="20" t="s">
        <v>1118</v>
      </c>
      <c r="N10" s="26">
        <v>100</v>
      </c>
      <c r="O10" t="s">
        <v>375</v>
      </c>
      <c r="P10">
        <v>57.0530556</v>
      </c>
      <c r="Q10">
        <v>-135.33000000000001</v>
      </c>
      <c r="R10" t="s">
        <v>370</v>
      </c>
      <c r="S10" t="s">
        <v>371</v>
      </c>
      <c r="V10">
        <v>3517</v>
      </c>
      <c r="W10">
        <v>39087</v>
      </c>
      <c r="X10">
        <v>3373</v>
      </c>
      <c r="Y10">
        <v>2651</v>
      </c>
      <c r="Z10">
        <v>28555</v>
      </c>
      <c r="AA10">
        <v>552</v>
      </c>
      <c r="AE10">
        <v>2059</v>
      </c>
      <c r="AF10">
        <v>24535</v>
      </c>
      <c r="AG10">
        <v>903</v>
      </c>
      <c r="AO10" s="30">
        <v>2059</v>
      </c>
      <c r="AP10" s="30">
        <v>24535</v>
      </c>
      <c r="AQ10" s="30">
        <v>903</v>
      </c>
      <c r="AR10">
        <v>8227</v>
      </c>
      <c r="AS10" s="20">
        <v>92177</v>
      </c>
      <c r="AT10">
        <v>4828</v>
      </c>
      <c r="AU10" s="22">
        <v>12</v>
      </c>
      <c r="AV10" t="s">
        <v>1131</v>
      </c>
    </row>
    <row r="11" spans="1:48" hidden="1" x14ac:dyDescent="0.25">
      <c r="A11" t="s">
        <v>464</v>
      </c>
      <c r="B11" t="s">
        <v>187</v>
      </c>
      <c r="C11" t="s">
        <v>188</v>
      </c>
      <c r="D11" t="s">
        <v>466</v>
      </c>
      <c r="E11" s="31" t="s">
        <v>467</v>
      </c>
      <c r="F11">
        <v>2001</v>
      </c>
      <c r="G11" t="s">
        <v>465</v>
      </c>
      <c r="H11">
        <v>10433</v>
      </c>
      <c r="J11" t="s">
        <v>187</v>
      </c>
      <c r="K11" s="26" t="s">
        <v>374</v>
      </c>
      <c r="L11" t="b">
        <v>1</v>
      </c>
      <c r="M11" s="20" t="s">
        <v>1119</v>
      </c>
      <c r="N11" s="26">
        <v>16</v>
      </c>
      <c r="O11" t="s">
        <v>375</v>
      </c>
      <c r="P11">
        <v>57.79</v>
      </c>
      <c r="Q11">
        <v>-152.40722220000001</v>
      </c>
      <c r="R11" t="s">
        <v>370</v>
      </c>
      <c r="S11" t="s">
        <v>371</v>
      </c>
      <c r="V11">
        <v>5121</v>
      </c>
      <c r="W11">
        <v>30613</v>
      </c>
      <c r="X11">
        <v>4478</v>
      </c>
      <c r="Y11">
        <v>3131</v>
      </c>
      <c r="Z11">
        <v>20077</v>
      </c>
      <c r="AA11">
        <v>948</v>
      </c>
      <c r="AB11">
        <v>11050</v>
      </c>
      <c r="AC11">
        <v>73811</v>
      </c>
      <c r="AD11">
        <v>90</v>
      </c>
      <c r="AE11">
        <v>210</v>
      </c>
      <c r="AF11">
        <v>846</v>
      </c>
      <c r="AG11">
        <v>5</v>
      </c>
      <c r="AO11" s="30">
        <v>11260</v>
      </c>
      <c r="AP11" s="30">
        <v>74657</v>
      </c>
      <c r="AQ11" s="30">
        <v>95</v>
      </c>
      <c r="AR11">
        <v>19512</v>
      </c>
      <c r="AS11" s="20">
        <v>125347</v>
      </c>
      <c r="AT11">
        <v>5521</v>
      </c>
      <c r="AU11" s="22">
        <v>12</v>
      </c>
      <c r="AV11" t="s">
        <v>1131</v>
      </c>
    </row>
    <row r="12" spans="1:48" hidden="1" x14ac:dyDescent="0.25">
      <c r="A12" t="s">
        <v>536</v>
      </c>
      <c r="B12" t="s">
        <v>179</v>
      </c>
      <c r="C12" t="s">
        <v>180</v>
      </c>
      <c r="D12" t="s">
        <v>538</v>
      </c>
      <c r="E12" s="31" t="s">
        <v>539</v>
      </c>
      <c r="F12">
        <v>2001</v>
      </c>
      <c r="G12" t="s">
        <v>537</v>
      </c>
      <c r="H12">
        <v>10210</v>
      </c>
      <c r="J12" t="s">
        <v>179</v>
      </c>
      <c r="K12" s="26">
        <v>0</v>
      </c>
      <c r="L12" t="b">
        <v>1</v>
      </c>
      <c r="M12" s="20" t="s">
        <v>1118</v>
      </c>
      <c r="N12" s="26">
        <v>103</v>
      </c>
      <c r="O12" t="s">
        <v>375</v>
      </c>
      <c r="P12">
        <v>55.342222200000002</v>
      </c>
      <c r="Q12">
        <v>-131.64611110000001</v>
      </c>
      <c r="R12" t="s">
        <v>370</v>
      </c>
      <c r="S12" t="s">
        <v>371</v>
      </c>
      <c r="V12">
        <v>5432</v>
      </c>
      <c r="W12">
        <v>58009</v>
      </c>
      <c r="X12">
        <v>5622</v>
      </c>
      <c r="Y12">
        <v>6182</v>
      </c>
      <c r="Z12">
        <v>69353</v>
      </c>
      <c r="AA12">
        <v>1106</v>
      </c>
      <c r="AB12">
        <v>2026</v>
      </c>
      <c r="AC12">
        <v>28357</v>
      </c>
      <c r="AD12">
        <v>11</v>
      </c>
      <c r="AE12">
        <v>409</v>
      </c>
      <c r="AF12">
        <v>2885</v>
      </c>
      <c r="AG12">
        <v>481</v>
      </c>
      <c r="AO12" s="30">
        <v>2435</v>
      </c>
      <c r="AP12" s="30">
        <v>31242</v>
      </c>
      <c r="AQ12" s="30">
        <v>492</v>
      </c>
      <c r="AR12">
        <v>14049</v>
      </c>
      <c r="AS12" s="20">
        <v>158604</v>
      </c>
      <c r="AT12">
        <v>7220</v>
      </c>
      <c r="AU12" s="22">
        <v>6</v>
      </c>
      <c r="AV12" t="s">
        <v>1131</v>
      </c>
    </row>
    <row r="13" spans="1:48" hidden="1" x14ac:dyDescent="0.25">
      <c r="A13" t="s">
        <v>372</v>
      </c>
      <c r="B13" t="s">
        <v>1115</v>
      </c>
      <c r="C13" t="s">
        <v>29</v>
      </c>
      <c r="D13" t="s">
        <v>376</v>
      </c>
      <c r="E13" s="31" t="s">
        <v>377</v>
      </c>
      <c r="F13">
        <v>2001</v>
      </c>
      <c r="G13" t="s">
        <v>373</v>
      </c>
      <c r="H13">
        <v>213</v>
      </c>
      <c r="J13" t="s">
        <v>28</v>
      </c>
      <c r="K13" s="26" t="s">
        <v>374</v>
      </c>
      <c r="L13" t="b">
        <v>1</v>
      </c>
      <c r="M13" s="20" t="s">
        <v>1116</v>
      </c>
      <c r="N13" s="26">
        <v>1</v>
      </c>
      <c r="O13" t="s">
        <v>375</v>
      </c>
      <c r="P13">
        <v>58.301944399999996</v>
      </c>
      <c r="Q13">
        <v>-134.4197222</v>
      </c>
      <c r="R13" t="s">
        <v>370</v>
      </c>
      <c r="S13" t="s">
        <v>371</v>
      </c>
      <c r="V13">
        <v>12428</v>
      </c>
      <c r="W13">
        <v>130228</v>
      </c>
      <c r="X13">
        <v>12807</v>
      </c>
      <c r="Y13">
        <v>3885</v>
      </c>
      <c r="Z13">
        <v>47025</v>
      </c>
      <c r="AA13">
        <v>1396</v>
      </c>
      <c r="AB13">
        <v>4058</v>
      </c>
      <c r="AC13">
        <v>57491</v>
      </c>
      <c r="AD13">
        <v>96</v>
      </c>
      <c r="AE13">
        <v>5082</v>
      </c>
      <c r="AF13">
        <v>72993</v>
      </c>
      <c r="AG13">
        <v>646</v>
      </c>
      <c r="AO13" s="30">
        <v>9140</v>
      </c>
      <c r="AP13" s="30">
        <v>130484</v>
      </c>
      <c r="AQ13" s="30">
        <v>742</v>
      </c>
      <c r="AR13">
        <v>25453</v>
      </c>
      <c r="AS13" s="20">
        <v>307737</v>
      </c>
      <c r="AT13">
        <v>14945</v>
      </c>
      <c r="AU13" s="22">
        <v>12</v>
      </c>
      <c r="AV13" t="s">
        <v>1131</v>
      </c>
    </row>
    <row r="14" spans="1:48" hidden="1" x14ac:dyDescent="0.25">
      <c r="A14" t="s">
        <v>552</v>
      </c>
      <c r="B14" t="s">
        <v>1117</v>
      </c>
      <c r="C14" t="s">
        <v>107</v>
      </c>
      <c r="D14" t="s">
        <v>453</v>
      </c>
      <c r="E14" s="31" t="s">
        <v>454</v>
      </c>
      <c r="F14">
        <v>2001</v>
      </c>
      <c r="G14" t="s">
        <v>553</v>
      </c>
      <c r="H14">
        <v>599</v>
      </c>
      <c r="J14" t="s">
        <v>106</v>
      </c>
      <c r="K14" s="26" t="s">
        <v>374</v>
      </c>
      <c r="L14" t="b">
        <v>1</v>
      </c>
      <c r="M14" s="20" t="s">
        <v>1118</v>
      </c>
      <c r="N14" s="26">
        <v>121</v>
      </c>
      <c r="O14" t="s">
        <v>375</v>
      </c>
      <c r="P14">
        <v>61.2180556</v>
      </c>
      <c r="Q14">
        <v>-149.9002778</v>
      </c>
      <c r="R14" t="s">
        <v>370</v>
      </c>
      <c r="S14" t="s">
        <v>371</v>
      </c>
      <c r="V14">
        <v>14099</v>
      </c>
      <c r="W14">
        <v>148399</v>
      </c>
      <c r="X14">
        <v>23732</v>
      </c>
      <c r="Y14">
        <v>53401</v>
      </c>
      <c r="Z14">
        <v>721040</v>
      </c>
      <c r="AA14">
        <v>5954</v>
      </c>
      <c r="AE14">
        <v>1331</v>
      </c>
      <c r="AF14">
        <v>10303</v>
      </c>
      <c r="AG14">
        <v>267</v>
      </c>
      <c r="AO14" s="30">
        <v>1331</v>
      </c>
      <c r="AP14" s="30">
        <v>10303</v>
      </c>
      <c r="AQ14" s="30">
        <v>267</v>
      </c>
      <c r="AR14">
        <v>68831</v>
      </c>
      <c r="AS14" s="20">
        <v>879742</v>
      </c>
      <c r="AT14">
        <v>29953</v>
      </c>
      <c r="AU14" s="22">
        <v>12</v>
      </c>
      <c r="AV14" t="s">
        <v>1131</v>
      </c>
    </row>
    <row r="15" spans="1:48" hidden="1" x14ac:dyDescent="0.25">
      <c r="A15" t="s">
        <v>483</v>
      </c>
      <c r="B15" t="s">
        <v>165</v>
      </c>
      <c r="C15" t="s">
        <v>485</v>
      </c>
      <c r="D15" t="s">
        <v>453</v>
      </c>
      <c r="E15" s="31" t="s">
        <v>454</v>
      </c>
      <c r="F15">
        <v>2001</v>
      </c>
      <c r="G15" t="s">
        <v>484</v>
      </c>
      <c r="H15">
        <v>19558</v>
      </c>
      <c r="J15" t="s">
        <v>165</v>
      </c>
      <c r="K15" s="26" t="s">
        <v>374</v>
      </c>
      <c r="L15" t="b">
        <v>1</v>
      </c>
      <c r="M15" s="20" t="s">
        <v>1116</v>
      </c>
      <c r="N15" s="26">
        <v>32</v>
      </c>
      <c r="O15" t="s">
        <v>375</v>
      </c>
      <c r="P15">
        <v>59.642499999999998</v>
      </c>
      <c r="Q15">
        <v>-151.5483333</v>
      </c>
      <c r="R15" t="s">
        <v>370</v>
      </c>
      <c r="S15" t="s">
        <v>371</v>
      </c>
      <c r="V15">
        <v>17512</v>
      </c>
      <c r="W15">
        <v>151667</v>
      </c>
      <c r="X15">
        <v>20616</v>
      </c>
      <c r="Y15">
        <v>15280</v>
      </c>
      <c r="Z15">
        <v>161720</v>
      </c>
      <c r="AA15">
        <v>3190</v>
      </c>
      <c r="AB15">
        <v>7739</v>
      </c>
      <c r="AC15">
        <v>162211</v>
      </c>
      <c r="AD15">
        <v>26</v>
      </c>
      <c r="AE15">
        <v>151</v>
      </c>
      <c r="AF15">
        <v>1225</v>
      </c>
      <c r="AG15">
        <v>87</v>
      </c>
      <c r="AO15" s="30">
        <v>7890</v>
      </c>
      <c r="AP15" s="30">
        <v>163436</v>
      </c>
      <c r="AQ15" s="30">
        <v>113</v>
      </c>
      <c r="AR15">
        <v>40682</v>
      </c>
      <c r="AS15" s="20">
        <v>476823</v>
      </c>
      <c r="AT15">
        <v>23919</v>
      </c>
      <c r="AU15">
        <v>12</v>
      </c>
      <c r="AV15" t="s">
        <v>1131</v>
      </c>
    </row>
    <row r="16" spans="1:48" hidden="1" x14ac:dyDescent="0.25">
      <c r="A16" t="s">
        <v>461</v>
      </c>
      <c r="B16" t="s">
        <v>156</v>
      </c>
      <c r="C16" t="s">
        <v>157</v>
      </c>
      <c r="D16" t="s">
        <v>453</v>
      </c>
      <c r="E16" s="31" t="s">
        <v>454</v>
      </c>
      <c r="F16">
        <v>2001</v>
      </c>
      <c r="G16" t="s">
        <v>462</v>
      </c>
      <c r="H16">
        <v>7353</v>
      </c>
      <c r="J16" t="s">
        <v>463</v>
      </c>
      <c r="K16" s="26" t="s">
        <v>374</v>
      </c>
      <c r="L16" t="b">
        <v>1</v>
      </c>
      <c r="M16" s="20" t="s">
        <v>1116</v>
      </c>
      <c r="N16" s="26">
        <v>13</v>
      </c>
      <c r="O16" t="s">
        <v>375</v>
      </c>
      <c r="P16">
        <v>64.837777799999998</v>
      </c>
      <c r="Q16">
        <v>-147.7163889</v>
      </c>
      <c r="R16" t="s">
        <v>370</v>
      </c>
      <c r="S16" t="s">
        <v>371</v>
      </c>
      <c r="V16">
        <v>28135</v>
      </c>
      <c r="W16">
        <v>283060</v>
      </c>
      <c r="X16">
        <v>31693</v>
      </c>
      <c r="Y16">
        <v>13338</v>
      </c>
      <c r="Z16">
        <v>124023</v>
      </c>
      <c r="AA16">
        <v>5253</v>
      </c>
      <c r="AB16">
        <v>46947</v>
      </c>
      <c r="AC16">
        <v>664309</v>
      </c>
      <c r="AD16">
        <v>424</v>
      </c>
      <c r="AO16" s="30">
        <v>46947</v>
      </c>
      <c r="AP16" s="30">
        <v>664309</v>
      </c>
      <c r="AQ16" s="30">
        <v>424</v>
      </c>
      <c r="AR16">
        <v>88420</v>
      </c>
      <c r="AS16" s="20">
        <v>1071392</v>
      </c>
      <c r="AT16">
        <v>37370</v>
      </c>
      <c r="AU16">
        <v>12</v>
      </c>
      <c r="AV16" t="s">
        <v>1131</v>
      </c>
    </row>
    <row r="17" spans="1:48" hidden="1" x14ac:dyDescent="0.25">
      <c r="A17" t="s">
        <v>472</v>
      </c>
      <c r="B17" t="s">
        <v>1121</v>
      </c>
      <c r="C17" t="s">
        <v>474</v>
      </c>
      <c r="D17" t="s">
        <v>453</v>
      </c>
      <c r="E17" s="31" t="s">
        <v>454</v>
      </c>
      <c r="F17">
        <v>2001</v>
      </c>
      <c r="G17" t="s">
        <v>473</v>
      </c>
      <c r="H17">
        <v>11824</v>
      </c>
      <c r="J17" t="s">
        <v>208</v>
      </c>
      <c r="K17" s="26" t="s">
        <v>374</v>
      </c>
      <c r="L17" t="b">
        <v>1</v>
      </c>
      <c r="M17" s="20" t="s">
        <v>1119</v>
      </c>
      <c r="N17" s="26">
        <v>18</v>
      </c>
      <c r="O17" t="s">
        <v>375</v>
      </c>
      <c r="P17">
        <v>61.5813889</v>
      </c>
      <c r="Q17">
        <v>-149.43944440000001</v>
      </c>
      <c r="R17" t="s">
        <v>370</v>
      </c>
      <c r="S17" t="s">
        <v>371</v>
      </c>
      <c r="V17">
        <v>38166</v>
      </c>
      <c r="W17">
        <v>332253</v>
      </c>
      <c r="X17">
        <v>37466</v>
      </c>
      <c r="Y17">
        <v>18718</v>
      </c>
      <c r="Z17">
        <v>199372</v>
      </c>
      <c r="AA17">
        <v>3016</v>
      </c>
      <c r="AE17">
        <v>153</v>
      </c>
      <c r="AF17">
        <v>687</v>
      </c>
      <c r="AG17">
        <v>28</v>
      </c>
      <c r="AO17" s="30">
        <v>153</v>
      </c>
      <c r="AP17" s="30">
        <v>687</v>
      </c>
      <c r="AQ17" s="30">
        <v>28</v>
      </c>
      <c r="AR17">
        <v>57037</v>
      </c>
      <c r="AS17" s="20">
        <v>532312</v>
      </c>
      <c r="AT17">
        <v>40510</v>
      </c>
      <c r="AU17">
        <v>12</v>
      </c>
      <c r="AV17" t="s">
        <v>1131</v>
      </c>
    </row>
    <row r="18" spans="1:48" hidden="1" x14ac:dyDescent="0.25">
      <c r="A18" t="s">
        <v>451</v>
      </c>
      <c r="B18" t="s">
        <v>135</v>
      </c>
      <c r="C18" t="s">
        <v>107</v>
      </c>
      <c r="D18" t="s">
        <v>453</v>
      </c>
      <c r="E18" s="31" t="s">
        <v>454</v>
      </c>
      <c r="F18">
        <v>2001</v>
      </c>
      <c r="G18" t="s">
        <v>452</v>
      </c>
      <c r="H18">
        <v>3522</v>
      </c>
      <c r="J18" t="s">
        <v>135</v>
      </c>
      <c r="K18" s="26">
        <v>0</v>
      </c>
      <c r="L18" t="b">
        <v>1</v>
      </c>
      <c r="M18" s="20" t="s">
        <v>1119</v>
      </c>
      <c r="N18" s="26">
        <v>8</v>
      </c>
      <c r="O18" t="s">
        <v>375</v>
      </c>
      <c r="P18">
        <v>61.2180556</v>
      </c>
      <c r="Q18">
        <v>-149.9002778</v>
      </c>
      <c r="R18" t="s">
        <v>370</v>
      </c>
      <c r="S18" t="s">
        <v>371</v>
      </c>
      <c r="V18">
        <v>58140</v>
      </c>
      <c r="W18">
        <v>521557</v>
      </c>
      <c r="X18">
        <v>62946</v>
      </c>
      <c r="Y18">
        <v>50363</v>
      </c>
      <c r="Z18">
        <v>557619</v>
      </c>
      <c r="AA18">
        <v>7973</v>
      </c>
      <c r="AB18">
        <v>2203</v>
      </c>
      <c r="AC18">
        <v>28240</v>
      </c>
      <c r="AD18">
        <v>6</v>
      </c>
      <c r="AE18">
        <v>1320</v>
      </c>
      <c r="AF18">
        <v>4767</v>
      </c>
      <c r="AG18">
        <v>65</v>
      </c>
      <c r="AO18" s="30">
        <v>3523</v>
      </c>
      <c r="AP18" s="30">
        <v>33007</v>
      </c>
      <c r="AQ18" s="30">
        <v>71</v>
      </c>
      <c r="AR18">
        <v>112026</v>
      </c>
      <c r="AS18" s="20">
        <v>1112183</v>
      </c>
      <c r="AT18">
        <v>70990</v>
      </c>
      <c r="AU18">
        <v>12</v>
      </c>
      <c r="AV18" t="s">
        <v>1131</v>
      </c>
    </row>
    <row r="19" spans="1:48" hidden="1" x14ac:dyDescent="0.25">
      <c r="A19" t="s">
        <v>1111</v>
      </c>
      <c r="B19" t="s">
        <v>1113</v>
      </c>
      <c r="C19" t="s">
        <v>1114</v>
      </c>
      <c r="D19" t="s">
        <v>453</v>
      </c>
      <c r="E19" s="31" t="s">
        <v>454</v>
      </c>
      <c r="F19">
        <v>2001</v>
      </c>
      <c r="G19" t="s">
        <v>1112</v>
      </c>
      <c r="H19">
        <v>22199</v>
      </c>
      <c r="J19" t="s">
        <v>1113</v>
      </c>
      <c r="K19" s="26" t="s">
        <v>366</v>
      </c>
      <c r="L19" t="b">
        <v>0</v>
      </c>
      <c r="M19" s="20" t="s">
        <v>1431</v>
      </c>
      <c r="O19" t="s">
        <v>366</v>
      </c>
      <c r="P19">
        <v>64.663265199999998</v>
      </c>
      <c r="Q19">
        <v>-147.05441999999999</v>
      </c>
      <c r="R19" t="s">
        <v>370</v>
      </c>
      <c r="S19" t="s">
        <v>371</v>
      </c>
      <c r="Y19">
        <v>2945</v>
      </c>
      <c r="Z19">
        <v>26391</v>
      </c>
      <c r="AA19">
        <v>8</v>
      </c>
      <c r="AO19" s="30">
        <v>0</v>
      </c>
      <c r="AP19" s="30">
        <v>0</v>
      </c>
      <c r="AQ19" s="30">
        <v>0</v>
      </c>
      <c r="AR19">
        <v>2945</v>
      </c>
      <c r="AS19" s="20">
        <v>26391</v>
      </c>
      <c r="AT19">
        <v>8</v>
      </c>
      <c r="AU19">
        <v>3</v>
      </c>
      <c r="AV19" t="s">
        <v>1131</v>
      </c>
    </row>
    <row r="20" spans="1:48" hidden="1" x14ac:dyDescent="0.25">
      <c r="A20" t="s">
        <v>363</v>
      </c>
      <c r="B20" t="s">
        <v>365</v>
      </c>
      <c r="C20" t="s">
        <v>367</v>
      </c>
      <c r="D20" t="s">
        <v>368</v>
      </c>
      <c r="E20" s="31" t="s">
        <v>369</v>
      </c>
      <c r="F20">
        <v>2001</v>
      </c>
      <c r="G20" t="s">
        <v>364</v>
      </c>
      <c r="H20">
        <v>409</v>
      </c>
      <c r="J20" t="s">
        <v>365</v>
      </c>
      <c r="K20" s="26" t="e">
        <v>#N/A</v>
      </c>
      <c r="L20" t="b">
        <v>0</v>
      </c>
      <c r="M20" s="20" t="e">
        <v>#N/A</v>
      </c>
      <c r="O20" t="s">
        <v>366</v>
      </c>
      <c r="P20">
        <v>70.205555599999997</v>
      </c>
      <c r="Q20">
        <v>-148.51166670000001</v>
      </c>
      <c r="R20" t="s">
        <v>370</v>
      </c>
      <c r="S20" t="s">
        <v>371</v>
      </c>
      <c r="Y20">
        <v>4185</v>
      </c>
      <c r="Z20">
        <v>25079</v>
      </c>
      <c r="AA20">
        <v>93</v>
      </c>
      <c r="AO20" s="30">
        <v>0</v>
      </c>
      <c r="AP20" s="30">
        <v>0</v>
      </c>
      <c r="AQ20" s="30">
        <v>0</v>
      </c>
      <c r="AR20">
        <v>4185</v>
      </c>
      <c r="AS20" s="20">
        <v>25079</v>
      </c>
      <c r="AT20">
        <v>93</v>
      </c>
      <c r="AU20">
        <v>12</v>
      </c>
      <c r="AV20" t="s">
        <v>1131</v>
      </c>
    </row>
    <row r="21" spans="1:48" hidden="1" x14ac:dyDescent="0.25">
      <c r="A21" t="s">
        <v>1059</v>
      </c>
      <c r="B21" t="s">
        <v>195</v>
      </c>
      <c r="C21" t="s">
        <v>195</v>
      </c>
      <c r="D21" t="s">
        <v>1061</v>
      </c>
      <c r="E21" s="31" t="s">
        <v>1062</v>
      </c>
      <c r="F21">
        <v>2001</v>
      </c>
      <c r="G21" t="s">
        <v>1060</v>
      </c>
      <c r="H21" t="s">
        <v>582</v>
      </c>
      <c r="I21">
        <v>332140</v>
      </c>
      <c r="J21" t="s">
        <v>194</v>
      </c>
      <c r="K21" s="26" t="s">
        <v>458</v>
      </c>
      <c r="L21" t="b">
        <v>1</v>
      </c>
      <c r="M21" s="20" t="s">
        <v>1118</v>
      </c>
      <c r="N21" s="26">
        <v>687</v>
      </c>
      <c r="O21" t="s">
        <v>375</v>
      </c>
      <c r="P21">
        <v>64.880277800000002</v>
      </c>
      <c r="Q21">
        <v>-157.7008333</v>
      </c>
      <c r="S21" t="s">
        <v>21</v>
      </c>
      <c r="T21" s="40">
        <v>0</v>
      </c>
      <c r="U21" s="40">
        <v>0</v>
      </c>
      <c r="V21">
        <v>0</v>
      </c>
      <c r="W21">
        <v>44.301000000000002</v>
      </c>
      <c r="X21">
        <v>52</v>
      </c>
      <c r="Y21">
        <v>0</v>
      </c>
      <c r="Z21">
        <v>43.472999999999999</v>
      </c>
      <c r="AA21">
        <v>5</v>
      </c>
      <c r="AI21">
        <v>6.1539999999999999</v>
      </c>
      <c r="AJ21">
        <v>2</v>
      </c>
      <c r="AK21">
        <v>13.573</v>
      </c>
      <c r="AL21">
        <v>5</v>
      </c>
      <c r="AM21">
        <v>1.663</v>
      </c>
      <c r="AN21">
        <v>3</v>
      </c>
      <c r="AO21" s="30">
        <v>0</v>
      </c>
      <c r="AP21" s="30">
        <v>19.727</v>
      </c>
      <c r="AQ21" s="30">
        <v>7</v>
      </c>
      <c r="AR21">
        <v>0</v>
      </c>
      <c r="AS21" s="20">
        <v>109.16400000000002</v>
      </c>
      <c r="AT21">
        <v>67</v>
      </c>
      <c r="AU21">
        <v>12</v>
      </c>
      <c r="AV21" t="s">
        <v>1510</v>
      </c>
    </row>
    <row r="22" spans="1:48" hidden="1" x14ac:dyDescent="0.25">
      <c r="A22" t="s">
        <v>795</v>
      </c>
      <c r="B22" t="s">
        <v>197</v>
      </c>
      <c r="C22" t="s">
        <v>197</v>
      </c>
      <c r="D22" t="s">
        <v>797</v>
      </c>
      <c r="E22" s="31" t="s">
        <v>798</v>
      </c>
      <c r="F22">
        <v>2001</v>
      </c>
      <c r="G22" t="s">
        <v>796</v>
      </c>
      <c r="H22">
        <v>9832</v>
      </c>
      <c r="I22">
        <v>332150</v>
      </c>
      <c r="J22" t="s">
        <v>196</v>
      </c>
      <c r="K22" s="26" t="s">
        <v>458</v>
      </c>
      <c r="L22" t="b">
        <v>1</v>
      </c>
      <c r="M22" s="20" t="s">
        <v>1118</v>
      </c>
      <c r="N22" s="26">
        <v>281</v>
      </c>
      <c r="O22" t="s">
        <v>375</v>
      </c>
      <c r="P22">
        <v>60.812222200000001</v>
      </c>
      <c r="Q22">
        <v>-161.43583330000001</v>
      </c>
      <c r="S22" t="s">
        <v>21</v>
      </c>
      <c r="T22" s="40">
        <v>0</v>
      </c>
      <c r="U22" s="40">
        <v>0</v>
      </c>
      <c r="V22">
        <v>0</v>
      </c>
      <c r="W22">
        <v>318.666</v>
      </c>
      <c r="X22">
        <v>158</v>
      </c>
      <c r="Y22">
        <v>0</v>
      </c>
      <c r="Z22">
        <v>232.00399999999999</v>
      </c>
      <c r="AA22">
        <v>5</v>
      </c>
      <c r="AI22">
        <v>43.313000000000002</v>
      </c>
      <c r="AJ22">
        <v>10</v>
      </c>
      <c r="AK22">
        <v>5.1319999999999997</v>
      </c>
      <c r="AL22">
        <v>2</v>
      </c>
      <c r="AM22">
        <v>66.162999999999997</v>
      </c>
      <c r="AN22">
        <v>12</v>
      </c>
      <c r="AO22" s="30">
        <v>0</v>
      </c>
      <c r="AP22" s="30">
        <v>48.445</v>
      </c>
      <c r="AQ22" s="30">
        <v>12</v>
      </c>
      <c r="AR22">
        <v>1</v>
      </c>
      <c r="AS22" s="20">
        <v>665.27799999999991</v>
      </c>
      <c r="AT22">
        <v>187</v>
      </c>
      <c r="AU22">
        <v>12</v>
      </c>
      <c r="AV22" t="s">
        <v>1510</v>
      </c>
    </row>
    <row r="23" spans="1:48" hidden="1" x14ac:dyDescent="0.25">
      <c r="A23" t="s">
        <v>921</v>
      </c>
      <c r="B23" t="s">
        <v>199</v>
      </c>
      <c r="C23" t="s">
        <v>199</v>
      </c>
      <c r="D23" t="s">
        <v>923</v>
      </c>
      <c r="E23" s="31" t="s">
        <v>924</v>
      </c>
      <c r="F23">
        <v>2001</v>
      </c>
      <c r="G23" t="s">
        <v>922</v>
      </c>
      <c r="H23">
        <v>10491</v>
      </c>
      <c r="I23">
        <v>332160</v>
      </c>
      <c r="J23" t="s">
        <v>198</v>
      </c>
      <c r="K23" s="26" t="s">
        <v>458</v>
      </c>
      <c r="L23" t="b">
        <v>1</v>
      </c>
      <c r="M23" s="20" t="s">
        <v>1118</v>
      </c>
      <c r="N23" s="26">
        <v>376</v>
      </c>
      <c r="O23" t="s">
        <v>375</v>
      </c>
      <c r="P23">
        <v>59.864444399999996</v>
      </c>
      <c r="Q23">
        <v>-163.13416670000001</v>
      </c>
      <c r="S23" t="s">
        <v>21</v>
      </c>
      <c r="T23" s="40">
        <v>0</v>
      </c>
      <c r="U23" s="40">
        <v>0</v>
      </c>
      <c r="V23">
        <v>0</v>
      </c>
      <c r="W23">
        <v>218.34399999999999</v>
      </c>
      <c r="X23">
        <v>89</v>
      </c>
      <c r="Y23">
        <v>0</v>
      </c>
      <c r="Z23">
        <v>81.138000000000005</v>
      </c>
      <c r="AA23">
        <v>16</v>
      </c>
      <c r="AI23">
        <v>9.4110000000000014</v>
      </c>
      <c r="AJ23">
        <v>2</v>
      </c>
      <c r="AK23">
        <v>4.4569999999999999</v>
      </c>
      <c r="AL23">
        <v>3</v>
      </c>
      <c r="AM23">
        <v>9.2729999999999997</v>
      </c>
      <c r="AN23">
        <v>2</v>
      </c>
      <c r="AO23" s="30">
        <v>0</v>
      </c>
      <c r="AP23" s="30">
        <v>13.868000000000002</v>
      </c>
      <c r="AQ23" s="30">
        <v>5</v>
      </c>
      <c r="AR23">
        <v>0</v>
      </c>
      <c r="AS23" s="20">
        <v>322.62299999999999</v>
      </c>
      <c r="AT23">
        <v>111</v>
      </c>
      <c r="AU23">
        <v>12</v>
      </c>
      <c r="AV23" t="s">
        <v>1510</v>
      </c>
    </row>
    <row r="24" spans="1:48" hidden="1" x14ac:dyDescent="0.25">
      <c r="A24" t="s">
        <v>879</v>
      </c>
      <c r="B24" t="s">
        <v>201</v>
      </c>
      <c r="C24" t="s">
        <v>201</v>
      </c>
      <c r="D24" t="s">
        <v>881</v>
      </c>
      <c r="E24" s="31" t="s">
        <v>882</v>
      </c>
      <c r="F24">
        <v>2001</v>
      </c>
      <c r="G24" t="s">
        <v>880</v>
      </c>
      <c r="H24">
        <v>10716</v>
      </c>
      <c r="I24">
        <v>332170</v>
      </c>
      <c r="J24" t="s">
        <v>200</v>
      </c>
      <c r="K24" s="26" t="s">
        <v>458</v>
      </c>
      <c r="L24" t="b">
        <v>1</v>
      </c>
      <c r="M24" s="20" t="s">
        <v>1118</v>
      </c>
      <c r="N24" s="26">
        <v>353</v>
      </c>
      <c r="O24" t="s">
        <v>375</v>
      </c>
      <c r="P24">
        <v>57.54</v>
      </c>
      <c r="Q24">
        <v>-153.97861109999999</v>
      </c>
      <c r="S24" t="s">
        <v>21</v>
      </c>
      <c r="T24" s="40">
        <v>0</v>
      </c>
      <c r="U24" s="40">
        <v>0</v>
      </c>
      <c r="V24">
        <v>0</v>
      </c>
      <c r="W24">
        <v>98.009</v>
      </c>
      <c r="X24">
        <v>58</v>
      </c>
      <c r="Y24">
        <v>0</v>
      </c>
      <c r="Z24">
        <v>134.57500000000002</v>
      </c>
      <c r="AA24">
        <v>20</v>
      </c>
      <c r="AI24">
        <v>55.448999999999998</v>
      </c>
      <c r="AJ24">
        <v>8</v>
      </c>
      <c r="AK24">
        <v>6.0240000000000009</v>
      </c>
      <c r="AL24">
        <v>1</v>
      </c>
      <c r="AM24">
        <v>25.322000000000003</v>
      </c>
      <c r="AN24">
        <v>2</v>
      </c>
      <c r="AO24" s="30">
        <v>0</v>
      </c>
      <c r="AP24" s="30">
        <v>61.472999999999999</v>
      </c>
      <c r="AQ24" s="30">
        <v>9</v>
      </c>
      <c r="AR24">
        <v>0</v>
      </c>
      <c r="AS24" s="20">
        <v>319.37899999999996</v>
      </c>
      <c r="AT24">
        <v>88</v>
      </c>
      <c r="AU24">
        <v>12</v>
      </c>
      <c r="AV24" t="s">
        <v>1510</v>
      </c>
    </row>
    <row r="25" spans="1:48" hidden="1" x14ac:dyDescent="0.25">
      <c r="A25" t="s">
        <v>831</v>
      </c>
      <c r="B25" t="s">
        <v>203</v>
      </c>
      <c r="C25" s="19" t="s">
        <v>203</v>
      </c>
      <c r="D25" t="s">
        <v>833</v>
      </c>
      <c r="E25" s="21" t="s">
        <v>834</v>
      </c>
      <c r="F25" s="26">
        <v>2001</v>
      </c>
      <c r="G25" s="19" t="s">
        <v>832</v>
      </c>
      <c r="H25" s="26" t="s">
        <v>582</v>
      </c>
      <c r="I25" s="19">
        <v>332180</v>
      </c>
      <c r="J25" s="20" t="s">
        <v>202</v>
      </c>
      <c r="K25" s="19" t="s">
        <v>458</v>
      </c>
      <c r="L25" s="20" t="b">
        <v>1</v>
      </c>
      <c r="M25" s="20" t="s">
        <v>1118</v>
      </c>
      <c r="N25" s="19">
        <v>330</v>
      </c>
      <c r="O25" s="19" t="s">
        <v>375</v>
      </c>
      <c r="P25" s="20">
        <v>59.114166699999998</v>
      </c>
      <c r="Q25" s="20">
        <v>-156.85888890000001</v>
      </c>
      <c r="R25" s="19"/>
      <c r="S25" s="19" t="s">
        <v>21</v>
      </c>
      <c r="T25" s="40">
        <v>0</v>
      </c>
      <c r="U25" s="40">
        <v>0</v>
      </c>
      <c r="V25">
        <v>0</v>
      </c>
      <c r="W25">
        <v>80.188000000000002</v>
      </c>
      <c r="X25">
        <v>46</v>
      </c>
      <c r="Y25">
        <v>0</v>
      </c>
      <c r="Z25">
        <v>43.464999999999996</v>
      </c>
      <c r="AA25">
        <v>7</v>
      </c>
      <c r="AI25">
        <v>77.069000000000003</v>
      </c>
      <c r="AJ25">
        <v>15</v>
      </c>
      <c r="AK25">
        <v>2.903</v>
      </c>
      <c r="AL25">
        <v>2</v>
      </c>
      <c r="AM25">
        <v>6.8279999999999994</v>
      </c>
      <c r="AN25">
        <v>0</v>
      </c>
      <c r="AO25" s="30">
        <v>0</v>
      </c>
      <c r="AP25" s="30">
        <v>79.972000000000008</v>
      </c>
      <c r="AQ25" s="30">
        <v>17</v>
      </c>
      <c r="AR25">
        <v>0</v>
      </c>
      <c r="AS25" s="20">
        <v>210.45299999999997</v>
      </c>
      <c r="AT25">
        <v>70</v>
      </c>
      <c r="AU25">
        <v>12</v>
      </c>
      <c r="AV25" t="s">
        <v>1510</v>
      </c>
    </row>
    <row r="26" spans="1:48" hidden="1" x14ac:dyDescent="0.25">
      <c r="A26" t="s">
        <v>995</v>
      </c>
      <c r="B26" t="s">
        <v>205</v>
      </c>
      <c r="C26" t="s">
        <v>205</v>
      </c>
      <c r="D26" t="s">
        <v>997</v>
      </c>
      <c r="E26" s="31" t="s">
        <v>998</v>
      </c>
      <c r="F26">
        <v>2001</v>
      </c>
      <c r="G26" t="s">
        <v>996</v>
      </c>
      <c r="H26" t="s">
        <v>582</v>
      </c>
      <c r="I26">
        <v>332190</v>
      </c>
      <c r="J26" t="s">
        <v>204</v>
      </c>
      <c r="K26" s="26" t="s">
        <v>458</v>
      </c>
      <c r="L26" t="b">
        <v>1</v>
      </c>
      <c r="M26" s="20" t="s">
        <v>1118</v>
      </c>
      <c r="N26" s="26">
        <v>570</v>
      </c>
      <c r="O26" t="s">
        <v>375</v>
      </c>
      <c r="P26">
        <v>61.356388899999999</v>
      </c>
      <c r="Q26">
        <v>-155.43555559999999</v>
      </c>
      <c r="S26" t="s">
        <v>21</v>
      </c>
      <c r="T26" s="40">
        <v>0</v>
      </c>
      <c r="U26" s="40">
        <v>0</v>
      </c>
      <c r="V26">
        <v>0</v>
      </c>
      <c r="W26">
        <v>12.59</v>
      </c>
      <c r="X26">
        <v>18</v>
      </c>
      <c r="Y26">
        <v>0</v>
      </c>
      <c r="Z26">
        <v>18.183</v>
      </c>
      <c r="AA26">
        <v>3</v>
      </c>
      <c r="AI26">
        <v>7.7439999999999998</v>
      </c>
      <c r="AJ26">
        <v>4</v>
      </c>
      <c r="AK26">
        <v>0.67700000000000005</v>
      </c>
      <c r="AL26">
        <v>1</v>
      </c>
      <c r="AM26">
        <v>0</v>
      </c>
      <c r="AN26">
        <v>0</v>
      </c>
      <c r="AO26" s="30">
        <v>0</v>
      </c>
      <c r="AP26" s="30">
        <v>8.4209999999999994</v>
      </c>
      <c r="AQ26" s="30">
        <v>5</v>
      </c>
      <c r="AR26">
        <v>0</v>
      </c>
      <c r="AS26" s="20">
        <v>39.194000000000003</v>
      </c>
      <c r="AT26">
        <v>25</v>
      </c>
      <c r="AU26">
        <v>12</v>
      </c>
      <c r="AV26" t="s">
        <v>1510</v>
      </c>
    </row>
    <row r="27" spans="1:48" hidden="1" x14ac:dyDescent="0.25">
      <c r="A27" t="s">
        <v>630</v>
      </c>
      <c r="B27" t="s">
        <v>73</v>
      </c>
      <c r="C27" s="19" t="s">
        <v>73</v>
      </c>
      <c r="D27" t="s">
        <v>631</v>
      </c>
      <c r="E27" s="21" t="s">
        <v>632</v>
      </c>
      <c r="F27" s="26">
        <v>2001</v>
      </c>
      <c r="G27" s="19" t="s">
        <v>563</v>
      </c>
      <c r="H27" s="26">
        <v>221</v>
      </c>
      <c r="I27" s="19">
        <v>331430</v>
      </c>
      <c r="J27" t="s">
        <v>50</v>
      </c>
      <c r="K27" s="19" t="s">
        <v>458</v>
      </c>
      <c r="L27" s="20" t="b">
        <v>1</v>
      </c>
      <c r="M27" s="20" t="s">
        <v>1119</v>
      </c>
      <c r="N27" s="19">
        <v>169</v>
      </c>
      <c r="O27" s="19" t="s">
        <v>375</v>
      </c>
      <c r="P27" s="20">
        <v>61.512222199999997</v>
      </c>
      <c r="Q27" s="20">
        <v>-160.3580556</v>
      </c>
      <c r="R27" s="19"/>
      <c r="S27" s="19" t="s">
        <v>21</v>
      </c>
      <c r="T27" s="40">
        <v>0</v>
      </c>
      <c r="U27" s="40">
        <v>0</v>
      </c>
      <c r="V27">
        <v>0</v>
      </c>
      <c r="W27">
        <v>155.73399999999998</v>
      </c>
      <c r="X27">
        <v>93</v>
      </c>
      <c r="Y27">
        <v>0</v>
      </c>
      <c r="Z27">
        <v>59.888999999999996</v>
      </c>
      <c r="AA27">
        <v>4</v>
      </c>
      <c r="AI27">
        <v>44.287000000000006</v>
      </c>
      <c r="AJ27">
        <v>9</v>
      </c>
      <c r="AK27">
        <v>8.6290000000000013</v>
      </c>
      <c r="AL27">
        <v>1</v>
      </c>
      <c r="AM27">
        <v>0</v>
      </c>
      <c r="AN27">
        <v>0</v>
      </c>
      <c r="AO27" s="30">
        <v>0</v>
      </c>
      <c r="AP27" s="30">
        <v>52.916000000000011</v>
      </c>
      <c r="AQ27" s="30">
        <v>10</v>
      </c>
      <c r="AR27">
        <v>0</v>
      </c>
      <c r="AS27" s="20">
        <v>268.53899999999999</v>
      </c>
      <c r="AT27">
        <v>105</v>
      </c>
      <c r="AU27">
        <v>12</v>
      </c>
      <c r="AV27" t="s">
        <v>1510</v>
      </c>
    </row>
    <row r="28" spans="1:48" hidden="1" x14ac:dyDescent="0.25">
      <c r="A28" t="s">
        <v>513</v>
      </c>
      <c r="B28" t="s">
        <v>285</v>
      </c>
      <c r="C28" t="s">
        <v>285</v>
      </c>
      <c r="D28" t="s">
        <v>515</v>
      </c>
      <c r="E28" s="31" t="s">
        <v>516</v>
      </c>
      <c r="F28">
        <v>2001</v>
      </c>
      <c r="G28" t="s">
        <v>784</v>
      </c>
      <c r="H28">
        <v>11591</v>
      </c>
      <c r="I28">
        <v>332200</v>
      </c>
      <c r="J28" t="s">
        <v>785</v>
      </c>
      <c r="K28" s="26" t="s">
        <v>374</v>
      </c>
      <c r="L28" t="b">
        <v>1</v>
      </c>
      <c r="M28" s="20" t="s">
        <v>1116</v>
      </c>
      <c r="N28" s="26">
        <v>264</v>
      </c>
      <c r="O28" t="s">
        <v>489</v>
      </c>
      <c r="P28">
        <v>65.001111100000003</v>
      </c>
      <c r="Q28">
        <v>-150.63388889999999</v>
      </c>
      <c r="S28" t="s">
        <v>21</v>
      </c>
      <c r="T28" s="40">
        <v>0</v>
      </c>
      <c r="U28" s="40">
        <v>0</v>
      </c>
      <c r="V28">
        <v>0</v>
      </c>
      <c r="W28">
        <v>62.783999999999992</v>
      </c>
      <c r="X28">
        <v>72</v>
      </c>
      <c r="Y28">
        <v>0</v>
      </c>
      <c r="Z28">
        <v>56.675999999999988</v>
      </c>
      <c r="AA28">
        <v>15</v>
      </c>
      <c r="AI28">
        <v>1.3679999999999999</v>
      </c>
      <c r="AJ28">
        <v>1</v>
      </c>
      <c r="AK28">
        <v>4.3860000000000001</v>
      </c>
      <c r="AL28">
        <v>1</v>
      </c>
      <c r="AM28">
        <v>0</v>
      </c>
      <c r="AN28">
        <v>1</v>
      </c>
      <c r="AO28" s="30">
        <v>0</v>
      </c>
      <c r="AP28" s="30">
        <v>5.7539999999999996</v>
      </c>
      <c r="AQ28" s="30">
        <v>2</v>
      </c>
      <c r="AR28">
        <v>0</v>
      </c>
      <c r="AS28" s="20">
        <v>125.214</v>
      </c>
      <c r="AT28">
        <v>90</v>
      </c>
      <c r="AU28">
        <v>6</v>
      </c>
      <c r="AV28" t="s">
        <v>1510</v>
      </c>
    </row>
    <row r="29" spans="1:48" hidden="1" x14ac:dyDescent="0.25">
      <c r="A29" t="s">
        <v>827</v>
      </c>
      <c r="B29" t="s">
        <v>207</v>
      </c>
      <c r="C29" t="s">
        <v>207</v>
      </c>
      <c r="D29" t="s">
        <v>829</v>
      </c>
      <c r="E29" s="31" t="s">
        <v>830</v>
      </c>
      <c r="F29">
        <v>2001</v>
      </c>
      <c r="G29" t="s">
        <v>828</v>
      </c>
      <c r="H29">
        <v>26317</v>
      </c>
      <c r="I29">
        <v>332210</v>
      </c>
      <c r="J29" t="s">
        <v>206</v>
      </c>
      <c r="K29" s="26" t="s">
        <v>458</v>
      </c>
      <c r="L29" t="b">
        <v>1</v>
      </c>
      <c r="M29" s="20" t="s">
        <v>1116</v>
      </c>
      <c r="N29" s="26">
        <v>321</v>
      </c>
      <c r="O29" t="s">
        <v>375</v>
      </c>
      <c r="P29">
        <v>58.981388899999999</v>
      </c>
      <c r="Q29">
        <v>-159.05833329999999</v>
      </c>
      <c r="S29" t="s">
        <v>21</v>
      </c>
      <c r="T29" s="40">
        <v>0</v>
      </c>
      <c r="U29" s="40">
        <v>0</v>
      </c>
      <c r="V29">
        <v>0</v>
      </c>
      <c r="W29">
        <v>259.84299999999996</v>
      </c>
      <c r="X29">
        <v>98</v>
      </c>
      <c r="Y29">
        <v>0</v>
      </c>
      <c r="Z29">
        <v>29.245000000000001</v>
      </c>
      <c r="AA29">
        <v>19</v>
      </c>
      <c r="AI29">
        <v>47.624000000000002</v>
      </c>
      <c r="AJ29">
        <v>4</v>
      </c>
      <c r="AK29">
        <v>62.053000000000004</v>
      </c>
      <c r="AL29">
        <v>18</v>
      </c>
      <c r="AM29">
        <v>0</v>
      </c>
      <c r="AN29">
        <v>0</v>
      </c>
      <c r="AO29" s="30">
        <v>0</v>
      </c>
      <c r="AP29" s="30">
        <v>109.67700000000001</v>
      </c>
      <c r="AQ29" s="30">
        <v>22</v>
      </c>
      <c r="AR29">
        <v>0</v>
      </c>
      <c r="AS29" s="20">
        <v>398.76499999999999</v>
      </c>
      <c r="AT29">
        <v>139</v>
      </c>
      <c r="AU29">
        <v>12</v>
      </c>
      <c r="AV29" t="s">
        <v>1510</v>
      </c>
    </row>
    <row r="30" spans="1:48" hidden="1" x14ac:dyDescent="0.25">
      <c r="A30" t="s">
        <v>633</v>
      </c>
      <c r="B30" t="s">
        <v>74</v>
      </c>
      <c r="C30" t="s">
        <v>74</v>
      </c>
      <c r="D30" t="s">
        <v>634</v>
      </c>
      <c r="E30" s="31" t="s">
        <v>635</v>
      </c>
      <c r="F30">
        <v>2001</v>
      </c>
      <c r="G30" t="s">
        <v>563</v>
      </c>
      <c r="H30">
        <v>221</v>
      </c>
      <c r="I30">
        <v>331440</v>
      </c>
      <c r="J30" t="s">
        <v>50</v>
      </c>
      <c r="K30" s="26" t="s">
        <v>458</v>
      </c>
      <c r="L30" t="b">
        <v>1</v>
      </c>
      <c r="M30" s="20" t="s">
        <v>1119</v>
      </c>
      <c r="N30" s="26">
        <v>169</v>
      </c>
      <c r="O30" t="s">
        <v>375</v>
      </c>
      <c r="P30">
        <v>61.877777799999997</v>
      </c>
      <c r="Q30">
        <v>-162.08111109999999</v>
      </c>
      <c r="S30" t="s">
        <v>21</v>
      </c>
      <c r="T30" s="40">
        <v>0</v>
      </c>
      <c r="U30" s="40">
        <v>0</v>
      </c>
      <c r="V30">
        <v>0</v>
      </c>
      <c r="W30">
        <v>265.99299999999999</v>
      </c>
      <c r="X30">
        <v>98</v>
      </c>
      <c r="Y30">
        <v>0</v>
      </c>
      <c r="Z30">
        <v>146.89099999999999</v>
      </c>
      <c r="AA30">
        <v>10</v>
      </c>
      <c r="AI30">
        <v>91.028999999999996</v>
      </c>
      <c r="AJ30">
        <v>10</v>
      </c>
      <c r="AK30">
        <v>6.1400000000000006</v>
      </c>
      <c r="AL30">
        <v>2</v>
      </c>
      <c r="AM30">
        <v>0</v>
      </c>
      <c r="AN30">
        <v>0</v>
      </c>
      <c r="AO30" s="30">
        <v>0</v>
      </c>
      <c r="AP30" s="30">
        <v>97.168999999999997</v>
      </c>
      <c r="AQ30" s="30">
        <v>12</v>
      </c>
      <c r="AR30">
        <v>0</v>
      </c>
      <c r="AS30" s="20">
        <v>510.053</v>
      </c>
      <c r="AT30">
        <v>119</v>
      </c>
      <c r="AU30">
        <v>12</v>
      </c>
      <c r="AV30" t="s">
        <v>1510</v>
      </c>
    </row>
    <row r="31" spans="1:48" hidden="1" x14ac:dyDescent="0.25">
      <c r="A31" t="s">
        <v>492</v>
      </c>
      <c r="B31" t="s">
        <v>210</v>
      </c>
      <c r="C31" t="s">
        <v>210</v>
      </c>
      <c r="D31" t="s">
        <v>494</v>
      </c>
      <c r="E31" s="31" t="s">
        <v>495</v>
      </c>
      <c r="F31">
        <v>2001</v>
      </c>
      <c r="G31" t="s">
        <v>493</v>
      </c>
      <c r="H31">
        <v>12119</v>
      </c>
      <c r="I31">
        <v>332220</v>
      </c>
      <c r="J31" t="s">
        <v>209</v>
      </c>
      <c r="K31" s="26" t="s">
        <v>374</v>
      </c>
      <c r="L31" t="b">
        <v>1</v>
      </c>
      <c r="M31" s="20" t="s">
        <v>1116</v>
      </c>
      <c r="N31" s="26">
        <v>44</v>
      </c>
      <c r="O31" t="s">
        <v>375</v>
      </c>
      <c r="P31">
        <v>62.9563889</v>
      </c>
      <c r="Q31">
        <v>-155.59583330000001</v>
      </c>
      <c r="S31" t="s">
        <v>21</v>
      </c>
      <c r="T31" s="40">
        <v>0</v>
      </c>
      <c r="U31" s="40">
        <v>0</v>
      </c>
      <c r="V31">
        <v>0</v>
      </c>
      <c r="W31">
        <v>438.27300000000002</v>
      </c>
      <c r="X31">
        <v>186</v>
      </c>
      <c r="Y31">
        <v>0</v>
      </c>
      <c r="Z31">
        <v>460.69399999999996</v>
      </c>
      <c r="AA31">
        <v>48</v>
      </c>
      <c r="AI31">
        <v>135.80599999999998</v>
      </c>
      <c r="AJ31">
        <v>11</v>
      </c>
      <c r="AK31">
        <v>349.80700000000002</v>
      </c>
      <c r="AL31">
        <v>11</v>
      </c>
      <c r="AM31">
        <v>0</v>
      </c>
      <c r="AN31">
        <v>0</v>
      </c>
      <c r="AO31" s="30">
        <v>0</v>
      </c>
      <c r="AP31" s="30">
        <v>485.613</v>
      </c>
      <c r="AQ31" s="30">
        <v>22</v>
      </c>
      <c r="AR31">
        <v>0</v>
      </c>
      <c r="AS31" s="20">
        <v>1384.58</v>
      </c>
      <c r="AT31">
        <v>256</v>
      </c>
      <c r="AU31">
        <v>12</v>
      </c>
      <c r="AV31" t="s">
        <v>1510</v>
      </c>
    </row>
    <row r="32" spans="1:48" hidden="1" x14ac:dyDescent="0.25">
      <c r="A32" t="s">
        <v>636</v>
      </c>
      <c r="B32" t="s">
        <v>75</v>
      </c>
      <c r="C32" t="s">
        <v>75</v>
      </c>
      <c r="D32" t="s">
        <v>637</v>
      </c>
      <c r="E32" s="31" t="s">
        <v>638</v>
      </c>
      <c r="F32">
        <v>2001</v>
      </c>
      <c r="G32" t="s">
        <v>563</v>
      </c>
      <c r="H32">
        <v>221</v>
      </c>
      <c r="I32">
        <v>331450</v>
      </c>
      <c r="J32" t="s">
        <v>50</v>
      </c>
      <c r="K32" s="26" t="s">
        <v>458</v>
      </c>
      <c r="L32" t="b">
        <v>1</v>
      </c>
      <c r="M32" s="20" t="s">
        <v>1119</v>
      </c>
      <c r="N32" s="26">
        <v>169</v>
      </c>
      <c r="O32" t="s">
        <v>375</v>
      </c>
      <c r="P32">
        <v>60.388055600000001</v>
      </c>
      <c r="Q32">
        <v>-166.185</v>
      </c>
      <c r="S32" t="s">
        <v>21</v>
      </c>
      <c r="T32" s="40">
        <v>0</v>
      </c>
      <c r="U32" s="40">
        <v>0</v>
      </c>
      <c r="V32">
        <v>0</v>
      </c>
      <c r="W32">
        <v>143.465</v>
      </c>
      <c r="X32">
        <v>91</v>
      </c>
      <c r="Y32">
        <v>0</v>
      </c>
      <c r="Z32">
        <v>155.815</v>
      </c>
      <c r="AA32">
        <v>14</v>
      </c>
      <c r="AI32">
        <v>38.414000000000001</v>
      </c>
      <c r="AJ32">
        <v>8</v>
      </c>
      <c r="AK32">
        <v>47.150999999999996</v>
      </c>
      <c r="AL32">
        <v>7</v>
      </c>
      <c r="AM32">
        <v>0</v>
      </c>
      <c r="AN32">
        <v>0</v>
      </c>
      <c r="AO32" s="30">
        <v>0</v>
      </c>
      <c r="AP32" s="30">
        <v>85.564999999999998</v>
      </c>
      <c r="AQ32" s="30">
        <v>15</v>
      </c>
      <c r="AR32">
        <v>0</v>
      </c>
      <c r="AS32" s="20">
        <v>384.84500000000003</v>
      </c>
      <c r="AT32">
        <v>120</v>
      </c>
      <c r="AU32">
        <v>6</v>
      </c>
      <c r="AV32" t="s">
        <v>1510</v>
      </c>
    </row>
    <row r="33" spans="1:48" hidden="1" x14ac:dyDescent="0.25">
      <c r="A33" t="s">
        <v>411</v>
      </c>
      <c r="B33" t="s">
        <v>42</v>
      </c>
      <c r="C33" t="s">
        <v>42</v>
      </c>
      <c r="D33" t="s">
        <v>412</v>
      </c>
      <c r="E33" s="31" t="s">
        <v>413</v>
      </c>
      <c r="F33">
        <v>2001</v>
      </c>
      <c r="G33" t="s">
        <v>380</v>
      </c>
      <c r="H33">
        <v>219</v>
      </c>
      <c r="I33">
        <v>331160</v>
      </c>
      <c r="J33" t="s">
        <v>30</v>
      </c>
      <c r="K33" s="26" t="s">
        <v>374</v>
      </c>
      <c r="L33" t="b">
        <v>1</v>
      </c>
      <c r="M33" s="20" t="s">
        <v>1116</v>
      </c>
      <c r="N33" s="26">
        <v>2</v>
      </c>
      <c r="O33" t="s">
        <v>375</v>
      </c>
      <c r="P33">
        <v>62.921111099999997</v>
      </c>
      <c r="Q33">
        <v>-143.7691667</v>
      </c>
      <c r="S33" t="s">
        <v>21</v>
      </c>
      <c r="T33" s="40">
        <v>0</v>
      </c>
      <c r="U33" s="40">
        <v>0</v>
      </c>
      <c r="V33">
        <v>0</v>
      </c>
      <c r="W33">
        <v>52.607999999999997</v>
      </c>
      <c r="X33">
        <v>35</v>
      </c>
      <c r="Y33">
        <v>0</v>
      </c>
      <c r="Z33">
        <v>8.2379999999999995</v>
      </c>
      <c r="AA33">
        <v>5</v>
      </c>
      <c r="AI33">
        <v>45.137</v>
      </c>
      <c r="AJ33">
        <v>6</v>
      </c>
      <c r="AK33">
        <v>32.344000000000001</v>
      </c>
      <c r="AL33">
        <v>2</v>
      </c>
      <c r="AM33">
        <v>0</v>
      </c>
      <c r="AN33">
        <v>0</v>
      </c>
      <c r="AO33" s="30">
        <v>0</v>
      </c>
      <c r="AP33" s="30">
        <v>77.480999999999995</v>
      </c>
      <c r="AQ33" s="30">
        <v>8</v>
      </c>
      <c r="AR33">
        <v>0</v>
      </c>
      <c r="AS33" s="20">
        <v>138.327</v>
      </c>
      <c r="AT33">
        <v>47</v>
      </c>
      <c r="AU33">
        <v>12</v>
      </c>
      <c r="AV33" t="s">
        <v>1510</v>
      </c>
    </row>
    <row r="34" spans="1:48" hidden="1" x14ac:dyDescent="0.25">
      <c r="A34" t="s">
        <v>639</v>
      </c>
      <c r="B34" t="s">
        <v>76</v>
      </c>
      <c r="C34" t="s">
        <v>76</v>
      </c>
      <c r="D34" t="s">
        <v>640</v>
      </c>
      <c r="E34" s="31" t="s">
        <v>641</v>
      </c>
      <c r="F34">
        <v>2001</v>
      </c>
      <c r="G34" t="s">
        <v>563</v>
      </c>
      <c r="H34">
        <v>221</v>
      </c>
      <c r="I34">
        <v>331460</v>
      </c>
      <c r="J34" t="s">
        <v>50</v>
      </c>
      <c r="K34" s="26" t="s">
        <v>458</v>
      </c>
      <c r="L34" t="b">
        <v>1</v>
      </c>
      <c r="M34" s="20" t="s">
        <v>1119</v>
      </c>
      <c r="N34" s="26">
        <v>169</v>
      </c>
      <c r="O34" t="s">
        <v>375</v>
      </c>
      <c r="P34">
        <v>65.150411000000005</v>
      </c>
      <c r="Q34">
        <v>-149.34970799999999</v>
      </c>
      <c r="S34" t="s">
        <v>21</v>
      </c>
      <c r="T34" s="40">
        <v>0</v>
      </c>
      <c r="U34" s="40">
        <v>0</v>
      </c>
      <c r="V34">
        <v>0</v>
      </c>
      <c r="W34">
        <v>186.762</v>
      </c>
      <c r="X34">
        <v>97</v>
      </c>
      <c r="Y34">
        <v>0</v>
      </c>
      <c r="Z34">
        <v>67.906000000000006</v>
      </c>
      <c r="AA34">
        <v>10</v>
      </c>
      <c r="AI34">
        <v>63.186</v>
      </c>
      <c r="AJ34">
        <v>6</v>
      </c>
      <c r="AK34">
        <v>1.8160000000000001</v>
      </c>
      <c r="AL34">
        <v>1</v>
      </c>
      <c r="AM34">
        <v>0</v>
      </c>
      <c r="AN34">
        <v>0</v>
      </c>
      <c r="AO34" s="30">
        <v>0</v>
      </c>
      <c r="AP34" s="30">
        <v>65.001999999999995</v>
      </c>
      <c r="AQ34" s="30">
        <v>7</v>
      </c>
      <c r="AR34">
        <v>0</v>
      </c>
      <c r="AS34" s="20">
        <v>319.67</v>
      </c>
      <c r="AT34">
        <v>113</v>
      </c>
      <c r="AU34">
        <v>12</v>
      </c>
      <c r="AV34" t="s">
        <v>1510</v>
      </c>
    </row>
    <row r="35" spans="1:48" hidden="1" x14ac:dyDescent="0.25">
      <c r="A35" t="s">
        <v>642</v>
      </c>
      <c r="B35" t="s">
        <v>77</v>
      </c>
      <c r="C35" t="s">
        <v>77</v>
      </c>
      <c r="D35" t="s">
        <v>643</v>
      </c>
      <c r="E35" s="31" t="s">
        <v>644</v>
      </c>
      <c r="F35">
        <v>2001</v>
      </c>
      <c r="G35" t="s">
        <v>563</v>
      </c>
      <c r="H35">
        <v>221</v>
      </c>
      <c r="I35">
        <v>331470</v>
      </c>
      <c r="J35" t="s">
        <v>50</v>
      </c>
      <c r="K35" s="26" t="s">
        <v>458</v>
      </c>
      <c r="L35" t="b">
        <v>1</v>
      </c>
      <c r="M35" s="20" t="s">
        <v>1119</v>
      </c>
      <c r="N35" s="26">
        <v>169</v>
      </c>
      <c r="O35" t="s">
        <v>375</v>
      </c>
      <c r="P35">
        <v>62.085555599999999</v>
      </c>
      <c r="Q35">
        <v>-163.72944440000001</v>
      </c>
      <c r="S35" t="s">
        <v>21</v>
      </c>
      <c r="T35" s="40">
        <v>0</v>
      </c>
      <c r="U35" s="40">
        <v>0</v>
      </c>
      <c r="V35">
        <v>0</v>
      </c>
      <c r="W35">
        <v>490.48900000000003</v>
      </c>
      <c r="X35">
        <v>198</v>
      </c>
      <c r="Y35">
        <v>0</v>
      </c>
      <c r="Z35">
        <v>509.37099999999998</v>
      </c>
      <c r="AA35">
        <v>22</v>
      </c>
      <c r="AI35">
        <v>146.08699999999999</v>
      </c>
      <c r="AJ35">
        <v>29</v>
      </c>
      <c r="AK35">
        <v>27.105000000000004</v>
      </c>
      <c r="AL35">
        <v>5</v>
      </c>
      <c r="AM35">
        <v>0</v>
      </c>
      <c r="AN35">
        <v>0</v>
      </c>
      <c r="AO35" s="30">
        <v>0</v>
      </c>
      <c r="AP35" s="30">
        <v>173.19200000000001</v>
      </c>
      <c r="AQ35" s="30">
        <v>34</v>
      </c>
      <c r="AR35">
        <v>0</v>
      </c>
      <c r="AS35" s="20">
        <v>1173.0520000000001</v>
      </c>
      <c r="AT35">
        <v>246</v>
      </c>
      <c r="AU35">
        <v>6</v>
      </c>
      <c r="AV35" t="s">
        <v>1510</v>
      </c>
    </row>
    <row r="36" spans="1:48" hidden="1" x14ac:dyDescent="0.25">
      <c r="A36" t="s">
        <v>475</v>
      </c>
      <c r="B36" t="s">
        <v>1170</v>
      </c>
      <c r="C36" t="s">
        <v>218</v>
      </c>
      <c r="D36" t="s">
        <v>477</v>
      </c>
      <c r="E36" s="31" t="s">
        <v>478</v>
      </c>
      <c r="F36">
        <v>2001</v>
      </c>
      <c r="G36" t="s">
        <v>476</v>
      </c>
      <c r="H36">
        <v>13201</v>
      </c>
      <c r="I36">
        <v>332280</v>
      </c>
      <c r="J36" t="s">
        <v>217</v>
      </c>
      <c r="K36" s="26" t="s">
        <v>458</v>
      </c>
      <c r="L36" t="b">
        <v>1</v>
      </c>
      <c r="M36" s="20" t="s">
        <v>1119</v>
      </c>
      <c r="N36" s="26">
        <v>22</v>
      </c>
      <c r="O36" t="s">
        <v>375</v>
      </c>
      <c r="P36">
        <v>58.728333300000003</v>
      </c>
      <c r="Q36">
        <v>-157.01388890000001</v>
      </c>
      <c r="S36" t="s">
        <v>21</v>
      </c>
      <c r="T36" s="40">
        <v>0</v>
      </c>
      <c r="U36" s="40">
        <v>0</v>
      </c>
      <c r="V36">
        <v>0</v>
      </c>
      <c r="W36">
        <v>2077.8850000000002</v>
      </c>
      <c r="X36">
        <v>715</v>
      </c>
      <c r="Y36">
        <v>0</v>
      </c>
      <c r="Z36">
        <v>3844.3460000000005</v>
      </c>
      <c r="AA36">
        <v>270</v>
      </c>
      <c r="AI36">
        <v>591.95900000000006</v>
      </c>
      <c r="AJ36">
        <v>44</v>
      </c>
      <c r="AK36">
        <v>2883.6320000000001</v>
      </c>
      <c r="AL36">
        <v>104</v>
      </c>
      <c r="AM36">
        <v>0</v>
      </c>
      <c r="AN36">
        <v>0</v>
      </c>
      <c r="AO36" s="30">
        <v>0</v>
      </c>
      <c r="AP36" s="30">
        <v>3475.5910000000003</v>
      </c>
      <c r="AQ36" s="30">
        <v>148</v>
      </c>
      <c r="AR36">
        <v>0</v>
      </c>
      <c r="AS36" s="20">
        <v>9397.8220000000001</v>
      </c>
      <c r="AT36">
        <v>1125</v>
      </c>
      <c r="AU36">
        <v>12</v>
      </c>
      <c r="AV36" t="s">
        <v>1510</v>
      </c>
    </row>
    <row r="37" spans="1:48" hidden="1" x14ac:dyDescent="0.25">
      <c r="A37" t="s">
        <v>821</v>
      </c>
      <c r="B37" t="s">
        <v>220</v>
      </c>
      <c r="C37" s="19" t="s">
        <v>220</v>
      </c>
      <c r="D37" t="s">
        <v>490</v>
      </c>
      <c r="E37" t="s">
        <v>491</v>
      </c>
      <c r="F37" s="26">
        <v>2001</v>
      </c>
      <c r="G37" s="19" t="s">
        <v>822</v>
      </c>
      <c r="H37" s="26">
        <v>13211</v>
      </c>
      <c r="I37" s="19">
        <v>332290</v>
      </c>
      <c r="J37" t="s">
        <v>219</v>
      </c>
      <c r="K37" s="19" t="s">
        <v>458</v>
      </c>
      <c r="L37" s="20" t="b">
        <v>1</v>
      </c>
      <c r="M37" s="20" t="s">
        <v>1116</v>
      </c>
      <c r="N37" s="19">
        <v>319</v>
      </c>
      <c r="O37" s="19" t="s">
        <v>375</v>
      </c>
      <c r="P37" s="20">
        <v>60.696666700000002</v>
      </c>
      <c r="Q37" s="20">
        <v>-161.9519444</v>
      </c>
      <c r="R37" s="19"/>
      <c r="S37" s="19" t="s">
        <v>21</v>
      </c>
      <c r="T37" s="40">
        <v>0</v>
      </c>
      <c r="U37" s="40">
        <v>0</v>
      </c>
      <c r="V37">
        <v>0</v>
      </c>
      <c r="W37">
        <v>195.214</v>
      </c>
      <c r="X37">
        <v>96</v>
      </c>
      <c r="Y37">
        <v>0</v>
      </c>
      <c r="Z37">
        <v>55.131</v>
      </c>
      <c r="AA37">
        <v>10</v>
      </c>
      <c r="AI37">
        <v>16.294</v>
      </c>
      <c r="AJ37">
        <v>5</v>
      </c>
      <c r="AK37">
        <v>13.948</v>
      </c>
      <c r="AL37">
        <v>6</v>
      </c>
      <c r="AM37">
        <v>10.101000000000001</v>
      </c>
      <c r="AN37">
        <v>2</v>
      </c>
      <c r="AO37" s="30">
        <v>0</v>
      </c>
      <c r="AP37" s="30">
        <v>30.242000000000001</v>
      </c>
      <c r="AQ37" s="30">
        <v>11</v>
      </c>
      <c r="AR37">
        <v>0</v>
      </c>
      <c r="AS37" s="20">
        <v>290.68799999999999</v>
      </c>
      <c r="AT37">
        <v>119</v>
      </c>
      <c r="AU37">
        <v>12</v>
      </c>
      <c r="AV37" t="s">
        <v>1510</v>
      </c>
    </row>
    <row r="38" spans="1:48" hidden="1" x14ac:dyDescent="0.25">
      <c r="A38" t="s">
        <v>1003</v>
      </c>
      <c r="B38" t="s">
        <v>222</v>
      </c>
      <c r="C38" s="19" t="s">
        <v>222</v>
      </c>
      <c r="D38" t="s">
        <v>1005</v>
      </c>
      <c r="E38" s="21" t="s">
        <v>1006</v>
      </c>
      <c r="F38" s="26">
        <v>2001</v>
      </c>
      <c r="G38" s="19" t="s">
        <v>1004</v>
      </c>
      <c r="H38" s="26" t="s">
        <v>582</v>
      </c>
      <c r="I38" s="19">
        <v>332300</v>
      </c>
      <c r="J38" t="s">
        <v>221</v>
      </c>
      <c r="K38" s="19" t="s">
        <v>458</v>
      </c>
      <c r="L38" s="20" t="b">
        <v>1</v>
      </c>
      <c r="M38" s="20" t="s">
        <v>1118</v>
      </c>
      <c r="N38" s="19">
        <v>625</v>
      </c>
      <c r="O38" s="19" t="s">
        <v>375</v>
      </c>
      <c r="P38" s="20">
        <v>60.708055600000002</v>
      </c>
      <c r="Q38" s="20">
        <v>-161.76611109999999</v>
      </c>
      <c r="R38" s="19"/>
      <c r="S38" s="19" t="s">
        <v>21</v>
      </c>
      <c r="T38" s="40">
        <v>0</v>
      </c>
      <c r="U38" s="40">
        <v>0</v>
      </c>
      <c r="V38">
        <v>0</v>
      </c>
      <c r="W38">
        <v>196.03899999999999</v>
      </c>
      <c r="X38">
        <v>99</v>
      </c>
      <c r="Y38">
        <v>0</v>
      </c>
      <c r="Z38">
        <v>64.777999999999992</v>
      </c>
      <c r="AA38">
        <v>4</v>
      </c>
      <c r="AI38">
        <v>19.318000000000001</v>
      </c>
      <c r="AJ38">
        <v>6</v>
      </c>
      <c r="AK38">
        <v>8.3979999999999997</v>
      </c>
      <c r="AL38">
        <v>3</v>
      </c>
      <c r="AM38">
        <v>34.134999999999998</v>
      </c>
      <c r="AN38">
        <v>10</v>
      </c>
      <c r="AO38" s="30">
        <v>0</v>
      </c>
      <c r="AP38" s="30">
        <v>27.716000000000001</v>
      </c>
      <c r="AQ38" s="30">
        <v>9</v>
      </c>
      <c r="AR38">
        <v>0</v>
      </c>
      <c r="AS38" s="20">
        <v>322.66800000000001</v>
      </c>
      <c r="AT38">
        <v>122</v>
      </c>
      <c r="AU38">
        <v>12</v>
      </c>
      <c r="AV38" t="s">
        <v>1510</v>
      </c>
    </row>
    <row r="39" spans="1:48" hidden="1" x14ac:dyDescent="0.25">
      <c r="A39" t="s">
        <v>414</v>
      </c>
      <c r="B39" t="s">
        <v>43</v>
      </c>
      <c r="C39" t="s">
        <v>43</v>
      </c>
      <c r="D39" t="s">
        <v>415</v>
      </c>
      <c r="E39" s="31" t="s">
        <v>416</v>
      </c>
      <c r="F39">
        <v>2001</v>
      </c>
      <c r="G39" t="s">
        <v>380</v>
      </c>
      <c r="H39">
        <v>219</v>
      </c>
      <c r="I39">
        <v>331170</v>
      </c>
      <c r="J39" t="s">
        <v>30</v>
      </c>
      <c r="K39" s="26" t="s">
        <v>374</v>
      </c>
      <c r="L39" t="b">
        <v>1</v>
      </c>
      <c r="M39" s="20" t="s">
        <v>1116</v>
      </c>
      <c r="N39" s="26">
        <v>2</v>
      </c>
      <c r="O39" t="s">
        <v>375</v>
      </c>
      <c r="P39">
        <v>55.873611099999998</v>
      </c>
      <c r="Q39">
        <v>-133.18472220000001</v>
      </c>
      <c r="S39" t="s">
        <v>21</v>
      </c>
      <c r="T39" s="40">
        <v>0</v>
      </c>
      <c r="U39" s="40">
        <v>0</v>
      </c>
      <c r="V39">
        <v>0</v>
      </c>
      <c r="W39">
        <v>111.65600000000002</v>
      </c>
      <c r="X39">
        <v>50</v>
      </c>
      <c r="Y39">
        <v>0</v>
      </c>
      <c r="Z39">
        <v>39.685000000000002</v>
      </c>
      <c r="AA39">
        <v>5</v>
      </c>
      <c r="AI39">
        <v>0</v>
      </c>
      <c r="AJ39">
        <v>0</v>
      </c>
      <c r="AK39">
        <v>25.361000000000001</v>
      </c>
      <c r="AL39">
        <v>8</v>
      </c>
      <c r="AM39">
        <v>0</v>
      </c>
      <c r="AN39">
        <v>0</v>
      </c>
      <c r="AO39" s="30">
        <v>0</v>
      </c>
      <c r="AP39" s="30">
        <v>25.361000000000001</v>
      </c>
      <c r="AQ39" s="30">
        <v>8</v>
      </c>
      <c r="AR39">
        <v>0</v>
      </c>
      <c r="AS39" s="20">
        <v>176.70200000000003</v>
      </c>
      <c r="AT39">
        <v>63</v>
      </c>
      <c r="AU39">
        <v>12</v>
      </c>
      <c r="AV39" t="s">
        <v>1510</v>
      </c>
    </row>
    <row r="40" spans="1:48" hidden="1" x14ac:dyDescent="0.25">
      <c r="A40" t="s">
        <v>991</v>
      </c>
      <c r="B40" t="s">
        <v>20</v>
      </c>
      <c r="C40" t="s">
        <v>20</v>
      </c>
      <c r="D40" t="s">
        <v>993</v>
      </c>
      <c r="E40" s="31" t="s">
        <v>994</v>
      </c>
      <c r="F40">
        <v>2001</v>
      </c>
      <c r="G40" t="s">
        <v>992</v>
      </c>
      <c r="H40" t="s">
        <v>582</v>
      </c>
      <c r="I40">
        <v>331010</v>
      </c>
      <c r="J40" t="s">
        <v>19</v>
      </c>
      <c r="K40" s="26" t="s">
        <v>458</v>
      </c>
      <c r="L40" t="b">
        <v>1</v>
      </c>
      <c r="M40" s="20" t="s">
        <v>1118</v>
      </c>
      <c r="N40" s="26">
        <v>449</v>
      </c>
      <c r="O40" t="s">
        <v>375</v>
      </c>
      <c r="P40">
        <v>56.945555599999999</v>
      </c>
      <c r="Q40">
        <v>-154.17027780000001</v>
      </c>
      <c r="S40" t="s">
        <v>21</v>
      </c>
      <c r="T40" s="40">
        <v>0.37000000000000005</v>
      </c>
      <c r="U40" s="40">
        <v>0.16825000000000001</v>
      </c>
      <c r="V40">
        <v>18.141840000000006</v>
      </c>
      <c r="W40">
        <v>49.032000000000004</v>
      </c>
      <c r="X40">
        <v>33</v>
      </c>
      <c r="Y40">
        <v>5.9951100000000004</v>
      </c>
      <c r="Z40">
        <v>16.202999999999999</v>
      </c>
      <c r="AA40">
        <v>3</v>
      </c>
      <c r="AI40">
        <v>31.090000000000003</v>
      </c>
      <c r="AJ40">
        <v>6</v>
      </c>
      <c r="AK40">
        <v>3.496</v>
      </c>
      <c r="AL40">
        <v>1</v>
      </c>
      <c r="AM40">
        <v>0</v>
      </c>
      <c r="AN40">
        <v>0</v>
      </c>
      <c r="AO40" s="30">
        <v>12.796820000000004</v>
      </c>
      <c r="AP40" s="30">
        <v>34.586000000000006</v>
      </c>
      <c r="AQ40" s="30">
        <v>7</v>
      </c>
      <c r="AR40">
        <v>36.93377000000001</v>
      </c>
      <c r="AS40" s="20">
        <v>99.821000000000012</v>
      </c>
      <c r="AT40">
        <v>43</v>
      </c>
      <c r="AU40">
        <v>2</v>
      </c>
      <c r="AV40" t="s">
        <v>1510</v>
      </c>
    </row>
    <row r="41" spans="1:48" hidden="1" x14ac:dyDescent="0.25">
      <c r="A41" t="s">
        <v>847</v>
      </c>
      <c r="B41" t="s">
        <v>228</v>
      </c>
      <c r="C41" t="s">
        <v>228</v>
      </c>
      <c r="D41" t="s">
        <v>849</v>
      </c>
      <c r="E41" s="31" t="s">
        <v>850</v>
      </c>
      <c r="F41">
        <v>2001</v>
      </c>
      <c r="G41" t="s">
        <v>848</v>
      </c>
      <c r="H41">
        <v>13477</v>
      </c>
      <c r="I41">
        <v>332320</v>
      </c>
      <c r="J41" t="s">
        <v>227</v>
      </c>
      <c r="K41" s="26" t="s">
        <v>458</v>
      </c>
      <c r="L41" t="b">
        <v>1</v>
      </c>
      <c r="M41" s="20" t="s">
        <v>1119</v>
      </c>
      <c r="N41" s="26">
        <v>340</v>
      </c>
      <c r="O41" t="s">
        <v>375</v>
      </c>
      <c r="P41">
        <v>56.000615199999999</v>
      </c>
      <c r="Q41">
        <v>-161.206974</v>
      </c>
      <c r="S41" t="s">
        <v>21</v>
      </c>
      <c r="T41" s="40">
        <v>0</v>
      </c>
      <c r="U41" s="40">
        <v>0</v>
      </c>
      <c r="V41">
        <v>0</v>
      </c>
      <c r="W41">
        <v>99.766999999999996</v>
      </c>
      <c r="X41">
        <v>42</v>
      </c>
      <c r="Y41">
        <v>0</v>
      </c>
      <c r="Z41">
        <v>71.864000000000004</v>
      </c>
      <c r="AA41">
        <v>11</v>
      </c>
      <c r="AI41">
        <v>9.1069999999999993</v>
      </c>
      <c r="AJ41">
        <v>6</v>
      </c>
      <c r="AK41">
        <v>3.56</v>
      </c>
      <c r="AL41">
        <v>1</v>
      </c>
      <c r="AM41">
        <v>0</v>
      </c>
      <c r="AN41">
        <v>0</v>
      </c>
      <c r="AO41" s="30">
        <v>0</v>
      </c>
      <c r="AP41" s="30">
        <v>12.667</v>
      </c>
      <c r="AQ41" s="30">
        <v>7</v>
      </c>
      <c r="AR41">
        <v>0</v>
      </c>
      <c r="AS41" s="20">
        <v>184.298</v>
      </c>
      <c r="AT41">
        <v>60</v>
      </c>
      <c r="AU41">
        <v>12</v>
      </c>
      <c r="AV41" t="s">
        <v>1510</v>
      </c>
    </row>
    <row r="42" spans="1:48" hidden="1" x14ac:dyDescent="0.25">
      <c r="A42" t="s">
        <v>645</v>
      </c>
      <c r="B42" t="s">
        <v>78</v>
      </c>
      <c r="C42" t="s">
        <v>78</v>
      </c>
      <c r="D42" t="s">
        <v>646</v>
      </c>
      <c r="E42" s="31" t="s">
        <v>647</v>
      </c>
      <c r="F42">
        <v>2001</v>
      </c>
      <c r="G42" t="s">
        <v>563</v>
      </c>
      <c r="H42">
        <v>221</v>
      </c>
      <c r="I42">
        <v>331480</v>
      </c>
      <c r="J42" t="s">
        <v>50</v>
      </c>
      <c r="K42" s="26" t="s">
        <v>458</v>
      </c>
      <c r="L42" t="b">
        <v>1</v>
      </c>
      <c r="M42" s="20" t="s">
        <v>1119</v>
      </c>
      <c r="N42" s="26">
        <v>169</v>
      </c>
      <c r="O42" t="s">
        <v>375</v>
      </c>
      <c r="P42">
        <v>59.4527778</v>
      </c>
      <c r="Q42">
        <v>-157.31194439999999</v>
      </c>
      <c r="S42" t="s">
        <v>21</v>
      </c>
      <c r="T42" s="40">
        <v>0</v>
      </c>
      <c r="U42" s="40">
        <v>0</v>
      </c>
      <c r="V42">
        <v>0</v>
      </c>
      <c r="W42">
        <v>293.48</v>
      </c>
      <c r="X42">
        <v>116</v>
      </c>
      <c r="Y42">
        <v>0</v>
      </c>
      <c r="Z42">
        <v>215.86700000000002</v>
      </c>
      <c r="AA42">
        <v>8</v>
      </c>
      <c r="AI42">
        <v>50.403999999999996</v>
      </c>
      <c r="AJ42">
        <v>11</v>
      </c>
      <c r="AK42">
        <v>9.74</v>
      </c>
      <c r="AL42">
        <v>2</v>
      </c>
      <c r="AM42">
        <v>0</v>
      </c>
      <c r="AN42">
        <v>0</v>
      </c>
      <c r="AO42" s="30">
        <v>0</v>
      </c>
      <c r="AP42" s="30">
        <v>60.143999999999998</v>
      </c>
      <c r="AQ42" s="30">
        <v>13</v>
      </c>
      <c r="AR42">
        <v>0</v>
      </c>
      <c r="AS42" s="20">
        <v>569.49099999999987</v>
      </c>
      <c r="AT42">
        <v>136</v>
      </c>
      <c r="AU42">
        <v>12</v>
      </c>
      <c r="AV42" t="s">
        <v>1510</v>
      </c>
    </row>
    <row r="43" spans="1:48" hidden="1" x14ac:dyDescent="0.25">
      <c r="A43" t="s">
        <v>917</v>
      </c>
      <c r="B43" t="s">
        <v>301</v>
      </c>
      <c r="C43" t="s">
        <v>301</v>
      </c>
      <c r="D43" t="s">
        <v>919</v>
      </c>
      <c r="E43" s="31" t="s">
        <v>920</v>
      </c>
      <c r="F43">
        <v>2001</v>
      </c>
      <c r="G43" t="s">
        <v>918</v>
      </c>
      <c r="H43" t="s">
        <v>582</v>
      </c>
      <c r="I43">
        <v>332870</v>
      </c>
      <c r="J43" t="s">
        <v>300</v>
      </c>
      <c r="K43" s="26" t="s">
        <v>458</v>
      </c>
      <c r="L43" t="b">
        <v>1</v>
      </c>
      <c r="M43" s="20" t="s">
        <v>1116</v>
      </c>
      <c r="N43" s="26">
        <v>375</v>
      </c>
      <c r="O43" t="s">
        <v>375</v>
      </c>
      <c r="P43">
        <v>60.942777800000002</v>
      </c>
      <c r="Q43">
        <v>-164.62944440000001</v>
      </c>
      <c r="S43" t="s">
        <v>21</v>
      </c>
      <c r="T43" s="40">
        <v>0</v>
      </c>
      <c r="U43" s="40">
        <v>0</v>
      </c>
      <c r="V43">
        <v>0</v>
      </c>
      <c r="W43">
        <v>126.524</v>
      </c>
      <c r="X43">
        <v>67</v>
      </c>
      <c r="Y43">
        <v>0</v>
      </c>
      <c r="Z43">
        <v>34.096000000000004</v>
      </c>
      <c r="AA43">
        <v>8</v>
      </c>
      <c r="AI43">
        <v>10.350000000000001</v>
      </c>
      <c r="AJ43">
        <v>3</v>
      </c>
      <c r="AK43">
        <v>1.87</v>
      </c>
      <c r="AL43">
        <v>3</v>
      </c>
      <c r="AM43">
        <v>2.6879999999999997</v>
      </c>
      <c r="AN43">
        <v>4</v>
      </c>
      <c r="AO43" s="30">
        <v>0</v>
      </c>
      <c r="AP43" s="30">
        <v>12.220000000000002</v>
      </c>
      <c r="AQ43" s="30">
        <v>6</v>
      </c>
      <c r="AR43">
        <v>0</v>
      </c>
      <c r="AS43" s="20">
        <v>175.52800000000002</v>
      </c>
      <c r="AT43">
        <v>85</v>
      </c>
      <c r="AU43">
        <v>12</v>
      </c>
      <c r="AV43" t="s">
        <v>1510</v>
      </c>
    </row>
    <row r="44" spans="1:48" hidden="1" x14ac:dyDescent="0.25">
      <c r="A44" t="s">
        <v>650</v>
      </c>
      <c r="B44" t="s">
        <v>79</v>
      </c>
      <c r="C44" t="s">
        <v>79</v>
      </c>
      <c r="D44" t="s">
        <v>651</v>
      </c>
      <c r="E44" s="31" t="s">
        <v>652</v>
      </c>
      <c r="F44">
        <v>2001</v>
      </c>
      <c r="G44" t="s">
        <v>563</v>
      </c>
      <c r="H44">
        <v>221</v>
      </c>
      <c r="I44">
        <v>331490</v>
      </c>
      <c r="J44" t="s">
        <v>50</v>
      </c>
      <c r="K44" s="26" t="s">
        <v>458</v>
      </c>
      <c r="L44" t="b">
        <v>1</v>
      </c>
      <c r="M44" s="20" t="s">
        <v>1119</v>
      </c>
      <c r="N44" s="26">
        <v>169</v>
      </c>
      <c r="O44" t="s">
        <v>375</v>
      </c>
      <c r="P44">
        <v>60.479444399999998</v>
      </c>
      <c r="Q44">
        <v>-164.72388889999999</v>
      </c>
      <c r="S44" t="s">
        <v>21</v>
      </c>
      <c r="T44" s="40">
        <v>0</v>
      </c>
      <c r="U44" s="40">
        <v>0</v>
      </c>
      <c r="V44">
        <v>0</v>
      </c>
      <c r="W44">
        <v>110.81099999999998</v>
      </c>
      <c r="X44">
        <v>50</v>
      </c>
      <c r="Y44">
        <v>0</v>
      </c>
      <c r="Z44">
        <v>103.71199999999999</v>
      </c>
      <c r="AA44">
        <v>9</v>
      </c>
      <c r="AI44">
        <v>24.721999999999998</v>
      </c>
      <c r="AJ44">
        <v>11</v>
      </c>
      <c r="AK44">
        <v>7.5410000000000004</v>
      </c>
      <c r="AL44">
        <v>1</v>
      </c>
      <c r="AM44">
        <v>0</v>
      </c>
      <c r="AN44">
        <v>0</v>
      </c>
      <c r="AO44" s="30">
        <v>0</v>
      </c>
      <c r="AP44" s="30">
        <v>32.262999999999998</v>
      </c>
      <c r="AQ44" s="30">
        <v>12</v>
      </c>
      <c r="AR44">
        <v>0</v>
      </c>
      <c r="AS44" s="20">
        <v>246.78600000000003</v>
      </c>
      <c r="AT44">
        <v>70</v>
      </c>
      <c r="AU44">
        <v>12</v>
      </c>
      <c r="AV44" t="s">
        <v>1510</v>
      </c>
    </row>
    <row r="45" spans="1:48" hidden="1" x14ac:dyDescent="0.25">
      <c r="A45" t="s">
        <v>958</v>
      </c>
      <c r="B45" t="s">
        <v>232</v>
      </c>
      <c r="C45" t="s">
        <v>232</v>
      </c>
      <c r="D45" t="s">
        <v>960</v>
      </c>
      <c r="E45" s="31" t="s">
        <v>961</v>
      </c>
      <c r="F45">
        <v>2001</v>
      </c>
      <c r="G45" t="s">
        <v>959</v>
      </c>
      <c r="H45" t="s">
        <v>582</v>
      </c>
      <c r="I45">
        <v>332330</v>
      </c>
      <c r="J45" t="s">
        <v>231</v>
      </c>
      <c r="K45" s="26" t="s">
        <v>458</v>
      </c>
      <c r="L45" t="b">
        <v>1</v>
      </c>
      <c r="M45" s="20" t="s">
        <v>1118</v>
      </c>
      <c r="N45" s="26">
        <v>416</v>
      </c>
      <c r="O45" t="s">
        <v>375</v>
      </c>
      <c r="P45">
        <v>63.013333299999999</v>
      </c>
      <c r="Q45">
        <v>-154.375</v>
      </c>
      <c r="S45" t="s">
        <v>21</v>
      </c>
      <c r="T45" s="40">
        <v>0</v>
      </c>
      <c r="U45" s="40">
        <v>0</v>
      </c>
      <c r="V45">
        <v>0</v>
      </c>
      <c r="W45">
        <v>74.599999999999994</v>
      </c>
      <c r="X45">
        <v>37</v>
      </c>
      <c r="Y45">
        <v>0</v>
      </c>
      <c r="Z45">
        <v>54.798999999999999</v>
      </c>
      <c r="AA45">
        <v>7</v>
      </c>
      <c r="AI45">
        <v>58.194000000000003</v>
      </c>
      <c r="AJ45">
        <v>6</v>
      </c>
      <c r="AK45">
        <v>1.754</v>
      </c>
      <c r="AL45">
        <v>2</v>
      </c>
      <c r="AM45">
        <v>0</v>
      </c>
      <c r="AN45">
        <v>0</v>
      </c>
      <c r="AO45" s="30">
        <v>0</v>
      </c>
      <c r="AP45" s="30">
        <v>59.948</v>
      </c>
      <c r="AQ45" s="30">
        <v>8</v>
      </c>
      <c r="AR45">
        <v>0</v>
      </c>
      <c r="AS45" s="20">
        <v>189.34699999999998</v>
      </c>
      <c r="AT45">
        <v>52</v>
      </c>
      <c r="AU45">
        <v>12</v>
      </c>
      <c r="AV45" t="s">
        <v>1510</v>
      </c>
    </row>
    <row r="46" spans="1:48" hidden="1" x14ac:dyDescent="0.25">
      <c r="A46" t="s">
        <v>754</v>
      </c>
      <c r="B46" t="s">
        <v>295</v>
      </c>
      <c r="C46" t="s">
        <v>295</v>
      </c>
      <c r="D46" t="s">
        <v>756</v>
      </c>
      <c r="E46" s="31" t="s">
        <v>757</v>
      </c>
      <c r="F46">
        <v>2001</v>
      </c>
      <c r="G46" t="s">
        <v>755</v>
      </c>
      <c r="H46" t="s">
        <v>582</v>
      </c>
      <c r="I46">
        <v>332740</v>
      </c>
      <c r="J46" t="s">
        <v>294</v>
      </c>
      <c r="K46" s="26" t="s">
        <v>458</v>
      </c>
      <c r="L46" t="b">
        <v>1</v>
      </c>
      <c r="M46" s="20" t="s">
        <v>1116</v>
      </c>
      <c r="N46" s="26">
        <v>242</v>
      </c>
      <c r="O46" t="s">
        <v>375</v>
      </c>
      <c r="P46">
        <v>52.938055599999998</v>
      </c>
      <c r="Q46">
        <v>-168.8677778</v>
      </c>
      <c r="S46" t="s">
        <v>21</v>
      </c>
      <c r="T46" s="40">
        <v>0</v>
      </c>
      <c r="U46" s="40">
        <v>0</v>
      </c>
      <c r="V46">
        <v>0</v>
      </c>
      <c r="W46">
        <v>28.628</v>
      </c>
      <c r="X46">
        <v>14</v>
      </c>
      <c r="Y46">
        <v>0</v>
      </c>
      <c r="Z46">
        <v>29.641999999999999</v>
      </c>
      <c r="AA46">
        <v>5</v>
      </c>
      <c r="AI46">
        <v>6.3150000000000004</v>
      </c>
      <c r="AJ46">
        <v>5</v>
      </c>
      <c r="AK46">
        <v>0</v>
      </c>
      <c r="AL46">
        <v>0</v>
      </c>
      <c r="AM46">
        <v>0</v>
      </c>
      <c r="AN46">
        <v>0</v>
      </c>
      <c r="AO46" s="30">
        <v>0</v>
      </c>
      <c r="AP46" s="30">
        <v>6.3150000000000004</v>
      </c>
      <c r="AQ46" s="30">
        <v>5</v>
      </c>
      <c r="AR46">
        <v>0</v>
      </c>
      <c r="AS46" s="20">
        <v>64.585000000000008</v>
      </c>
      <c r="AT46">
        <v>24</v>
      </c>
      <c r="AU46">
        <v>12</v>
      </c>
      <c r="AV46" t="s">
        <v>1510</v>
      </c>
    </row>
    <row r="47" spans="1:48" hidden="1" x14ac:dyDescent="0.25">
      <c r="A47" t="s">
        <v>653</v>
      </c>
      <c r="B47" t="s">
        <v>80</v>
      </c>
      <c r="C47" t="s">
        <v>80</v>
      </c>
      <c r="D47" t="s">
        <v>654</v>
      </c>
      <c r="E47" s="31" t="s">
        <v>655</v>
      </c>
      <c r="F47">
        <v>2001</v>
      </c>
      <c r="G47" t="s">
        <v>563</v>
      </c>
      <c r="H47">
        <v>221</v>
      </c>
      <c r="I47">
        <v>331500</v>
      </c>
      <c r="J47" t="s">
        <v>50</v>
      </c>
      <c r="K47" s="26" t="s">
        <v>458</v>
      </c>
      <c r="L47" t="b">
        <v>1</v>
      </c>
      <c r="M47" s="20" t="s">
        <v>1119</v>
      </c>
      <c r="N47" s="26">
        <v>169</v>
      </c>
      <c r="O47" t="s">
        <v>375</v>
      </c>
      <c r="P47">
        <v>67.571111099999996</v>
      </c>
      <c r="Q47">
        <v>-162.9652778</v>
      </c>
      <c r="S47" t="s">
        <v>21</v>
      </c>
      <c r="T47" s="40">
        <v>0</v>
      </c>
      <c r="U47" s="40">
        <v>0</v>
      </c>
      <c r="V47">
        <v>0</v>
      </c>
      <c r="W47">
        <v>307.33299999999997</v>
      </c>
      <c r="X47">
        <v>106</v>
      </c>
      <c r="Y47">
        <v>0</v>
      </c>
      <c r="Z47">
        <v>236.61199999999999</v>
      </c>
      <c r="AA47">
        <v>9</v>
      </c>
      <c r="AI47">
        <v>108.00700000000001</v>
      </c>
      <c r="AJ47">
        <v>11</v>
      </c>
      <c r="AK47">
        <v>27.350999999999999</v>
      </c>
      <c r="AL47">
        <v>5</v>
      </c>
      <c r="AM47">
        <v>0</v>
      </c>
      <c r="AN47">
        <v>0</v>
      </c>
      <c r="AO47" s="30">
        <v>0</v>
      </c>
      <c r="AP47" s="30">
        <v>135.358</v>
      </c>
      <c r="AQ47" s="30">
        <v>16</v>
      </c>
      <c r="AR47">
        <v>0</v>
      </c>
      <c r="AS47" s="20">
        <v>679.30299999999988</v>
      </c>
      <c r="AT47">
        <v>130</v>
      </c>
      <c r="AU47">
        <v>12</v>
      </c>
      <c r="AV47" t="s">
        <v>1510</v>
      </c>
    </row>
    <row r="48" spans="1:48" hidden="1" x14ac:dyDescent="0.25">
      <c r="A48" t="s">
        <v>554</v>
      </c>
      <c r="B48" t="s">
        <v>234</v>
      </c>
      <c r="C48" t="s">
        <v>234</v>
      </c>
      <c r="D48" t="s">
        <v>556</v>
      </c>
      <c r="E48" s="31" t="s">
        <v>557</v>
      </c>
      <c r="F48">
        <v>2001</v>
      </c>
      <c r="G48" t="s">
        <v>555</v>
      </c>
      <c r="H48">
        <v>13642</v>
      </c>
      <c r="I48">
        <v>332340</v>
      </c>
      <c r="J48" t="s">
        <v>233</v>
      </c>
      <c r="K48" s="26" t="s">
        <v>458</v>
      </c>
      <c r="L48" t="b">
        <v>1</v>
      </c>
      <c r="M48" s="20" t="s">
        <v>1116</v>
      </c>
      <c r="N48" s="26">
        <v>150</v>
      </c>
      <c r="O48" t="s">
        <v>375</v>
      </c>
      <c r="P48">
        <v>64.501111100000003</v>
      </c>
      <c r="Q48">
        <v>-165.4063889</v>
      </c>
      <c r="S48" t="s">
        <v>21</v>
      </c>
      <c r="T48" s="40">
        <v>0</v>
      </c>
      <c r="U48" s="40">
        <v>0</v>
      </c>
      <c r="V48">
        <v>0</v>
      </c>
      <c r="W48">
        <v>4506.5290000000005</v>
      </c>
      <c r="X48">
        <v>1545</v>
      </c>
      <c r="Y48">
        <v>0</v>
      </c>
      <c r="Z48">
        <v>5943.1189999999997</v>
      </c>
      <c r="AA48">
        <v>249</v>
      </c>
      <c r="AI48">
        <v>909.17900000000009</v>
      </c>
      <c r="AJ48">
        <v>77</v>
      </c>
      <c r="AK48">
        <v>1469.5439999999999</v>
      </c>
      <c r="AL48">
        <v>58</v>
      </c>
      <c r="AM48">
        <v>0</v>
      </c>
      <c r="AN48">
        <v>0</v>
      </c>
      <c r="AO48" s="30">
        <v>0</v>
      </c>
      <c r="AP48" s="30">
        <v>2378.723</v>
      </c>
      <c r="AQ48" s="30">
        <v>135</v>
      </c>
      <c r="AR48">
        <v>0</v>
      </c>
      <c r="AS48" s="20">
        <v>12828.370999999999</v>
      </c>
      <c r="AT48">
        <v>1913</v>
      </c>
      <c r="AU48">
        <v>12</v>
      </c>
      <c r="AV48" t="s">
        <v>1510</v>
      </c>
    </row>
    <row r="49" spans="1:48" hidden="1" x14ac:dyDescent="0.25">
      <c r="A49" t="s">
        <v>656</v>
      </c>
      <c r="B49" t="s">
        <v>81</v>
      </c>
      <c r="C49" t="s">
        <v>81</v>
      </c>
      <c r="D49" t="s">
        <v>657</v>
      </c>
      <c r="E49" s="31" t="s">
        <v>658</v>
      </c>
      <c r="F49">
        <v>2001</v>
      </c>
      <c r="G49" t="s">
        <v>563</v>
      </c>
      <c r="H49">
        <v>221</v>
      </c>
      <c r="I49">
        <v>331510</v>
      </c>
      <c r="J49" t="s">
        <v>50</v>
      </c>
      <c r="K49" s="26" t="s">
        <v>458</v>
      </c>
      <c r="L49" t="b">
        <v>1</v>
      </c>
      <c r="M49" s="20" t="s">
        <v>1119</v>
      </c>
      <c r="N49" s="26">
        <v>169</v>
      </c>
      <c r="O49" t="s">
        <v>375</v>
      </c>
      <c r="P49">
        <v>66.838333300000002</v>
      </c>
      <c r="Q49">
        <v>-161.03277779999999</v>
      </c>
      <c r="S49" t="s">
        <v>21</v>
      </c>
      <c r="T49" s="40">
        <v>0</v>
      </c>
      <c r="U49" s="40">
        <v>0</v>
      </c>
      <c r="V49">
        <v>0</v>
      </c>
      <c r="W49">
        <v>456.96299999999997</v>
      </c>
      <c r="X49">
        <v>165</v>
      </c>
      <c r="Y49">
        <v>0</v>
      </c>
      <c r="Z49">
        <v>279.10199999999998</v>
      </c>
      <c r="AA49">
        <v>22</v>
      </c>
      <c r="AI49">
        <v>134.53700000000001</v>
      </c>
      <c r="AJ49">
        <v>11</v>
      </c>
      <c r="AK49">
        <v>13.648</v>
      </c>
      <c r="AL49">
        <v>4</v>
      </c>
      <c r="AM49">
        <v>0</v>
      </c>
      <c r="AN49">
        <v>0</v>
      </c>
      <c r="AO49" s="30">
        <v>0</v>
      </c>
      <c r="AP49" s="30">
        <v>148.185</v>
      </c>
      <c r="AQ49" s="30">
        <v>15</v>
      </c>
      <c r="AR49">
        <v>0</v>
      </c>
      <c r="AS49" s="20">
        <v>884.25000000000011</v>
      </c>
      <c r="AT49">
        <v>202</v>
      </c>
      <c r="AU49">
        <v>12</v>
      </c>
      <c r="AV49" t="s">
        <v>1510</v>
      </c>
    </row>
    <row r="50" spans="1:48" hidden="1" x14ac:dyDescent="0.25">
      <c r="A50" t="s">
        <v>417</v>
      </c>
      <c r="B50" t="s">
        <v>1151</v>
      </c>
      <c r="C50" t="s">
        <v>418</v>
      </c>
      <c r="D50" t="s">
        <v>419</v>
      </c>
      <c r="E50" s="31" t="s">
        <v>420</v>
      </c>
      <c r="F50">
        <v>2001</v>
      </c>
      <c r="G50" t="s">
        <v>380</v>
      </c>
      <c r="H50">
        <v>219</v>
      </c>
      <c r="I50">
        <v>331180</v>
      </c>
      <c r="J50" t="s">
        <v>30</v>
      </c>
      <c r="K50" s="26" t="s">
        <v>374</v>
      </c>
      <c r="L50" t="b">
        <v>1</v>
      </c>
      <c r="M50" s="20" t="s">
        <v>1116</v>
      </c>
      <c r="N50" s="26">
        <v>2</v>
      </c>
      <c r="O50" t="s">
        <v>375</v>
      </c>
      <c r="P50">
        <v>62.961666700000002</v>
      </c>
      <c r="Q50">
        <v>-141.93722220000001</v>
      </c>
      <c r="S50" t="s">
        <v>21</v>
      </c>
      <c r="T50" s="40">
        <v>0</v>
      </c>
      <c r="U50" s="40">
        <v>0</v>
      </c>
      <c r="V50">
        <v>0</v>
      </c>
      <c r="W50">
        <v>192.88400000000001</v>
      </c>
      <c r="X50">
        <v>107</v>
      </c>
      <c r="Y50">
        <v>0</v>
      </c>
      <c r="Z50">
        <v>288.95499999999998</v>
      </c>
      <c r="AA50">
        <v>27</v>
      </c>
      <c r="AI50">
        <v>34.738</v>
      </c>
      <c r="AJ50">
        <v>5</v>
      </c>
      <c r="AK50">
        <v>111.592</v>
      </c>
      <c r="AL50">
        <v>7</v>
      </c>
      <c r="AM50">
        <v>0</v>
      </c>
      <c r="AN50">
        <v>0</v>
      </c>
      <c r="AO50" s="30">
        <v>0</v>
      </c>
      <c r="AP50" s="30">
        <v>146.32999999999998</v>
      </c>
      <c r="AQ50" s="30">
        <v>12</v>
      </c>
      <c r="AR50">
        <v>0</v>
      </c>
      <c r="AS50" s="20">
        <v>628.16899999999998</v>
      </c>
      <c r="AT50">
        <v>145</v>
      </c>
      <c r="AU50">
        <v>12</v>
      </c>
      <c r="AV50" t="s">
        <v>1510</v>
      </c>
    </row>
    <row r="51" spans="1:48" hidden="1" x14ac:dyDescent="0.25">
      <c r="A51" t="s">
        <v>954</v>
      </c>
      <c r="B51" t="s">
        <v>23</v>
      </c>
      <c r="C51" t="s">
        <v>23</v>
      </c>
      <c r="D51" t="s">
        <v>956</v>
      </c>
      <c r="E51" s="31" t="s">
        <v>957</v>
      </c>
      <c r="F51">
        <v>2001</v>
      </c>
      <c r="G51" t="s">
        <v>955</v>
      </c>
      <c r="H51">
        <v>192</v>
      </c>
      <c r="I51">
        <v>331020</v>
      </c>
      <c r="J51" t="s">
        <v>22</v>
      </c>
      <c r="K51" s="26" t="s">
        <v>458</v>
      </c>
      <c r="L51" t="b">
        <v>1</v>
      </c>
      <c r="M51" s="20" t="s">
        <v>1116</v>
      </c>
      <c r="N51" s="26">
        <v>412</v>
      </c>
      <c r="O51" t="s">
        <v>375</v>
      </c>
      <c r="P51">
        <v>60.909444399999998</v>
      </c>
      <c r="Q51">
        <v>-161.4313889</v>
      </c>
      <c r="S51" t="s">
        <v>21</v>
      </c>
      <c r="T51" s="40">
        <v>0</v>
      </c>
      <c r="U51" s="40">
        <v>0</v>
      </c>
      <c r="V51">
        <v>0</v>
      </c>
      <c r="W51">
        <v>238.85400000000001</v>
      </c>
      <c r="X51">
        <v>134</v>
      </c>
      <c r="Y51">
        <v>0</v>
      </c>
      <c r="Z51">
        <v>257.084</v>
      </c>
      <c r="AA51">
        <v>27</v>
      </c>
      <c r="AI51">
        <v>57.793000000000006</v>
      </c>
      <c r="AJ51">
        <v>8</v>
      </c>
      <c r="AK51">
        <v>0</v>
      </c>
      <c r="AL51">
        <v>0</v>
      </c>
      <c r="AM51">
        <v>0</v>
      </c>
      <c r="AN51">
        <v>0</v>
      </c>
      <c r="AO51" s="30">
        <v>0</v>
      </c>
      <c r="AP51" s="30">
        <v>57.793000000000006</v>
      </c>
      <c r="AQ51" s="30">
        <v>8</v>
      </c>
      <c r="AR51">
        <v>0</v>
      </c>
      <c r="AS51" s="20">
        <v>553.73099999999999</v>
      </c>
      <c r="AT51">
        <v>169</v>
      </c>
      <c r="AU51">
        <v>12</v>
      </c>
      <c r="AV51" t="s">
        <v>1510</v>
      </c>
    </row>
    <row r="52" spans="1:48" hidden="1" x14ac:dyDescent="0.25">
      <c r="A52" t="s">
        <v>768</v>
      </c>
      <c r="B52" t="s">
        <v>239</v>
      </c>
      <c r="C52" t="s">
        <v>239</v>
      </c>
      <c r="D52" t="s">
        <v>769</v>
      </c>
      <c r="E52" s="31" t="s">
        <v>770</v>
      </c>
      <c r="F52">
        <v>2001</v>
      </c>
      <c r="G52" t="s">
        <v>759</v>
      </c>
      <c r="H52">
        <v>26616</v>
      </c>
      <c r="I52">
        <v>332380</v>
      </c>
      <c r="J52" t="s">
        <v>235</v>
      </c>
      <c r="K52" s="26" t="s">
        <v>458</v>
      </c>
      <c r="L52" t="b">
        <v>1</v>
      </c>
      <c r="M52" s="20" t="s">
        <v>1118</v>
      </c>
      <c r="N52" s="26">
        <v>254</v>
      </c>
      <c r="O52" t="s">
        <v>375</v>
      </c>
      <c r="P52">
        <v>70.217500000000001</v>
      </c>
      <c r="Q52">
        <v>-150.97638889999999</v>
      </c>
      <c r="S52" t="s">
        <v>21</v>
      </c>
      <c r="T52" s="40">
        <v>0</v>
      </c>
      <c r="U52" s="40">
        <v>0</v>
      </c>
      <c r="V52">
        <v>0</v>
      </c>
      <c r="W52">
        <v>324.59199999999998</v>
      </c>
      <c r="X52">
        <v>100</v>
      </c>
      <c r="Y52">
        <v>0</v>
      </c>
      <c r="Z52">
        <v>1306.8209999999999</v>
      </c>
      <c r="AA52">
        <v>54</v>
      </c>
      <c r="AI52">
        <v>87.664000000000001</v>
      </c>
      <c r="AJ52">
        <v>5</v>
      </c>
      <c r="AK52">
        <v>9.907</v>
      </c>
      <c r="AL52">
        <v>2</v>
      </c>
      <c r="AM52">
        <v>110.452</v>
      </c>
      <c r="AN52">
        <v>22</v>
      </c>
      <c r="AO52" s="30">
        <v>0</v>
      </c>
      <c r="AP52" s="30">
        <v>97.570999999999998</v>
      </c>
      <c r="AQ52" s="30">
        <v>7</v>
      </c>
      <c r="AR52">
        <v>0</v>
      </c>
      <c r="AS52" s="20">
        <v>1839.4359999999999</v>
      </c>
      <c r="AT52">
        <v>181</v>
      </c>
      <c r="AU52">
        <v>12</v>
      </c>
      <c r="AV52" t="s">
        <v>1510</v>
      </c>
    </row>
    <row r="53" spans="1:48" hidden="1" x14ac:dyDescent="0.25">
      <c r="A53" t="s">
        <v>659</v>
      </c>
      <c r="B53" t="s">
        <v>82</v>
      </c>
      <c r="C53" t="s">
        <v>82</v>
      </c>
      <c r="D53" t="s">
        <v>660</v>
      </c>
      <c r="E53" s="31" t="s">
        <v>661</v>
      </c>
      <c r="F53">
        <v>2001</v>
      </c>
      <c r="G53" t="s">
        <v>563</v>
      </c>
      <c r="H53">
        <v>221</v>
      </c>
      <c r="I53">
        <v>331520</v>
      </c>
      <c r="J53" t="s">
        <v>50</v>
      </c>
      <c r="K53" s="26" t="s">
        <v>458</v>
      </c>
      <c r="L53" t="b">
        <v>1</v>
      </c>
      <c r="M53" s="20" t="s">
        <v>1119</v>
      </c>
      <c r="N53" s="26">
        <v>169</v>
      </c>
      <c r="O53" t="s">
        <v>375</v>
      </c>
      <c r="P53">
        <v>64.7194444</v>
      </c>
      <c r="Q53">
        <v>-158.1030556</v>
      </c>
      <c r="S53" t="s">
        <v>21</v>
      </c>
      <c r="T53" s="40">
        <v>0</v>
      </c>
      <c r="U53" s="40">
        <v>0</v>
      </c>
      <c r="V53">
        <v>0</v>
      </c>
      <c r="W53">
        <v>241.30399999999997</v>
      </c>
      <c r="X53">
        <v>120</v>
      </c>
      <c r="Y53">
        <v>0</v>
      </c>
      <c r="Z53">
        <v>143.54300000000001</v>
      </c>
      <c r="AA53">
        <v>11</v>
      </c>
      <c r="AI53">
        <v>109.70600000000002</v>
      </c>
      <c r="AJ53">
        <v>17</v>
      </c>
      <c r="AK53">
        <v>18.741</v>
      </c>
      <c r="AL53">
        <v>4</v>
      </c>
      <c r="AM53">
        <v>0</v>
      </c>
      <c r="AN53">
        <v>0</v>
      </c>
      <c r="AO53" s="30">
        <v>0</v>
      </c>
      <c r="AP53" s="30">
        <v>128.447</v>
      </c>
      <c r="AQ53" s="30">
        <v>21</v>
      </c>
      <c r="AR53">
        <v>0</v>
      </c>
      <c r="AS53" s="20">
        <v>513.29399999999998</v>
      </c>
      <c r="AT53">
        <v>151</v>
      </c>
      <c r="AU53">
        <v>12</v>
      </c>
      <c r="AV53" t="s">
        <v>1510</v>
      </c>
    </row>
    <row r="54" spans="1:48" hidden="1" x14ac:dyDescent="0.25">
      <c r="A54" t="s">
        <v>942</v>
      </c>
      <c r="B54" t="s">
        <v>244</v>
      </c>
      <c r="C54" t="s">
        <v>244</v>
      </c>
      <c r="D54" t="s">
        <v>944</v>
      </c>
      <c r="E54" s="31" t="s">
        <v>945</v>
      </c>
      <c r="F54">
        <v>2001</v>
      </c>
      <c r="G54" t="s">
        <v>943</v>
      </c>
      <c r="H54" t="s">
        <v>582</v>
      </c>
      <c r="I54">
        <v>332420</v>
      </c>
      <c r="J54" t="s">
        <v>243</v>
      </c>
      <c r="K54" s="26" t="s">
        <v>458</v>
      </c>
      <c r="L54" t="b">
        <v>1</v>
      </c>
      <c r="M54" s="20" t="s">
        <v>1118</v>
      </c>
      <c r="N54" s="26">
        <v>408</v>
      </c>
      <c r="O54" t="s">
        <v>375</v>
      </c>
      <c r="P54">
        <v>62.533611100000002</v>
      </c>
      <c r="Q54">
        <v>-164.84111110000001</v>
      </c>
      <c r="S54" t="s">
        <v>21</v>
      </c>
      <c r="T54" s="40">
        <v>0</v>
      </c>
      <c r="U54" s="40">
        <v>0</v>
      </c>
      <c r="V54">
        <v>0</v>
      </c>
      <c r="W54">
        <v>56.335999999999999</v>
      </c>
      <c r="X54">
        <v>34</v>
      </c>
      <c r="Y54">
        <v>0</v>
      </c>
      <c r="Z54">
        <v>129.691</v>
      </c>
      <c r="AA54">
        <v>8</v>
      </c>
      <c r="AI54">
        <v>92.088999999999999</v>
      </c>
      <c r="AJ54">
        <v>6</v>
      </c>
      <c r="AK54">
        <v>6.6639999999999997</v>
      </c>
      <c r="AL54">
        <v>2</v>
      </c>
      <c r="AM54">
        <v>5.0470000000000006</v>
      </c>
      <c r="AN54">
        <v>4</v>
      </c>
      <c r="AO54" s="30">
        <v>0</v>
      </c>
      <c r="AP54" s="30">
        <v>98.753</v>
      </c>
      <c r="AQ54" s="30">
        <v>8</v>
      </c>
      <c r="AR54">
        <v>0</v>
      </c>
      <c r="AS54" s="20">
        <v>289.827</v>
      </c>
      <c r="AT54">
        <v>54</v>
      </c>
      <c r="AU54">
        <v>12</v>
      </c>
      <c r="AV54" t="s">
        <v>1510</v>
      </c>
    </row>
    <row r="55" spans="1:48" hidden="1" x14ac:dyDescent="0.25">
      <c r="A55" t="s">
        <v>613</v>
      </c>
      <c r="B55" t="s">
        <v>83</v>
      </c>
      <c r="C55" t="s">
        <v>83</v>
      </c>
      <c r="D55" t="s">
        <v>662</v>
      </c>
      <c r="E55" s="31" t="s">
        <v>663</v>
      </c>
      <c r="F55">
        <v>2001</v>
      </c>
      <c r="G55" t="s">
        <v>563</v>
      </c>
      <c r="H55">
        <v>221</v>
      </c>
      <c r="I55">
        <v>331530</v>
      </c>
      <c r="J55" t="s">
        <v>50</v>
      </c>
      <c r="K55" s="26" t="s">
        <v>458</v>
      </c>
      <c r="L55" t="b">
        <v>1</v>
      </c>
      <c r="M55" s="20" t="s">
        <v>1119</v>
      </c>
      <c r="N55" s="26">
        <v>169</v>
      </c>
      <c r="O55" t="s">
        <v>375</v>
      </c>
      <c r="P55">
        <v>60.896944400000002</v>
      </c>
      <c r="Q55">
        <v>-162.4594444</v>
      </c>
      <c r="S55" t="s">
        <v>21</v>
      </c>
      <c r="T55" s="40">
        <v>0</v>
      </c>
      <c r="U55" s="40">
        <v>0</v>
      </c>
      <c r="V55">
        <v>0</v>
      </c>
      <c r="W55">
        <v>236.607</v>
      </c>
      <c r="X55">
        <v>123</v>
      </c>
      <c r="Y55">
        <v>0</v>
      </c>
      <c r="Z55">
        <v>237.24799999999999</v>
      </c>
      <c r="AA55">
        <v>13</v>
      </c>
      <c r="AI55">
        <v>27.619</v>
      </c>
      <c r="AJ55">
        <v>9</v>
      </c>
      <c r="AK55">
        <v>6.2609999999999992</v>
      </c>
      <c r="AL55">
        <v>2</v>
      </c>
      <c r="AM55">
        <v>0</v>
      </c>
      <c r="AN55">
        <v>0</v>
      </c>
      <c r="AO55" s="30">
        <v>0</v>
      </c>
      <c r="AP55" s="30">
        <v>33.879999999999995</v>
      </c>
      <c r="AQ55" s="30">
        <v>11</v>
      </c>
      <c r="AR55">
        <v>0</v>
      </c>
      <c r="AS55" s="20">
        <v>507.73500000000001</v>
      </c>
      <c r="AT55">
        <v>147</v>
      </c>
      <c r="AU55">
        <v>12</v>
      </c>
      <c r="AV55" t="s">
        <v>1510</v>
      </c>
    </row>
    <row r="56" spans="1:48" hidden="1" x14ac:dyDescent="0.25">
      <c r="A56" t="s">
        <v>664</v>
      </c>
      <c r="B56" t="s">
        <v>84</v>
      </c>
      <c r="C56" t="s">
        <v>84</v>
      </c>
      <c r="D56" t="s">
        <v>665</v>
      </c>
      <c r="E56" s="31" t="s">
        <v>666</v>
      </c>
      <c r="F56">
        <v>2001</v>
      </c>
      <c r="G56" t="s">
        <v>563</v>
      </c>
      <c r="H56">
        <v>221</v>
      </c>
      <c r="I56">
        <v>331540</v>
      </c>
      <c r="J56" t="s">
        <v>50</v>
      </c>
      <c r="K56" s="26" t="s">
        <v>458</v>
      </c>
      <c r="L56" t="b">
        <v>1</v>
      </c>
      <c r="M56" s="20" t="s">
        <v>1119</v>
      </c>
      <c r="N56" s="26">
        <v>169</v>
      </c>
      <c r="O56" t="s">
        <v>375</v>
      </c>
      <c r="P56">
        <v>57.2027778</v>
      </c>
      <c r="Q56">
        <v>-153.3038889</v>
      </c>
      <c r="S56" t="s">
        <v>21</v>
      </c>
      <c r="T56" s="40">
        <v>0</v>
      </c>
      <c r="U56" s="40">
        <v>0</v>
      </c>
      <c r="V56">
        <v>0</v>
      </c>
      <c r="W56">
        <v>178.69000000000003</v>
      </c>
      <c r="X56">
        <v>105</v>
      </c>
      <c r="Y56">
        <v>0</v>
      </c>
      <c r="Z56">
        <v>90.027999999999992</v>
      </c>
      <c r="AA56">
        <v>14</v>
      </c>
      <c r="AI56">
        <v>70.593999999999994</v>
      </c>
      <c r="AJ56">
        <v>10</v>
      </c>
      <c r="AK56">
        <v>2.004</v>
      </c>
      <c r="AL56">
        <v>1</v>
      </c>
      <c r="AM56">
        <v>0</v>
      </c>
      <c r="AN56">
        <v>0</v>
      </c>
      <c r="AO56" s="30">
        <v>0</v>
      </c>
      <c r="AP56" s="30">
        <v>72.597999999999999</v>
      </c>
      <c r="AQ56" s="30">
        <v>11</v>
      </c>
      <c r="AR56">
        <v>0</v>
      </c>
      <c r="AS56" s="20">
        <v>341.31600000000003</v>
      </c>
      <c r="AT56">
        <v>128</v>
      </c>
      <c r="AU56">
        <v>3</v>
      </c>
      <c r="AV56" t="s">
        <v>1510</v>
      </c>
    </row>
    <row r="57" spans="1:48" hidden="1" x14ac:dyDescent="0.25">
      <c r="A57" t="s">
        <v>883</v>
      </c>
      <c r="B57" t="s">
        <v>248</v>
      </c>
      <c r="C57" t="s">
        <v>248</v>
      </c>
      <c r="D57" t="s">
        <v>885</v>
      </c>
      <c r="E57" s="31" t="s">
        <v>886</v>
      </c>
      <c r="F57">
        <v>2001</v>
      </c>
      <c r="G57" t="s">
        <v>884</v>
      </c>
      <c r="H57">
        <v>14234</v>
      </c>
      <c r="I57">
        <v>332440</v>
      </c>
      <c r="J57" t="s">
        <v>247</v>
      </c>
      <c r="K57" s="26" t="s">
        <v>458</v>
      </c>
      <c r="L57" t="b">
        <v>1</v>
      </c>
      <c r="M57" s="20" t="s">
        <v>1118</v>
      </c>
      <c r="N57" s="26">
        <v>357</v>
      </c>
      <c r="O57" t="s">
        <v>375</v>
      </c>
      <c r="P57">
        <v>57.923611100000002</v>
      </c>
      <c r="Q57">
        <v>-152.50222220000001</v>
      </c>
      <c r="S57" t="s">
        <v>21</v>
      </c>
      <c r="T57" s="40">
        <v>0</v>
      </c>
      <c r="U57" s="40">
        <v>0</v>
      </c>
      <c r="V57">
        <v>0</v>
      </c>
      <c r="W57">
        <v>164.88900000000001</v>
      </c>
      <c r="X57">
        <v>82</v>
      </c>
      <c r="Y57">
        <v>0</v>
      </c>
      <c r="Z57">
        <v>111.23599999999999</v>
      </c>
      <c r="AA57">
        <v>9</v>
      </c>
      <c r="AI57">
        <v>41.667000000000002</v>
      </c>
      <c r="AJ57">
        <v>5</v>
      </c>
      <c r="AK57">
        <v>1.216</v>
      </c>
      <c r="AL57">
        <v>1</v>
      </c>
      <c r="AM57">
        <v>0.27300000000000002</v>
      </c>
      <c r="AN57">
        <v>2</v>
      </c>
      <c r="AO57" s="30">
        <v>0</v>
      </c>
      <c r="AP57" s="30">
        <v>42.883000000000003</v>
      </c>
      <c r="AQ57" s="30">
        <v>6</v>
      </c>
      <c r="AR57">
        <v>0</v>
      </c>
      <c r="AS57" s="20">
        <v>319.28100000000001</v>
      </c>
      <c r="AT57">
        <v>96</v>
      </c>
      <c r="AU57">
        <v>12</v>
      </c>
      <c r="AV57" t="s">
        <v>1510</v>
      </c>
    </row>
    <row r="58" spans="1:48" hidden="1" x14ac:dyDescent="0.25">
      <c r="A58" t="s">
        <v>1027</v>
      </c>
      <c r="B58" t="s">
        <v>250</v>
      </c>
      <c r="C58" t="s">
        <v>250</v>
      </c>
      <c r="D58" t="s">
        <v>1029</v>
      </c>
      <c r="E58" s="31" t="s">
        <v>1030</v>
      </c>
      <c r="F58">
        <v>2001</v>
      </c>
      <c r="G58" t="s">
        <v>1028</v>
      </c>
      <c r="H58">
        <v>14633</v>
      </c>
      <c r="I58">
        <v>332450</v>
      </c>
      <c r="J58" t="s">
        <v>249</v>
      </c>
      <c r="K58" s="26" t="s">
        <v>458</v>
      </c>
      <c r="L58" t="b">
        <v>1</v>
      </c>
      <c r="M58" s="20" t="s">
        <v>1116</v>
      </c>
      <c r="N58" s="26">
        <v>662</v>
      </c>
      <c r="O58" t="s">
        <v>375</v>
      </c>
      <c r="P58">
        <v>59.787222200000002</v>
      </c>
      <c r="Q58">
        <v>-154.10611109999999</v>
      </c>
      <c r="S58" t="s">
        <v>21</v>
      </c>
      <c r="T58" s="40">
        <v>0</v>
      </c>
      <c r="U58" s="40">
        <v>0</v>
      </c>
      <c r="V58">
        <v>0</v>
      </c>
      <c r="W58">
        <v>44.663000000000004</v>
      </c>
      <c r="X58">
        <v>31</v>
      </c>
      <c r="Y58">
        <v>0</v>
      </c>
      <c r="Z58">
        <v>88.631999999999991</v>
      </c>
      <c r="AA58">
        <v>7</v>
      </c>
      <c r="AI58">
        <v>20.623999999999999</v>
      </c>
      <c r="AJ58">
        <v>4</v>
      </c>
      <c r="AK58">
        <v>9.745000000000001</v>
      </c>
      <c r="AL58">
        <v>1</v>
      </c>
      <c r="AM58">
        <v>0</v>
      </c>
      <c r="AN58">
        <v>0</v>
      </c>
      <c r="AO58" s="30">
        <v>0</v>
      </c>
      <c r="AP58" s="30">
        <v>30.369</v>
      </c>
      <c r="AQ58" s="30">
        <v>5</v>
      </c>
      <c r="AR58">
        <v>0</v>
      </c>
      <c r="AS58" s="20">
        <v>163.66400000000002</v>
      </c>
      <c r="AT58">
        <v>43</v>
      </c>
      <c r="AU58">
        <v>12</v>
      </c>
      <c r="AV58" t="s">
        <v>1510</v>
      </c>
    </row>
    <row r="59" spans="1:48" hidden="1" x14ac:dyDescent="0.25">
      <c r="A59" t="s">
        <v>1015</v>
      </c>
      <c r="B59" t="s">
        <v>226</v>
      </c>
      <c r="C59" t="s">
        <v>226</v>
      </c>
      <c r="D59" t="s">
        <v>1017</v>
      </c>
      <c r="E59" s="31" t="s">
        <v>1018</v>
      </c>
      <c r="F59">
        <v>2001</v>
      </c>
      <c r="G59" t="s">
        <v>1016</v>
      </c>
      <c r="H59">
        <v>14832</v>
      </c>
      <c r="I59">
        <v>332470</v>
      </c>
      <c r="J59" t="s">
        <v>225</v>
      </c>
      <c r="K59" s="26" t="s">
        <v>458</v>
      </c>
      <c r="L59" t="b">
        <v>1</v>
      </c>
      <c r="M59" s="20" t="s">
        <v>1118</v>
      </c>
      <c r="N59" s="26">
        <v>659</v>
      </c>
      <c r="O59" t="s">
        <v>375</v>
      </c>
      <c r="P59">
        <v>55.913984599999999</v>
      </c>
      <c r="Q59">
        <v>-159.16327670000001</v>
      </c>
      <c r="S59" t="s">
        <v>21</v>
      </c>
      <c r="T59" s="40">
        <v>0</v>
      </c>
      <c r="U59" s="40">
        <v>0</v>
      </c>
      <c r="V59">
        <v>0</v>
      </c>
      <c r="W59">
        <v>96.762</v>
      </c>
      <c r="X59">
        <v>35</v>
      </c>
      <c r="Y59">
        <v>0</v>
      </c>
      <c r="Z59">
        <v>88.504999999999995</v>
      </c>
      <c r="AA59">
        <v>7</v>
      </c>
      <c r="AI59">
        <v>0</v>
      </c>
      <c r="AJ59">
        <v>1</v>
      </c>
      <c r="AK59">
        <v>0</v>
      </c>
      <c r="AL59">
        <v>1</v>
      </c>
      <c r="AM59">
        <v>0</v>
      </c>
      <c r="AN59">
        <v>3</v>
      </c>
      <c r="AO59" s="30">
        <v>0</v>
      </c>
      <c r="AP59" s="30">
        <v>0</v>
      </c>
      <c r="AQ59" s="30">
        <v>2</v>
      </c>
      <c r="AR59">
        <v>0</v>
      </c>
      <c r="AS59" s="20">
        <v>185.267</v>
      </c>
      <c r="AT59">
        <v>47</v>
      </c>
      <c r="AU59">
        <v>12</v>
      </c>
      <c r="AV59" t="s">
        <v>1510</v>
      </c>
    </row>
    <row r="60" spans="1:48" hidden="1" x14ac:dyDescent="0.25">
      <c r="A60" t="s">
        <v>967</v>
      </c>
      <c r="B60" t="s">
        <v>256</v>
      </c>
      <c r="C60" t="s">
        <v>256</v>
      </c>
      <c r="D60" t="s">
        <v>969</v>
      </c>
      <c r="E60" s="31" t="s">
        <v>970</v>
      </c>
      <c r="F60">
        <v>2001</v>
      </c>
      <c r="G60" t="s">
        <v>968</v>
      </c>
      <c r="H60" t="s">
        <v>582</v>
      </c>
      <c r="I60">
        <v>332480</v>
      </c>
      <c r="J60" t="s">
        <v>255</v>
      </c>
      <c r="K60" s="26" t="s">
        <v>458</v>
      </c>
      <c r="L60" t="b">
        <v>1</v>
      </c>
      <c r="M60" s="20" t="s">
        <v>1118</v>
      </c>
      <c r="N60" s="26">
        <v>425</v>
      </c>
      <c r="O60" t="s">
        <v>375</v>
      </c>
      <c r="P60">
        <v>57.564166700000001</v>
      </c>
      <c r="Q60">
        <v>-157.5791667</v>
      </c>
      <c r="S60" t="s">
        <v>21</v>
      </c>
      <c r="T60" s="40">
        <v>0</v>
      </c>
      <c r="U60" s="40">
        <v>0</v>
      </c>
      <c r="V60">
        <v>0</v>
      </c>
      <c r="W60">
        <v>78.92</v>
      </c>
      <c r="X60">
        <v>49</v>
      </c>
      <c r="Y60">
        <v>0</v>
      </c>
      <c r="Z60">
        <v>72.238</v>
      </c>
      <c r="AA60">
        <v>17</v>
      </c>
      <c r="AI60">
        <v>28.905999999999999</v>
      </c>
      <c r="AJ60">
        <v>9</v>
      </c>
      <c r="AK60">
        <v>10.423999999999999</v>
      </c>
      <c r="AL60">
        <v>3</v>
      </c>
      <c r="AM60">
        <v>0.82000000000000006</v>
      </c>
      <c r="AN60">
        <v>1</v>
      </c>
      <c r="AO60" s="30">
        <v>0</v>
      </c>
      <c r="AP60" s="30">
        <v>39.33</v>
      </c>
      <c r="AQ60" s="30">
        <v>12</v>
      </c>
      <c r="AR60">
        <v>0</v>
      </c>
      <c r="AS60" s="20">
        <v>191.30799999999999</v>
      </c>
      <c r="AT60">
        <v>77</v>
      </c>
      <c r="AU60">
        <v>6</v>
      </c>
      <c r="AV60" t="s">
        <v>1510</v>
      </c>
    </row>
    <row r="61" spans="1:48" hidden="1" x14ac:dyDescent="0.25">
      <c r="A61" t="s">
        <v>1007</v>
      </c>
      <c r="B61" t="s">
        <v>25</v>
      </c>
      <c r="C61" t="s">
        <v>25</v>
      </c>
      <c r="D61" t="s">
        <v>1009</v>
      </c>
      <c r="E61" s="31" t="s">
        <v>1010</v>
      </c>
      <c r="F61">
        <v>2001</v>
      </c>
      <c r="G61" t="s">
        <v>1008</v>
      </c>
      <c r="H61" t="s">
        <v>582</v>
      </c>
      <c r="I61">
        <v>331030</v>
      </c>
      <c r="J61" t="s">
        <v>24</v>
      </c>
      <c r="K61" s="26" t="s">
        <v>458</v>
      </c>
      <c r="L61" t="b">
        <v>1</v>
      </c>
      <c r="M61" s="20" t="s">
        <v>1118</v>
      </c>
      <c r="N61" s="26">
        <v>635</v>
      </c>
      <c r="O61" t="s">
        <v>375</v>
      </c>
      <c r="P61">
        <v>60.912222200000002</v>
      </c>
      <c r="Q61">
        <v>-161.2138889</v>
      </c>
      <c r="S61" t="s">
        <v>21</v>
      </c>
      <c r="T61" s="40">
        <v>0</v>
      </c>
      <c r="U61" s="40">
        <v>0</v>
      </c>
      <c r="V61">
        <v>0</v>
      </c>
      <c r="W61">
        <v>155.02199999999999</v>
      </c>
      <c r="X61">
        <v>78</v>
      </c>
      <c r="Y61">
        <v>0</v>
      </c>
      <c r="Z61">
        <v>192.06500000000003</v>
      </c>
      <c r="AA61">
        <v>13</v>
      </c>
      <c r="AI61">
        <v>42.107999999999997</v>
      </c>
      <c r="AJ61">
        <v>11</v>
      </c>
      <c r="AK61">
        <v>5.0520000000000005</v>
      </c>
      <c r="AL61">
        <v>2</v>
      </c>
      <c r="AM61">
        <v>30.214000000000002</v>
      </c>
      <c r="AN61">
        <v>0</v>
      </c>
      <c r="AO61" s="30">
        <v>0</v>
      </c>
      <c r="AP61" s="30">
        <v>47.16</v>
      </c>
      <c r="AQ61" s="30">
        <v>13</v>
      </c>
      <c r="AR61">
        <v>0</v>
      </c>
      <c r="AS61" s="20">
        <v>424.46099999999996</v>
      </c>
      <c r="AT61">
        <v>103</v>
      </c>
      <c r="AU61">
        <v>12</v>
      </c>
      <c r="AV61" t="s">
        <v>1510</v>
      </c>
    </row>
    <row r="62" spans="1:48" hidden="1" x14ac:dyDescent="0.25">
      <c r="A62" t="s">
        <v>667</v>
      </c>
      <c r="B62" t="s">
        <v>85</v>
      </c>
      <c r="C62" t="s">
        <v>85</v>
      </c>
      <c r="D62" t="s">
        <v>668</v>
      </c>
      <c r="E62" s="31" t="s">
        <v>669</v>
      </c>
      <c r="F62">
        <v>2001</v>
      </c>
      <c r="G62" t="s">
        <v>563</v>
      </c>
      <c r="H62">
        <v>221</v>
      </c>
      <c r="I62">
        <v>331550</v>
      </c>
      <c r="J62" t="s">
        <v>50</v>
      </c>
      <c r="K62" s="26" t="s">
        <v>458</v>
      </c>
      <c r="L62" t="b">
        <v>1</v>
      </c>
      <c r="M62" s="20" t="s">
        <v>1119</v>
      </c>
      <c r="N62" s="26">
        <v>169</v>
      </c>
      <c r="O62" t="s">
        <v>375</v>
      </c>
      <c r="P62">
        <v>61.938888900000002</v>
      </c>
      <c r="Q62">
        <v>-162.875</v>
      </c>
      <c r="S62" t="s">
        <v>21</v>
      </c>
      <c r="T62" s="40">
        <v>0</v>
      </c>
      <c r="U62" s="40">
        <v>0</v>
      </c>
      <c r="V62">
        <v>0</v>
      </c>
      <c r="W62">
        <v>331.29200000000003</v>
      </c>
      <c r="X62">
        <v>135</v>
      </c>
      <c r="Y62">
        <v>0</v>
      </c>
      <c r="Z62">
        <v>293.834</v>
      </c>
      <c r="AA62">
        <v>10</v>
      </c>
      <c r="AI62">
        <v>97.477999999999994</v>
      </c>
      <c r="AJ62">
        <v>12</v>
      </c>
      <c r="AK62">
        <v>7.2629999999999999</v>
      </c>
      <c r="AL62">
        <v>3</v>
      </c>
      <c r="AM62">
        <v>0</v>
      </c>
      <c r="AN62">
        <v>0</v>
      </c>
      <c r="AO62" s="30">
        <v>0</v>
      </c>
      <c r="AP62" s="30">
        <v>104.741</v>
      </c>
      <c r="AQ62" s="30">
        <v>15</v>
      </c>
      <c r="AR62">
        <v>0</v>
      </c>
      <c r="AS62" s="20">
        <v>729.86699999999996</v>
      </c>
      <c r="AT62">
        <v>159</v>
      </c>
      <c r="AU62">
        <v>12</v>
      </c>
      <c r="AV62" t="s">
        <v>1510</v>
      </c>
    </row>
    <row r="63" spans="1:48" hidden="1" x14ac:dyDescent="0.25">
      <c r="A63" t="s">
        <v>676</v>
      </c>
      <c r="B63" t="s">
        <v>86</v>
      </c>
      <c r="C63" t="s">
        <v>86</v>
      </c>
      <c r="D63" t="s">
        <v>677</v>
      </c>
      <c r="E63" s="31" t="s">
        <v>678</v>
      </c>
      <c r="F63">
        <v>2001</v>
      </c>
      <c r="G63" t="s">
        <v>563</v>
      </c>
      <c r="H63">
        <v>221</v>
      </c>
      <c r="I63">
        <v>331560</v>
      </c>
      <c r="J63" t="s">
        <v>50</v>
      </c>
      <c r="K63" s="26" t="s">
        <v>458</v>
      </c>
      <c r="L63" t="b">
        <v>1</v>
      </c>
      <c r="M63" s="20" t="s">
        <v>1119</v>
      </c>
      <c r="N63" s="26">
        <v>169</v>
      </c>
      <c r="O63" t="s">
        <v>375</v>
      </c>
      <c r="P63">
        <v>62.032777799999998</v>
      </c>
      <c r="Q63">
        <v>-163.28777779999999</v>
      </c>
      <c r="S63" t="s">
        <v>21</v>
      </c>
      <c r="T63" s="40">
        <v>0</v>
      </c>
      <c r="U63" s="40">
        <v>0</v>
      </c>
      <c r="V63">
        <v>0</v>
      </c>
      <c r="W63">
        <v>55.765999999999991</v>
      </c>
      <c r="X63">
        <v>39</v>
      </c>
      <c r="Y63">
        <v>0</v>
      </c>
      <c r="Z63">
        <v>69.370999999999995</v>
      </c>
      <c r="AA63">
        <v>3</v>
      </c>
      <c r="AI63">
        <v>15.815000000000001</v>
      </c>
      <c r="AJ63">
        <v>4</v>
      </c>
      <c r="AK63">
        <v>0</v>
      </c>
      <c r="AL63">
        <v>0</v>
      </c>
      <c r="AM63">
        <v>0</v>
      </c>
      <c r="AN63">
        <v>0</v>
      </c>
      <c r="AO63" s="30">
        <v>0</v>
      </c>
      <c r="AP63" s="30">
        <v>15.815000000000001</v>
      </c>
      <c r="AQ63" s="30">
        <v>4</v>
      </c>
      <c r="AR63">
        <v>0</v>
      </c>
      <c r="AS63" s="20">
        <v>140.952</v>
      </c>
      <c r="AT63">
        <v>46</v>
      </c>
      <c r="AU63">
        <v>12</v>
      </c>
      <c r="AV63" t="s">
        <v>1510</v>
      </c>
    </row>
    <row r="64" spans="1:48" hidden="1" x14ac:dyDescent="0.25">
      <c r="A64" t="s">
        <v>1091</v>
      </c>
      <c r="B64" t="s">
        <v>1094</v>
      </c>
      <c r="C64" t="s">
        <v>1094</v>
      </c>
      <c r="D64" t="s">
        <v>1095</v>
      </c>
      <c r="E64" s="31" t="s">
        <v>1096</v>
      </c>
      <c r="F64">
        <v>2001</v>
      </c>
      <c r="G64" t="s">
        <v>1109</v>
      </c>
      <c r="H64" t="s">
        <v>582</v>
      </c>
      <c r="I64">
        <v>332490</v>
      </c>
      <c r="J64" t="s">
        <v>1110</v>
      </c>
      <c r="K64" s="26" t="s">
        <v>366</v>
      </c>
      <c r="L64" t="b">
        <v>0</v>
      </c>
      <c r="M64" s="20" t="s">
        <v>366</v>
      </c>
      <c r="O64" t="s">
        <v>489</v>
      </c>
      <c r="P64">
        <v>59.013055600000001</v>
      </c>
      <c r="Q64">
        <v>-161.81638889999999</v>
      </c>
      <c r="S64" t="s">
        <v>21</v>
      </c>
      <c r="T64" s="40">
        <v>0</v>
      </c>
      <c r="U64" s="40">
        <v>0</v>
      </c>
      <c r="V64">
        <v>0</v>
      </c>
      <c r="W64">
        <v>26.247999999999998</v>
      </c>
      <c r="X64">
        <v>24</v>
      </c>
      <c r="Y64">
        <v>0</v>
      </c>
      <c r="Z64">
        <v>17.560000000000002</v>
      </c>
      <c r="AA64">
        <v>6</v>
      </c>
      <c r="AI64">
        <v>2.8759999999999999</v>
      </c>
      <c r="AJ64">
        <v>2</v>
      </c>
      <c r="AK64">
        <v>16.059999999999999</v>
      </c>
      <c r="AL64">
        <v>4</v>
      </c>
      <c r="AM64">
        <v>3.1030000000000002</v>
      </c>
      <c r="AN64">
        <v>3</v>
      </c>
      <c r="AO64" s="30">
        <v>0</v>
      </c>
      <c r="AP64" s="30">
        <v>18.936</v>
      </c>
      <c r="AQ64" s="30">
        <v>6</v>
      </c>
      <c r="AR64">
        <v>0</v>
      </c>
      <c r="AS64" s="20">
        <v>65.847000000000008</v>
      </c>
      <c r="AT64">
        <v>39</v>
      </c>
      <c r="AU64">
        <v>12</v>
      </c>
      <c r="AV64" t="s">
        <v>1510</v>
      </c>
    </row>
    <row r="65" spans="1:48" hidden="1" x14ac:dyDescent="0.25">
      <c r="A65" t="s">
        <v>771</v>
      </c>
      <c r="B65" t="s">
        <v>240</v>
      </c>
      <c r="C65" t="s">
        <v>240</v>
      </c>
      <c r="D65" t="s">
        <v>772</v>
      </c>
      <c r="E65" s="31" t="s">
        <v>773</v>
      </c>
      <c r="F65">
        <v>2001</v>
      </c>
      <c r="G65" t="s">
        <v>759</v>
      </c>
      <c r="H65">
        <v>26616</v>
      </c>
      <c r="I65">
        <v>332390</v>
      </c>
      <c r="J65" t="s">
        <v>235</v>
      </c>
      <c r="K65" s="26" t="s">
        <v>458</v>
      </c>
      <c r="L65" t="b">
        <v>1</v>
      </c>
      <c r="M65" s="20" t="s">
        <v>1118</v>
      </c>
      <c r="N65" s="26">
        <v>254</v>
      </c>
      <c r="O65" t="s">
        <v>375</v>
      </c>
      <c r="P65">
        <v>68.348611099999999</v>
      </c>
      <c r="Q65">
        <v>-166.73472219999999</v>
      </c>
      <c r="S65" t="s">
        <v>21</v>
      </c>
      <c r="T65" s="40">
        <v>0</v>
      </c>
      <c r="U65" s="40">
        <v>0</v>
      </c>
      <c r="V65">
        <v>0</v>
      </c>
      <c r="W65">
        <v>614.97699999999998</v>
      </c>
      <c r="X65">
        <v>166</v>
      </c>
      <c r="Y65">
        <v>0</v>
      </c>
      <c r="Z65">
        <v>1580.0939999999998</v>
      </c>
      <c r="AA65">
        <v>60</v>
      </c>
      <c r="AI65">
        <v>57.819000000000003</v>
      </c>
      <c r="AJ65">
        <v>6</v>
      </c>
      <c r="AK65">
        <v>41.271000000000001</v>
      </c>
      <c r="AL65">
        <v>5</v>
      </c>
      <c r="AM65">
        <v>219.51900000000001</v>
      </c>
      <c r="AN65">
        <v>36</v>
      </c>
      <c r="AO65" s="30">
        <v>0</v>
      </c>
      <c r="AP65" s="30">
        <v>99.09</v>
      </c>
      <c r="AQ65" s="30">
        <v>11</v>
      </c>
      <c r="AR65">
        <v>0</v>
      </c>
      <c r="AS65" s="20">
        <v>2513.6800000000003</v>
      </c>
      <c r="AT65">
        <v>271</v>
      </c>
      <c r="AU65">
        <v>12</v>
      </c>
      <c r="AV65" t="s">
        <v>1510</v>
      </c>
    </row>
    <row r="66" spans="1:48" hidden="1" x14ac:dyDescent="0.25">
      <c r="A66" t="s">
        <v>774</v>
      </c>
      <c r="B66" t="s">
        <v>241</v>
      </c>
      <c r="C66" t="s">
        <v>241</v>
      </c>
      <c r="D66" t="s">
        <v>775</v>
      </c>
      <c r="E66" s="31" t="s">
        <v>776</v>
      </c>
      <c r="F66">
        <v>2001</v>
      </c>
      <c r="G66" t="s">
        <v>759</v>
      </c>
      <c r="H66">
        <v>26616</v>
      </c>
      <c r="I66">
        <v>332400</v>
      </c>
      <c r="J66" t="s">
        <v>235</v>
      </c>
      <c r="K66" s="26" t="s">
        <v>458</v>
      </c>
      <c r="L66" t="b">
        <v>1</v>
      </c>
      <c r="M66" s="20" t="s">
        <v>1118</v>
      </c>
      <c r="N66" s="26">
        <v>254</v>
      </c>
      <c r="O66" t="s">
        <v>375</v>
      </c>
      <c r="P66">
        <v>69.743857000000006</v>
      </c>
      <c r="Q66">
        <v>-163.008442</v>
      </c>
      <c r="S66" t="s">
        <v>21</v>
      </c>
      <c r="T66" s="40">
        <v>0</v>
      </c>
      <c r="U66" s="40">
        <v>0</v>
      </c>
      <c r="V66">
        <v>0</v>
      </c>
      <c r="W66">
        <v>194.38199999999998</v>
      </c>
      <c r="X66">
        <v>65</v>
      </c>
      <c r="Y66">
        <v>0</v>
      </c>
      <c r="Z66">
        <v>831.03099999999995</v>
      </c>
      <c r="AA66">
        <v>37</v>
      </c>
      <c r="AI66">
        <v>76.740000000000009</v>
      </c>
      <c r="AJ66">
        <v>3</v>
      </c>
      <c r="AK66">
        <v>5.83</v>
      </c>
      <c r="AL66">
        <v>1</v>
      </c>
      <c r="AM66">
        <v>38.652999999999999</v>
      </c>
      <c r="AN66">
        <v>6</v>
      </c>
      <c r="AO66" s="30">
        <v>0</v>
      </c>
      <c r="AP66" s="30">
        <v>82.570000000000007</v>
      </c>
      <c r="AQ66" s="30">
        <v>4</v>
      </c>
      <c r="AR66">
        <v>0</v>
      </c>
      <c r="AS66" s="20">
        <v>1146.636</v>
      </c>
      <c r="AT66">
        <v>111</v>
      </c>
      <c r="AU66">
        <v>12</v>
      </c>
      <c r="AV66" t="s">
        <v>1510</v>
      </c>
    </row>
    <row r="67" spans="1:48" hidden="1" x14ac:dyDescent="0.25">
      <c r="A67" t="s">
        <v>987</v>
      </c>
      <c r="B67" t="s">
        <v>275</v>
      </c>
      <c r="C67" t="s">
        <v>275</v>
      </c>
      <c r="D67" t="s">
        <v>989</v>
      </c>
      <c r="E67" s="31" t="s">
        <v>990</v>
      </c>
      <c r="F67">
        <v>2001</v>
      </c>
      <c r="G67" t="s">
        <v>988</v>
      </c>
      <c r="H67" t="s">
        <v>582</v>
      </c>
      <c r="I67">
        <v>332590</v>
      </c>
      <c r="J67" t="s">
        <v>274</v>
      </c>
      <c r="K67" s="26" t="s">
        <v>458</v>
      </c>
      <c r="L67" t="b">
        <v>1</v>
      </c>
      <c r="M67" s="20" t="s">
        <v>1118</v>
      </c>
      <c r="N67" s="26">
        <v>447</v>
      </c>
      <c r="O67" t="s">
        <v>375</v>
      </c>
      <c r="P67">
        <v>60.202500000000001</v>
      </c>
      <c r="Q67">
        <v>-154.31277779999999</v>
      </c>
      <c r="S67" t="s">
        <v>21</v>
      </c>
      <c r="T67" s="40">
        <v>0</v>
      </c>
      <c r="U67" s="40">
        <v>0</v>
      </c>
      <c r="V67">
        <v>0</v>
      </c>
      <c r="W67">
        <v>131.696</v>
      </c>
      <c r="X67">
        <v>57</v>
      </c>
      <c r="Y67">
        <v>0</v>
      </c>
      <c r="Z67">
        <v>131.83000000000001</v>
      </c>
      <c r="AA67">
        <v>27</v>
      </c>
      <c r="AI67">
        <v>5.7480000000000002</v>
      </c>
      <c r="AJ67">
        <v>0</v>
      </c>
      <c r="AK67">
        <v>32.394000000000005</v>
      </c>
      <c r="AL67">
        <v>9</v>
      </c>
      <c r="AM67">
        <v>0</v>
      </c>
      <c r="AN67">
        <v>0</v>
      </c>
      <c r="AO67" s="30">
        <v>0</v>
      </c>
      <c r="AP67" s="30">
        <v>38.142000000000003</v>
      </c>
      <c r="AQ67" s="30">
        <v>9</v>
      </c>
      <c r="AR67">
        <v>0</v>
      </c>
      <c r="AS67" s="20">
        <v>301.66800000000001</v>
      </c>
      <c r="AT67">
        <v>91</v>
      </c>
      <c r="AU67">
        <v>3</v>
      </c>
      <c r="AV67" t="s">
        <v>1510</v>
      </c>
    </row>
    <row r="68" spans="1:48" hidden="1" x14ac:dyDescent="0.25">
      <c r="A68" t="s">
        <v>937</v>
      </c>
      <c r="B68" t="s">
        <v>258</v>
      </c>
      <c r="C68" t="s">
        <v>258</v>
      </c>
      <c r="D68" t="s">
        <v>939</v>
      </c>
      <c r="E68" s="31" t="s">
        <v>940</v>
      </c>
      <c r="F68">
        <v>2001</v>
      </c>
      <c r="G68" t="s">
        <v>938</v>
      </c>
      <c r="H68" t="s">
        <v>582</v>
      </c>
      <c r="I68">
        <v>332500</v>
      </c>
      <c r="J68" t="s">
        <v>257</v>
      </c>
      <c r="K68" s="26" t="s">
        <v>458</v>
      </c>
      <c r="L68" t="b">
        <v>1</v>
      </c>
      <c r="M68" s="20" t="s">
        <v>1118</v>
      </c>
      <c r="N68" s="26">
        <v>399</v>
      </c>
      <c r="O68" t="s">
        <v>375</v>
      </c>
      <c r="P68">
        <v>56.932561399999997</v>
      </c>
      <c r="Q68">
        <v>-158.6249699</v>
      </c>
      <c r="S68" t="s">
        <v>21</v>
      </c>
      <c r="T68" s="40">
        <v>0</v>
      </c>
      <c r="U68" s="40">
        <v>0</v>
      </c>
      <c r="V68">
        <v>0</v>
      </c>
      <c r="W68">
        <v>13.673</v>
      </c>
      <c r="X68">
        <v>45</v>
      </c>
      <c r="Y68">
        <v>0</v>
      </c>
      <c r="Z68">
        <v>7.7480000000000002</v>
      </c>
      <c r="AA68">
        <v>34</v>
      </c>
      <c r="AI68">
        <v>0.65100000000000002</v>
      </c>
      <c r="AJ68">
        <v>3</v>
      </c>
      <c r="AK68">
        <v>18.166</v>
      </c>
      <c r="AL68">
        <v>10</v>
      </c>
      <c r="AM68">
        <v>1.476</v>
      </c>
      <c r="AN68">
        <v>3</v>
      </c>
      <c r="AO68" s="30">
        <v>0</v>
      </c>
      <c r="AP68" s="30">
        <v>18.817</v>
      </c>
      <c r="AQ68" s="30">
        <v>13</v>
      </c>
      <c r="AR68">
        <v>0</v>
      </c>
      <c r="AS68" s="20">
        <v>41.713999999999999</v>
      </c>
      <c r="AT68">
        <v>95</v>
      </c>
      <c r="AU68">
        <v>12</v>
      </c>
      <c r="AV68" t="s">
        <v>1510</v>
      </c>
    </row>
    <row r="69" spans="1:48" hidden="1" x14ac:dyDescent="0.25">
      <c r="A69" t="s">
        <v>670</v>
      </c>
      <c r="B69" t="s">
        <v>87</v>
      </c>
      <c r="C69" t="s">
        <v>87</v>
      </c>
      <c r="D69" t="s">
        <v>671</v>
      </c>
      <c r="E69" s="31" t="s">
        <v>672</v>
      </c>
      <c r="F69">
        <v>2001</v>
      </c>
      <c r="G69" t="s">
        <v>563</v>
      </c>
      <c r="H69">
        <v>221</v>
      </c>
      <c r="I69">
        <v>331570</v>
      </c>
      <c r="J69" t="s">
        <v>50</v>
      </c>
      <c r="K69" s="26" t="s">
        <v>458</v>
      </c>
      <c r="L69" t="b">
        <v>1</v>
      </c>
      <c r="M69" s="20" t="s">
        <v>1119</v>
      </c>
      <c r="N69" s="26">
        <v>169</v>
      </c>
      <c r="O69" t="s">
        <v>375</v>
      </c>
      <c r="P69">
        <v>59.748888899999997</v>
      </c>
      <c r="Q69">
        <v>-161.9158333</v>
      </c>
      <c r="S69" t="s">
        <v>21</v>
      </c>
      <c r="T69" s="40">
        <v>0</v>
      </c>
      <c r="U69" s="40">
        <v>0</v>
      </c>
      <c r="V69">
        <v>0</v>
      </c>
      <c r="W69">
        <v>311.38599999999997</v>
      </c>
      <c r="X69">
        <v>161</v>
      </c>
      <c r="Y69">
        <v>0</v>
      </c>
      <c r="Z69">
        <v>299.86599999999999</v>
      </c>
      <c r="AA69">
        <v>16</v>
      </c>
      <c r="AI69">
        <v>130.93</v>
      </c>
      <c r="AJ69">
        <v>14</v>
      </c>
      <c r="AK69">
        <v>3.9619999999999997</v>
      </c>
      <c r="AL69">
        <v>3</v>
      </c>
      <c r="AM69">
        <v>0</v>
      </c>
      <c r="AN69">
        <v>0</v>
      </c>
      <c r="AO69" s="30">
        <v>0</v>
      </c>
      <c r="AP69" s="30">
        <v>134.892</v>
      </c>
      <c r="AQ69" s="30">
        <v>17</v>
      </c>
      <c r="AR69">
        <v>0</v>
      </c>
      <c r="AS69" s="20">
        <v>746.14400000000001</v>
      </c>
      <c r="AT69">
        <v>193</v>
      </c>
      <c r="AU69">
        <v>12</v>
      </c>
      <c r="AV69" t="s">
        <v>1510</v>
      </c>
    </row>
    <row r="70" spans="1:48" hidden="1" x14ac:dyDescent="0.25">
      <c r="A70" t="s">
        <v>864</v>
      </c>
      <c r="B70" t="s">
        <v>214</v>
      </c>
      <c r="C70" t="s">
        <v>214</v>
      </c>
      <c r="D70" t="s">
        <v>865</v>
      </c>
      <c r="E70" s="31" t="s">
        <v>866</v>
      </c>
      <c r="F70">
        <v>2001</v>
      </c>
      <c r="G70" t="s">
        <v>858</v>
      </c>
      <c r="H70">
        <v>12485</v>
      </c>
      <c r="I70">
        <v>332250</v>
      </c>
      <c r="J70" t="s">
        <v>211</v>
      </c>
      <c r="K70" s="26" t="s">
        <v>374</v>
      </c>
      <c r="L70" t="b">
        <v>1</v>
      </c>
      <c r="M70" s="20" t="s">
        <v>1119</v>
      </c>
      <c r="N70" s="26">
        <v>343</v>
      </c>
      <c r="O70" t="s">
        <v>375</v>
      </c>
      <c r="P70">
        <v>61.761111100000001</v>
      </c>
      <c r="Q70">
        <v>-157.3125</v>
      </c>
      <c r="S70" t="s">
        <v>21</v>
      </c>
      <c r="T70" s="40">
        <v>0</v>
      </c>
      <c r="U70" s="40">
        <v>0</v>
      </c>
      <c r="V70">
        <v>0</v>
      </c>
      <c r="W70">
        <v>34.052000000000007</v>
      </c>
      <c r="X70">
        <v>15</v>
      </c>
      <c r="Y70">
        <v>0</v>
      </c>
      <c r="Z70">
        <v>22.326000000000001</v>
      </c>
      <c r="AA70">
        <v>4</v>
      </c>
      <c r="AI70">
        <v>3.9329999999999998</v>
      </c>
      <c r="AJ70">
        <v>2</v>
      </c>
      <c r="AK70">
        <v>6.7190000000000003</v>
      </c>
      <c r="AL70">
        <v>2</v>
      </c>
      <c r="AM70">
        <v>4.8079999999999998</v>
      </c>
      <c r="AN70">
        <v>4</v>
      </c>
      <c r="AO70" s="30">
        <v>0</v>
      </c>
      <c r="AP70" s="30">
        <v>10.652000000000001</v>
      </c>
      <c r="AQ70" s="30">
        <v>4</v>
      </c>
      <c r="AR70">
        <v>0</v>
      </c>
      <c r="AS70" s="20">
        <v>71.837999999999994</v>
      </c>
      <c r="AT70">
        <v>27</v>
      </c>
      <c r="AU70">
        <v>12</v>
      </c>
      <c r="AV70" t="s">
        <v>1510</v>
      </c>
    </row>
    <row r="71" spans="1:48" hidden="1" x14ac:dyDescent="0.25">
      <c r="A71" t="s">
        <v>813</v>
      </c>
      <c r="B71" t="s">
        <v>27</v>
      </c>
      <c r="C71" t="s">
        <v>27</v>
      </c>
      <c r="D71" t="s">
        <v>815</v>
      </c>
      <c r="E71" s="31" t="s">
        <v>816</v>
      </c>
      <c r="F71">
        <v>2001</v>
      </c>
      <c r="G71" t="s">
        <v>814</v>
      </c>
      <c r="H71">
        <v>24486</v>
      </c>
      <c r="I71">
        <v>331040</v>
      </c>
      <c r="J71" t="s">
        <v>26</v>
      </c>
      <c r="K71" s="26" t="s">
        <v>458</v>
      </c>
      <c r="L71" t="b">
        <v>1</v>
      </c>
      <c r="M71" s="20" t="s">
        <v>1118</v>
      </c>
      <c r="N71" s="26">
        <v>293</v>
      </c>
      <c r="O71" t="s">
        <v>375</v>
      </c>
      <c r="P71">
        <v>54.135555600000004</v>
      </c>
      <c r="Q71">
        <v>-165.77305559999999</v>
      </c>
      <c r="S71" t="s">
        <v>21</v>
      </c>
      <c r="T71" s="40">
        <v>0</v>
      </c>
      <c r="U71" s="40">
        <v>0</v>
      </c>
      <c r="V71">
        <v>0</v>
      </c>
      <c r="W71">
        <v>82.331000000000003</v>
      </c>
      <c r="X71">
        <v>35</v>
      </c>
      <c r="Y71">
        <v>0</v>
      </c>
      <c r="Z71">
        <v>84.918999999999997</v>
      </c>
      <c r="AA71">
        <v>12</v>
      </c>
      <c r="AI71">
        <v>68.272000000000006</v>
      </c>
      <c r="AJ71">
        <v>13</v>
      </c>
      <c r="AK71">
        <v>0</v>
      </c>
      <c r="AL71">
        <v>0</v>
      </c>
      <c r="AM71">
        <v>0</v>
      </c>
      <c r="AN71">
        <v>0</v>
      </c>
      <c r="AO71" s="30">
        <v>0</v>
      </c>
      <c r="AP71" s="30">
        <v>68.272000000000006</v>
      </c>
      <c r="AQ71" s="30">
        <v>13</v>
      </c>
      <c r="AR71">
        <v>0</v>
      </c>
      <c r="AS71" s="20">
        <v>235.52199999999999</v>
      </c>
      <c r="AT71">
        <v>60</v>
      </c>
      <c r="AU71">
        <v>8</v>
      </c>
      <c r="AV71" t="s">
        <v>1510</v>
      </c>
    </row>
    <row r="72" spans="1:48" hidden="1" x14ac:dyDescent="0.25">
      <c r="A72" t="s">
        <v>897</v>
      </c>
      <c r="B72" t="s">
        <v>262</v>
      </c>
      <c r="C72" t="s">
        <v>262</v>
      </c>
      <c r="D72" t="s">
        <v>899</v>
      </c>
      <c r="E72" s="31" t="s">
        <v>900</v>
      </c>
      <c r="F72">
        <v>2001</v>
      </c>
      <c r="G72" t="s">
        <v>898</v>
      </c>
      <c r="H72" t="s">
        <v>582</v>
      </c>
      <c r="I72">
        <v>332530</v>
      </c>
      <c r="J72" t="s">
        <v>261</v>
      </c>
      <c r="K72" s="26" t="s">
        <v>458</v>
      </c>
      <c r="L72" t="b">
        <v>1</v>
      </c>
      <c r="M72" s="20" t="s">
        <v>1118</v>
      </c>
      <c r="N72" s="26">
        <v>364</v>
      </c>
      <c r="O72" t="s">
        <v>375</v>
      </c>
      <c r="P72">
        <v>64.739444399999996</v>
      </c>
      <c r="Q72">
        <v>-155.4869444</v>
      </c>
      <c r="S72" t="s">
        <v>21</v>
      </c>
      <c r="T72" s="40">
        <v>0</v>
      </c>
      <c r="U72" s="40">
        <v>0</v>
      </c>
      <c r="V72">
        <v>0</v>
      </c>
      <c r="W72">
        <v>125.94800000000001</v>
      </c>
      <c r="X72">
        <v>105</v>
      </c>
      <c r="Y72">
        <v>0</v>
      </c>
      <c r="Z72">
        <v>78.122</v>
      </c>
      <c r="AA72">
        <v>16</v>
      </c>
      <c r="AI72">
        <v>66.769000000000005</v>
      </c>
      <c r="AJ72">
        <v>14</v>
      </c>
      <c r="AK72">
        <v>16.801000000000002</v>
      </c>
      <c r="AL72">
        <v>4</v>
      </c>
      <c r="AM72">
        <v>0</v>
      </c>
      <c r="AN72">
        <v>0</v>
      </c>
      <c r="AO72" s="30">
        <v>0</v>
      </c>
      <c r="AP72" s="30">
        <v>83.570000000000007</v>
      </c>
      <c r="AQ72" s="30">
        <v>18</v>
      </c>
      <c r="AR72">
        <v>0</v>
      </c>
      <c r="AS72" s="20">
        <v>287.64</v>
      </c>
      <c r="AT72">
        <v>138</v>
      </c>
      <c r="AU72">
        <v>12</v>
      </c>
      <c r="AV72" t="s">
        <v>1510</v>
      </c>
    </row>
    <row r="73" spans="1:48" hidden="1" x14ac:dyDescent="0.25">
      <c r="A73" t="s">
        <v>673</v>
      </c>
      <c r="B73" t="s">
        <v>88</v>
      </c>
      <c r="C73" t="s">
        <v>88</v>
      </c>
      <c r="D73" t="s">
        <v>674</v>
      </c>
      <c r="E73" s="31" t="s">
        <v>675</v>
      </c>
      <c r="F73">
        <v>2001</v>
      </c>
      <c r="G73" t="s">
        <v>563</v>
      </c>
      <c r="H73">
        <v>221</v>
      </c>
      <c r="I73">
        <v>331580</v>
      </c>
      <c r="J73" t="s">
        <v>50</v>
      </c>
      <c r="K73" s="26" t="s">
        <v>458</v>
      </c>
      <c r="L73" t="b">
        <v>1</v>
      </c>
      <c r="M73" s="20" t="s">
        <v>1119</v>
      </c>
      <c r="N73" s="26">
        <v>169</v>
      </c>
      <c r="O73" t="s">
        <v>375</v>
      </c>
      <c r="P73">
        <v>61.784999999999997</v>
      </c>
      <c r="Q73">
        <v>-161.32027780000001</v>
      </c>
      <c r="S73" t="s">
        <v>21</v>
      </c>
      <c r="T73" s="40">
        <v>0</v>
      </c>
      <c r="U73" s="40">
        <v>0</v>
      </c>
      <c r="V73">
        <v>0</v>
      </c>
      <c r="W73">
        <v>151.89699999999999</v>
      </c>
      <c r="X73">
        <v>76</v>
      </c>
      <c r="Y73">
        <v>0</v>
      </c>
      <c r="Z73">
        <v>141.369</v>
      </c>
      <c r="AA73">
        <v>10</v>
      </c>
      <c r="AI73">
        <v>19.220000000000002</v>
      </c>
      <c r="AJ73">
        <v>8</v>
      </c>
      <c r="AK73">
        <v>18.34</v>
      </c>
      <c r="AL73">
        <v>4</v>
      </c>
      <c r="AM73">
        <v>0</v>
      </c>
      <c r="AN73">
        <v>0</v>
      </c>
      <c r="AO73" s="30">
        <v>0</v>
      </c>
      <c r="AP73" s="30">
        <v>37.56</v>
      </c>
      <c r="AQ73" s="30">
        <v>12</v>
      </c>
      <c r="AR73">
        <v>0</v>
      </c>
      <c r="AS73" s="20">
        <v>330.82600000000002</v>
      </c>
      <c r="AT73">
        <v>95</v>
      </c>
      <c r="AU73">
        <v>12</v>
      </c>
      <c r="AV73" t="s">
        <v>1510</v>
      </c>
    </row>
    <row r="74" spans="1:48" hidden="1" x14ac:dyDescent="0.25">
      <c r="A74" t="s">
        <v>950</v>
      </c>
      <c r="B74" t="s">
        <v>264</v>
      </c>
      <c r="C74" t="s">
        <v>264</v>
      </c>
      <c r="D74" t="s">
        <v>952</v>
      </c>
      <c r="E74" s="31" t="s">
        <v>953</v>
      </c>
      <c r="F74">
        <v>2001</v>
      </c>
      <c r="G74" t="s">
        <v>951</v>
      </c>
      <c r="H74" t="s">
        <v>582</v>
      </c>
      <c r="I74">
        <v>332550</v>
      </c>
      <c r="J74" t="s">
        <v>263</v>
      </c>
      <c r="K74" s="26" t="s">
        <v>458</v>
      </c>
      <c r="L74" t="b">
        <v>1</v>
      </c>
      <c r="M74" s="20" t="s">
        <v>1118</v>
      </c>
      <c r="N74" s="26">
        <v>410</v>
      </c>
      <c r="O74" t="s">
        <v>375</v>
      </c>
      <c r="P74">
        <v>56.6</v>
      </c>
      <c r="Q74">
        <v>-169.54166670000001</v>
      </c>
      <c r="S74" t="s">
        <v>21</v>
      </c>
      <c r="T74" s="40">
        <v>0</v>
      </c>
      <c r="U74" s="40">
        <v>0</v>
      </c>
      <c r="V74">
        <v>0</v>
      </c>
      <c r="W74">
        <v>137.267</v>
      </c>
      <c r="X74">
        <v>56</v>
      </c>
      <c r="Y74">
        <v>0</v>
      </c>
      <c r="Z74">
        <v>153.64100000000002</v>
      </c>
      <c r="AA74">
        <v>29</v>
      </c>
      <c r="AI74">
        <v>55.805999999999997</v>
      </c>
      <c r="AJ74">
        <v>6</v>
      </c>
      <c r="AK74">
        <v>53.188000000000002</v>
      </c>
      <c r="AL74">
        <v>9</v>
      </c>
      <c r="AM74">
        <v>0</v>
      </c>
      <c r="AN74">
        <v>0</v>
      </c>
      <c r="AO74" s="30">
        <v>0</v>
      </c>
      <c r="AP74" s="30">
        <v>108.994</v>
      </c>
      <c r="AQ74" s="30">
        <v>15</v>
      </c>
      <c r="AR74">
        <v>0</v>
      </c>
      <c r="AS74" s="20">
        <v>399.90200000000004</v>
      </c>
      <c r="AT74">
        <v>100</v>
      </c>
      <c r="AU74">
        <v>12</v>
      </c>
      <c r="AV74" t="s">
        <v>1510</v>
      </c>
    </row>
    <row r="75" spans="1:48" hidden="1" x14ac:dyDescent="0.25">
      <c r="A75" t="s">
        <v>679</v>
      </c>
      <c r="B75" t="s">
        <v>1163</v>
      </c>
      <c r="C75" t="s">
        <v>89</v>
      </c>
      <c r="D75" t="s">
        <v>677</v>
      </c>
      <c r="E75" s="31" t="s">
        <v>678</v>
      </c>
      <c r="F75">
        <v>2001</v>
      </c>
      <c r="G75" t="s">
        <v>563</v>
      </c>
      <c r="H75">
        <v>221</v>
      </c>
      <c r="I75">
        <v>331660</v>
      </c>
      <c r="J75" t="s">
        <v>50</v>
      </c>
      <c r="K75" s="26" t="s">
        <v>458</v>
      </c>
      <c r="L75" t="b">
        <v>1</v>
      </c>
      <c r="M75" s="20" t="s">
        <v>1119</v>
      </c>
      <c r="N75" s="26">
        <v>169</v>
      </c>
      <c r="O75" t="s">
        <v>375</v>
      </c>
      <c r="P75">
        <v>62.0530556</v>
      </c>
      <c r="Q75">
        <v>-163.1658333</v>
      </c>
      <c r="S75" t="s">
        <v>21</v>
      </c>
      <c r="T75" s="40">
        <v>0</v>
      </c>
      <c r="U75" s="40">
        <v>0</v>
      </c>
      <c r="V75">
        <v>0</v>
      </c>
      <c r="W75">
        <v>377.24199999999996</v>
      </c>
      <c r="X75">
        <v>175</v>
      </c>
      <c r="Y75">
        <v>0</v>
      </c>
      <c r="Z75">
        <v>555.08600000000001</v>
      </c>
      <c r="AA75">
        <v>28</v>
      </c>
      <c r="AI75">
        <v>132.35900000000001</v>
      </c>
      <c r="AJ75">
        <v>18</v>
      </c>
      <c r="AK75">
        <v>241.93699999999998</v>
      </c>
      <c r="AL75">
        <v>11</v>
      </c>
      <c r="AM75">
        <v>0</v>
      </c>
      <c r="AN75">
        <v>0</v>
      </c>
      <c r="AO75" s="30">
        <v>0</v>
      </c>
      <c r="AP75" s="30">
        <v>374.29599999999999</v>
      </c>
      <c r="AQ75" s="30">
        <v>29</v>
      </c>
      <c r="AR75">
        <v>0</v>
      </c>
      <c r="AS75" s="20">
        <v>1306.624</v>
      </c>
      <c r="AT75">
        <v>230</v>
      </c>
      <c r="AU75">
        <v>12</v>
      </c>
      <c r="AV75" t="s">
        <v>1510</v>
      </c>
    </row>
    <row r="76" spans="1:48" hidden="1" x14ac:dyDescent="0.25">
      <c r="A76" t="s">
        <v>680</v>
      </c>
      <c r="B76" t="s">
        <v>90</v>
      </c>
      <c r="C76" t="s">
        <v>90</v>
      </c>
      <c r="D76" t="s">
        <v>681</v>
      </c>
      <c r="E76" s="31" t="s">
        <v>682</v>
      </c>
      <c r="F76">
        <v>2001</v>
      </c>
      <c r="G76" t="s">
        <v>563</v>
      </c>
      <c r="H76">
        <v>221</v>
      </c>
      <c r="I76">
        <v>331670</v>
      </c>
      <c r="J76" t="s">
        <v>50</v>
      </c>
      <c r="K76" s="26" t="s">
        <v>458</v>
      </c>
      <c r="L76" t="b">
        <v>1</v>
      </c>
      <c r="M76" s="20" t="s">
        <v>1119</v>
      </c>
      <c r="N76" s="26">
        <v>169</v>
      </c>
      <c r="O76" t="s">
        <v>375</v>
      </c>
      <c r="P76">
        <v>63.478055599999998</v>
      </c>
      <c r="Q76">
        <v>-162.03916670000001</v>
      </c>
      <c r="S76" t="s">
        <v>21</v>
      </c>
      <c r="T76" s="40">
        <v>0</v>
      </c>
      <c r="U76" s="40">
        <v>0</v>
      </c>
      <c r="V76">
        <v>0</v>
      </c>
      <c r="W76">
        <v>199.09</v>
      </c>
      <c r="X76">
        <v>100</v>
      </c>
      <c r="Y76">
        <v>0</v>
      </c>
      <c r="Z76">
        <v>208.14699999999999</v>
      </c>
      <c r="AA76">
        <v>12</v>
      </c>
      <c r="AI76">
        <v>124.89099999999999</v>
      </c>
      <c r="AJ76">
        <v>10</v>
      </c>
      <c r="AK76">
        <v>11.386000000000001</v>
      </c>
      <c r="AL76">
        <v>4</v>
      </c>
      <c r="AM76">
        <v>0</v>
      </c>
      <c r="AN76">
        <v>0</v>
      </c>
      <c r="AO76" s="30">
        <v>0</v>
      </c>
      <c r="AP76" s="30">
        <v>136.27699999999999</v>
      </c>
      <c r="AQ76" s="30">
        <v>14</v>
      </c>
      <c r="AR76">
        <v>0</v>
      </c>
      <c r="AS76" s="20">
        <v>543.51400000000001</v>
      </c>
      <c r="AT76">
        <v>126</v>
      </c>
      <c r="AU76">
        <v>12</v>
      </c>
      <c r="AV76" t="s">
        <v>1510</v>
      </c>
    </row>
    <row r="77" spans="1:48" hidden="1" x14ac:dyDescent="0.25">
      <c r="A77" t="s">
        <v>843</v>
      </c>
      <c r="B77" t="s">
        <v>266</v>
      </c>
      <c r="C77" t="s">
        <v>266</v>
      </c>
      <c r="D77" t="s">
        <v>845</v>
      </c>
      <c r="E77" s="31" t="s">
        <v>846</v>
      </c>
      <c r="F77">
        <v>2001</v>
      </c>
      <c r="G77" t="s">
        <v>844</v>
      </c>
      <c r="H77">
        <v>17898</v>
      </c>
      <c r="I77">
        <v>332560</v>
      </c>
      <c r="J77" t="s">
        <v>265</v>
      </c>
      <c r="K77" s="26" t="s">
        <v>458</v>
      </c>
      <c r="L77" t="b">
        <v>1</v>
      </c>
      <c r="M77" s="20" t="s">
        <v>1118</v>
      </c>
      <c r="N77" s="26">
        <v>339</v>
      </c>
      <c r="O77" t="s">
        <v>375</v>
      </c>
      <c r="P77">
        <v>57.122222200000003</v>
      </c>
      <c r="Q77">
        <v>-170.27500000000001</v>
      </c>
      <c r="S77" t="s">
        <v>21</v>
      </c>
      <c r="T77" s="40">
        <v>0</v>
      </c>
      <c r="U77" s="40">
        <v>0</v>
      </c>
      <c r="V77">
        <v>0</v>
      </c>
      <c r="W77">
        <v>570.51099999999997</v>
      </c>
      <c r="X77">
        <v>154</v>
      </c>
      <c r="Y77">
        <v>0</v>
      </c>
      <c r="Z77">
        <v>526.65700000000004</v>
      </c>
      <c r="AA77">
        <v>25</v>
      </c>
      <c r="AI77">
        <v>305.041</v>
      </c>
      <c r="AJ77">
        <v>31</v>
      </c>
      <c r="AK77">
        <v>280.85899999999998</v>
      </c>
      <c r="AL77">
        <v>15</v>
      </c>
      <c r="AM77">
        <v>0</v>
      </c>
      <c r="AN77">
        <v>0</v>
      </c>
      <c r="AO77" s="30">
        <v>0</v>
      </c>
      <c r="AP77" s="30">
        <v>585.9</v>
      </c>
      <c r="AQ77" s="30">
        <v>46</v>
      </c>
      <c r="AR77">
        <v>0</v>
      </c>
      <c r="AS77" s="20">
        <v>1683.068</v>
      </c>
      <c r="AT77">
        <v>225</v>
      </c>
      <c r="AU77">
        <v>12</v>
      </c>
      <c r="AV77" t="s">
        <v>1510</v>
      </c>
    </row>
    <row r="78" spans="1:48" hidden="1" x14ac:dyDescent="0.25">
      <c r="A78" t="s">
        <v>737</v>
      </c>
      <c r="B78" t="s">
        <v>283</v>
      </c>
      <c r="C78" t="s">
        <v>283</v>
      </c>
      <c r="D78" t="s">
        <v>740</v>
      </c>
      <c r="E78" s="31" t="s">
        <v>741</v>
      </c>
      <c r="F78">
        <v>2001</v>
      </c>
      <c r="G78" t="s">
        <v>738</v>
      </c>
      <c r="H78">
        <v>0</v>
      </c>
      <c r="I78">
        <v>332540</v>
      </c>
      <c r="J78" t="s">
        <v>739</v>
      </c>
      <c r="K78" s="26" t="s">
        <v>374</v>
      </c>
      <c r="L78" t="b">
        <v>1</v>
      </c>
      <c r="M78" s="20" t="s">
        <v>1116</v>
      </c>
      <c r="N78" s="26">
        <v>230</v>
      </c>
      <c r="O78" t="s">
        <v>375</v>
      </c>
      <c r="P78">
        <v>55.339722199999997</v>
      </c>
      <c r="Q78">
        <v>-160.49722220000001</v>
      </c>
      <c r="S78" t="s">
        <v>21</v>
      </c>
      <c r="T78" s="40">
        <v>0</v>
      </c>
      <c r="U78" s="40">
        <v>0</v>
      </c>
      <c r="V78">
        <v>0</v>
      </c>
      <c r="W78">
        <v>697.51800000000003</v>
      </c>
      <c r="X78">
        <v>302</v>
      </c>
      <c r="Y78">
        <v>0</v>
      </c>
      <c r="Z78">
        <v>615.04500000000007</v>
      </c>
      <c r="AA78">
        <v>186</v>
      </c>
      <c r="AI78">
        <v>279.32900000000001</v>
      </c>
      <c r="AJ78">
        <v>24</v>
      </c>
      <c r="AK78">
        <v>122.16299999999998</v>
      </c>
      <c r="AL78">
        <v>16</v>
      </c>
      <c r="AM78">
        <v>0</v>
      </c>
      <c r="AN78">
        <v>0</v>
      </c>
      <c r="AO78" s="30">
        <v>0</v>
      </c>
      <c r="AP78" s="30">
        <v>401.49199999999996</v>
      </c>
      <c r="AQ78" s="30">
        <v>40</v>
      </c>
      <c r="AR78">
        <v>0</v>
      </c>
      <c r="AS78" s="20">
        <v>1714.0549999999998</v>
      </c>
      <c r="AT78">
        <v>526</v>
      </c>
      <c r="AU78">
        <v>12</v>
      </c>
      <c r="AV78" t="s">
        <v>1510</v>
      </c>
    </row>
    <row r="79" spans="1:48" hidden="1" x14ac:dyDescent="0.25">
      <c r="A79" t="s">
        <v>683</v>
      </c>
      <c r="B79" t="s">
        <v>91</v>
      </c>
      <c r="C79" t="s">
        <v>91</v>
      </c>
      <c r="D79" t="s">
        <v>684</v>
      </c>
      <c r="E79" s="31" t="s">
        <v>685</v>
      </c>
      <c r="F79">
        <v>2001</v>
      </c>
      <c r="G79" t="s">
        <v>563</v>
      </c>
      <c r="H79">
        <v>221</v>
      </c>
      <c r="I79">
        <v>331590</v>
      </c>
      <c r="J79" t="s">
        <v>50</v>
      </c>
      <c r="K79" s="26" t="s">
        <v>458</v>
      </c>
      <c r="L79" t="b">
        <v>1</v>
      </c>
      <c r="M79" s="20" t="s">
        <v>1119</v>
      </c>
      <c r="N79" s="26">
        <v>169</v>
      </c>
      <c r="O79" t="s">
        <v>375</v>
      </c>
      <c r="P79">
        <v>63.694166699999997</v>
      </c>
      <c r="Q79">
        <v>-170.47888889999999</v>
      </c>
      <c r="S79" t="s">
        <v>21</v>
      </c>
      <c r="T79" s="40">
        <v>0</v>
      </c>
      <c r="U79" s="40">
        <v>0</v>
      </c>
      <c r="V79">
        <v>0</v>
      </c>
      <c r="W79">
        <v>437.33</v>
      </c>
      <c r="X79">
        <v>151</v>
      </c>
      <c r="Y79">
        <v>0</v>
      </c>
      <c r="Z79">
        <v>287.85399999999998</v>
      </c>
      <c r="AA79">
        <v>15</v>
      </c>
      <c r="AI79">
        <v>151.22199999999998</v>
      </c>
      <c r="AJ79">
        <v>15</v>
      </c>
      <c r="AK79">
        <v>67.66</v>
      </c>
      <c r="AL79">
        <v>9</v>
      </c>
      <c r="AM79">
        <v>0</v>
      </c>
      <c r="AN79">
        <v>0</v>
      </c>
      <c r="AO79" s="30">
        <v>0</v>
      </c>
      <c r="AP79" s="30">
        <v>218.88199999999998</v>
      </c>
      <c r="AQ79" s="30">
        <v>24</v>
      </c>
      <c r="AR79">
        <v>0</v>
      </c>
      <c r="AS79" s="20">
        <v>944.06600000000003</v>
      </c>
      <c r="AT79">
        <v>189</v>
      </c>
      <c r="AU79">
        <v>6</v>
      </c>
      <c r="AV79" t="s">
        <v>1510</v>
      </c>
    </row>
    <row r="80" spans="1:48" hidden="1" x14ac:dyDescent="0.25">
      <c r="A80" t="s">
        <v>686</v>
      </c>
      <c r="B80" t="s">
        <v>92</v>
      </c>
      <c r="C80" t="s">
        <v>92</v>
      </c>
      <c r="D80" t="s">
        <v>687</v>
      </c>
      <c r="E80" s="31" t="s">
        <v>688</v>
      </c>
      <c r="F80">
        <v>2001</v>
      </c>
      <c r="G80" t="s">
        <v>563</v>
      </c>
      <c r="H80">
        <v>221</v>
      </c>
      <c r="I80">
        <v>331600</v>
      </c>
      <c r="J80" t="s">
        <v>50</v>
      </c>
      <c r="K80" s="26" t="s">
        <v>458</v>
      </c>
      <c r="L80" t="b">
        <v>1</v>
      </c>
      <c r="M80" s="20" t="s">
        <v>1119</v>
      </c>
      <c r="N80" s="26">
        <v>169</v>
      </c>
      <c r="O80" t="s">
        <v>375</v>
      </c>
      <c r="P80">
        <v>61.8427778</v>
      </c>
      <c r="Q80">
        <v>-165.5816667</v>
      </c>
      <c r="S80" t="s">
        <v>21</v>
      </c>
      <c r="T80" s="40">
        <v>0</v>
      </c>
      <c r="U80" s="40">
        <v>0</v>
      </c>
      <c r="V80">
        <v>0</v>
      </c>
      <c r="W80">
        <v>292.7</v>
      </c>
      <c r="X80">
        <v>110</v>
      </c>
      <c r="Y80">
        <v>0</v>
      </c>
      <c r="Z80">
        <v>164.35599999999999</v>
      </c>
      <c r="AA80">
        <v>18</v>
      </c>
      <c r="AI80">
        <v>38.51</v>
      </c>
      <c r="AJ80">
        <v>7</v>
      </c>
      <c r="AK80">
        <v>8.911999999999999</v>
      </c>
      <c r="AL80">
        <v>6</v>
      </c>
      <c r="AM80">
        <v>0</v>
      </c>
      <c r="AN80">
        <v>0</v>
      </c>
      <c r="AO80" s="30">
        <v>0</v>
      </c>
      <c r="AP80" s="30">
        <v>47.421999999999997</v>
      </c>
      <c r="AQ80" s="30">
        <v>13</v>
      </c>
      <c r="AR80">
        <v>0</v>
      </c>
      <c r="AS80" s="20">
        <v>504.47800000000001</v>
      </c>
      <c r="AT80">
        <v>137</v>
      </c>
      <c r="AU80">
        <v>6</v>
      </c>
      <c r="AV80" t="s">
        <v>1510</v>
      </c>
    </row>
    <row r="81" spans="1:48" hidden="1" x14ac:dyDescent="0.25">
      <c r="A81" t="s">
        <v>689</v>
      </c>
      <c r="B81" t="s">
        <v>93</v>
      </c>
      <c r="C81" t="s">
        <v>93</v>
      </c>
      <c r="D81" t="s">
        <v>690</v>
      </c>
      <c r="E81" s="31" t="s">
        <v>691</v>
      </c>
      <c r="F81">
        <v>2001</v>
      </c>
      <c r="G81" t="s">
        <v>563</v>
      </c>
      <c r="H81">
        <v>221</v>
      </c>
      <c r="I81">
        <v>331610</v>
      </c>
      <c r="J81" t="s">
        <v>50</v>
      </c>
      <c r="K81" s="26" t="s">
        <v>458</v>
      </c>
      <c r="L81" t="b">
        <v>1</v>
      </c>
      <c r="M81" s="20" t="s">
        <v>1119</v>
      </c>
      <c r="N81" s="26">
        <v>169</v>
      </c>
      <c r="O81" t="s">
        <v>375</v>
      </c>
      <c r="P81">
        <v>66.603888900000001</v>
      </c>
      <c r="Q81">
        <v>-160.00694440000001</v>
      </c>
      <c r="S81" t="s">
        <v>21</v>
      </c>
      <c r="T81" s="40">
        <v>0</v>
      </c>
      <c r="U81" s="40">
        <v>0</v>
      </c>
      <c r="V81">
        <v>0</v>
      </c>
      <c r="W81">
        <v>376.75399999999996</v>
      </c>
      <c r="X81">
        <v>206</v>
      </c>
      <c r="Y81">
        <v>0</v>
      </c>
      <c r="Z81">
        <v>495.08100000000002</v>
      </c>
      <c r="AA81">
        <v>20</v>
      </c>
      <c r="AI81">
        <v>180.78300000000002</v>
      </c>
      <c r="AJ81">
        <v>19</v>
      </c>
      <c r="AK81">
        <v>33.699999999999996</v>
      </c>
      <c r="AL81">
        <v>8</v>
      </c>
      <c r="AM81">
        <v>0</v>
      </c>
      <c r="AN81">
        <v>0</v>
      </c>
      <c r="AO81" s="30">
        <v>0</v>
      </c>
      <c r="AP81" s="30">
        <v>214.483</v>
      </c>
      <c r="AQ81" s="30">
        <v>27</v>
      </c>
      <c r="AR81">
        <v>0</v>
      </c>
      <c r="AS81" s="20">
        <v>1086.3180000000002</v>
      </c>
      <c r="AT81">
        <v>250</v>
      </c>
      <c r="AU81">
        <v>6</v>
      </c>
      <c r="AV81" t="s">
        <v>1510</v>
      </c>
    </row>
    <row r="82" spans="1:48" hidden="1" x14ac:dyDescent="0.25">
      <c r="A82" t="s">
        <v>562</v>
      </c>
      <c r="B82" t="s">
        <v>51</v>
      </c>
      <c r="C82" t="s">
        <v>51</v>
      </c>
      <c r="D82" t="s">
        <v>564</v>
      </c>
      <c r="E82" s="31" t="s">
        <v>565</v>
      </c>
      <c r="F82">
        <v>2001</v>
      </c>
      <c r="G82" t="s">
        <v>563</v>
      </c>
      <c r="H82">
        <v>221</v>
      </c>
      <c r="I82">
        <v>331240</v>
      </c>
      <c r="J82" t="s">
        <v>50</v>
      </c>
      <c r="K82" s="26" t="s">
        <v>458</v>
      </c>
      <c r="L82" t="b">
        <v>1</v>
      </c>
      <c r="M82" s="20" t="s">
        <v>1119</v>
      </c>
      <c r="N82" s="26">
        <v>169</v>
      </c>
      <c r="O82" t="s">
        <v>375</v>
      </c>
      <c r="P82">
        <v>62.688888900000002</v>
      </c>
      <c r="Q82">
        <v>-164.6152778</v>
      </c>
      <c r="S82" t="s">
        <v>21</v>
      </c>
      <c r="T82" s="40">
        <v>0</v>
      </c>
      <c r="U82" s="40">
        <v>0</v>
      </c>
      <c r="V82">
        <v>0</v>
      </c>
      <c r="W82">
        <v>333.37599999999998</v>
      </c>
      <c r="X82">
        <v>153</v>
      </c>
      <c r="Y82">
        <v>0</v>
      </c>
      <c r="Z82">
        <v>243.035</v>
      </c>
      <c r="AA82">
        <v>13</v>
      </c>
      <c r="AI82">
        <v>145.416</v>
      </c>
      <c r="AJ82">
        <v>10</v>
      </c>
      <c r="AK82">
        <v>17.352999999999998</v>
      </c>
      <c r="AL82">
        <v>7</v>
      </c>
      <c r="AM82">
        <v>0</v>
      </c>
      <c r="AN82">
        <v>0</v>
      </c>
      <c r="AO82" s="30">
        <v>0</v>
      </c>
      <c r="AP82" s="30">
        <v>162.76900000000001</v>
      </c>
      <c r="AQ82" s="30">
        <v>17</v>
      </c>
      <c r="AR82">
        <v>0</v>
      </c>
      <c r="AS82" s="20">
        <v>739.18000000000006</v>
      </c>
      <c r="AT82">
        <v>183</v>
      </c>
      <c r="AU82">
        <v>12</v>
      </c>
      <c r="AV82" t="s">
        <v>1510</v>
      </c>
    </row>
    <row r="83" spans="1:48" hidden="1" x14ac:dyDescent="0.25">
      <c r="A83" t="s">
        <v>692</v>
      </c>
      <c r="B83" t="s">
        <v>94</v>
      </c>
      <c r="C83" t="s">
        <v>94</v>
      </c>
      <c r="D83" t="s">
        <v>693</v>
      </c>
      <c r="E83" s="31" t="s">
        <v>694</v>
      </c>
      <c r="F83">
        <v>2001</v>
      </c>
      <c r="G83" t="s">
        <v>563</v>
      </c>
      <c r="H83">
        <v>221</v>
      </c>
      <c r="I83">
        <v>331620</v>
      </c>
      <c r="J83" t="s">
        <v>50</v>
      </c>
      <c r="K83" s="26" t="s">
        <v>458</v>
      </c>
      <c r="L83" t="b">
        <v>1</v>
      </c>
      <c r="M83" s="20" t="s">
        <v>1119</v>
      </c>
      <c r="N83" s="26">
        <v>169</v>
      </c>
      <c r="O83" t="s">
        <v>375</v>
      </c>
      <c r="P83">
        <v>62.682222199999998</v>
      </c>
      <c r="Q83">
        <v>-159.56194439999999</v>
      </c>
      <c r="S83" t="s">
        <v>21</v>
      </c>
      <c r="T83" s="40">
        <v>0</v>
      </c>
      <c r="U83" s="40">
        <v>0</v>
      </c>
      <c r="V83">
        <v>0</v>
      </c>
      <c r="W83">
        <v>75.308999999999997</v>
      </c>
      <c r="X83">
        <v>58</v>
      </c>
      <c r="Y83">
        <v>0</v>
      </c>
      <c r="Z83">
        <v>84.415000000000006</v>
      </c>
      <c r="AA83">
        <v>7</v>
      </c>
      <c r="AI83">
        <v>32.122</v>
      </c>
      <c r="AJ83">
        <v>6</v>
      </c>
      <c r="AK83">
        <v>0</v>
      </c>
      <c r="AL83">
        <v>0</v>
      </c>
      <c r="AM83">
        <v>0</v>
      </c>
      <c r="AN83">
        <v>0</v>
      </c>
      <c r="AO83" s="30">
        <v>0</v>
      </c>
      <c r="AP83" s="30">
        <v>32.122</v>
      </c>
      <c r="AQ83" s="30">
        <v>6</v>
      </c>
      <c r="AR83">
        <v>0</v>
      </c>
      <c r="AS83" s="20">
        <v>191.846</v>
      </c>
      <c r="AT83">
        <v>70</v>
      </c>
      <c r="AU83">
        <v>12</v>
      </c>
      <c r="AV83" t="s">
        <v>1510</v>
      </c>
    </row>
    <row r="84" spans="1:48" hidden="1" x14ac:dyDescent="0.25">
      <c r="A84" t="s">
        <v>695</v>
      </c>
      <c r="B84" t="s">
        <v>95</v>
      </c>
      <c r="C84" t="s">
        <v>95</v>
      </c>
      <c r="D84" t="s">
        <v>696</v>
      </c>
      <c r="E84" s="31" t="s">
        <v>697</v>
      </c>
      <c r="F84">
        <v>2001</v>
      </c>
      <c r="G84" t="s">
        <v>563</v>
      </c>
      <c r="H84">
        <v>221</v>
      </c>
      <c r="I84">
        <v>331630</v>
      </c>
      <c r="J84" t="s">
        <v>50</v>
      </c>
      <c r="K84" s="26" t="s">
        <v>458</v>
      </c>
      <c r="L84" t="b">
        <v>1</v>
      </c>
      <c r="M84" s="20" t="s">
        <v>1119</v>
      </c>
      <c r="N84" s="26">
        <v>169</v>
      </c>
      <c r="O84" t="s">
        <v>375</v>
      </c>
      <c r="P84">
        <v>64.333888900000005</v>
      </c>
      <c r="Q84">
        <v>-161.1538889</v>
      </c>
      <c r="S84" t="s">
        <v>21</v>
      </c>
      <c r="T84" s="40">
        <v>0</v>
      </c>
      <c r="U84" s="40">
        <v>0</v>
      </c>
      <c r="V84">
        <v>0</v>
      </c>
      <c r="W84">
        <v>192.71600000000001</v>
      </c>
      <c r="X84">
        <v>69</v>
      </c>
      <c r="Y84">
        <v>0</v>
      </c>
      <c r="Z84">
        <v>145.26500000000001</v>
      </c>
      <c r="AA84">
        <v>12</v>
      </c>
      <c r="AI84">
        <v>43</v>
      </c>
      <c r="AJ84">
        <v>7</v>
      </c>
      <c r="AK84">
        <v>6.85</v>
      </c>
      <c r="AL84">
        <v>3</v>
      </c>
      <c r="AM84">
        <v>0</v>
      </c>
      <c r="AN84">
        <v>0</v>
      </c>
      <c r="AO84" s="30">
        <v>0</v>
      </c>
      <c r="AP84" s="30">
        <v>49.85</v>
      </c>
      <c r="AQ84" s="30">
        <v>10</v>
      </c>
      <c r="AR84">
        <v>0</v>
      </c>
      <c r="AS84" s="20">
        <v>387.83100000000002</v>
      </c>
      <c r="AT84">
        <v>89</v>
      </c>
      <c r="AU84">
        <v>12</v>
      </c>
      <c r="AV84" t="s">
        <v>1510</v>
      </c>
    </row>
    <row r="85" spans="1:48" hidden="1" x14ac:dyDescent="0.25">
      <c r="A85" t="s">
        <v>698</v>
      </c>
      <c r="B85" t="s">
        <v>96</v>
      </c>
      <c r="C85" t="s">
        <v>96</v>
      </c>
      <c r="D85" t="s">
        <v>699</v>
      </c>
      <c r="E85" s="31" t="s">
        <v>700</v>
      </c>
      <c r="F85">
        <v>2001</v>
      </c>
      <c r="G85" t="s">
        <v>563</v>
      </c>
      <c r="H85">
        <v>221</v>
      </c>
      <c r="I85">
        <v>331640</v>
      </c>
      <c r="J85" t="s">
        <v>50</v>
      </c>
      <c r="K85" s="26" t="s">
        <v>458</v>
      </c>
      <c r="L85" t="b">
        <v>1</v>
      </c>
      <c r="M85" s="20" t="s">
        <v>1119</v>
      </c>
      <c r="N85" s="26">
        <v>169</v>
      </c>
      <c r="O85" t="s">
        <v>375</v>
      </c>
      <c r="P85">
        <v>66.256666699999997</v>
      </c>
      <c r="Q85">
        <v>-166.07194440000001</v>
      </c>
      <c r="S85" t="s">
        <v>21</v>
      </c>
      <c r="T85" s="40">
        <v>0</v>
      </c>
      <c r="U85" s="40">
        <v>0</v>
      </c>
      <c r="V85">
        <v>0</v>
      </c>
      <c r="W85">
        <v>374.33299999999997</v>
      </c>
      <c r="X85">
        <v>161</v>
      </c>
      <c r="Y85">
        <v>0</v>
      </c>
      <c r="Z85">
        <v>271.66199999999998</v>
      </c>
      <c r="AA85">
        <v>14</v>
      </c>
      <c r="AI85">
        <v>80.920999999999992</v>
      </c>
      <c r="AJ85">
        <v>10</v>
      </c>
      <c r="AK85">
        <v>48.381999999999998</v>
      </c>
      <c r="AL85">
        <v>7</v>
      </c>
      <c r="AM85">
        <v>0</v>
      </c>
      <c r="AN85">
        <v>0</v>
      </c>
      <c r="AO85" s="30">
        <v>0</v>
      </c>
      <c r="AP85" s="30">
        <v>129.303</v>
      </c>
      <c r="AQ85" s="30">
        <v>17</v>
      </c>
      <c r="AR85">
        <v>0</v>
      </c>
      <c r="AS85" s="20">
        <v>775.298</v>
      </c>
      <c r="AT85">
        <v>191</v>
      </c>
      <c r="AU85">
        <v>12</v>
      </c>
      <c r="AV85" t="s">
        <v>1510</v>
      </c>
    </row>
    <row r="86" spans="1:48" hidden="1" x14ac:dyDescent="0.25">
      <c r="A86" t="s">
        <v>701</v>
      </c>
      <c r="B86" t="s">
        <v>97</v>
      </c>
      <c r="C86" t="s">
        <v>97</v>
      </c>
      <c r="D86" t="s">
        <v>702</v>
      </c>
      <c r="E86" s="31" t="s">
        <v>703</v>
      </c>
      <c r="F86">
        <v>2001</v>
      </c>
      <c r="G86" t="s">
        <v>563</v>
      </c>
      <c r="H86">
        <v>221</v>
      </c>
      <c r="I86">
        <v>331650</v>
      </c>
      <c r="J86" t="s">
        <v>50</v>
      </c>
      <c r="K86" s="26" t="s">
        <v>458</v>
      </c>
      <c r="L86" t="b">
        <v>1</v>
      </c>
      <c r="M86" s="20" t="s">
        <v>1119</v>
      </c>
      <c r="N86" s="26">
        <v>169</v>
      </c>
      <c r="O86" t="s">
        <v>375</v>
      </c>
      <c r="P86">
        <v>66.888055600000001</v>
      </c>
      <c r="Q86">
        <v>-157.13638889999999</v>
      </c>
      <c r="S86" t="s">
        <v>21</v>
      </c>
      <c r="T86" s="40">
        <v>0</v>
      </c>
      <c r="U86" s="40">
        <v>0</v>
      </c>
      <c r="V86">
        <v>0</v>
      </c>
      <c r="W86">
        <v>187.542</v>
      </c>
      <c r="X86">
        <v>59</v>
      </c>
      <c r="Y86">
        <v>0</v>
      </c>
      <c r="Z86">
        <v>401.62599999999998</v>
      </c>
      <c r="AA86">
        <v>9</v>
      </c>
      <c r="AI86">
        <v>74.760000000000005</v>
      </c>
      <c r="AJ86">
        <v>10</v>
      </c>
      <c r="AK86">
        <v>15.475000000000001</v>
      </c>
      <c r="AL86">
        <v>4</v>
      </c>
      <c r="AM86">
        <v>0</v>
      </c>
      <c r="AN86">
        <v>0</v>
      </c>
      <c r="AO86" s="30">
        <v>0</v>
      </c>
      <c r="AP86" s="30">
        <v>90.235000000000014</v>
      </c>
      <c r="AQ86" s="30">
        <v>14</v>
      </c>
      <c r="AR86">
        <v>0</v>
      </c>
      <c r="AS86" s="20">
        <v>679.40300000000002</v>
      </c>
      <c r="AT86">
        <v>82</v>
      </c>
      <c r="AU86">
        <v>12</v>
      </c>
      <c r="AV86" t="s">
        <v>1510</v>
      </c>
    </row>
    <row r="87" spans="1:48" hidden="1" x14ac:dyDescent="0.25">
      <c r="A87" t="s">
        <v>398</v>
      </c>
      <c r="B87" t="s">
        <v>44</v>
      </c>
      <c r="C87" t="s">
        <v>44</v>
      </c>
      <c r="D87" t="s">
        <v>399</v>
      </c>
      <c r="E87" s="31" t="s">
        <v>400</v>
      </c>
      <c r="F87">
        <v>2001</v>
      </c>
      <c r="G87" t="s">
        <v>380</v>
      </c>
      <c r="H87">
        <v>219</v>
      </c>
      <c r="I87">
        <v>331190</v>
      </c>
      <c r="J87" t="s">
        <v>30</v>
      </c>
      <c r="K87" s="26" t="s">
        <v>374</v>
      </c>
      <c r="L87" t="b">
        <v>1</v>
      </c>
      <c r="M87" s="20" t="s">
        <v>1116</v>
      </c>
      <c r="N87" s="26">
        <v>2</v>
      </c>
      <c r="O87" t="s">
        <v>375</v>
      </c>
      <c r="P87">
        <v>59.4583333</v>
      </c>
      <c r="Q87">
        <v>-135.31388889999999</v>
      </c>
      <c r="S87" t="s">
        <v>21</v>
      </c>
      <c r="T87" s="40">
        <v>0</v>
      </c>
      <c r="U87" s="40">
        <v>0</v>
      </c>
      <c r="V87">
        <v>0</v>
      </c>
      <c r="W87">
        <v>1411.011</v>
      </c>
      <c r="X87">
        <v>552</v>
      </c>
      <c r="Y87">
        <v>0</v>
      </c>
      <c r="Z87">
        <v>3048.5440000000003</v>
      </c>
      <c r="AA87">
        <v>305</v>
      </c>
      <c r="AI87">
        <v>447.28199999999998</v>
      </c>
      <c r="AJ87">
        <v>42</v>
      </c>
      <c r="AK87">
        <v>650.72</v>
      </c>
      <c r="AL87">
        <v>29</v>
      </c>
      <c r="AM87">
        <v>0</v>
      </c>
      <c r="AN87">
        <v>0</v>
      </c>
      <c r="AO87" s="30">
        <v>0</v>
      </c>
      <c r="AP87" s="30">
        <v>1098.002</v>
      </c>
      <c r="AQ87" s="30">
        <v>71</v>
      </c>
      <c r="AR87">
        <v>0</v>
      </c>
      <c r="AS87" s="20">
        <v>5557.5570000000007</v>
      </c>
      <c r="AT87">
        <v>918</v>
      </c>
      <c r="AU87">
        <v>12</v>
      </c>
      <c r="AV87" t="s">
        <v>1510</v>
      </c>
    </row>
    <row r="88" spans="1:48" hidden="1" x14ac:dyDescent="0.25">
      <c r="A88" t="s">
        <v>867</v>
      </c>
      <c r="B88" t="s">
        <v>215</v>
      </c>
      <c r="C88" t="s">
        <v>215</v>
      </c>
      <c r="D88" t="s">
        <v>868</v>
      </c>
      <c r="E88" s="31" t="s">
        <v>869</v>
      </c>
      <c r="F88">
        <v>2001</v>
      </c>
      <c r="G88" t="s">
        <v>858</v>
      </c>
      <c r="H88">
        <v>12485</v>
      </c>
      <c r="I88">
        <v>332260</v>
      </c>
      <c r="J88" t="s">
        <v>211</v>
      </c>
      <c r="K88" s="26" t="s">
        <v>374</v>
      </c>
      <c r="L88" t="b">
        <v>1</v>
      </c>
      <c r="M88" s="20" t="s">
        <v>1119</v>
      </c>
      <c r="N88" s="26">
        <v>343</v>
      </c>
      <c r="O88" t="s">
        <v>375</v>
      </c>
      <c r="P88">
        <v>61.702500000000001</v>
      </c>
      <c r="Q88">
        <v>-157.1697222</v>
      </c>
      <c r="S88" t="s">
        <v>21</v>
      </c>
      <c r="T88" s="40">
        <v>0</v>
      </c>
      <c r="U88" s="40">
        <v>0</v>
      </c>
      <c r="V88">
        <v>0</v>
      </c>
      <c r="W88">
        <v>55.347000000000001</v>
      </c>
      <c r="X88">
        <v>37</v>
      </c>
      <c r="Y88">
        <v>0</v>
      </c>
      <c r="Z88">
        <v>26.262</v>
      </c>
      <c r="AA88">
        <v>4</v>
      </c>
      <c r="AI88">
        <v>11.59</v>
      </c>
      <c r="AJ88">
        <v>3</v>
      </c>
      <c r="AK88">
        <v>8.2509999999999994</v>
      </c>
      <c r="AL88">
        <v>3</v>
      </c>
      <c r="AM88">
        <v>0</v>
      </c>
      <c r="AN88">
        <v>1</v>
      </c>
      <c r="AO88" s="30">
        <v>0</v>
      </c>
      <c r="AP88" s="30">
        <v>19.841000000000001</v>
      </c>
      <c r="AQ88" s="30">
        <v>6</v>
      </c>
      <c r="AR88">
        <v>0</v>
      </c>
      <c r="AS88" s="20">
        <v>101.45000000000002</v>
      </c>
      <c r="AT88">
        <v>48</v>
      </c>
      <c r="AU88">
        <v>12</v>
      </c>
      <c r="AV88" t="s">
        <v>1510</v>
      </c>
    </row>
    <row r="89" spans="1:48" hidden="1" x14ac:dyDescent="0.25">
      <c r="A89" t="s">
        <v>707</v>
      </c>
      <c r="B89" t="s">
        <v>98</v>
      </c>
      <c r="C89" t="s">
        <v>98</v>
      </c>
      <c r="D89" t="s">
        <v>708</v>
      </c>
      <c r="E89" s="31" t="s">
        <v>706</v>
      </c>
      <c r="F89">
        <v>2001</v>
      </c>
      <c r="G89" t="s">
        <v>563</v>
      </c>
      <c r="H89">
        <v>221</v>
      </c>
      <c r="I89">
        <v>331680</v>
      </c>
      <c r="J89" t="s">
        <v>50</v>
      </c>
      <c r="K89" s="26" t="s">
        <v>458</v>
      </c>
      <c r="L89" t="b">
        <v>1</v>
      </c>
      <c r="M89" s="20" t="s">
        <v>1119</v>
      </c>
      <c r="N89" s="26">
        <v>169</v>
      </c>
      <c r="O89" t="s">
        <v>375</v>
      </c>
      <c r="P89">
        <v>63.522222200000002</v>
      </c>
      <c r="Q89">
        <v>-162.28805560000001</v>
      </c>
      <c r="S89" t="s">
        <v>21</v>
      </c>
      <c r="T89" s="40">
        <v>0</v>
      </c>
      <c r="U89" s="40">
        <v>0</v>
      </c>
      <c r="V89">
        <v>0</v>
      </c>
      <c r="W89">
        <v>259.65800000000002</v>
      </c>
      <c r="X89">
        <v>142</v>
      </c>
      <c r="Y89">
        <v>0</v>
      </c>
      <c r="Z89">
        <v>297.83000000000004</v>
      </c>
      <c r="AA89">
        <v>10</v>
      </c>
      <c r="AI89">
        <v>112.77</v>
      </c>
      <c r="AJ89">
        <v>13</v>
      </c>
      <c r="AK89">
        <v>7.3390000000000004</v>
      </c>
      <c r="AL89">
        <v>3</v>
      </c>
      <c r="AM89">
        <v>0</v>
      </c>
      <c r="AN89">
        <v>0</v>
      </c>
      <c r="AO89" s="30">
        <v>0</v>
      </c>
      <c r="AP89" s="30">
        <v>120.10899999999999</v>
      </c>
      <c r="AQ89" s="30">
        <v>16</v>
      </c>
      <c r="AR89">
        <v>0</v>
      </c>
      <c r="AS89" s="20">
        <v>677.59699999999998</v>
      </c>
      <c r="AT89">
        <v>167</v>
      </c>
      <c r="AU89">
        <v>12</v>
      </c>
      <c r="AV89" t="s">
        <v>1510</v>
      </c>
    </row>
    <row r="90" spans="1:48" hidden="1" x14ac:dyDescent="0.25">
      <c r="A90" t="s">
        <v>870</v>
      </c>
      <c r="B90" t="s">
        <v>216</v>
      </c>
      <c r="C90" t="s">
        <v>216</v>
      </c>
      <c r="D90" t="s">
        <v>873</v>
      </c>
      <c r="E90" s="31" t="s">
        <v>874</v>
      </c>
      <c r="F90">
        <v>2001</v>
      </c>
      <c r="G90" t="s">
        <v>858</v>
      </c>
      <c r="H90">
        <v>12485</v>
      </c>
      <c r="I90">
        <v>332270</v>
      </c>
      <c r="J90" t="s">
        <v>211</v>
      </c>
      <c r="K90" s="26" t="s">
        <v>374</v>
      </c>
      <c r="L90" t="b">
        <v>1</v>
      </c>
      <c r="M90" s="20" t="s">
        <v>1119</v>
      </c>
      <c r="N90" s="26">
        <v>343</v>
      </c>
      <c r="O90" t="s">
        <v>375</v>
      </c>
      <c r="P90">
        <v>61.783055599999997</v>
      </c>
      <c r="Q90">
        <v>-156.58805559999999</v>
      </c>
      <c r="S90" t="s">
        <v>21</v>
      </c>
      <c r="T90" s="40">
        <v>0</v>
      </c>
      <c r="U90" s="40">
        <v>0</v>
      </c>
      <c r="V90">
        <v>0</v>
      </c>
      <c r="W90">
        <v>28.829000000000001</v>
      </c>
      <c r="X90">
        <v>20</v>
      </c>
      <c r="Y90">
        <v>0</v>
      </c>
      <c r="Z90">
        <v>21.783000000000001</v>
      </c>
      <c r="AA90">
        <v>2</v>
      </c>
      <c r="AI90">
        <v>3.6399999999999997</v>
      </c>
      <c r="AJ90">
        <v>2</v>
      </c>
      <c r="AK90">
        <v>0.16899999999999998</v>
      </c>
      <c r="AL90">
        <v>1</v>
      </c>
      <c r="AM90">
        <v>0</v>
      </c>
      <c r="AN90">
        <v>1</v>
      </c>
      <c r="AO90" s="30">
        <v>0</v>
      </c>
      <c r="AP90" s="30">
        <v>3.8089999999999997</v>
      </c>
      <c r="AQ90" s="30">
        <v>3</v>
      </c>
      <c r="AR90">
        <v>0</v>
      </c>
      <c r="AS90" s="20">
        <v>54.420999999999999</v>
      </c>
      <c r="AT90">
        <v>26</v>
      </c>
      <c r="AU90">
        <v>11</v>
      </c>
      <c r="AV90" t="s">
        <v>1510</v>
      </c>
    </row>
    <row r="91" spans="1:48" hidden="1" x14ac:dyDescent="0.25">
      <c r="A91" t="s">
        <v>379</v>
      </c>
      <c r="B91" t="s">
        <v>1132</v>
      </c>
      <c r="C91" t="s">
        <v>31</v>
      </c>
      <c r="D91" t="s">
        <v>381</v>
      </c>
      <c r="E91" s="31" t="s">
        <v>382</v>
      </c>
      <c r="F91">
        <v>2001</v>
      </c>
      <c r="G91" t="s">
        <v>380</v>
      </c>
      <c r="H91">
        <v>219</v>
      </c>
      <c r="I91">
        <v>331050</v>
      </c>
      <c r="J91" t="s">
        <v>30</v>
      </c>
      <c r="K91" s="26" t="s">
        <v>374</v>
      </c>
      <c r="L91" t="b">
        <v>1</v>
      </c>
      <c r="M91" s="20" t="s">
        <v>1116</v>
      </c>
      <c r="N91" s="26">
        <v>2</v>
      </c>
      <c r="O91" t="s">
        <v>375</v>
      </c>
      <c r="P91">
        <v>66.565555599999996</v>
      </c>
      <c r="Q91">
        <v>-152.64555559999999</v>
      </c>
      <c r="S91" t="s">
        <v>21</v>
      </c>
      <c r="T91" s="40">
        <v>0</v>
      </c>
      <c r="U91" s="40">
        <v>0</v>
      </c>
      <c r="V91">
        <v>0</v>
      </c>
      <c r="W91">
        <v>101.70100000000001</v>
      </c>
      <c r="X91">
        <v>69</v>
      </c>
      <c r="Y91">
        <v>0</v>
      </c>
      <c r="Z91">
        <v>23.39</v>
      </c>
      <c r="AA91">
        <v>16</v>
      </c>
      <c r="AI91">
        <v>58.526999999999994</v>
      </c>
      <c r="AJ91">
        <v>17</v>
      </c>
      <c r="AK91">
        <v>71.996000000000009</v>
      </c>
      <c r="AL91">
        <v>5</v>
      </c>
      <c r="AM91">
        <v>0</v>
      </c>
      <c r="AN91">
        <v>0</v>
      </c>
      <c r="AO91" s="30">
        <v>0</v>
      </c>
      <c r="AP91" s="30">
        <v>130.523</v>
      </c>
      <c r="AQ91" s="30">
        <v>22</v>
      </c>
      <c r="AR91">
        <v>0</v>
      </c>
      <c r="AS91" s="20">
        <v>255.614</v>
      </c>
      <c r="AT91">
        <v>106</v>
      </c>
      <c r="AU91">
        <v>12</v>
      </c>
      <c r="AV91" t="s">
        <v>1510</v>
      </c>
    </row>
    <row r="92" spans="1:48" hidden="1" x14ac:dyDescent="0.25">
      <c r="A92" t="s">
        <v>929</v>
      </c>
      <c r="B92" t="s">
        <v>273</v>
      </c>
      <c r="C92" t="s">
        <v>273</v>
      </c>
      <c r="D92" t="s">
        <v>931</v>
      </c>
      <c r="E92" s="31" t="s">
        <v>932</v>
      </c>
      <c r="F92">
        <v>2001</v>
      </c>
      <c r="G92" t="s">
        <v>930</v>
      </c>
      <c r="H92" t="s">
        <v>582</v>
      </c>
      <c r="I92">
        <v>332580</v>
      </c>
      <c r="J92" t="s">
        <v>272</v>
      </c>
      <c r="K92" s="26" t="s">
        <v>458</v>
      </c>
      <c r="L92" t="b">
        <v>1</v>
      </c>
      <c r="M92" s="20" t="s">
        <v>1118</v>
      </c>
      <c r="N92" s="26">
        <v>394</v>
      </c>
      <c r="O92" t="s">
        <v>375</v>
      </c>
      <c r="P92">
        <v>62.9886111</v>
      </c>
      <c r="Q92">
        <v>-156.06416669999999</v>
      </c>
      <c r="S92" t="s">
        <v>21</v>
      </c>
      <c r="T92" s="40">
        <v>0</v>
      </c>
      <c r="U92" s="40">
        <v>0</v>
      </c>
      <c r="V92">
        <v>0</v>
      </c>
      <c r="W92">
        <v>38.564</v>
      </c>
      <c r="X92">
        <v>28</v>
      </c>
      <c r="Y92">
        <v>0</v>
      </c>
      <c r="Z92">
        <v>50.265000000000001</v>
      </c>
      <c r="AA92">
        <v>13</v>
      </c>
      <c r="AI92">
        <v>28.628999999999998</v>
      </c>
      <c r="AJ92">
        <v>6</v>
      </c>
      <c r="AK92">
        <v>1.0430000000000001</v>
      </c>
      <c r="AL92">
        <v>1</v>
      </c>
      <c r="AM92">
        <v>0</v>
      </c>
      <c r="AN92">
        <v>0</v>
      </c>
      <c r="AO92" s="30">
        <v>0</v>
      </c>
      <c r="AP92" s="30">
        <v>29.671999999999997</v>
      </c>
      <c r="AQ92" s="30">
        <v>7</v>
      </c>
      <c r="AR92">
        <v>0</v>
      </c>
      <c r="AS92" s="20">
        <v>118.50099999999999</v>
      </c>
      <c r="AT92">
        <v>48</v>
      </c>
      <c r="AU92">
        <v>12</v>
      </c>
      <c r="AV92" t="s">
        <v>1510</v>
      </c>
    </row>
    <row r="93" spans="1:48" hidden="1" x14ac:dyDescent="0.25">
      <c r="A93" t="s">
        <v>527</v>
      </c>
      <c r="B93" t="s">
        <v>277</v>
      </c>
      <c r="C93" t="s">
        <v>277</v>
      </c>
      <c r="D93" t="s">
        <v>529</v>
      </c>
      <c r="E93" s="31" t="s">
        <v>530</v>
      </c>
      <c r="F93">
        <v>2001</v>
      </c>
      <c r="G93" t="s">
        <v>528</v>
      </c>
      <c r="H93">
        <v>18474</v>
      </c>
      <c r="I93">
        <v>332600</v>
      </c>
      <c r="J93" t="s">
        <v>276</v>
      </c>
      <c r="K93" s="26" t="s">
        <v>374</v>
      </c>
      <c r="L93" t="b">
        <v>1</v>
      </c>
      <c r="M93" s="20" t="s">
        <v>1116</v>
      </c>
      <c r="N93" s="26">
        <v>92</v>
      </c>
      <c r="O93" t="s">
        <v>375</v>
      </c>
      <c r="P93">
        <v>65.171944400000001</v>
      </c>
      <c r="Q93">
        <v>-152.07888890000001</v>
      </c>
      <c r="S93" t="s">
        <v>21</v>
      </c>
      <c r="T93" s="40">
        <v>0</v>
      </c>
      <c r="U93" s="40">
        <v>0</v>
      </c>
      <c r="V93">
        <v>0</v>
      </c>
      <c r="W93">
        <v>159.70800000000003</v>
      </c>
      <c r="X93">
        <v>113</v>
      </c>
      <c r="Y93">
        <v>0</v>
      </c>
      <c r="Z93">
        <v>268.68400000000003</v>
      </c>
      <c r="AA93">
        <v>48</v>
      </c>
      <c r="AI93">
        <v>47.996000000000002</v>
      </c>
      <c r="AJ93">
        <v>10</v>
      </c>
      <c r="AK93">
        <v>119.95099999999999</v>
      </c>
      <c r="AL93">
        <v>10</v>
      </c>
      <c r="AM93">
        <v>0</v>
      </c>
      <c r="AN93">
        <v>0</v>
      </c>
      <c r="AO93" s="30">
        <v>0</v>
      </c>
      <c r="AP93" s="30">
        <v>167.947</v>
      </c>
      <c r="AQ93" s="30">
        <v>20</v>
      </c>
      <c r="AR93">
        <v>0</v>
      </c>
      <c r="AS93" s="20">
        <v>596.33900000000006</v>
      </c>
      <c r="AT93">
        <v>178</v>
      </c>
      <c r="AU93">
        <v>12</v>
      </c>
      <c r="AV93" t="s">
        <v>1510</v>
      </c>
    </row>
    <row r="94" spans="1:48" hidden="1" x14ac:dyDescent="0.25">
      <c r="A94" t="s">
        <v>504</v>
      </c>
      <c r="B94" t="s">
        <v>99</v>
      </c>
      <c r="C94" t="s">
        <v>99</v>
      </c>
      <c r="D94" t="s">
        <v>507</v>
      </c>
      <c r="E94" s="31" t="s">
        <v>508</v>
      </c>
      <c r="F94">
        <v>2001</v>
      </c>
      <c r="G94" t="s">
        <v>505</v>
      </c>
      <c r="H94">
        <v>18521</v>
      </c>
      <c r="I94">
        <v>331685</v>
      </c>
      <c r="J94" t="s">
        <v>506</v>
      </c>
      <c r="K94" s="26" t="s">
        <v>374</v>
      </c>
      <c r="L94" t="b">
        <v>1</v>
      </c>
      <c r="M94" s="20" t="s">
        <v>1116</v>
      </c>
      <c r="N94" s="26">
        <v>61</v>
      </c>
      <c r="O94" t="s">
        <v>489</v>
      </c>
      <c r="P94">
        <v>65.263611100000006</v>
      </c>
      <c r="Q94">
        <v>-166.3608333</v>
      </c>
      <c r="S94" t="s">
        <v>21</v>
      </c>
      <c r="T94" s="40">
        <v>0</v>
      </c>
      <c r="U94" s="40">
        <v>0</v>
      </c>
      <c r="V94">
        <v>0</v>
      </c>
      <c r="W94">
        <v>133.864</v>
      </c>
      <c r="X94">
        <v>73</v>
      </c>
      <c r="Y94">
        <v>0</v>
      </c>
      <c r="Z94">
        <v>186.154</v>
      </c>
      <c r="AA94">
        <v>21</v>
      </c>
      <c r="AI94">
        <v>20.044999999999998</v>
      </c>
      <c r="AJ94">
        <v>5</v>
      </c>
      <c r="AK94">
        <v>18.393000000000001</v>
      </c>
      <c r="AL94">
        <v>3</v>
      </c>
      <c r="AM94">
        <v>0</v>
      </c>
      <c r="AN94">
        <v>0</v>
      </c>
      <c r="AO94" s="30">
        <v>0</v>
      </c>
      <c r="AP94" s="30">
        <v>38.438000000000002</v>
      </c>
      <c r="AQ94" s="30">
        <v>8</v>
      </c>
      <c r="AR94">
        <v>0</v>
      </c>
      <c r="AS94" s="20">
        <v>358.45599999999996</v>
      </c>
      <c r="AT94">
        <v>101</v>
      </c>
      <c r="AU94">
        <v>12</v>
      </c>
      <c r="AV94" t="s">
        <v>1510</v>
      </c>
    </row>
    <row r="95" spans="1:48" hidden="1" x14ac:dyDescent="0.25">
      <c r="A95" t="s">
        <v>893</v>
      </c>
      <c r="B95" t="s">
        <v>287</v>
      </c>
      <c r="C95" t="s">
        <v>287</v>
      </c>
      <c r="D95" t="s">
        <v>895</v>
      </c>
      <c r="E95" s="31" t="s">
        <v>896</v>
      </c>
      <c r="F95">
        <v>2001</v>
      </c>
      <c r="G95" t="s">
        <v>894</v>
      </c>
      <c r="H95">
        <v>18541</v>
      </c>
      <c r="I95">
        <v>332630</v>
      </c>
      <c r="J95" t="s">
        <v>286</v>
      </c>
      <c r="K95" s="26" t="s">
        <v>458</v>
      </c>
      <c r="L95" t="b">
        <v>1</v>
      </c>
      <c r="M95" s="20" t="s">
        <v>1118</v>
      </c>
      <c r="N95" s="26">
        <v>363</v>
      </c>
      <c r="O95" t="s">
        <v>375</v>
      </c>
      <c r="P95">
        <v>57.780833299999998</v>
      </c>
      <c r="Q95">
        <v>-135.2188889</v>
      </c>
      <c r="S95" t="s">
        <v>21</v>
      </c>
      <c r="T95" s="40">
        <v>0</v>
      </c>
      <c r="U95" s="40">
        <v>0</v>
      </c>
      <c r="V95">
        <v>0</v>
      </c>
      <c r="W95">
        <v>112.06200000000001</v>
      </c>
      <c r="X95">
        <v>95</v>
      </c>
      <c r="Y95">
        <v>0</v>
      </c>
      <c r="Z95">
        <v>66.503</v>
      </c>
      <c r="AA95">
        <v>27</v>
      </c>
      <c r="AI95">
        <v>21.658999999999999</v>
      </c>
      <c r="AJ95">
        <v>10</v>
      </c>
      <c r="AK95">
        <v>0.87100000000000011</v>
      </c>
      <c r="AL95">
        <v>1</v>
      </c>
      <c r="AM95">
        <v>0</v>
      </c>
      <c r="AN95">
        <v>0</v>
      </c>
      <c r="AO95" s="30">
        <v>0</v>
      </c>
      <c r="AP95" s="30">
        <v>22.529999999999998</v>
      </c>
      <c r="AQ95" s="30">
        <v>11</v>
      </c>
      <c r="AR95">
        <v>0</v>
      </c>
      <c r="AS95" s="20">
        <v>201.09500000000003</v>
      </c>
      <c r="AT95">
        <v>133</v>
      </c>
      <c r="AU95">
        <v>12</v>
      </c>
      <c r="AV95" t="s">
        <v>1510</v>
      </c>
    </row>
    <row r="96" spans="1:48" hidden="1" x14ac:dyDescent="0.25">
      <c r="A96" t="s">
        <v>435</v>
      </c>
      <c r="B96" t="s">
        <v>46</v>
      </c>
      <c r="C96" t="s">
        <v>46</v>
      </c>
      <c r="D96" t="s">
        <v>436</v>
      </c>
      <c r="E96" s="31" t="s">
        <v>437</v>
      </c>
      <c r="F96">
        <v>2001</v>
      </c>
      <c r="G96" t="s">
        <v>380</v>
      </c>
      <c r="H96">
        <v>219</v>
      </c>
      <c r="I96">
        <v>331200</v>
      </c>
      <c r="J96" t="s">
        <v>30</v>
      </c>
      <c r="K96" s="26" t="s">
        <v>374</v>
      </c>
      <c r="L96" t="b">
        <v>1</v>
      </c>
      <c r="M96" s="20" t="s">
        <v>1116</v>
      </c>
      <c r="N96" s="26">
        <v>2</v>
      </c>
      <c r="O96" t="s">
        <v>375</v>
      </c>
      <c r="P96">
        <v>63.135051199999999</v>
      </c>
      <c r="Q96">
        <v>-142.52387959999999</v>
      </c>
      <c r="S96" t="s">
        <v>21</v>
      </c>
      <c r="T96" s="40">
        <v>0</v>
      </c>
      <c r="U96" s="40">
        <v>0</v>
      </c>
      <c r="V96">
        <v>0</v>
      </c>
      <c r="W96">
        <v>77.311000000000007</v>
      </c>
      <c r="X96">
        <v>49</v>
      </c>
      <c r="Y96">
        <v>0</v>
      </c>
      <c r="Z96">
        <v>12.990999999999998</v>
      </c>
      <c r="AA96">
        <v>7</v>
      </c>
      <c r="AI96">
        <v>28.390999999999998</v>
      </c>
      <c r="AJ96">
        <v>3</v>
      </c>
      <c r="AK96">
        <v>38.28</v>
      </c>
      <c r="AL96">
        <v>2</v>
      </c>
      <c r="AM96">
        <v>0</v>
      </c>
      <c r="AN96">
        <v>0</v>
      </c>
      <c r="AO96" s="30">
        <v>0</v>
      </c>
      <c r="AP96" s="30">
        <v>66.670999999999992</v>
      </c>
      <c r="AQ96" s="30">
        <v>5</v>
      </c>
      <c r="AR96">
        <v>0</v>
      </c>
      <c r="AS96" s="20">
        <v>156.97299999999998</v>
      </c>
      <c r="AT96">
        <v>59</v>
      </c>
      <c r="AU96">
        <v>11</v>
      </c>
      <c r="AV96" t="s">
        <v>1510</v>
      </c>
    </row>
    <row r="97" spans="1:48" hidden="1" x14ac:dyDescent="0.25">
      <c r="A97" t="s">
        <v>423</v>
      </c>
      <c r="B97" t="s">
        <v>1152</v>
      </c>
      <c r="C97" s="19" t="s">
        <v>47</v>
      </c>
      <c r="D97" s="19" t="s">
        <v>424</v>
      </c>
      <c r="E97" s="21" t="s">
        <v>422</v>
      </c>
      <c r="F97" s="26">
        <v>2001</v>
      </c>
      <c r="G97" s="19" t="s">
        <v>380</v>
      </c>
      <c r="H97" s="26">
        <v>219</v>
      </c>
      <c r="I97" s="19">
        <v>331210</v>
      </c>
      <c r="J97" t="s">
        <v>30</v>
      </c>
      <c r="K97" s="19" t="s">
        <v>374</v>
      </c>
      <c r="L97" s="20" t="b">
        <v>1</v>
      </c>
      <c r="M97" s="20" t="s">
        <v>1116</v>
      </c>
      <c r="N97" s="19">
        <v>2</v>
      </c>
      <c r="O97" s="19" t="s">
        <v>375</v>
      </c>
      <c r="P97" s="20">
        <v>55.687777799999999</v>
      </c>
      <c r="Q97" s="20">
        <v>-132.52222219999999</v>
      </c>
      <c r="R97" s="19"/>
      <c r="S97" s="19" t="s">
        <v>21</v>
      </c>
      <c r="T97" s="40">
        <v>0</v>
      </c>
      <c r="U97" s="40">
        <v>0</v>
      </c>
      <c r="V97">
        <v>0</v>
      </c>
      <c r="W97">
        <v>330.10900000000004</v>
      </c>
      <c r="X97">
        <v>149</v>
      </c>
      <c r="Y97">
        <v>0</v>
      </c>
      <c r="Z97">
        <v>276.62</v>
      </c>
      <c r="AA97">
        <v>50</v>
      </c>
      <c r="AI97">
        <v>141.017</v>
      </c>
      <c r="AJ97">
        <v>28</v>
      </c>
      <c r="AK97">
        <v>278.54200000000003</v>
      </c>
      <c r="AL97">
        <v>22</v>
      </c>
      <c r="AM97">
        <v>0</v>
      </c>
      <c r="AN97">
        <v>0</v>
      </c>
      <c r="AO97" s="30">
        <v>0</v>
      </c>
      <c r="AP97" s="30">
        <v>419.55900000000003</v>
      </c>
      <c r="AQ97" s="30">
        <v>50</v>
      </c>
      <c r="AR97">
        <v>0</v>
      </c>
      <c r="AS97" s="20">
        <v>1026.288</v>
      </c>
      <c r="AT97">
        <v>240</v>
      </c>
      <c r="AU97">
        <v>12</v>
      </c>
      <c r="AV97" t="s">
        <v>1510</v>
      </c>
    </row>
    <row r="98" spans="1:48" hidden="1" x14ac:dyDescent="0.25">
      <c r="A98" t="s">
        <v>709</v>
      </c>
      <c r="B98" t="s">
        <v>100</v>
      </c>
      <c r="C98" s="19" t="s">
        <v>100</v>
      </c>
      <c r="D98" s="19" t="s">
        <v>710</v>
      </c>
      <c r="E98" s="21" t="s">
        <v>711</v>
      </c>
      <c r="F98" s="26">
        <v>2001</v>
      </c>
      <c r="G98" s="19" t="s">
        <v>563</v>
      </c>
      <c r="H98" s="26">
        <v>221</v>
      </c>
      <c r="I98" s="19">
        <v>331690</v>
      </c>
      <c r="J98" t="s">
        <v>50</v>
      </c>
      <c r="K98" s="19" t="s">
        <v>458</v>
      </c>
      <c r="L98" s="20" t="b">
        <v>1</v>
      </c>
      <c r="M98" s="20" t="s">
        <v>1119</v>
      </c>
      <c r="N98" s="19">
        <v>169</v>
      </c>
      <c r="O98" s="19" t="s">
        <v>375</v>
      </c>
      <c r="P98" s="20">
        <v>59.061944400000002</v>
      </c>
      <c r="Q98" s="20">
        <v>-160.37638889999999</v>
      </c>
      <c r="R98" s="19"/>
      <c r="S98" s="19" t="s">
        <v>21</v>
      </c>
      <c r="T98" s="40">
        <v>0</v>
      </c>
      <c r="U98" s="40">
        <v>0</v>
      </c>
      <c r="V98">
        <v>0</v>
      </c>
      <c r="W98">
        <v>555.82799999999997</v>
      </c>
      <c r="X98">
        <v>249</v>
      </c>
      <c r="Y98">
        <v>0</v>
      </c>
      <c r="Z98">
        <v>402.41800000000001</v>
      </c>
      <c r="AA98">
        <v>16</v>
      </c>
      <c r="AI98">
        <v>175.137</v>
      </c>
      <c r="AJ98">
        <v>22</v>
      </c>
      <c r="AK98">
        <v>35.47</v>
      </c>
      <c r="AL98">
        <v>7</v>
      </c>
      <c r="AM98">
        <v>0</v>
      </c>
      <c r="AN98">
        <v>0</v>
      </c>
      <c r="AO98" s="30">
        <v>0</v>
      </c>
      <c r="AP98" s="30">
        <v>210.607</v>
      </c>
      <c r="AQ98" s="30">
        <v>29</v>
      </c>
      <c r="AR98">
        <v>0</v>
      </c>
      <c r="AS98" s="20">
        <v>1168.8530000000001</v>
      </c>
      <c r="AT98">
        <v>292</v>
      </c>
      <c r="AU98">
        <v>12</v>
      </c>
      <c r="AV98" t="s">
        <v>1510</v>
      </c>
    </row>
    <row r="99" spans="1:48" hidden="1" x14ac:dyDescent="0.25">
      <c r="A99" t="s">
        <v>440</v>
      </c>
      <c r="B99" t="s">
        <v>1153</v>
      </c>
      <c r="C99" t="s">
        <v>48</v>
      </c>
      <c r="D99" t="s">
        <v>441</v>
      </c>
      <c r="E99" s="31" t="s">
        <v>439</v>
      </c>
      <c r="F99">
        <v>2001</v>
      </c>
      <c r="G99" t="s">
        <v>380</v>
      </c>
      <c r="H99">
        <v>219</v>
      </c>
      <c r="I99">
        <v>331220</v>
      </c>
      <c r="J99" t="s">
        <v>30</v>
      </c>
      <c r="K99" s="26" t="s">
        <v>374</v>
      </c>
      <c r="L99" t="b">
        <v>1</v>
      </c>
      <c r="M99" s="20" t="s">
        <v>1116</v>
      </c>
      <c r="N99" s="26">
        <v>2</v>
      </c>
      <c r="O99" t="s">
        <v>375</v>
      </c>
      <c r="P99">
        <v>63.336666700000002</v>
      </c>
      <c r="Q99">
        <v>-142.9855556</v>
      </c>
      <c r="S99" t="s">
        <v>21</v>
      </c>
      <c r="T99" s="40">
        <v>0</v>
      </c>
      <c r="U99" s="40">
        <v>0</v>
      </c>
      <c r="V99">
        <v>0</v>
      </c>
      <c r="W99">
        <v>1873.0520000000001</v>
      </c>
      <c r="X99">
        <v>660</v>
      </c>
      <c r="Y99">
        <v>0</v>
      </c>
      <c r="Z99">
        <v>1777.0730000000001</v>
      </c>
      <c r="AA99">
        <v>164</v>
      </c>
      <c r="AI99">
        <v>35.020000000000003</v>
      </c>
      <c r="AJ99">
        <v>10</v>
      </c>
      <c r="AK99">
        <v>1531.7249999999999</v>
      </c>
      <c r="AL99">
        <v>47</v>
      </c>
      <c r="AM99">
        <v>0</v>
      </c>
      <c r="AN99">
        <v>0</v>
      </c>
      <c r="AO99" s="30">
        <v>0</v>
      </c>
      <c r="AP99" s="30">
        <v>1566.7449999999999</v>
      </c>
      <c r="AQ99" s="30">
        <v>57</v>
      </c>
      <c r="AR99">
        <v>0</v>
      </c>
      <c r="AS99" s="20">
        <v>5216.87</v>
      </c>
      <c r="AT99">
        <v>875</v>
      </c>
      <c r="AU99">
        <v>6</v>
      </c>
      <c r="AV99" t="s">
        <v>1510</v>
      </c>
    </row>
    <row r="100" spans="1:48" hidden="1" x14ac:dyDescent="0.25">
      <c r="A100" t="s">
        <v>714</v>
      </c>
      <c r="B100" t="s">
        <v>101</v>
      </c>
      <c r="C100" t="s">
        <v>101</v>
      </c>
      <c r="D100" t="s">
        <v>715</v>
      </c>
      <c r="E100" s="31" t="s">
        <v>713</v>
      </c>
      <c r="F100">
        <v>2001</v>
      </c>
      <c r="G100" t="s">
        <v>563</v>
      </c>
      <c r="H100">
        <v>221</v>
      </c>
      <c r="I100">
        <v>331700</v>
      </c>
      <c r="J100" t="s">
        <v>50</v>
      </c>
      <c r="K100" s="26" t="s">
        <v>458</v>
      </c>
      <c r="L100" t="b">
        <v>1</v>
      </c>
      <c r="M100" s="20" t="s">
        <v>1119</v>
      </c>
      <c r="N100" s="26">
        <v>169</v>
      </c>
      <c r="O100" t="s">
        <v>375</v>
      </c>
      <c r="P100">
        <v>60.533775200000001</v>
      </c>
      <c r="Q100">
        <v>-165.1036627</v>
      </c>
      <c r="S100" t="s">
        <v>21</v>
      </c>
      <c r="T100" s="40">
        <v>0</v>
      </c>
      <c r="U100" s="40">
        <v>0</v>
      </c>
      <c r="V100">
        <v>0</v>
      </c>
      <c r="W100">
        <v>267.71200000000005</v>
      </c>
      <c r="X100">
        <v>116</v>
      </c>
      <c r="Y100">
        <v>0</v>
      </c>
      <c r="Z100">
        <v>216.572</v>
      </c>
      <c r="AA100">
        <v>14</v>
      </c>
      <c r="AI100">
        <v>64.801000000000002</v>
      </c>
      <c r="AJ100">
        <v>10</v>
      </c>
      <c r="AK100">
        <v>8.7390000000000008</v>
      </c>
      <c r="AL100">
        <v>4</v>
      </c>
      <c r="AM100">
        <v>0</v>
      </c>
      <c r="AN100">
        <v>0</v>
      </c>
      <c r="AO100" s="30">
        <v>0</v>
      </c>
      <c r="AP100" s="30">
        <v>73.540000000000006</v>
      </c>
      <c r="AQ100" s="30">
        <v>14</v>
      </c>
      <c r="AR100">
        <v>0</v>
      </c>
      <c r="AS100" s="20">
        <v>557.82400000000007</v>
      </c>
      <c r="AT100">
        <v>144</v>
      </c>
      <c r="AU100">
        <v>12</v>
      </c>
      <c r="AV100" t="s">
        <v>1510</v>
      </c>
    </row>
    <row r="101" spans="1:48" hidden="1" x14ac:dyDescent="0.25">
      <c r="A101" t="s">
        <v>566</v>
      </c>
      <c r="B101" t="s">
        <v>52</v>
      </c>
      <c r="C101" t="s">
        <v>52</v>
      </c>
      <c r="D101" t="s">
        <v>567</v>
      </c>
      <c r="E101" s="31" t="s">
        <v>568</v>
      </c>
      <c r="F101">
        <v>2001</v>
      </c>
      <c r="G101" t="s">
        <v>563</v>
      </c>
      <c r="H101">
        <v>221</v>
      </c>
      <c r="I101">
        <v>331250</v>
      </c>
      <c r="J101" t="s">
        <v>50</v>
      </c>
      <c r="K101" s="26" t="s">
        <v>458</v>
      </c>
      <c r="L101" t="b">
        <v>1</v>
      </c>
      <c r="M101" s="20" t="s">
        <v>1119</v>
      </c>
      <c r="N101" s="26">
        <v>169</v>
      </c>
      <c r="O101" t="s">
        <v>375</v>
      </c>
      <c r="P101">
        <v>67.086111099999997</v>
      </c>
      <c r="Q101">
        <v>-157.85138889999999</v>
      </c>
      <c r="S101" t="s">
        <v>21</v>
      </c>
      <c r="T101" s="40">
        <v>0</v>
      </c>
      <c r="U101" s="40">
        <v>0</v>
      </c>
      <c r="V101">
        <v>0</v>
      </c>
      <c r="W101">
        <v>207.459</v>
      </c>
      <c r="X101">
        <v>95</v>
      </c>
      <c r="Y101">
        <v>0</v>
      </c>
      <c r="Z101">
        <v>214.65800000000002</v>
      </c>
      <c r="AA101">
        <v>13</v>
      </c>
      <c r="AI101">
        <v>69.010999999999996</v>
      </c>
      <c r="AJ101">
        <v>13</v>
      </c>
      <c r="AK101">
        <v>29.986999999999998</v>
      </c>
      <c r="AL101">
        <v>4</v>
      </c>
      <c r="AM101">
        <v>0</v>
      </c>
      <c r="AN101">
        <v>0</v>
      </c>
      <c r="AO101" s="30">
        <v>0</v>
      </c>
      <c r="AP101" s="30">
        <v>98.99799999999999</v>
      </c>
      <c r="AQ101" s="30">
        <v>17</v>
      </c>
      <c r="AR101">
        <v>0</v>
      </c>
      <c r="AS101" s="20">
        <v>521.11500000000001</v>
      </c>
      <c r="AT101">
        <v>125</v>
      </c>
      <c r="AU101">
        <v>6</v>
      </c>
      <c r="AV101" t="s">
        <v>1510</v>
      </c>
    </row>
    <row r="102" spans="1:48" hidden="1" x14ac:dyDescent="0.25">
      <c r="A102" t="s">
        <v>1035</v>
      </c>
      <c r="B102" t="s">
        <v>289</v>
      </c>
      <c r="C102" t="s">
        <v>289</v>
      </c>
      <c r="D102" t="s">
        <v>1037</v>
      </c>
      <c r="E102" s="31" t="s">
        <v>1038</v>
      </c>
      <c r="F102">
        <v>2001</v>
      </c>
      <c r="G102" t="s">
        <v>1036</v>
      </c>
      <c r="H102" t="s">
        <v>582</v>
      </c>
      <c r="I102">
        <v>332710</v>
      </c>
      <c r="J102" t="s">
        <v>288</v>
      </c>
      <c r="K102" s="26" t="s">
        <v>458</v>
      </c>
      <c r="L102" t="b">
        <v>1</v>
      </c>
      <c r="M102" s="20" t="s">
        <v>1116</v>
      </c>
      <c r="N102" s="26">
        <v>664</v>
      </c>
      <c r="O102" t="s">
        <v>375</v>
      </c>
      <c r="P102">
        <v>61.102499999999999</v>
      </c>
      <c r="Q102">
        <v>-160.96166669999999</v>
      </c>
      <c r="S102" t="s">
        <v>21</v>
      </c>
      <c r="T102" s="40">
        <v>0</v>
      </c>
      <c r="U102" s="40">
        <v>0</v>
      </c>
      <c r="V102">
        <v>0</v>
      </c>
      <c r="W102">
        <v>139.124</v>
      </c>
      <c r="X102">
        <v>79</v>
      </c>
      <c r="Y102">
        <v>0</v>
      </c>
      <c r="Z102">
        <v>48.307000000000002</v>
      </c>
      <c r="AA102">
        <v>5</v>
      </c>
      <c r="AI102">
        <v>20.893999999999998</v>
      </c>
      <c r="AJ102">
        <v>4</v>
      </c>
      <c r="AK102">
        <v>1.5430000000000001</v>
      </c>
      <c r="AL102">
        <v>2</v>
      </c>
      <c r="AM102">
        <v>4.37</v>
      </c>
      <c r="AN102">
        <v>3</v>
      </c>
      <c r="AO102" s="30">
        <v>0</v>
      </c>
      <c r="AP102" s="30">
        <v>22.436999999999998</v>
      </c>
      <c r="AQ102" s="30">
        <v>6</v>
      </c>
      <c r="AR102">
        <v>0</v>
      </c>
      <c r="AS102" s="20">
        <v>214.238</v>
      </c>
      <c r="AT102">
        <v>93</v>
      </c>
      <c r="AU102">
        <v>12</v>
      </c>
      <c r="AV102" t="s">
        <v>1510</v>
      </c>
    </row>
    <row r="103" spans="1:48" hidden="1" x14ac:dyDescent="0.25">
      <c r="A103" t="s">
        <v>875</v>
      </c>
      <c r="B103" t="s">
        <v>291</v>
      </c>
      <c r="C103" t="s">
        <v>291</v>
      </c>
      <c r="D103" t="s">
        <v>877</v>
      </c>
      <c r="E103" s="31" t="s">
        <v>878</v>
      </c>
      <c r="F103">
        <v>2001</v>
      </c>
      <c r="G103" t="s">
        <v>876</v>
      </c>
      <c r="H103">
        <v>19267</v>
      </c>
      <c r="I103">
        <v>332720</v>
      </c>
      <c r="J103" t="s">
        <v>290</v>
      </c>
      <c r="K103" s="26" t="s">
        <v>458</v>
      </c>
      <c r="L103" t="b">
        <v>1</v>
      </c>
      <c r="M103" s="20" t="s">
        <v>1119</v>
      </c>
      <c r="N103" s="26">
        <v>344</v>
      </c>
      <c r="O103" t="s">
        <v>375</v>
      </c>
      <c r="P103">
        <v>60.3430556</v>
      </c>
      <c r="Q103">
        <v>-162.66305560000001</v>
      </c>
      <c r="S103" t="s">
        <v>21</v>
      </c>
      <c r="T103" s="40">
        <v>0</v>
      </c>
      <c r="U103" s="40">
        <v>0</v>
      </c>
      <c r="V103">
        <v>0</v>
      </c>
      <c r="W103">
        <v>185.84399999999999</v>
      </c>
      <c r="X103">
        <v>86</v>
      </c>
      <c r="Y103">
        <v>0</v>
      </c>
      <c r="Z103">
        <v>117.04900000000001</v>
      </c>
      <c r="AA103">
        <v>11</v>
      </c>
      <c r="AI103">
        <v>24.473999999999997</v>
      </c>
      <c r="AJ103">
        <v>4</v>
      </c>
      <c r="AK103">
        <v>9.8390000000000004</v>
      </c>
      <c r="AL103">
        <v>7</v>
      </c>
      <c r="AM103">
        <v>13.4</v>
      </c>
      <c r="AN103">
        <v>9</v>
      </c>
      <c r="AO103" s="30">
        <v>0</v>
      </c>
      <c r="AP103" s="30">
        <v>34.312999999999995</v>
      </c>
      <c r="AQ103" s="30">
        <v>11</v>
      </c>
      <c r="AR103">
        <v>0</v>
      </c>
      <c r="AS103" s="20">
        <v>350.60600000000005</v>
      </c>
      <c r="AT103">
        <v>113</v>
      </c>
      <c r="AU103">
        <v>12</v>
      </c>
      <c r="AV103" t="s">
        <v>1510</v>
      </c>
    </row>
    <row r="104" spans="1:48" hidden="1" x14ac:dyDescent="0.25">
      <c r="A104" t="s">
        <v>717</v>
      </c>
      <c r="B104" t="s">
        <v>102</v>
      </c>
      <c r="C104" t="s">
        <v>102</v>
      </c>
      <c r="D104" t="s">
        <v>718</v>
      </c>
      <c r="E104" s="31" t="s">
        <v>719</v>
      </c>
      <c r="F104">
        <v>2001</v>
      </c>
      <c r="G104" t="s">
        <v>563</v>
      </c>
      <c r="H104">
        <v>221</v>
      </c>
      <c r="I104">
        <v>331710</v>
      </c>
      <c r="J104" t="s">
        <v>50</v>
      </c>
      <c r="K104" s="26" t="s">
        <v>458</v>
      </c>
      <c r="L104" t="b">
        <v>1</v>
      </c>
      <c r="M104" s="20" t="s">
        <v>1119</v>
      </c>
      <c r="N104" s="26">
        <v>169</v>
      </c>
      <c r="O104" t="s">
        <v>375</v>
      </c>
      <c r="P104">
        <v>60.585555599999999</v>
      </c>
      <c r="Q104">
        <v>-165.25583330000001</v>
      </c>
      <c r="S104" t="s">
        <v>21</v>
      </c>
      <c r="T104" s="40">
        <v>0</v>
      </c>
      <c r="U104" s="40">
        <v>0</v>
      </c>
      <c r="V104">
        <v>0</v>
      </c>
      <c r="W104">
        <v>163.82299999999998</v>
      </c>
      <c r="X104">
        <v>80</v>
      </c>
      <c r="Y104">
        <v>0</v>
      </c>
      <c r="Z104">
        <v>163.89600000000002</v>
      </c>
      <c r="AA104">
        <v>11</v>
      </c>
      <c r="AI104">
        <v>24.84</v>
      </c>
      <c r="AJ104">
        <v>11</v>
      </c>
      <c r="AK104">
        <v>12.83</v>
      </c>
      <c r="AL104">
        <v>4</v>
      </c>
      <c r="AM104">
        <v>0</v>
      </c>
      <c r="AN104">
        <v>0</v>
      </c>
      <c r="AO104" s="30">
        <v>0</v>
      </c>
      <c r="AP104" s="30">
        <v>37.67</v>
      </c>
      <c r="AQ104" s="30">
        <v>15</v>
      </c>
      <c r="AR104">
        <v>0</v>
      </c>
      <c r="AS104" s="20">
        <v>365.38900000000001</v>
      </c>
      <c r="AT104">
        <v>106</v>
      </c>
      <c r="AU104">
        <v>12</v>
      </c>
      <c r="AV104" t="s">
        <v>1510</v>
      </c>
    </row>
    <row r="105" spans="1:48" hidden="1" x14ac:dyDescent="0.25">
      <c r="A105" t="s">
        <v>1073</v>
      </c>
      <c r="B105" t="s">
        <v>293</v>
      </c>
      <c r="C105" t="s">
        <v>293</v>
      </c>
      <c r="D105" t="s">
        <v>1075</v>
      </c>
      <c r="E105" s="31" t="s">
        <v>1076</v>
      </c>
      <c r="F105">
        <v>2001</v>
      </c>
      <c r="G105" t="s">
        <v>1074</v>
      </c>
      <c r="H105" t="s">
        <v>582</v>
      </c>
      <c r="I105">
        <v>332730</v>
      </c>
      <c r="J105" t="s">
        <v>292</v>
      </c>
      <c r="K105" s="26" t="s">
        <v>458</v>
      </c>
      <c r="L105" t="b">
        <v>1</v>
      </c>
      <c r="M105" s="20" t="s">
        <v>1116</v>
      </c>
      <c r="N105" s="26">
        <v>729</v>
      </c>
      <c r="O105" t="s">
        <v>375</v>
      </c>
      <c r="P105">
        <v>59.079166700000002</v>
      </c>
      <c r="Q105">
        <v>-160.27500000000001</v>
      </c>
      <c r="S105" t="s">
        <v>21</v>
      </c>
      <c r="T105" s="40">
        <v>0</v>
      </c>
      <c r="U105" s="40">
        <v>0</v>
      </c>
      <c r="V105">
        <v>0</v>
      </c>
      <c r="W105">
        <v>41.493000000000002</v>
      </c>
      <c r="X105">
        <v>25</v>
      </c>
      <c r="Y105">
        <v>0</v>
      </c>
      <c r="Z105">
        <v>7.0230000000000006</v>
      </c>
      <c r="AA105">
        <v>3</v>
      </c>
      <c r="AI105">
        <v>13.045999999999999</v>
      </c>
      <c r="AJ105">
        <v>5</v>
      </c>
      <c r="AK105">
        <v>5.8220000000000001</v>
      </c>
      <c r="AL105">
        <v>2</v>
      </c>
      <c r="AM105">
        <v>0</v>
      </c>
      <c r="AN105">
        <v>0</v>
      </c>
      <c r="AO105" s="30">
        <v>0</v>
      </c>
      <c r="AP105" s="30">
        <v>18.867999999999999</v>
      </c>
      <c r="AQ105" s="30">
        <v>7</v>
      </c>
      <c r="AR105">
        <v>0</v>
      </c>
      <c r="AS105" s="20">
        <v>67.384</v>
      </c>
      <c r="AT105">
        <v>35</v>
      </c>
      <c r="AU105">
        <v>12</v>
      </c>
      <c r="AV105" t="s">
        <v>1510</v>
      </c>
    </row>
    <row r="106" spans="1:48" hidden="1" x14ac:dyDescent="0.25">
      <c r="A106" t="s">
        <v>1077</v>
      </c>
      <c r="B106" t="s">
        <v>297</v>
      </c>
      <c r="C106" t="s">
        <v>297</v>
      </c>
      <c r="D106" t="s">
        <v>1079</v>
      </c>
      <c r="E106" s="31" t="s">
        <v>1080</v>
      </c>
      <c r="F106">
        <v>2001</v>
      </c>
      <c r="G106" t="s">
        <v>1078</v>
      </c>
      <c r="H106">
        <v>40548</v>
      </c>
      <c r="I106">
        <v>332850</v>
      </c>
      <c r="J106" t="s">
        <v>296</v>
      </c>
      <c r="K106" s="26" t="s">
        <v>458</v>
      </c>
      <c r="L106" t="b">
        <v>1</v>
      </c>
      <c r="M106" s="20" t="s">
        <v>1119</v>
      </c>
      <c r="N106" s="26">
        <v>741</v>
      </c>
      <c r="O106" t="s">
        <v>375</v>
      </c>
      <c r="P106">
        <v>63.873055600000001</v>
      </c>
      <c r="Q106">
        <v>-160.78805560000001</v>
      </c>
      <c r="S106" t="s">
        <v>21</v>
      </c>
      <c r="T106" s="40">
        <v>0</v>
      </c>
      <c r="U106" s="40">
        <v>0</v>
      </c>
      <c r="V106">
        <v>0</v>
      </c>
      <c r="W106">
        <v>744.45900000000006</v>
      </c>
      <c r="X106">
        <v>260</v>
      </c>
      <c r="Y106">
        <v>0</v>
      </c>
      <c r="Z106">
        <v>900.54000000000008</v>
      </c>
      <c r="AA106">
        <v>41</v>
      </c>
      <c r="AI106">
        <v>162.44200000000001</v>
      </c>
      <c r="AJ106">
        <v>13</v>
      </c>
      <c r="AK106">
        <v>150.977</v>
      </c>
      <c r="AL106">
        <v>16</v>
      </c>
      <c r="AM106">
        <v>0.60599999999999998</v>
      </c>
      <c r="AN106">
        <v>1</v>
      </c>
      <c r="AO106" s="30">
        <v>0</v>
      </c>
      <c r="AP106" s="30">
        <v>313.41899999999998</v>
      </c>
      <c r="AQ106" s="30">
        <v>29</v>
      </c>
      <c r="AR106">
        <v>0</v>
      </c>
      <c r="AS106" s="20">
        <v>1959.0239999999999</v>
      </c>
      <c r="AT106">
        <v>330</v>
      </c>
      <c r="AU106">
        <v>12</v>
      </c>
      <c r="AV106" t="s">
        <v>1510</v>
      </c>
    </row>
    <row r="107" spans="1:48" hidden="1" x14ac:dyDescent="0.25">
      <c r="A107" t="s">
        <v>542</v>
      </c>
      <c r="B107" t="s">
        <v>299</v>
      </c>
      <c r="C107" t="s">
        <v>299</v>
      </c>
      <c r="D107" t="s">
        <v>544</v>
      </c>
      <c r="E107" s="31" t="s">
        <v>545</v>
      </c>
      <c r="F107">
        <v>2001</v>
      </c>
      <c r="G107" t="s">
        <v>543</v>
      </c>
      <c r="H107">
        <v>19454</v>
      </c>
      <c r="I107">
        <v>332860</v>
      </c>
      <c r="J107" t="s">
        <v>298</v>
      </c>
      <c r="K107" s="26" t="s">
        <v>458</v>
      </c>
      <c r="L107" t="b">
        <v>1</v>
      </c>
      <c r="M107" s="20" t="s">
        <v>1118</v>
      </c>
      <c r="N107" s="26">
        <v>106</v>
      </c>
      <c r="O107" t="s">
        <v>375</v>
      </c>
      <c r="P107">
        <v>53.873611099999998</v>
      </c>
      <c r="Q107">
        <v>-166.53666670000001</v>
      </c>
      <c r="S107" t="s">
        <v>21</v>
      </c>
      <c r="T107" s="40">
        <v>0</v>
      </c>
      <c r="U107" s="40">
        <v>0</v>
      </c>
      <c r="V107">
        <v>0</v>
      </c>
      <c r="W107">
        <v>1931.6819999999998</v>
      </c>
      <c r="X107">
        <v>432</v>
      </c>
      <c r="Y107">
        <v>0</v>
      </c>
      <c r="Z107">
        <v>9631.5490000000009</v>
      </c>
      <c r="AA107">
        <v>100</v>
      </c>
      <c r="AI107">
        <v>1540.759</v>
      </c>
      <c r="AJ107">
        <v>50</v>
      </c>
      <c r="AK107">
        <v>250.76600000000002</v>
      </c>
      <c r="AL107">
        <v>21</v>
      </c>
      <c r="AM107">
        <v>0</v>
      </c>
      <c r="AN107">
        <v>0</v>
      </c>
      <c r="AO107" s="30">
        <v>0</v>
      </c>
      <c r="AP107" s="30">
        <v>1791.5250000000001</v>
      </c>
      <c r="AQ107" s="30">
        <v>71</v>
      </c>
      <c r="AR107">
        <v>0</v>
      </c>
      <c r="AS107" s="20">
        <v>13354.755999999999</v>
      </c>
      <c r="AT107">
        <v>603</v>
      </c>
      <c r="AU107">
        <v>10</v>
      </c>
      <c r="AV107" t="s">
        <v>1510</v>
      </c>
    </row>
    <row r="108" spans="1:48" hidden="1" x14ac:dyDescent="0.25">
      <c r="A108" t="s">
        <v>1031</v>
      </c>
      <c r="B108" t="s">
        <v>303</v>
      </c>
      <c r="C108" t="s">
        <v>303</v>
      </c>
      <c r="D108" t="s">
        <v>1033</v>
      </c>
      <c r="E108" s="31" t="s">
        <v>1034</v>
      </c>
      <c r="F108">
        <v>2001</v>
      </c>
      <c r="G108" t="s">
        <v>1032</v>
      </c>
      <c r="H108" t="s">
        <v>582</v>
      </c>
      <c r="I108">
        <v>332880</v>
      </c>
      <c r="J108" t="s">
        <v>302</v>
      </c>
      <c r="K108" s="26" t="s">
        <v>458</v>
      </c>
      <c r="L108" t="b">
        <v>1</v>
      </c>
      <c r="M108" s="20" t="s">
        <v>1116</v>
      </c>
      <c r="N108" s="26">
        <v>663</v>
      </c>
      <c r="O108" t="s">
        <v>375</v>
      </c>
      <c r="P108">
        <v>67.013888899999998</v>
      </c>
      <c r="Q108">
        <v>-146.41861109999999</v>
      </c>
      <c r="S108" t="s">
        <v>21</v>
      </c>
      <c r="T108" s="40">
        <v>0</v>
      </c>
      <c r="U108" s="40">
        <v>0</v>
      </c>
      <c r="V108">
        <v>0</v>
      </c>
      <c r="W108">
        <v>70.554000000000002</v>
      </c>
      <c r="X108">
        <v>74</v>
      </c>
      <c r="Y108">
        <v>0</v>
      </c>
      <c r="Z108">
        <v>97.391999999999996</v>
      </c>
      <c r="AA108">
        <v>5</v>
      </c>
      <c r="AI108">
        <v>38.606000000000002</v>
      </c>
      <c r="AJ108">
        <v>5</v>
      </c>
      <c r="AK108">
        <v>4.1779999999999999</v>
      </c>
      <c r="AL108">
        <v>1</v>
      </c>
      <c r="AM108">
        <v>11.831</v>
      </c>
      <c r="AN108">
        <v>3</v>
      </c>
      <c r="AO108" s="30">
        <v>0</v>
      </c>
      <c r="AP108" s="30">
        <v>42.783999999999999</v>
      </c>
      <c r="AQ108" s="30">
        <v>6</v>
      </c>
      <c r="AR108">
        <v>0</v>
      </c>
      <c r="AS108" s="20">
        <v>222.56100000000001</v>
      </c>
      <c r="AT108">
        <v>88</v>
      </c>
      <c r="AU108">
        <v>12</v>
      </c>
      <c r="AV108" t="s">
        <v>1510</v>
      </c>
    </row>
    <row r="109" spans="1:48" hidden="1" x14ac:dyDescent="0.25">
      <c r="A109" t="s">
        <v>777</v>
      </c>
      <c r="B109" t="s">
        <v>242</v>
      </c>
      <c r="C109" t="s">
        <v>242</v>
      </c>
      <c r="D109" t="s">
        <v>778</v>
      </c>
      <c r="E109" s="31" t="s">
        <v>779</v>
      </c>
      <c r="F109">
        <v>2001</v>
      </c>
      <c r="G109" t="s">
        <v>759</v>
      </c>
      <c r="H109">
        <v>26616</v>
      </c>
      <c r="I109">
        <v>332410</v>
      </c>
      <c r="J109" t="s">
        <v>235</v>
      </c>
      <c r="K109" s="26" t="s">
        <v>458</v>
      </c>
      <c r="L109" t="b">
        <v>1</v>
      </c>
      <c r="M109" s="20" t="s">
        <v>1118</v>
      </c>
      <c r="N109" s="26">
        <v>254</v>
      </c>
      <c r="O109" t="s">
        <v>375</v>
      </c>
      <c r="P109">
        <v>70.636944400000004</v>
      </c>
      <c r="Q109">
        <v>-160.03833330000001</v>
      </c>
      <c r="S109" t="s">
        <v>21</v>
      </c>
      <c r="T109" s="40">
        <v>0</v>
      </c>
      <c r="U109" s="40">
        <v>0</v>
      </c>
      <c r="V109">
        <v>0</v>
      </c>
      <c r="W109">
        <v>430.21900000000005</v>
      </c>
      <c r="X109">
        <v>130</v>
      </c>
      <c r="Y109">
        <v>0</v>
      </c>
      <c r="Z109">
        <v>1705.6109999999999</v>
      </c>
      <c r="AA109">
        <v>49</v>
      </c>
      <c r="AI109">
        <v>136.553</v>
      </c>
      <c r="AJ109">
        <v>5</v>
      </c>
      <c r="AK109">
        <v>17.34</v>
      </c>
      <c r="AL109">
        <v>3</v>
      </c>
      <c r="AM109">
        <v>180.48599999999999</v>
      </c>
      <c r="AN109">
        <v>42</v>
      </c>
      <c r="AO109" s="30">
        <v>0</v>
      </c>
      <c r="AP109" s="30">
        <v>153.893</v>
      </c>
      <c r="AQ109" s="30">
        <v>8</v>
      </c>
      <c r="AR109">
        <v>0</v>
      </c>
      <c r="AS109" s="20">
        <v>2470.2089999999998</v>
      </c>
      <c r="AT109">
        <v>224</v>
      </c>
      <c r="AU109">
        <v>9</v>
      </c>
      <c r="AV109" t="s">
        <v>1510</v>
      </c>
    </row>
    <row r="110" spans="1:48" hidden="1" x14ac:dyDescent="0.25">
      <c r="A110" t="s">
        <v>724</v>
      </c>
      <c r="B110" t="s">
        <v>103</v>
      </c>
      <c r="C110" t="s">
        <v>103</v>
      </c>
      <c r="D110" t="s">
        <v>725</v>
      </c>
      <c r="E110" s="31" t="s">
        <v>726</v>
      </c>
      <c r="F110">
        <v>2001</v>
      </c>
      <c r="G110" t="s">
        <v>563</v>
      </c>
      <c r="H110">
        <v>221</v>
      </c>
      <c r="I110">
        <v>331730</v>
      </c>
      <c r="J110" t="s">
        <v>50</v>
      </c>
      <c r="K110" s="26" t="s">
        <v>458</v>
      </c>
      <c r="L110" t="b">
        <v>1</v>
      </c>
      <c r="M110" s="20" t="s">
        <v>1119</v>
      </c>
      <c r="N110" s="26">
        <v>169</v>
      </c>
      <c r="O110" t="s">
        <v>375</v>
      </c>
      <c r="P110">
        <v>65.609166700000003</v>
      </c>
      <c r="Q110">
        <v>-168.08750000000001</v>
      </c>
      <c r="S110" t="s">
        <v>21</v>
      </c>
      <c r="T110" s="40">
        <v>0</v>
      </c>
      <c r="U110" s="40">
        <v>0</v>
      </c>
      <c r="V110">
        <v>0</v>
      </c>
      <c r="W110">
        <v>107.06099999999999</v>
      </c>
      <c r="X110">
        <v>54</v>
      </c>
      <c r="Y110">
        <v>0</v>
      </c>
      <c r="Z110">
        <v>112.696</v>
      </c>
      <c r="AA110">
        <v>10</v>
      </c>
      <c r="AI110">
        <v>40.179000000000002</v>
      </c>
      <c r="AJ110">
        <v>8</v>
      </c>
      <c r="AK110">
        <v>12.263</v>
      </c>
      <c r="AL110">
        <v>3</v>
      </c>
      <c r="AM110">
        <v>0</v>
      </c>
      <c r="AN110">
        <v>0</v>
      </c>
      <c r="AO110" s="30">
        <v>0</v>
      </c>
      <c r="AP110" s="30">
        <v>52.442</v>
      </c>
      <c r="AQ110" s="30">
        <v>11</v>
      </c>
      <c r="AR110">
        <v>0</v>
      </c>
      <c r="AS110" s="20">
        <v>272.19899999999996</v>
      </c>
      <c r="AT110">
        <v>73</v>
      </c>
      <c r="AU110">
        <v>12</v>
      </c>
      <c r="AV110" t="s">
        <v>1510</v>
      </c>
    </row>
    <row r="111" spans="1:48" hidden="1" x14ac:dyDescent="0.25">
      <c r="A111" t="s">
        <v>444</v>
      </c>
      <c r="B111" t="s">
        <v>49</v>
      </c>
      <c r="C111" t="s">
        <v>49</v>
      </c>
      <c r="D111" t="s">
        <v>445</v>
      </c>
      <c r="E111" s="31" t="s">
        <v>446</v>
      </c>
      <c r="F111">
        <v>2001</v>
      </c>
      <c r="G111" t="s">
        <v>380</v>
      </c>
      <c r="H111">
        <v>219</v>
      </c>
      <c r="I111">
        <v>331230</v>
      </c>
      <c r="J111" t="s">
        <v>30</v>
      </c>
      <c r="K111" s="26" t="s">
        <v>374</v>
      </c>
      <c r="L111" t="b">
        <v>1</v>
      </c>
      <c r="M111" s="20" t="s">
        <v>1116</v>
      </c>
      <c r="N111" s="26">
        <v>2</v>
      </c>
      <c r="O111" t="s">
        <v>375</v>
      </c>
      <c r="P111">
        <v>56.115277800000001</v>
      </c>
      <c r="Q111">
        <v>-133.12083329999999</v>
      </c>
      <c r="S111" t="s">
        <v>21</v>
      </c>
      <c r="T111" s="40">
        <v>0</v>
      </c>
      <c r="U111" s="40">
        <v>0</v>
      </c>
      <c r="V111">
        <v>0</v>
      </c>
      <c r="W111">
        <v>72.176000000000002</v>
      </c>
      <c r="X111">
        <v>43</v>
      </c>
      <c r="Y111">
        <v>0</v>
      </c>
      <c r="Z111">
        <v>23.56</v>
      </c>
      <c r="AA111">
        <v>8</v>
      </c>
      <c r="AI111">
        <v>0.57799999999999996</v>
      </c>
      <c r="AJ111">
        <v>1</v>
      </c>
      <c r="AK111">
        <v>0.45500000000000002</v>
      </c>
      <c r="AL111">
        <v>2</v>
      </c>
      <c r="AM111">
        <v>0</v>
      </c>
      <c r="AN111">
        <v>0</v>
      </c>
      <c r="AO111" s="30">
        <v>0</v>
      </c>
      <c r="AP111" s="30">
        <v>1.0329999999999999</v>
      </c>
      <c r="AQ111" s="30">
        <v>3</v>
      </c>
      <c r="AR111">
        <v>0</v>
      </c>
      <c r="AS111" s="20">
        <v>96.76900000000002</v>
      </c>
      <c r="AT111">
        <v>54</v>
      </c>
      <c r="AU111">
        <v>12</v>
      </c>
      <c r="AV111" t="s">
        <v>1510</v>
      </c>
    </row>
    <row r="112" spans="1:48" hidden="1" x14ac:dyDescent="0.25">
      <c r="A112" t="s">
        <v>758</v>
      </c>
      <c r="B112" t="s">
        <v>236</v>
      </c>
      <c r="C112" t="s">
        <v>236</v>
      </c>
      <c r="D112" t="s">
        <v>760</v>
      </c>
      <c r="E112" s="31" t="s">
        <v>761</v>
      </c>
      <c r="F112">
        <v>2001</v>
      </c>
      <c r="G112" t="s">
        <v>759</v>
      </c>
      <c r="H112">
        <v>26616</v>
      </c>
      <c r="I112">
        <v>332350</v>
      </c>
      <c r="J112" t="s">
        <v>235</v>
      </c>
      <c r="K112" s="26" t="s">
        <v>458</v>
      </c>
      <c r="L112" t="b">
        <v>1</v>
      </c>
      <c r="M112" s="20" t="s">
        <v>1118</v>
      </c>
      <c r="N112" s="26">
        <v>254</v>
      </c>
      <c r="O112" t="s">
        <v>375</v>
      </c>
      <c r="P112">
        <v>68.143333299999995</v>
      </c>
      <c r="Q112">
        <v>-151.7358333</v>
      </c>
      <c r="S112" t="s">
        <v>21</v>
      </c>
      <c r="T112" s="40">
        <v>0</v>
      </c>
      <c r="U112" s="40">
        <v>0</v>
      </c>
      <c r="V112">
        <v>0</v>
      </c>
      <c r="W112">
        <v>263.666</v>
      </c>
      <c r="X112">
        <v>82</v>
      </c>
      <c r="Y112">
        <v>0</v>
      </c>
      <c r="Z112">
        <v>1118.8990000000001</v>
      </c>
      <c r="AA112">
        <v>44</v>
      </c>
      <c r="AI112">
        <v>57.194000000000003</v>
      </c>
      <c r="AJ112">
        <v>4</v>
      </c>
      <c r="AK112">
        <v>9.4589999999999996</v>
      </c>
      <c r="AL112">
        <v>3</v>
      </c>
      <c r="AM112">
        <v>94.438000000000002</v>
      </c>
      <c r="AN112">
        <v>19</v>
      </c>
      <c r="AO112" s="30">
        <v>0</v>
      </c>
      <c r="AP112" s="30">
        <v>66.653000000000006</v>
      </c>
      <c r="AQ112" s="30">
        <v>7</v>
      </c>
      <c r="AR112">
        <v>0</v>
      </c>
      <c r="AS112" s="20">
        <v>1543.6559999999999</v>
      </c>
      <c r="AT112">
        <v>151</v>
      </c>
      <c r="AU112">
        <v>12</v>
      </c>
      <c r="AV112" t="s">
        <v>1510</v>
      </c>
    </row>
    <row r="113" spans="1:48" hidden="1" x14ac:dyDescent="0.25">
      <c r="A113" t="s">
        <v>946</v>
      </c>
      <c r="B113" t="s">
        <v>305</v>
      </c>
      <c r="C113" t="s">
        <v>305</v>
      </c>
      <c r="D113" t="s">
        <v>948</v>
      </c>
      <c r="E113" s="31" t="s">
        <v>949</v>
      </c>
      <c r="F113">
        <v>2001</v>
      </c>
      <c r="G113" t="s">
        <v>947</v>
      </c>
      <c r="H113">
        <v>20535</v>
      </c>
      <c r="I113">
        <v>332890</v>
      </c>
      <c r="J113" t="s">
        <v>304</v>
      </c>
      <c r="K113" s="26" t="s">
        <v>458</v>
      </c>
      <c r="L113" t="b">
        <v>1</v>
      </c>
      <c r="M113" s="20" t="s">
        <v>1118</v>
      </c>
      <c r="N113" s="26">
        <v>409</v>
      </c>
      <c r="O113" t="s">
        <v>375</v>
      </c>
      <c r="P113">
        <v>64.681388900000002</v>
      </c>
      <c r="Q113">
        <v>-163.40555560000001</v>
      </c>
      <c r="S113" t="s">
        <v>21</v>
      </c>
      <c r="T113" s="40">
        <v>0</v>
      </c>
      <c r="U113" s="40">
        <v>0</v>
      </c>
      <c r="V113">
        <v>0</v>
      </c>
      <c r="W113">
        <v>126.256</v>
      </c>
      <c r="X113">
        <v>72</v>
      </c>
      <c r="Y113">
        <v>0</v>
      </c>
      <c r="Z113">
        <v>89.055000000000007</v>
      </c>
      <c r="AA113">
        <v>18</v>
      </c>
      <c r="AI113">
        <v>91.457999999999998</v>
      </c>
      <c r="AJ113">
        <v>8</v>
      </c>
      <c r="AK113">
        <v>10.076000000000001</v>
      </c>
      <c r="AL113">
        <v>3</v>
      </c>
      <c r="AM113">
        <v>0</v>
      </c>
      <c r="AN113">
        <v>0</v>
      </c>
      <c r="AO113" s="30">
        <v>0</v>
      </c>
      <c r="AP113" s="30">
        <v>101.53399999999999</v>
      </c>
      <c r="AQ113" s="30">
        <v>11</v>
      </c>
      <c r="AR113">
        <v>0</v>
      </c>
      <c r="AS113" s="20">
        <v>316.84499999999997</v>
      </c>
      <c r="AT113">
        <v>101</v>
      </c>
      <c r="AU113">
        <v>12</v>
      </c>
      <c r="AV113" t="s">
        <v>1510</v>
      </c>
    </row>
    <row r="114" spans="1:48" hidden="1" x14ac:dyDescent="0.25">
      <c r="A114" t="s">
        <v>500</v>
      </c>
      <c r="B114" t="s">
        <v>309</v>
      </c>
      <c r="C114" t="s">
        <v>309</v>
      </c>
      <c r="D114" t="s">
        <v>502</v>
      </c>
      <c r="E114" s="31" t="s">
        <v>503</v>
      </c>
      <c r="F114">
        <v>2001</v>
      </c>
      <c r="G114" t="s">
        <v>501</v>
      </c>
      <c r="H114">
        <v>30150</v>
      </c>
      <c r="I114">
        <v>332900</v>
      </c>
      <c r="J114" t="s">
        <v>308</v>
      </c>
      <c r="K114" s="26" t="s">
        <v>374</v>
      </c>
      <c r="L114" t="b">
        <v>1</v>
      </c>
      <c r="M114" s="20" t="s">
        <v>1118</v>
      </c>
      <c r="N114" s="26">
        <v>53</v>
      </c>
      <c r="O114" t="s">
        <v>489</v>
      </c>
      <c r="P114">
        <v>59.546944400000001</v>
      </c>
      <c r="Q114">
        <v>-139.7272222</v>
      </c>
      <c r="S114" t="s">
        <v>21</v>
      </c>
      <c r="T114" s="40">
        <v>0</v>
      </c>
      <c r="U114" s="40">
        <v>0</v>
      </c>
      <c r="V114">
        <v>0</v>
      </c>
      <c r="W114">
        <v>871.9140000000001</v>
      </c>
      <c r="X114">
        <v>270</v>
      </c>
      <c r="Y114">
        <v>0</v>
      </c>
      <c r="Z114">
        <v>2401.1619999999998</v>
      </c>
      <c r="AA114">
        <v>81</v>
      </c>
      <c r="AI114">
        <v>300.303</v>
      </c>
      <c r="AJ114">
        <v>20</v>
      </c>
      <c r="AK114">
        <v>360.18799999999999</v>
      </c>
      <c r="AL114">
        <v>31</v>
      </c>
      <c r="AM114">
        <v>0</v>
      </c>
      <c r="AN114">
        <v>0</v>
      </c>
      <c r="AO114" s="30">
        <v>0</v>
      </c>
      <c r="AP114" s="30">
        <v>660.49099999999999</v>
      </c>
      <c r="AQ114" s="30">
        <v>51</v>
      </c>
      <c r="AR114">
        <v>0</v>
      </c>
      <c r="AS114" s="20">
        <v>3933.567</v>
      </c>
      <c r="AT114">
        <v>394</v>
      </c>
      <c r="AU114">
        <v>12</v>
      </c>
      <c r="AV114" t="s">
        <v>1510</v>
      </c>
    </row>
    <row r="115" spans="1:48" hidden="1" x14ac:dyDescent="0.25">
      <c r="A115" t="s">
        <v>742</v>
      </c>
      <c r="B115" t="s">
        <v>172</v>
      </c>
      <c r="C115" t="s">
        <v>172</v>
      </c>
      <c r="D115" t="s">
        <v>744</v>
      </c>
      <c r="E115" s="31" t="s">
        <v>745</v>
      </c>
      <c r="F115">
        <v>2001</v>
      </c>
      <c r="G115" t="s">
        <v>743</v>
      </c>
      <c r="H115">
        <v>18963</v>
      </c>
      <c r="I115">
        <v>332650</v>
      </c>
      <c r="J115" t="s">
        <v>171</v>
      </c>
      <c r="K115" s="26" t="s">
        <v>458</v>
      </c>
      <c r="L115" t="b">
        <v>1</v>
      </c>
      <c r="M115" s="20" t="s">
        <v>1119</v>
      </c>
      <c r="N115" s="26">
        <v>240</v>
      </c>
      <c r="O115" t="s">
        <v>375</v>
      </c>
      <c r="P115">
        <v>57.503333300000001</v>
      </c>
      <c r="Q115">
        <v>-134.58388890000001</v>
      </c>
      <c r="S115" t="s">
        <v>21</v>
      </c>
      <c r="T115" s="40">
        <v>0</v>
      </c>
      <c r="U115" s="40">
        <v>0</v>
      </c>
      <c r="V115">
        <v>0</v>
      </c>
      <c r="W115">
        <v>523.92599999999993</v>
      </c>
      <c r="X115">
        <v>202</v>
      </c>
      <c r="Y115">
        <v>0</v>
      </c>
      <c r="Z115">
        <v>212.53100000000003</v>
      </c>
      <c r="AA115">
        <v>26</v>
      </c>
      <c r="AI115">
        <v>84.594999999999999</v>
      </c>
      <c r="AJ115">
        <v>8</v>
      </c>
      <c r="AK115">
        <v>12.597</v>
      </c>
      <c r="AL115">
        <v>2</v>
      </c>
      <c r="AM115">
        <v>0</v>
      </c>
      <c r="AN115">
        <v>0</v>
      </c>
      <c r="AO115" s="30">
        <v>0</v>
      </c>
      <c r="AP115" s="30">
        <v>97.191999999999993</v>
      </c>
      <c r="AQ115" s="30">
        <v>10</v>
      </c>
      <c r="AR115">
        <v>0</v>
      </c>
      <c r="AS115" s="20">
        <v>833.64899999999989</v>
      </c>
      <c r="AT115">
        <v>236</v>
      </c>
      <c r="AU115">
        <v>12</v>
      </c>
      <c r="AV115" t="s">
        <v>1510</v>
      </c>
    </row>
    <row r="116" spans="1:48" hidden="1" x14ac:dyDescent="0.25">
      <c r="A116" t="s">
        <v>447</v>
      </c>
      <c r="B116" t="s">
        <v>110</v>
      </c>
      <c r="C116" t="s">
        <v>110</v>
      </c>
      <c r="D116" t="s">
        <v>449</v>
      </c>
      <c r="E116" s="31" t="s">
        <v>450</v>
      </c>
      <c r="F116">
        <v>2001</v>
      </c>
      <c r="G116" t="s">
        <v>448</v>
      </c>
      <c r="H116">
        <v>4959</v>
      </c>
      <c r="I116">
        <v>331760</v>
      </c>
      <c r="J116" t="s">
        <v>109</v>
      </c>
      <c r="K116" s="26" t="s">
        <v>374</v>
      </c>
      <c r="L116" t="b">
        <v>1</v>
      </c>
      <c r="M116" s="20" t="s">
        <v>1116</v>
      </c>
      <c r="N116" s="26">
        <v>5</v>
      </c>
      <c r="O116" t="s">
        <v>375</v>
      </c>
      <c r="P116">
        <v>61.578333299999997</v>
      </c>
      <c r="Q116">
        <v>-159.52222219999999</v>
      </c>
      <c r="S116" t="s">
        <v>21</v>
      </c>
      <c r="T116" s="40">
        <v>0</v>
      </c>
      <c r="U116" s="40">
        <v>0</v>
      </c>
      <c r="V116">
        <v>0</v>
      </c>
      <c r="W116">
        <v>486.14699999999999</v>
      </c>
      <c r="X116">
        <v>175</v>
      </c>
      <c r="Y116">
        <v>0</v>
      </c>
      <c r="Z116">
        <v>365.45600000000002</v>
      </c>
      <c r="AA116">
        <v>33</v>
      </c>
      <c r="AI116">
        <v>37.030999999999999</v>
      </c>
      <c r="AJ116">
        <v>12</v>
      </c>
      <c r="AK116">
        <v>177.583</v>
      </c>
      <c r="AL116">
        <v>7</v>
      </c>
      <c r="AM116">
        <v>25.957000000000001</v>
      </c>
      <c r="AN116">
        <v>1</v>
      </c>
      <c r="AO116" s="30">
        <v>0</v>
      </c>
      <c r="AP116" s="30">
        <v>214.614</v>
      </c>
      <c r="AQ116" s="30">
        <v>19</v>
      </c>
      <c r="AR116">
        <v>0</v>
      </c>
      <c r="AS116" s="20">
        <v>1092.174</v>
      </c>
      <c r="AT116">
        <v>227</v>
      </c>
      <c r="AU116">
        <v>12</v>
      </c>
      <c r="AV116" t="s">
        <v>1510</v>
      </c>
    </row>
    <row r="117" spans="1:48" hidden="1" x14ac:dyDescent="0.25">
      <c r="A117" t="s">
        <v>569</v>
      </c>
      <c r="B117" t="s">
        <v>53</v>
      </c>
      <c r="C117" t="s">
        <v>53</v>
      </c>
      <c r="D117" t="s">
        <v>570</v>
      </c>
      <c r="E117" s="31" t="s">
        <v>571</v>
      </c>
      <c r="F117">
        <v>2001</v>
      </c>
      <c r="G117" t="s">
        <v>563</v>
      </c>
      <c r="H117">
        <v>221</v>
      </c>
      <c r="I117">
        <v>331260</v>
      </c>
      <c r="J117" t="s">
        <v>50</v>
      </c>
      <c r="K117" s="26" t="s">
        <v>458</v>
      </c>
      <c r="L117" t="b">
        <v>1</v>
      </c>
      <c r="M117" s="20" t="s">
        <v>1119</v>
      </c>
      <c r="N117" s="26">
        <v>169</v>
      </c>
      <c r="O117" t="s">
        <v>375</v>
      </c>
      <c r="P117">
        <v>62.656111099999997</v>
      </c>
      <c r="Q117">
        <v>-160.2066667</v>
      </c>
      <c r="S117" t="s">
        <v>21</v>
      </c>
      <c r="T117" s="40">
        <v>0</v>
      </c>
      <c r="U117" s="40">
        <v>0</v>
      </c>
      <c r="V117">
        <v>0</v>
      </c>
      <c r="W117">
        <v>95.301000000000002</v>
      </c>
      <c r="X117">
        <v>56</v>
      </c>
      <c r="Y117">
        <v>0</v>
      </c>
      <c r="Z117">
        <v>57.79</v>
      </c>
      <c r="AA117">
        <v>12</v>
      </c>
      <c r="AI117">
        <v>28.652999999999999</v>
      </c>
      <c r="AJ117">
        <v>7</v>
      </c>
      <c r="AK117">
        <v>35.96</v>
      </c>
      <c r="AL117">
        <v>7</v>
      </c>
      <c r="AM117">
        <v>0</v>
      </c>
      <c r="AN117">
        <v>0</v>
      </c>
      <c r="AO117" s="30">
        <v>0</v>
      </c>
      <c r="AP117" s="30">
        <v>64.613</v>
      </c>
      <c r="AQ117" s="30">
        <v>14</v>
      </c>
      <c r="AR117">
        <v>0</v>
      </c>
      <c r="AS117" s="20">
        <v>217.70400000000001</v>
      </c>
      <c r="AT117">
        <v>82</v>
      </c>
      <c r="AU117">
        <v>12</v>
      </c>
      <c r="AV117" t="s">
        <v>1510</v>
      </c>
    </row>
    <row r="118" spans="1:48" hidden="1" x14ac:dyDescent="0.25">
      <c r="A118" t="s">
        <v>807</v>
      </c>
      <c r="B118" t="s">
        <v>114</v>
      </c>
      <c r="C118" t="s">
        <v>114</v>
      </c>
      <c r="D118" t="s">
        <v>810</v>
      </c>
      <c r="E118" s="31" t="s">
        <v>811</v>
      </c>
      <c r="F118">
        <v>2001</v>
      </c>
      <c r="G118" t="s">
        <v>808</v>
      </c>
      <c r="H118">
        <v>653</v>
      </c>
      <c r="I118">
        <v>331750</v>
      </c>
      <c r="J118" t="s">
        <v>809</v>
      </c>
      <c r="K118" s="26" t="s">
        <v>458</v>
      </c>
      <c r="L118" t="b">
        <v>1</v>
      </c>
      <c r="M118" s="20" t="s">
        <v>1116</v>
      </c>
      <c r="N118" s="26">
        <v>291</v>
      </c>
      <c r="O118" t="s">
        <v>489</v>
      </c>
      <c r="P118">
        <v>52.196111100000003</v>
      </c>
      <c r="Q118">
        <v>-174.2005556</v>
      </c>
      <c r="S118" t="s">
        <v>21</v>
      </c>
      <c r="T118" s="40">
        <v>0</v>
      </c>
      <c r="U118" s="40">
        <v>0</v>
      </c>
      <c r="V118">
        <v>0</v>
      </c>
      <c r="W118">
        <v>66.728000000000009</v>
      </c>
      <c r="X118">
        <v>27</v>
      </c>
      <c r="Y118">
        <v>0</v>
      </c>
      <c r="Z118">
        <v>30.029</v>
      </c>
      <c r="AA118">
        <v>6</v>
      </c>
      <c r="AI118">
        <v>25.257999999999999</v>
      </c>
      <c r="AJ118">
        <v>2</v>
      </c>
      <c r="AK118">
        <v>23.497</v>
      </c>
      <c r="AL118">
        <v>3</v>
      </c>
      <c r="AM118">
        <v>3.3490000000000002</v>
      </c>
      <c r="AN118">
        <v>0</v>
      </c>
      <c r="AO118" s="30">
        <v>0</v>
      </c>
      <c r="AP118" s="30">
        <v>48.754999999999995</v>
      </c>
      <c r="AQ118" s="30">
        <v>5</v>
      </c>
      <c r="AR118">
        <v>0</v>
      </c>
      <c r="AS118" s="20">
        <v>148.86099999999999</v>
      </c>
      <c r="AT118">
        <v>38</v>
      </c>
      <c r="AU118">
        <v>12</v>
      </c>
      <c r="AV118" t="s">
        <v>1510</v>
      </c>
    </row>
    <row r="119" spans="1:48" hidden="1" x14ac:dyDescent="0.25">
      <c r="A119" t="s">
        <v>839</v>
      </c>
      <c r="B119" t="s">
        <v>116</v>
      </c>
      <c r="C119" t="s">
        <v>116</v>
      </c>
      <c r="D119" t="s">
        <v>841</v>
      </c>
      <c r="E119" s="31" t="s">
        <v>842</v>
      </c>
      <c r="F119">
        <v>2001</v>
      </c>
      <c r="G119" t="s">
        <v>840</v>
      </c>
      <c r="H119">
        <v>878</v>
      </c>
      <c r="I119">
        <v>331780</v>
      </c>
      <c r="J119" t="s">
        <v>115</v>
      </c>
      <c r="K119" s="26" t="s">
        <v>458</v>
      </c>
      <c r="L119" t="b">
        <v>1</v>
      </c>
      <c r="M119" s="20" t="s">
        <v>1116</v>
      </c>
      <c r="N119" s="26">
        <v>337</v>
      </c>
      <c r="O119" t="s">
        <v>375</v>
      </c>
      <c r="P119">
        <v>60.866944400000001</v>
      </c>
      <c r="Q119">
        <v>-162.27305559999999</v>
      </c>
      <c r="S119" t="s">
        <v>21</v>
      </c>
      <c r="T119" s="40">
        <v>0</v>
      </c>
      <c r="U119" s="40">
        <v>0</v>
      </c>
      <c r="V119">
        <v>0</v>
      </c>
      <c r="W119">
        <v>133.87700000000001</v>
      </c>
      <c r="X119">
        <v>61</v>
      </c>
      <c r="Y119">
        <v>0</v>
      </c>
      <c r="Z119">
        <v>102.15300000000001</v>
      </c>
      <c r="AA119">
        <v>6</v>
      </c>
      <c r="AI119">
        <v>25.363</v>
      </c>
      <c r="AJ119">
        <v>4</v>
      </c>
      <c r="AK119">
        <v>5.1820000000000004</v>
      </c>
      <c r="AL119">
        <v>4</v>
      </c>
      <c r="AM119">
        <v>44.340999999999994</v>
      </c>
      <c r="AN119">
        <v>2</v>
      </c>
      <c r="AO119" s="30">
        <v>0</v>
      </c>
      <c r="AP119" s="30">
        <v>30.545000000000002</v>
      </c>
      <c r="AQ119" s="30">
        <v>8</v>
      </c>
      <c r="AR119">
        <v>0</v>
      </c>
      <c r="AS119" s="20">
        <v>310.916</v>
      </c>
      <c r="AT119">
        <v>76</v>
      </c>
      <c r="AU119">
        <v>12</v>
      </c>
      <c r="AV119" t="s">
        <v>1510</v>
      </c>
    </row>
    <row r="120" spans="1:48" hidden="1" x14ac:dyDescent="0.25">
      <c r="A120" t="s">
        <v>762</v>
      </c>
      <c r="B120" t="s">
        <v>237</v>
      </c>
      <c r="C120" t="s">
        <v>237</v>
      </c>
      <c r="D120" t="s">
        <v>763</v>
      </c>
      <c r="E120" s="31" t="s">
        <v>764</v>
      </c>
      <c r="F120">
        <v>2001</v>
      </c>
      <c r="G120" t="s">
        <v>759</v>
      </c>
      <c r="H120">
        <v>26616</v>
      </c>
      <c r="I120">
        <v>332360</v>
      </c>
      <c r="J120" t="s">
        <v>235</v>
      </c>
      <c r="K120" s="26" t="s">
        <v>458</v>
      </c>
      <c r="L120" t="b">
        <v>1</v>
      </c>
      <c r="M120" s="20" t="s">
        <v>1118</v>
      </c>
      <c r="N120" s="26">
        <v>254</v>
      </c>
      <c r="O120" t="s">
        <v>375</v>
      </c>
      <c r="P120">
        <v>70.469166700000002</v>
      </c>
      <c r="Q120">
        <v>-157.39944439999999</v>
      </c>
      <c r="S120" t="s">
        <v>21</v>
      </c>
      <c r="T120" s="40">
        <v>0</v>
      </c>
      <c r="U120" s="40">
        <v>0</v>
      </c>
      <c r="V120">
        <v>0</v>
      </c>
      <c r="W120">
        <v>192.65199999999999</v>
      </c>
      <c r="X120">
        <v>56</v>
      </c>
      <c r="Y120">
        <v>0</v>
      </c>
      <c r="Z120">
        <v>1063.58</v>
      </c>
      <c r="AA120">
        <v>42</v>
      </c>
      <c r="AI120">
        <v>92.274000000000001</v>
      </c>
      <c r="AJ120">
        <v>6</v>
      </c>
      <c r="AK120">
        <v>1.5369999999999999</v>
      </c>
      <c r="AL120">
        <v>1</v>
      </c>
      <c r="AM120">
        <v>73.039999999999992</v>
      </c>
      <c r="AN120">
        <v>13</v>
      </c>
      <c r="AO120" s="30">
        <v>0</v>
      </c>
      <c r="AP120" s="30">
        <v>93.811000000000007</v>
      </c>
      <c r="AQ120" s="30">
        <v>7</v>
      </c>
      <c r="AR120">
        <v>0</v>
      </c>
      <c r="AS120" s="20">
        <v>1423.0829999999999</v>
      </c>
      <c r="AT120">
        <v>118</v>
      </c>
      <c r="AU120">
        <v>12</v>
      </c>
      <c r="AV120" t="s">
        <v>1510</v>
      </c>
    </row>
    <row r="121" spans="1:48" hidden="1" x14ac:dyDescent="0.25">
      <c r="A121" t="s">
        <v>486</v>
      </c>
      <c r="B121" t="s">
        <v>1166</v>
      </c>
      <c r="C121" t="s">
        <v>120</v>
      </c>
      <c r="D121" t="s">
        <v>490</v>
      </c>
      <c r="E121" s="31" t="s">
        <v>491</v>
      </c>
      <c r="F121">
        <v>2001</v>
      </c>
      <c r="G121" t="s">
        <v>487</v>
      </c>
      <c r="H121">
        <v>1651</v>
      </c>
      <c r="I121">
        <v>331800</v>
      </c>
      <c r="J121" t="s">
        <v>488</v>
      </c>
      <c r="K121" s="26" t="s">
        <v>374</v>
      </c>
      <c r="L121" t="b">
        <v>1</v>
      </c>
      <c r="M121" s="20" t="s">
        <v>1116</v>
      </c>
      <c r="N121" s="26">
        <v>43</v>
      </c>
      <c r="O121" t="s">
        <v>489</v>
      </c>
      <c r="P121">
        <v>60.792222199999998</v>
      </c>
      <c r="Q121">
        <v>-161.75583330000001</v>
      </c>
      <c r="S121" t="s">
        <v>21</v>
      </c>
      <c r="T121" s="40">
        <v>0</v>
      </c>
      <c r="U121" s="40">
        <v>0</v>
      </c>
      <c r="V121">
        <v>0</v>
      </c>
      <c r="W121">
        <v>4872.84</v>
      </c>
      <c r="X121">
        <v>1593</v>
      </c>
      <c r="Y121">
        <v>0</v>
      </c>
      <c r="Z121">
        <v>11769.476999999999</v>
      </c>
      <c r="AA121">
        <v>780</v>
      </c>
      <c r="AI121">
        <v>960.72399999999993</v>
      </c>
      <c r="AJ121">
        <v>19</v>
      </c>
      <c r="AK121">
        <v>1822.7919999999999</v>
      </c>
      <c r="AL121">
        <v>85</v>
      </c>
      <c r="AM121">
        <v>0</v>
      </c>
      <c r="AN121">
        <v>0</v>
      </c>
      <c r="AO121" s="30">
        <v>0</v>
      </c>
      <c r="AP121" s="30">
        <v>2783.5159999999996</v>
      </c>
      <c r="AQ121" s="30">
        <v>104</v>
      </c>
      <c r="AR121">
        <v>0</v>
      </c>
      <c r="AS121" s="20">
        <v>19425.832999999999</v>
      </c>
      <c r="AT121">
        <v>2463</v>
      </c>
      <c r="AU121">
        <v>12</v>
      </c>
      <c r="AV121" t="s">
        <v>1510</v>
      </c>
    </row>
    <row r="122" spans="1:48" hidden="1" x14ac:dyDescent="0.25">
      <c r="A122" t="s">
        <v>383</v>
      </c>
      <c r="B122" t="s">
        <v>1133</v>
      </c>
      <c r="C122" t="s">
        <v>32</v>
      </c>
      <c r="D122" t="s">
        <v>384</v>
      </c>
      <c r="E122" s="31" t="s">
        <v>385</v>
      </c>
      <c r="F122">
        <v>2001</v>
      </c>
      <c r="G122" t="s">
        <v>380</v>
      </c>
      <c r="H122">
        <v>219</v>
      </c>
      <c r="I122">
        <v>331060</v>
      </c>
      <c r="J122" t="s">
        <v>30</v>
      </c>
      <c r="K122" s="26" t="s">
        <v>374</v>
      </c>
      <c r="L122" t="b">
        <v>1</v>
      </c>
      <c r="M122" s="20" t="s">
        <v>1116</v>
      </c>
      <c r="N122" s="26">
        <v>2</v>
      </c>
      <c r="O122" t="s">
        <v>375</v>
      </c>
      <c r="P122">
        <v>66.918888899999999</v>
      </c>
      <c r="Q122">
        <v>-151.51611109999999</v>
      </c>
      <c r="S122" t="s">
        <v>21</v>
      </c>
      <c r="T122" s="40">
        <v>0</v>
      </c>
      <c r="U122" s="40">
        <v>0</v>
      </c>
      <c r="V122">
        <v>0</v>
      </c>
      <c r="W122">
        <v>75.736000000000004</v>
      </c>
      <c r="X122">
        <v>30</v>
      </c>
      <c r="Y122">
        <v>0</v>
      </c>
      <c r="Z122">
        <v>44.773000000000003</v>
      </c>
      <c r="AA122">
        <v>13</v>
      </c>
      <c r="AI122">
        <v>21.568999999999999</v>
      </c>
      <c r="AJ122">
        <v>7</v>
      </c>
      <c r="AK122">
        <v>196.51900000000001</v>
      </c>
      <c r="AL122">
        <v>17</v>
      </c>
      <c r="AM122">
        <v>0</v>
      </c>
      <c r="AN122">
        <v>0</v>
      </c>
      <c r="AO122" s="30">
        <v>0</v>
      </c>
      <c r="AP122" s="30">
        <v>218.08799999999999</v>
      </c>
      <c r="AQ122" s="30">
        <v>24</v>
      </c>
      <c r="AR122">
        <v>0</v>
      </c>
      <c r="AS122" s="20">
        <v>338.59699999999998</v>
      </c>
      <c r="AT122">
        <v>67</v>
      </c>
      <c r="AU122">
        <v>12</v>
      </c>
      <c r="AV122" t="s">
        <v>1510</v>
      </c>
    </row>
    <row r="123" spans="1:48" hidden="1" x14ac:dyDescent="0.25">
      <c r="A123" t="s">
        <v>572</v>
      </c>
      <c r="B123" t="s">
        <v>54</v>
      </c>
      <c r="C123" t="s">
        <v>54</v>
      </c>
      <c r="D123" t="s">
        <v>573</v>
      </c>
      <c r="E123" s="31" t="s">
        <v>574</v>
      </c>
      <c r="F123">
        <v>2001</v>
      </c>
      <c r="G123" t="s">
        <v>563</v>
      </c>
      <c r="H123">
        <v>221</v>
      </c>
      <c r="I123">
        <v>331270</v>
      </c>
      <c r="J123" t="s">
        <v>50</v>
      </c>
      <c r="K123" s="26" t="s">
        <v>458</v>
      </c>
      <c r="L123" t="b">
        <v>1</v>
      </c>
      <c r="M123" s="20" t="s">
        <v>1119</v>
      </c>
      <c r="N123" s="26">
        <v>169</v>
      </c>
      <c r="O123" t="s">
        <v>375</v>
      </c>
      <c r="P123">
        <v>65.334722200000002</v>
      </c>
      <c r="Q123">
        <v>-166.4891667</v>
      </c>
      <c r="S123" t="s">
        <v>21</v>
      </c>
      <c r="T123" s="40">
        <v>0</v>
      </c>
      <c r="U123" s="40">
        <v>0</v>
      </c>
      <c r="V123">
        <v>0</v>
      </c>
      <c r="W123">
        <v>136.465</v>
      </c>
      <c r="X123">
        <v>71</v>
      </c>
      <c r="Y123">
        <v>0</v>
      </c>
      <c r="Z123">
        <v>137.86600000000001</v>
      </c>
      <c r="AA123">
        <v>6</v>
      </c>
      <c r="AI123">
        <v>79.053999999999988</v>
      </c>
      <c r="AJ123">
        <v>12</v>
      </c>
      <c r="AK123">
        <v>4.383</v>
      </c>
      <c r="AL123">
        <v>4</v>
      </c>
      <c r="AM123">
        <v>0</v>
      </c>
      <c r="AN123">
        <v>0</v>
      </c>
      <c r="AO123" s="30">
        <v>0</v>
      </c>
      <c r="AP123" s="30">
        <v>83.436999999999983</v>
      </c>
      <c r="AQ123" s="30">
        <v>16</v>
      </c>
      <c r="AR123">
        <v>0</v>
      </c>
      <c r="AS123" s="20">
        <v>357.76800000000003</v>
      </c>
      <c r="AT123">
        <v>92</v>
      </c>
      <c r="AU123">
        <v>12</v>
      </c>
      <c r="AV123" t="s">
        <v>1510</v>
      </c>
    </row>
    <row r="124" spans="1:48" hidden="1" x14ac:dyDescent="0.25">
      <c r="A124" t="s">
        <v>971</v>
      </c>
      <c r="B124" t="s">
        <v>122</v>
      </c>
      <c r="C124" t="s">
        <v>122</v>
      </c>
      <c r="D124" t="s">
        <v>973</v>
      </c>
      <c r="E124" s="31" t="s">
        <v>974</v>
      </c>
      <c r="F124">
        <v>2001</v>
      </c>
      <c r="G124" t="s">
        <v>972</v>
      </c>
      <c r="H124" t="s">
        <v>582</v>
      </c>
      <c r="I124">
        <v>331820</v>
      </c>
      <c r="J124" t="s">
        <v>121</v>
      </c>
      <c r="K124" s="26" t="s">
        <v>458</v>
      </c>
      <c r="L124" t="b">
        <v>1</v>
      </c>
      <c r="M124" s="20" t="s">
        <v>1118</v>
      </c>
      <c r="N124" s="26">
        <v>432</v>
      </c>
      <c r="O124" t="s">
        <v>375</v>
      </c>
      <c r="P124">
        <v>65.979722199999998</v>
      </c>
      <c r="Q124">
        <v>-161.12305559999999</v>
      </c>
      <c r="S124" t="s">
        <v>21</v>
      </c>
      <c r="T124" s="40">
        <v>0</v>
      </c>
      <c r="U124" s="40">
        <v>0</v>
      </c>
      <c r="V124">
        <v>0</v>
      </c>
      <c r="W124">
        <v>204.89699999999999</v>
      </c>
      <c r="X124">
        <v>79</v>
      </c>
      <c r="Y124">
        <v>0</v>
      </c>
      <c r="Z124">
        <v>95.525000000000006</v>
      </c>
      <c r="AA124">
        <v>8</v>
      </c>
      <c r="AI124">
        <v>53.46</v>
      </c>
      <c r="AJ124">
        <v>5</v>
      </c>
      <c r="AK124">
        <v>29.327999999999999</v>
      </c>
      <c r="AL124">
        <v>5</v>
      </c>
      <c r="AM124">
        <v>5.4619999999999997</v>
      </c>
      <c r="AN124">
        <v>2</v>
      </c>
      <c r="AO124" s="30">
        <v>0</v>
      </c>
      <c r="AP124" s="30">
        <v>82.787999999999997</v>
      </c>
      <c r="AQ124" s="30">
        <v>10</v>
      </c>
      <c r="AR124">
        <v>0</v>
      </c>
      <c r="AS124" s="20">
        <v>388.67200000000003</v>
      </c>
      <c r="AT124">
        <v>99</v>
      </c>
      <c r="AU124">
        <v>12</v>
      </c>
      <c r="AV124" t="s">
        <v>1510</v>
      </c>
    </row>
    <row r="125" spans="1:48" hidden="1" x14ac:dyDescent="0.25">
      <c r="A125" t="s">
        <v>851</v>
      </c>
      <c r="B125" t="s">
        <v>155</v>
      </c>
      <c r="C125" t="s">
        <v>155</v>
      </c>
      <c r="D125" t="s">
        <v>854</v>
      </c>
      <c r="E125" s="31" t="s">
        <v>855</v>
      </c>
      <c r="F125">
        <v>2001</v>
      </c>
      <c r="G125" t="s">
        <v>852</v>
      </c>
      <c r="H125">
        <v>6111</v>
      </c>
      <c r="I125">
        <v>331830</v>
      </c>
      <c r="J125" t="s">
        <v>853</v>
      </c>
      <c r="K125" s="26" t="s">
        <v>374</v>
      </c>
      <c r="L125" t="b">
        <v>1</v>
      </c>
      <c r="M125" s="20" t="s">
        <v>1116</v>
      </c>
      <c r="N125" s="26">
        <v>341</v>
      </c>
      <c r="O125" t="s">
        <v>489</v>
      </c>
      <c r="P125">
        <v>65.572500000000005</v>
      </c>
      <c r="Q125">
        <v>-144.80305559999999</v>
      </c>
      <c r="S125" t="s">
        <v>21</v>
      </c>
      <c r="T125" s="40">
        <v>0</v>
      </c>
      <c r="U125" s="40">
        <v>0</v>
      </c>
      <c r="V125">
        <v>0</v>
      </c>
      <c r="W125">
        <v>122.949</v>
      </c>
      <c r="X125">
        <v>126</v>
      </c>
      <c r="Y125">
        <v>0</v>
      </c>
      <c r="Z125">
        <v>111.13600000000001</v>
      </c>
      <c r="AA125">
        <v>11</v>
      </c>
      <c r="AI125">
        <v>2.7489999999999997</v>
      </c>
      <c r="AJ125">
        <v>1</v>
      </c>
      <c r="AK125">
        <v>74.057000000000002</v>
      </c>
      <c r="AL125">
        <v>7</v>
      </c>
      <c r="AM125">
        <v>0</v>
      </c>
      <c r="AN125">
        <v>0</v>
      </c>
      <c r="AO125" s="30">
        <v>0</v>
      </c>
      <c r="AP125" s="30">
        <v>76.805999999999997</v>
      </c>
      <c r="AQ125" s="30">
        <v>8</v>
      </c>
      <c r="AR125">
        <v>0</v>
      </c>
      <c r="AS125" s="20">
        <v>310.89099999999996</v>
      </c>
      <c r="AT125">
        <v>145</v>
      </c>
      <c r="AU125">
        <v>12</v>
      </c>
      <c r="AV125" t="s">
        <v>1510</v>
      </c>
    </row>
    <row r="126" spans="1:48" hidden="1" x14ac:dyDescent="0.25">
      <c r="A126" t="s">
        <v>1043</v>
      </c>
      <c r="B126" t="s">
        <v>124</v>
      </c>
      <c r="C126" t="s">
        <v>124</v>
      </c>
      <c r="D126" t="s">
        <v>1045</v>
      </c>
      <c r="E126" s="31" t="s">
        <v>1046</v>
      </c>
      <c r="F126">
        <v>2001</v>
      </c>
      <c r="G126" t="s">
        <v>1044</v>
      </c>
      <c r="H126" t="s">
        <v>582</v>
      </c>
      <c r="I126">
        <v>331840</v>
      </c>
      <c r="J126" t="s">
        <v>123</v>
      </c>
      <c r="K126" s="26" t="s">
        <v>458</v>
      </c>
      <c r="L126" t="b">
        <v>1</v>
      </c>
      <c r="M126" s="20" t="s">
        <v>1116</v>
      </c>
      <c r="N126" s="26">
        <v>682</v>
      </c>
      <c r="O126" t="s">
        <v>375</v>
      </c>
      <c r="P126">
        <v>66.654444400000003</v>
      </c>
      <c r="Q126">
        <v>-143.7222222</v>
      </c>
      <c r="S126" t="s">
        <v>21</v>
      </c>
      <c r="T126" s="40">
        <v>0</v>
      </c>
      <c r="U126" s="40">
        <v>0</v>
      </c>
      <c r="V126">
        <v>0</v>
      </c>
      <c r="W126">
        <v>6.7830000000000004</v>
      </c>
      <c r="X126">
        <v>43</v>
      </c>
      <c r="Y126">
        <v>0</v>
      </c>
      <c r="Z126">
        <v>16.925999999999998</v>
      </c>
      <c r="AA126">
        <v>4</v>
      </c>
      <c r="AI126">
        <v>18.448</v>
      </c>
      <c r="AJ126">
        <v>5</v>
      </c>
      <c r="AK126">
        <v>8.9179999999999993</v>
      </c>
      <c r="AL126">
        <v>3</v>
      </c>
      <c r="AM126">
        <v>0</v>
      </c>
      <c r="AN126">
        <v>0</v>
      </c>
      <c r="AO126" s="30">
        <v>0</v>
      </c>
      <c r="AP126" s="30">
        <v>27.366</v>
      </c>
      <c r="AQ126" s="30">
        <v>8</v>
      </c>
      <c r="AR126">
        <v>0</v>
      </c>
      <c r="AS126" s="20">
        <v>51.074999999999996</v>
      </c>
      <c r="AT126">
        <v>55</v>
      </c>
      <c r="AU126">
        <v>12</v>
      </c>
      <c r="AV126" t="s">
        <v>1510</v>
      </c>
    </row>
    <row r="127" spans="1:48" hidden="1" x14ac:dyDescent="0.25">
      <c r="A127" t="s">
        <v>901</v>
      </c>
      <c r="B127" t="s">
        <v>224</v>
      </c>
      <c r="C127" t="s">
        <v>224</v>
      </c>
      <c r="D127" t="s">
        <v>903</v>
      </c>
      <c r="E127" s="31" t="s">
        <v>904</v>
      </c>
      <c r="F127">
        <v>2001</v>
      </c>
      <c r="G127" t="s">
        <v>902</v>
      </c>
      <c r="H127">
        <v>3422</v>
      </c>
      <c r="I127">
        <v>332310</v>
      </c>
      <c r="J127" t="s">
        <v>223</v>
      </c>
      <c r="K127" s="26" t="s">
        <v>458</v>
      </c>
      <c r="L127" t="b">
        <v>1</v>
      </c>
      <c r="M127" s="20" t="s">
        <v>1116</v>
      </c>
      <c r="N127" s="26">
        <v>365</v>
      </c>
      <c r="O127" t="s">
        <v>375</v>
      </c>
      <c r="P127">
        <v>60.16</v>
      </c>
      <c r="Q127">
        <v>-164.2658333</v>
      </c>
      <c r="S127" t="s">
        <v>21</v>
      </c>
      <c r="T127" s="40">
        <v>0</v>
      </c>
      <c r="U127" s="40">
        <v>0</v>
      </c>
      <c r="V127">
        <v>0</v>
      </c>
      <c r="W127">
        <v>189.26300000000001</v>
      </c>
      <c r="X127">
        <v>76</v>
      </c>
      <c r="Y127">
        <v>0</v>
      </c>
      <c r="Z127">
        <v>41.712000000000003</v>
      </c>
      <c r="AA127">
        <v>7</v>
      </c>
      <c r="AI127">
        <v>17.841999999999999</v>
      </c>
      <c r="AJ127">
        <v>7</v>
      </c>
      <c r="AK127">
        <v>49.631</v>
      </c>
      <c r="AL127">
        <v>11</v>
      </c>
      <c r="AM127">
        <v>26.271999999999998</v>
      </c>
      <c r="AN127">
        <v>20</v>
      </c>
      <c r="AO127" s="30">
        <v>0</v>
      </c>
      <c r="AP127" s="30">
        <v>67.472999999999999</v>
      </c>
      <c r="AQ127" s="30">
        <v>18</v>
      </c>
      <c r="AR127">
        <v>0</v>
      </c>
      <c r="AS127" s="20">
        <v>324.72000000000003</v>
      </c>
      <c r="AT127">
        <v>121</v>
      </c>
      <c r="AU127">
        <v>12</v>
      </c>
      <c r="AV127" t="s">
        <v>1510</v>
      </c>
    </row>
    <row r="128" spans="1:48" hidden="1" x14ac:dyDescent="0.25">
      <c r="A128" t="s">
        <v>1055</v>
      </c>
      <c r="B128" t="s">
        <v>126</v>
      </c>
      <c r="C128" t="s">
        <v>126</v>
      </c>
      <c r="D128" t="s">
        <v>1057</v>
      </c>
      <c r="E128" s="31" t="s">
        <v>1058</v>
      </c>
      <c r="F128">
        <v>2001</v>
      </c>
      <c r="G128" t="s">
        <v>1056</v>
      </c>
      <c r="H128" t="s">
        <v>582</v>
      </c>
      <c r="I128">
        <v>331850</v>
      </c>
      <c r="J128" t="s">
        <v>125</v>
      </c>
      <c r="K128" s="26" t="s">
        <v>458</v>
      </c>
      <c r="L128" t="b">
        <v>1</v>
      </c>
      <c r="M128" s="20" t="s">
        <v>1116</v>
      </c>
      <c r="N128" s="26">
        <v>686</v>
      </c>
      <c r="O128" t="s">
        <v>375</v>
      </c>
      <c r="P128">
        <v>60.063333299999996</v>
      </c>
      <c r="Q128">
        <v>-148.01138889999999</v>
      </c>
      <c r="S128" t="s">
        <v>21</v>
      </c>
      <c r="T128" s="40">
        <v>0</v>
      </c>
      <c r="U128" s="40">
        <v>0</v>
      </c>
      <c r="V128">
        <v>0</v>
      </c>
      <c r="W128">
        <v>65.186999999999998</v>
      </c>
      <c r="X128">
        <v>28</v>
      </c>
      <c r="Y128">
        <v>0</v>
      </c>
      <c r="Z128">
        <v>50.33</v>
      </c>
      <c r="AA128">
        <v>7</v>
      </c>
      <c r="AI128">
        <v>21.442</v>
      </c>
      <c r="AJ128">
        <v>3</v>
      </c>
      <c r="AK128">
        <v>0</v>
      </c>
      <c r="AL128">
        <v>0</v>
      </c>
      <c r="AM128">
        <v>0</v>
      </c>
      <c r="AN128">
        <v>0</v>
      </c>
      <c r="AO128" s="30">
        <v>0</v>
      </c>
      <c r="AP128" s="30">
        <v>21.442</v>
      </c>
      <c r="AQ128" s="30">
        <v>3</v>
      </c>
      <c r="AR128">
        <v>0</v>
      </c>
      <c r="AS128" s="20">
        <v>136.959</v>
      </c>
      <c r="AT128">
        <v>37</v>
      </c>
      <c r="AU128">
        <v>12</v>
      </c>
      <c r="AV128" t="s">
        <v>1510</v>
      </c>
    </row>
    <row r="129" spans="1:48" hidden="1" x14ac:dyDescent="0.25">
      <c r="A129" t="s">
        <v>575</v>
      </c>
      <c r="B129" t="s">
        <v>55</v>
      </c>
      <c r="C129" t="s">
        <v>55</v>
      </c>
      <c r="D129" t="s">
        <v>576</v>
      </c>
      <c r="E129" s="31" t="s">
        <v>577</v>
      </c>
      <c r="F129">
        <v>2001</v>
      </c>
      <c r="G129" t="s">
        <v>563</v>
      </c>
      <c r="H129">
        <v>221</v>
      </c>
      <c r="I129">
        <v>331280</v>
      </c>
      <c r="J129" t="s">
        <v>50</v>
      </c>
      <c r="K129" s="26" t="s">
        <v>458</v>
      </c>
      <c r="L129" t="b">
        <v>1</v>
      </c>
      <c r="M129" s="20" t="s">
        <v>1119</v>
      </c>
      <c r="N129" s="26">
        <v>169</v>
      </c>
      <c r="O129" t="s">
        <v>375</v>
      </c>
      <c r="P129">
        <v>61.527777800000003</v>
      </c>
      <c r="Q129">
        <v>-165.5863889</v>
      </c>
      <c r="S129" t="s">
        <v>21</v>
      </c>
      <c r="T129" s="40">
        <v>0</v>
      </c>
      <c r="U129" s="40">
        <v>0</v>
      </c>
      <c r="V129">
        <v>0</v>
      </c>
      <c r="W129">
        <v>349.22999999999996</v>
      </c>
      <c r="X129">
        <v>179</v>
      </c>
      <c r="Y129">
        <v>0</v>
      </c>
      <c r="Z129">
        <v>391.07900000000001</v>
      </c>
      <c r="AA129">
        <v>17</v>
      </c>
      <c r="AI129">
        <v>175.529</v>
      </c>
      <c r="AJ129">
        <v>15</v>
      </c>
      <c r="AK129">
        <v>9.3449999999999989</v>
      </c>
      <c r="AL129">
        <v>3</v>
      </c>
      <c r="AM129">
        <v>0</v>
      </c>
      <c r="AN129">
        <v>0</v>
      </c>
      <c r="AO129" s="30">
        <v>0</v>
      </c>
      <c r="AP129" s="30">
        <v>184.874</v>
      </c>
      <c r="AQ129" s="30">
        <v>18</v>
      </c>
      <c r="AR129">
        <v>0</v>
      </c>
      <c r="AS129" s="20">
        <v>925.18299999999988</v>
      </c>
      <c r="AT129">
        <v>214</v>
      </c>
      <c r="AU129">
        <v>3</v>
      </c>
      <c r="AV129" t="s">
        <v>1510</v>
      </c>
    </row>
    <row r="130" spans="1:48" hidden="1" x14ac:dyDescent="0.25">
      <c r="A130" t="s">
        <v>817</v>
      </c>
      <c r="B130" t="s">
        <v>128</v>
      </c>
      <c r="C130" t="s">
        <v>128</v>
      </c>
      <c r="D130" t="s">
        <v>819</v>
      </c>
      <c r="E130" s="31" t="s">
        <v>820</v>
      </c>
      <c r="F130">
        <v>2001</v>
      </c>
      <c r="G130" t="s">
        <v>818</v>
      </c>
      <c r="H130">
        <v>3421</v>
      </c>
      <c r="I130">
        <v>331860</v>
      </c>
      <c r="J130" t="s">
        <v>127</v>
      </c>
      <c r="K130" s="26" t="s">
        <v>458</v>
      </c>
      <c r="L130" t="b">
        <v>1</v>
      </c>
      <c r="M130" s="20" t="s">
        <v>1116</v>
      </c>
      <c r="N130" s="26">
        <v>297</v>
      </c>
      <c r="O130" t="s">
        <v>375</v>
      </c>
      <c r="P130">
        <v>56.295277800000001</v>
      </c>
      <c r="Q130">
        <v>-158.40222220000001</v>
      </c>
      <c r="S130" t="s">
        <v>21</v>
      </c>
      <c r="T130" s="40">
        <v>0</v>
      </c>
      <c r="U130" s="40">
        <v>0</v>
      </c>
      <c r="V130">
        <v>0</v>
      </c>
      <c r="W130">
        <v>124.05600000000001</v>
      </c>
      <c r="X130">
        <v>71</v>
      </c>
      <c r="Y130">
        <v>0</v>
      </c>
      <c r="Z130">
        <v>126.90899999999999</v>
      </c>
      <c r="AA130">
        <v>15</v>
      </c>
      <c r="AI130">
        <v>47.682000000000002</v>
      </c>
      <c r="AJ130">
        <v>10</v>
      </c>
      <c r="AK130">
        <v>3.1100000000000003</v>
      </c>
      <c r="AL130">
        <v>1</v>
      </c>
      <c r="AM130">
        <v>0</v>
      </c>
      <c r="AN130">
        <v>0</v>
      </c>
      <c r="AO130" s="30">
        <v>0</v>
      </c>
      <c r="AP130" s="30">
        <v>50.792000000000002</v>
      </c>
      <c r="AQ130" s="30">
        <v>11</v>
      </c>
      <c r="AR130">
        <v>0</v>
      </c>
      <c r="AS130" s="20">
        <v>301.75700000000001</v>
      </c>
      <c r="AT130">
        <v>97</v>
      </c>
      <c r="AU130">
        <v>12</v>
      </c>
      <c r="AV130" t="s">
        <v>1510</v>
      </c>
    </row>
    <row r="131" spans="1:48" hidden="1" x14ac:dyDescent="0.25">
      <c r="A131" t="s">
        <v>1011</v>
      </c>
      <c r="B131" t="s">
        <v>130</v>
      </c>
      <c r="C131" t="s">
        <v>130</v>
      </c>
      <c r="D131" t="s">
        <v>1013</v>
      </c>
      <c r="E131" s="31" t="s">
        <v>1014</v>
      </c>
      <c r="F131">
        <v>2001</v>
      </c>
      <c r="G131" t="s">
        <v>1012</v>
      </c>
      <c r="H131" t="s">
        <v>582</v>
      </c>
      <c r="I131">
        <v>331870</v>
      </c>
      <c r="J131" t="s">
        <v>129</v>
      </c>
      <c r="K131" s="26" t="s">
        <v>458</v>
      </c>
      <c r="L131" t="b">
        <v>1</v>
      </c>
      <c r="M131" s="20" t="s">
        <v>1116</v>
      </c>
      <c r="N131" s="26">
        <v>658</v>
      </c>
      <c r="O131" t="s">
        <v>375</v>
      </c>
      <c r="P131">
        <v>56.308439300000003</v>
      </c>
      <c r="Q131">
        <v>-158.53023909999999</v>
      </c>
      <c r="S131" t="s">
        <v>21</v>
      </c>
      <c r="T131" s="40">
        <v>0</v>
      </c>
      <c r="U131" s="40">
        <v>0</v>
      </c>
      <c r="V131">
        <v>0</v>
      </c>
      <c r="W131">
        <v>135.434</v>
      </c>
      <c r="X131">
        <v>83</v>
      </c>
      <c r="Y131">
        <v>0</v>
      </c>
      <c r="Z131">
        <v>100.71599999999999</v>
      </c>
      <c r="AA131">
        <v>10</v>
      </c>
      <c r="AI131">
        <v>44.638000000000005</v>
      </c>
      <c r="AJ131">
        <v>10</v>
      </c>
      <c r="AK131">
        <v>14.078999999999999</v>
      </c>
      <c r="AL131">
        <v>3</v>
      </c>
      <c r="AM131">
        <v>0</v>
      </c>
      <c r="AN131">
        <v>0</v>
      </c>
      <c r="AO131" s="30">
        <v>0</v>
      </c>
      <c r="AP131" s="30">
        <v>58.717000000000006</v>
      </c>
      <c r="AQ131" s="30">
        <v>13</v>
      </c>
      <c r="AR131">
        <v>0</v>
      </c>
      <c r="AS131" s="20">
        <v>294.86700000000002</v>
      </c>
      <c r="AT131">
        <v>104</v>
      </c>
      <c r="AU131">
        <v>12</v>
      </c>
      <c r="AV131" t="s">
        <v>1510</v>
      </c>
    </row>
    <row r="132" spans="1:48" hidden="1" x14ac:dyDescent="0.25">
      <c r="A132" t="s">
        <v>975</v>
      </c>
      <c r="B132" t="s">
        <v>132</v>
      </c>
      <c r="C132" t="s">
        <v>132</v>
      </c>
      <c r="D132" t="s">
        <v>977</v>
      </c>
      <c r="E132" s="31" t="s">
        <v>978</v>
      </c>
      <c r="F132">
        <v>2001</v>
      </c>
      <c r="G132" t="s">
        <v>976</v>
      </c>
      <c r="H132" t="s">
        <v>582</v>
      </c>
      <c r="I132">
        <v>331880</v>
      </c>
      <c r="J132" t="s">
        <v>131</v>
      </c>
      <c r="K132" s="26" t="s">
        <v>458</v>
      </c>
      <c r="L132" t="b">
        <v>1</v>
      </c>
      <c r="M132" s="20" t="s">
        <v>1116</v>
      </c>
      <c r="N132" s="26">
        <v>437</v>
      </c>
      <c r="O132" t="s">
        <v>375</v>
      </c>
      <c r="P132">
        <v>56.255555600000001</v>
      </c>
      <c r="Q132">
        <v>-158.76249999999999</v>
      </c>
      <c r="S132" t="s">
        <v>21</v>
      </c>
      <c r="T132" s="40">
        <v>0</v>
      </c>
      <c r="U132" s="40">
        <v>0</v>
      </c>
      <c r="V132">
        <v>0</v>
      </c>
      <c r="W132">
        <v>66.266999999999996</v>
      </c>
      <c r="X132">
        <v>37</v>
      </c>
      <c r="Y132">
        <v>0</v>
      </c>
      <c r="Z132">
        <v>22.366999999999997</v>
      </c>
      <c r="AA132">
        <v>7</v>
      </c>
      <c r="AI132">
        <v>12.728</v>
      </c>
      <c r="AJ132">
        <v>8</v>
      </c>
      <c r="AK132">
        <v>0</v>
      </c>
      <c r="AL132">
        <v>0</v>
      </c>
      <c r="AM132">
        <v>0</v>
      </c>
      <c r="AN132">
        <v>0</v>
      </c>
      <c r="AO132" s="30">
        <v>0</v>
      </c>
      <c r="AP132" s="30">
        <v>12.728</v>
      </c>
      <c r="AQ132" s="30">
        <v>8</v>
      </c>
      <c r="AR132">
        <v>0</v>
      </c>
      <c r="AS132" s="20">
        <v>101.36200000000001</v>
      </c>
      <c r="AT132">
        <v>51</v>
      </c>
      <c r="AU132">
        <v>12</v>
      </c>
      <c r="AV132" t="s">
        <v>1510</v>
      </c>
    </row>
    <row r="133" spans="1:48" hidden="1" x14ac:dyDescent="0.25">
      <c r="A133" t="s">
        <v>746</v>
      </c>
      <c r="B133" t="s">
        <v>173</v>
      </c>
      <c r="C133" t="s">
        <v>173</v>
      </c>
      <c r="D133" t="s">
        <v>399</v>
      </c>
      <c r="E133" s="31" t="s">
        <v>400</v>
      </c>
      <c r="F133">
        <v>2001</v>
      </c>
      <c r="G133" t="s">
        <v>743</v>
      </c>
      <c r="H133">
        <v>18963</v>
      </c>
      <c r="I133">
        <v>332660</v>
      </c>
      <c r="J133" t="s">
        <v>171</v>
      </c>
      <c r="K133" s="26" t="s">
        <v>458</v>
      </c>
      <c r="L133" t="b">
        <v>1</v>
      </c>
      <c r="M133" s="20" t="s">
        <v>1119</v>
      </c>
      <c r="N133" s="26">
        <v>240</v>
      </c>
      <c r="O133" t="s">
        <v>375</v>
      </c>
      <c r="P133">
        <v>59.399701999999998</v>
      </c>
      <c r="Q133">
        <v>-135.89640890000001</v>
      </c>
      <c r="S133" t="s">
        <v>21</v>
      </c>
      <c r="T133" s="40">
        <v>0</v>
      </c>
      <c r="U133" s="40">
        <v>0</v>
      </c>
      <c r="V133">
        <v>0</v>
      </c>
      <c r="W133">
        <v>282.90800000000002</v>
      </c>
      <c r="X133">
        <v>174</v>
      </c>
      <c r="Y133">
        <v>0</v>
      </c>
      <c r="Z133">
        <v>201.958</v>
      </c>
      <c r="AA133">
        <v>29</v>
      </c>
      <c r="AI133">
        <v>0.46900000000000003</v>
      </c>
      <c r="AJ133">
        <v>1</v>
      </c>
      <c r="AK133">
        <v>1.145</v>
      </c>
      <c r="AL133">
        <v>1</v>
      </c>
      <c r="AM133">
        <v>0</v>
      </c>
      <c r="AN133">
        <v>0</v>
      </c>
      <c r="AO133" s="30">
        <v>0</v>
      </c>
      <c r="AP133" s="30">
        <v>1.6140000000000001</v>
      </c>
      <c r="AQ133" s="30">
        <v>2</v>
      </c>
      <c r="AR133">
        <v>0</v>
      </c>
      <c r="AS133" s="20">
        <v>486.48</v>
      </c>
      <c r="AT133">
        <v>204</v>
      </c>
      <c r="AU133">
        <v>12</v>
      </c>
      <c r="AV133" t="s">
        <v>1510</v>
      </c>
    </row>
    <row r="134" spans="1:48" hidden="1" x14ac:dyDescent="0.25">
      <c r="A134" t="s">
        <v>386</v>
      </c>
      <c r="B134" t="s">
        <v>33</v>
      </c>
      <c r="C134" t="s">
        <v>33</v>
      </c>
      <c r="D134" t="s">
        <v>387</v>
      </c>
      <c r="E134" s="31" t="s">
        <v>388</v>
      </c>
      <c r="F134">
        <v>2001</v>
      </c>
      <c r="G134" t="s">
        <v>380</v>
      </c>
      <c r="H134">
        <v>219</v>
      </c>
      <c r="I134">
        <v>331070</v>
      </c>
      <c r="J134" t="s">
        <v>30</v>
      </c>
      <c r="K134" s="26" t="s">
        <v>374</v>
      </c>
      <c r="L134" t="b">
        <v>1</v>
      </c>
      <c r="M134" s="20" t="s">
        <v>1116</v>
      </c>
      <c r="N134" s="26">
        <v>2</v>
      </c>
      <c r="O134" t="s">
        <v>375</v>
      </c>
      <c r="P134">
        <v>62.571782800000001</v>
      </c>
      <c r="Q134">
        <v>-144.6541704</v>
      </c>
      <c r="S134" t="s">
        <v>21</v>
      </c>
      <c r="T134" s="40">
        <v>0</v>
      </c>
      <c r="U134" s="40">
        <v>0</v>
      </c>
      <c r="V134">
        <v>0</v>
      </c>
      <c r="W134">
        <v>67.385999999999996</v>
      </c>
      <c r="X134">
        <v>36</v>
      </c>
      <c r="Y134">
        <v>0</v>
      </c>
      <c r="Z134">
        <v>24.297000000000001</v>
      </c>
      <c r="AA134">
        <v>9</v>
      </c>
      <c r="AI134">
        <v>10.723000000000001</v>
      </c>
      <c r="AJ134">
        <v>2</v>
      </c>
      <c r="AK134">
        <v>9.3070000000000004</v>
      </c>
      <c r="AL134">
        <v>1</v>
      </c>
      <c r="AM134">
        <v>0</v>
      </c>
      <c r="AN134">
        <v>0</v>
      </c>
      <c r="AO134" s="30">
        <v>0</v>
      </c>
      <c r="AP134" s="30">
        <v>20.03</v>
      </c>
      <c r="AQ134" s="30">
        <v>3</v>
      </c>
      <c r="AR134">
        <v>0</v>
      </c>
      <c r="AS134" s="20">
        <v>111.71299999999999</v>
      </c>
      <c r="AT134">
        <v>48</v>
      </c>
      <c r="AU134">
        <v>12</v>
      </c>
      <c r="AV134" t="s">
        <v>1510</v>
      </c>
    </row>
    <row r="135" spans="1:48" hidden="1" x14ac:dyDescent="0.25">
      <c r="A135" t="s">
        <v>905</v>
      </c>
      <c r="B135" t="s">
        <v>134</v>
      </c>
      <c r="C135" t="s">
        <v>134</v>
      </c>
      <c r="D135" t="s">
        <v>907</v>
      </c>
      <c r="E135" s="31" t="s">
        <v>908</v>
      </c>
      <c r="F135">
        <v>2001</v>
      </c>
      <c r="G135" t="s">
        <v>906</v>
      </c>
      <c r="H135">
        <v>3465</v>
      </c>
      <c r="I135">
        <v>331890</v>
      </c>
      <c r="J135" t="s">
        <v>133</v>
      </c>
      <c r="K135" s="26" t="s">
        <v>458</v>
      </c>
      <c r="L135" t="b">
        <v>1</v>
      </c>
      <c r="M135" s="20" t="s">
        <v>1116</v>
      </c>
      <c r="N135" s="26">
        <v>368</v>
      </c>
      <c r="O135" t="s">
        <v>375</v>
      </c>
      <c r="P135">
        <v>61.515833299999997</v>
      </c>
      <c r="Q135">
        <v>-144.43694439999999</v>
      </c>
      <c r="S135" t="s">
        <v>21</v>
      </c>
      <c r="T135" s="40">
        <v>0</v>
      </c>
      <c r="U135" s="40">
        <v>0</v>
      </c>
      <c r="V135">
        <v>0</v>
      </c>
      <c r="W135">
        <v>66.373999999999995</v>
      </c>
      <c r="X135">
        <v>37</v>
      </c>
      <c r="Y135">
        <v>0</v>
      </c>
      <c r="Z135">
        <v>146.44</v>
      </c>
      <c r="AA135">
        <v>27</v>
      </c>
      <c r="AI135">
        <v>7.2369999999999992</v>
      </c>
      <c r="AJ135">
        <v>1</v>
      </c>
      <c r="AK135">
        <v>1.7370000000000001</v>
      </c>
      <c r="AL135">
        <v>2</v>
      </c>
      <c r="AM135">
        <v>2.5550000000000002</v>
      </c>
      <c r="AN135">
        <v>1</v>
      </c>
      <c r="AO135" s="30">
        <v>0</v>
      </c>
      <c r="AP135" s="30">
        <v>8.9740000000000002</v>
      </c>
      <c r="AQ135" s="30">
        <v>3</v>
      </c>
      <c r="AR135">
        <v>0</v>
      </c>
      <c r="AS135" s="20">
        <v>224.34299999999996</v>
      </c>
      <c r="AT135">
        <v>68</v>
      </c>
      <c r="AU135">
        <v>12</v>
      </c>
      <c r="AV135" t="s">
        <v>1510</v>
      </c>
    </row>
    <row r="136" spans="1:48" hidden="1" x14ac:dyDescent="0.25">
      <c r="A136" t="s">
        <v>857</v>
      </c>
      <c r="B136" t="s">
        <v>212</v>
      </c>
      <c r="C136" t="s">
        <v>212</v>
      </c>
      <c r="D136" t="s">
        <v>859</v>
      </c>
      <c r="E136" s="31" t="s">
        <v>860</v>
      </c>
      <c r="F136">
        <v>2001</v>
      </c>
      <c r="G136" t="s">
        <v>858</v>
      </c>
      <c r="H136">
        <v>12485</v>
      </c>
      <c r="I136">
        <v>332230</v>
      </c>
      <c r="J136" t="s">
        <v>211</v>
      </c>
      <c r="K136" s="26" t="s">
        <v>374</v>
      </c>
      <c r="L136" t="b">
        <v>1</v>
      </c>
      <c r="M136" s="20" t="s">
        <v>1119</v>
      </c>
      <c r="N136" s="26">
        <v>343</v>
      </c>
      <c r="O136" t="s">
        <v>375</v>
      </c>
      <c r="P136">
        <v>61.5719444</v>
      </c>
      <c r="Q136">
        <v>-159.245</v>
      </c>
      <c r="S136" t="s">
        <v>21</v>
      </c>
      <c r="T136" s="40">
        <v>0</v>
      </c>
      <c r="U136" s="40">
        <v>0</v>
      </c>
      <c r="V136">
        <v>0</v>
      </c>
      <c r="W136">
        <v>45.512999999999998</v>
      </c>
      <c r="X136">
        <v>36</v>
      </c>
      <c r="Y136">
        <v>0</v>
      </c>
      <c r="Z136">
        <v>36.096000000000004</v>
      </c>
      <c r="AA136">
        <v>4</v>
      </c>
      <c r="AI136">
        <v>9.0239999999999991</v>
      </c>
      <c r="AJ136">
        <v>6</v>
      </c>
      <c r="AK136">
        <v>9.8000000000000004E-2</v>
      </c>
      <c r="AL136">
        <v>1</v>
      </c>
      <c r="AM136">
        <v>0.247</v>
      </c>
      <c r="AN136">
        <v>1</v>
      </c>
      <c r="AO136" s="30">
        <v>0</v>
      </c>
      <c r="AP136" s="30">
        <v>9.1219999999999999</v>
      </c>
      <c r="AQ136" s="30">
        <v>7</v>
      </c>
      <c r="AR136">
        <v>0</v>
      </c>
      <c r="AS136" s="20">
        <v>90.978000000000009</v>
      </c>
      <c r="AT136">
        <v>47</v>
      </c>
      <c r="AU136">
        <v>12</v>
      </c>
      <c r="AV136" t="s">
        <v>1510</v>
      </c>
    </row>
    <row r="137" spans="1:48" hidden="1" x14ac:dyDescent="0.25">
      <c r="A137" t="s">
        <v>780</v>
      </c>
      <c r="B137" t="s">
        <v>137</v>
      </c>
      <c r="C137" t="s">
        <v>137</v>
      </c>
      <c r="D137" t="s">
        <v>782</v>
      </c>
      <c r="E137" s="31" t="s">
        <v>783</v>
      </c>
      <c r="F137">
        <v>2001</v>
      </c>
      <c r="G137" t="s">
        <v>781</v>
      </c>
      <c r="H137" t="s">
        <v>582</v>
      </c>
      <c r="I137">
        <v>331900</v>
      </c>
      <c r="J137" t="s">
        <v>136</v>
      </c>
      <c r="K137" s="26" t="s">
        <v>458</v>
      </c>
      <c r="L137" t="b">
        <v>1</v>
      </c>
      <c r="M137" s="20" t="s">
        <v>1116</v>
      </c>
      <c r="N137" s="26">
        <v>256</v>
      </c>
      <c r="O137" t="s">
        <v>375</v>
      </c>
      <c r="P137">
        <v>65.825555600000001</v>
      </c>
      <c r="Q137">
        <v>-144.06055559999999</v>
      </c>
      <c r="S137" t="s">
        <v>21</v>
      </c>
      <c r="T137" s="40">
        <v>0</v>
      </c>
      <c r="U137" s="40">
        <v>0</v>
      </c>
      <c r="V137">
        <v>0</v>
      </c>
      <c r="W137">
        <v>48.472000000000001</v>
      </c>
      <c r="X137">
        <v>32</v>
      </c>
      <c r="Y137">
        <v>0</v>
      </c>
      <c r="Z137">
        <v>53.755000000000003</v>
      </c>
      <c r="AA137">
        <v>16</v>
      </c>
      <c r="AI137">
        <v>20.007999999999999</v>
      </c>
      <c r="AJ137">
        <v>5</v>
      </c>
      <c r="AK137">
        <v>47.19</v>
      </c>
      <c r="AL137">
        <v>3</v>
      </c>
      <c r="AM137">
        <v>0</v>
      </c>
      <c r="AN137">
        <v>0</v>
      </c>
      <c r="AO137" s="30">
        <v>0</v>
      </c>
      <c r="AP137" s="30">
        <v>67.197999999999993</v>
      </c>
      <c r="AQ137" s="30">
        <v>8</v>
      </c>
      <c r="AR137">
        <v>0</v>
      </c>
      <c r="AS137" s="20">
        <v>169.42500000000001</v>
      </c>
      <c r="AT137">
        <v>55</v>
      </c>
      <c r="AU137">
        <v>12</v>
      </c>
      <c r="AV137" t="s">
        <v>1510</v>
      </c>
    </row>
    <row r="138" spans="1:48" hidden="1" x14ac:dyDescent="0.25">
      <c r="A138" t="s">
        <v>389</v>
      </c>
      <c r="B138" t="s">
        <v>34</v>
      </c>
      <c r="C138" t="s">
        <v>34</v>
      </c>
      <c r="D138" t="s">
        <v>390</v>
      </c>
      <c r="E138" s="31" t="s">
        <v>391</v>
      </c>
      <c r="F138">
        <v>2001</v>
      </c>
      <c r="G138" t="s">
        <v>380</v>
      </c>
      <c r="H138">
        <v>219</v>
      </c>
      <c r="I138">
        <v>331080</v>
      </c>
      <c r="J138" t="s">
        <v>30</v>
      </c>
      <c r="K138" s="26" t="s">
        <v>374</v>
      </c>
      <c r="L138" t="b">
        <v>1</v>
      </c>
      <c r="M138" s="20" t="s">
        <v>1116</v>
      </c>
      <c r="N138" s="26">
        <v>2</v>
      </c>
      <c r="O138" t="s">
        <v>375</v>
      </c>
      <c r="P138">
        <v>56.013888899999998</v>
      </c>
      <c r="Q138">
        <v>-132.82777780000001</v>
      </c>
      <c r="S138" t="s">
        <v>21</v>
      </c>
      <c r="T138" s="40">
        <v>0</v>
      </c>
      <c r="U138" s="40">
        <v>0</v>
      </c>
      <c r="V138">
        <v>0</v>
      </c>
      <c r="W138">
        <v>243.50899999999999</v>
      </c>
      <c r="X138">
        <v>115</v>
      </c>
      <c r="Y138">
        <v>0</v>
      </c>
      <c r="Z138">
        <v>33.775000000000006</v>
      </c>
      <c r="AA138">
        <v>16</v>
      </c>
      <c r="AI138">
        <v>37.787000000000006</v>
      </c>
      <c r="AJ138">
        <v>10</v>
      </c>
      <c r="AK138">
        <v>11.706</v>
      </c>
      <c r="AL138">
        <v>8</v>
      </c>
      <c r="AM138">
        <v>0</v>
      </c>
      <c r="AN138">
        <v>0</v>
      </c>
      <c r="AO138" s="30">
        <v>0</v>
      </c>
      <c r="AP138" s="30">
        <v>49.493000000000009</v>
      </c>
      <c r="AQ138" s="30">
        <v>18</v>
      </c>
      <c r="AR138">
        <v>0</v>
      </c>
      <c r="AS138" s="20">
        <v>326.77700000000004</v>
      </c>
      <c r="AT138">
        <v>149</v>
      </c>
      <c r="AU138">
        <v>12</v>
      </c>
      <c r="AV138" t="s">
        <v>1510</v>
      </c>
    </row>
    <row r="139" spans="1:48" hidden="1" x14ac:dyDescent="0.25">
      <c r="A139" t="s">
        <v>517</v>
      </c>
      <c r="B139" t="s">
        <v>153</v>
      </c>
      <c r="C139" t="s">
        <v>153</v>
      </c>
      <c r="D139" t="s">
        <v>519</v>
      </c>
      <c r="E139" s="31" t="s">
        <v>520</v>
      </c>
      <c r="F139">
        <v>2001</v>
      </c>
      <c r="G139" t="s">
        <v>518</v>
      </c>
      <c r="H139">
        <v>6866</v>
      </c>
      <c r="I139">
        <v>331980</v>
      </c>
      <c r="J139" t="s">
        <v>152</v>
      </c>
      <c r="K139" s="26" t="s">
        <v>374</v>
      </c>
      <c r="L139" t="b">
        <v>1</v>
      </c>
      <c r="M139" s="20" t="s">
        <v>1116</v>
      </c>
      <c r="N139" s="26">
        <v>88</v>
      </c>
      <c r="O139" t="s">
        <v>375</v>
      </c>
      <c r="P139">
        <v>55.185833299999999</v>
      </c>
      <c r="Q139">
        <v>-162.7211111</v>
      </c>
      <c r="S139" t="s">
        <v>21</v>
      </c>
      <c r="T139" s="40">
        <v>0</v>
      </c>
      <c r="U139" s="40">
        <v>0</v>
      </c>
      <c r="V139">
        <v>0</v>
      </c>
      <c r="W139">
        <v>122.876</v>
      </c>
      <c r="X139">
        <v>34</v>
      </c>
      <c r="Y139">
        <v>0</v>
      </c>
      <c r="Z139">
        <v>406.89500000000004</v>
      </c>
      <c r="AA139">
        <v>25</v>
      </c>
      <c r="AI139">
        <v>49.941000000000003</v>
      </c>
      <c r="AJ139">
        <v>4</v>
      </c>
      <c r="AK139">
        <v>699.56500000000005</v>
      </c>
      <c r="AL139">
        <v>50</v>
      </c>
      <c r="AM139">
        <v>0</v>
      </c>
      <c r="AN139">
        <v>0</v>
      </c>
      <c r="AO139" s="30">
        <v>0</v>
      </c>
      <c r="AP139" s="30">
        <v>749.50600000000009</v>
      </c>
      <c r="AQ139" s="30">
        <v>54</v>
      </c>
      <c r="AR139">
        <v>0</v>
      </c>
      <c r="AS139" s="20">
        <v>1279.277</v>
      </c>
      <c r="AT139">
        <v>108</v>
      </c>
      <c r="AU139">
        <v>12</v>
      </c>
      <c r="AV139" t="s">
        <v>1510</v>
      </c>
    </row>
    <row r="140" spans="1:48" hidden="1" x14ac:dyDescent="0.25">
      <c r="A140" t="s">
        <v>558</v>
      </c>
      <c r="B140" t="s">
        <v>1168</v>
      </c>
      <c r="C140" t="s">
        <v>141</v>
      </c>
      <c r="D140" t="s">
        <v>560</v>
      </c>
      <c r="E140" s="31" t="s">
        <v>561</v>
      </c>
      <c r="F140">
        <v>2001</v>
      </c>
      <c r="G140" t="s">
        <v>559</v>
      </c>
      <c r="H140">
        <v>40215</v>
      </c>
      <c r="I140">
        <v>331920</v>
      </c>
      <c r="J140" t="s">
        <v>140</v>
      </c>
      <c r="K140" s="26" t="s">
        <v>458</v>
      </c>
      <c r="L140" t="b">
        <v>1</v>
      </c>
      <c r="M140" s="20" t="s">
        <v>1119</v>
      </c>
      <c r="N140" s="26">
        <v>160</v>
      </c>
      <c r="O140" t="s">
        <v>375</v>
      </c>
      <c r="P140">
        <v>60.542777800000003</v>
      </c>
      <c r="Q140">
        <v>-145.75749999999999</v>
      </c>
      <c r="S140" t="s">
        <v>21</v>
      </c>
      <c r="T140" s="40">
        <v>0</v>
      </c>
      <c r="U140" s="40">
        <v>0</v>
      </c>
      <c r="V140">
        <v>0</v>
      </c>
      <c r="W140">
        <v>2617.8029999999999</v>
      </c>
      <c r="X140">
        <v>846</v>
      </c>
      <c r="Y140">
        <v>0</v>
      </c>
      <c r="Z140">
        <v>6621.6170000000002</v>
      </c>
      <c r="AA140">
        <v>758</v>
      </c>
      <c r="AI140">
        <v>1032.1239999999998</v>
      </c>
      <c r="AJ140">
        <v>60</v>
      </c>
      <c r="AK140">
        <v>916.10399999999993</v>
      </c>
      <c r="AL140">
        <v>59</v>
      </c>
      <c r="AM140">
        <v>0</v>
      </c>
      <c r="AN140">
        <v>0</v>
      </c>
      <c r="AO140" s="30">
        <v>0</v>
      </c>
      <c r="AP140" s="30">
        <v>1948.2279999999996</v>
      </c>
      <c r="AQ140" s="30">
        <v>119</v>
      </c>
      <c r="AR140">
        <v>0</v>
      </c>
      <c r="AS140" s="20">
        <v>11187.648000000001</v>
      </c>
      <c r="AT140">
        <v>1681</v>
      </c>
      <c r="AU140">
        <v>12</v>
      </c>
      <c r="AV140" t="s">
        <v>1510</v>
      </c>
    </row>
    <row r="141" spans="1:48" hidden="1" x14ac:dyDescent="0.25">
      <c r="A141" t="s">
        <v>861</v>
      </c>
      <c r="B141" t="s">
        <v>213</v>
      </c>
      <c r="C141" t="s">
        <v>213</v>
      </c>
      <c r="D141" t="s">
        <v>862</v>
      </c>
      <c r="E141" s="31" t="s">
        <v>863</v>
      </c>
      <c r="F141">
        <v>2001</v>
      </c>
      <c r="G141" t="s">
        <v>858</v>
      </c>
      <c r="H141">
        <v>12485</v>
      </c>
      <c r="I141">
        <v>332240</v>
      </c>
      <c r="J141" t="s">
        <v>211</v>
      </c>
      <c r="K141" s="26" t="s">
        <v>374</v>
      </c>
      <c r="L141" t="b">
        <v>1</v>
      </c>
      <c r="M141" s="20" t="s">
        <v>1119</v>
      </c>
      <c r="N141" s="26">
        <v>343</v>
      </c>
      <c r="O141" t="s">
        <v>375</v>
      </c>
      <c r="P141">
        <v>61.87</v>
      </c>
      <c r="Q141">
        <v>-158.1108333</v>
      </c>
      <c r="S141" t="s">
        <v>21</v>
      </c>
      <c r="T141" s="40">
        <v>0</v>
      </c>
      <c r="U141" s="40">
        <v>0</v>
      </c>
      <c r="V141">
        <v>0</v>
      </c>
      <c r="W141">
        <v>68.429000000000002</v>
      </c>
      <c r="X141">
        <v>36</v>
      </c>
      <c r="Y141">
        <v>0</v>
      </c>
      <c r="Z141">
        <v>42.931000000000004</v>
      </c>
      <c r="AA141">
        <v>8</v>
      </c>
      <c r="AI141">
        <v>11.350999999999999</v>
      </c>
      <c r="AJ141">
        <v>3</v>
      </c>
      <c r="AK141">
        <v>2.4239999999999999</v>
      </c>
      <c r="AL141">
        <v>2</v>
      </c>
      <c r="AM141">
        <v>2.3E-2</v>
      </c>
      <c r="AN141">
        <v>1</v>
      </c>
      <c r="AO141" s="30">
        <v>0</v>
      </c>
      <c r="AP141" s="30">
        <v>13.774999999999999</v>
      </c>
      <c r="AQ141" s="30">
        <v>5</v>
      </c>
      <c r="AR141">
        <v>0</v>
      </c>
      <c r="AS141" s="20">
        <v>125.158</v>
      </c>
      <c r="AT141">
        <v>48</v>
      </c>
      <c r="AU141">
        <v>12</v>
      </c>
      <c r="AV141" t="s">
        <v>1510</v>
      </c>
    </row>
    <row r="142" spans="1:48" hidden="1" x14ac:dyDescent="0.25">
      <c r="A142" t="s">
        <v>909</v>
      </c>
      <c r="B142" t="s">
        <v>178</v>
      </c>
      <c r="C142" t="s">
        <v>178</v>
      </c>
      <c r="D142" t="s">
        <v>911</v>
      </c>
      <c r="E142" s="31" t="s">
        <v>912</v>
      </c>
      <c r="F142">
        <v>2001</v>
      </c>
      <c r="G142" t="s">
        <v>910</v>
      </c>
      <c r="H142">
        <v>9416</v>
      </c>
      <c r="I142">
        <v>332060</v>
      </c>
      <c r="J142" t="s">
        <v>177</v>
      </c>
      <c r="K142" s="26" t="s">
        <v>458</v>
      </c>
      <c r="L142" t="b">
        <v>1</v>
      </c>
      <c r="M142" s="20" t="s">
        <v>1116</v>
      </c>
      <c r="N142" s="26">
        <v>369</v>
      </c>
      <c r="O142" t="s">
        <v>375</v>
      </c>
      <c r="P142">
        <v>66.075555600000001</v>
      </c>
      <c r="Q142">
        <v>-162.71722220000001</v>
      </c>
      <c r="S142" t="s">
        <v>21</v>
      </c>
      <c r="T142" s="40">
        <v>0</v>
      </c>
      <c r="U142" s="40">
        <v>0</v>
      </c>
      <c r="V142">
        <v>0</v>
      </c>
      <c r="W142">
        <v>110.354</v>
      </c>
      <c r="X142">
        <v>40</v>
      </c>
      <c r="Y142">
        <v>0</v>
      </c>
      <c r="Z142">
        <v>137.88299999999998</v>
      </c>
      <c r="AA142">
        <v>9</v>
      </c>
      <c r="AI142">
        <v>38.003999999999998</v>
      </c>
      <c r="AJ142">
        <v>9</v>
      </c>
      <c r="AK142">
        <v>57.026000000000003</v>
      </c>
      <c r="AL142">
        <v>8</v>
      </c>
      <c r="AM142">
        <v>5.4959999999999996</v>
      </c>
      <c r="AN142">
        <v>3</v>
      </c>
      <c r="AO142" s="30">
        <v>0</v>
      </c>
      <c r="AP142" s="30">
        <v>95.03</v>
      </c>
      <c r="AQ142" s="30">
        <v>17</v>
      </c>
      <c r="AR142">
        <v>0</v>
      </c>
      <c r="AS142" s="20">
        <v>348.76300000000003</v>
      </c>
      <c r="AT142">
        <v>64</v>
      </c>
      <c r="AU142">
        <v>12</v>
      </c>
      <c r="AV142" t="s">
        <v>1510</v>
      </c>
    </row>
    <row r="143" spans="1:48" hidden="1" x14ac:dyDescent="0.25">
      <c r="A143" t="s">
        <v>496</v>
      </c>
      <c r="B143" t="s">
        <v>1171</v>
      </c>
      <c r="C143" t="s">
        <v>246</v>
      </c>
      <c r="D143" t="s">
        <v>498</v>
      </c>
      <c r="E143" s="31" t="s">
        <v>499</v>
      </c>
      <c r="F143">
        <v>2001</v>
      </c>
      <c r="G143" t="s">
        <v>497</v>
      </c>
      <c r="H143">
        <v>13870</v>
      </c>
      <c r="I143">
        <v>332430</v>
      </c>
      <c r="J143" t="s">
        <v>245</v>
      </c>
      <c r="K143" s="26" t="s">
        <v>458</v>
      </c>
      <c r="L143" t="b">
        <v>1</v>
      </c>
      <c r="M143" s="20" t="s">
        <v>1119</v>
      </c>
      <c r="N143" s="26">
        <v>45</v>
      </c>
      <c r="O143" t="s">
        <v>375</v>
      </c>
      <c r="P143">
        <v>59.0397222</v>
      </c>
      <c r="Q143">
        <v>-158.45750000000001</v>
      </c>
      <c r="S143" t="s">
        <v>21</v>
      </c>
      <c r="T143" s="40">
        <v>0</v>
      </c>
      <c r="U143" s="40">
        <v>0</v>
      </c>
      <c r="V143">
        <v>0</v>
      </c>
      <c r="W143">
        <v>2983.7200000000003</v>
      </c>
      <c r="X143">
        <v>971</v>
      </c>
      <c r="Y143">
        <v>0</v>
      </c>
      <c r="Z143">
        <v>4526.1410000000005</v>
      </c>
      <c r="AA143">
        <v>444</v>
      </c>
      <c r="AI143">
        <v>403.48099999999999</v>
      </c>
      <c r="AJ143">
        <v>42</v>
      </c>
      <c r="AK143">
        <v>338.36100000000005</v>
      </c>
      <c r="AL143">
        <v>41</v>
      </c>
      <c r="AM143">
        <v>0</v>
      </c>
      <c r="AN143">
        <v>0</v>
      </c>
      <c r="AO143" s="30">
        <v>0</v>
      </c>
      <c r="AP143" s="30">
        <v>741.8420000000001</v>
      </c>
      <c r="AQ143" s="30">
        <v>83</v>
      </c>
      <c r="AR143">
        <v>0</v>
      </c>
      <c r="AS143" s="20">
        <v>8251.7029999999995</v>
      </c>
      <c r="AT143">
        <v>1478</v>
      </c>
      <c r="AU143">
        <v>12</v>
      </c>
      <c r="AV143" t="s">
        <v>1510</v>
      </c>
    </row>
    <row r="144" spans="1:48" hidden="1" x14ac:dyDescent="0.25">
      <c r="A144" t="s">
        <v>925</v>
      </c>
      <c r="B144" t="s">
        <v>143</v>
      </c>
      <c r="C144" t="s">
        <v>143</v>
      </c>
      <c r="D144" t="s">
        <v>927</v>
      </c>
      <c r="E144" s="31" t="s">
        <v>928</v>
      </c>
      <c r="F144">
        <v>2001</v>
      </c>
      <c r="G144" t="s">
        <v>926</v>
      </c>
      <c r="H144" t="s">
        <v>582</v>
      </c>
      <c r="I144">
        <v>331930</v>
      </c>
      <c r="J144" t="s">
        <v>142</v>
      </c>
      <c r="K144" s="26" t="s">
        <v>458</v>
      </c>
      <c r="L144" t="b">
        <v>1</v>
      </c>
      <c r="M144" s="20" t="s">
        <v>1118</v>
      </c>
      <c r="N144" s="26">
        <v>383</v>
      </c>
      <c r="O144" t="s">
        <v>375</v>
      </c>
      <c r="P144">
        <v>65.753765200000004</v>
      </c>
      <c r="Q144">
        <v>-168.92314999999999</v>
      </c>
      <c r="S144" t="s">
        <v>21</v>
      </c>
      <c r="T144" s="40">
        <v>0</v>
      </c>
      <c r="U144" s="40">
        <v>0</v>
      </c>
      <c r="V144">
        <v>0</v>
      </c>
      <c r="W144">
        <v>63.573999999999998</v>
      </c>
      <c r="X144">
        <v>36</v>
      </c>
      <c r="Y144">
        <v>0</v>
      </c>
      <c r="Z144">
        <v>135.75199999999998</v>
      </c>
      <c r="AA144">
        <v>10</v>
      </c>
      <c r="AI144">
        <v>25.055</v>
      </c>
      <c r="AJ144">
        <v>6</v>
      </c>
      <c r="AK144">
        <v>3.206</v>
      </c>
      <c r="AL144">
        <v>2</v>
      </c>
      <c r="AM144">
        <v>10.807000000000002</v>
      </c>
      <c r="AN144">
        <v>2</v>
      </c>
      <c r="AO144" s="30">
        <v>0</v>
      </c>
      <c r="AP144" s="30">
        <v>28.260999999999999</v>
      </c>
      <c r="AQ144" s="30">
        <v>8</v>
      </c>
      <c r="AR144">
        <v>0</v>
      </c>
      <c r="AS144" s="20">
        <v>238.39400000000001</v>
      </c>
      <c r="AT144">
        <v>56</v>
      </c>
      <c r="AU144">
        <v>12</v>
      </c>
      <c r="AV144" t="s">
        <v>1510</v>
      </c>
    </row>
    <row r="145" spans="1:48" hidden="1" x14ac:dyDescent="0.25">
      <c r="A145" t="s">
        <v>442</v>
      </c>
      <c r="B145" t="s">
        <v>1142</v>
      </c>
      <c r="C145" t="s">
        <v>443</v>
      </c>
      <c r="D145" t="s">
        <v>441</v>
      </c>
      <c r="E145" s="31" t="s">
        <v>439</v>
      </c>
      <c r="F145">
        <v>2001</v>
      </c>
      <c r="G145" t="s">
        <v>380</v>
      </c>
      <c r="H145">
        <v>219</v>
      </c>
      <c r="I145">
        <v>331100</v>
      </c>
      <c r="J145" t="s">
        <v>30</v>
      </c>
      <c r="K145" s="26" t="s">
        <v>374</v>
      </c>
      <c r="L145" t="b">
        <v>1</v>
      </c>
      <c r="M145" s="20" t="s">
        <v>1116</v>
      </c>
      <c r="N145" s="26">
        <v>2</v>
      </c>
      <c r="O145" t="s">
        <v>375</v>
      </c>
      <c r="P145">
        <v>63.661388899999999</v>
      </c>
      <c r="Q145">
        <v>-144.06444440000001</v>
      </c>
      <c r="S145" t="s">
        <v>21</v>
      </c>
      <c r="T145" s="40">
        <v>0</v>
      </c>
      <c r="U145" s="40">
        <v>0</v>
      </c>
      <c r="V145">
        <v>0</v>
      </c>
      <c r="W145">
        <v>46.242000000000004</v>
      </c>
      <c r="X145">
        <v>28</v>
      </c>
      <c r="Y145">
        <v>0</v>
      </c>
      <c r="Z145">
        <v>59.382000000000005</v>
      </c>
      <c r="AA145">
        <v>20</v>
      </c>
      <c r="AI145">
        <v>18.009999999999998</v>
      </c>
      <c r="AJ145">
        <v>1</v>
      </c>
      <c r="AK145">
        <v>42.286000000000001</v>
      </c>
      <c r="AL145">
        <v>4</v>
      </c>
      <c r="AM145">
        <v>0</v>
      </c>
      <c r="AN145">
        <v>0</v>
      </c>
      <c r="AO145" s="30">
        <v>0</v>
      </c>
      <c r="AP145" s="30">
        <v>60.295999999999999</v>
      </c>
      <c r="AQ145" s="30">
        <v>5</v>
      </c>
      <c r="AR145">
        <v>0</v>
      </c>
      <c r="AS145" s="20">
        <v>165.92</v>
      </c>
      <c r="AT145">
        <v>52</v>
      </c>
      <c r="AU145">
        <v>12</v>
      </c>
      <c r="AV145" t="s">
        <v>1510</v>
      </c>
    </row>
    <row r="146" spans="1:48" hidden="1" x14ac:dyDescent="0.25">
      <c r="A146" t="s">
        <v>392</v>
      </c>
      <c r="B146" t="s">
        <v>1145</v>
      </c>
      <c r="C146" t="s">
        <v>36</v>
      </c>
      <c r="D146" t="s">
        <v>393</v>
      </c>
      <c r="E146" s="31" t="s">
        <v>394</v>
      </c>
      <c r="F146">
        <v>2001</v>
      </c>
      <c r="G146" t="s">
        <v>380</v>
      </c>
      <c r="H146">
        <v>219</v>
      </c>
      <c r="I146">
        <v>331110</v>
      </c>
      <c r="J146" t="s">
        <v>30</v>
      </c>
      <c r="K146" s="26" t="s">
        <v>374</v>
      </c>
      <c r="L146" t="b">
        <v>1</v>
      </c>
      <c r="M146" s="20" t="s">
        <v>1116</v>
      </c>
      <c r="N146" s="26">
        <v>2</v>
      </c>
      <c r="O146" t="s">
        <v>375</v>
      </c>
      <c r="P146">
        <v>64.788055600000007</v>
      </c>
      <c r="Q146">
        <v>-141.19999999999999</v>
      </c>
      <c r="S146" t="s">
        <v>21</v>
      </c>
      <c r="T146" s="40">
        <v>0</v>
      </c>
      <c r="U146" s="40">
        <v>0</v>
      </c>
      <c r="V146">
        <v>0</v>
      </c>
      <c r="W146">
        <v>168.87299999999999</v>
      </c>
      <c r="X146">
        <v>146</v>
      </c>
      <c r="Y146">
        <v>0</v>
      </c>
      <c r="Z146">
        <v>72.254000000000005</v>
      </c>
      <c r="AA146">
        <v>32</v>
      </c>
      <c r="AI146">
        <v>9.6189999999999998</v>
      </c>
      <c r="AJ146">
        <v>9</v>
      </c>
      <c r="AK146">
        <v>63.637</v>
      </c>
      <c r="AL146">
        <v>12</v>
      </c>
      <c r="AM146">
        <v>0</v>
      </c>
      <c r="AN146">
        <v>0</v>
      </c>
      <c r="AO146" s="30">
        <v>0</v>
      </c>
      <c r="AP146" s="30">
        <v>73.256</v>
      </c>
      <c r="AQ146" s="30">
        <v>21</v>
      </c>
      <c r="AR146">
        <v>0</v>
      </c>
      <c r="AS146" s="20">
        <v>314.38299999999998</v>
      </c>
      <c r="AT146">
        <v>198</v>
      </c>
      <c r="AU146">
        <v>12</v>
      </c>
      <c r="AV146" t="s">
        <v>1510</v>
      </c>
    </row>
    <row r="147" spans="1:48" hidden="1" x14ac:dyDescent="0.25">
      <c r="A147" t="s">
        <v>578</v>
      </c>
      <c r="B147" t="s">
        <v>56</v>
      </c>
      <c r="C147" t="s">
        <v>56</v>
      </c>
      <c r="D147" t="s">
        <v>579</v>
      </c>
      <c r="E147" s="31" t="s">
        <v>580</v>
      </c>
      <c r="F147">
        <v>2001</v>
      </c>
      <c r="G147" t="s">
        <v>563</v>
      </c>
      <c r="H147">
        <v>221</v>
      </c>
      <c r="I147">
        <v>331290</v>
      </c>
      <c r="J147" t="s">
        <v>50</v>
      </c>
      <c r="K147" s="26" t="s">
        <v>458</v>
      </c>
      <c r="L147" t="b">
        <v>1</v>
      </c>
      <c r="M147" s="20" t="s">
        <v>1119</v>
      </c>
      <c r="N147" s="26">
        <v>169</v>
      </c>
      <c r="O147" t="s">
        <v>375</v>
      </c>
      <c r="P147">
        <v>60.218888900000003</v>
      </c>
      <c r="Q147">
        <v>-162.02444439999999</v>
      </c>
      <c r="S147" t="s">
        <v>21</v>
      </c>
      <c r="T147" s="40">
        <v>0</v>
      </c>
      <c r="U147" s="40">
        <v>0</v>
      </c>
      <c r="V147">
        <v>0</v>
      </c>
      <c r="W147">
        <v>176.96299999999999</v>
      </c>
      <c r="X147">
        <v>95</v>
      </c>
      <c r="Y147">
        <v>0</v>
      </c>
      <c r="Z147">
        <v>101.32900000000001</v>
      </c>
      <c r="AA147">
        <v>7</v>
      </c>
      <c r="AI147">
        <v>48.256999999999998</v>
      </c>
      <c r="AJ147">
        <v>12</v>
      </c>
      <c r="AK147">
        <v>5.2219999999999995</v>
      </c>
      <c r="AL147">
        <v>2</v>
      </c>
      <c r="AM147">
        <v>0</v>
      </c>
      <c r="AN147">
        <v>0</v>
      </c>
      <c r="AO147" s="30">
        <v>0</v>
      </c>
      <c r="AP147" s="30">
        <v>53.478999999999999</v>
      </c>
      <c r="AQ147" s="30">
        <v>14</v>
      </c>
      <c r="AR147">
        <v>0</v>
      </c>
      <c r="AS147" s="20">
        <v>331.77100000000002</v>
      </c>
      <c r="AT147">
        <v>114</v>
      </c>
      <c r="AU147">
        <v>12</v>
      </c>
      <c r="AV147" t="s">
        <v>1510</v>
      </c>
    </row>
    <row r="148" spans="1:48" hidden="1" x14ac:dyDescent="0.25">
      <c r="A148" t="s">
        <v>823</v>
      </c>
      <c r="B148" t="s">
        <v>145</v>
      </c>
      <c r="C148" t="s">
        <v>145</v>
      </c>
      <c r="D148" t="s">
        <v>825</v>
      </c>
      <c r="E148" s="31" t="s">
        <v>826</v>
      </c>
      <c r="F148">
        <v>2001</v>
      </c>
      <c r="G148" t="s">
        <v>824</v>
      </c>
      <c r="H148">
        <v>5553</v>
      </c>
      <c r="I148">
        <v>331940</v>
      </c>
      <c r="J148" t="s">
        <v>144</v>
      </c>
      <c r="K148" s="26" t="s">
        <v>458</v>
      </c>
      <c r="L148" t="b">
        <v>1</v>
      </c>
      <c r="M148" s="20" t="s">
        <v>1118</v>
      </c>
      <c r="N148" s="26">
        <v>320</v>
      </c>
      <c r="O148" t="s">
        <v>375</v>
      </c>
      <c r="P148">
        <v>58.215555600000002</v>
      </c>
      <c r="Q148">
        <v>-157.37583330000001</v>
      </c>
      <c r="S148" t="s">
        <v>21</v>
      </c>
      <c r="T148" s="40">
        <v>0</v>
      </c>
      <c r="U148" s="40">
        <v>0</v>
      </c>
      <c r="V148">
        <v>0</v>
      </c>
      <c r="W148">
        <v>102.59799999999998</v>
      </c>
      <c r="X148">
        <v>73</v>
      </c>
      <c r="Y148">
        <v>0</v>
      </c>
      <c r="Z148">
        <v>175.20599999999999</v>
      </c>
      <c r="AA148">
        <v>20</v>
      </c>
      <c r="AI148">
        <v>68.323999999999998</v>
      </c>
      <c r="AJ148">
        <v>19</v>
      </c>
      <c r="AK148">
        <v>5.42</v>
      </c>
      <c r="AL148">
        <v>2</v>
      </c>
      <c r="AM148">
        <v>1.018</v>
      </c>
      <c r="AN148">
        <v>1</v>
      </c>
      <c r="AO148" s="30">
        <v>0</v>
      </c>
      <c r="AP148" s="30">
        <v>73.744</v>
      </c>
      <c r="AQ148" s="30">
        <v>21</v>
      </c>
      <c r="AR148">
        <v>0</v>
      </c>
      <c r="AS148" s="20">
        <v>352.56600000000003</v>
      </c>
      <c r="AT148">
        <v>113</v>
      </c>
      <c r="AU148">
        <v>12</v>
      </c>
      <c r="AV148" t="s">
        <v>1510</v>
      </c>
    </row>
    <row r="149" spans="1:48" hidden="1" x14ac:dyDescent="0.25">
      <c r="A149" t="s">
        <v>581</v>
      </c>
      <c r="B149" t="s">
        <v>57</v>
      </c>
      <c r="C149" t="s">
        <v>57</v>
      </c>
      <c r="D149" t="s">
        <v>583</v>
      </c>
      <c r="E149" s="31" t="s">
        <v>584</v>
      </c>
      <c r="F149">
        <v>2001</v>
      </c>
      <c r="G149" t="s">
        <v>1063</v>
      </c>
      <c r="H149" t="s">
        <v>582</v>
      </c>
      <c r="I149">
        <v>331950</v>
      </c>
      <c r="J149" t="s">
        <v>1064</v>
      </c>
      <c r="K149" s="26" t="s">
        <v>458</v>
      </c>
      <c r="L149" t="b">
        <v>1</v>
      </c>
      <c r="M149" s="20" t="s">
        <v>1116</v>
      </c>
      <c r="N149" s="26">
        <v>688</v>
      </c>
      <c r="O149" t="s">
        <v>489</v>
      </c>
      <c r="P149">
        <v>59.349722200000002</v>
      </c>
      <c r="Q149">
        <v>-157.47527779999999</v>
      </c>
      <c r="S149" t="s">
        <v>21</v>
      </c>
      <c r="T149" s="40">
        <v>0</v>
      </c>
      <c r="U149" s="40">
        <v>0</v>
      </c>
      <c r="V149">
        <v>0</v>
      </c>
      <c r="W149">
        <v>93.431999999999988</v>
      </c>
      <c r="X149">
        <v>63</v>
      </c>
      <c r="Y149">
        <v>0</v>
      </c>
      <c r="Z149">
        <v>85.116</v>
      </c>
      <c r="AA149">
        <v>11</v>
      </c>
      <c r="AI149">
        <v>39.452999999999996</v>
      </c>
      <c r="AJ149">
        <v>8</v>
      </c>
      <c r="AK149">
        <v>0</v>
      </c>
      <c r="AL149">
        <v>0</v>
      </c>
      <c r="AM149">
        <v>0</v>
      </c>
      <c r="AN149">
        <v>0</v>
      </c>
      <c r="AO149" s="30">
        <v>0</v>
      </c>
      <c r="AP149" s="30">
        <v>39.452999999999996</v>
      </c>
      <c r="AQ149" s="30">
        <v>8</v>
      </c>
      <c r="AR149">
        <v>0</v>
      </c>
      <c r="AS149" s="20">
        <v>218.00099999999998</v>
      </c>
      <c r="AT149">
        <v>79</v>
      </c>
      <c r="AU149">
        <v>12</v>
      </c>
      <c r="AV149" t="s">
        <v>1510</v>
      </c>
    </row>
    <row r="150" spans="1:48" hidden="1" x14ac:dyDescent="0.25">
      <c r="A150" t="s">
        <v>1065</v>
      </c>
      <c r="B150" t="s">
        <v>147</v>
      </c>
      <c r="C150" t="s">
        <v>147</v>
      </c>
      <c r="D150" t="s">
        <v>1067</v>
      </c>
      <c r="E150" s="31" t="s">
        <v>1068</v>
      </c>
      <c r="F150">
        <v>2001</v>
      </c>
      <c r="G150" t="s">
        <v>1066</v>
      </c>
      <c r="H150">
        <v>5721</v>
      </c>
      <c r="I150">
        <v>331960</v>
      </c>
      <c r="J150" t="s">
        <v>146</v>
      </c>
      <c r="K150" s="26" t="s">
        <v>458</v>
      </c>
      <c r="L150" t="b">
        <v>1</v>
      </c>
      <c r="M150" s="20" t="s">
        <v>1119</v>
      </c>
      <c r="N150" s="26">
        <v>701</v>
      </c>
      <c r="O150" t="s">
        <v>375</v>
      </c>
      <c r="P150">
        <v>58.194444400000002</v>
      </c>
      <c r="Q150">
        <v>-136.34333330000001</v>
      </c>
      <c r="S150" t="s">
        <v>21</v>
      </c>
      <c r="T150" s="40">
        <v>0</v>
      </c>
      <c r="U150" s="40">
        <v>0</v>
      </c>
      <c r="V150">
        <v>0</v>
      </c>
      <c r="W150">
        <v>102.78200000000001</v>
      </c>
      <c r="X150">
        <v>46</v>
      </c>
      <c r="Y150">
        <v>0</v>
      </c>
      <c r="Z150">
        <v>72.010999999999996</v>
      </c>
      <c r="AA150">
        <v>21</v>
      </c>
      <c r="AI150">
        <v>11.393000000000001</v>
      </c>
      <c r="AJ150">
        <v>5</v>
      </c>
      <c r="AK150">
        <v>1.0550000000000002</v>
      </c>
      <c r="AL150">
        <v>1</v>
      </c>
      <c r="AM150">
        <v>0</v>
      </c>
      <c r="AN150">
        <v>0</v>
      </c>
      <c r="AO150" s="30">
        <v>0</v>
      </c>
      <c r="AP150" s="30">
        <v>12.448</v>
      </c>
      <c r="AQ150" s="30">
        <v>6</v>
      </c>
      <c r="AR150">
        <v>0</v>
      </c>
      <c r="AS150" s="20">
        <v>187.24100000000001</v>
      </c>
      <c r="AT150">
        <v>73</v>
      </c>
      <c r="AU150">
        <v>12</v>
      </c>
      <c r="AV150" t="s">
        <v>1510</v>
      </c>
    </row>
    <row r="151" spans="1:48" hidden="1" x14ac:dyDescent="0.25">
      <c r="A151" t="s">
        <v>585</v>
      </c>
      <c r="B151" t="s">
        <v>58</v>
      </c>
      <c r="C151" t="s">
        <v>58</v>
      </c>
      <c r="D151" t="s">
        <v>586</v>
      </c>
      <c r="E151" s="31" t="s">
        <v>587</v>
      </c>
      <c r="F151">
        <v>2001</v>
      </c>
      <c r="G151" t="s">
        <v>563</v>
      </c>
      <c r="H151">
        <v>221</v>
      </c>
      <c r="I151">
        <v>331300</v>
      </c>
      <c r="J151" t="s">
        <v>50</v>
      </c>
      <c r="K151" s="26" t="s">
        <v>458</v>
      </c>
      <c r="L151" t="b">
        <v>1</v>
      </c>
      <c r="M151" s="20" t="s">
        <v>1119</v>
      </c>
      <c r="N151" s="26">
        <v>169</v>
      </c>
      <c r="O151" t="s">
        <v>375</v>
      </c>
      <c r="P151">
        <v>64.617500000000007</v>
      </c>
      <c r="Q151">
        <v>-162.2605556</v>
      </c>
      <c r="S151" t="s">
        <v>21</v>
      </c>
      <c r="T151" s="40">
        <v>0</v>
      </c>
      <c r="U151" s="40">
        <v>0</v>
      </c>
      <c r="V151">
        <v>0</v>
      </c>
      <c r="W151">
        <v>245.559</v>
      </c>
      <c r="X151">
        <v>97</v>
      </c>
      <c r="Y151">
        <v>0</v>
      </c>
      <c r="Z151">
        <v>174.72399999999999</v>
      </c>
      <c r="AA151">
        <v>17</v>
      </c>
      <c r="AI151">
        <v>81.399000000000001</v>
      </c>
      <c r="AJ151">
        <v>9</v>
      </c>
      <c r="AK151">
        <v>16.033000000000001</v>
      </c>
      <c r="AL151">
        <v>4</v>
      </c>
      <c r="AM151">
        <v>0</v>
      </c>
      <c r="AN151">
        <v>0</v>
      </c>
      <c r="AO151" s="30">
        <v>0</v>
      </c>
      <c r="AP151" s="30">
        <v>97.432000000000002</v>
      </c>
      <c r="AQ151" s="30">
        <v>13</v>
      </c>
      <c r="AR151">
        <v>0</v>
      </c>
      <c r="AS151" s="20">
        <v>517.71500000000003</v>
      </c>
      <c r="AT151">
        <v>126</v>
      </c>
      <c r="AU151">
        <v>6</v>
      </c>
      <c r="AV151" t="s">
        <v>1510</v>
      </c>
    </row>
    <row r="152" spans="1:48" hidden="1" x14ac:dyDescent="0.25">
      <c r="A152" t="s">
        <v>590</v>
      </c>
      <c r="B152" t="s">
        <v>59</v>
      </c>
      <c r="C152" t="s">
        <v>59</v>
      </c>
      <c r="D152" t="s">
        <v>591</v>
      </c>
      <c r="E152" s="31" t="s">
        <v>589</v>
      </c>
      <c r="F152">
        <v>2001</v>
      </c>
      <c r="G152" t="s">
        <v>563</v>
      </c>
      <c r="H152">
        <v>221</v>
      </c>
      <c r="I152">
        <v>331310</v>
      </c>
      <c r="J152" t="s">
        <v>50</v>
      </c>
      <c r="K152" s="26" t="s">
        <v>458</v>
      </c>
      <c r="L152" t="b">
        <v>1</v>
      </c>
      <c r="M152" s="20" t="s">
        <v>1119</v>
      </c>
      <c r="N152" s="26">
        <v>169</v>
      </c>
      <c r="O152" t="s">
        <v>375</v>
      </c>
      <c r="P152">
        <v>62.777777800000003</v>
      </c>
      <c r="Q152">
        <v>-164.52305559999999</v>
      </c>
      <c r="S152" t="s">
        <v>21</v>
      </c>
      <c r="T152" s="40">
        <v>0</v>
      </c>
      <c r="U152" s="40">
        <v>0</v>
      </c>
      <c r="V152">
        <v>0</v>
      </c>
      <c r="W152">
        <v>473.51800000000003</v>
      </c>
      <c r="X152">
        <v>219</v>
      </c>
      <c r="Y152">
        <v>0</v>
      </c>
      <c r="Z152">
        <v>384.08499999999998</v>
      </c>
      <c r="AA152">
        <v>22</v>
      </c>
      <c r="AI152">
        <v>232.20599999999999</v>
      </c>
      <c r="AJ152">
        <v>15</v>
      </c>
      <c r="AK152">
        <v>37.567999999999998</v>
      </c>
      <c r="AL152">
        <v>6</v>
      </c>
      <c r="AM152">
        <v>0</v>
      </c>
      <c r="AN152">
        <v>0</v>
      </c>
      <c r="AO152" s="30">
        <v>0</v>
      </c>
      <c r="AP152" s="30">
        <v>269.774</v>
      </c>
      <c r="AQ152" s="30">
        <v>21</v>
      </c>
      <c r="AR152">
        <v>0</v>
      </c>
      <c r="AS152" s="20">
        <v>1127.377</v>
      </c>
      <c r="AT152">
        <v>259</v>
      </c>
      <c r="AU152">
        <v>12</v>
      </c>
      <c r="AV152" t="s">
        <v>1510</v>
      </c>
    </row>
    <row r="153" spans="1:48" hidden="1" x14ac:dyDescent="0.25">
      <c r="A153" t="s">
        <v>979</v>
      </c>
      <c r="B153" t="s">
        <v>149</v>
      </c>
      <c r="C153" t="s">
        <v>149</v>
      </c>
      <c r="D153" t="s">
        <v>981</v>
      </c>
      <c r="E153" s="31" t="s">
        <v>982</v>
      </c>
      <c r="F153">
        <v>2001</v>
      </c>
      <c r="G153" t="s">
        <v>980</v>
      </c>
      <c r="H153" t="s">
        <v>582</v>
      </c>
      <c r="I153">
        <v>331970</v>
      </c>
      <c r="J153" t="s">
        <v>148</v>
      </c>
      <c r="K153" s="26" t="s">
        <v>458</v>
      </c>
      <c r="L153" t="b">
        <v>1</v>
      </c>
      <c r="M153" s="20" t="s">
        <v>1118</v>
      </c>
      <c r="N153" s="26">
        <v>442</v>
      </c>
      <c r="O153" t="s">
        <v>375</v>
      </c>
      <c r="P153">
        <v>54.850833299999998</v>
      </c>
      <c r="Q153">
        <v>-163.41499999999999</v>
      </c>
      <c r="S153" t="s">
        <v>21</v>
      </c>
      <c r="T153" s="40">
        <v>0</v>
      </c>
      <c r="U153" s="40">
        <v>0</v>
      </c>
      <c r="V153">
        <v>0</v>
      </c>
      <c r="W153">
        <v>54.493000000000002</v>
      </c>
      <c r="X153">
        <v>27</v>
      </c>
      <c r="Y153">
        <v>0</v>
      </c>
      <c r="Z153">
        <v>143.673</v>
      </c>
      <c r="AA153">
        <v>11</v>
      </c>
      <c r="AI153">
        <v>27.324000000000002</v>
      </c>
      <c r="AJ153">
        <v>9</v>
      </c>
      <c r="AK153">
        <v>0</v>
      </c>
      <c r="AL153">
        <v>1</v>
      </c>
      <c r="AM153">
        <v>10.252000000000001</v>
      </c>
      <c r="AN153">
        <v>5</v>
      </c>
      <c r="AO153" s="30">
        <v>0</v>
      </c>
      <c r="AP153" s="30">
        <v>27.324000000000002</v>
      </c>
      <c r="AQ153" s="30">
        <v>10</v>
      </c>
      <c r="AR153">
        <v>0</v>
      </c>
      <c r="AS153" s="20">
        <v>235.74200000000002</v>
      </c>
      <c r="AT153">
        <v>51</v>
      </c>
      <c r="AU153">
        <v>6</v>
      </c>
      <c r="AV153" t="s">
        <v>1510</v>
      </c>
    </row>
    <row r="154" spans="1:48" hidden="1" x14ac:dyDescent="0.25">
      <c r="A154" t="s">
        <v>509</v>
      </c>
      <c r="B154" t="s">
        <v>164</v>
      </c>
      <c r="C154" t="s">
        <v>164</v>
      </c>
      <c r="D154" t="s">
        <v>511</v>
      </c>
      <c r="E154" s="31" t="s">
        <v>512</v>
      </c>
      <c r="F154">
        <v>2001</v>
      </c>
      <c r="G154" t="s">
        <v>510</v>
      </c>
      <c r="H154">
        <v>7833</v>
      </c>
      <c r="I154">
        <v>332020</v>
      </c>
      <c r="J154" t="s">
        <v>163</v>
      </c>
      <c r="K154" s="26" t="s">
        <v>374</v>
      </c>
      <c r="L154" t="b">
        <v>1</v>
      </c>
      <c r="M154" s="20" t="s">
        <v>1116</v>
      </c>
      <c r="N154" s="26">
        <v>63</v>
      </c>
      <c r="O154" t="s">
        <v>375</v>
      </c>
      <c r="P154">
        <v>66.564722200000006</v>
      </c>
      <c r="Q154">
        <v>-145.2738889</v>
      </c>
      <c r="S154" t="s">
        <v>21</v>
      </c>
      <c r="T154" s="40">
        <v>0</v>
      </c>
      <c r="U154" s="40">
        <v>0</v>
      </c>
      <c r="V154">
        <v>0</v>
      </c>
      <c r="W154">
        <v>449.49800000000005</v>
      </c>
      <c r="X154">
        <v>255</v>
      </c>
      <c r="Y154">
        <v>0</v>
      </c>
      <c r="Z154">
        <v>377.91200000000003</v>
      </c>
      <c r="AA154">
        <v>64</v>
      </c>
      <c r="AI154">
        <v>118.249</v>
      </c>
      <c r="AJ154">
        <v>9</v>
      </c>
      <c r="AK154">
        <v>167.60999999999999</v>
      </c>
      <c r="AL154">
        <v>19</v>
      </c>
      <c r="AM154">
        <v>0</v>
      </c>
      <c r="AN154">
        <v>0</v>
      </c>
      <c r="AO154" s="30">
        <v>0</v>
      </c>
      <c r="AP154" s="30">
        <v>285.85899999999998</v>
      </c>
      <c r="AQ154" s="30">
        <v>28</v>
      </c>
      <c r="AR154">
        <v>0</v>
      </c>
      <c r="AS154" s="20">
        <v>1113.2689999999998</v>
      </c>
      <c r="AT154">
        <v>342</v>
      </c>
      <c r="AU154">
        <v>12</v>
      </c>
      <c r="AV154" t="s">
        <v>1510</v>
      </c>
    </row>
    <row r="155" spans="1:48" hidden="1" x14ac:dyDescent="0.25">
      <c r="A155" t="s">
        <v>786</v>
      </c>
      <c r="B155" t="s">
        <v>151</v>
      </c>
      <c r="C155" t="s">
        <v>151</v>
      </c>
      <c r="D155" t="s">
        <v>788</v>
      </c>
      <c r="E155" s="31" t="s">
        <v>789</v>
      </c>
      <c r="F155">
        <v>2001</v>
      </c>
      <c r="G155" t="s">
        <v>787</v>
      </c>
      <c r="H155">
        <v>6915</v>
      </c>
      <c r="I155">
        <v>331990</v>
      </c>
      <c r="J155" t="s">
        <v>150</v>
      </c>
      <c r="K155" s="26" t="s">
        <v>458</v>
      </c>
      <c r="L155" t="b">
        <v>1</v>
      </c>
      <c r="M155" s="20" t="s">
        <v>1118</v>
      </c>
      <c r="N155" s="26">
        <v>274</v>
      </c>
      <c r="O155" t="s">
        <v>375</v>
      </c>
      <c r="P155">
        <v>64.733333299999998</v>
      </c>
      <c r="Q155">
        <v>-156.92750000000001</v>
      </c>
      <c r="S155" t="s">
        <v>21</v>
      </c>
      <c r="T155" s="40">
        <v>0</v>
      </c>
      <c r="U155" s="40">
        <v>0</v>
      </c>
      <c r="V155">
        <v>0</v>
      </c>
      <c r="W155">
        <v>590.60699999999997</v>
      </c>
      <c r="X155">
        <v>251</v>
      </c>
      <c r="Y155">
        <v>0</v>
      </c>
      <c r="Z155">
        <v>877.22299999999996</v>
      </c>
      <c r="AA155">
        <v>73</v>
      </c>
      <c r="AI155">
        <v>175.846</v>
      </c>
      <c r="AJ155">
        <v>13</v>
      </c>
      <c r="AK155">
        <v>2521.19</v>
      </c>
      <c r="AL155">
        <v>38</v>
      </c>
      <c r="AM155">
        <v>0</v>
      </c>
      <c r="AN155">
        <v>0</v>
      </c>
      <c r="AO155" s="30">
        <v>0</v>
      </c>
      <c r="AP155" s="30">
        <v>2697.0360000000001</v>
      </c>
      <c r="AQ155" s="30">
        <v>51</v>
      </c>
      <c r="AR155">
        <v>0</v>
      </c>
      <c r="AS155" s="20">
        <v>4164.866</v>
      </c>
      <c r="AT155">
        <v>366</v>
      </c>
      <c r="AU155">
        <v>12</v>
      </c>
      <c r="AV155" t="s">
        <v>1510</v>
      </c>
    </row>
    <row r="156" spans="1:48" hidden="1" x14ac:dyDescent="0.25">
      <c r="A156" t="s">
        <v>592</v>
      </c>
      <c r="B156" t="s">
        <v>60</v>
      </c>
      <c r="C156" t="s">
        <v>60</v>
      </c>
      <c r="D156" t="s">
        <v>593</v>
      </c>
      <c r="E156" s="31" t="s">
        <v>594</v>
      </c>
      <c r="F156">
        <v>2001</v>
      </c>
      <c r="G156" t="s">
        <v>563</v>
      </c>
      <c r="H156">
        <v>221</v>
      </c>
      <c r="I156">
        <v>331320</v>
      </c>
      <c r="J156" t="s">
        <v>50</v>
      </c>
      <c r="K156" s="26" t="s">
        <v>458</v>
      </c>
      <c r="L156" t="b">
        <v>1</v>
      </c>
      <c r="M156" s="20" t="s">
        <v>1119</v>
      </c>
      <c r="N156" s="26">
        <v>169</v>
      </c>
      <c r="O156" t="s">
        <v>375</v>
      </c>
      <c r="P156">
        <v>63.779722200000002</v>
      </c>
      <c r="Q156">
        <v>-171.74111110000001</v>
      </c>
      <c r="S156" t="s">
        <v>21</v>
      </c>
      <c r="T156" s="40">
        <v>0</v>
      </c>
      <c r="U156" s="40">
        <v>0</v>
      </c>
      <c r="V156">
        <v>0</v>
      </c>
      <c r="W156">
        <v>358.88</v>
      </c>
      <c r="X156">
        <v>175</v>
      </c>
      <c r="Y156">
        <v>0</v>
      </c>
      <c r="Z156">
        <v>284.53300000000002</v>
      </c>
      <c r="AA156">
        <v>13</v>
      </c>
      <c r="AI156">
        <v>115.52000000000001</v>
      </c>
      <c r="AJ156">
        <v>17</v>
      </c>
      <c r="AK156">
        <v>97.176999999999992</v>
      </c>
      <c r="AL156">
        <v>7</v>
      </c>
      <c r="AM156">
        <v>0</v>
      </c>
      <c r="AN156">
        <v>0</v>
      </c>
      <c r="AO156" s="30">
        <v>0</v>
      </c>
      <c r="AP156" s="30">
        <v>212.697</v>
      </c>
      <c r="AQ156" s="30">
        <v>24</v>
      </c>
      <c r="AR156">
        <v>0</v>
      </c>
      <c r="AS156" s="20">
        <v>856.11</v>
      </c>
      <c r="AT156">
        <v>212</v>
      </c>
      <c r="AU156">
        <v>12</v>
      </c>
      <c r="AV156" t="s">
        <v>1510</v>
      </c>
    </row>
    <row r="157" spans="1:48" hidden="1" x14ac:dyDescent="0.25">
      <c r="A157" t="s">
        <v>913</v>
      </c>
      <c r="B157" t="s">
        <v>160</v>
      </c>
      <c r="C157" t="s">
        <v>160</v>
      </c>
      <c r="D157" t="s">
        <v>915</v>
      </c>
      <c r="E157" s="31" t="s">
        <v>916</v>
      </c>
      <c r="F157">
        <v>2001</v>
      </c>
      <c r="G157" t="s">
        <v>914</v>
      </c>
      <c r="H157" t="s">
        <v>582</v>
      </c>
      <c r="I157">
        <v>332000</v>
      </c>
      <c r="J157" t="s">
        <v>159</v>
      </c>
      <c r="K157" s="26" t="s">
        <v>458</v>
      </c>
      <c r="L157" t="b">
        <v>1</v>
      </c>
      <c r="M157" s="20" t="s">
        <v>1118</v>
      </c>
      <c r="N157" s="26">
        <v>373</v>
      </c>
      <c r="O157" t="s">
        <v>375</v>
      </c>
      <c r="P157">
        <v>64.5433333</v>
      </c>
      <c r="Q157">
        <v>-163.02916669999999</v>
      </c>
      <c r="S157" t="s">
        <v>21</v>
      </c>
      <c r="T157" s="40">
        <v>0</v>
      </c>
      <c r="U157" s="40">
        <v>0</v>
      </c>
      <c r="V157">
        <v>0</v>
      </c>
      <c r="W157">
        <v>93.242999999999995</v>
      </c>
      <c r="X157">
        <v>51</v>
      </c>
      <c r="Y157">
        <v>0</v>
      </c>
      <c r="Z157">
        <v>104.38600000000001</v>
      </c>
      <c r="AA157">
        <v>24</v>
      </c>
      <c r="AI157">
        <v>33.176000000000002</v>
      </c>
      <c r="AJ157">
        <v>8</v>
      </c>
      <c r="AK157">
        <v>13.505999999999998</v>
      </c>
      <c r="AL157">
        <v>3</v>
      </c>
      <c r="AM157">
        <v>0</v>
      </c>
      <c r="AN157">
        <v>0</v>
      </c>
      <c r="AO157" s="30">
        <v>0</v>
      </c>
      <c r="AP157" s="30">
        <v>46.682000000000002</v>
      </c>
      <c r="AQ157" s="30">
        <v>11</v>
      </c>
      <c r="AR157">
        <v>0</v>
      </c>
      <c r="AS157" s="20">
        <v>244.31099999999998</v>
      </c>
      <c r="AT157">
        <v>84</v>
      </c>
      <c r="AU157">
        <v>12</v>
      </c>
      <c r="AV157" t="s">
        <v>1510</v>
      </c>
    </row>
    <row r="158" spans="1:48" hidden="1" x14ac:dyDescent="0.25">
      <c r="A158" t="s">
        <v>595</v>
      </c>
      <c r="B158" t="s">
        <v>61</v>
      </c>
      <c r="C158" t="s">
        <v>61</v>
      </c>
      <c r="D158" t="s">
        <v>596</v>
      </c>
      <c r="E158" s="31" t="s">
        <v>597</v>
      </c>
      <c r="F158">
        <v>2001</v>
      </c>
      <c r="G158" t="s">
        <v>563</v>
      </c>
      <c r="H158">
        <v>221</v>
      </c>
      <c r="I158">
        <v>331330</v>
      </c>
      <c r="J158" t="s">
        <v>50</v>
      </c>
      <c r="K158" s="26" t="s">
        <v>458</v>
      </c>
      <c r="L158" t="b">
        <v>1</v>
      </c>
      <c r="M158" s="20" t="s">
        <v>1119</v>
      </c>
      <c r="N158" s="26">
        <v>169</v>
      </c>
      <c r="O158" t="s">
        <v>375</v>
      </c>
      <c r="P158">
        <v>59.118888900000002</v>
      </c>
      <c r="Q158">
        <v>-161.58750000000001</v>
      </c>
      <c r="S158" t="s">
        <v>21</v>
      </c>
      <c r="T158" s="40">
        <v>0</v>
      </c>
      <c r="U158" s="40">
        <v>0</v>
      </c>
      <c r="V158">
        <v>0</v>
      </c>
      <c r="W158">
        <v>136.048</v>
      </c>
      <c r="X158">
        <v>82</v>
      </c>
      <c r="Y158">
        <v>0</v>
      </c>
      <c r="Z158">
        <v>129.678</v>
      </c>
      <c r="AA158">
        <v>6</v>
      </c>
      <c r="AI158">
        <v>61.338999999999999</v>
      </c>
      <c r="AJ158">
        <v>9</v>
      </c>
      <c r="AK158">
        <v>1.4849999999999999</v>
      </c>
      <c r="AL158">
        <v>1</v>
      </c>
      <c r="AM158">
        <v>0</v>
      </c>
      <c r="AN158">
        <v>0</v>
      </c>
      <c r="AO158" s="30">
        <v>0</v>
      </c>
      <c r="AP158" s="30">
        <v>62.823999999999998</v>
      </c>
      <c r="AQ158" s="30">
        <v>10</v>
      </c>
      <c r="AR158">
        <v>0</v>
      </c>
      <c r="AS158" s="20">
        <v>328.55</v>
      </c>
      <c r="AT158">
        <v>98</v>
      </c>
      <c r="AU158">
        <v>12</v>
      </c>
      <c r="AV158" t="s">
        <v>1510</v>
      </c>
    </row>
    <row r="159" spans="1:48" hidden="1" x14ac:dyDescent="0.25">
      <c r="A159" t="s">
        <v>598</v>
      </c>
      <c r="B159" t="s">
        <v>62</v>
      </c>
      <c r="C159" t="s">
        <v>62</v>
      </c>
      <c r="D159" t="s">
        <v>599</v>
      </c>
      <c r="E159" s="31" t="s">
        <v>600</v>
      </c>
      <c r="F159">
        <v>2001</v>
      </c>
      <c r="G159" t="s">
        <v>563</v>
      </c>
      <c r="H159">
        <v>221</v>
      </c>
      <c r="I159">
        <v>331340</v>
      </c>
      <c r="J159" t="s">
        <v>50</v>
      </c>
      <c r="K159" s="26" t="s">
        <v>458</v>
      </c>
      <c r="L159" t="b">
        <v>1</v>
      </c>
      <c r="M159" s="20" t="s">
        <v>1119</v>
      </c>
      <c r="N159" s="26">
        <v>169</v>
      </c>
      <c r="O159" t="s">
        <v>375</v>
      </c>
      <c r="P159">
        <v>62.903611099999999</v>
      </c>
      <c r="Q159">
        <v>-160.06472220000001</v>
      </c>
      <c r="S159" t="s">
        <v>21</v>
      </c>
      <c r="T159" s="40">
        <v>0</v>
      </c>
      <c r="U159" s="40">
        <v>0</v>
      </c>
      <c r="V159">
        <v>0</v>
      </c>
      <c r="W159">
        <v>117.011</v>
      </c>
      <c r="X159">
        <v>61</v>
      </c>
      <c r="Y159">
        <v>0</v>
      </c>
      <c r="Z159">
        <v>68.158000000000001</v>
      </c>
      <c r="AA159">
        <v>9</v>
      </c>
      <c r="AI159">
        <v>56.22</v>
      </c>
      <c r="AJ159">
        <v>11</v>
      </c>
      <c r="AK159">
        <v>2.9470000000000001</v>
      </c>
      <c r="AL159">
        <v>2</v>
      </c>
      <c r="AM159">
        <v>0</v>
      </c>
      <c r="AN159">
        <v>0</v>
      </c>
      <c r="AO159" s="30">
        <v>0</v>
      </c>
      <c r="AP159" s="30">
        <v>59.167000000000002</v>
      </c>
      <c r="AQ159" s="30">
        <v>13</v>
      </c>
      <c r="AR159">
        <v>0</v>
      </c>
      <c r="AS159" s="20">
        <v>244.33600000000001</v>
      </c>
      <c r="AT159">
        <v>82</v>
      </c>
      <c r="AU159">
        <v>12</v>
      </c>
      <c r="AV159" t="s">
        <v>1510</v>
      </c>
    </row>
    <row r="160" spans="1:48" hidden="1" x14ac:dyDescent="0.25">
      <c r="A160" t="s">
        <v>395</v>
      </c>
      <c r="B160" t="s">
        <v>162</v>
      </c>
      <c r="C160" t="s">
        <v>162</v>
      </c>
      <c r="D160" t="s">
        <v>396</v>
      </c>
      <c r="E160" s="31" t="s">
        <v>397</v>
      </c>
      <c r="F160">
        <v>2001</v>
      </c>
      <c r="G160" t="s">
        <v>962</v>
      </c>
      <c r="H160">
        <v>7822</v>
      </c>
      <c r="I160">
        <v>332010</v>
      </c>
      <c r="J160" t="s">
        <v>161</v>
      </c>
      <c r="K160" s="26" t="s">
        <v>374</v>
      </c>
      <c r="L160" t="b">
        <v>1</v>
      </c>
      <c r="M160" s="20" t="s">
        <v>1116</v>
      </c>
      <c r="N160" s="26">
        <v>417</v>
      </c>
      <c r="O160" t="s">
        <v>489</v>
      </c>
      <c r="P160">
        <v>58.413333299999998</v>
      </c>
      <c r="Q160">
        <v>-135.7369444</v>
      </c>
      <c r="S160" t="s">
        <v>21</v>
      </c>
      <c r="T160" s="40">
        <v>0</v>
      </c>
      <c r="U160" s="40">
        <v>0</v>
      </c>
      <c r="V160">
        <v>0</v>
      </c>
      <c r="W160">
        <v>425.06099999999998</v>
      </c>
      <c r="X160">
        <v>342</v>
      </c>
      <c r="Y160">
        <v>0</v>
      </c>
      <c r="Z160">
        <v>187.858</v>
      </c>
      <c r="AA160">
        <v>79</v>
      </c>
      <c r="AI160">
        <v>14.539</v>
      </c>
      <c r="AJ160">
        <v>6</v>
      </c>
      <c r="AK160">
        <v>87.590999999999994</v>
      </c>
      <c r="AL160">
        <v>22</v>
      </c>
      <c r="AM160">
        <v>0</v>
      </c>
      <c r="AN160">
        <v>8</v>
      </c>
      <c r="AO160" s="30">
        <v>0</v>
      </c>
      <c r="AP160" s="30">
        <v>102.13</v>
      </c>
      <c r="AQ160" s="30">
        <v>28</v>
      </c>
      <c r="AR160">
        <v>0</v>
      </c>
      <c r="AS160" s="20">
        <v>715.04899999999998</v>
      </c>
      <c r="AT160">
        <v>450</v>
      </c>
      <c r="AU160">
        <v>12</v>
      </c>
      <c r="AV160" t="s">
        <v>1510</v>
      </c>
    </row>
    <row r="161" spans="1:48" hidden="1" x14ac:dyDescent="0.25">
      <c r="A161" t="s">
        <v>401</v>
      </c>
      <c r="B161" t="s">
        <v>1146</v>
      </c>
      <c r="C161" t="s">
        <v>37</v>
      </c>
      <c r="D161" t="s">
        <v>399</v>
      </c>
      <c r="E161" s="31" t="s">
        <v>400</v>
      </c>
      <c r="F161">
        <v>2001</v>
      </c>
      <c r="G161" t="s">
        <v>380</v>
      </c>
      <c r="H161">
        <v>219</v>
      </c>
      <c r="I161">
        <v>331120</v>
      </c>
      <c r="J161" t="s">
        <v>30</v>
      </c>
      <c r="K161" s="26" t="s">
        <v>374</v>
      </c>
      <c r="L161" t="b">
        <v>1</v>
      </c>
      <c r="M161" s="20" t="s">
        <v>1116</v>
      </c>
      <c r="N161" s="26">
        <v>2</v>
      </c>
      <c r="O161" t="s">
        <v>375</v>
      </c>
      <c r="P161">
        <v>59.228588999999999</v>
      </c>
      <c r="Q161">
        <v>-135.44411400000001</v>
      </c>
      <c r="S161" t="s">
        <v>21</v>
      </c>
      <c r="T161" s="40">
        <v>0</v>
      </c>
      <c r="U161" s="40">
        <v>0</v>
      </c>
      <c r="V161">
        <v>0</v>
      </c>
      <c r="W161">
        <v>2380.35</v>
      </c>
      <c r="X161">
        <v>893</v>
      </c>
      <c r="Y161">
        <v>0</v>
      </c>
      <c r="Z161">
        <v>2629.6010000000001</v>
      </c>
      <c r="AA161">
        <v>285</v>
      </c>
      <c r="AI161">
        <v>351.38700000000006</v>
      </c>
      <c r="AJ161">
        <v>22</v>
      </c>
      <c r="AK161">
        <v>583.03399999999999</v>
      </c>
      <c r="AL161">
        <v>23</v>
      </c>
      <c r="AM161">
        <v>0</v>
      </c>
      <c r="AN161">
        <v>0</v>
      </c>
      <c r="AO161" s="30">
        <v>0</v>
      </c>
      <c r="AP161" s="30">
        <v>934.42100000000005</v>
      </c>
      <c r="AQ161" s="30">
        <v>45</v>
      </c>
      <c r="AR161">
        <v>0</v>
      </c>
      <c r="AS161" s="20">
        <v>5944.3720000000003</v>
      </c>
      <c r="AT161">
        <v>1207</v>
      </c>
      <c r="AU161">
        <v>12</v>
      </c>
      <c r="AV161" t="s">
        <v>1510</v>
      </c>
    </row>
    <row r="162" spans="1:48" hidden="1" x14ac:dyDescent="0.25">
      <c r="A162" t="s">
        <v>402</v>
      </c>
      <c r="B162" t="s">
        <v>38</v>
      </c>
      <c r="C162" t="s">
        <v>38</v>
      </c>
      <c r="D162" t="s">
        <v>403</v>
      </c>
      <c r="E162" s="31" t="s">
        <v>404</v>
      </c>
      <c r="F162">
        <v>2001</v>
      </c>
      <c r="G162" t="s">
        <v>380</v>
      </c>
      <c r="H162">
        <v>219</v>
      </c>
      <c r="I162">
        <v>331130</v>
      </c>
      <c r="J162" t="s">
        <v>30</v>
      </c>
      <c r="K162" s="26" t="s">
        <v>374</v>
      </c>
      <c r="L162" t="b">
        <v>1</v>
      </c>
      <c r="M162" s="20" t="s">
        <v>1116</v>
      </c>
      <c r="N162" s="26">
        <v>2</v>
      </c>
      <c r="O162" t="s">
        <v>375</v>
      </c>
      <c r="P162">
        <v>63.987230799999999</v>
      </c>
      <c r="Q162">
        <v>-144.69983250000001</v>
      </c>
      <c r="S162" t="s">
        <v>21</v>
      </c>
      <c r="T162" s="40">
        <v>0</v>
      </c>
      <c r="U162" s="40">
        <v>0</v>
      </c>
      <c r="V162">
        <v>0</v>
      </c>
      <c r="W162">
        <v>22.421000000000003</v>
      </c>
      <c r="X162">
        <v>14</v>
      </c>
      <c r="Y162">
        <v>0</v>
      </c>
      <c r="Z162">
        <v>24.875</v>
      </c>
      <c r="AA162">
        <v>6</v>
      </c>
      <c r="AI162">
        <v>10.422999999999998</v>
      </c>
      <c r="AJ162">
        <v>4</v>
      </c>
      <c r="AK162">
        <v>0</v>
      </c>
      <c r="AL162">
        <v>0</v>
      </c>
      <c r="AM162">
        <v>0</v>
      </c>
      <c r="AN162">
        <v>0</v>
      </c>
      <c r="AO162" s="30">
        <v>0</v>
      </c>
      <c r="AP162" s="30">
        <v>10.422999999999998</v>
      </c>
      <c r="AQ162" s="30">
        <v>4</v>
      </c>
      <c r="AR162">
        <v>0</v>
      </c>
      <c r="AS162" s="20">
        <v>57.719000000000008</v>
      </c>
      <c r="AT162">
        <v>23</v>
      </c>
      <c r="AU162">
        <v>12</v>
      </c>
      <c r="AV162" t="s">
        <v>1510</v>
      </c>
    </row>
    <row r="163" spans="1:48" hidden="1" x14ac:dyDescent="0.25">
      <c r="A163" t="s">
        <v>405</v>
      </c>
      <c r="B163" t="s">
        <v>39</v>
      </c>
      <c r="C163" t="s">
        <v>39</v>
      </c>
      <c r="D163" t="s">
        <v>406</v>
      </c>
      <c r="E163" s="31" t="s">
        <v>407</v>
      </c>
      <c r="F163">
        <v>2001</v>
      </c>
      <c r="G163" t="s">
        <v>380</v>
      </c>
      <c r="H163">
        <v>219</v>
      </c>
      <c r="I163">
        <v>331140</v>
      </c>
      <c r="J163" t="s">
        <v>30</v>
      </c>
      <c r="K163" s="26" t="s">
        <v>374</v>
      </c>
      <c r="L163" t="b">
        <v>1</v>
      </c>
      <c r="M163" s="20" t="s">
        <v>1116</v>
      </c>
      <c r="N163" s="26">
        <v>2</v>
      </c>
      <c r="O163" t="s">
        <v>375</v>
      </c>
      <c r="P163">
        <v>55.556666700000001</v>
      </c>
      <c r="Q163">
        <v>-132.63638889999999</v>
      </c>
      <c r="S163" t="s">
        <v>21</v>
      </c>
      <c r="T163" s="40">
        <v>0</v>
      </c>
      <c r="U163" s="40">
        <v>0</v>
      </c>
      <c r="V163">
        <v>0</v>
      </c>
      <c r="W163">
        <v>185.44400000000002</v>
      </c>
      <c r="X163">
        <v>84</v>
      </c>
      <c r="Y163">
        <v>0</v>
      </c>
      <c r="Z163">
        <v>17.279</v>
      </c>
      <c r="AA163">
        <v>7</v>
      </c>
      <c r="AI163">
        <v>1.6859999999999999</v>
      </c>
      <c r="AJ163">
        <v>1</v>
      </c>
      <c r="AK163">
        <v>30.515000000000001</v>
      </c>
      <c r="AL163">
        <v>11</v>
      </c>
      <c r="AM163">
        <v>0</v>
      </c>
      <c r="AN163">
        <v>0</v>
      </c>
      <c r="AO163" s="30">
        <v>0</v>
      </c>
      <c r="AP163" s="30">
        <v>32.201000000000001</v>
      </c>
      <c r="AQ163" s="30">
        <v>12</v>
      </c>
      <c r="AR163">
        <v>0</v>
      </c>
      <c r="AS163" s="20">
        <v>234.92400000000001</v>
      </c>
      <c r="AT163">
        <v>102</v>
      </c>
      <c r="AU163">
        <v>12</v>
      </c>
      <c r="AV163" t="s">
        <v>1510</v>
      </c>
    </row>
    <row r="164" spans="1:48" hidden="1" x14ac:dyDescent="0.25">
      <c r="A164" t="s">
        <v>601</v>
      </c>
      <c r="B164" t="s">
        <v>63</v>
      </c>
      <c r="C164" t="s">
        <v>63</v>
      </c>
      <c r="D164" t="s">
        <v>602</v>
      </c>
      <c r="E164" s="31" t="s">
        <v>603</v>
      </c>
      <c r="F164">
        <v>2001</v>
      </c>
      <c r="G164" t="s">
        <v>563</v>
      </c>
      <c r="H164">
        <v>221</v>
      </c>
      <c r="I164">
        <v>331350</v>
      </c>
      <c r="J164" t="s">
        <v>50</v>
      </c>
      <c r="K164" s="26" t="s">
        <v>458</v>
      </c>
      <c r="L164" t="b">
        <v>1</v>
      </c>
      <c r="M164" s="20" t="s">
        <v>1119</v>
      </c>
      <c r="N164" s="26">
        <v>169</v>
      </c>
      <c r="O164" t="s">
        <v>375</v>
      </c>
      <c r="P164">
        <v>62.199444399999997</v>
      </c>
      <c r="Q164">
        <v>-159.77138890000001</v>
      </c>
      <c r="S164" t="s">
        <v>21</v>
      </c>
      <c r="T164" s="40">
        <v>0</v>
      </c>
      <c r="U164" s="40">
        <v>0</v>
      </c>
      <c r="V164">
        <v>0</v>
      </c>
      <c r="W164">
        <v>208.68300000000002</v>
      </c>
      <c r="X164">
        <v>88</v>
      </c>
      <c r="Y164">
        <v>0</v>
      </c>
      <c r="Z164">
        <v>102.645</v>
      </c>
      <c r="AA164">
        <v>11</v>
      </c>
      <c r="AI164">
        <v>50.983000000000004</v>
      </c>
      <c r="AJ164">
        <v>12</v>
      </c>
      <c r="AK164">
        <v>19.989000000000001</v>
      </c>
      <c r="AL164">
        <v>3</v>
      </c>
      <c r="AM164">
        <v>0</v>
      </c>
      <c r="AN164">
        <v>0</v>
      </c>
      <c r="AO164" s="30">
        <v>0</v>
      </c>
      <c r="AP164" s="30">
        <v>70.972000000000008</v>
      </c>
      <c r="AQ164" s="30">
        <v>15</v>
      </c>
      <c r="AR164">
        <v>0</v>
      </c>
      <c r="AS164" s="20">
        <v>382.29999999999995</v>
      </c>
      <c r="AT164">
        <v>113</v>
      </c>
      <c r="AU164">
        <v>12</v>
      </c>
      <c r="AV164" t="s">
        <v>1510</v>
      </c>
    </row>
    <row r="165" spans="1:48" hidden="1" x14ac:dyDescent="0.25">
      <c r="A165" t="s">
        <v>748</v>
      </c>
      <c r="B165" t="s">
        <v>174</v>
      </c>
      <c r="C165" t="s">
        <v>174</v>
      </c>
      <c r="D165" t="s">
        <v>749</v>
      </c>
      <c r="E165" s="31" t="s">
        <v>750</v>
      </c>
      <c r="F165">
        <v>2001</v>
      </c>
      <c r="G165" t="s">
        <v>743</v>
      </c>
      <c r="H165">
        <v>18963</v>
      </c>
      <c r="I165">
        <v>332670</v>
      </c>
      <c r="J165" t="s">
        <v>171</v>
      </c>
      <c r="K165" s="26" t="s">
        <v>458</v>
      </c>
      <c r="L165" t="b">
        <v>1</v>
      </c>
      <c r="M165" s="20" t="s">
        <v>1119</v>
      </c>
      <c r="N165" s="26">
        <v>240</v>
      </c>
      <c r="O165" t="s">
        <v>375</v>
      </c>
      <c r="P165">
        <v>58.11</v>
      </c>
      <c r="Q165">
        <v>-135.4436111</v>
      </c>
      <c r="S165" t="s">
        <v>21</v>
      </c>
      <c r="T165" s="40">
        <v>0</v>
      </c>
      <c r="U165" s="40">
        <v>0</v>
      </c>
      <c r="V165">
        <v>0</v>
      </c>
      <c r="W165">
        <v>971.74099999999999</v>
      </c>
      <c r="X165">
        <v>339</v>
      </c>
      <c r="Y165">
        <v>0</v>
      </c>
      <c r="Z165">
        <v>883.14800000000002</v>
      </c>
      <c r="AA165">
        <v>58</v>
      </c>
      <c r="AI165">
        <v>320.98899999999998</v>
      </c>
      <c r="AJ165">
        <v>22</v>
      </c>
      <c r="AK165">
        <v>71.706999999999994</v>
      </c>
      <c r="AL165">
        <v>18</v>
      </c>
      <c r="AM165">
        <v>0</v>
      </c>
      <c r="AN165">
        <v>0</v>
      </c>
      <c r="AO165" s="30">
        <v>0</v>
      </c>
      <c r="AP165" s="30">
        <v>392.69599999999997</v>
      </c>
      <c r="AQ165" s="30">
        <v>40</v>
      </c>
      <c r="AR165">
        <v>0</v>
      </c>
      <c r="AS165" s="20">
        <v>2247.585</v>
      </c>
      <c r="AT165">
        <v>436</v>
      </c>
      <c r="AU165">
        <v>12</v>
      </c>
      <c r="AV165" t="s">
        <v>1510</v>
      </c>
    </row>
    <row r="166" spans="1:48" hidden="1" x14ac:dyDescent="0.25">
      <c r="A166" t="s">
        <v>604</v>
      </c>
      <c r="B166" t="s">
        <v>64</v>
      </c>
      <c r="C166" t="s">
        <v>64</v>
      </c>
      <c r="D166" t="s">
        <v>605</v>
      </c>
      <c r="E166" s="31" t="s">
        <v>606</v>
      </c>
      <c r="F166">
        <v>2001</v>
      </c>
      <c r="G166" t="s">
        <v>563</v>
      </c>
      <c r="H166">
        <v>221</v>
      </c>
      <c r="I166">
        <v>331360</v>
      </c>
      <c r="J166" t="s">
        <v>50</v>
      </c>
      <c r="K166" s="26" t="s">
        <v>458</v>
      </c>
      <c r="L166" t="b">
        <v>1</v>
      </c>
      <c r="M166" s="20" t="s">
        <v>1119</v>
      </c>
      <c r="N166" s="26">
        <v>169</v>
      </c>
      <c r="O166" t="s">
        <v>375</v>
      </c>
      <c r="P166">
        <v>61.531111099999997</v>
      </c>
      <c r="Q166">
        <v>-166.09666669999999</v>
      </c>
      <c r="S166" t="s">
        <v>21</v>
      </c>
      <c r="T166" s="40">
        <v>0</v>
      </c>
      <c r="U166" s="40">
        <v>0</v>
      </c>
      <c r="V166">
        <v>0</v>
      </c>
      <c r="W166">
        <v>423.04100000000005</v>
      </c>
      <c r="X166">
        <v>227</v>
      </c>
      <c r="Y166">
        <v>0</v>
      </c>
      <c r="Z166">
        <v>585.78300000000002</v>
      </c>
      <c r="AA166">
        <v>22</v>
      </c>
      <c r="AI166">
        <v>90.86</v>
      </c>
      <c r="AJ166">
        <v>13</v>
      </c>
      <c r="AK166">
        <v>42.636000000000003</v>
      </c>
      <c r="AL166">
        <v>6</v>
      </c>
      <c r="AM166">
        <v>0</v>
      </c>
      <c r="AN166">
        <v>0</v>
      </c>
      <c r="AO166" s="30">
        <v>0</v>
      </c>
      <c r="AP166" s="30">
        <v>133.49600000000001</v>
      </c>
      <c r="AQ166" s="30">
        <v>19</v>
      </c>
      <c r="AR166">
        <v>0</v>
      </c>
      <c r="AS166" s="20">
        <v>1142.32</v>
      </c>
      <c r="AT166">
        <v>264</v>
      </c>
      <c r="AU166">
        <v>12</v>
      </c>
      <c r="AV166" t="s">
        <v>1510</v>
      </c>
    </row>
    <row r="167" spans="1:48" hidden="1" x14ac:dyDescent="0.25">
      <c r="A167" t="s">
        <v>835</v>
      </c>
      <c r="B167" t="s">
        <v>167</v>
      </c>
      <c r="C167" t="s">
        <v>167</v>
      </c>
      <c r="D167" t="s">
        <v>837</v>
      </c>
      <c r="E167" s="31" t="s">
        <v>838</v>
      </c>
      <c r="F167">
        <v>2001</v>
      </c>
      <c r="G167" t="s">
        <v>836</v>
      </c>
      <c r="H167">
        <v>9000</v>
      </c>
      <c r="I167">
        <v>332030</v>
      </c>
      <c r="J167" t="s">
        <v>166</v>
      </c>
      <c r="K167" s="26" t="s">
        <v>458</v>
      </c>
      <c r="L167" t="b">
        <v>1</v>
      </c>
      <c r="M167" s="20" t="s">
        <v>1118</v>
      </c>
      <c r="N167" s="26">
        <v>332</v>
      </c>
      <c r="O167" t="s">
        <v>375</v>
      </c>
      <c r="P167">
        <v>66.048888899999994</v>
      </c>
      <c r="Q167">
        <v>-154.25555560000001</v>
      </c>
      <c r="S167" t="s">
        <v>21</v>
      </c>
      <c r="T167" s="40">
        <v>0</v>
      </c>
      <c r="U167" s="40">
        <v>0</v>
      </c>
      <c r="V167">
        <v>0</v>
      </c>
      <c r="W167">
        <v>36.559000000000005</v>
      </c>
      <c r="X167">
        <v>32</v>
      </c>
      <c r="Y167">
        <v>0</v>
      </c>
      <c r="Z167">
        <v>44.313000000000002</v>
      </c>
      <c r="AA167">
        <v>7</v>
      </c>
      <c r="AI167">
        <v>16.033000000000001</v>
      </c>
      <c r="AJ167">
        <v>4</v>
      </c>
      <c r="AK167">
        <v>5.697000000000001</v>
      </c>
      <c r="AL167">
        <v>2</v>
      </c>
      <c r="AM167">
        <v>4.2000000000000003E-2</v>
      </c>
      <c r="AN167">
        <v>1</v>
      </c>
      <c r="AO167" s="30">
        <v>0</v>
      </c>
      <c r="AP167" s="30">
        <v>21.730000000000004</v>
      </c>
      <c r="AQ167" s="30">
        <v>6</v>
      </c>
      <c r="AR167">
        <v>0</v>
      </c>
      <c r="AS167" s="20">
        <v>102.64400000000001</v>
      </c>
      <c r="AT167">
        <v>46</v>
      </c>
      <c r="AU167">
        <v>12</v>
      </c>
      <c r="AV167" t="s">
        <v>1510</v>
      </c>
    </row>
    <row r="168" spans="1:48" hidden="1" x14ac:dyDescent="0.25">
      <c r="A168" t="s">
        <v>607</v>
      </c>
      <c r="B168" t="s">
        <v>65</v>
      </c>
      <c r="C168" t="s">
        <v>65</v>
      </c>
      <c r="D168" t="s">
        <v>608</v>
      </c>
      <c r="E168" s="31" t="s">
        <v>609</v>
      </c>
      <c r="F168">
        <v>2001</v>
      </c>
      <c r="G168" t="s">
        <v>563</v>
      </c>
      <c r="H168">
        <v>221</v>
      </c>
      <c r="I168">
        <v>331370</v>
      </c>
      <c r="J168" t="s">
        <v>50</v>
      </c>
      <c r="K168" s="26" t="s">
        <v>458</v>
      </c>
      <c r="L168" t="b">
        <v>1</v>
      </c>
      <c r="M168" s="20" t="s">
        <v>1119</v>
      </c>
      <c r="N168" s="26">
        <v>169</v>
      </c>
      <c r="O168" t="s">
        <v>375</v>
      </c>
      <c r="P168">
        <v>65.698611099999994</v>
      </c>
      <c r="Q168">
        <v>-156.39972220000001</v>
      </c>
      <c r="S168" t="s">
        <v>21</v>
      </c>
      <c r="T168" s="40">
        <v>0</v>
      </c>
      <c r="U168" s="40">
        <v>0</v>
      </c>
      <c r="V168">
        <v>0</v>
      </c>
      <c r="W168">
        <v>255.94099999999997</v>
      </c>
      <c r="X168">
        <v>118</v>
      </c>
      <c r="Y168">
        <v>0</v>
      </c>
      <c r="Z168">
        <v>78.675000000000011</v>
      </c>
      <c r="AA168">
        <v>8</v>
      </c>
      <c r="AI168">
        <v>52.119</v>
      </c>
      <c r="AJ168">
        <v>14</v>
      </c>
      <c r="AK168">
        <v>48.145000000000003</v>
      </c>
      <c r="AL168">
        <v>8</v>
      </c>
      <c r="AM168">
        <v>0</v>
      </c>
      <c r="AN168">
        <v>0</v>
      </c>
      <c r="AO168" s="30">
        <v>0</v>
      </c>
      <c r="AP168" s="30">
        <v>100.26400000000001</v>
      </c>
      <c r="AQ168" s="30">
        <v>22</v>
      </c>
      <c r="AR168">
        <v>0</v>
      </c>
      <c r="AS168" s="20">
        <v>434.88</v>
      </c>
      <c r="AT168">
        <v>145</v>
      </c>
      <c r="AU168">
        <v>12</v>
      </c>
      <c r="AV168" t="s">
        <v>1510</v>
      </c>
    </row>
    <row r="169" spans="1:48" hidden="1" x14ac:dyDescent="0.25">
      <c r="A169" t="s">
        <v>408</v>
      </c>
      <c r="B169" t="s">
        <v>40</v>
      </c>
      <c r="C169" t="s">
        <v>40</v>
      </c>
      <c r="D169" t="s">
        <v>409</v>
      </c>
      <c r="E169" s="31" t="s">
        <v>410</v>
      </c>
      <c r="F169">
        <v>2001</v>
      </c>
      <c r="G169" t="s">
        <v>380</v>
      </c>
      <c r="H169">
        <v>219</v>
      </c>
      <c r="I169">
        <v>331150</v>
      </c>
      <c r="J169" t="s">
        <v>30</v>
      </c>
      <c r="K169" s="26" t="s">
        <v>374</v>
      </c>
      <c r="L169" t="b">
        <v>1</v>
      </c>
      <c r="M169" s="20" t="s">
        <v>1116</v>
      </c>
      <c r="N169" s="26">
        <v>2</v>
      </c>
      <c r="O169" t="s">
        <v>375</v>
      </c>
      <c r="P169">
        <v>55.208055600000002</v>
      </c>
      <c r="Q169">
        <v>-132.8266667</v>
      </c>
      <c r="S169" t="s">
        <v>21</v>
      </c>
      <c r="T169" s="40">
        <v>0</v>
      </c>
      <c r="U169" s="40">
        <v>0</v>
      </c>
      <c r="V169">
        <v>0</v>
      </c>
      <c r="W169">
        <v>366.07300000000004</v>
      </c>
      <c r="X169">
        <v>128</v>
      </c>
      <c r="Y169">
        <v>0</v>
      </c>
      <c r="Z169">
        <v>116.646</v>
      </c>
      <c r="AA169">
        <v>32</v>
      </c>
      <c r="AI169">
        <v>67.433000000000007</v>
      </c>
      <c r="AJ169">
        <v>12</v>
      </c>
      <c r="AK169">
        <v>134.636</v>
      </c>
      <c r="AL169">
        <v>16</v>
      </c>
      <c r="AM169">
        <v>0</v>
      </c>
      <c r="AN169">
        <v>0</v>
      </c>
      <c r="AO169" s="30">
        <v>0</v>
      </c>
      <c r="AP169" s="30">
        <v>202.06900000000002</v>
      </c>
      <c r="AQ169" s="30">
        <v>28</v>
      </c>
      <c r="AR169">
        <v>0</v>
      </c>
      <c r="AS169" s="20">
        <v>684.7879999999999</v>
      </c>
      <c r="AT169">
        <v>188</v>
      </c>
      <c r="AU169">
        <v>12</v>
      </c>
      <c r="AV169" t="s">
        <v>1510</v>
      </c>
    </row>
    <row r="170" spans="1:48" hidden="1" x14ac:dyDescent="0.25">
      <c r="A170" t="s">
        <v>1039</v>
      </c>
      <c r="B170" t="s">
        <v>169</v>
      </c>
      <c r="C170" t="s">
        <v>169</v>
      </c>
      <c r="D170" t="s">
        <v>1041</v>
      </c>
      <c r="E170" s="31" t="s">
        <v>1042</v>
      </c>
      <c r="F170">
        <v>2001</v>
      </c>
      <c r="G170" t="s">
        <v>1040</v>
      </c>
      <c r="H170">
        <v>9192</v>
      </c>
      <c r="I170">
        <v>332040</v>
      </c>
      <c r="J170" t="s">
        <v>168</v>
      </c>
      <c r="K170" s="26" t="s">
        <v>458</v>
      </c>
      <c r="L170" t="b">
        <v>1</v>
      </c>
      <c r="M170" s="20" t="s">
        <v>1116</v>
      </c>
      <c r="N170" s="26">
        <v>681</v>
      </c>
      <c r="O170" t="s">
        <v>375</v>
      </c>
      <c r="P170">
        <v>59.3277778</v>
      </c>
      <c r="Q170">
        <v>-155.89472219999999</v>
      </c>
      <c r="S170" t="s">
        <v>21</v>
      </c>
      <c r="T170" s="40">
        <v>0</v>
      </c>
      <c r="U170" s="40">
        <v>0</v>
      </c>
      <c r="V170">
        <v>0</v>
      </c>
      <c r="W170">
        <v>32.42</v>
      </c>
      <c r="X170">
        <v>20</v>
      </c>
      <c r="Y170">
        <v>0</v>
      </c>
      <c r="Z170">
        <v>46.712000000000003</v>
      </c>
      <c r="AA170">
        <v>7</v>
      </c>
      <c r="AI170">
        <v>17.114000000000001</v>
      </c>
      <c r="AJ170">
        <v>8</v>
      </c>
      <c r="AK170">
        <v>8.3580000000000005</v>
      </c>
      <c r="AL170">
        <v>2</v>
      </c>
      <c r="AM170">
        <v>0</v>
      </c>
      <c r="AN170">
        <v>0</v>
      </c>
      <c r="AO170" s="30">
        <v>0</v>
      </c>
      <c r="AP170" s="30">
        <v>25.472000000000001</v>
      </c>
      <c r="AQ170" s="30">
        <v>10</v>
      </c>
      <c r="AR170">
        <v>0</v>
      </c>
      <c r="AS170" s="20">
        <v>104.60400000000001</v>
      </c>
      <c r="AT170">
        <v>37</v>
      </c>
      <c r="AU170">
        <v>12</v>
      </c>
      <c r="AV170" t="s">
        <v>1510</v>
      </c>
    </row>
    <row r="171" spans="1:48" hidden="1" x14ac:dyDescent="0.25">
      <c r="A171" t="s">
        <v>790</v>
      </c>
      <c r="B171" t="s">
        <v>1169</v>
      </c>
      <c r="C171" t="s">
        <v>792</v>
      </c>
      <c r="D171" t="s">
        <v>793</v>
      </c>
      <c r="E171" s="31" t="s">
        <v>794</v>
      </c>
      <c r="F171">
        <v>2001</v>
      </c>
      <c r="G171" t="s">
        <v>791</v>
      </c>
      <c r="H171">
        <v>9188</v>
      </c>
      <c r="I171">
        <v>332050</v>
      </c>
      <c r="J171" t="s">
        <v>170</v>
      </c>
      <c r="K171" s="26" t="s">
        <v>458</v>
      </c>
      <c r="L171" t="b">
        <v>1</v>
      </c>
      <c r="M171" s="20" t="s">
        <v>1119</v>
      </c>
      <c r="N171" s="26">
        <v>280</v>
      </c>
      <c r="O171" t="s">
        <v>375</v>
      </c>
      <c r="P171">
        <v>59.7567965</v>
      </c>
      <c r="Q171">
        <v>-154.91108370000001</v>
      </c>
      <c r="S171" t="s">
        <v>21</v>
      </c>
      <c r="T171" s="40">
        <v>0</v>
      </c>
      <c r="U171" s="40">
        <v>0</v>
      </c>
      <c r="V171">
        <v>0</v>
      </c>
      <c r="W171">
        <v>417.21899999999994</v>
      </c>
      <c r="X171">
        <v>178</v>
      </c>
      <c r="Y171">
        <v>0</v>
      </c>
      <c r="Z171">
        <v>446.51900000000001</v>
      </c>
      <c r="AA171">
        <v>104</v>
      </c>
      <c r="AI171">
        <v>149.52600000000001</v>
      </c>
      <c r="AJ171">
        <v>22</v>
      </c>
      <c r="AK171">
        <v>123.672</v>
      </c>
      <c r="AL171">
        <v>10</v>
      </c>
      <c r="AM171">
        <v>0</v>
      </c>
      <c r="AN171">
        <v>0</v>
      </c>
      <c r="AO171" s="30">
        <v>0</v>
      </c>
      <c r="AP171" s="30">
        <v>273.19799999999998</v>
      </c>
      <c r="AQ171" s="30">
        <v>32</v>
      </c>
      <c r="AR171">
        <v>0</v>
      </c>
      <c r="AS171" s="20">
        <v>1136.9359999999999</v>
      </c>
      <c r="AT171">
        <v>311</v>
      </c>
      <c r="AU171">
        <v>12</v>
      </c>
      <c r="AV171" t="s">
        <v>1510</v>
      </c>
    </row>
    <row r="172" spans="1:48" hidden="1" x14ac:dyDescent="0.25">
      <c r="A172" t="s">
        <v>751</v>
      </c>
      <c r="B172" t="s">
        <v>175</v>
      </c>
      <c r="C172" t="s">
        <v>175</v>
      </c>
      <c r="D172" t="s">
        <v>752</v>
      </c>
      <c r="E172" s="31" t="s">
        <v>753</v>
      </c>
      <c r="F172">
        <v>2001</v>
      </c>
      <c r="G172" t="s">
        <v>743</v>
      </c>
      <c r="H172">
        <v>18963</v>
      </c>
      <c r="I172">
        <v>332680</v>
      </c>
      <c r="J172" t="s">
        <v>171</v>
      </c>
      <c r="K172" s="26" t="s">
        <v>458</v>
      </c>
      <c r="L172" t="b">
        <v>1</v>
      </c>
      <c r="M172" s="20" t="s">
        <v>1119</v>
      </c>
      <c r="N172" s="26">
        <v>240</v>
      </c>
      <c r="O172" t="s">
        <v>375</v>
      </c>
      <c r="P172">
        <v>56.975833299999998</v>
      </c>
      <c r="Q172">
        <v>-133.9472222</v>
      </c>
      <c r="S172" t="s">
        <v>21</v>
      </c>
      <c r="T172" s="40">
        <v>0</v>
      </c>
      <c r="U172" s="40">
        <v>0</v>
      </c>
      <c r="V172">
        <v>0</v>
      </c>
      <c r="W172">
        <v>764.71100000000001</v>
      </c>
      <c r="X172">
        <v>288</v>
      </c>
      <c r="Y172">
        <v>0</v>
      </c>
      <c r="Z172">
        <v>1131.2570000000001</v>
      </c>
      <c r="AA172">
        <v>59</v>
      </c>
      <c r="AI172">
        <v>143.43299999999999</v>
      </c>
      <c r="AJ172">
        <v>11</v>
      </c>
      <c r="AK172">
        <v>28.236999999999998</v>
      </c>
      <c r="AL172">
        <v>7</v>
      </c>
      <c r="AM172">
        <v>0</v>
      </c>
      <c r="AN172">
        <v>0</v>
      </c>
      <c r="AO172" s="30">
        <v>0</v>
      </c>
      <c r="AP172" s="30">
        <v>171.67</v>
      </c>
      <c r="AQ172" s="30">
        <v>18</v>
      </c>
      <c r="AR172">
        <v>0</v>
      </c>
      <c r="AS172" s="20">
        <v>2067.6379999999999</v>
      </c>
      <c r="AT172">
        <v>365</v>
      </c>
      <c r="AU172">
        <v>12</v>
      </c>
      <c r="AV172" t="s">
        <v>1510</v>
      </c>
    </row>
    <row r="173" spans="1:48" hidden="1" x14ac:dyDescent="0.25">
      <c r="A173" t="s">
        <v>765</v>
      </c>
      <c r="B173" t="s">
        <v>238</v>
      </c>
      <c r="C173" t="s">
        <v>238</v>
      </c>
      <c r="D173" t="s">
        <v>766</v>
      </c>
      <c r="E173" s="31" t="s">
        <v>767</v>
      </c>
      <c r="F173">
        <v>2001</v>
      </c>
      <c r="G173" t="s">
        <v>759</v>
      </c>
      <c r="H173">
        <v>26616</v>
      </c>
      <c r="I173">
        <v>332370</v>
      </c>
      <c r="J173" t="s">
        <v>235</v>
      </c>
      <c r="K173" s="26" t="s">
        <v>458</v>
      </c>
      <c r="L173" t="b">
        <v>1</v>
      </c>
      <c r="M173" s="20" t="s">
        <v>1118</v>
      </c>
      <c r="N173" s="26">
        <v>254</v>
      </c>
      <c r="O173" t="s">
        <v>375</v>
      </c>
      <c r="P173">
        <v>70.131944399999995</v>
      </c>
      <c r="Q173">
        <v>-143.6238889</v>
      </c>
      <c r="S173" t="s">
        <v>21</v>
      </c>
      <c r="T173" s="40">
        <v>0</v>
      </c>
      <c r="U173" s="40">
        <v>0</v>
      </c>
      <c r="V173">
        <v>0</v>
      </c>
      <c r="W173">
        <v>241.11799999999999</v>
      </c>
      <c r="X173">
        <v>87</v>
      </c>
      <c r="Y173">
        <v>0</v>
      </c>
      <c r="Z173">
        <v>981.82899999999995</v>
      </c>
      <c r="AA173">
        <v>49</v>
      </c>
      <c r="AI173">
        <v>83.055999999999997</v>
      </c>
      <c r="AJ173">
        <v>4</v>
      </c>
      <c r="AK173">
        <v>30.350999999999999</v>
      </c>
      <c r="AL173">
        <v>6</v>
      </c>
      <c r="AM173">
        <v>77.748000000000005</v>
      </c>
      <c r="AN173">
        <v>14</v>
      </c>
      <c r="AO173" s="30">
        <v>0</v>
      </c>
      <c r="AP173" s="30">
        <v>113.407</v>
      </c>
      <c r="AQ173" s="30">
        <v>10</v>
      </c>
      <c r="AR173">
        <v>0</v>
      </c>
      <c r="AS173" s="20">
        <v>1414.1020000000001</v>
      </c>
      <c r="AT173">
        <v>158</v>
      </c>
      <c r="AU173">
        <v>12</v>
      </c>
      <c r="AV173" t="s">
        <v>1510</v>
      </c>
    </row>
    <row r="174" spans="1:48" hidden="1" x14ac:dyDescent="0.25">
      <c r="A174" t="s">
        <v>722</v>
      </c>
      <c r="B174" t="s">
        <v>66</v>
      </c>
      <c r="C174" t="s">
        <v>66</v>
      </c>
      <c r="D174" t="s">
        <v>723</v>
      </c>
      <c r="E174" s="31" t="s">
        <v>721</v>
      </c>
      <c r="F174">
        <v>2001</v>
      </c>
      <c r="G174" t="s">
        <v>563</v>
      </c>
      <c r="H174">
        <v>221</v>
      </c>
      <c r="I174">
        <v>331720</v>
      </c>
      <c r="J174" t="s">
        <v>50</v>
      </c>
      <c r="K174" s="26" t="s">
        <v>458</v>
      </c>
      <c r="L174" t="b">
        <v>1</v>
      </c>
      <c r="M174" s="20" t="s">
        <v>1119</v>
      </c>
      <c r="N174" s="26">
        <v>169</v>
      </c>
      <c r="O174" t="s">
        <v>375</v>
      </c>
      <c r="P174">
        <v>61.537222200000002</v>
      </c>
      <c r="Q174">
        <v>-160.3052778</v>
      </c>
      <c r="S174" t="s">
        <v>21</v>
      </c>
      <c r="T174" s="40">
        <v>0</v>
      </c>
      <c r="U174" s="40">
        <v>0</v>
      </c>
      <c r="V174">
        <v>0</v>
      </c>
      <c r="W174">
        <v>183.773</v>
      </c>
      <c r="X174">
        <v>76</v>
      </c>
      <c r="Y174">
        <v>0</v>
      </c>
      <c r="Z174">
        <v>89.946000000000012</v>
      </c>
      <c r="AA174">
        <v>6</v>
      </c>
      <c r="AI174">
        <v>22.163</v>
      </c>
      <c r="AJ174">
        <v>7</v>
      </c>
      <c r="AK174">
        <v>8.77</v>
      </c>
      <c r="AL174">
        <v>3</v>
      </c>
      <c r="AM174">
        <v>0</v>
      </c>
      <c r="AN174">
        <v>0</v>
      </c>
      <c r="AO174" s="30">
        <v>0</v>
      </c>
      <c r="AP174" s="30">
        <v>30.933</v>
      </c>
      <c r="AQ174" s="30">
        <v>10</v>
      </c>
      <c r="AR174">
        <v>0</v>
      </c>
      <c r="AS174" s="20">
        <v>304.65200000000004</v>
      </c>
      <c r="AT174">
        <v>91</v>
      </c>
      <c r="AU174">
        <v>12</v>
      </c>
      <c r="AV174" t="s">
        <v>1510</v>
      </c>
    </row>
    <row r="175" spans="1:48" hidden="1" x14ac:dyDescent="0.25">
      <c r="A175" t="s">
        <v>610</v>
      </c>
      <c r="B175" t="s">
        <v>67</v>
      </c>
      <c r="C175" t="s">
        <v>67</v>
      </c>
      <c r="D175" t="s">
        <v>611</v>
      </c>
      <c r="E175" s="31" t="s">
        <v>612</v>
      </c>
      <c r="F175">
        <v>2001</v>
      </c>
      <c r="G175" t="s">
        <v>563</v>
      </c>
      <c r="H175">
        <v>221</v>
      </c>
      <c r="I175">
        <v>331380</v>
      </c>
      <c r="J175" t="s">
        <v>50</v>
      </c>
      <c r="K175" s="26" t="s">
        <v>458</v>
      </c>
      <c r="L175" t="b">
        <v>1</v>
      </c>
      <c r="M175" s="20" t="s">
        <v>1119</v>
      </c>
      <c r="N175" s="26">
        <v>169</v>
      </c>
      <c r="O175" t="s">
        <v>375</v>
      </c>
      <c r="P175">
        <v>64.327222199999994</v>
      </c>
      <c r="Q175">
        <v>-158.72194440000001</v>
      </c>
      <c r="S175" t="s">
        <v>21</v>
      </c>
      <c r="T175" s="40">
        <v>0</v>
      </c>
      <c r="U175" s="40">
        <v>0</v>
      </c>
      <c r="V175">
        <v>0</v>
      </c>
      <c r="W175">
        <v>170.24199999999999</v>
      </c>
      <c r="X175">
        <v>80</v>
      </c>
      <c r="Y175">
        <v>0</v>
      </c>
      <c r="Z175">
        <v>123.28</v>
      </c>
      <c r="AA175">
        <v>9</v>
      </c>
      <c r="AI175">
        <v>23.936</v>
      </c>
      <c r="AJ175">
        <v>9</v>
      </c>
      <c r="AK175">
        <v>19.608000000000001</v>
      </c>
      <c r="AL175">
        <v>5</v>
      </c>
      <c r="AM175">
        <v>0</v>
      </c>
      <c r="AN175">
        <v>0</v>
      </c>
      <c r="AO175" s="30">
        <v>0</v>
      </c>
      <c r="AP175" s="30">
        <v>43.543999999999997</v>
      </c>
      <c r="AQ175" s="30">
        <v>14</v>
      </c>
      <c r="AR175">
        <v>0</v>
      </c>
      <c r="AS175" s="20">
        <v>337.06600000000003</v>
      </c>
      <c r="AT175">
        <v>103</v>
      </c>
      <c r="AU175">
        <v>12</v>
      </c>
      <c r="AV175" t="s">
        <v>1510</v>
      </c>
    </row>
    <row r="176" spans="1:48" hidden="1" x14ac:dyDescent="0.25">
      <c r="A176" t="s">
        <v>1047</v>
      </c>
      <c r="B176" t="s">
        <v>105</v>
      </c>
      <c r="C176" t="s">
        <v>105</v>
      </c>
      <c r="D176" t="s">
        <v>1049</v>
      </c>
      <c r="E176" s="31" t="s">
        <v>1050</v>
      </c>
      <c r="F176">
        <v>2001</v>
      </c>
      <c r="G176" t="s">
        <v>1048</v>
      </c>
      <c r="H176" t="s">
        <v>582</v>
      </c>
      <c r="I176">
        <v>331740</v>
      </c>
      <c r="J176" t="s">
        <v>104</v>
      </c>
      <c r="K176" s="26" t="s">
        <v>458</v>
      </c>
      <c r="L176" t="b">
        <v>1</v>
      </c>
      <c r="M176" s="20" t="s">
        <v>1116</v>
      </c>
      <c r="N176" s="26">
        <v>683</v>
      </c>
      <c r="O176" t="s">
        <v>375</v>
      </c>
      <c r="P176">
        <v>57.5719444</v>
      </c>
      <c r="Q176">
        <v>-154.4555556</v>
      </c>
      <c r="S176" t="s">
        <v>21</v>
      </c>
      <c r="T176" s="40">
        <v>0</v>
      </c>
      <c r="U176" s="40">
        <v>0</v>
      </c>
      <c r="V176">
        <v>0</v>
      </c>
      <c r="W176">
        <v>26.470999999999997</v>
      </c>
      <c r="X176">
        <v>16</v>
      </c>
      <c r="Y176">
        <v>0</v>
      </c>
      <c r="Z176">
        <v>41.478000000000002</v>
      </c>
      <c r="AA176">
        <v>7</v>
      </c>
      <c r="AI176">
        <v>6.7769999999999992</v>
      </c>
      <c r="AJ176">
        <v>4</v>
      </c>
      <c r="AK176">
        <v>0</v>
      </c>
      <c r="AL176">
        <v>1</v>
      </c>
      <c r="AM176">
        <v>0.65400000000000003</v>
      </c>
      <c r="AN176">
        <v>3</v>
      </c>
      <c r="AO176" s="30">
        <v>0</v>
      </c>
      <c r="AP176" s="30">
        <v>6.7769999999999992</v>
      </c>
      <c r="AQ176" s="30">
        <v>5</v>
      </c>
      <c r="AR176">
        <v>0</v>
      </c>
      <c r="AS176" s="20">
        <v>75.38</v>
      </c>
      <c r="AT176">
        <v>29</v>
      </c>
      <c r="AU176">
        <v>12</v>
      </c>
      <c r="AV176" t="s">
        <v>1510</v>
      </c>
    </row>
    <row r="177" spans="1:48" hidden="1" x14ac:dyDescent="0.25">
      <c r="A177" t="s">
        <v>616</v>
      </c>
      <c r="B177" t="s">
        <v>68</v>
      </c>
      <c r="C177" t="s">
        <v>68</v>
      </c>
      <c r="D177" t="s">
        <v>617</v>
      </c>
      <c r="E177" s="31" t="s">
        <v>615</v>
      </c>
      <c r="F177">
        <v>2001</v>
      </c>
      <c r="G177" t="s">
        <v>563</v>
      </c>
      <c r="H177">
        <v>221</v>
      </c>
      <c r="I177">
        <v>331390</v>
      </c>
      <c r="J177" t="s">
        <v>50</v>
      </c>
      <c r="K177" s="26" t="s">
        <v>458</v>
      </c>
      <c r="L177" t="b">
        <v>1</v>
      </c>
      <c r="M177" s="20" t="s">
        <v>1119</v>
      </c>
      <c r="N177" s="26">
        <v>169</v>
      </c>
      <c r="O177" t="s">
        <v>375</v>
      </c>
      <c r="P177">
        <v>60.895555600000002</v>
      </c>
      <c r="Q177">
        <v>-162.5180556</v>
      </c>
      <c r="S177" t="s">
        <v>21</v>
      </c>
      <c r="T177" s="40">
        <v>0</v>
      </c>
      <c r="U177" s="40">
        <v>0</v>
      </c>
      <c r="V177">
        <v>0</v>
      </c>
      <c r="W177">
        <v>281.85499999999996</v>
      </c>
      <c r="X177">
        <v>111</v>
      </c>
      <c r="Y177">
        <v>0</v>
      </c>
      <c r="Z177">
        <v>301.87600000000003</v>
      </c>
      <c r="AA177">
        <v>15</v>
      </c>
      <c r="AI177">
        <v>58.177</v>
      </c>
      <c r="AJ177">
        <v>10</v>
      </c>
      <c r="AK177">
        <v>10.572000000000001</v>
      </c>
      <c r="AL177">
        <v>3</v>
      </c>
      <c r="AM177">
        <v>0</v>
      </c>
      <c r="AN177">
        <v>0</v>
      </c>
      <c r="AO177" s="30">
        <v>0</v>
      </c>
      <c r="AP177" s="30">
        <v>68.748999999999995</v>
      </c>
      <c r="AQ177" s="30">
        <v>13</v>
      </c>
      <c r="AR177">
        <v>0</v>
      </c>
      <c r="AS177" s="20">
        <v>652.48</v>
      </c>
      <c r="AT177">
        <v>137</v>
      </c>
      <c r="AU177">
        <v>12</v>
      </c>
      <c r="AV177" t="s">
        <v>1510</v>
      </c>
    </row>
    <row r="178" spans="1:48" hidden="1" x14ac:dyDescent="0.25">
      <c r="A178" t="s">
        <v>618</v>
      </c>
      <c r="B178" t="s">
        <v>69</v>
      </c>
      <c r="C178" t="s">
        <v>69</v>
      </c>
      <c r="D178" t="s">
        <v>619</v>
      </c>
      <c r="E178" s="31" t="s">
        <v>620</v>
      </c>
      <c r="F178">
        <v>2001</v>
      </c>
      <c r="G178" t="s">
        <v>563</v>
      </c>
      <c r="H178">
        <v>221</v>
      </c>
      <c r="I178">
        <v>331400</v>
      </c>
      <c r="J178" t="s">
        <v>50</v>
      </c>
      <c r="K178" s="26" t="s">
        <v>458</v>
      </c>
      <c r="L178" t="b">
        <v>1</v>
      </c>
      <c r="M178" s="20" t="s">
        <v>1119</v>
      </c>
      <c r="N178" s="26">
        <v>169</v>
      </c>
      <c r="O178" t="s">
        <v>375</v>
      </c>
      <c r="P178">
        <v>66.974999999999994</v>
      </c>
      <c r="Q178">
        <v>-160.42277780000001</v>
      </c>
      <c r="S178" t="s">
        <v>21</v>
      </c>
      <c r="T178" s="40">
        <v>0</v>
      </c>
      <c r="U178" s="40">
        <v>0</v>
      </c>
      <c r="V178">
        <v>0</v>
      </c>
      <c r="W178">
        <v>326.98200000000003</v>
      </c>
      <c r="X178">
        <v>145</v>
      </c>
      <c r="Y178">
        <v>0</v>
      </c>
      <c r="Z178">
        <v>267.74899999999997</v>
      </c>
      <c r="AA178">
        <v>13</v>
      </c>
      <c r="AI178">
        <v>99.533000000000001</v>
      </c>
      <c r="AJ178">
        <v>15</v>
      </c>
      <c r="AK178">
        <v>17.142000000000003</v>
      </c>
      <c r="AL178">
        <v>3</v>
      </c>
      <c r="AM178">
        <v>0</v>
      </c>
      <c r="AN178">
        <v>0</v>
      </c>
      <c r="AO178" s="30">
        <v>0</v>
      </c>
      <c r="AP178" s="30">
        <v>116.67500000000001</v>
      </c>
      <c r="AQ178" s="30">
        <v>18</v>
      </c>
      <c r="AR178">
        <v>0</v>
      </c>
      <c r="AS178" s="20">
        <v>711.40600000000018</v>
      </c>
      <c r="AT178">
        <v>174</v>
      </c>
      <c r="AU178">
        <v>12</v>
      </c>
      <c r="AV178" t="s">
        <v>1510</v>
      </c>
    </row>
    <row r="179" spans="1:48" hidden="1" x14ac:dyDescent="0.25">
      <c r="A179" t="s">
        <v>801</v>
      </c>
      <c r="B179" t="s">
        <v>182</v>
      </c>
      <c r="C179" t="s">
        <v>182</v>
      </c>
      <c r="D179" t="s">
        <v>803</v>
      </c>
      <c r="E179" s="31" t="s">
        <v>804</v>
      </c>
      <c r="F179">
        <v>2001</v>
      </c>
      <c r="G179" t="s">
        <v>802</v>
      </c>
      <c r="H179">
        <v>9897</v>
      </c>
      <c r="I179">
        <v>332070</v>
      </c>
      <c r="J179" t="s">
        <v>181</v>
      </c>
      <c r="K179" s="26" t="s">
        <v>458</v>
      </c>
      <c r="L179" t="b">
        <v>1</v>
      </c>
      <c r="M179" s="20" t="s">
        <v>1118</v>
      </c>
      <c r="N179" s="26">
        <v>289</v>
      </c>
      <c r="O179" t="s">
        <v>375</v>
      </c>
      <c r="P179">
        <v>55.061666700000004</v>
      </c>
      <c r="Q179">
        <v>-162.31027779999999</v>
      </c>
      <c r="S179" t="s">
        <v>21</v>
      </c>
      <c r="T179" s="40">
        <v>0</v>
      </c>
      <c r="U179" s="40">
        <v>0</v>
      </c>
      <c r="V179">
        <v>0</v>
      </c>
      <c r="W179">
        <v>453.44499999999999</v>
      </c>
      <c r="X179">
        <v>180</v>
      </c>
      <c r="Y179">
        <v>0</v>
      </c>
      <c r="Z179">
        <v>706.87200000000007</v>
      </c>
      <c r="AA179">
        <v>58</v>
      </c>
      <c r="AI179">
        <v>354.37399999999997</v>
      </c>
      <c r="AJ179">
        <v>28</v>
      </c>
      <c r="AK179">
        <v>19.478999999999999</v>
      </c>
      <c r="AL179">
        <v>1</v>
      </c>
      <c r="AM179">
        <v>0</v>
      </c>
      <c r="AN179">
        <v>0</v>
      </c>
      <c r="AO179" s="30">
        <v>0</v>
      </c>
      <c r="AP179" s="30">
        <v>373.85299999999995</v>
      </c>
      <c r="AQ179" s="30">
        <v>29</v>
      </c>
      <c r="AR179">
        <v>0</v>
      </c>
      <c r="AS179" s="20">
        <v>1534.17</v>
      </c>
      <c r="AT179">
        <v>267</v>
      </c>
      <c r="AU179">
        <v>12</v>
      </c>
      <c r="AV179" t="s">
        <v>1510</v>
      </c>
    </row>
    <row r="180" spans="1:48" hidden="1" x14ac:dyDescent="0.25">
      <c r="A180" t="s">
        <v>983</v>
      </c>
      <c r="B180" t="s">
        <v>184</v>
      </c>
      <c r="C180" t="s">
        <v>184</v>
      </c>
      <c r="D180" t="s">
        <v>985</v>
      </c>
      <c r="E180" s="31" t="s">
        <v>986</v>
      </c>
      <c r="F180">
        <v>2001</v>
      </c>
      <c r="G180" t="s">
        <v>984</v>
      </c>
      <c r="H180" t="s">
        <v>582</v>
      </c>
      <c r="I180">
        <v>332080</v>
      </c>
      <c r="J180" t="s">
        <v>183</v>
      </c>
      <c r="K180" s="26" t="s">
        <v>458</v>
      </c>
      <c r="L180" t="b">
        <v>1</v>
      </c>
      <c r="M180" s="20" t="s">
        <v>1116</v>
      </c>
      <c r="N180" s="26">
        <v>446</v>
      </c>
      <c r="O180" t="s">
        <v>375</v>
      </c>
      <c r="P180">
        <v>59.938888900000002</v>
      </c>
      <c r="Q180">
        <v>-164.04138889999999</v>
      </c>
      <c r="S180" t="s">
        <v>21</v>
      </c>
      <c r="T180" s="40">
        <v>0</v>
      </c>
      <c r="U180" s="40">
        <v>0</v>
      </c>
      <c r="V180">
        <v>0</v>
      </c>
      <c r="W180">
        <v>420.69200000000001</v>
      </c>
      <c r="X180">
        <v>142</v>
      </c>
      <c r="Y180">
        <v>0</v>
      </c>
      <c r="Z180">
        <v>170.14800000000002</v>
      </c>
      <c r="AA180">
        <v>28</v>
      </c>
      <c r="AI180">
        <v>104.977</v>
      </c>
      <c r="AJ180">
        <v>6</v>
      </c>
      <c r="AK180">
        <v>41.856999999999999</v>
      </c>
      <c r="AL180">
        <v>7</v>
      </c>
      <c r="AM180">
        <v>12.219000000000001</v>
      </c>
      <c r="AN180">
        <v>2</v>
      </c>
      <c r="AO180" s="30">
        <v>0</v>
      </c>
      <c r="AP180" s="30">
        <v>146.834</v>
      </c>
      <c r="AQ180" s="30">
        <v>13</v>
      </c>
      <c r="AR180">
        <v>0</v>
      </c>
      <c r="AS180" s="20">
        <v>749.89300000000003</v>
      </c>
      <c r="AT180">
        <v>181</v>
      </c>
      <c r="AU180">
        <v>4</v>
      </c>
      <c r="AV180" t="s">
        <v>1510</v>
      </c>
    </row>
    <row r="181" spans="1:48" hidden="1" x14ac:dyDescent="0.25">
      <c r="A181" t="s">
        <v>621</v>
      </c>
      <c r="B181" t="s">
        <v>70</v>
      </c>
      <c r="C181" t="s">
        <v>70</v>
      </c>
      <c r="D181" t="s">
        <v>622</v>
      </c>
      <c r="E181" s="31" t="s">
        <v>623</v>
      </c>
      <c r="F181">
        <v>2001</v>
      </c>
      <c r="G181" t="s">
        <v>563</v>
      </c>
      <c r="H181">
        <v>221</v>
      </c>
      <c r="I181">
        <v>331410</v>
      </c>
      <c r="J181" t="s">
        <v>50</v>
      </c>
      <c r="K181" s="26" t="s">
        <v>458</v>
      </c>
      <c r="L181" t="b">
        <v>1</v>
      </c>
      <c r="M181" s="20" t="s">
        <v>1119</v>
      </c>
      <c r="N181" s="26">
        <v>169</v>
      </c>
      <c r="O181" t="s">
        <v>375</v>
      </c>
      <c r="P181">
        <v>67.726944399999994</v>
      </c>
      <c r="Q181">
        <v>-164.53333330000001</v>
      </c>
      <c r="S181" t="s">
        <v>21</v>
      </c>
      <c r="T181" s="40">
        <v>0</v>
      </c>
      <c r="U181" s="40">
        <v>0</v>
      </c>
      <c r="V181">
        <v>0</v>
      </c>
      <c r="W181">
        <v>203.29400000000001</v>
      </c>
      <c r="X181">
        <v>72</v>
      </c>
      <c r="Y181">
        <v>0</v>
      </c>
      <c r="Z181">
        <v>239.501</v>
      </c>
      <c r="AA181">
        <v>8</v>
      </c>
      <c r="AI181">
        <v>52.358999999999995</v>
      </c>
      <c r="AJ181">
        <v>7</v>
      </c>
      <c r="AK181">
        <v>23.644000000000002</v>
      </c>
      <c r="AL181">
        <v>6</v>
      </c>
      <c r="AM181">
        <v>0</v>
      </c>
      <c r="AN181">
        <v>0</v>
      </c>
      <c r="AO181" s="30">
        <v>0</v>
      </c>
      <c r="AP181" s="30">
        <v>76.003</v>
      </c>
      <c r="AQ181" s="30">
        <v>13</v>
      </c>
      <c r="AR181">
        <v>0</v>
      </c>
      <c r="AS181" s="20">
        <v>518.798</v>
      </c>
      <c r="AT181">
        <v>93</v>
      </c>
      <c r="AU181">
        <v>12</v>
      </c>
      <c r="AV181" t="s">
        <v>1510</v>
      </c>
    </row>
    <row r="182" spans="1:48" hidden="1" x14ac:dyDescent="0.25">
      <c r="A182" t="s">
        <v>429</v>
      </c>
      <c r="B182" t="s">
        <v>41</v>
      </c>
      <c r="C182" t="s">
        <v>41</v>
      </c>
      <c r="D182" t="s">
        <v>424</v>
      </c>
      <c r="E182" s="31" t="s">
        <v>422</v>
      </c>
      <c r="F182">
        <v>2001</v>
      </c>
      <c r="G182" t="s">
        <v>380</v>
      </c>
      <c r="H182">
        <v>219</v>
      </c>
      <c r="I182">
        <v>331155</v>
      </c>
      <c r="J182" t="s">
        <v>30</v>
      </c>
      <c r="K182" s="26" t="s">
        <v>374</v>
      </c>
      <c r="L182" t="b">
        <v>1</v>
      </c>
      <c r="M182" s="20" t="s">
        <v>1116</v>
      </c>
      <c r="N182" s="26">
        <v>2</v>
      </c>
      <c r="O182" t="s">
        <v>375</v>
      </c>
      <c r="P182">
        <v>55.552222200000003</v>
      </c>
      <c r="Q182">
        <v>-133.09583330000001</v>
      </c>
      <c r="S182" t="s">
        <v>21</v>
      </c>
      <c r="T182" s="40">
        <v>0</v>
      </c>
      <c r="U182" s="40">
        <v>0</v>
      </c>
      <c r="V182">
        <v>0</v>
      </c>
      <c r="W182">
        <v>3026.817</v>
      </c>
      <c r="X182">
        <v>1090</v>
      </c>
      <c r="Y182">
        <v>0</v>
      </c>
      <c r="Z182">
        <v>6280.5889999999999</v>
      </c>
      <c r="AA182">
        <v>441</v>
      </c>
      <c r="AI182">
        <v>714.59300000000007</v>
      </c>
      <c r="AJ182">
        <v>60</v>
      </c>
      <c r="AK182">
        <v>664.98</v>
      </c>
      <c r="AL182">
        <v>39</v>
      </c>
      <c r="AM182">
        <v>0</v>
      </c>
      <c r="AN182">
        <v>0</v>
      </c>
      <c r="AO182" s="30">
        <v>0</v>
      </c>
      <c r="AP182" s="30">
        <v>1379.5730000000001</v>
      </c>
      <c r="AQ182" s="30">
        <v>99</v>
      </c>
      <c r="AR182">
        <v>0</v>
      </c>
      <c r="AS182" s="20">
        <v>10686.978999999999</v>
      </c>
      <c r="AT182">
        <v>1619</v>
      </c>
      <c r="AU182">
        <v>12</v>
      </c>
      <c r="AV182" t="s">
        <v>1510</v>
      </c>
    </row>
    <row r="183" spans="1:48" hidden="1" x14ac:dyDescent="0.25">
      <c r="A183" t="s">
        <v>747</v>
      </c>
      <c r="B183" t="s">
        <v>176</v>
      </c>
      <c r="C183" t="s">
        <v>176</v>
      </c>
      <c r="D183" t="s">
        <v>399</v>
      </c>
      <c r="E183" s="31" t="s">
        <v>400</v>
      </c>
      <c r="F183">
        <v>2001</v>
      </c>
      <c r="G183" t="s">
        <v>743</v>
      </c>
      <c r="H183">
        <v>18963</v>
      </c>
      <c r="I183">
        <v>332700</v>
      </c>
      <c r="J183" t="s">
        <v>171</v>
      </c>
      <c r="K183" s="26" t="s">
        <v>458</v>
      </c>
      <c r="L183" t="b">
        <v>1</v>
      </c>
      <c r="M183" s="20" t="s">
        <v>1119</v>
      </c>
      <c r="N183" s="26">
        <v>240</v>
      </c>
      <c r="O183" t="s">
        <v>375</v>
      </c>
      <c r="P183">
        <v>59.403888899999998</v>
      </c>
      <c r="Q183">
        <v>-135.88444440000001</v>
      </c>
      <c r="S183" t="s">
        <v>21</v>
      </c>
      <c r="T183" s="40">
        <v>0</v>
      </c>
      <c r="U183" s="40">
        <v>0</v>
      </c>
      <c r="V183">
        <v>0</v>
      </c>
      <c r="W183">
        <v>118.011</v>
      </c>
      <c r="X183">
        <v>51</v>
      </c>
      <c r="Y183">
        <v>0</v>
      </c>
      <c r="Z183">
        <v>29.844000000000001</v>
      </c>
      <c r="AA183">
        <v>4</v>
      </c>
      <c r="AI183">
        <v>18.673999999999999</v>
      </c>
      <c r="AJ183">
        <v>6</v>
      </c>
      <c r="AK183">
        <v>0</v>
      </c>
      <c r="AL183">
        <v>0</v>
      </c>
      <c r="AM183">
        <v>0</v>
      </c>
      <c r="AN183">
        <v>0</v>
      </c>
      <c r="AO183" s="30">
        <v>0</v>
      </c>
      <c r="AP183" s="30">
        <v>18.673999999999999</v>
      </c>
      <c r="AQ183" s="30">
        <v>6</v>
      </c>
      <c r="AR183">
        <v>0</v>
      </c>
      <c r="AS183" s="20">
        <v>166.529</v>
      </c>
      <c r="AT183">
        <v>61</v>
      </c>
      <c r="AU183">
        <v>12</v>
      </c>
      <c r="AV183" t="s">
        <v>1510</v>
      </c>
    </row>
    <row r="184" spans="1:48" hidden="1" x14ac:dyDescent="0.25">
      <c r="A184" t="s">
        <v>704</v>
      </c>
      <c r="B184" t="s">
        <v>186</v>
      </c>
      <c r="C184" t="s">
        <v>186</v>
      </c>
      <c r="D184" t="s">
        <v>702</v>
      </c>
      <c r="E184" s="31" t="s">
        <v>703</v>
      </c>
      <c r="F184">
        <v>2001</v>
      </c>
      <c r="G184" t="s">
        <v>941</v>
      </c>
      <c r="H184" t="s">
        <v>582</v>
      </c>
      <c r="I184">
        <v>332090</v>
      </c>
      <c r="J184" t="s">
        <v>185</v>
      </c>
      <c r="K184" s="26" t="s">
        <v>458</v>
      </c>
      <c r="L184" t="b">
        <v>1</v>
      </c>
      <c r="M184" s="20" t="s">
        <v>1119</v>
      </c>
      <c r="N184" s="26">
        <v>407</v>
      </c>
      <c r="O184" t="s">
        <v>489</v>
      </c>
      <c r="P184">
        <v>66.907222200000007</v>
      </c>
      <c r="Q184">
        <v>-156.8811111</v>
      </c>
      <c r="S184" t="s">
        <v>21</v>
      </c>
      <c r="T184" s="40">
        <v>0</v>
      </c>
      <c r="U184" s="40">
        <v>0</v>
      </c>
      <c r="V184">
        <v>0</v>
      </c>
      <c r="W184">
        <v>74.468999999999994</v>
      </c>
      <c r="X184">
        <v>35</v>
      </c>
      <c r="Y184">
        <v>0</v>
      </c>
      <c r="Z184">
        <v>65.518999999999991</v>
      </c>
      <c r="AA184">
        <v>9</v>
      </c>
      <c r="AI184">
        <v>21.227</v>
      </c>
      <c r="AJ184">
        <v>6</v>
      </c>
      <c r="AK184">
        <v>2.5779999999999998</v>
      </c>
      <c r="AL184">
        <v>2</v>
      </c>
      <c r="AM184">
        <v>15.451000000000001</v>
      </c>
      <c r="AN184">
        <v>1</v>
      </c>
      <c r="AO184" s="30">
        <v>0</v>
      </c>
      <c r="AP184" s="30">
        <v>23.805</v>
      </c>
      <c r="AQ184" s="30">
        <v>8</v>
      </c>
      <c r="AR184">
        <v>0</v>
      </c>
      <c r="AS184" s="20">
        <v>179.244</v>
      </c>
      <c r="AT184">
        <v>53</v>
      </c>
      <c r="AU184">
        <v>12</v>
      </c>
      <c r="AV184" t="s">
        <v>1510</v>
      </c>
    </row>
    <row r="185" spans="1:48" hidden="1" x14ac:dyDescent="0.25">
      <c r="A185" t="s">
        <v>1019</v>
      </c>
      <c r="B185" t="s">
        <v>191</v>
      </c>
      <c r="C185" t="s">
        <v>191</v>
      </c>
      <c r="D185" t="s">
        <v>1021</v>
      </c>
      <c r="E185" s="31" t="s">
        <v>1022</v>
      </c>
      <c r="F185">
        <v>2001</v>
      </c>
      <c r="G185" t="s">
        <v>1020</v>
      </c>
      <c r="H185">
        <v>10455</v>
      </c>
      <c r="I185">
        <v>332100</v>
      </c>
      <c r="J185" t="s">
        <v>190</v>
      </c>
      <c r="K185" s="26" t="s">
        <v>458</v>
      </c>
      <c r="L185" t="b">
        <v>1</v>
      </c>
      <c r="M185" s="20" t="s">
        <v>1118</v>
      </c>
      <c r="N185" s="26">
        <v>660</v>
      </c>
      <c r="O185" t="s">
        <v>375</v>
      </c>
      <c r="P185">
        <v>59.439444399999999</v>
      </c>
      <c r="Q185">
        <v>-154.77611110000001</v>
      </c>
      <c r="S185" t="s">
        <v>21</v>
      </c>
      <c r="T185" s="40">
        <v>0</v>
      </c>
      <c r="U185" s="40">
        <v>0</v>
      </c>
      <c r="V185">
        <v>0</v>
      </c>
      <c r="W185">
        <v>84.326999999999998</v>
      </c>
      <c r="X185">
        <v>51</v>
      </c>
      <c r="Y185">
        <v>0</v>
      </c>
      <c r="Z185">
        <v>12.135999999999999</v>
      </c>
      <c r="AA185">
        <v>6</v>
      </c>
      <c r="AI185">
        <v>26.069000000000003</v>
      </c>
      <c r="AJ185">
        <v>9</v>
      </c>
      <c r="AK185">
        <v>5.0259999999999998</v>
      </c>
      <c r="AL185">
        <v>2</v>
      </c>
      <c r="AM185">
        <v>0</v>
      </c>
      <c r="AN185">
        <v>0</v>
      </c>
      <c r="AO185" s="30">
        <v>0</v>
      </c>
      <c r="AP185" s="30">
        <v>31.095000000000002</v>
      </c>
      <c r="AQ185" s="30">
        <v>11</v>
      </c>
      <c r="AR185">
        <v>0</v>
      </c>
      <c r="AS185" s="20">
        <v>127.55800000000001</v>
      </c>
      <c r="AT185">
        <v>65</v>
      </c>
      <c r="AU185">
        <v>12</v>
      </c>
      <c r="AV185" t="s">
        <v>1510</v>
      </c>
    </row>
    <row r="186" spans="1:48" hidden="1" x14ac:dyDescent="0.25">
      <c r="A186" t="s">
        <v>1023</v>
      </c>
      <c r="B186" t="s">
        <v>230</v>
      </c>
      <c r="C186" t="s">
        <v>230</v>
      </c>
      <c r="D186" t="s">
        <v>1025</v>
      </c>
      <c r="E186" s="31" t="s">
        <v>1026</v>
      </c>
      <c r="F186">
        <v>2001</v>
      </c>
      <c r="G186" t="s">
        <v>1024</v>
      </c>
      <c r="H186" t="s">
        <v>582</v>
      </c>
      <c r="I186">
        <v>332110</v>
      </c>
      <c r="J186" t="s">
        <v>229</v>
      </c>
      <c r="K186" s="26" t="s">
        <v>458</v>
      </c>
      <c r="L186" t="b">
        <v>1</v>
      </c>
      <c r="M186" s="20" t="s">
        <v>1116</v>
      </c>
      <c r="N186" s="26">
        <v>661</v>
      </c>
      <c r="O186" t="s">
        <v>375</v>
      </c>
      <c r="P186">
        <v>59.728611100000002</v>
      </c>
      <c r="Q186">
        <v>-157.28444440000001</v>
      </c>
      <c r="S186" t="s">
        <v>21</v>
      </c>
      <c r="T186" s="40">
        <v>0</v>
      </c>
      <c r="U186" s="40">
        <v>0</v>
      </c>
      <c r="V186">
        <v>0</v>
      </c>
      <c r="W186">
        <v>96.338999999999999</v>
      </c>
      <c r="X186">
        <v>62</v>
      </c>
      <c r="Y186">
        <v>0</v>
      </c>
      <c r="Z186">
        <v>39.967999999999996</v>
      </c>
      <c r="AA186">
        <v>19</v>
      </c>
      <c r="AI186">
        <v>21.228999999999999</v>
      </c>
      <c r="AJ186">
        <v>7</v>
      </c>
      <c r="AK186">
        <v>76.662000000000006</v>
      </c>
      <c r="AL186">
        <v>13</v>
      </c>
      <c r="AM186">
        <v>0</v>
      </c>
      <c r="AN186">
        <v>0</v>
      </c>
      <c r="AO186" s="30">
        <v>0</v>
      </c>
      <c r="AP186" s="30">
        <v>97.891000000000005</v>
      </c>
      <c r="AQ186" s="30">
        <v>20</v>
      </c>
      <c r="AR186">
        <v>0</v>
      </c>
      <c r="AS186" s="20">
        <v>234.19799999999998</v>
      </c>
      <c r="AT186">
        <v>88</v>
      </c>
      <c r="AU186">
        <v>12</v>
      </c>
      <c r="AV186" t="s">
        <v>1510</v>
      </c>
    </row>
    <row r="187" spans="1:48" hidden="1" x14ac:dyDescent="0.25">
      <c r="A187" t="s">
        <v>933</v>
      </c>
      <c r="B187" t="s">
        <v>260</v>
      </c>
      <c r="C187" t="s">
        <v>260</v>
      </c>
      <c r="D187" t="s">
        <v>935</v>
      </c>
      <c r="E187" s="31" t="s">
        <v>936</v>
      </c>
      <c r="F187">
        <v>2001</v>
      </c>
      <c r="G187" t="s">
        <v>934</v>
      </c>
      <c r="H187" t="s">
        <v>582</v>
      </c>
      <c r="I187">
        <v>332510</v>
      </c>
      <c r="J187" t="s">
        <v>259</v>
      </c>
      <c r="K187" s="26" t="s">
        <v>458</v>
      </c>
      <c r="L187" t="b">
        <v>1</v>
      </c>
      <c r="M187" s="20" t="s">
        <v>1116</v>
      </c>
      <c r="N187" s="26">
        <v>395</v>
      </c>
      <c r="O187" t="s">
        <v>375</v>
      </c>
      <c r="P187">
        <v>59.953273099999997</v>
      </c>
      <c r="Q187">
        <v>-162.8951327</v>
      </c>
      <c r="S187" t="s">
        <v>21</v>
      </c>
      <c r="T187" s="40">
        <v>0</v>
      </c>
      <c r="U187" s="40">
        <v>0</v>
      </c>
      <c r="V187">
        <v>0</v>
      </c>
      <c r="W187">
        <v>213.15700000000001</v>
      </c>
      <c r="X187">
        <v>85</v>
      </c>
      <c r="Y187">
        <v>0</v>
      </c>
      <c r="Z187">
        <v>120.93599999999999</v>
      </c>
      <c r="AA187">
        <v>12</v>
      </c>
      <c r="AI187">
        <v>42.073</v>
      </c>
      <c r="AJ187">
        <v>4</v>
      </c>
      <c r="AK187">
        <v>2.5510000000000002</v>
      </c>
      <c r="AL187">
        <v>3</v>
      </c>
      <c r="AM187">
        <v>6.0420000000000007</v>
      </c>
      <c r="AN187">
        <v>7</v>
      </c>
      <c r="AO187" s="30">
        <v>0</v>
      </c>
      <c r="AP187" s="30">
        <v>44.624000000000002</v>
      </c>
      <c r="AQ187" s="30">
        <v>7</v>
      </c>
      <c r="AR187">
        <v>0</v>
      </c>
      <c r="AS187" s="20">
        <v>384.75900000000001</v>
      </c>
      <c r="AT187">
        <v>110</v>
      </c>
      <c r="AU187">
        <v>12</v>
      </c>
      <c r="AV187" t="s">
        <v>1510</v>
      </c>
    </row>
    <row r="188" spans="1:48" hidden="1" x14ac:dyDescent="0.25">
      <c r="A188" t="s">
        <v>624</v>
      </c>
      <c r="B188" t="s">
        <v>71</v>
      </c>
      <c r="C188" t="s">
        <v>71</v>
      </c>
      <c r="D188" t="s">
        <v>625</v>
      </c>
      <c r="E188" s="31" t="s">
        <v>626</v>
      </c>
      <c r="F188">
        <v>2001</v>
      </c>
      <c r="G188" t="s">
        <v>799</v>
      </c>
      <c r="H188">
        <v>9898</v>
      </c>
      <c r="I188">
        <v>332120</v>
      </c>
      <c r="J188" t="s">
        <v>800</v>
      </c>
      <c r="K188" s="26" t="s">
        <v>458</v>
      </c>
      <c r="L188" t="b">
        <v>1</v>
      </c>
      <c r="M188" s="20" t="s">
        <v>1118</v>
      </c>
      <c r="N188" s="26">
        <v>285</v>
      </c>
      <c r="O188" t="s">
        <v>489</v>
      </c>
      <c r="P188">
        <v>63.0341667</v>
      </c>
      <c r="Q188">
        <v>-163.55333329999999</v>
      </c>
      <c r="S188" t="s">
        <v>21</v>
      </c>
      <c r="T188" s="40">
        <v>0</v>
      </c>
      <c r="U188" s="40">
        <v>0</v>
      </c>
      <c r="V188">
        <v>0</v>
      </c>
      <c r="W188">
        <v>315.34599999999995</v>
      </c>
      <c r="X188">
        <v>141</v>
      </c>
      <c r="Y188">
        <v>0</v>
      </c>
      <c r="Z188">
        <v>315.58300000000003</v>
      </c>
      <c r="AA188">
        <v>13</v>
      </c>
      <c r="AI188">
        <v>33.662999999999997</v>
      </c>
      <c r="AJ188">
        <v>8</v>
      </c>
      <c r="AK188">
        <v>21.055</v>
      </c>
      <c r="AL188">
        <v>6</v>
      </c>
      <c r="AM188">
        <v>22.87</v>
      </c>
      <c r="AN188">
        <v>2</v>
      </c>
      <c r="AO188" s="30">
        <v>0</v>
      </c>
      <c r="AP188" s="30">
        <v>54.717999999999996</v>
      </c>
      <c r="AQ188" s="30">
        <v>14</v>
      </c>
      <c r="AR188">
        <v>0</v>
      </c>
      <c r="AS188" s="20">
        <v>708.51700000000005</v>
      </c>
      <c r="AT188">
        <v>168</v>
      </c>
      <c r="AU188">
        <v>12</v>
      </c>
      <c r="AV188" t="s">
        <v>1510</v>
      </c>
    </row>
    <row r="189" spans="1:48" hidden="1" x14ac:dyDescent="0.25">
      <c r="A189" t="s">
        <v>468</v>
      </c>
      <c r="B189" t="s">
        <v>193</v>
      </c>
      <c r="C189" t="s">
        <v>193</v>
      </c>
      <c r="D189" t="s">
        <v>470</v>
      </c>
      <c r="E189" s="31" t="s">
        <v>471</v>
      </c>
      <c r="F189" s="26">
        <v>2001</v>
      </c>
      <c r="G189" t="s">
        <v>469</v>
      </c>
      <c r="H189">
        <v>10451</v>
      </c>
      <c r="I189">
        <v>332130</v>
      </c>
      <c r="J189" t="s">
        <v>192</v>
      </c>
      <c r="K189" s="26" t="s">
        <v>458</v>
      </c>
      <c r="L189" t="b">
        <v>1</v>
      </c>
      <c r="M189" s="20" t="s">
        <v>1118</v>
      </c>
      <c r="N189" s="26">
        <v>17</v>
      </c>
      <c r="O189" t="s">
        <v>375</v>
      </c>
      <c r="P189">
        <v>66.898333300000004</v>
      </c>
      <c r="Q189">
        <v>-162.59666669999999</v>
      </c>
      <c r="S189" t="s">
        <v>21</v>
      </c>
      <c r="T189" s="40">
        <v>0</v>
      </c>
      <c r="U189" s="40">
        <v>0</v>
      </c>
      <c r="V189">
        <v>0</v>
      </c>
      <c r="W189">
        <v>3171.8499999999995</v>
      </c>
      <c r="X189">
        <v>975</v>
      </c>
      <c r="Y189">
        <v>0</v>
      </c>
      <c r="Z189">
        <v>4931.3019999999997</v>
      </c>
      <c r="AA189">
        <v>107</v>
      </c>
      <c r="AI189">
        <v>860.03100000000006</v>
      </c>
      <c r="AJ189">
        <v>29</v>
      </c>
      <c r="AK189">
        <v>732.5</v>
      </c>
      <c r="AL189">
        <v>64</v>
      </c>
      <c r="AM189">
        <v>0</v>
      </c>
      <c r="AN189">
        <v>0</v>
      </c>
      <c r="AO189" s="30">
        <v>0</v>
      </c>
      <c r="AP189" s="30">
        <v>1592.5309999999999</v>
      </c>
      <c r="AQ189" s="30">
        <v>93</v>
      </c>
      <c r="AR189">
        <v>0</v>
      </c>
      <c r="AS189" s="20">
        <v>9695.6830000000009</v>
      </c>
      <c r="AT189">
        <v>1175</v>
      </c>
      <c r="AU189">
        <v>12</v>
      </c>
      <c r="AV189" t="s">
        <v>1510</v>
      </c>
    </row>
    <row r="190" spans="1:48" hidden="1" x14ac:dyDescent="0.25">
      <c r="A190" t="s">
        <v>363</v>
      </c>
      <c r="B190" t="s">
        <v>365</v>
      </c>
      <c r="C190" t="s">
        <v>367</v>
      </c>
      <c r="D190" t="s">
        <v>368</v>
      </c>
      <c r="E190" s="31" t="s">
        <v>369</v>
      </c>
      <c r="F190" s="26">
        <v>2002</v>
      </c>
      <c r="G190" t="s">
        <v>364</v>
      </c>
      <c r="H190">
        <v>409</v>
      </c>
      <c r="J190" t="s">
        <v>365</v>
      </c>
      <c r="K190" s="26" t="e">
        <v>#N/A</v>
      </c>
      <c r="L190" t="b">
        <v>0</v>
      </c>
      <c r="M190" s="20" t="e">
        <v>#N/A</v>
      </c>
      <c r="O190" t="s">
        <v>366</v>
      </c>
      <c r="P190">
        <v>70.205555599999997</v>
      </c>
      <c r="Q190">
        <v>-148.51166670000001</v>
      </c>
      <c r="R190" t="s">
        <v>370</v>
      </c>
      <c r="S190" t="s">
        <v>371</v>
      </c>
      <c r="V190">
        <v>0</v>
      </c>
      <c r="W190">
        <v>0</v>
      </c>
      <c r="X190">
        <v>0</v>
      </c>
      <c r="Y190">
        <v>3444</v>
      </c>
      <c r="Z190">
        <v>25033</v>
      </c>
      <c r="AA190">
        <v>93</v>
      </c>
      <c r="AB190">
        <v>0</v>
      </c>
      <c r="AC190">
        <v>0</v>
      </c>
      <c r="AD190">
        <v>0</v>
      </c>
      <c r="AE190">
        <v>0</v>
      </c>
      <c r="AF190">
        <v>0</v>
      </c>
      <c r="AG190">
        <v>0</v>
      </c>
      <c r="AO190" s="30">
        <v>0</v>
      </c>
      <c r="AP190" s="30">
        <v>0</v>
      </c>
      <c r="AQ190" s="30">
        <v>0</v>
      </c>
      <c r="AR190">
        <v>3444</v>
      </c>
      <c r="AS190" s="20">
        <v>25033</v>
      </c>
      <c r="AT190">
        <v>93</v>
      </c>
      <c r="AU190">
        <v>12</v>
      </c>
      <c r="AV190" t="s">
        <v>1131</v>
      </c>
    </row>
    <row r="191" spans="1:48" hidden="1" x14ac:dyDescent="0.25">
      <c r="A191" t="s">
        <v>521</v>
      </c>
      <c r="B191" t="s">
        <v>1120</v>
      </c>
      <c r="C191" t="s">
        <v>524</v>
      </c>
      <c r="D191" t="s">
        <v>525</v>
      </c>
      <c r="E191" s="31" t="s">
        <v>526</v>
      </c>
      <c r="F191" s="26">
        <v>2002</v>
      </c>
      <c r="G191" t="s">
        <v>522</v>
      </c>
      <c r="H191">
        <v>26754</v>
      </c>
      <c r="J191" t="s">
        <v>523</v>
      </c>
      <c r="K191" s="26">
        <v>0</v>
      </c>
      <c r="L191" t="b">
        <v>1</v>
      </c>
      <c r="M191" s="20" t="s">
        <v>1118</v>
      </c>
      <c r="N191" s="26">
        <v>91</v>
      </c>
      <c r="O191" t="s">
        <v>375</v>
      </c>
      <c r="P191">
        <v>63.089722199999997</v>
      </c>
      <c r="Q191">
        <v>-145.6130556</v>
      </c>
      <c r="R191" t="s">
        <v>370</v>
      </c>
      <c r="S191" t="s">
        <v>371</v>
      </c>
      <c r="V191">
        <v>1</v>
      </c>
      <c r="W191">
        <v>1</v>
      </c>
      <c r="X191">
        <v>1</v>
      </c>
      <c r="Y191">
        <v>47</v>
      </c>
      <c r="Z191">
        <v>174</v>
      </c>
      <c r="AA191">
        <v>6</v>
      </c>
      <c r="AB191">
        <v>0</v>
      </c>
      <c r="AC191">
        <v>0</v>
      </c>
      <c r="AD191">
        <v>0</v>
      </c>
      <c r="AE191">
        <v>0</v>
      </c>
      <c r="AF191">
        <v>0</v>
      </c>
      <c r="AG191">
        <v>0</v>
      </c>
      <c r="AO191" s="30">
        <v>0</v>
      </c>
      <c r="AP191" s="30">
        <v>0</v>
      </c>
      <c r="AQ191" s="30">
        <v>0</v>
      </c>
      <c r="AR191">
        <v>48</v>
      </c>
      <c r="AS191" s="20">
        <v>175</v>
      </c>
      <c r="AT191">
        <v>7</v>
      </c>
      <c r="AU191">
        <v>12</v>
      </c>
      <c r="AV191" t="s">
        <v>1131</v>
      </c>
    </row>
    <row r="192" spans="1:48" hidden="1" x14ac:dyDescent="0.25">
      <c r="A192" t="s">
        <v>1103</v>
      </c>
      <c r="B192" t="s">
        <v>1105</v>
      </c>
      <c r="C192" t="s">
        <v>1106</v>
      </c>
      <c r="D192" t="s">
        <v>1107</v>
      </c>
      <c r="E192" s="31" t="s">
        <v>1108</v>
      </c>
      <c r="F192" s="26">
        <v>2002</v>
      </c>
      <c r="G192" t="s">
        <v>1104</v>
      </c>
      <c r="H192">
        <v>12385</v>
      </c>
      <c r="J192" t="s">
        <v>1105</v>
      </c>
      <c r="K192" s="26" t="s">
        <v>366</v>
      </c>
      <c r="L192" t="b">
        <v>0</v>
      </c>
      <c r="M192" s="20" t="s">
        <v>1116</v>
      </c>
      <c r="O192" t="s">
        <v>366</v>
      </c>
      <c r="P192">
        <v>55.129166699999999</v>
      </c>
      <c r="Q192">
        <v>-131.5722222</v>
      </c>
      <c r="R192" t="s">
        <v>370</v>
      </c>
      <c r="S192" t="s">
        <v>371</v>
      </c>
      <c r="V192">
        <v>519</v>
      </c>
      <c r="W192">
        <v>5603</v>
      </c>
      <c r="X192">
        <v>563</v>
      </c>
      <c r="Y192">
        <v>448</v>
      </c>
      <c r="Z192">
        <v>3947</v>
      </c>
      <c r="AA192">
        <v>112</v>
      </c>
      <c r="AB192">
        <v>90</v>
      </c>
      <c r="AC192">
        <v>639</v>
      </c>
      <c r="AD192">
        <v>1</v>
      </c>
      <c r="AE192">
        <v>319</v>
      </c>
      <c r="AF192">
        <v>3098</v>
      </c>
      <c r="AG192">
        <v>144</v>
      </c>
      <c r="AO192" s="30">
        <v>409</v>
      </c>
      <c r="AP192" s="30">
        <v>3737</v>
      </c>
      <c r="AQ192" s="30">
        <v>145</v>
      </c>
      <c r="AR192">
        <v>1376</v>
      </c>
      <c r="AS192" s="20">
        <v>13287</v>
      </c>
      <c r="AT192">
        <v>820</v>
      </c>
      <c r="AU192">
        <v>6</v>
      </c>
      <c r="AV192" t="s">
        <v>1131</v>
      </c>
    </row>
    <row r="193" spans="1:48" hidden="1" x14ac:dyDescent="0.25">
      <c r="A193" t="s">
        <v>548</v>
      </c>
      <c r="B193" t="s">
        <v>1218</v>
      </c>
      <c r="C193" t="s">
        <v>307</v>
      </c>
      <c r="D193" t="s">
        <v>550</v>
      </c>
      <c r="E193" s="31" t="s">
        <v>551</v>
      </c>
      <c r="F193" s="26">
        <v>2002</v>
      </c>
      <c r="G193" t="s">
        <v>549</v>
      </c>
      <c r="H193">
        <v>21015</v>
      </c>
      <c r="J193" t="s">
        <v>306</v>
      </c>
      <c r="K193" s="26">
        <v>0</v>
      </c>
      <c r="L193" t="b">
        <v>1</v>
      </c>
      <c r="M193" s="20" t="s">
        <v>1118</v>
      </c>
      <c r="N193" s="26">
        <v>111</v>
      </c>
      <c r="O193" t="s">
        <v>375</v>
      </c>
      <c r="P193">
        <v>56.470833300000002</v>
      </c>
      <c r="Q193">
        <v>-132.37666669999999</v>
      </c>
      <c r="R193" t="s">
        <v>370</v>
      </c>
      <c r="S193" t="s">
        <v>371</v>
      </c>
      <c r="V193">
        <v>855</v>
      </c>
      <c r="W193">
        <v>7454</v>
      </c>
      <c r="X193">
        <v>1050</v>
      </c>
      <c r="Y193">
        <v>1205</v>
      </c>
      <c r="Z193">
        <v>11286</v>
      </c>
      <c r="AA193">
        <v>466</v>
      </c>
      <c r="AB193">
        <v>5</v>
      </c>
      <c r="AC193">
        <v>64</v>
      </c>
      <c r="AD193">
        <v>1</v>
      </c>
      <c r="AE193">
        <v>226</v>
      </c>
      <c r="AF193">
        <v>5579</v>
      </c>
      <c r="AG193">
        <v>1</v>
      </c>
      <c r="AO193" s="30">
        <v>231</v>
      </c>
      <c r="AP193" s="30">
        <v>5643</v>
      </c>
      <c r="AQ193" s="30">
        <v>2</v>
      </c>
      <c r="AR193">
        <v>2291</v>
      </c>
      <c r="AS193" s="20">
        <v>24383</v>
      </c>
      <c r="AT193">
        <v>1518</v>
      </c>
      <c r="AU193">
        <v>12</v>
      </c>
      <c r="AV193" t="s">
        <v>1131</v>
      </c>
    </row>
    <row r="194" spans="1:48" x14ac:dyDescent="0.25">
      <c r="A194" t="s">
        <v>729</v>
      </c>
      <c r="B194" t="s">
        <v>117</v>
      </c>
      <c r="C194" t="s">
        <v>731</v>
      </c>
      <c r="D194" t="s">
        <v>732</v>
      </c>
      <c r="E194" s="31" t="s">
        <v>733</v>
      </c>
      <c r="F194" s="26">
        <v>2002</v>
      </c>
      <c r="G194" t="s">
        <v>730</v>
      </c>
      <c r="H194">
        <v>1276</v>
      </c>
      <c r="J194" t="s">
        <v>117</v>
      </c>
      <c r="K194" s="26">
        <v>0</v>
      </c>
      <c r="L194" t="b">
        <v>1</v>
      </c>
      <c r="M194" s="20" t="s">
        <v>1118</v>
      </c>
      <c r="N194" s="26">
        <v>214</v>
      </c>
      <c r="O194" t="s">
        <v>375</v>
      </c>
      <c r="P194">
        <v>71.290555600000005</v>
      </c>
      <c r="Q194">
        <v>-156.7886111</v>
      </c>
      <c r="R194" t="s">
        <v>370</v>
      </c>
      <c r="S194" t="s">
        <v>371</v>
      </c>
      <c r="V194">
        <v>1166</v>
      </c>
      <c r="W194">
        <v>19500</v>
      </c>
      <c r="X194">
        <v>1456</v>
      </c>
      <c r="Y194">
        <v>1817</v>
      </c>
      <c r="Z194">
        <v>15400</v>
      </c>
      <c r="AA194">
        <v>303</v>
      </c>
      <c r="AB194">
        <v>0</v>
      </c>
      <c r="AC194">
        <v>0</v>
      </c>
      <c r="AD194">
        <v>0</v>
      </c>
      <c r="AE194">
        <v>969</v>
      </c>
      <c r="AF194">
        <v>11100</v>
      </c>
      <c r="AG194">
        <v>102</v>
      </c>
      <c r="AO194" s="30">
        <v>969</v>
      </c>
      <c r="AP194" s="30">
        <v>11100</v>
      </c>
      <c r="AQ194" s="30">
        <v>102</v>
      </c>
      <c r="AR194">
        <v>3952</v>
      </c>
      <c r="AS194" s="20">
        <v>46000</v>
      </c>
      <c r="AT194">
        <v>1861</v>
      </c>
      <c r="AU194">
        <v>12</v>
      </c>
      <c r="AV194" t="s">
        <v>1131</v>
      </c>
    </row>
    <row r="195" spans="1:48" hidden="1" x14ac:dyDescent="0.25">
      <c r="A195" t="s">
        <v>727</v>
      </c>
      <c r="B195" t="s">
        <v>1201</v>
      </c>
      <c r="C195" t="s">
        <v>254</v>
      </c>
      <c r="D195" t="s">
        <v>550</v>
      </c>
      <c r="E195" s="31" t="s">
        <v>551</v>
      </c>
      <c r="F195" s="26">
        <v>2002</v>
      </c>
      <c r="G195" t="s">
        <v>728</v>
      </c>
      <c r="H195">
        <v>14856</v>
      </c>
      <c r="J195" t="s">
        <v>253</v>
      </c>
      <c r="K195" s="26" t="s">
        <v>458</v>
      </c>
      <c r="L195" t="b">
        <v>1</v>
      </c>
      <c r="M195" s="20" t="s">
        <v>1118</v>
      </c>
      <c r="N195" s="26">
        <v>212</v>
      </c>
      <c r="O195" t="s">
        <v>375</v>
      </c>
      <c r="P195">
        <v>56.811266699999997</v>
      </c>
      <c r="Q195">
        <v>-132.95124250000001</v>
      </c>
      <c r="R195" t="s">
        <v>370</v>
      </c>
      <c r="S195" t="s">
        <v>371</v>
      </c>
      <c r="V195">
        <v>1256</v>
      </c>
      <c r="W195">
        <v>12825</v>
      </c>
      <c r="X195">
        <v>1328</v>
      </c>
      <c r="Y195">
        <v>507</v>
      </c>
      <c r="Z195">
        <v>5648</v>
      </c>
      <c r="AA195">
        <v>280</v>
      </c>
      <c r="AB195">
        <v>1532</v>
      </c>
      <c r="AC195">
        <v>15891</v>
      </c>
      <c r="AD195">
        <v>30</v>
      </c>
      <c r="AE195">
        <v>197</v>
      </c>
      <c r="AF195">
        <v>991</v>
      </c>
      <c r="AG195">
        <v>358</v>
      </c>
      <c r="AO195" s="30">
        <v>1729</v>
      </c>
      <c r="AP195" s="30">
        <v>16882</v>
      </c>
      <c r="AQ195" s="30">
        <v>388</v>
      </c>
      <c r="AR195">
        <v>3492</v>
      </c>
      <c r="AS195" s="20">
        <v>35355</v>
      </c>
      <c r="AT195">
        <v>1996</v>
      </c>
      <c r="AU195" s="22">
        <v>6</v>
      </c>
      <c r="AV195" t="s">
        <v>1131</v>
      </c>
    </row>
    <row r="196" spans="1:48" hidden="1" x14ac:dyDescent="0.25">
      <c r="A196" t="s">
        <v>546</v>
      </c>
      <c r="B196" t="s">
        <v>1202</v>
      </c>
      <c r="C196" t="s">
        <v>268</v>
      </c>
      <c r="D196" t="s">
        <v>453</v>
      </c>
      <c r="E196" s="31" t="s">
        <v>454</v>
      </c>
      <c r="F196" s="26">
        <v>2002</v>
      </c>
      <c r="G196" t="s">
        <v>547</v>
      </c>
      <c r="H196">
        <v>16955</v>
      </c>
      <c r="J196" t="s">
        <v>267</v>
      </c>
      <c r="K196" s="26" t="s">
        <v>458</v>
      </c>
      <c r="L196" t="b">
        <v>1</v>
      </c>
      <c r="M196" s="20" t="s">
        <v>1118</v>
      </c>
      <c r="N196" s="26">
        <v>108</v>
      </c>
      <c r="O196" t="s">
        <v>375</v>
      </c>
      <c r="P196">
        <v>60.1041667</v>
      </c>
      <c r="Q196">
        <v>-149.4422222</v>
      </c>
      <c r="R196" t="s">
        <v>370</v>
      </c>
      <c r="S196" t="s">
        <v>371</v>
      </c>
      <c r="V196">
        <v>2054</v>
      </c>
      <c r="W196">
        <v>15288</v>
      </c>
      <c r="X196">
        <v>1818</v>
      </c>
      <c r="Y196">
        <v>838</v>
      </c>
      <c r="Z196">
        <v>5508</v>
      </c>
      <c r="AA196">
        <v>300</v>
      </c>
      <c r="AB196">
        <v>2199</v>
      </c>
      <c r="AC196">
        <v>21236</v>
      </c>
      <c r="AD196">
        <v>56</v>
      </c>
      <c r="AE196">
        <v>1532</v>
      </c>
      <c r="AF196">
        <v>11825</v>
      </c>
      <c r="AG196">
        <v>143</v>
      </c>
      <c r="AO196" s="30">
        <v>3731</v>
      </c>
      <c r="AP196" s="30">
        <v>33061</v>
      </c>
      <c r="AQ196" s="30">
        <v>199</v>
      </c>
      <c r="AR196">
        <v>6623</v>
      </c>
      <c r="AS196" s="20">
        <v>53857</v>
      </c>
      <c r="AT196">
        <v>2317</v>
      </c>
      <c r="AU196">
        <v>4</v>
      </c>
      <c r="AV196" t="s">
        <v>1131</v>
      </c>
    </row>
    <row r="197" spans="1:48" hidden="1" x14ac:dyDescent="0.25">
      <c r="A197" t="s">
        <v>455</v>
      </c>
      <c r="B197" t="s">
        <v>457</v>
      </c>
      <c r="C197" t="s">
        <v>138</v>
      </c>
      <c r="D197" t="s">
        <v>459</v>
      </c>
      <c r="E197" s="31" t="s">
        <v>460</v>
      </c>
      <c r="F197" s="26">
        <v>2002</v>
      </c>
      <c r="G197" t="s">
        <v>456</v>
      </c>
      <c r="H197">
        <v>4329</v>
      </c>
      <c r="J197" t="s">
        <v>457</v>
      </c>
      <c r="K197" s="26" t="s">
        <v>458</v>
      </c>
      <c r="L197" t="b">
        <v>1</v>
      </c>
      <c r="M197" s="20" t="s">
        <v>1116</v>
      </c>
      <c r="N197" s="26">
        <v>10</v>
      </c>
      <c r="O197" t="s">
        <v>375</v>
      </c>
      <c r="P197">
        <v>61.130833299999999</v>
      </c>
      <c r="Q197">
        <v>-146.34833330000001</v>
      </c>
      <c r="R197" t="s">
        <v>370</v>
      </c>
      <c r="S197" t="s">
        <v>371</v>
      </c>
      <c r="V197">
        <v>3123</v>
      </c>
      <c r="W197">
        <v>18272</v>
      </c>
      <c r="X197">
        <v>2808</v>
      </c>
      <c r="Y197">
        <v>8277</v>
      </c>
      <c r="Z197">
        <v>56878</v>
      </c>
      <c r="AA197">
        <v>659</v>
      </c>
      <c r="AB197">
        <v>0</v>
      </c>
      <c r="AC197">
        <v>0</v>
      </c>
      <c r="AD197">
        <v>0</v>
      </c>
      <c r="AE197">
        <v>223</v>
      </c>
      <c r="AF197">
        <v>1414</v>
      </c>
      <c r="AG197">
        <v>85</v>
      </c>
      <c r="AO197" s="30">
        <v>223</v>
      </c>
      <c r="AP197" s="30">
        <v>1414</v>
      </c>
      <c r="AQ197" s="30">
        <v>85</v>
      </c>
      <c r="AR197">
        <v>11623</v>
      </c>
      <c r="AS197" s="20">
        <v>76564</v>
      </c>
      <c r="AT197">
        <v>3552</v>
      </c>
      <c r="AU197">
        <v>12</v>
      </c>
      <c r="AV197" t="s">
        <v>1131</v>
      </c>
    </row>
    <row r="198" spans="1:48" hidden="1" x14ac:dyDescent="0.25">
      <c r="A198" t="s">
        <v>531</v>
      </c>
      <c r="B198" t="s">
        <v>270</v>
      </c>
      <c r="C198" s="19" t="s">
        <v>271</v>
      </c>
      <c r="D198" t="s">
        <v>534</v>
      </c>
      <c r="E198" s="21" t="s">
        <v>535</v>
      </c>
      <c r="F198" s="27">
        <v>2002</v>
      </c>
      <c r="G198" s="19" t="s">
        <v>532</v>
      </c>
      <c r="H198" s="27">
        <v>17271</v>
      </c>
      <c r="I198" s="19"/>
      <c r="J198" t="s">
        <v>533</v>
      </c>
      <c r="K198" s="19">
        <v>0</v>
      </c>
      <c r="L198" s="20" t="b">
        <v>1</v>
      </c>
      <c r="M198" s="20" t="s">
        <v>1118</v>
      </c>
      <c r="N198" s="19">
        <v>100</v>
      </c>
      <c r="O198" s="19" t="s">
        <v>375</v>
      </c>
      <c r="P198" s="20">
        <v>57.0530556</v>
      </c>
      <c r="Q198" s="20">
        <v>-135.33000000000001</v>
      </c>
      <c r="R198" s="19" t="s">
        <v>370</v>
      </c>
      <c r="S198" s="19" t="s">
        <v>371</v>
      </c>
      <c r="T198" s="41"/>
      <c r="U198" s="41"/>
      <c r="V198" s="29">
        <v>3546</v>
      </c>
      <c r="W198" s="30">
        <v>39248</v>
      </c>
      <c r="X198" s="30">
        <v>3487</v>
      </c>
      <c r="Y198" s="29">
        <v>2652</v>
      </c>
      <c r="Z198" s="30">
        <v>28856</v>
      </c>
      <c r="AA198" s="30">
        <v>584</v>
      </c>
      <c r="AB198" s="29">
        <v>0</v>
      </c>
      <c r="AC198" s="30">
        <v>0</v>
      </c>
      <c r="AD198" s="30">
        <v>0</v>
      </c>
      <c r="AE198" s="29">
        <v>2116</v>
      </c>
      <c r="AF198" s="30">
        <v>23900</v>
      </c>
      <c r="AG198" s="30">
        <v>838</v>
      </c>
      <c r="AH198" s="30"/>
      <c r="AI198" s="30"/>
      <c r="AJ198" s="30"/>
      <c r="AK198" s="30"/>
      <c r="AL198" s="30"/>
      <c r="AM198" s="30"/>
      <c r="AN198" s="30"/>
      <c r="AO198" s="30">
        <v>2116</v>
      </c>
      <c r="AP198" s="30">
        <v>23900</v>
      </c>
      <c r="AQ198" s="30">
        <v>838</v>
      </c>
      <c r="AR198" s="29">
        <v>8314</v>
      </c>
      <c r="AS198" s="20">
        <v>92004</v>
      </c>
      <c r="AT198" s="30">
        <v>4909</v>
      </c>
      <c r="AU198">
        <v>12</v>
      </c>
      <c r="AV198" t="s">
        <v>1131</v>
      </c>
    </row>
    <row r="199" spans="1:48" hidden="1" x14ac:dyDescent="0.25">
      <c r="A199" t="s">
        <v>464</v>
      </c>
      <c r="B199" t="s">
        <v>187</v>
      </c>
      <c r="C199" t="s">
        <v>188</v>
      </c>
      <c r="D199" t="s">
        <v>466</v>
      </c>
      <c r="E199" s="31" t="s">
        <v>467</v>
      </c>
      <c r="F199" s="26">
        <v>2002</v>
      </c>
      <c r="G199" t="s">
        <v>465</v>
      </c>
      <c r="H199">
        <v>10433</v>
      </c>
      <c r="J199" t="s">
        <v>187</v>
      </c>
      <c r="K199" s="26" t="s">
        <v>374</v>
      </c>
      <c r="L199" t="b">
        <v>1</v>
      </c>
      <c r="M199" s="20" t="s">
        <v>1119</v>
      </c>
      <c r="N199" s="26">
        <v>16</v>
      </c>
      <c r="O199" t="s">
        <v>375</v>
      </c>
      <c r="P199">
        <v>57.79</v>
      </c>
      <c r="Q199">
        <v>-152.40722220000001</v>
      </c>
      <c r="R199" t="s">
        <v>370</v>
      </c>
      <c r="S199" t="s">
        <v>371</v>
      </c>
      <c r="V199">
        <v>5045</v>
      </c>
      <c r="W199">
        <v>31174</v>
      </c>
      <c r="X199">
        <v>4478</v>
      </c>
      <c r="Y199">
        <v>0</v>
      </c>
      <c r="Z199">
        <v>0</v>
      </c>
      <c r="AA199">
        <v>0</v>
      </c>
      <c r="AB199">
        <v>13144</v>
      </c>
      <c r="AC199">
        <v>90172</v>
      </c>
      <c r="AD199">
        <v>1035</v>
      </c>
      <c r="AE199">
        <v>202</v>
      </c>
      <c r="AF199">
        <v>830</v>
      </c>
      <c r="AG199">
        <v>121</v>
      </c>
      <c r="AO199" s="30">
        <v>13346</v>
      </c>
      <c r="AP199" s="30">
        <v>91002</v>
      </c>
      <c r="AQ199" s="30">
        <v>1156</v>
      </c>
      <c r="AR199">
        <v>18391</v>
      </c>
      <c r="AS199" s="20">
        <v>122176</v>
      </c>
      <c r="AT199">
        <v>5634</v>
      </c>
      <c r="AU199">
        <v>12</v>
      </c>
      <c r="AV199" t="s">
        <v>1131</v>
      </c>
    </row>
    <row r="200" spans="1:48" hidden="1" x14ac:dyDescent="0.25">
      <c r="A200" t="s">
        <v>536</v>
      </c>
      <c r="B200" t="s">
        <v>179</v>
      </c>
      <c r="C200" t="s">
        <v>180</v>
      </c>
      <c r="D200" t="s">
        <v>538</v>
      </c>
      <c r="E200" s="31" t="s">
        <v>539</v>
      </c>
      <c r="F200" s="26">
        <v>2002</v>
      </c>
      <c r="G200" t="s">
        <v>537</v>
      </c>
      <c r="H200">
        <v>10210</v>
      </c>
      <c r="J200" t="s">
        <v>179</v>
      </c>
      <c r="K200" s="26">
        <v>0</v>
      </c>
      <c r="L200" t="b">
        <v>1</v>
      </c>
      <c r="M200" s="20" t="s">
        <v>1118</v>
      </c>
      <c r="N200" s="26">
        <v>103</v>
      </c>
      <c r="O200" t="s">
        <v>375</v>
      </c>
      <c r="P200">
        <v>55.342222200000002</v>
      </c>
      <c r="Q200">
        <v>-131.64611110000001</v>
      </c>
      <c r="R200" t="s">
        <v>370</v>
      </c>
      <c r="S200" t="s">
        <v>371</v>
      </c>
      <c r="V200">
        <v>5277</v>
      </c>
      <c r="W200">
        <v>56913</v>
      </c>
      <c r="X200">
        <v>5625</v>
      </c>
      <c r="Y200">
        <v>5711</v>
      </c>
      <c r="Z200">
        <v>65622</v>
      </c>
      <c r="AA200">
        <v>1051</v>
      </c>
      <c r="AB200">
        <v>1379</v>
      </c>
      <c r="AC200">
        <v>18741</v>
      </c>
      <c r="AD200">
        <v>14</v>
      </c>
      <c r="AE200">
        <v>393</v>
      </c>
      <c r="AF200">
        <v>2864</v>
      </c>
      <c r="AG200">
        <v>482</v>
      </c>
      <c r="AO200" s="30">
        <v>1772</v>
      </c>
      <c r="AP200" s="30">
        <v>21605</v>
      </c>
      <c r="AQ200" s="30">
        <v>496</v>
      </c>
      <c r="AR200">
        <v>12760</v>
      </c>
      <c r="AS200" s="20">
        <v>144140</v>
      </c>
      <c r="AT200">
        <v>7172</v>
      </c>
      <c r="AU200">
        <v>12</v>
      </c>
      <c r="AV200" t="s">
        <v>1131</v>
      </c>
    </row>
    <row r="201" spans="1:48" hidden="1" x14ac:dyDescent="0.25">
      <c r="A201" t="s">
        <v>372</v>
      </c>
      <c r="B201" t="s">
        <v>1115</v>
      </c>
      <c r="C201" t="s">
        <v>29</v>
      </c>
      <c r="D201" t="s">
        <v>376</v>
      </c>
      <c r="E201" s="31" t="s">
        <v>377</v>
      </c>
      <c r="F201" s="26">
        <v>2002</v>
      </c>
      <c r="G201" t="s">
        <v>373</v>
      </c>
      <c r="H201">
        <v>213</v>
      </c>
      <c r="J201" t="s">
        <v>28</v>
      </c>
      <c r="K201" s="26" t="s">
        <v>374</v>
      </c>
      <c r="L201" t="b">
        <v>1</v>
      </c>
      <c r="M201" s="20" t="s">
        <v>1116</v>
      </c>
      <c r="N201" s="26">
        <v>1</v>
      </c>
      <c r="O201" t="s">
        <v>375</v>
      </c>
      <c r="P201">
        <v>58.301944399999996</v>
      </c>
      <c r="Q201">
        <v>-134.4197222</v>
      </c>
      <c r="R201" t="s">
        <v>370</v>
      </c>
      <c r="S201" t="s">
        <v>371</v>
      </c>
      <c r="V201">
        <v>12765</v>
      </c>
      <c r="W201">
        <v>130648</v>
      </c>
      <c r="X201">
        <v>12949</v>
      </c>
      <c r="Y201">
        <v>4075</v>
      </c>
      <c r="Z201">
        <v>49316</v>
      </c>
      <c r="AA201">
        <v>1403</v>
      </c>
      <c r="AB201">
        <v>4325</v>
      </c>
      <c r="AC201">
        <v>59396</v>
      </c>
      <c r="AD201">
        <v>99</v>
      </c>
      <c r="AE201">
        <v>5191</v>
      </c>
      <c r="AF201">
        <v>72188</v>
      </c>
      <c r="AG201">
        <v>662</v>
      </c>
      <c r="AO201" s="30">
        <v>9516</v>
      </c>
      <c r="AP201" s="30">
        <v>131584</v>
      </c>
      <c r="AQ201" s="30">
        <v>761</v>
      </c>
      <c r="AR201">
        <v>26356</v>
      </c>
      <c r="AS201" s="20">
        <v>311548</v>
      </c>
      <c r="AT201">
        <v>15113</v>
      </c>
      <c r="AU201">
        <v>12</v>
      </c>
      <c r="AV201" t="s">
        <v>1131</v>
      </c>
    </row>
    <row r="202" spans="1:48" hidden="1" x14ac:dyDescent="0.25">
      <c r="A202" t="s">
        <v>552</v>
      </c>
      <c r="B202" t="s">
        <v>1117</v>
      </c>
      <c r="C202" t="s">
        <v>107</v>
      </c>
      <c r="D202" t="s">
        <v>453</v>
      </c>
      <c r="E202" s="31" t="s">
        <v>454</v>
      </c>
      <c r="F202" s="26">
        <v>2002</v>
      </c>
      <c r="G202" t="s">
        <v>553</v>
      </c>
      <c r="H202">
        <v>599</v>
      </c>
      <c r="J202" t="s">
        <v>106</v>
      </c>
      <c r="K202" s="26" t="s">
        <v>374</v>
      </c>
      <c r="L202" t="b">
        <v>1</v>
      </c>
      <c r="M202" s="20" t="s">
        <v>1118</v>
      </c>
      <c r="N202" s="26">
        <v>121</v>
      </c>
      <c r="O202" t="s">
        <v>375</v>
      </c>
      <c r="P202">
        <v>61.2180556</v>
      </c>
      <c r="Q202">
        <v>-149.9002778</v>
      </c>
      <c r="R202" t="s">
        <v>370</v>
      </c>
      <c r="S202" t="s">
        <v>371</v>
      </c>
      <c r="V202">
        <v>14252</v>
      </c>
      <c r="W202">
        <v>148174</v>
      </c>
      <c r="X202">
        <v>23714</v>
      </c>
      <c r="Y202">
        <v>54871</v>
      </c>
      <c r="Z202">
        <v>726683</v>
      </c>
      <c r="AA202">
        <v>5978</v>
      </c>
      <c r="AB202">
        <v>0</v>
      </c>
      <c r="AC202">
        <v>0</v>
      </c>
      <c r="AD202">
        <v>0</v>
      </c>
      <c r="AE202">
        <v>1596</v>
      </c>
      <c r="AF202">
        <v>17317</v>
      </c>
      <c r="AG202">
        <v>300</v>
      </c>
      <c r="AO202" s="30">
        <v>1596</v>
      </c>
      <c r="AP202" s="30">
        <v>17317</v>
      </c>
      <c r="AQ202" s="30">
        <v>300</v>
      </c>
      <c r="AR202">
        <v>70719</v>
      </c>
      <c r="AS202" s="20">
        <v>892174</v>
      </c>
      <c r="AT202">
        <v>29992</v>
      </c>
      <c r="AU202">
        <v>12</v>
      </c>
      <c r="AV202" t="s">
        <v>1131</v>
      </c>
    </row>
    <row r="203" spans="1:48" hidden="1" x14ac:dyDescent="0.25">
      <c r="A203" t="s">
        <v>483</v>
      </c>
      <c r="B203" t="s">
        <v>165</v>
      </c>
      <c r="C203" t="s">
        <v>485</v>
      </c>
      <c r="D203" t="s">
        <v>453</v>
      </c>
      <c r="E203" s="31" t="s">
        <v>454</v>
      </c>
      <c r="F203" s="26">
        <v>2002</v>
      </c>
      <c r="G203" t="s">
        <v>484</v>
      </c>
      <c r="H203">
        <v>19558</v>
      </c>
      <c r="J203" t="s">
        <v>165</v>
      </c>
      <c r="K203" s="26" t="s">
        <v>374</v>
      </c>
      <c r="L203" t="b">
        <v>1</v>
      </c>
      <c r="M203" s="20" t="s">
        <v>1116</v>
      </c>
      <c r="N203" s="26">
        <v>32</v>
      </c>
      <c r="O203" t="s">
        <v>375</v>
      </c>
      <c r="P203">
        <v>59.642499999999998</v>
      </c>
      <c r="Q203">
        <v>-151.5483333</v>
      </c>
      <c r="R203" t="s">
        <v>370</v>
      </c>
      <c r="S203" t="s">
        <v>371</v>
      </c>
      <c r="V203">
        <v>18988</v>
      </c>
      <c r="W203">
        <v>156912</v>
      </c>
      <c r="X203">
        <v>21133</v>
      </c>
      <c r="Y203">
        <v>17046</v>
      </c>
      <c r="Z203">
        <v>164344</v>
      </c>
      <c r="AA203">
        <v>3291</v>
      </c>
      <c r="AB203">
        <v>7280</v>
      </c>
      <c r="AC203">
        <v>164511</v>
      </c>
      <c r="AD203">
        <v>26</v>
      </c>
      <c r="AE203">
        <v>147</v>
      </c>
      <c r="AF203">
        <v>1154</v>
      </c>
      <c r="AG203">
        <v>84</v>
      </c>
      <c r="AO203" s="30">
        <v>7427</v>
      </c>
      <c r="AP203" s="30">
        <v>165665</v>
      </c>
      <c r="AQ203" s="30">
        <v>110</v>
      </c>
      <c r="AR203">
        <v>43461</v>
      </c>
      <c r="AS203" s="20">
        <v>486921</v>
      </c>
      <c r="AT203">
        <v>24534</v>
      </c>
      <c r="AU203">
        <v>3</v>
      </c>
      <c r="AV203" t="s">
        <v>1131</v>
      </c>
    </row>
    <row r="204" spans="1:48" hidden="1" x14ac:dyDescent="0.25">
      <c r="A204" t="s">
        <v>461</v>
      </c>
      <c r="B204" t="s">
        <v>156</v>
      </c>
      <c r="C204" t="s">
        <v>157</v>
      </c>
      <c r="D204" t="s">
        <v>453</v>
      </c>
      <c r="E204" s="31" t="s">
        <v>454</v>
      </c>
      <c r="F204" s="26">
        <v>2002</v>
      </c>
      <c r="G204" t="s">
        <v>462</v>
      </c>
      <c r="H204">
        <v>7353</v>
      </c>
      <c r="J204" t="s">
        <v>463</v>
      </c>
      <c r="K204" s="26" t="s">
        <v>374</v>
      </c>
      <c r="L204" t="b">
        <v>1</v>
      </c>
      <c r="M204" s="20" t="s">
        <v>1116</v>
      </c>
      <c r="N204" s="26">
        <v>13</v>
      </c>
      <c r="O204" t="s">
        <v>375</v>
      </c>
      <c r="P204">
        <v>64.837777799999998</v>
      </c>
      <c r="Q204">
        <v>-147.7163889</v>
      </c>
      <c r="R204" t="s">
        <v>370</v>
      </c>
      <c r="S204" t="s">
        <v>371</v>
      </c>
      <c r="V204">
        <v>29212</v>
      </c>
      <c r="W204">
        <v>289559</v>
      </c>
      <c r="X204">
        <v>32342</v>
      </c>
      <c r="Y204">
        <v>12604</v>
      </c>
      <c r="Z204">
        <v>128372</v>
      </c>
      <c r="AA204">
        <v>5406</v>
      </c>
      <c r="AB204">
        <v>45634</v>
      </c>
      <c r="AC204">
        <v>651389</v>
      </c>
      <c r="AD204">
        <v>414</v>
      </c>
      <c r="AE204">
        <v>0</v>
      </c>
      <c r="AF204">
        <v>0</v>
      </c>
      <c r="AG204">
        <v>0</v>
      </c>
      <c r="AO204" s="30">
        <v>45634</v>
      </c>
      <c r="AP204" s="30">
        <v>651389</v>
      </c>
      <c r="AQ204" s="30">
        <v>414</v>
      </c>
      <c r="AR204">
        <v>87450</v>
      </c>
      <c r="AS204" s="20">
        <v>1069320</v>
      </c>
      <c r="AT204">
        <v>38162</v>
      </c>
      <c r="AU204">
        <v>12</v>
      </c>
      <c r="AV204" t="s">
        <v>1131</v>
      </c>
    </row>
    <row r="205" spans="1:48" hidden="1" x14ac:dyDescent="0.25">
      <c r="A205" t="s">
        <v>472</v>
      </c>
      <c r="B205" t="s">
        <v>1121</v>
      </c>
      <c r="C205" t="s">
        <v>474</v>
      </c>
      <c r="D205" t="s">
        <v>453</v>
      </c>
      <c r="E205" s="31" t="s">
        <v>454</v>
      </c>
      <c r="F205" s="26">
        <v>2002</v>
      </c>
      <c r="G205" t="s">
        <v>473</v>
      </c>
      <c r="H205">
        <v>11824</v>
      </c>
      <c r="J205" t="s">
        <v>208</v>
      </c>
      <c r="K205" s="26" t="s">
        <v>374</v>
      </c>
      <c r="L205" t="b">
        <v>1</v>
      </c>
      <c r="M205" s="20" t="s">
        <v>1119</v>
      </c>
      <c r="N205" s="26">
        <v>18</v>
      </c>
      <c r="O205" t="s">
        <v>375</v>
      </c>
      <c r="P205">
        <v>61.5813889</v>
      </c>
      <c r="Q205">
        <v>-149.43944440000001</v>
      </c>
      <c r="R205" t="s">
        <v>370</v>
      </c>
      <c r="S205" t="s">
        <v>371</v>
      </c>
      <c r="V205">
        <v>38132</v>
      </c>
      <c r="W205">
        <v>340664</v>
      </c>
      <c r="X205">
        <v>39332</v>
      </c>
      <c r="Y205">
        <v>18711</v>
      </c>
      <c r="Z205">
        <v>205210</v>
      </c>
      <c r="AA205">
        <v>3005</v>
      </c>
      <c r="AB205">
        <v>0</v>
      </c>
      <c r="AC205">
        <v>0</v>
      </c>
      <c r="AD205">
        <v>0</v>
      </c>
      <c r="AE205">
        <v>157</v>
      </c>
      <c r="AF205">
        <v>727</v>
      </c>
      <c r="AG205">
        <v>27</v>
      </c>
      <c r="AO205" s="30">
        <v>157</v>
      </c>
      <c r="AP205" s="30">
        <v>727</v>
      </c>
      <c r="AQ205" s="30">
        <v>27</v>
      </c>
      <c r="AR205">
        <v>57000</v>
      </c>
      <c r="AS205" s="20">
        <v>546601</v>
      </c>
      <c r="AT205">
        <v>42364</v>
      </c>
      <c r="AU205">
        <v>12</v>
      </c>
      <c r="AV205" t="s">
        <v>1131</v>
      </c>
    </row>
    <row r="206" spans="1:48" hidden="1" x14ac:dyDescent="0.25">
      <c r="A206" t="s">
        <v>451</v>
      </c>
      <c r="B206" t="s">
        <v>135</v>
      </c>
      <c r="C206" t="s">
        <v>107</v>
      </c>
      <c r="D206" t="s">
        <v>453</v>
      </c>
      <c r="E206" s="31" t="s">
        <v>454</v>
      </c>
      <c r="F206" s="26">
        <v>2002</v>
      </c>
      <c r="G206" t="s">
        <v>452</v>
      </c>
      <c r="H206">
        <v>3522</v>
      </c>
      <c r="J206" t="s">
        <v>135</v>
      </c>
      <c r="K206" s="26">
        <v>0</v>
      </c>
      <c r="L206" t="b">
        <v>1</v>
      </c>
      <c r="M206" s="20" t="s">
        <v>1119</v>
      </c>
      <c r="N206" s="26">
        <v>8</v>
      </c>
      <c r="O206" t="s">
        <v>375</v>
      </c>
      <c r="P206">
        <v>61.2180556</v>
      </c>
      <c r="Q206">
        <v>-149.9002778</v>
      </c>
      <c r="R206" t="s">
        <v>370</v>
      </c>
      <c r="S206" t="s">
        <v>371</v>
      </c>
      <c r="V206">
        <v>58703</v>
      </c>
      <c r="W206">
        <v>534869</v>
      </c>
      <c r="X206">
        <v>64533</v>
      </c>
      <c r="Y206">
        <v>49010</v>
      </c>
      <c r="Z206">
        <v>560934</v>
      </c>
      <c r="AA206">
        <v>8050</v>
      </c>
      <c r="AB206">
        <v>3132</v>
      </c>
      <c r="AC206">
        <v>40577</v>
      </c>
      <c r="AD206">
        <v>8</v>
      </c>
      <c r="AE206">
        <v>1307</v>
      </c>
      <c r="AF206">
        <v>4726</v>
      </c>
      <c r="AG206">
        <v>65</v>
      </c>
      <c r="AO206" s="30">
        <v>4439</v>
      </c>
      <c r="AP206" s="30">
        <v>45303</v>
      </c>
      <c r="AQ206" s="30">
        <v>73</v>
      </c>
      <c r="AR206">
        <v>112152</v>
      </c>
      <c r="AS206" s="20">
        <v>1141106</v>
      </c>
      <c r="AT206">
        <v>72656</v>
      </c>
      <c r="AU206">
        <v>12</v>
      </c>
      <c r="AV206" t="s">
        <v>1131</v>
      </c>
    </row>
    <row r="207" spans="1:48" hidden="1" x14ac:dyDescent="0.25">
      <c r="A207" t="s">
        <v>627</v>
      </c>
      <c r="B207" t="s">
        <v>72</v>
      </c>
      <c r="C207" t="s">
        <v>72</v>
      </c>
      <c r="D207" t="s">
        <v>628</v>
      </c>
      <c r="E207" s="31" t="s">
        <v>629</v>
      </c>
      <c r="F207" s="26">
        <v>2002</v>
      </c>
      <c r="G207" t="s">
        <v>563</v>
      </c>
      <c r="H207">
        <v>221</v>
      </c>
      <c r="I207">
        <v>331420</v>
      </c>
      <c r="J207" t="s">
        <v>50</v>
      </c>
      <c r="K207" s="26" t="s">
        <v>458</v>
      </c>
      <c r="L207" t="b">
        <v>1</v>
      </c>
      <c r="M207" s="20" t="s">
        <v>1119</v>
      </c>
      <c r="N207" s="26">
        <v>169</v>
      </c>
      <c r="O207" t="s">
        <v>375</v>
      </c>
      <c r="P207">
        <v>64.931944400000006</v>
      </c>
      <c r="Q207">
        <v>-161.15694439999999</v>
      </c>
      <c r="S207" t="s">
        <v>21</v>
      </c>
      <c r="T207" s="40">
        <v>0.217525</v>
      </c>
      <c r="U207" s="40">
        <v>0.1250083333333333</v>
      </c>
      <c r="V207">
        <v>112.37385004999999</v>
      </c>
      <c r="W207">
        <v>516.60199999999998</v>
      </c>
      <c r="X207">
        <v>99</v>
      </c>
      <c r="Y207">
        <v>71.778681974999998</v>
      </c>
      <c r="Z207">
        <v>329.97899999999998</v>
      </c>
      <c r="AA207">
        <v>11</v>
      </c>
      <c r="AI207">
        <v>188.27</v>
      </c>
      <c r="AJ207">
        <v>11</v>
      </c>
      <c r="AK207">
        <v>70.507000000000005</v>
      </c>
      <c r="AL207">
        <v>5</v>
      </c>
      <c r="AM207">
        <v>0</v>
      </c>
      <c r="AN207">
        <v>0</v>
      </c>
      <c r="AO207" s="30">
        <v>56.290466925000011</v>
      </c>
      <c r="AP207" s="30">
        <v>258.77700000000004</v>
      </c>
      <c r="AQ207" s="30">
        <v>16</v>
      </c>
      <c r="AR207">
        <v>240.44299895</v>
      </c>
      <c r="AS207" s="20">
        <v>1105.3580000000002</v>
      </c>
      <c r="AT207">
        <v>125</v>
      </c>
      <c r="AU207">
        <v>4</v>
      </c>
      <c r="AV207" t="s">
        <v>1510</v>
      </c>
    </row>
    <row r="208" spans="1:48" hidden="1" x14ac:dyDescent="0.25">
      <c r="A208" t="s">
        <v>1059</v>
      </c>
      <c r="B208" t="s">
        <v>195</v>
      </c>
      <c r="C208" t="s">
        <v>195</v>
      </c>
      <c r="D208" t="s">
        <v>1061</v>
      </c>
      <c r="E208" s="31" t="s">
        <v>1062</v>
      </c>
      <c r="F208" s="26">
        <v>2002</v>
      </c>
      <c r="G208" t="s">
        <v>1060</v>
      </c>
      <c r="H208" t="s">
        <v>582</v>
      </c>
      <c r="I208">
        <v>332140</v>
      </c>
      <c r="J208" t="s">
        <v>194</v>
      </c>
      <c r="K208" s="26" t="s">
        <v>458</v>
      </c>
      <c r="L208" t="b">
        <v>1</v>
      </c>
      <c r="M208" s="20" t="s">
        <v>1118</v>
      </c>
      <c r="N208" s="26">
        <v>687</v>
      </c>
      <c r="O208" t="s">
        <v>375</v>
      </c>
      <c r="P208">
        <v>64.880277800000002</v>
      </c>
      <c r="Q208">
        <v>-157.7008333</v>
      </c>
      <c r="S208" t="s">
        <v>21</v>
      </c>
      <c r="T208" s="40">
        <v>0.26250000000000001</v>
      </c>
      <c r="U208" s="40">
        <v>0.21620000000000003</v>
      </c>
      <c r="V208">
        <v>23.5032</v>
      </c>
      <c r="W208">
        <v>89.536000000000001</v>
      </c>
      <c r="X208">
        <v>52</v>
      </c>
      <c r="Y208">
        <v>22.780537500000001</v>
      </c>
      <c r="Z208">
        <v>86.783000000000001</v>
      </c>
      <c r="AA208">
        <v>5</v>
      </c>
      <c r="AI208">
        <v>12.265999999999998</v>
      </c>
      <c r="AJ208">
        <v>2</v>
      </c>
      <c r="AK208">
        <v>20.028999999999996</v>
      </c>
      <c r="AL208">
        <v>5</v>
      </c>
      <c r="AM208">
        <v>35.694999999999993</v>
      </c>
      <c r="AN208">
        <v>3</v>
      </c>
      <c r="AO208" s="30">
        <v>8.4774374999999988</v>
      </c>
      <c r="AP208" s="30">
        <v>32.294999999999995</v>
      </c>
      <c r="AQ208" s="30">
        <v>7</v>
      </c>
      <c r="AR208">
        <v>54.761175000000001</v>
      </c>
      <c r="AS208" s="20">
        <v>244.30900000000003</v>
      </c>
      <c r="AT208">
        <v>67</v>
      </c>
      <c r="AU208" s="22">
        <v>12</v>
      </c>
      <c r="AV208" t="s">
        <v>1510</v>
      </c>
    </row>
    <row r="209" spans="1:48" hidden="1" x14ac:dyDescent="0.25">
      <c r="A209" t="s">
        <v>795</v>
      </c>
      <c r="B209" t="s">
        <v>197</v>
      </c>
      <c r="C209" t="s">
        <v>197</v>
      </c>
      <c r="D209" t="s">
        <v>797</v>
      </c>
      <c r="E209" s="31" t="s">
        <v>798</v>
      </c>
      <c r="F209" s="26">
        <v>2002</v>
      </c>
      <c r="G209" t="s">
        <v>796</v>
      </c>
      <c r="H209">
        <v>9832</v>
      </c>
      <c r="I209">
        <v>332150</v>
      </c>
      <c r="J209" t="s">
        <v>196</v>
      </c>
      <c r="K209" s="26" t="s">
        <v>458</v>
      </c>
      <c r="L209" t="b">
        <v>1</v>
      </c>
      <c r="M209" s="20" t="s">
        <v>1118</v>
      </c>
      <c r="N209" s="26">
        <v>281</v>
      </c>
      <c r="O209" t="s">
        <v>375</v>
      </c>
      <c r="P209">
        <v>60.812222200000001</v>
      </c>
      <c r="Q209">
        <v>-161.43583330000001</v>
      </c>
      <c r="S209" t="s">
        <v>21</v>
      </c>
      <c r="T209" s="40">
        <v>0.25666666666666665</v>
      </c>
      <c r="U209" s="40">
        <v>0.18835833333333332</v>
      </c>
      <c r="V209">
        <v>157.75375000000003</v>
      </c>
      <c r="W209">
        <v>614.62500000000011</v>
      </c>
      <c r="X209">
        <v>158</v>
      </c>
      <c r="Y209">
        <v>61.534806666666668</v>
      </c>
      <c r="Z209">
        <v>239.74600000000001</v>
      </c>
      <c r="AA209">
        <v>5</v>
      </c>
      <c r="AI209">
        <v>86.114999999999995</v>
      </c>
      <c r="AJ209">
        <v>10</v>
      </c>
      <c r="AK209">
        <v>21.280999999999999</v>
      </c>
      <c r="AL209">
        <v>2</v>
      </c>
      <c r="AM209">
        <v>145.72900000000001</v>
      </c>
      <c r="AN209">
        <v>12</v>
      </c>
      <c r="AO209" s="30">
        <v>27.564973333333327</v>
      </c>
      <c r="AP209" s="30">
        <v>107.39599999999999</v>
      </c>
      <c r="AQ209" s="30">
        <v>12</v>
      </c>
      <c r="AR209">
        <v>246.85353000000003</v>
      </c>
      <c r="AS209" s="20">
        <v>1107.4959999999999</v>
      </c>
      <c r="AT209">
        <v>187</v>
      </c>
      <c r="AU209">
        <v>12</v>
      </c>
      <c r="AV209" t="s">
        <v>1510</v>
      </c>
    </row>
    <row r="210" spans="1:48" hidden="1" x14ac:dyDescent="0.25">
      <c r="A210" t="s">
        <v>921</v>
      </c>
      <c r="B210" t="s">
        <v>199</v>
      </c>
      <c r="C210" t="s">
        <v>199</v>
      </c>
      <c r="D210" t="s">
        <v>923</v>
      </c>
      <c r="E210" s="31" t="s">
        <v>924</v>
      </c>
      <c r="F210" s="26">
        <v>2002</v>
      </c>
      <c r="G210" t="s">
        <v>922</v>
      </c>
      <c r="H210">
        <v>10491</v>
      </c>
      <c r="I210">
        <v>332160</v>
      </c>
      <c r="J210" t="s">
        <v>198</v>
      </c>
      <c r="K210" s="26" t="s">
        <v>458</v>
      </c>
      <c r="L210" t="b">
        <v>1</v>
      </c>
      <c r="M210" s="20" t="s">
        <v>1118</v>
      </c>
      <c r="N210" s="26">
        <v>376</v>
      </c>
      <c r="O210" t="s">
        <v>375</v>
      </c>
      <c r="P210">
        <v>59.864444399999996</v>
      </c>
      <c r="Q210">
        <v>-163.13416670000001</v>
      </c>
      <c r="S210" t="s">
        <v>21</v>
      </c>
      <c r="T210" s="40">
        <v>0</v>
      </c>
      <c r="U210" s="40">
        <v>0</v>
      </c>
      <c r="V210">
        <v>0</v>
      </c>
      <c r="W210">
        <v>436.72000000000008</v>
      </c>
      <c r="X210">
        <v>88</v>
      </c>
      <c r="Y210">
        <v>0</v>
      </c>
      <c r="Z210">
        <v>131.63499999999999</v>
      </c>
      <c r="AA210">
        <v>16</v>
      </c>
      <c r="AI210">
        <v>20.820999999999998</v>
      </c>
      <c r="AJ210">
        <v>2</v>
      </c>
      <c r="AK210">
        <v>11.026</v>
      </c>
      <c r="AL210">
        <v>3</v>
      </c>
      <c r="AM210">
        <v>19.044</v>
      </c>
      <c r="AN210">
        <v>2</v>
      </c>
      <c r="AO210" s="30">
        <v>0</v>
      </c>
      <c r="AP210" s="30">
        <v>31.846999999999998</v>
      </c>
      <c r="AQ210" s="30">
        <v>5</v>
      </c>
      <c r="AR210">
        <v>0</v>
      </c>
      <c r="AS210" s="20">
        <v>619.24600000000009</v>
      </c>
      <c r="AT210">
        <v>111</v>
      </c>
      <c r="AU210">
        <v>12</v>
      </c>
      <c r="AV210" t="s">
        <v>1510</v>
      </c>
    </row>
    <row r="211" spans="1:48" hidden="1" x14ac:dyDescent="0.25">
      <c r="A211" t="s">
        <v>879</v>
      </c>
      <c r="B211" t="s">
        <v>201</v>
      </c>
      <c r="C211" t="s">
        <v>201</v>
      </c>
      <c r="D211" t="s">
        <v>881</v>
      </c>
      <c r="E211" s="31" t="s">
        <v>882</v>
      </c>
      <c r="F211" s="26">
        <v>2002</v>
      </c>
      <c r="G211" t="s">
        <v>880</v>
      </c>
      <c r="H211">
        <v>10716</v>
      </c>
      <c r="I211">
        <v>332170</v>
      </c>
      <c r="J211" t="s">
        <v>200</v>
      </c>
      <c r="K211" s="26" t="s">
        <v>458</v>
      </c>
      <c r="L211" t="b">
        <v>1</v>
      </c>
      <c r="M211" s="20" t="s">
        <v>1118</v>
      </c>
      <c r="N211" s="26">
        <v>353</v>
      </c>
      <c r="O211" t="s">
        <v>375</v>
      </c>
      <c r="P211">
        <v>57.54</v>
      </c>
      <c r="Q211">
        <v>-153.97861109999999</v>
      </c>
      <c r="S211" t="s">
        <v>21</v>
      </c>
      <c r="T211" s="40">
        <v>0.23333333333333331</v>
      </c>
      <c r="U211" s="40">
        <v>0.17953333333333332</v>
      </c>
      <c r="V211">
        <v>44.7517</v>
      </c>
      <c r="W211">
        <v>191.79300000000001</v>
      </c>
      <c r="X211">
        <v>65</v>
      </c>
      <c r="Y211">
        <v>55.279933333333325</v>
      </c>
      <c r="Z211">
        <v>236.91399999999999</v>
      </c>
      <c r="AA211">
        <v>94</v>
      </c>
      <c r="AI211">
        <v>117.36999999999998</v>
      </c>
      <c r="AJ211">
        <v>13</v>
      </c>
      <c r="AK211">
        <v>11.269000000000002</v>
      </c>
      <c r="AL211">
        <v>2</v>
      </c>
      <c r="AM211">
        <v>69.093999999999994</v>
      </c>
      <c r="AN211">
        <v>1</v>
      </c>
      <c r="AO211" s="30">
        <v>30.015766666666661</v>
      </c>
      <c r="AP211" s="30">
        <v>128.63899999999998</v>
      </c>
      <c r="AQ211" s="30">
        <v>15</v>
      </c>
      <c r="AR211">
        <v>130.04739999999998</v>
      </c>
      <c r="AS211" s="20">
        <v>626.44000000000005</v>
      </c>
      <c r="AT211">
        <v>164</v>
      </c>
      <c r="AU211">
        <v>12</v>
      </c>
      <c r="AV211" t="s">
        <v>1510</v>
      </c>
    </row>
    <row r="212" spans="1:48" hidden="1" x14ac:dyDescent="0.25">
      <c r="A212" t="s">
        <v>831</v>
      </c>
      <c r="B212" t="s">
        <v>203</v>
      </c>
      <c r="C212" t="s">
        <v>203</v>
      </c>
      <c r="D212" t="s">
        <v>833</v>
      </c>
      <c r="E212" s="31" t="s">
        <v>834</v>
      </c>
      <c r="F212" s="26">
        <v>2002</v>
      </c>
      <c r="G212" t="s">
        <v>832</v>
      </c>
      <c r="H212" t="s">
        <v>582</v>
      </c>
      <c r="I212">
        <v>332180</v>
      </c>
      <c r="J212" t="s">
        <v>202</v>
      </c>
      <c r="K212" s="26" t="s">
        <v>458</v>
      </c>
      <c r="L212" t="b">
        <v>1</v>
      </c>
      <c r="M212" s="20" t="s">
        <v>1118</v>
      </c>
      <c r="N212" s="26">
        <v>330</v>
      </c>
      <c r="O212" t="s">
        <v>375</v>
      </c>
      <c r="P212">
        <v>59.114166699999998</v>
      </c>
      <c r="Q212">
        <v>-156.85888890000001</v>
      </c>
      <c r="S212" t="s">
        <v>21</v>
      </c>
      <c r="T212" s="40">
        <v>0.26250000000000001</v>
      </c>
      <c r="U212" s="40">
        <v>0.15679999999999997</v>
      </c>
      <c r="V212">
        <v>40.626075</v>
      </c>
      <c r="W212">
        <v>154.76599999999999</v>
      </c>
      <c r="X212">
        <v>46</v>
      </c>
      <c r="Y212">
        <v>23.431800000000003</v>
      </c>
      <c r="Z212">
        <v>89.26400000000001</v>
      </c>
      <c r="AA212">
        <v>7</v>
      </c>
      <c r="AI212">
        <v>107.82000000000001</v>
      </c>
      <c r="AJ212">
        <v>15</v>
      </c>
      <c r="AK212">
        <v>19.900000000000002</v>
      </c>
      <c r="AL212">
        <v>2</v>
      </c>
      <c r="AM212">
        <v>13.655999999999999</v>
      </c>
      <c r="AN212">
        <v>0</v>
      </c>
      <c r="AO212" s="30">
        <v>33.526500000000006</v>
      </c>
      <c r="AP212" s="30">
        <v>127.72000000000001</v>
      </c>
      <c r="AQ212" s="30">
        <v>17</v>
      </c>
      <c r="AR212">
        <v>97.584375000000009</v>
      </c>
      <c r="AS212" s="20">
        <v>385.40600000000001</v>
      </c>
      <c r="AT212">
        <v>70</v>
      </c>
      <c r="AU212">
        <v>12</v>
      </c>
      <c r="AV212" t="s">
        <v>1510</v>
      </c>
    </row>
    <row r="213" spans="1:48" hidden="1" x14ac:dyDescent="0.25">
      <c r="A213" t="s">
        <v>995</v>
      </c>
      <c r="B213" t="s">
        <v>205</v>
      </c>
      <c r="C213" t="s">
        <v>205</v>
      </c>
      <c r="D213" t="s">
        <v>997</v>
      </c>
      <c r="E213" s="31" t="s">
        <v>998</v>
      </c>
      <c r="F213" s="26">
        <v>2002</v>
      </c>
      <c r="G213" t="s">
        <v>996</v>
      </c>
      <c r="H213" t="s">
        <v>582</v>
      </c>
      <c r="I213">
        <v>332190</v>
      </c>
      <c r="J213" t="s">
        <v>204</v>
      </c>
      <c r="K213" s="26" t="s">
        <v>458</v>
      </c>
      <c r="L213" t="b">
        <v>1</v>
      </c>
      <c r="M213" s="20" t="s">
        <v>1118</v>
      </c>
      <c r="N213" s="26">
        <v>570</v>
      </c>
      <c r="O213" t="s">
        <v>375</v>
      </c>
      <c r="P213">
        <v>61.356388899999999</v>
      </c>
      <c r="Q213">
        <v>-155.43555559999999</v>
      </c>
      <c r="S213" t="s">
        <v>21</v>
      </c>
      <c r="T213" s="40">
        <v>0.46666666666666662</v>
      </c>
      <c r="U213" s="40">
        <v>0.31850000000000006</v>
      </c>
      <c r="V213">
        <v>12.759599999999999</v>
      </c>
      <c r="W213">
        <v>27.342000000000002</v>
      </c>
      <c r="X213">
        <v>18</v>
      </c>
      <c r="Y213">
        <v>14.963666666666665</v>
      </c>
      <c r="Z213">
        <v>32.064999999999998</v>
      </c>
      <c r="AA213">
        <v>3</v>
      </c>
      <c r="AI213">
        <v>11.590999999999998</v>
      </c>
      <c r="AJ213">
        <v>4</v>
      </c>
      <c r="AK213">
        <v>0.55000000000000004</v>
      </c>
      <c r="AL213">
        <v>1</v>
      </c>
      <c r="AM213">
        <v>0</v>
      </c>
      <c r="AN213">
        <v>0</v>
      </c>
      <c r="AO213" s="30">
        <v>5.6657999999999982</v>
      </c>
      <c r="AP213" s="30">
        <v>12.140999999999998</v>
      </c>
      <c r="AQ213" s="30">
        <v>5</v>
      </c>
      <c r="AR213">
        <v>33.389066666666665</v>
      </c>
      <c r="AS213" s="20">
        <v>71.547999999999988</v>
      </c>
      <c r="AT213">
        <v>25</v>
      </c>
      <c r="AU213">
        <v>12</v>
      </c>
      <c r="AV213" t="s">
        <v>1510</v>
      </c>
    </row>
    <row r="214" spans="1:48" hidden="1" x14ac:dyDescent="0.25">
      <c r="A214" t="s">
        <v>630</v>
      </c>
      <c r="B214" t="s">
        <v>73</v>
      </c>
      <c r="C214" t="s">
        <v>73</v>
      </c>
      <c r="D214" t="s">
        <v>631</v>
      </c>
      <c r="E214" s="31" t="s">
        <v>632</v>
      </c>
      <c r="F214" s="26">
        <v>2002</v>
      </c>
      <c r="G214" t="s">
        <v>563</v>
      </c>
      <c r="H214">
        <v>221</v>
      </c>
      <c r="I214">
        <v>331430</v>
      </c>
      <c r="J214" t="s">
        <v>50</v>
      </c>
      <c r="K214" s="26" t="s">
        <v>458</v>
      </c>
      <c r="L214" t="b">
        <v>1</v>
      </c>
      <c r="M214" s="20" t="s">
        <v>1119</v>
      </c>
      <c r="N214" s="26">
        <v>169</v>
      </c>
      <c r="O214" t="s">
        <v>375</v>
      </c>
      <c r="P214">
        <v>61.512222199999997</v>
      </c>
      <c r="Q214">
        <v>-160.3580556</v>
      </c>
      <c r="S214" t="s">
        <v>21</v>
      </c>
      <c r="T214" s="40">
        <v>0.22277499999999997</v>
      </c>
      <c r="U214" s="40">
        <v>0.12699166666666667</v>
      </c>
      <c r="V214">
        <v>66.754974299999986</v>
      </c>
      <c r="W214">
        <v>299.65199999999999</v>
      </c>
      <c r="X214">
        <v>95</v>
      </c>
      <c r="Y214">
        <v>28.453714099999999</v>
      </c>
      <c r="Z214">
        <v>127.724</v>
      </c>
      <c r="AA214">
        <v>5</v>
      </c>
      <c r="AI214">
        <v>87.593000000000004</v>
      </c>
      <c r="AJ214">
        <v>8</v>
      </c>
      <c r="AK214">
        <v>16.074999999999999</v>
      </c>
      <c r="AL214">
        <v>1</v>
      </c>
      <c r="AM214">
        <v>0</v>
      </c>
      <c r="AN214">
        <v>0</v>
      </c>
      <c r="AO214" s="30">
        <v>23.094638699999997</v>
      </c>
      <c r="AP214" s="30">
        <v>103.66800000000001</v>
      </c>
      <c r="AQ214" s="30">
        <v>9</v>
      </c>
      <c r="AR214">
        <v>118.30332709999999</v>
      </c>
      <c r="AS214" s="20">
        <v>531.0440000000001</v>
      </c>
      <c r="AT214">
        <v>107</v>
      </c>
      <c r="AU214">
        <v>2</v>
      </c>
      <c r="AV214" t="s">
        <v>1510</v>
      </c>
    </row>
    <row r="215" spans="1:48" hidden="1" x14ac:dyDescent="0.25">
      <c r="A215" t="s">
        <v>513</v>
      </c>
      <c r="B215" t="s">
        <v>285</v>
      </c>
      <c r="C215" t="s">
        <v>285</v>
      </c>
      <c r="D215" t="s">
        <v>515</v>
      </c>
      <c r="E215" s="31" t="s">
        <v>516</v>
      </c>
      <c r="F215" s="26">
        <v>2002</v>
      </c>
      <c r="G215" t="s">
        <v>784</v>
      </c>
      <c r="H215">
        <v>11591</v>
      </c>
      <c r="I215">
        <v>332200</v>
      </c>
      <c r="J215" t="s">
        <v>785</v>
      </c>
      <c r="K215" s="26" t="s">
        <v>374</v>
      </c>
      <c r="L215" t="b">
        <v>1</v>
      </c>
      <c r="M215" s="20" t="s">
        <v>1116</v>
      </c>
      <c r="N215" s="26">
        <v>264</v>
      </c>
      <c r="O215" t="s">
        <v>489</v>
      </c>
      <c r="P215">
        <v>65.001111100000003</v>
      </c>
      <c r="Q215">
        <v>-150.63388889999999</v>
      </c>
      <c r="S215" t="s">
        <v>21</v>
      </c>
      <c r="T215" s="40">
        <v>0.3505833333333333</v>
      </c>
      <c r="U215" s="40">
        <v>0.20241666666666666</v>
      </c>
      <c r="V215">
        <v>42.399898916666665</v>
      </c>
      <c r="W215">
        <v>120.941</v>
      </c>
      <c r="X215">
        <v>72</v>
      </c>
      <c r="Y215">
        <v>38.38782324999999</v>
      </c>
      <c r="Z215">
        <v>109.49699999999999</v>
      </c>
      <c r="AA215">
        <v>14</v>
      </c>
      <c r="AI215">
        <v>2.7980000000000005</v>
      </c>
      <c r="AJ215">
        <v>1</v>
      </c>
      <c r="AK215">
        <v>9.2260000000000009</v>
      </c>
      <c r="AL215">
        <v>1</v>
      </c>
      <c r="AM215">
        <v>0</v>
      </c>
      <c r="AN215">
        <v>1</v>
      </c>
      <c r="AO215" s="30">
        <v>4.215414</v>
      </c>
      <c r="AP215" s="30">
        <v>12.024000000000001</v>
      </c>
      <c r="AQ215" s="30">
        <v>2</v>
      </c>
      <c r="AR215">
        <v>85.00313616666665</v>
      </c>
      <c r="AS215" s="20">
        <v>242.46199999999999</v>
      </c>
      <c r="AT215">
        <v>87</v>
      </c>
      <c r="AU215">
        <v>6</v>
      </c>
      <c r="AV215" t="s">
        <v>1510</v>
      </c>
    </row>
    <row r="216" spans="1:48" hidden="1" x14ac:dyDescent="0.25">
      <c r="A216" t="s">
        <v>827</v>
      </c>
      <c r="B216" t="s">
        <v>207</v>
      </c>
      <c r="C216" t="s">
        <v>207</v>
      </c>
      <c r="D216" t="s">
        <v>829</v>
      </c>
      <c r="E216" s="31" t="s">
        <v>830</v>
      </c>
      <c r="F216" s="26">
        <v>2002</v>
      </c>
      <c r="G216" t="s">
        <v>828</v>
      </c>
      <c r="H216">
        <v>26317</v>
      </c>
      <c r="I216">
        <v>332210</v>
      </c>
      <c r="J216" t="s">
        <v>206</v>
      </c>
      <c r="K216" s="26" t="s">
        <v>458</v>
      </c>
      <c r="L216" t="b">
        <v>1</v>
      </c>
      <c r="M216" s="20" t="s">
        <v>1116</v>
      </c>
      <c r="N216" s="26">
        <v>321</v>
      </c>
      <c r="O216" t="s">
        <v>375</v>
      </c>
      <c r="P216">
        <v>58.981388899999999</v>
      </c>
      <c r="Q216">
        <v>-159.05833329999999</v>
      </c>
      <c r="S216" t="s">
        <v>21</v>
      </c>
      <c r="T216" s="40">
        <v>0.19833333333333333</v>
      </c>
      <c r="U216" s="40">
        <v>0.12384166666666664</v>
      </c>
      <c r="V216">
        <v>105.42765333333332</v>
      </c>
      <c r="W216">
        <v>531.56799999999998</v>
      </c>
      <c r="X216">
        <v>98</v>
      </c>
      <c r="Y216">
        <v>14.916848333333331</v>
      </c>
      <c r="Z216">
        <v>75.210999999999984</v>
      </c>
      <c r="AA216">
        <v>19</v>
      </c>
      <c r="AI216">
        <v>90.368000000000009</v>
      </c>
      <c r="AJ216">
        <v>4</v>
      </c>
      <c r="AK216">
        <v>337.21600000000001</v>
      </c>
      <c r="AL216">
        <v>18</v>
      </c>
      <c r="AM216">
        <v>0</v>
      </c>
      <c r="AN216">
        <v>0</v>
      </c>
      <c r="AO216" s="30">
        <v>84.804159999999996</v>
      </c>
      <c r="AP216" s="30">
        <v>427.584</v>
      </c>
      <c r="AQ216" s="30">
        <v>22</v>
      </c>
      <c r="AR216">
        <v>205.14866166666667</v>
      </c>
      <c r="AS216" s="20">
        <v>1034.3630000000003</v>
      </c>
      <c r="AT216">
        <v>139</v>
      </c>
      <c r="AU216">
        <v>12</v>
      </c>
      <c r="AV216" t="s">
        <v>1510</v>
      </c>
    </row>
    <row r="217" spans="1:48" hidden="1" x14ac:dyDescent="0.25">
      <c r="A217" t="s">
        <v>633</v>
      </c>
      <c r="B217" t="s">
        <v>74</v>
      </c>
      <c r="C217" t="s">
        <v>74</v>
      </c>
      <c r="D217" t="s">
        <v>634</v>
      </c>
      <c r="E217" s="31" t="s">
        <v>635</v>
      </c>
      <c r="F217" s="26">
        <v>2002</v>
      </c>
      <c r="G217" t="s">
        <v>563</v>
      </c>
      <c r="H217">
        <v>221</v>
      </c>
      <c r="I217">
        <v>331440</v>
      </c>
      <c r="J217" t="s">
        <v>50</v>
      </c>
      <c r="K217" s="26" t="s">
        <v>458</v>
      </c>
      <c r="L217" t="b">
        <v>1</v>
      </c>
      <c r="M217" s="20" t="s">
        <v>1119</v>
      </c>
      <c r="N217" s="26">
        <v>169</v>
      </c>
      <c r="O217" t="s">
        <v>375</v>
      </c>
      <c r="P217">
        <v>61.877777799999997</v>
      </c>
      <c r="Q217">
        <v>-162.08111109999999</v>
      </c>
      <c r="S217" t="s">
        <v>21</v>
      </c>
      <c r="T217" s="40">
        <v>0.21805000000000005</v>
      </c>
      <c r="U217" s="40">
        <v>0.1252416666666667</v>
      </c>
      <c r="V217">
        <v>111.51752955000002</v>
      </c>
      <c r="W217">
        <v>511.43099999999998</v>
      </c>
      <c r="X217">
        <v>97</v>
      </c>
      <c r="Y217">
        <v>64.96690725000002</v>
      </c>
      <c r="Z217">
        <v>297.94499999999999</v>
      </c>
      <c r="AA217">
        <v>11</v>
      </c>
      <c r="AI217">
        <v>188.14400000000001</v>
      </c>
      <c r="AJ217">
        <v>11</v>
      </c>
      <c r="AK217">
        <v>20.895</v>
      </c>
      <c r="AL217">
        <v>3</v>
      </c>
      <c r="AM217">
        <v>0</v>
      </c>
      <c r="AN217">
        <v>0</v>
      </c>
      <c r="AO217" s="30">
        <v>45.580953950000016</v>
      </c>
      <c r="AP217" s="30">
        <v>209.03900000000002</v>
      </c>
      <c r="AQ217" s="30">
        <v>14</v>
      </c>
      <c r="AR217">
        <v>222.06539075000006</v>
      </c>
      <c r="AS217" s="20">
        <v>1018.415</v>
      </c>
      <c r="AT217">
        <v>121</v>
      </c>
      <c r="AU217">
        <v>12</v>
      </c>
      <c r="AV217" t="s">
        <v>1510</v>
      </c>
    </row>
    <row r="218" spans="1:48" hidden="1" x14ac:dyDescent="0.25">
      <c r="A218" t="s">
        <v>492</v>
      </c>
      <c r="B218" t="s">
        <v>210</v>
      </c>
      <c r="C218" t="s">
        <v>210</v>
      </c>
      <c r="D218" t="s">
        <v>494</v>
      </c>
      <c r="E218" s="31" t="s">
        <v>495</v>
      </c>
      <c r="F218" s="26">
        <v>2002</v>
      </c>
      <c r="G218" t="s">
        <v>493</v>
      </c>
      <c r="H218">
        <v>12119</v>
      </c>
      <c r="I218">
        <v>332220</v>
      </c>
      <c r="J218" t="s">
        <v>209</v>
      </c>
      <c r="K218" s="26" t="s">
        <v>374</v>
      </c>
      <c r="L218" t="b">
        <v>1</v>
      </c>
      <c r="M218" s="20" t="s">
        <v>1116</v>
      </c>
      <c r="N218" s="26">
        <v>44</v>
      </c>
      <c r="O218" t="s">
        <v>375</v>
      </c>
      <c r="P218">
        <v>62.9563889</v>
      </c>
      <c r="Q218">
        <v>-155.59583330000001</v>
      </c>
      <c r="S218" t="s">
        <v>21</v>
      </c>
      <c r="T218" s="40">
        <v>0.24867499999999998</v>
      </c>
      <c r="U218" s="40">
        <v>0.16420833333333329</v>
      </c>
      <c r="V218">
        <v>211.16013817500001</v>
      </c>
      <c r="W218">
        <v>849.14100000000008</v>
      </c>
      <c r="X218">
        <v>185</v>
      </c>
      <c r="Y218">
        <v>220.68787212499996</v>
      </c>
      <c r="Z218">
        <v>887.45499999999993</v>
      </c>
      <c r="AA218">
        <v>49</v>
      </c>
      <c r="AI218">
        <v>294.74200000000002</v>
      </c>
      <c r="AJ218">
        <v>12</v>
      </c>
      <c r="AK218">
        <v>693.72200000000009</v>
      </c>
      <c r="AL218">
        <v>11</v>
      </c>
      <c r="AM218">
        <v>0</v>
      </c>
      <c r="AN218">
        <v>0</v>
      </c>
      <c r="AO218" s="30">
        <v>245.80628520000002</v>
      </c>
      <c r="AP218" s="30">
        <v>988.46400000000017</v>
      </c>
      <c r="AQ218" s="30">
        <v>23</v>
      </c>
      <c r="AR218">
        <v>677.65429549999999</v>
      </c>
      <c r="AS218" s="20">
        <v>2725.0599999999995</v>
      </c>
      <c r="AT218">
        <v>253</v>
      </c>
      <c r="AU218">
        <v>12</v>
      </c>
      <c r="AV218" t="s">
        <v>1510</v>
      </c>
    </row>
    <row r="219" spans="1:48" hidden="1" x14ac:dyDescent="0.25">
      <c r="A219" t="s">
        <v>636</v>
      </c>
      <c r="B219" t="s">
        <v>75</v>
      </c>
      <c r="C219" t="s">
        <v>75</v>
      </c>
      <c r="D219" t="s">
        <v>637</v>
      </c>
      <c r="E219" s="31" t="s">
        <v>638</v>
      </c>
      <c r="F219" s="26">
        <v>2002</v>
      </c>
      <c r="G219" t="s">
        <v>563</v>
      </c>
      <c r="H219">
        <v>221</v>
      </c>
      <c r="I219">
        <v>331450</v>
      </c>
      <c r="J219" t="s">
        <v>50</v>
      </c>
      <c r="K219" s="26" t="s">
        <v>458</v>
      </c>
      <c r="L219" t="b">
        <v>1</v>
      </c>
      <c r="M219" s="20" t="s">
        <v>1119</v>
      </c>
      <c r="N219" s="26">
        <v>169</v>
      </c>
      <c r="O219" t="s">
        <v>375</v>
      </c>
      <c r="P219">
        <v>60.388055600000001</v>
      </c>
      <c r="Q219">
        <v>-166.185</v>
      </c>
      <c r="S219" t="s">
        <v>21</v>
      </c>
      <c r="T219" s="40">
        <v>0.21641666666666667</v>
      </c>
      <c r="U219" s="40">
        <v>0.12494999999999999</v>
      </c>
      <c r="V219">
        <v>61.511676333333327</v>
      </c>
      <c r="W219">
        <v>284.22799999999995</v>
      </c>
      <c r="X219">
        <v>94</v>
      </c>
      <c r="Y219">
        <v>73.888329083333332</v>
      </c>
      <c r="Z219">
        <v>341.41699999999997</v>
      </c>
      <c r="AA219">
        <v>16</v>
      </c>
      <c r="AI219">
        <v>74.53</v>
      </c>
      <c r="AJ219">
        <v>9</v>
      </c>
      <c r="AK219">
        <v>93.447000000000003</v>
      </c>
      <c r="AL219">
        <v>8</v>
      </c>
      <c r="AM219">
        <v>0</v>
      </c>
      <c r="AN219">
        <v>0</v>
      </c>
      <c r="AO219" s="30">
        <v>36.353022416666668</v>
      </c>
      <c r="AP219" s="30">
        <v>167.977</v>
      </c>
      <c r="AQ219" s="30">
        <v>17</v>
      </c>
      <c r="AR219">
        <v>171.75302783333333</v>
      </c>
      <c r="AS219" s="20">
        <v>793.62199999999996</v>
      </c>
      <c r="AT219">
        <v>122</v>
      </c>
      <c r="AU219">
        <v>6</v>
      </c>
      <c r="AV219" t="s">
        <v>1510</v>
      </c>
    </row>
    <row r="220" spans="1:48" hidden="1" x14ac:dyDescent="0.25">
      <c r="A220" t="s">
        <v>411</v>
      </c>
      <c r="B220" t="s">
        <v>42</v>
      </c>
      <c r="C220" t="s">
        <v>42</v>
      </c>
      <c r="D220" t="s">
        <v>412</v>
      </c>
      <c r="E220" s="31" t="s">
        <v>413</v>
      </c>
      <c r="F220" s="26">
        <v>2002</v>
      </c>
      <c r="G220" t="s">
        <v>380</v>
      </c>
      <c r="H220">
        <v>219</v>
      </c>
      <c r="I220">
        <v>331160</v>
      </c>
      <c r="J220" t="s">
        <v>30</v>
      </c>
      <c r="K220" s="26" t="s">
        <v>374</v>
      </c>
      <c r="L220" t="b">
        <v>1</v>
      </c>
      <c r="M220" s="20" t="s">
        <v>1116</v>
      </c>
      <c r="N220" s="26">
        <v>2</v>
      </c>
      <c r="O220" t="s">
        <v>375</v>
      </c>
      <c r="P220">
        <v>62.921111099999997</v>
      </c>
      <c r="Q220">
        <v>-143.7691667</v>
      </c>
      <c r="S220" t="s">
        <v>21</v>
      </c>
      <c r="T220" s="40">
        <v>0.25789166666666669</v>
      </c>
      <c r="U220" s="40">
        <v>0.18450833333333336</v>
      </c>
      <c r="V220">
        <v>29.11029555</v>
      </c>
      <c r="W220">
        <v>112.87799999999999</v>
      </c>
      <c r="X220">
        <v>35</v>
      </c>
      <c r="Y220">
        <v>4.3975686999999999</v>
      </c>
      <c r="Z220">
        <v>17.052</v>
      </c>
      <c r="AA220">
        <v>6</v>
      </c>
      <c r="AI220">
        <v>96.855000000000004</v>
      </c>
      <c r="AJ220">
        <v>5</v>
      </c>
      <c r="AK220">
        <v>76.249999999999986</v>
      </c>
      <c r="AL220">
        <v>2</v>
      </c>
      <c r="AM220">
        <v>0</v>
      </c>
      <c r="AN220">
        <v>0</v>
      </c>
      <c r="AO220" s="30">
        <v>44.642336958333331</v>
      </c>
      <c r="AP220" s="30">
        <v>173.10499999999999</v>
      </c>
      <c r="AQ220" s="30">
        <v>7</v>
      </c>
      <c r="AR220">
        <v>78.150201208333328</v>
      </c>
      <c r="AS220" s="20">
        <v>303.03500000000003</v>
      </c>
      <c r="AT220">
        <v>48</v>
      </c>
      <c r="AU220">
        <v>12</v>
      </c>
      <c r="AV220" t="s">
        <v>1510</v>
      </c>
    </row>
    <row r="221" spans="1:48" hidden="1" x14ac:dyDescent="0.25">
      <c r="A221" t="s">
        <v>639</v>
      </c>
      <c r="B221" t="s">
        <v>76</v>
      </c>
      <c r="C221" t="s">
        <v>76</v>
      </c>
      <c r="D221" t="s">
        <v>640</v>
      </c>
      <c r="E221" s="31" t="s">
        <v>641</v>
      </c>
      <c r="F221" s="26">
        <v>2002</v>
      </c>
      <c r="G221" t="s">
        <v>563</v>
      </c>
      <c r="H221">
        <v>221</v>
      </c>
      <c r="I221">
        <v>331460</v>
      </c>
      <c r="J221" t="s">
        <v>50</v>
      </c>
      <c r="K221" s="26" t="s">
        <v>458</v>
      </c>
      <c r="L221" t="b">
        <v>1</v>
      </c>
      <c r="M221" s="20" t="s">
        <v>1119</v>
      </c>
      <c r="N221" s="26">
        <v>169</v>
      </c>
      <c r="O221" t="s">
        <v>375</v>
      </c>
      <c r="P221">
        <v>65.150411000000005</v>
      </c>
      <c r="Q221">
        <v>-149.34970799999999</v>
      </c>
      <c r="S221" t="s">
        <v>21</v>
      </c>
      <c r="T221" s="40">
        <v>0.23000833333333329</v>
      </c>
      <c r="U221" s="40">
        <v>0.12967499999999998</v>
      </c>
      <c r="V221">
        <v>82.54401061666664</v>
      </c>
      <c r="W221">
        <v>358.87399999999997</v>
      </c>
      <c r="X221">
        <v>98</v>
      </c>
      <c r="Y221">
        <v>33.378809333333322</v>
      </c>
      <c r="Z221">
        <v>145.11999999999998</v>
      </c>
      <c r="AA221">
        <v>10</v>
      </c>
      <c r="AI221">
        <v>137.87199999999999</v>
      </c>
      <c r="AJ221">
        <v>7</v>
      </c>
      <c r="AK221">
        <v>3.88</v>
      </c>
      <c r="AL221">
        <v>1</v>
      </c>
      <c r="AM221">
        <v>0</v>
      </c>
      <c r="AN221">
        <v>0</v>
      </c>
      <c r="AO221" s="30">
        <v>32.604141266666659</v>
      </c>
      <c r="AP221" s="30">
        <v>141.75199999999998</v>
      </c>
      <c r="AQ221" s="30">
        <v>8</v>
      </c>
      <c r="AR221">
        <v>148.52696121666662</v>
      </c>
      <c r="AS221" s="20">
        <v>645.74600000000009</v>
      </c>
      <c r="AT221">
        <v>115</v>
      </c>
      <c r="AU221">
        <v>12</v>
      </c>
      <c r="AV221" t="s">
        <v>1510</v>
      </c>
    </row>
    <row r="222" spans="1:48" hidden="1" x14ac:dyDescent="0.25">
      <c r="A222" t="s">
        <v>642</v>
      </c>
      <c r="B222" t="s">
        <v>77</v>
      </c>
      <c r="C222" t="s">
        <v>77</v>
      </c>
      <c r="D222" t="s">
        <v>643</v>
      </c>
      <c r="E222" s="31" t="s">
        <v>644</v>
      </c>
      <c r="F222" s="26">
        <v>2002</v>
      </c>
      <c r="G222" t="s">
        <v>563</v>
      </c>
      <c r="H222">
        <v>221</v>
      </c>
      <c r="I222">
        <v>331470</v>
      </c>
      <c r="J222" t="s">
        <v>50</v>
      </c>
      <c r="K222" s="26" t="s">
        <v>458</v>
      </c>
      <c r="L222" t="b">
        <v>1</v>
      </c>
      <c r="M222" s="20" t="s">
        <v>1119</v>
      </c>
      <c r="N222" s="26">
        <v>169</v>
      </c>
      <c r="O222" t="s">
        <v>375</v>
      </c>
      <c r="P222">
        <v>62.085555599999999</v>
      </c>
      <c r="Q222">
        <v>-163.72944440000001</v>
      </c>
      <c r="S222" t="s">
        <v>21</v>
      </c>
      <c r="T222" s="40">
        <v>0.22114166666666665</v>
      </c>
      <c r="U222" s="40">
        <v>0.12640833333333332</v>
      </c>
      <c r="V222">
        <v>212.90325501666666</v>
      </c>
      <c r="W222">
        <v>962.74599999999998</v>
      </c>
      <c r="X222">
        <v>202</v>
      </c>
      <c r="Y222">
        <v>247.06433511666665</v>
      </c>
      <c r="Z222">
        <v>1117.222</v>
      </c>
      <c r="AA222">
        <v>21</v>
      </c>
      <c r="AI222">
        <v>303.12299999999999</v>
      </c>
      <c r="AJ222">
        <v>23</v>
      </c>
      <c r="AK222">
        <v>51.565000000000005</v>
      </c>
      <c r="AL222">
        <v>5</v>
      </c>
      <c r="AM222">
        <v>0</v>
      </c>
      <c r="AN222">
        <v>0</v>
      </c>
      <c r="AO222" s="30">
        <v>78.436295466666664</v>
      </c>
      <c r="AP222" s="30">
        <v>354.68799999999999</v>
      </c>
      <c r="AQ222" s="30">
        <v>28</v>
      </c>
      <c r="AR222">
        <v>538.40388559999997</v>
      </c>
      <c r="AS222" s="20">
        <v>2434.6559999999999</v>
      </c>
      <c r="AT222">
        <v>244</v>
      </c>
      <c r="AU222">
        <v>12</v>
      </c>
      <c r="AV222" t="s">
        <v>1510</v>
      </c>
    </row>
    <row r="223" spans="1:48" hidden="1" x14ac:dyDescent="0.25">
      <c r="A223" t="s">
        <v>475</v>
      </c>
      <c r="B223" t="s">
        <v>1170</v>
      </c>
      <c r="C223" t="s">
        <v>218</v>
      </c>
      <c r="D223" t="s">
        <v>477</v>
      </c>
      <c r="E223" s="31" t="s">
        <v>478</v>
      </c>
      <c r="F223" s="26">
        <v>2002</v>
      </c>
      <c r="G223" t="s">
        <v>476</v>
      </c>
      <c r="H223">
        <v>13201</v>
      </c>
      <c r="I223">
        <v>332280</v>
      </c>
      <c r="J223" t="s">
        <v>217</v>
      </c>
      <c r="K223" s="26" t="s">
        <v>458</v>
      </c>
      <c r="L223" t="b">
        <v>1</v>
      </c>
      <c r="M223" s="20" t="s">
        <v>1119</v>
      </c>
      <c r="N223" s="26">
        <v>22</v>
      </c>
      <c r="O223" t="s">
        <v>375</v>
      </c>
      <c r="P223">
        <v>58.728333300000003</v>
      </c>
      <c r="Q223">
        <v>-157.01388890000001</v>
      </c>
      <c r="S223" t="s">
        <v>21</v>
      </c>
      <c r="T223" s="40">
        <v>0.13416666666666668</v>
      </c>
      <c r="U223" s="40">
        <v>0.104475</v>
      </c>
      <c r="V223">
        <v>451.34672916666671</v>
      </c>
      <c r="W223">
        <v>3364.0749999999998</v>
      </c>
      <c r="X223">
        <v>720</v>
      </c>
      <c r="Y223">
        <v>905.15286750000007</v>
      </c>
      <c r="Z223">
        <v>6746.4809999999998</v>
      </c>
      <c r="AA223">
        <v>260</v>
      </c>
      <c r="AI223">
        <v>1190.816</v>
      </c>
      <c r="AJ223">
        <v>44</v>
      </c>
      <c r="AK223">
        <v>5605.46</v>
      </c>
      <c r="AL223">
        <v>110</v>
      </c>
      <c r="AM223">
        <v>0</v>
      </c>
      <c r="AN223">
        <v>43</v>
      </c>
      <c r="AO223" s="30">
        <v>911.83369666666681</v>
      </c>
      <c r="AP223" s="30">
        <v>6796.2759999999998</v>
      </c>
      <c r="AQ223" s="30">
        <v>154</v>
      </c>
      <c r="AR223">
        <v>2268.3332933333336</v>
      </c>
      <c r="AS223" s="20">
        <v>16906.831999999999</v>
      </c>
      <c r="AT223">
        <v>1131</v>
      </c>
      <c r="AU223">
        <v>12</v>
      </c>
      <c r="AV223" t="s">
        <v>1510</v>
      </c>
    </row>
    <row r="224" spans="1:48" hidden="1" x14ac:dyDescent="0.25">
      <c r="A224" t="s">
        <v>821</v>
      </c>
      <c r="B224" t="s">
        <v>220</v>
      </c>
      <c r="C224" t="s">
        <v>220</v>
      </c>
      <c r="D224" t="s">
        <v>490</v>
      </c>
      <c r="E224" s="31" t="s">
        <v>491</v>
      </c>
      <c r="F224" s="26">
        <v>2002</v>
      </c>
      <c r="G224" t="s">
        <v>822</v>
      </c>
      <c r="H224">
        <v>13211</v>
      </c>
      <c r="I224">
        <v>332290</v>
      </c>
      <c r="J224" t="s">
        <v>219</v>
      </c>
      <c r="K224" s="26" t="s">
        <v>458</v>
      </c>
      <c r="L224" t="b">
        <v>1</v>
      </c>
      <c r="M224" s="20" t="s">
        <v>1116</v>
      </c>
      <c r="N224" s="26">
        <v>319</v>
      </c>
      <c r="O224" t="s">
        <v>375</v>
      </c>
      <c r="P224">
        <v>60.696666700000002</v>
      </c>
      <c r="Q224">
        <v>-161.9519444</v>
      </c>
      <c r="S224" t="s">
        <v>21</v>
      </c>
      <c r="T224" s="40">
        <v>0.35648333333333343</v>
      </c>
      <c r="U224" s="40">
        <v>0.20654166666666671</v>
      </c>
      <c r="V224">
        <v>140.52893835000003</v>
      </c>
      <c r="W224">
        <v>394.209</v>
      </c>
      <c r="X224">
        <v>99</v>
      </c>
      <c r="Y224">
        <v>37.359453333333342</v>
      </c>
      <c r="Z224">
        <v>104.8</v>
      </c>
      <c r="AA224">
        <v>10</v>
      </c>
      <c r="AI224">
        <v>36.123000000000005</v>
      </c>
      <c r="AJ224">
        <v>5</v>
      </c>
      <c r="AK224">
        <v>25.792000000000002</v>
      </c>
      <c r="AL224">
        <v>6</v>
      </c>
      <c r="AM224">
        <v>25.067</v>
      </c>
      <c r="AN224">
        <v>3</v>
      </c>
      <c r="AO224" s="30">
        <v>22.071665583333342</v>
      </c>
      <c r="AP224" s="30">
        <v>61.915000000000006</v>
      </c>
      <c r="AQ224" s="30">
        <v>11</v>
      </c>
      <c r="AR224">
        <v>199.96005726666672</v>
      </c>
      <c r="AS224" s="20">
        <v>585.99099999999999</v>
      </c>
      <c r="AT224">
        <v>122</v>
      </c>
      <c r="AU224">
        <v>12</v>
      </c>
      <c r="AV224" t="s">
        <v>1510</v>
      </c>
    </row>
    <row r="225" spans="1:48" hidden="1" x14ac:dyDescent="0.25">
      <c r="A225" t="s">
        <v>1003</v>
      </c>
      <c r="B225" t="s">
        <v>222</v>
      </c>
      <c r="C225" t="s">
        <v>222</v>
      </c>
      <c r="D225" t="s">
        <v>1005</v>
      </c>
      <c r="E225" s="31" t="s">
        <v>1006</v>
      </c>
      <c r="F225" s="26">
        <v>2002</v>
      </c>
      <c r="G225" t="s">
        <v>1004</v>
      </c>
      <c r="H225" t="s">
        <v>582</v>
      </c>
      <c r="I225">
        <v>332300</v>
      </c>
      <c r="J225" t="s">
        <v>221</v>
      </c>
      <c r="K225" s="26" t="s">
        <v>458</v>
      </c>
      <c r="L225" t="b">
        <v>1</v>
      </c>
      <c r="M225" s="20" t="s">
        <v>1118</v>
      </c>
      <c r="N225" s="26">
        <v>625</v>
      </c>
      <c r="O225" t="s">
        <v>375</v>
      </c>
      <c r="P225">
        <v>60.708055600000002</v>
      </c>
      <c r="Q225">
        <v>-161.76611109999999</v>
      </c>
      <c r="S225" t="s">
        <v>21</v>
      </c>
      <c r="T225" s="40">
        <v>0</v>
      </c>
      <c r="U225" s="40">
        <v>0</v>
      </c>
      <c r="V225">
        <v>0</v>
      </c>
      <c r="W225">
        <v>395.01299999999998</v>
      </c>
      <c r="X225">
        <v>103</v>
      </c>
      <c r="Y225">
        <v>0</v>
      </c>
      <c r="Z225">
        <v>213.92600000000002</v>
      </c>
      <c r="AA225">
        <v>5</v>
      </c>
      <c r="AI225">
        <v>23.173999999999999</v>
      </c>
      <c r="AJ225">
        <v>6</v>
      </c>
      <c r="AK225">
        <v>13.224</v>
      </c>
      <c r="AL225">
        <v>3</v>
      </c>
      <c r="AM225">
        <v>79.033999999999992</v>
      </c>
      <c r="AN225">
        <v>11</v>
      </c>
      <c r="AO225" s="30">
        <v>0</v>
      </c>
      <c r="AP225" s="30">
        <v>36.397999999999996</v>
      </c>
      <c r="AQ225" s="30">
        <v>9</v>
      </c>
      <c r="AR225">
        <v>0</v>
      </c>
      <c r="AS225" s="20">
        <v>724.37099999999998</v>
      </c>
      <c r="AT225">
        <v>128</v>
      </c>
      <c r="AU225">
        <v>12</v>
      </c>
      <c r="AV225" t="s">
        <v>1510</v>
      </c>
    </row>
    <row r="226" spans="1:48" hidden="1" x14ac:dyDescent="0.25">
      <c r="A226" t="s">
        <v>414</v>
      </c>
      <c r="B226" t="s">
        <v>43</v>
      </c>
      <c r="C226" t="s">
        <v>43</v>
      </c>
      <c r="D226" t="s">
        <v>415</v>
      </c>
      <c r="E226" s="31" t="s">
        <v>416</v>
      </c>
      <c r="F226" s="26">
        <v>2002</v>
      </c>
      <c r="G226" t="s">
        <v>380</v>
      </c>
      <c r="H226">
        <v>219</v>
      </c>
      <c r="I226">
        <v>331170</v>
      </c>
      <c r="J226" t="s">
        <v>30</v>
      </c>
      <c r="K226" s="26" t="s">
        <v>374</v>
      </c>
      <c r="L226" t="b">
        <v>1</v>
      </c>
      <c r="M226" s="20" t="s">
        <v>1116</v>
      </c>
      <c r="N226" s="26">
        <v>2</v>
      </c>
      <c r="O226" t="s">
        <v>375</v>
      </c>
      <c r="P226">
        <v>55.873611099999998</v>
      </c>
      <c r="Q226">
        <v>-133.18472220000001</v>
      </c>
      <c r="S226" t="s">
        <v>21</v>
      </c>
      <c r="T226" s="40">
        <v>0.19985</v>
      </c>
      <c r="U226" s="40">
        <v>0.13556666666666664</v>
      </c>
      <c r="V226">
        <v>50.159552100000006</v>
      </c>
      <c r="W226">
        <v>250.98600000000002</v>
      </c>
      <c r="X226">
        <v>50</v>
      </c>
      <c r="Y226">
        <v>12.864744200000001</v>
      </c>
      <c r="Z226">
        <v>64.372</v>
      </c>
      <c r="AA226">
        <v>5</v>
      </c>
      <c r="AI226">
        <v>0</v>
      </c>
      <c r="AJ226">
        <v>0</v>
      </c>
      <c r="AK226">
        <v>66.145999999999987</v>
      </c>
      <c r="AL226">
        <v>8</v>
      </c>
      <c r="AM226">
        <v>0</v>
      </c>
      <c r="AN226">
        <v>0</v>
      </c>
      <c r="AO226" s="30">
        <v>13.219278099999997</v>
      </c>
      <c r="AP226" s="30">
        <v>66.145999999999987</v>
      </c>
      <c r="AQ226" s="30">
        <v>8</v>
      </c>
      <c r="AR226">
        <v>76.2435744</v>
      </c>
      <c r="AS226" s="20">
        <v>381.50400000000002</v>
      </c>
      <c r="AT226">
        <v>61</v>
      </c>
      <c r="AU226" s="22">
        <v>12</v>
      </c>
      <c r="AV226" t="s">
        <v>1510</v>
      </c>
    </row>
    <row r="227" spans="1:48" hidden="1" x14ac:dyDescent="0.25">
      <c r="A227" t="s">
        <v>991</v>
      </c>
      <c r="B227" t="s">
        <v>20</v>
      </c>
      <c r="C227" t="s">
        <v>20</v>
      </c>
      <c r="D227" t="s">
        <v>993</v>
      </c>
      <c r="E227" s="31" t="s">
        <v>994</v>
      </c>
      <c r="F227" s="26">
        <v>2002</v>
      </c>
      <c r="G227" t="s">
        <v>992</v>
      </c>
      <c r="H227" t="s">
        <v>582</v>
      </c>
      <c r="I227">
        <v>331010</v>
      </c>
      <c r="J227" t="s">
        <v>19</v>
      </c>
      <c r="K227" s="26" t="s">
        <v>458</v>
      </c>
      <c r="L227" t="b">
        <v>1</v>
      </c>
      <c r="M227" s="20" t="s">
        <v>1118</v>
      </c>
      <c r="N227" s="26">
        <v>449</v>
      </c>
      <c r="O227" t="s">
        <v>375</v>
      </c>
      <c r="P227">
        <v>56.945555599999999</v>
      </c>
      <c r="Q227">
        <v>-154.17027780000001</v>
      </c>
      <c r="S227" t="s">
        <v>21</v>
      </c>
      <c r="T227" s="40">
        <v>0.37000000000000005</v>
      </c>
      <c r="U227" s="40">
        <v>0.19041666666666671</v>
      </c>
      <c r="V227">
        <v>50.668910000000011</v>
      </c>
      <c r="W227">
        <v>136.94300000000001</v>
      </c>
      <c r="X227">
        <v>33</v>
      </c>
      <c r="Y227">
        <v>13.836150000000004</v>
      </c>
      <c r="Z227">
        <v>37.395000000000003</v>
      </c>
      <c r="AA227">
        <v>3</v>
      </c>
      <c r="AI227">
        <v>72.05</v>
      </c>
      <c r="AJ227">
        <v>6</v>
      </c>
      <c r="AK227">
        <v>0.90999999999999981</v>
      </c>
      <c r="AL227">
        <v>1</v>
      </c>
      <c r="AM227">
        <v>0</v>
      </c>
      <c r="AN227">
        <v>0</v>
      </c>
      <c r="AO227" s="30">
        <v>26.995200000000001</v>
      </c>
      <c r="AP227" s="30">
        <v>72.959999999999994</v>
      </c>
      <c r="AQ227" s="30">
        <v>7</v>
      </c>
      <c r="AR227">
        <v>91.500260000000011</v>
      </c>
      <c r="AS227" s="20">
        <v>247.298</v>
      </c>
      <c r="AT227">
        <v>43</v>
      </c>
      <c r="AU227">
        <v>6</v>
      </c>
      <c r="AV227" t="s">
        <v>1510</v>
      </c>
    </row>
    <row r="228" spans="1:48" hidden="1" x14ac:dyDescent="0.25">
      <c r="A228" t="s">
        <v>847</v>
      </c>
      <c r="B228" t="s">
        <v>228</v>
      </c>
      <c r="C228" t="s">
        <v>228</v>
      </c>
      <c r="D228" t="s">
        <v>849</v>
      </c>
      <c r="E228" s="31" t="s">
        <v>850</v>
      </c>
      <c r="F228" s="26">
        <v>2002</v>
      </c>
      <c r="G228" t="s">
        <v>848</v>
      </c>
      <c r="H228">
        <v>13477</v>
      </c>
      <c r="I228">
        <v>332320</v>
      </c>
      <c r="J228" t="s">
        <v>227</v>
      </c>
      <c r="K228" s="26" t="s">
        <v>458</v>
      </c>
      <c r="L228" t="b">
        <v>1</v>
      </c>
      <c r="M228" s="20" t="s">
        <v>1119</v>
      </c>
      <c r="N228" s="26">
        <v>340</v>
      </c>
      <c r="O228" t="s">
        <v>375</v>
      </c>
      <c r="P228">
        <v>56.000615199999999</v>
      </c>
      <c r="Q228">
        <v>-161.206974</v>
      </c>
      <c r="S228" t="s">
        <v>21</v>
      </c>
      <c r="T228" s="40">
        <v>0.245</v>
      </c>
      <c r="U228" s="40">
        <v>0.13410833333333333</v>
      </c>
      <c r="V228">
        <v>45.336024999999992</v>
      </c>
      <c r="W228">
        <v>185.04499999999996</v>
      </c>
      <c r="X228">
        <v>42</v>
      </c>
      <c r="Y228">
        <v>32.69010500000001</v>
      </c>
      <c r="Z228">
        <v>133.42900000000003</v>
      </c>
      <c r="AA228">
        <v>11</v>
      </c>
      <c r="AI228">
        <v>19.492000000000004</v>
      </c>
      <c r="AJ228">
        <v>6</v>
      </c>
      <c r="AK228">
        <v>6.5810000000000004</v>
      </c>
      <c r="AL228">
        <v>1</v>
      </c>
      <c r="AM228">
        <v>0</v>
      </c>
      <c r="AN228">
        <v>0</v>
      </c>
      <c r="AO228" s="30">
        <v>6.3878850000000007</v>
      </c>
      <c r="AP228" s="30">
        <v>26.073000000000004</v>
      </c>
      <c r="AQ228" s="30">
        <v>7</v>
      </c>
      <c r="AR228">
        <v>84.414015000000006</v>
      </c>
      <c r="AS228" s="20">
        <v>344.54700000000008</v>
      </c>
      <c r="AT228">
        <v>60</v>
      </c>
      <c r="AU228">
        <v>12</v>
      </c>
      <c r="AV228" t="s">
        <v>1510</v>
      </c>
    </row>
    <row r="229" spans="1:48" hidden="1" x14ac:dyDescent="0.25">
      <c r="A229" t="s">
        <v>645</v>
      </c>
      <c r="B229" t="s">
        <v>78</v>
      </c>
      <c r="C229" t="s">
        <v>78</v>
      </c>
      <c r="D229" t="s">
        <v>646</v>
      </c>
      <c r="E229" s="31" t="s">
        <v>647</v>
      </c>
      <c r="F229" s="26">
        <v>2002</v>
      </c>
      <c r="G229" t="s">
        <v>563</v>
      </c>
      <c r="H229">
        <v>221</v>
      </c>
      <c r="I229">
        <v>331480</v>
      </c>
      <c r="J229" t="s">
        <v>50</v>
      </c>
      <c r="K229" s="26" t="s">
        <v>458</v>
      </c>
      <c r="L229" t="b">
        <v>1</v>
      </c>
      <c r="M229" s="20" t="s">
        <v>1119</v>
      </c>
      <c r="N229" s="26">
        <v>169</v>
      </c>
      <c r="O229" t="s">
        <v>375</v>
      </c>
      <c r="P229">
        <v>59.4527778</v>
      </c>
      <c r="Q229">
        <v>-157.31194439999999</v>
      </c>
      <c r="S229" t="s">
        <v>21</v>
      </c>
      <c r="T229" s="40">
        <v>0.23619166666666666</v>
      </c>
      <c r="U229" s="40">
        <v>0.13194999999999998</v>
      </c>
      <c r="V229">
        <v>138.31856383333337</v>
      </c>
      <c r="W229">
        <v>585.62000000000012</v>
      </c>
      <c r="X229">
        <v>117</v>
      </c>
      <c r="Y229">
        <v>98.975881724999994</v>
      </c>
      <c r="Z229">
        <v>419.04899999999998</v>
      </c>
      <c r="AA229">
        <v>8</v>
      </c>
      <c r="AI229">
        <v>110.267</v>
      </c>
      <c r="AJ229">
        <v>11</v>
      </c>
      <c r="AK229">
        <v>14.160000000000002</v>
      </c>
      <c r="AL229">
        <v>2</v>
      </c>
      <c r="AM229">
        <v>0</v>
      </c>
      <c r="AN229">
        <v>0</v>
      </c>
      <c r="AO229" s="30">
        <v>29.388620508333332</v>
      </c>
      <c r="AP229" s="30">
        <v>124.42699999999999</v>
      </c>
      <c r="AQ229" s="30">
        <v>13</v>
      </c>
      <c r="AR229">
        <v>266.6830660666667</v>
      </c>
      <c r="AS229" s="20">
        <v>1129.0959999999998</v>
      </c>
      <c r="AT229">
        <v>136</v>
      </c>
      <c r="AU229" s="22">
        <v>12</v>
      </c>
      <c r="AV229" t="s">
        <v>1510</v>
      </c>
    </row>
    <row r="230" spans="1:48" hidden="1" x14ac:dyDescent="0.25">
      <c r="A230" t="s">
        <v>917</v>
      </c>
      <c r="B230" t="s">
        <v>301</v>
      </c>
      <c r="C230" t="s">
        <v>301</v>
      </c>
      <c r="D230" t="s">
        <v>919</v>
      </c>
      <c r="E230" s="31" t="s">
        <v>920</v>
      </c>
      <c r="F230" s="26">
        <v>2002</v>
      </c>
      <c r="G230" t="s">
        <v>918</v>
      </c>
      <c r="H230" t="s">
        <v>582</v>
      </c>
      <c r="I230">
        <v>332870</v>
      </c>
      <c r="J230" t="s">
        <v>300</v>
      </c>
      <c r="K230" s="26" t="s">
        <v>458</v>
      </c>
      <c r="L230" t="b">
        <v>1</v>
      </c>
      <c r="M230" s="20" t="s">
        <v>1116</v>
      </c>
      <c r="N230" s="26">
        <v>375</v>
      </c>
      <c r="O230" t="s">
        <v>375</v>
      </c>
      <c r="P230">
        <v>60.942777800000002</v>
      </c>
      <c r="Q230">
        <v>-164.62944440000001</v>
      </c>
      <c r="S230" t="s">
        <v>21</v>
      </c>
      <c r="T230" s="40">
        <v>0.25666666666666665</v>
      </c>
      <c r="U230" s="40">
        <v>0.15242499999999995</v>
      </c>
      <c r="V230">
        <v>67.99382333333331</v>
      </c>
      <c r="W230">
        <v>264.91099999999994</v>
      </c>
      <c r="X230">
        <v>68</v>
      </c>
      <c r="Y230">
        <v>16.305519999999998</v>
      </c>
      <c r="Z230">
        <v>63.527999999999999</v>
      </c>
      <c r="AA230">
        <v>9</v>
      </c>
      <c r="AI230">
        <v>25.338000000000001</v>
      </c>
      <c r="AJ230">
        <v>3</v>
      </c>
      <c r="AK230">
        <v>3.5020000000000007</v>
      </c>
      <c r="AL230">
        <v>3</v>
      </c>
      <c r="AM230">
        <v>5.1660000000000004</v>
      </c>
      <c r="AN230">
        <v>4</v>
      </c>
      <c r="AO230" s="30">
        <v>7.4022666666666668</v>
      </c>
      <c r="AP230" s="30">
        <v>28.840000000000003</v>
      </c>
      <c r="AQ230" s="30">
        <v>6</v>
      </c>
      <c r="AR230">
        <v>91.701609999999974</v>
      </c>
      <c r="AS230" s="20">
        <v>362.44499999999999</v>
      </c>
      <c r="AT230">
        <v>86</v>
      </c>
      <c r="AU230">
        <v>12</v>
      </c>
      <c r="AV230" t="s">
        <v>1510</v>
      </c>
    </row>
    <row r="231" spans="1:48" hidden="1" x14ac:dyDescent="0.25">
      <c r="A231" t="s">
        <v>650</v>
      </c>
      <c r="B231" t="s">
        <v>79</v>
      </c>
      <c r="C231" s="19" t="s">
        <v>79</v>
      </c>
      <c r="D231" s="19" t="s">
        <v>651</v>
      </c>
      <c r="E231" s="21" t="s">
        <v>652</v>
      </c>
      <c r="F231" s="27">
        <v>2002</v>
      </c>
      <c r="G231" s="19" t="s">
        <v>563</v>
      </c>
      <c r="H231" s="27">
        <v>221</v>
      </c>
      <c r="I231" s="19">
        <v>331490</v>
      </c>
      <c r="J231" t="s">
        <v>50</v>
      </c>
      <c r="K231" s="19" t="s">
        <v>458</v>
      </c>
      <c r="L231" s="20" t="b">
        <v>1</v>
      </c>
      <c r="M231" s="20" t="s">
        <v>1119</v>
      </c>
      <c r="N231" s="19">
        <v>169</v>
      </c>
      <c r="O231" s="19" t="s">
        <v>375</v>
      </c>
      <c r="P231" s="20">
        <v>60.479444399999998</v>
      </c>
      <c r="Q231" s="20">
        <v>-164.72388889999999</v>
      </c>
      <c r="R231" s="19"/>
      <c r="S231" s="19" t="s">
        <v>21</v>
      </c>
      <c r="T231" s="41">
        <v>0.25900000000000001</v>
      </c>
      <c r="U231" s="41">
        <v>0.14052499999999998</v>
      </c>
      <c r="V231" s="29">
        <v>57.579326000000002</v>
      </c>
      <c r="W231" s="30">
        <v>222.31399999999999</v>
      </c>
      <c r="X231" s="30">
        <v>51</v>
      </c>
      <c r="Y231" s="29">
        <v>44.686565000000002</v>
      </c>
      <c r="Z231" s="30">
        <v>172.535</v>
      </c>
      <c r="AA231" s="30">
        <v>12</v>
      </c>
      <c r="AB231" s="29"/>
      <c r="AC231" s="30"/>
      <c r="AD231" s="30"/>
      <c r="AE231" s="29"/>
      <c r="AF231" s="30"/>
      <c r="AG231" s="30"/>
      <c r="AH231" s="30"/>
      <c r="AI231" s="30">
        <v>63.219000000000008</v>
      </c>
      <c r="AJ231" s="30">
        <v>9</v>
      </c>
      <c r="AK231" s="30">
        <v>7.8270000000000008</v>
      </c>
      <c r="AL231" s="30">
        <v>1</v>
      </c>
      <c r="AM231" s="30">
        <v>0</v>
      </c>
      <c r="AN231" s="30">
        <v>0</v>
      </c>
      <c r="AO231" s="30">
        <v>18.400914000000004</v>
      </c>
      <c r="AP231" s="30">
        <v>71.046000000000006</v>
      </c>
      <c r="AQ231" s="30">
        <v>10</v>
      </c>
      <c r="AR231" s="29">
        <v>120.66680500000001</v>
      </c>
      <c r="AS231" s="20">
        <v>465.89500000000004</v>
      </c>
      <c r="AT231" s="30">
        <v>71</v>
      </c>
      <c r="AU231">
        <v>12</v>
      </c>
      <c r="AV231" t="s">
        <v>1510</v>
      </c>
    </row>
    <row r="232" spans="1:48" hidden="1" x14ac:dyDescent="0.25">
      <c r="A232" t="s">
        <v>958</v>
      </c>
      <c r="B232" t="s">
        <v>232</v>
      </c>
      <c r="C232" t="s">
        <v>232</v>
      </c>
      <c r="D232" t="s">
        <v>960</v>
      </c>
      <c r="E232" s="31" t="s">
        <v>961</v>
      </c>
      <c r="F232" s="26">
        <v>2002</v>
      </c>
      <c r="G232" t="s">
        <v>959</v>
      </c>
      <c r="H232" t="s">
        <v>582</v>
      </c>
      <c r="I232">
        <v>332330</v>
      </c>
      <c r="J232" t="s">
        <v>231</v>
      </c>
      <c r="K232" s="26" t="s">
        <v>458</v>
      </c>
      <c r="L232" t="b">
        <v>1</v>
      </c>
      <c r="M232" s="20" t="s">
        <v>1118</v>
      </c>
      <c r="N232" s="26">
        <v>416</v>
      </c>
      <c r="O232" t="s">
        <v>375</v>
      </c>
      <c r="P232">
        <v>63.013333299999999</v>
      </c>
      <c r="Q232">
        <v>-154.375</v>
      </c>
      <c r="S232" t="s">
        <v>21</v>
      </c>
      <c r="T232" s="40">
        <v>0.29166666666666669</v>
      </c>
      <c r="U232" s="40">
        <v>0.18479999999999999</v>
      </c>
      <c r="V232">
        <v>45.098958333333329</v>
      </c>
      <c r="W232">
        <v>154.62499999999997</v>
      </c>
      <c r="X232">
        <v>40</v>
      </c>
      <c r="Y232">
        <v>33.645499999999998</v>
      </c>
      <c r="Z232">
        <v>115.35599999999999</v>
      </c>
      <c r="AA232">
        <v>7</v>
      </c>
      <c r="AI232">
        <v>115.82399999999998</v>
      </c>
      <c r="AJ232">
        <v>6</v>
      </c>
      <c r="AK232">
        <v>11.386000000000001</v>
      </c>
      <c r="AL232">
        <v>2</v>
      </c>
      <c r="AM232">
        <v>0</v>
      </c>
      <c r="AN232">
        <v>0</v>
      </c>
      <c r="AO232" s="30">
        <v>37.102916666666665</v>
      </c>
      <c r="AP232" s="30">
        <v>127.20999999999998</v>
      </c>
      <c r="AQ232" s="30">
        <v>8</v>
      </c>
      <c r="AR232">
        <v>115.84737499999999</v>
      </c>
      <c r="AS232" s="20">
        <v>397.19100000000003</v>
      </c>
      <c r="AT232">
        <v>54</v>
      </c>
      <c r="AU232">
        <v>12</v>
      </c>
      <c r="AV232" t="s">
        <v>1510</v>
      </c>
    </row>
    <row r="233" spans="1:48" hidden="1" x14ac:dyDescent="0.25">
      <c r="A233" t="s">
        <v>754</v>
      </c>
      <c r="B233" t="s">
        <v>295</v>
      </c>
      <c r="C233" t="s">
        <v>295</v>
      </c>
      <c r="D233" t="s">
        <v>756</v>
      </c>
      <c r="E233" s="31" t="s">
        <v>757</v>
      </c>
      <c r="F233" s="26">
        <v>2002</v>
      </c>
      <c r="G233" t="s">
        <v>755</v>
      </c>
      <c r="H233" t="s">
        <v>582</v>
      </c>
      <c r="I233">
        <v>332740</v>
      </c>
      <c r="J233" t="s">
        <v>294</v>
      </c>
      <c r="K233" s="26" t="s">
        <v>458</v>
      </c>
      <c r="L233" t="b">
        <v>1</v>
      </c>
      <c r="M233" s="20" t="s">
        <v>1116</v>
      </c>
      <c r="N233" s="26">
        <v>242</v>
      </c>
      <c r="O233" t="s">
        <v>375</v>
      </c>
      <c r="P233">
        <v>52.938055599999998</v>
      </c>
      <c r="Q233">
        <v>-168.8677778</v>
      </c>
      <c r="S233" t="s">
        <v>21</v>
      </c>
      <c r="T233" s="40">
        <v>0.23333333333333331</v>
      </c>
      <c r="U233" s="40">
        <v>0.12553333333333336</v>
      </c>
      <c r="V233">
        <v>14.794033333333333</v>
      </c>
      <c r="W233">
        <v>63.403000000000006</v>
      </c>
      <c r="X233">
        <v>16</v>
      </c>
      <c r="Y233">
        <v>16.545433333333328</v>
      </c>
      <c r="Z233">
        <v>70.908999999999992</v>
      </c>
      <c r="AA233">
        <v>6</v>
      </c>
      <c r="AI233">
        <v>16.405000000000001</v>
      </c>
      <c r="AJ233">
        <v>6</v>
      </c>
      <c r="AK233">
        <v>0</v>
      </c>
      <c r="AL233">
        <v>0</v>
      </c>
      <c r="AM233">
        <v>0</v>
      </c>
      <c r="AN233">
        <v>0</v>
      </c>
      <c r="AO233" s="30">
        <v>3.8278333333333334</v>
      </c>
      <c r="AP233" s="30">
        <v>16.405000000000001</v>
      </c>
      <c r="AQ233" s="30">
        <v>6</v>
      </c>
      <c r="AR233">
        <v>35.167299999999997</v>
      </c>
      <c r="AS233" s="20">
        <v>150.71700000000001</v>
      </c>
      <c r="AT233">
        <v>28</v>
      </c>
      <c r="AU233">
        <v>12</v>
      </c>
      <c r="AV233" t="s">
        <v>1510</v>
      </c>
    </row>
    <row r="234" spans="1:48" hidden="1" x14ac:dyDescent="0.25">
      <c r="A234" t="s">
        <v>653</v>
      </c>
      <c r="B234" t="s">
        <v>80</v>
      </c>
      <c r="C234" t="s">
        <v>80</v>
      </c>
      <c r="D234" t="s">
        <v>654</v>
      </c>
      <c r="E234" s="31" t="s">
        <v>655</v>
      </c>
      <c r="F234" s="26">
        <v>2002</v>
      </c>
      <c r="G234" t="s">
        <v>563</v>
      </c>
      <c r="H234">
        <v>221</v>
      </c>
      <c r="I234">
        <v>331500</v>
      </c>
      <c r="J234" t="s">
        <v>50</v>
      </c>
      <c r="K234" s="26" t="s">
        <v>458</v>
      </c>
      <c r="L234" t="b">
        <v>1</v>
      </c>
      <c r="M234" s="20" t="s">
        <v>1119</v>
      </c>
      <c r="N234" s="26">
        <v>169</v>
      </c>
      <c r="O234" t="s">
        <v>375</v>
      </c>
      <c r="P234">
        <v>67.571111099999996</v>
      </c>
      <c r="Q234">
        <v>-162.9652778</v>
      </c>
      <c r="S234" t="s">
        <v>21</v>
      </c>
      <c r="T234" s="40">
        <v>0.30957499999999999</v>
      </c>
      <c r="U234" s="40">
        <v>0.16140833333333332</v>
      </c>
      <c r="V234">
        <v>196.5231632</v>
      </c>
      <c r="W234">
        <v>634.81600000000003</v>
      </c>
      <c r="X234">
        <v>108</v>
      </c>
      <c r="Y234">
        <v>152.33938089999998</v>
      </c>
      <c r="Z234">
        <v>492.09199999999993</v>
      </c>
      <c r="AA234">
        <v>11</v>
      </c>
      <c r="AI234">
        <v>196.46100000000004</v>
      </c>
      <c r="AJ234">
        <v>11</v>
      </c>
      <c r="AK234">
        <v>61.121999999999993</v>
      </c>
      <c r="AL234">
        <v>6</v>
      </c>
      <c r="AM234">
        <v>0</v>
      </c>
      <c r="AN234">
        <v>0</v>
      </c>
      <c r="AO234" s="30">
        <v>79.741257225000012</v>
      </c>
      <c r="AP234" s="30">
        <v>257.58300000000003</v>
      </c>
      <c r="AQ234" s="30">
        <v>17</v>
      </c>
      <c r="AR234">
        <v>428.60380132500001</v>
      </c>
      <c r="AS234" s="20">
        <v>1384.491</v>
      </c>
      <c r="AT234">
        <v>135</v>
      </c>
      <c r="AU234">
        <v>4</v>
      </c>
      <c r="AV234" t="s">
        <v>1510</v>
      </c>
    </row>
    <row r="235" spans="1:48" hidden="1" x14ac:dyDescent="0.25">
      <c r="A235" t="s">
        <v>554</v>
      </c>
      <c r="B235" t="s">
        <v>234</v>
      </c>
      <c r="C235" t="s">
        <v>234</v>
      </c>
      <c r="D235" t="s">
        <v>556</v>
      </c>
      <c r="E235" s="31" t="s">
        <v>557</v>
      </c>
      <c r="F235" s="26">
        <v>2002</v>
      </c>
      <c r="G235" t="s">
        <v>555</v>
      </c>
      <c r="H235">
        <v>13642</v>
      </c>
      <c r="I235">
        <v>332340</v>
      </c>
      <c r="J235" t="s">
        <v>233</v>
      </c>
      <c r="K235" s="26" t="s">
        <v>458</v>
      </c>
      <c r="L235" t="b">
        <v>1</v>
      </c>
      <c r="M235" s="20" t="s">
        <v>1116</v>
      </c>
      <c r="N235" s="26">
        <v>150</v>
      </c>
      <c r="O235" t="s">
        <v>375</v>
      </c>
      <c r="P235">
        <v>64.501111100000003</v>
      </c>
      <c r="Q235">
        <v>-165.4063889</v>
      </c>
      <c r="S235" t="s">
        <v>21</v>
      </c>
      <c r="T235" s="40">
        <v>0.11310833333333332</v>
      </c>
      <c r="U235" s="40">
        <v>9.3800000000000008E-2</v>
      </c>
      <c r="V235">
        <v>1026.2422011916667</v>
      </c>
      <c r="W235">
        <v>9073.0910000000003</v>
      </c>
      <c r="X235">
        <v>1578</v>
      </c>
      <c r="Y235">
        <v>1388.8873118166666</v>
      </c>
      <c r="Z235">
        <v>12279.266</v>
      </c>
      <c r="AA235">
        <v>265</v>
      </c>
      <c r="AI235">
        <v>1878.3529999999998</v>
      </c>
      <c r="AJ235">
        <v>77</v>
      </c>
      <c r="AK235">
        <v>2988.0210000000002</v>
      </c>
      <c r="AL235">
        <v>58</v>
      </c>
      <c r="AM235">
        <v>0</v>
      </c>
      <c r="AN235">
        <v>0</v>
      </c>
      <c r="AO235" s="30">
        <v>550.42745251666656</v>
      </c>
      <c r="AP235" s="30">
        <v>4866.3739999999998</v>
      </c>
      <c r="AQ235" s="30">
        <v>135</v>
      </c>
      <c r="AR235">
        <v>2965.5569655250001</v>
      </c>
      <c r="AS235" s="20">
        <v>26498.109</v>
      </c>
      <c r="AT235">
        <v>1948</v>
      </c>
      <c r="AU235">
        <v>12</v>
      </c>
      <c r="AV235" t="s">
        <v>1510</v>
      </c>
    </row>
    <row r="236" spans="1:48" hidden="1" x14ac:dyDescent="0.25">
      <c r="A236" t="s">
        <v>656</v>
      </c>
      <c r="B236" t="s">
        <v>81</v>
      </c>
      <c r="C236" t="s">
        <v>81</v>
      </c>
      <c r="D236" t="s">
        <v>657</v>
      </c>
      <c r="E236" s="31" t="s">
        <v>658</v>
      </c>
      <c r="F236" s="26">
        <v>2002</v>
      </c>
      <c r="G236" t="s">
        <v>563</v>
      </c>
      <c r="H236">
        <v>221</v>
      </c>
      <c r="I236">
        <v>331510</v>
      </c>
      <c r="J236" t="s">
        <v>50</v>
      </c>
      <c r="K236" s="26" t="s">
        <v>458</v>
      </c>
      <c r="L236" t="b">
        <v>1</v>
      </c>
      <c r="M236" s="20" t="s">
        <v>1119</v>
      </c>
      <c r="N236" s="26">
        <v>169</v>
      </c>
      <c r="O236" t="s">
        <v>375</v>
      </c>
      <c r="P236">
        <v>66.838333300000002</v>
      </c>
      <c r="Q236">
        <v>-161.03277779999999</v>
      </c>
      <c r="S236" t="s">
        <v>21</v>
      </c>
      <c r="T236" s="40">
        <v>0.25269999999999998</v>
      </c>
      <c r="U236" s="40">
        <v>0.13813333333333336</v>
      </c>
      <c r="V236">
        <v>233.60371369999999</v>
      </c>
      <c r="W236">
        <v>924.43100000000004</v>
      </c>
      <c r="X236">
        <v>181</v>
      </c>
      <c r="Y236">
        <v>194.67730030000001</v>
      </c>
      <c r="Z236">
        <v>770.38900000000012</v>
      </c>
      <c r="AA236">
        <v>20</v>
      </c>
      <c r="AI236">
        <v>270.12199999999996</v>
      </c>
      <c r="AJ236">
        <v>11</v>
      </c>
      <c r="AK236">
        <v>28.731000000000005</v>
      </c>
      <c r="AL236">
        <v>4</v>
      </c>
      <c r="AM236">
        <v>0</v>
      </c>
      <c r="AN236">
        <v>0</v>
      </c>
      <c r="AO236" s="30">
        <v>75.520153099999987</v>
      </c>
      <c r="AP236" s="30">
        <v>298.85299999999995</v>
      </c>
      <c r="AQ236" s="30">
        <v>15</v>
      </c>
      <c r="AR236">
        <v>503.80116709999993</v>
      </c>
      <c r="AS236" s="20">
        <v>1993.673</v>
      </c>
      <c r="AT236">
        <v>207</v>
      </c>
      <c r="AU236" s="22">
        <v>3</v>
      </c>
      <c r="AV236" t="s">
        <v>1510</v>
      </c>
    </row>
    <row r="237" spans="1:48" hidden="1" x14ac:dyDescent="0.25">
      <c r="A237" t="s">
        <v>417</v>
      </c>
      <c r="B237" t="s">
        <v>1151</v>
      </c>
      <c r="C237" t="s">
        <v>418</v>
      </c>
      <c r="D237" t="s">
        <v>419</v>
      </c>
      <c r="E237" s="31" t="s">
        <v>420</v>
      </c>
      <c r="F237" s="26">
        <v>2002</v>
      </c>
      <c r="G237" t="s">
        <v>380</v>
      </c>
      <c r="H237">
        <v>219</v>
      </c>
      <c r="I237">
        <v>331180</v>
      </c>
      <c r="J237" t="s">
        <v>30</v>
      </c>
      <c r="K237" s="26" t="s">
        <v>374</v>
      </c>
      <c r="L237" t="b">
        <v>1</v>
      </c>
      <c r="M237" s="20" t="s">
        <v>1116</v>
      </c>
      <c r="N237" s="26">
        <v>2</v>
      </c>
      <c r="O237" t="s">
        <v>375</v>
      </c>
      <c r="P237">
        <v>62.961666700000002</v>
      </c>
      <c r="Q237">
        <v>-141.93722220000001</v>
      </c>
      <c r="S237" t="s">
        <v>21</v>
      </c>
      <c r="T237" s="40">
        <v>0.25246666666666667</v>
      </c>
      <c r="U237" s="40">
        <v>0.15621666666666667</v>
      </c>
      <c r="V237">
        <v>99.356489399999987</v>
      </c>
      <c r="W237">
        <v>393.54299999999995</v>
      </c>
      <c r="X237">
        <v>110</v>
      </c>
      <c r="Y237">
        <v>168.46267526666665</v>
      </c>
      <c r="Z237">
        <v>667.26699999999994</v>
      </c>
      <c r="AA237">
        <v>26</v>
      </c>
      <c r="AI237">
        <v>88.263999999999996</v>
      </c>
      <c r="AJ237">
        <v>5</v>
      </c>
      <c r="AK237">
        <v>223.554</v>
      </c>
      <c r="AL237">
        <v>6</v>
      </c>
      <c r="AM237">
        <v>0</v>
      </c>
      <c r="AN237">
        <v>0</v>
      </c>
      <c r="AO237" s="30">
        <v>78.723651066666662</v>
      </c>
      <c r="AP237" s="30">
        <v>311.81799999999998</v>
      </c>
      <c r="AQ237" s="30">
        <v>11</v>
      </c>
      <c r="AR237">
        <v>346.54281573333333</v>
      </c>
      <c r="AS237" s="20">
        <v>1372.6280000000002</v>
      </c>
      <c r="AT237">
        <v>147</v>
      </c>
      <c r="AU237">
        <v>12</v>
      </c>
      <c r="AV237" t="s">
        <v>1510</v>
      </c>
    </row>
    <row r="238" spans="1:48" hidden="1" x14ac:dyDescent="0.25">
      <c r="A238" t="s">
        <v>954</v>
      </c>
      <c r="B238" t="s">
        <v>23</v>
      </c>
      <c r="C238" t="s">
        <v>23</v>
      </c>
      <c r="D238" t="s">
        <v>956</v>
      </c>
      <c r="E238" s="31" t="s">
        <v>957</v>
      </c>
      <c r="F238" s="26">
        <v>2002</v>
      </c>
      <c r="G238" t="s">
        <v>955</v>
      </c>
      <c r="H238">
        <v>192</v>
      </c>
      <c r="I238">
        <v>331020</v>
      </c>
      <c r="J238" t="s">
        <v>22</v>
      </c>
      <c r="K238" s="26" t="s">
        <v>458</v>
      </c>
      <c r="L238" t="b">
        <v>1</v>
      </c>
      <c r="M238" s="20" t="s">
        <v>1116</v>
      </c>
      <c r="N238" s="26">
        <v>412</v>
      </c>
      <c r="O238" t="s">
        <v>375</v>
      </c>
      <c r="P238">
        <v>60.909444399999998</v>
      </c>
      <c r="Q238">
        <v>-161.4313889</v>
      </c>
      <c r="S238" t="s">
        <v>21</v>
      </c>
      <c r="T238" s="40">
        <v>0.245</v>
      </c>
      <c r="U238" s="40">
        <v>0.18316666666666667</v>
      </c>
      <c r="V238">
        <v>109.27833</v>
      </c>
      <c r="W238">
        <v>446.03399999999999</v>
      </c>
      <c r="X238">
        <v>137</v>
      </c>
      <c r="Y238">
        <v>135.32501499999998</v>
      </c>
      <c r="Z238">
        <v>552.34699999999998</v>
      </c>
      <c r="AA238">
        <v>29</v>
      </c>
      <c r="AI238">
        <v>91.16</v>
      </c>
      <c r="AJ238">
        <v>8</v>
      </c>
      <c r="AK238">
        <v>0</v>
      </c>
      <c r="AL238">
        <v>0</v>
      </c>
      <c r="AM238">
        <v>0</v>
      </c>
      <c r="AN238">
        <v>0</v>
      </c>
      <c r="AO238" s="30">
        <v>22.334199999999999</v>
      </c>
      <c r="AP238" s="30">
        <v>91.16</v>
      </c>
      <c r="AQ238" s="30">
        <v>8</v>
      </c>
      <c r="AR238">
        <v>266.937545</v>
      </c>
      <c r="AS238" s="20">
        <v>1089.5409999999999</v>
      </c>
      <c r="AT238">
        <v>171</v>
      </c>
      <c r="AU238">
        <v>12</v>
      </c>
      <c r="AV238" t="s">
        <v>1510</v>
      </c>
    </row>
    <row r="239" spans="1:48" hidden="1" x14ac:dyDescent="0.25">
      <c r="A239" t="s">
        <v>768</v>
      </c>
      <c r="B239" t="s">
        <v>239</v>
      </c>
      <c r="C239" t="s">
        <v>239</v>
      </c>
      <c r="D239" t="s">
        <v>769</v>
      </c>
      <c r="E239" s="31" t="s">
        <v>770</v>
      </c>
      <c r="F239" s="26">
        <v>2002</v>
      </c>
      <c r="G239" t="s">
        <v>759</v>
      </c>
      <c r="H239">
        <v>26616</v>
      </c>
      <c r="I239">
        <v>332380</v>
      </c>
      <c r="J239" t="s">
        <v>235</v>
      </c>
      <c r="K239" s="26" t="s">
        <v>458</v>
      </c>
      <c r="L239" t="b">
        <v>1</v>
      </c>
      <c r="M239" s="20" t="s">
        <v>1118</v>
      </c>
      <c r="N239" s="26">
        <v>254</v>
      </c>
      <c r="O239" t="s">
        <v>375</v>
      </c>
      <c r="P239">
        <v>70.217500000000001</v>
      </c>
      <c r="Q239">
        <v>-150.97638889999999</v>
      </c>
      <c r="S239" t="s">
        <v>21</v>
      </c>
      <c r="T239" s="40">
        <v>8.7500000000000008E-2</v>
      </c>
      <c r="U239" s="40">
        <v>7.5950000000000004E-2</v>
      </c>
      <c r="V239">
        <v>63.085050000000003</v>
      </c>
      <c r="W239">
        <v>720.97199999999998</v>
      </c>
      <c r="X239">
        <v>121</v>
      </c>
      <c r="Y239">
        <v>261.11776250000003</v>
      </c>
      <c r="Z239">
        <v>2984.203</v>
      </c>
      <c r="AA239">
        <v>59</v>
      </c>
      <c r="AI239">
        <v>236.43599999999998</v>
      </c>
      <c r="AJ239">
        <v>11</v>
      </c>
      <c r="AK239">
        <v>20.777999999999999</v>
      </c>
      <c r="AL239">
        <v>2</v>
      </c>
      <c r="AM239">
        <v>250.511</v>
      </c>
      <c r="AN239">
        <v>25</v>
      </c>
      <c r="AO239" s="30">
        <v>22.506225000000001</v>
      </c>
      <c r="AP239" s="30">
        <v>257.214</v>
      </c>
      <c r="AQ239" s="30">
        <v>13</v>
      </c>
      <c r="AR239">
        <v>346.70903750000002</v>
      </c>
      <c r="AS239" s="20">
        <v>4212.8999999999996</v>
      </c>
      <c r="AT239">
        <v>211</v>
      </c>
      <c r="AU239">
        <v>12</v>
      </c>
      <c r="AV239" t="s">
        <v>1510</v>
      </c>
    </row>
    <row r="240" spans="1:48" hidden="1" x14ac:dyDescent="0.25">
      <c r="A240" t="s">
        <v>659</v>
      </c>
      <c r="B240" t="s">
        <v>82</v>
      </c>
      <c r="C240" t="s">
        <v>82</v>
      </c>
      <c r="D240" t="s">
        <v>660</v>
      </c>
      <c r="E240" s="31" t="s">
        <v>661</v>
      </c>
      <c r="F240" s="26">
        <v>2002</v>
      </c>
      <c r="G240" t="s">
        <v>563</v>
      </c>
      <c r="H240">
        <v>221</v>
      </c>
      <c r="I240">
        <v>331520</v>
      </c>
      <c r="J240" t="s">
        <v>50</v>
      </c>
      <c r="K240" s="26" t="s">
        <v>458</v>
      </c>
      <c r="L240" t="b">
        <v>1</v>
      </c>
      <c r="M240" s="20" t="s">
        <v>1119</v>
      </c>
      <c r="N240" s="26">
        <v>169</v>
      </c>
      <c r="O240" t="s">
        <v>375</v>
      </c>
      <c r="P240">
        <v>64.7194444</v>
      </c>
      <c r="Q240">
        <v>-158.1030556</v>
      </c>
      <c r="S240" t="s">
        <v>21</v>
      </c>
      <c r="T240" s="40">
        <v>0.24418333333333334</v>
      </c>
      <c r="U240" s="40">
        <v>0.13498333333333334</v>
      </c>
      <c r="V240">
        <v>120.14454876666666</v>
      </c>
      <c r="W240">
        <v>492.02599999999995</v>
      </c>
      <c r="X240">
        <v>123</v>
      </c>
      <c r="Y240">
        <v>73.982177966666683</v>
      </c>
      <c r="Z240">
        <v>302.97800000000007</v>
      </c>
      <c r="AA240">
        <v>11</v>
      </c>
      <c r="AI240">
        <v>230.84300000000002</v>
      </c>
      <c r="AJ240">
        <v>17</v>
      </c>
      <c r="AK240">
        <v>39.966000000000008</v>
      </c>
      <c r="AL240">
        <v>5</v>
      </c>
      <c r="AM240">
        <v>0</v>
      </c>
      <c r="AN240">
        <v>0</v>
      </c>
      <c r="AO240" s="30">
        <v>66.127044316666669</v>
      </c>
      <c r="AP240" s="30">
        <v>270.80900000000003</v>
      </c>
      <c r="AQ240" s="30">
        <v>22</v>
      </c>
      <c r="AR240">
        <v>260.25377105000001</v>
      </c>
      <c r="AS240" s="20">
        <v>1065.8130000000001</v>
      </c>
      <c r="AT240">
        <v>155</v>
      </c>
      <c r="AU240">
        <v>3</v>
      </c>
      <c r="AV240" t="s">
        <v>1510</v>
      </c>
    </row>
    <row r="241" spans="1:48" hidden="1" x14ac:dyDescent="0.25">
      <c r="A241" t="s">
        <v>942</v>
      </c>
      <c r="B241" t="s">
        <v>244</v>
      </c>
      <c r="C241" t="s">
        <v>244</v>
      </c>
      <c r="D241" t="s">
        <v>944</v>
      </c>
      <c r="E241" s="31" t="s">
        <v>945</v>
      </c>
      <c r="F241" s="26">
        <v>2002</v>
      </c>
      <c r="G241" t="s">
        <v>943</v>
      </c>
      <c r="H241" t="s">
        <v>582</v>
      </c>
      <c r="I241">
        <v>332420</v>
      </c>
      <c r="J241" t="s">
        <v>243</v>
      </c>
      <c r="K241" s="26" t="s">
        <v>458</v>
      </c>
      <c r="L241" t="b">
        <v>1</v>
      </c>
      <c r="M241" s="20" t="s">
        <v>1118</v>
      </c>
      <c r="N241" s="26">
        <v>408</v>
      </c>
      <c r="O241" t="s">
        <v>375</v>
      </c>
      <c r="P241">
        <v>62.533611100000002</v>
      </c>
      <c r="Q241">
        <v>-164.84111110000001</v>
      </c>
      <c r="S241" t="s">
        <v>21</v>
      </c>
      <c r="T241" s="40">
        <v>0.20416666666666669</v>
      </c>
      <c r="U241" s="40">
        <v>0.12576666666666667</v>
      </c>
      <c r="V241">
        <v>25.167012500000006</v>
      </c>
      <c r="W241">
        <v>123.26700000000001</v>
      </c>
      <c r="X241">
        <v>41</v>
      </c>
      <c r="Y241">
        <v>57.830004166666669</v>
      </c>
      <c r="Z241">
        <v>283.24899999999997</v>
      </c>
      <c r="AA241">
        <v>8</v>
      </c>
      <c r="AI241">
        <v>154.19900000000001</v>
      </c>
      <c r="AJ241">
        <v>7</v>
      </c>
      <c r="AK241">
        <v>37.997999999999998</v>
      </c>
      <c r="AL241">
        <v>3</v>
      </c>
      <c r="AM241">
        <v>21.082999999999998</v>
      </c>
      <c r="AN241">
        <v>5</v>
      </c>
      <c r="AO241" s="30">
        <v>39.240220833333339</v>
      </c>
      <c r="AP241" s="30">
        <v>192.197</v>
      </c>
      <c r="AQ241" s="30">
        <v>10</v>
      </c>
      <c r="AR241">
        <v>122.23723750000002</v>
      </c>
      <c r="AS241" s="20">
        <v>619.79600000000005</v>
      </c>
      <c r="AT241">
        <v>61</v>
      </c>
      <c r="AU241">
        <v>12</v>
      </c>
      <c r="AV241" t="s">
        <v>1510</v>
      </c>
    </row>
    <row r="242" spans="1:48" hidden="1" x14ac:dyDescent="0.25">
      <c r="A242" t="s">
        <v>613</v>
      </c>
      <c r="B242" t="s">
        <v>83</v>
      </c>
      <c r="C242" t="s">
        <v>83</v>
      </c>
      <c r="D242" t="s">
        <v>662</v>
      </c>
      <c r="E242" s="31" t="s">
        <v>663</v>
      </c>
      <c r="F242" s="26">
        <v>2002</v>
      </c>
      <c r="G242" t="s">
        <v>563</v>
      </c>
      <c r="H242">
        <v>221</v>
      </c>
      <c r="I242">
        <v>331530</v>
      </c>
      <c r="J242" t="s">
        <v>50</v>
      </c>
      <c r="K242" s="26" t="s">
        <v>458</v>
      </c>
      <c r="L242" t="b">
        <v>1</v>
      </c>
      <c r="M242" s="20" t="s">
        <v>1119</v>
      </c>
      <c r="N242" s="26">
        <v>169</v>
      </c>
      <c r="O242" t="s">
        <v>375</v>
      </c>
      <c r="P242">
        <v>60.896944400000002</v>
      </c>
      <c r="Q242">
        <v>-162.4594444</v>
      </c>
      <c r="S242" t="s">
        <v>21</v>
      </c>
      <c r="T242" s="40">
        <v>0.22143333333333334</v>
      </c>
      <c r="U242" s="40">
        <v>0.1264666666666667</v>
      </c>
      <c r="V242">
        <v>105.41754556666665</v>
      </c>
      <c r="W242">
        <v>476.0689999999999</v>
      </c>
      <c r="X242">
        <v>134</v>
      </c>
      <c r="Y242">
        <v>106.0442019</v>
      </c>
      <c r="Z242">
        <v>478.899</v>
      </c>
      <c r="AA242">
        <v>14</v>
      </c>
      <c r="AI242">
        <v>53.601000000000006</v>
      </c>
      <c r="AJ242">
        <v>10</v>
      </c>
      <c r="AK242">
        <v>11.280000000000001</v>
      </c>
      <c r="AL242">
        <v>2</v>
      </c>
      <c r="AM242">
        <v>0</v>
      </c>
      <c r="AN242">
        <v>0</v>
      </c>
      <c r="AO242" s="30">
        <v>14.366816100000001</v>
      </c>
      <c r="AP242" s="30">
        <v>64.881</v>
      </c>
      <c r="AQ242" s="30">
        <v>12</v>
      </c>
      <c r="AR242">
        <v>225.82856356666667</v>
      </c>
      <c r="AS242" s="20">
        <v>1019.8489999999999</v>
      </c>
      <c r="AT242">
        <v>158</v>
      </c>
      <c r="AU242">
        <v>3</v>
      </c>
      <c r="AV242" t="s">
        <v>1510</v>
      </c>
    </row>
    <row r="243" spans="1:48" hidden="1" x14ac:dyDescent="0.25">
      <c r="A243" t="s">
        <v>664</v>
      </c>
      <c r="B243" t="s">
        <v>84</v>
      </c>
      <c r="C243" t="s">
        <v>84</v>
      </c>
      <c r="D243" t="s">
        <v>665</v>
      </c>
      <c r="E243" s="31" t="s">
        <v>666</v>
      </c>
      <c r="F243" s="26">
        <v>2002</v>
      </c>
      <c r="G243" t="s">
        <v>563</v>
      </c>
      <c r="H243">
        <v>221</v>
      </c>
      <c r="I243">
        <v>331540</v>
      </c>
      <c r="J243" t="s">
        <v>50</v>
      </c>
      <c r="K243" s="26" t="s">
        <v>458</v>
      </c>
      <c r="L243" t="b">
        <v>1</v>
      </c>
      <c r="M243" s="20" t="s">
        <v>1119</v>
      </c>
      <c r="N243" s="26">
        <v>169</v>
      </c>
      <c r="O243" t="s">
        <v>375</v>
      </c>
      <c r="P243">
        <v>57.2027778</v>
      </c>
      <c r="Q243">
        <v>-153.3038889</v>
      </c>
      <c r="S243" t="s">
        <v>21</v>
      </c>
      <c r="T243" s="40">
        <v>0.23910833333333334</v>
      </c>
      <c r="U243" s="40">
        <v>0.13305833333333333</v>
      </c>
      <c r="V243">
        <v>79.385401316666659</v>
      </c>
      <c r="W243">
        <v>332.00599999999997</v>
      </c>
      <c r="X243">
        <v>98</v>
      </c>
      <c r="Y243">
        <v>47.755194550000006</v>
      </c>
      <c r="Z243">
        <v>199.72200000000001</v>
      </c>
      <c r="AA243">
        <v>13</v>
      </c>
      <c r="AI243">
        <v>137.98499999999999</v>
      </c>
      <c r="AJ243">
        <v>11</v>
      </c>
      <c r="AK243">
        <v>4.0110000000000001</v>
      </c>
      <c r="AL243">
        <v>1</v>
      </c>
      <c r="AM243">
        <v>0</v>
      </c>
      <c r="AN243">
        <v>0</v>
      </c>
      <c r="AO243" s="30">
        <v>33.952426899999999</v>
      </c>
      <c r="AP243" s="30">
        <v>141.99599999999998</v>
      </c>
      <c r="AQ243" s="30">
        <v>12</v>
      </c>
      <c r="AR243">
        <v>161.09302276666665</v>
      </c>
      <c r="AS243" s="20">
        <v>673.72400000000005</v>
      </c>
      <c r="AT243">
        <v>122</v>
      </c>
      <c r="AU243">
        <v>6</v>
      </c>
      <c r="AV243" t="s">
        <v>1510</v>
      </c>
    </row>
    <row r="244" spans="1:48" hidden="1" x14ac:dyDescent="0.25">
      <c r="A244" t="s">
        <v>883</v>
      </c>
      <c r="B244" t="s">
        <v>248</v>
      </c>
      <c r="C244" t="s">
        <v>248</v>
      </c>
      <c r="D244" t="s">
        <v>885</v>
      </c>
      <c r="E244" s="31" t="s">
        <v>886</v>
      </c>
      <c r="F244" s="26">
        <v>2002</v>
      </c>
      <c r="G244" t="s">
        <v>884</v>
      </c>
      <c r="H244">
        <v>14234</v>
      </c>
      <c r="I244">
        <v>332440</v>
      </c>
      <c r="J244" t="s">
        <v>247</v>
      </c>
      <c r="K244" s="26" t="s">
        <v>458</v>
      </c>
      <c r="L244" t="b">
        <v>1</v>
      </c>
      <c r="M244" s="20" t="s">
        <v>1118</v>
      </c>
      <c r="N244" s="26">
        <v>357</v>
      </c>
      <c r="O244" t="s">
        <v>375</v>
      </c>
      <c r="P244">
        <v>57.923611100000002</v>
      </c>
      <c r="Q244">
        <v>-152.50222220000001</v>
      </c>
      <c r="S244" t="s">
        <v>21</v>
      </c>
      <c r="T244" s="40">
        <v>0.19833333333333333</v>
      </c>
      <c r="U244" s="40">
        <v>0.13993333333333333</v>
      </c>
      <c r="V244">
        <v>66.689781666666676</v>
      </c>
      <c r="W244">
        <v>336.25100000000003</v>
      </c>
      <c r="X244">
        <v>84</v>
      </c>
      <c r="Y244">
        <v>41.963366666666666</v>
      </c>
      <c r="Z244">
        <v>211.57999999999998</v>
      </c>
      <c r="AA244">
        <v>8</v>
      </c>
      <c r="AI244">
        <v>79.844999999999999</v>
      </c>
      <c r="AJ244">
        <v>5</v>
      </c>
      <c r="AK244">
        <v>1.4400000000000002</v>
      </c>
      <c r="AL244">
        <v>1</v>
      </c>
      <c r="AM244">
        <v>0</v>
      </c>
      <c r="AN244">
        <v>1</v>
      </c>
      <c r="AO244" s="30">
        <v>16.121524999999998</v>
      </c>
      <c r="AP244" s="30">
        <v>81.284999999999997</v>
      </c>
      <c r="AQ244" s="30">
        <v>6</v>
      </c>
      <c r="AR244">
        <v>124.77467333333334</v>
      </c>
      <c r="AS244" s="20">
        <v>629.11599999999999</v>
      </c>
      <c r="AT244">
        <v>97</v>
      </c>
      <c r="AU244">
        <v>12</v>
      </c>
      <c r="AV244" t="s">
        <v>1510</v>
      </c>
    </row>
    <row r="245" spans="1:48" hidden="1" x14ac:dyDescent="0.25">
      <c r="A245" t="s">
        <v>1027</v>
      </c>
      <c r="B245" t="s">
        <v>250</v>
      </c>
      <c r="C245" t="s">
        <v>250</v>
      </c>
      <c r="D245" t="s">
        <v>1029</v>
      </c>
      <c r="E245" s="31" t="s">
        <v>1030</v>
      </c>
      <c r="F245" s="26">
        <v>2002</v>
      </c>
      <c r="G245" t="s">
        <v>1028</v>
      </c>
      <c r="H245">
        <v>14633</v>
      </c>
      <c r="I245">
        <v>332450</v>
      </c>
      <c r="J245" t="s">
        <v>249</v>
      </c>
      <c r="K245" s="26" t="s">
        <v>458</v>
      </c>
      <c r="L245" t="b">
        <v>1</v>
      </c>
      <c r="M245" s="20" t="s">
        <v>1116</v>
      </c>
      <c r="N245" s="26">
        <v>662</v>
      </c>
      <c r="O245" t="s">
        <v>375</v>
      </c>
      <c r="P245">
        <v>59.787222200000002</v>
      </c>
      <c r="Q245">
        <v>-154.10611109999999</v>
      </c>
      <c r="S245" t="s">
        <v>21</v>
      </c>
      <c r="T245" s="40">
        <v>0.35000000000000003</v>
      </c>
      <c r="U245" s="40">
        <v>0.22878333333333331</v>
      </c>
      <c r="V245">
        <v>25.460049999999999</v>
      </c>
      <c r="W245">
        <v>72.742999999999995</v>
      </c>
      <c r="X245">
        <v>32</v>
      </c>
      <c r="Y245">
        <v>17.4923</v>
      </c>
      <c r="Z245">
        <v>49.977999999999994</v>
      </c>
      <c r="AA245">
        <v>6</v>
      </c>
      <c r="AI245">
        <v>41.89500000000001</v>
      </c>
      <c r="AJ245">
        <v>4</v>
      </c>
      <c r="AK245">
        <v>20.483999999999998</v>
      </c>
      <c r="AL245">
        <v>1</v>
      </c>
      <c r="AM245">
        <v>0</v>
      </c>
      <c r="AN245">
        <v>0</v>
      </c>
      <c r="AO245" s="30">
        <v>21.832650000000005</v>
      </c>
      <c r="AP245" s="30">
        <v>62.379000000000005</v>
      </c>
      <c r="AQ245" s="30">
        <v>5</v>
      </c>
      <c r="AR245">
        <v>64.784999999999997</v>
      </c>
      <c r="AS245" s="20">
        <v>185.1</v>
      </c>
      <c r="AT245">
        <v>43</v>
      </c>
      <c r="AU245">
        <v>12</v>
      </c>
      <c r="AV245" t="s">
        <v>1510</v>
      </c>
    </row>
    <row r="246" spans="1:48" hidden="1" x14ac:dyDescent="0.25">
      <c r="A246" t="s">
        <v>1015</v>
      </c>
      <c r="B246" t="s">
        <v>226</v>
      </c>
      <c r="C246" t="s">
        <v>226</v>
      </c>
      <c r="D246" t="s">
        <v>1017</v>
      </c>
      <c r="E246" s="31" t="s">
        <v>1018</v>
      </c>
      <c r="F246" s="26">
        <v>2002</v>
      </c>
      <c r="G246" t="s">
        <v>1016</v>
      </c>
      <c r="H246">
        <v>14832</v>
      </c>
      <c r="I246">
        <v>332470</v>
      </c>
      <c r="J246" t="s">
        <v>225</v>
      </c>
      <c r="K246" s="26" t="s">
        <v>458</v>
      </c>
      <c r="L246" t="b">
        <v>1</v>
      </c>
      <c r="M246" s="20" t="s">
        <v>1118</v>
      </c>
      <c r="N246" s="26">
        <v>659</v>
      </c>
      <c r="O246" t="s">
        <v>375</v>
      </c>
      <c r="P246">
        <v>55.913984599999999</v>
      </c>
      <c r="Q246">
        <v>-159.16327670000001</v>
      </c>
      <c r="S246" t="s">
        <v>21</v>
      </c>
      <c r="T246" s="40">
        <v>0.17500000000000002</v>
      </c>
      <c r="U246" s="40">
        <v>0.116025</v>
      </c>
      <c r="V246">
        <v>33.675075000000007</v>
      </c>
      <c r="W246">
        <v>192.429</v>
      </c>
      <c r="X246">
        <v>38</v>
      </c>
      <c r="Y246">
        <v>28.085574999999999</v>
      </c>
      <c r="Z246">
        <v>160.48899999999998</v>
      </c>
      <c r="AA246">
        <v>8</v>
      </c>
      <c r="AI246">
        <v>0</v>
      </c>
      <c r="AJ246">
        <v>1</v>
      </c>
      <c r="AK246">
        <v>0.82699999999999996</v>
      </c>
      <c r="AL246">
        <v>1</v>
      </c>
      <c r="AM246">
        <v>2.9060000000000001</v>
      </c>
      <c r="AN246">
        <v>3</v>
      </c>
      <c r="AO246" s="30">
        <v>0.14472499999999999</v>
      </c>
      <c r="AP246" s="30">
        <v>0.82699999999999996</v>
      </c>
      <c r="AQ246" s="30">
        <v>2</v>
      </c>
      <c r="AR246">
        <v>61.905375000000006</v>
      </c>
      <c r="AS246" s="20">
        <v>356.65099999999995</v>
      </c>
      <c r="AT246">
        <v>51</v>
      </c>
      <c r="AU246">
        <v>12</v>
      </c>
      <c r="AV246" t="s">
        <v>1510</v>
      </c>
    </row>
    <row r="247" spans="1:48" hidden="1" x14ac:dyDescent="0.25">
      <c r="A247" t="s">
        <v>967</v>
      </c>
      <c r="B247" t="s">
        <v>256</v>
      </c>
      <c r="C247" t="s">
        <v>256</v>
      </c>
      <c r="D247" t="s">
        <v>969</v>
      </c>
      <c r="E247" s="31" t="s">
        <v>970</v>
      </c>
      <c r="F247" s="26">
        <v>2002</v>
      </c>
      <c r="G247" t="s">
        <v>968</v>
      </c>
      <c r="H247" t="s">
        <v>582</v>
      </c>
      <c r="I247">
        <v>332480</v>
      </c>
      <c r="J247" t="s">
        <v>255</v>
      </c>
      <c r="K247" s="26" t="s">
        <v>458</v>
      </c>
      <c r="L247" t="b">
        <v>1</v>
      </c>
      <c r="M247" s="20" t="s">
        <v>1118</v>
      </c>
      <c r="N247" s="26">
        <v>425</v>
      </c>
      <c r="O247" t="s">
        <v>375</v>
      </c>
      <c r="P247">
        <v>57.564166700000001</v>
      </c>
      <c r="Q247">
        <v>-157.5791667</v>
      </c>
      <c r="S247" t="s">
        <v>21</v>
      </c>
      <c r="T247" s="40">
        <v>0.20416666666666669</v>
      </c>
      <c r="U247" s="40">
        <v>0.14332500000000001</v>
      </c>
      <c r="V247">
        <v>32.387162499999995</v>
      </c>
      <c r="W247">
        <v>158.63099999999997</v>
      </c>
      <c r="X247">
        <v>40</v>
      </c>
      <c r="Y247">
        <v>29.68440416666667</v>
      </c>
      <c r="Z247">
        <v>145.393</v>
      </c>
      <c r="AA247">
        <v>18</v>
      </c>
      <c r="AI247">
        <v>59.642000000000003</v>
      </c>
      <c r="AJ247">
        <v>9</v>
      </c>
      <c r="AK247">
        <v>29.589000000000006</v>
      </c>
      <c r="AL247">
        <v>4</v>
      </c>
      <c r="AM247">
        <v>0.11</v>
      </c>
      <c r="AN247">
        <v>1</v>
      </c>
      <c r="AO247" s="30">
        <v>18.217995833333337</v>
      </c>
      <c r="AP247" s="30">
        <v>89.231000000000009</v>
      </c>
      <c r="AQ247" s="30">
        <v>13</v>
      </c>
      <c r="AR247">
        <v>80.289562500000002</v>
      </c>
      <c r="AS247" s="20">
        <v>393.36500000000001</v>
      </c>
      <c r="AT247">
        <v>69</v>
      </c>
      <c r="AU247">
        <v>12</v>
      </c>
      <c r="AV247" t="s">
        <v>1510</v>
      </c>
    </row>
    <row r="248" spans="1:48" hidden="1" x14ac:dyDescent="0.25">
      <c r="A248" t="s">
        <v>1007</v>
      </c>
      <c r="B248" t="s">
        <v>25</v>
      </c>
      <c r="C248" t="s">
        <v>25</v>
      </c>
      <c r="D248" t="s">
        <v>1009</v>
      </c>
      <c r="E248" s="31" t="s">
        <v>1010</v>
      </c>
      <c r="F248" s="26">
        <v>2002</v>
      </c>
      <c r="G248" t="s">
        <v>1008</v>
      </c>
      <c r="H248" t="s">
        <v>582</v>
      </c>
      <c r="I248">
        <v>331030</v>
      </c>
      <c r="J248" t="s">
        <v>24</v>
      </c>
      <c r="K248" s="26" t="s">
        <v>458</v>
      </c>
      <c r="L248" t="b">
        <v>1</v>
      </c>
      <c r="M248" s="20" t="s">
        <v>1118</v>
      </c>
      <c r="N248" s="26">
        <v>635</v>
      </c>
      <c r="O248" t="s">
        <v>375</v>
      </c>
      <c r="P248">
        <v>60.912222200000002</v>
      </c>
      <c r="Q248">
        <v>-161.2138889</v>
      </c>
      <c r="S248" t="s">
        <v>21</v>
      </c>
      <c r="T248" s="40">
        <v>0.22750000000000004</v>
      </c>
      <c r="U248" s="40">
        <v>0.14248333333333332</v>
      </c>
      <c r="V248">
        <v>72.840040000000002</v>
      </c>
      <c r="W248">
        <v>320.17599999999999</v>
      </c>
      <c r="X248">
        <v>78</v>
      </c>
      <c r="Y248">
        <v>72.288579999999996</v>
      </c>
      <c r="Z248">
        <v>317.75199999999995</v>
      </c>
      <c r="AA248">
        <v>13</v>
      </c>
      <c r="AI248">
        <v>91.207000000000022</v>
      </c>
      <c r="AJ248">
        <v>11</v>
      </c>
      <c r="AK248">
        <v>12.663</v>
      </c>
      <c r="AL248">
        <v>2</v>
      </c>
      <c r="AM248">
        <v>49.721999999999994</v>
      </c>
      <c r="AN248">
        <v>0</v>
      </c>
      <c r="AO248" s="30">
        <v>23.63042500000001</v>
      </c>
      <c r="AP248" s="30">
        <v>103.87000000000002</v>
      </c>
      <c r="AQ248" s="30">
        <v>13</v>
      </c>
      <c r="AR248">
        <v>168.75904500000001</v>
      </c>
      <c r="AS248" s="20">
        <v>791.5200000000001</v>
      </c>
      <c r="AT248">
        <v>103</v>
      </c>
      <c r="AU248">
        <v>12</v>
      </c>
      <c r="AV248" t="s">
        <v>1510</v>
      </c>
    </row>
    <row r="249" spans="1:48" hidden="1" x14ac:dyDescent="0.25">
      <c r="A249" t="s">
        <v>667</v>
      </c>
      <c r="B249" t="s">
        <v>85</v>
      </c>
      <c r="C249" t="s">
        <v>85</v>
      </c>
      <c r="D249" t="s">
        <v>668</v>
      </c>
      <c r="E249" s="31" t="s">
        <v>669</v>
      </c>
      <c r="F249" s="26">
        <v>2002</v>
      </c>
      <c r="G249" t="s">
        <v>563</v>
      </c>
      <c r="H249">
        <v>221</v>
      </c>
      <c r="I249">
        <v>331550</v>
      </c>
      <c r="J249" t="s">
        <v>50</v>
      </c>
      <c r="K249" s="26" t="s">
        <v>458</v>
      </c>
      <c r="L249" t="b">
        <v>1</v>
      </c>
      <c r="M249" s="20" t="s">
        <v>1119</v>
      </c>
      <c r="N249" s="26">
        <v>169</v>
      </c>
      <c r="O249" t="s">
        <v>375</v>
      </c>
      <c r="P249">
        <v>61.938888900000002</v>
      </c>
      <c r="Q249">
        <v>-162.875</v>
      </c>
      <c r="S249" t="s">
        <v>21</v>
      </c>
      <c r="T249" s="40">
        <v>0.21659166666666671</v>
      </c>
      <c r="U249" s="40">
        <v>0.12471666666666666</v>
      </c>
      <c r="V249">
        <v>149.3451523666667</v>
      </c>
      <c r="W249">
        <v>689.524</v>
      </c>
      <c r="X249">
        <v>141</v>
      </c>
      <c r="Y249">
        <v>157.40972648333337</v>
      </c>
      <c r="Z249">
        <v>726.75800000000004</v>
      </c>
      <c r="AA249">
        <v>11</v>
      </c>
      <c r="AI249">
        <v>201.26399999999998</v>
      </c>
      <c r="AJ249">
        <v>13</v>
      </c>
      <c r="AK249">
        <v>24.299999999999997</v>
      </c>
      <c r="AL249">
        <v>4</v>
      </c>
      <c r="AM249">
        <v>0</v>
      </c>
      <c r="AN249">
        <v>0</v>
      </c>
      <c r="AO249" s="30">
        <v>48.855282700000004</v>
      </c>
      <c r="AP249" s="30">
        <v>225.56399999999996</v>
      </c>
      <c r="AQ249" s="30">
        <v>17</v>
      </c>
      <c r="AR249">
        <v>355.61016155000004</v>
      </c>
      <c r="AS249" s="20">
        <v>1641.8460000000002</v>
      </c>
      <c r="AT249">
        <v>165</v>
      </c>
      <c r="AU249">
        <v>12</v>
      </c>
      <c r="AV249" t="s">
        <v>1510</v>
      </c>
    </row>
    <row r="250" spans="1:48" hidden="1" x14ac:dyDescent="0.25">
      <c r="A250" t="s">
        <v>676</v>
      </c>
      <c r="B250" t="s">
        <v>86</v>
      </c>
      <c r="C250" t="s">
        <v>86</v>
      </c>
      <c r="D250" t="s">
        <v>677</v>
      </c>
      <c r="E250" s="31" t="s">
        <v>678</v>
      </c>
      <c r="F250" s="26">
        <v>2002</v>
      </c>
      <c r="G250" t="s">
        <v>563</v>
      </c>
      <c r="H250">
        <v>221</v>
      </c>
      <c r="I250">
        <v>331560</v>
      </c>
      <c r="J250" t="s">
        <v>50</v>
      </c>
      <c r="K250" s="26" t="s">
        <v>458</v>
      </c>
      <c r="L250" t="b">
        <v>1</v>
      </c>
      <c r="M250" s="20" t="s">
        <v>1119</v>
      </c>
      <c r="N250" s="26">
        <v>169</v>
      </c>
      <c r="O250" t="s">
        <v>375</v>
      </c>
      <c r="P250">
        <v>62.032777799999998</v>
      </c>
      <c r="Q250">
        <v>-163.28777779999999</v>
      </c>
      <c r="S250" t="s">
        <v>21</v>
      </c>
      <c r="T250" s="40">
        <v>0.23321666666666666</v>
      </c>
      <c r="U250" s="40">
        <v>0.13089999999999999</v>
      </c>
      <c r="V250">
        <v>26.063128583333331</v>
      </c>
      <c r="W250">
        <v>111.755</v>
      </c>
      <c r="X250">
        <v>37</v>
      </c>
      <c r="Y250">
        <v>33.052865300000001</v>
      </c>
      <c r="Z250">
        <v>141.726</v>
      </c>
      <c r="AA250">
        <v>3</v>
      </c>
      <c r="AI250">
        <v>33.113999999999997</v>
      </c>
      <c r="AJ250">
        <v>4</v>
      </c>
      <c r="AK250">
        <v>0</v>
      </c>
      <c r="AL250">
        <v>0</v>
      </c>
      <c r="AM250">
        <v>0</v>
      </c>
      <c r="AN250">
        <v>0</v>
      </c>
      <c r="AO250" s="30">
        <v>7.7227366999999987</v>
      </c>
      <c r="AP250" s="30">
        <v>33.113999999999997</v>
      </c>
      <c r="AQ250" s="30">
        <v>4</v>
      </c>
      <c r="AR250">
        <v>66.83873058333333</v>
      </c>
      <c r="AS250" s="20">
        <v>286.59500000000003</v>
      </c>
      <c r="AT250">
        <v>44</v>
      </c>
      <c r="AU250" s="22">
        <v>12</v>
      </c>
      <c r="AV250" t="s">
        <v>1510</v>
      </c>
    </row>
    <row r="251" spans="1:48" hidden="1" x14ac:dyDescent="0.25">
      <c r="A251" t="s">
        <v>1091</v>
      </c>
      <c r="B251" t="s">
        <v>1094</v>
      </c>
      <c r="C251" t="s">
        <v>1094</v>
      </c>
      <c r="D251" t="s">
        <v>1095</v>
      </c>
      <c r="E251" s="31" t="s">
        <v>1096</v>
      </c>
      <c r="F251" s="26">
        <v>2002</v>
      </c>
      <c r="G251" t="s">
        <v>1109</v>
      </c>
      <c r="H251" t="s">
        <v>582</v>
      </c>
      <c r="I251">
        <v>332490</v>
      </c>
      <c r="J251" t="s">
        <v>1110</v>
      </c>
      <c r="K251" s="26" t="s">
        <v>366</v>
      </c>
      <c r="L251" t="b">
        <v>0</v>
      </c>
      <c r="M251" s="20" t="s">
        <v>366</v>
      </c>
      <c r="O251" t="s">
        <v>489</v>
      </c>
      <c r="P251">
        <v>59.013055600000001</v>
      </c>
      <c r="Q251">
        <v>-161.81638889999999</v>
      </c>
      <c r="S251" t="s">
        <v>21</v>
      </c>
      <c r="T251" s="40">
        <v>0.29166666666666669</v>
      </c>
      <c r="U251" s="40">
        <v>0.17085833333333333</v>
      </c>
      <c r="V251">
        <v>16.62295833333333</v>
      </c>
      <c r="W251">
        <v>56.992999999999988</v>
      </c>
      <c r="X251">
        <v>27</v>
      </c>
      <c r="Y251">
        <v>8.9807083333333342</v>
      </c>
      <c r="Z251">
        <v>30.791000000000004</v>
      </c>
      <c r="AA251">
        <v>6</v>
      </c>
      <c r="AI251">
        <v>6.6080000000000005</v>
      </c>
      <c r="AJ251">
        <v>4</v>
      </c>
      <c r="AK251">
        <v>31.046000000000003</v>
      </c>
      <c r="AL251">
        <v>4</v>
      </c>
      <c r="AM251">
        <v>10.247000000000002</v>
      </c>
      <c r="AN251">
        <v>4</v>
      </c>
      <c r="AO251" s="30">
        <v>10.982416666666669</v>
      </c>
      <c r="AP251" s="30">
        <v>37.654000000000003</v>
      </c>
      <c r="AQ251" s="30">
        <v>8</v>
      </c>
      <c r="AR251">
        <v>36.586083333333335</v>
      </c>
      <c r="AS251" s="20">
        <v>135.685</v>
      </c>
      <c r="AT251">
        <v>44</v>
      </c>
      <c r="AU251" s="22">
        <v>12</v>
      </c>
      <c r="AV251" t="s">
        <v>1510</v>
      </c>
    </row>
    <row r="252" spans="1:48" hidden="1" x14ac:dyDescent="0.25">
      <c r="A252" t="s">
        <v>771</v>
      </c>
      <c r="B252" t="s">
        <v>240</v>
      </c>
      <c r="C252" t="s">
        <v>240</v>
      </c>
      <c r="D252" t="s">
        <v>772</v>
      </c>
      <c r="E252" s="31" t="s">
        <v>773</v>
      </c>
      <c r="F252" s="26">
        <v>2002</v>
      </c>
      <c r="G252" t="s">
        <v>759</v>
      </c>
      <c r="H252">
        <v>26616</v>
      </c>
      <c r="I252">
        <v>332390</v>
      </c>
      <c r="J252" t="s">
        <v>235</v>
      </c>
      <c r="K252" s="26" t="s">
        <v>458</v>
      </c>
      <c r="L252" t="b">
        <v>1</v>
      </c>
      <c r="M252" s="20" t="s">
        <v>1118</v>
      </c>
      <c r="N252" s="26">
        <v>254</v>
      </c>
      <c r="O252" t="s">
        <v>375</v>
      </c>
      <c r="P252">
        <v>68.348611099999999</v>
      </c>
      <c r="Q252">
        <v>-166.73472219999999</v>
      </c>
      <c r="S252" t="s">
        <v>21</v>
      </c>
      <c r="T252" s="40">
        <v>8.7500000000000008E-2</v>
      </c>
      <c r="U252" s="40">
        <v>8.3124999999999991E-2</v>
      </c>
      <c r="V252">
        <v>109.259325</v>
      </c>
      <c r="W252">
        <v>1248.6779999999999</v>
      </c>
      <c r="X252">
        <v>193</v>
      </c>
      <c r="Y252">
        <v>320.05828750000001</v>
      </c>
      <c r="Z252">
        <v>3657.8089999999997</v>
      </c>
      <c r="AA252">
        <v>67</v>
      </c>
      <c r="AI252">
        <v>93.084999999999994</v>
      </c>
      <c r="AJ252">
        <v>6</v>
      </c>
      <c r="AK252">
        <v>73.040000000000006</v>
      </c>
      <c r="AL252">
        <v>5</v>
      </c>
      <c r="AM252">
        <v>478.12099999999998</v>
      </c>
      <c r="AN252">
        <v>38</v>
      </c>
      <c r="AO252" s="30">
        <v>14.535937500000001</v>
      </c>
      <c r="AP252" s="30">
        <v>166.125</v>
      </c>
      <c r="AQ252" s="30">
        <v>11</v>
      </c>
      <c r="AR252">
        <v>443.85354999999998</v>
      </c>
      <c r="AS252" s="20">
        <v>5550.7330000000002</v>
      </c>
      <c r="AT252">
        <v>303</v>
      </c>
      <c r="AU252" s="22">
        <v>12</v>
      </c>
      <c r="AV252" t="s">
        <v>1510</v>
      </c>
    </row>
    <row r="253" spans="1:48" hidden="1" x14ac:dyDescent="0.25">
      <c r="A253" t="s">
        <v>774</v>
      </c>
      <c r="B253" t="s">
        <v>241</v>
      </c>
      <c r="C253" t="s">
        <v>241</v>
      </c>
      <c r="D253" t="s">
        <v>775</v>
      </c>
      <c r="E253" s="31" t="s">
        <v>776</v>
      </c>
      <c r="F253" s="26">
        <v>2002</v>
      </c>
      <c r="G253" t="s">
        <v>759</v>
      </c>
      <c r="H253">
        <v>26616</v>
      </c>
      <c r="I253">
        <v>332400</v>
      </c>
      <c r="J253" t="s">
        <v>235</v>
      </c>
      <c r="K253" s="26" t="s">
        <v>458</v>
      </c>
      <c r="L253" t="b">
        <v>1</v>
      </c>
      <c r="M253" s="20" t="s">
        <v>1118</v>
      </c>
      <c r="N253" s="26">
        <v>254</v>
      </c>
      <c r="O253" t="s">
        <v>375</v>
      </c>
      <c r="P253">
        <v>69.743857000000006</v>
      </c>
      <c r="Q253">
        <v>-163.008442</v>
      </c>
      <c r="S253" t="s">
        <v>21</v>
      </c>
      <c r="T253" s="40">
        <v>8.7500000000000008E-2</v>
      </c>
      <c r="U253" s="40">
        <v>7.5950000000000004E-2</v>
      </c>
      <c r="V253">
        <v>36.400000000000006</v>
      </c>
      <c r="W253">
        <v>416.00000000000006</v>
      </c>
      <c r="X253">
        <v>65</v>
      </c>
      <c r="Y253">
        <v>147.9436</v>
      </c>
      <c r="Z253">
        <v>1690.7839999999999</v>
      </c>
      <c r="AA253">
        <v>43</v>
      </c>
      <c r="AI253">
        <v>133.90700000000001</v>
      </c>
      <c r="AJ253">
        <v>3</v>
      </c>
      <c r="AK253">
        <v>9.3659999999999997</v>
      </c>
      <c r="AL253">
        <v>1</v>
      </c>
      <c r="AM253">
        <v>78.763000000000005</v>
      </c>
      <c r="AN253">
        <v>10</v>
      </c>
      <c r="AO253" s="30">
        <v>12.536387500000004</v>
      </c>
      <c r="AP253" s="30">
        <v>143.27300000000002</v>
      </c>
      <c r="AQ253" s="30">
        <v>4</v>
      </c>
      <c r="AR253">
        <v>196.8799875</v>
      </c>
      <c r="AS253" s="20">
        <v>2328.8199999999997</v>
      </c>
      <c r="AT253">
        <v>121</v>
      </c>
      <c r="AU253" s="22">
        <v>12</v>
      </c>
      <c r="AV253" t="s">
        <v>1510</v>
      </c>
    </row>
    <row r="254" spans="1:48" hidden="1" x14ac:dyDescent="0.25">
      <c r="A254" t="s">
        <v>987</v>
      </c>
      <c r="B254" t="s">
        <v>275</v>
      </c>
      <c r="C254" t="s">
        <v>275</v>
      </c>
      <c r="D254" t="s">
        <v>989</v>
      </c>
      <c r="E254" s="31" t="s">
        <v>990</v>
      </c>
      <c r="F254" s="26">
        <v>2002</v>
      </c>
      <c r="G254" t="s">
        <v>988</v>
      </c>
      <c r="H254" t="s">
        <v>582</v>
      </c>
      <c r="I254">
        <v>332590</v>
      </c>
      <c r="J254" t="s">
        <v>274</v>
      </c>
      <c r="K254" s="26" t="s">
        <v>458</v>
      </c>
      <c r="L254" t="b">
        <v>1</v>
      </c>
      <c r="M254" s="20" t="s">
        <v>1118</v>
      </c>
      <c r="N254" s="26">
        <v>447</v>
      </c>
      <c r="O254" t="s">
        <v>375</v>
      </c>
      <c r="P254">
        <v>60.202500000000001</v>
      </c>
      <c r="Q254">
        <v>-154.31277779999999</v>
      </c>
      <c r="S254" t="s">
        <v>21</v>
      </c>
      <c r="T254" s="40">
        <v>0.23986666666666667</v>
      </c>
      <c r="U254" s="40">
        <v>0.16210833333333333</v>
      </c>
      <c r="V254">
        <v>58.090189733333325</v>
      </c>
      <c r="W254">
        <v>242.17699999999996</v>
      </c>
      <c r="X254">
        <v>55</v>
      </c>
      <c r="Y254">
        <v>57.012948533333329</v>
      </c>
      <c r="Z254">
        <v>237.68599999999998</v>
      </c>
      <c r="AA254">
        <v>29</v>
      </c>
      <c r="AI254">
        <v>0</v>
      </c>
      <c r="AJ254">
        <v>0</v>
      </c>
      <c r="AK254">
        <v>66.296999999999997</v>
      </c>
      <c r="AL254">
        <v>11</v>
      </c>
      <c r="AM254">
        <v>0</v>
      </c>
      <c r="AN254">
        <v>0</v>
      </c>
      <c r="AO254" s="30">
        <v>15.9024404</v>
      </c>
      <c r="AP254" s="30">
        <v>66.296999999999997</v>
      </c>
      <c r="AQ254" s="30">
        <v>11</v>
      </c>
      <c r="AR254">
        <v>131.00557866666665</v>
      </c>
      <c r="AS254" s="20">
        <v>546.16</v>
      </c>
      <c r="AT254">
        <v>91</v>
      </c>
      <c r="AU254">
        <v>6</v>
      </c>
      <c r="AV254" t="s">
        <v>1510</v>
      </c>
    </row>
    <row r="255" spans="1:48" hidden="1" x14ac:dyDescent="0.25">
      <c r="A255" t="s">
        <v>937</v>
      </c>
      <c r="B255" t="s">
        <v>258</v>
      </c>
      <c r="C255" t="s">
        <v>258</v>
      </c>
      <c r="D255" t="s">
        <v>939</v>
      </c>
      <c r="E255" s="31" t="s">
        <v>940</v>
      </c>
      <c r="F255" s="26">
        <v>2002</v>
      </c>
      <c r="G255" t="s">
        <v>938</v>
      </c>
      <c r="H255" t="s">
        <v>582</v>
      </c>
      <c r="I255">
        <v>332500</v>
      </c>
      <c r="J255" t="s">
        <v>257</v>
      </c>
      <c r="K255" s="26" t="s">
        <v>458</v>
      </c>
      <c r="L255" t="b">
        <v>1</v>
      </c>
      <c r="M255" s="20" t="s">
        <v>1118</v>
      </c>
      <c r="N255" s="26">
        <v>399</v>
      </c>
      <c r="O255" t="s">
        <v>375</v>
      </c>
      <c r="P255">
        <v>56.932561399999997</v>
      </c>
      <c r="Q255">
        <v>-158.6249699</v>
      </c>
      <c r="S255" t="s">
        <v>21</v>
      </c>
      <c r="T255" s="40">
        <v>0.17500000000000002</v>
      </c>
      <c r="U255" s="40">
        <v>0.137375</v>
      </c>
      <c r="V255">
        <v>36.047025000000005</v>
      </c>
      <c r="W255">
        <v>205.983</v>
      </c>
      <c r="X255">
        <v>45</v>
      </c>
      <c r="Y255">
        <v>20.509125000000004</v>
      </c>
      <c r="Z255">
        <v>117.19500000000001</v>
      </c>
      <c r="AA255">
        <v>34</v>
      </c>
      <c r="AI255">
        <v>18.459999999999997</v>
      </c>
      <c r="AJ255">
        <v>7</v>
      </c>
      <c r="AK255">
        <v>376.48600000000005</v>
      </c>
      <c r="AL255">
        <v>16</v>
      </c>
      <c r="AM255">
        <v>40.261999999999993</v>
      </c>
      <c r="AN255">
        <v>5</v>
      </c>
      <c r="AO255" s="30">
        <v>69.115550000000013</v>
      </c>
      <c r="AP255" s="30">
        <v>394.94600000000003</v>
      </c>
      <c r="AQ255" s="30">
        <v>23</v>
      </c>
      <c r="AR255">
        <v>125.67170000000003</v>
      </c>
      <c r="AS255" s="20">
        <v>758.38600000000008</v>
      </c>
      <c r="AT255">
        <v>95</v>
      </c>
      <c r="AU255">
        <v>12</v>
      </c>
      <c r="AV255" t="s">
        <v>1510</v>
      </c>
    </row>
    <row r="256" spans="1:48" hidden="1" x14ac:dyDescent="0.25">
      <c r="A256" t="s">
        <v>670</v>
      </c>
      <c r="B256" t="s">
        <v>87</v>
      </c>
      <c r="C256" t="s">
        <v>87</v>
      </c>
      <c r="D256" t="s">
        <v>671</v>
      </c>
      <c r="E256" s="31" t="s">
        <v>672</v>
      </c>
      <c r="F256" s="26">
        <v>2002</v>
      </c>
      <c r="G256" t="s">
        <v>563</v>
      </c>
      <c r="H256">
        <v>221</v>
      </c>
      <c r="I256">
        <v>331570</v>
      </c>
      <c r="J256" t="s">
        <v>50</v>
      </c>
      <c r="K256" s="26" t="s">
        <v>458</v>
      </c>
      <c r="L256" t="b">
        <v>1</v>
      </c>
      <c r="M256" s="20" t="s">
        <v>1119</v>
      </c>
      <c r="N256" s="26">
        <v>169</v>
      </c>
      <c r="O256" t="s">
        <v>375</v>
      </c>
      <c r="P256">
        <v>59.748888899999997</v>
      </c>
      <c r="Q256">
        <v>-161.9158333</v>
      </c>
      <c r="S256" t="s">
        <v>21</v>
      </c>
      <c r="T256" s="40">
        <v>0.21653333333333333</v>
      </c>
      <c r="U256" s="40">
        <v>0.12465833333333333</v>
      </c>
      <c r="V256">
        <v>134.63804479999999</v>
      </c>
      <c r="W256">
        <v>621.78899999999999</v>
      </c>
      <c r="X256">
        <v>166</v>
      </c>
      <c r="Y256">
        <v>122.88526506666665</v>
      </c>
      <c r="Z256">
        <v>567.51199999999994</v>
      </c>
      <c r="AA256">
        <v>16</v>
      </c>
      <c r="AI256">
        <v>268.13500000000005</v>
      </c>
      <c r="AJ256">
        <v>14</v>
      </c>
      <c r="AK256">
        <v>5.4739999999999993</v>
      </c>
      <c r="AL256">
        <v>3</v>
      </c>
      <c r="AM256">
        <v>0</v>
      </c>
      <c r="AN256">
        <v>0</v>
      </c>
      <c r="AO256" s="30">
        <v>59.245468800000005</v>
      </c>
      <c r="AP256" s="30">
        <v>273.60900000000004</v>
      </c>
      <c r="AQ256" s="30">
        <v>17</v>
      </c>
      <c r="AR256">
        <v>316.76877866666666</v>
      </c>
      <c r="AS256" s="20">
        <v>1462.9099999999999</v>
      </c>
      <c r="AT256">
        <v>193</v>
      </c>
      <c r="AU256">
        <v>12</v>
      </c>
      <c r="AV256" t="s">
        <v>1510</v>
      </c>
    </row>
    <row r="257" spans="1:48" hidden="1" x14ac:dyDescent="0.25">
      <c r="A257" t="s">
        <v>864</v>
      </c>
      <c r="B257" t="s">
        <v>214</v>
      </c>
      <c r="C257" t="s">
        <v>214</v>
      </c>
      <c r="D257" t="s">
        <v>865</v>
      </c>
      <c r="E257" s="31" t="s">
        <v>866</v>
      </c>
      <c r="F257" s="26">
        <v>2002</v>
      </c>
      <c r="G257" t="s">
        <v>858</v>
      </c>
      <c r="H257">
        <v>12485</v>
      </c>
      <c r="I257">
        <v>332250</v>
      </c>
      <c r="J257" t="s">
        <v>211</v>
      </c>
      <c r="K257" s="26" t="s">
        <v>374</v>
      </c>
      <c r="L257" t="b">
        <v>1</v>
      </c>
      <c r="M257" s="20" t="s">
        <v>1119</v>
      </c>
      <c r="N257" s="26">
        <v>343</v>
      </c>
      <c r="O257" t="s">
        <v>375</v>
      </c>
      <c r="P257">
        <v>61.761111100000001</v>
      </c>
      <c r="Q257">
        <v>-157.3125</v>
      </c>
      <c r="S257" t="s">
        <v>21</v>
      </c>
      <c r="T257" s="40">
        <v>0.38640000000000002</v>
      </c>
      <c r="U257" s="40">
        <v>0.2382333333333333</v>
      </c>
      <c r="V257">
        <v>19.657713600000001</v>
      </c>
      <c r="W257">
        <v>50.873999999999995</v>
      </c>
      <c r="X257">
        <v>15</v>
      </c>
      <c r="Y257">
        <v>16.584288000000001</v>
      </c>
      <c r="Z257">
        <v>42.92</v>
      </c>
      <c r="AA257">
        <v>9</v>
      </c>
      <c r="AI257">
        <v>7.57</v>
      </c>
      <c r="AJ257">
        <v>2</v>
      </c>
      <c r="AK257">
        <v>14.227</v>
      </c>
      <c r="AL257">
        <v>2</v>
      </c>
      <c r="AM257">
        <v>1.7430000000000001</v>
      </c>
      <c r="AN257">
        <v>4</v>
      </c>
      <c r="AO257" s="30">
        <v>8.4223607999999999</v>
      </c>
      <c r="AP257" s="30">
        <v>21.797000000000001</v>
      </c>
      <c r="AQ257" s="30">
        <v>4</v>
      </c>
      <c r="AR257">
        <v>44.664362400000002</v>
      </c>
      <c r="AS257" s="20">
        <v>117.33399999999999</v>
      </c>
      <c r="AT257">
        <v>29</v>
      </c>
      <c r="AU257">
        <v>12</v>
      </c>
      <c r="AV257" t="s">
        <v>1510</v>
      </c>
    </row>
    <row r="258" spans="1:48" hidden="1" x14ac:dyDescent="0.25">
      <c r="A258" t="s">
        <v>813</v>
      </c>
      <c r="B258" t="s">
        <v>27</v>
      </c>
      <c r="C258" t="s">
        <v>27</v>
      </c>
      <c r="D258" t="s">
        <v>815</v>
      </c>
      <c r="E258" s="31" t="s">
        <v>816</v>
      </c>
      <c r="F258" s="26">
        <v>2002</v>
      </c>
      <c r="G258" t="s">
        <v>814</v>
      </c>
      <c r="H258">
        <v>24486</v>
      </c>
      <c r="I258">
        <v>331040</v>
      </c>
      <c r="J258" t="s">
        <v>26</v>
      </c>
      <c r="K258" s="26" t="s">
        <v>458</v>
      </c>
      <c r="L258" t="b">
        <v>1</v>
      </c>
      <c r="M258" s="20" t="s">
        <v>1118</v>
      </c>
      <c r="N258" s="26">
        <v>293</v>
      </c>
      <c r="O258" t="s">
        <v>375</v>
      </c>
      <c r="P258">
        <v>54.135555600000004</v>
      </c>
      <c r="Q258">
        <v>-165.77305559999999</v>
      </c>
      <c r="S258" t="s">
        <v>21</v>
      </c>
      <c r="T258" s="40">
        <v>0.18841666666666668</v>
      </c>
      <c r="U258" s="40">
        <v>9.1999999999999985E-2</v>
      </c>
      <c r="V258">
        <v>31.790978916666671</v>
      </c>
      <c r="W258">
        <v>168.727</v>
      </c>
      <c r="X258">
        <v>36</v>
      </c>
      <c r="Y258">
        <v>32.376766333333336</v>
      </c>
      <c r="Z258">
        <v>171.83600000000001</v>
      </c>
      <c r="AA258">
        <v>16</v>
      </c>
      <c r="AI258">
        <v>168.41499999999996</v>
      </c>
      <c r="AJ258">
        <v>13</v>
      </c>
      <c r="AK258">
        <v>0</v>
      </c>
      <c r="AL258">
        <v>0</v>
      </c>
      <c r="AM258">
        <v>0</v>
      </c>
      <c r="AN258">
        <v>0</v>
      </c>
      <c r="AO258" s="30">
        <v>31.732192916666662</v>
      </c>
      <c r="AP258" s="30">
        <v>168.41499999999996</v>
      </c>
      <c r="AQ258" s="30">
        <v>13</v>
      </c>
      <c r="AR258">
        <v>95.899938166666672</v>
      </c>
      <c r="AS258" s="20">
        <v>508.97800000000007</v>
      </c>
      <c r="AT258">
        <v>63</v>
      </c>
      <c r="AU258">
        <v>12</v>
      </c>
      <c r="AV258" t="s">
        <v>1510</v>
      </c>
    </row>
    <row r="259" spans="1:48" hidden="1" x14ac:dyDescent="0.25">
      <c r="A259" t="s">
        <v>897</v>
      </c>
      <c r="B259" t="s">
        <v>262</v>
      </c>
      <c r="C259" t="s">
        <v>262</v>
      </c>
      <c r="D259" t="s">
        <v>899</v>
      </c>
      <c r="E259" s="31" t="s">
        <v>900</v>
      </c>
      <c r="F259" s="26">
        <v>2002</v>
      </c>
      <c r="G259" t="s">
        <v>898</v>
      </c>
      <c r="H259" t="s">
        <v>582</v>
      </c>
      <c r="I259">
        <v>332530</v>
      </c>
      <c r="J259" t="s">
        <v>261</v>
      </c>
      <c r="K259" s="26" t="s">
        <v>458</v>
      </c>
      <c r="L259" t="b">
        <v>1</v>
      </c>
      <c r="M259" s="20" t="s">
        <v>1118</v>
      </c>
      <c r="N259" s="26">
        <v>364</v>
      </c>
      <c r="O259" t="s">
        <v>375</v>
      </c>
      <c r="P259">
        <v>64.739444399999996</v>
      </c>
      <c r="Q259">
        <v>-155.4869444</v>
      </c>
      <c r="S259" t="s">
        <v>21</v>
      </c>
      <c r="T259" s="40">
        <v>0.28000000000000003</v>
      </c>
      <c r="U259" s="40">
        <v>0.19928333333333334</v>
      </c>
      <c r="V259">
        <v>69.000960000000021</v>
      </c>
      <c r="W259">
        <v>246.43200000000004</v>
      </c>
      <c r="X259">
        <v>103</v>
      </c>
      <c r="Y259">
        <v>45.127880000000012</v>
      </c>
      <c r="Z259">
        <v>161.17100000000002</v>
      </c>
      <c r="AA259">
        <v>16</v>
      </c>
      <c r="AI259">
        <v>142.571</v>
      </c>
      <c r="AJ259">
        <v>13</v>
      </c>
      <c r="AK259">
        <v>24.93</v>
      </c>
      <c r="AL259">
        <v>4</v>
      </c>
      <c r="AM259">
        <v>0</v>
      </c>
      <c r="AN259">
        <v>0</v>
      </c>
      <c r="AO259" s="30">
        <v>46.900280000000009</v>
      </c>
      <c r="AP259" s="30">
        <v>167.501</v>
      </c>
      <c r="AQ259" s="30">
        <v>17</v>
      </c>
      <c r="AR259">
        <v>161.02912000000003</v>
      </c>
      <c r="AS259" s="20">
        <v>575.10400000000004</v>
      </c>
      <c r="AT259">
        <v>135</v>
      </c>
      <c r="AU259">
        <v>12</v>
      </c>
      <c r="AV259" t="s">
        <v>1510</v>
      </c>
    </row>
    <row r="260" spans="1:48" hidden="1" x14ac:dyDescent="0.25">
      <c r="A260" t="s">
        <v>673</v>
      </c>
      <c r="B260" t="s">
        <v>88</v>
      </c>
      <c r="C260" t="s">
        <v>88</v>
      </c>
      <c r="D260" t="s">
        <v>674</v>
      </c>
      <c r="E260" s="31" t="s">
        <v>675</v>
      </c>
      <c r="F260" s="26">
        <v>2002</v>
      </c>
      <c r="G260" t="s">
        <v>563</v>
      </c>
      <c r="H260">
        <v>221</v>
      </c>
      <c r="I260">
        <v>331580</v>
      </c>
      <c r="J260" t="s">
        <v>50</v>
      </c>
      <c r="K260" s="26" t="s">
        <v>458</v>
      </c>
      <c r="L260" t="b">
        <v>1</v>
      </c>
      <c r="M260" s="20" t="s">
        <v>1119</v>
      </c>
      <c r="N260" s="26">
        <v>169</v>
      </c>
      <c r="O260" t="s">
        <v>375</v>
      </c>
      <c r="P260">
        <v>61.784999999999997</v>
      </c>
      <c r="Q260">
        <v>-161.32027780000001</v>
      </c>
      <c r="S260" t="s">
        <v>21</v>
      </c>
      <c r="T260" s="40">
        <v>0.21618333333333331</v>
      </c>
      <c r="U260" s="40">
        <v>0.12454166666666666</v>
      </c>
      <c r="V260">
        <v>73.168978633333325</v>
      </c>
      <c r="W260">
        <v>338.45799999999997</v>
      </c>
      <c r="X260">
        <v>80</v>
      </c>
      <c r="Y260">
        <v>72.953011483333327</v>
      </c>
      <c r="Z260">
        <v>337.459</v>
      </c>
      <c r="AA260">
        <v>11</v>
      </c>
      <c r="AI260">
        <v>36.009</v>
      </c>
      <c r="AJ260">
        <v>7</v>
      </c>
      <c r="AK260">
        <v>43.414000000000001</v>
      </c>
      <c r="AL260">
        <v>3</v>
      </c>
      <c r="AM260">
        <v>0</v>
      </c>
      <c r="AN260">
        <v>0</v>
      </c>
      <c r="AO260" s="30">
        <v>17.169928883333331</v>
      </c>
      <c r="AP260" s="30">
        <v>79.423000000000002</v>
      </c>
      <c r="AQ260" s="30">
        <v>10</v>
      </c>
      <c r="AR260">
        <v>163.29191899999998</v>
      </c>
      <c r="AS260" s="20">
        <v>755.33999999999992</v>
      </c>
      <c r="AT260">
        <v>100</v>
      </c>
      <c r="AU260">
        <v>12</v>
      </c>
      <c r="AV260" t="s">
        <v>1510</v>
      </c>
    </row>
    <row r="261" spans="1:48" hidden="1" x14ac:dyDescent="0.25">
      <c r="A261" t="s">
        <v>950</v>
      </c>
      <c r="B261" t="s">
        <v>264</v>
      </c>
      <c r="C261" t="s">
        <v>264</v>
      </c>
      <c r="D261" t="s">
        <v>952</v>
      </c>
      <c r="E261" s="31" t="s">
        <v>953</v>
      </c>
      <c r="F261" s="26">
        <v>2002</v>
      </c>
      <c r="G261" t="s">
        <v>951</v>
      </c>
      <c r="H261" t="s">
        <v>582</v>
      </c>
      <c r="I261">
        <v>332550</v>
      </c>
      <c r="J261" t="s">
        <v>263</v>
      </c>
      <c r="K261" s="26" t="s">
        <v>458</v>
      </c>
      <c r="L261" t="b">
        <v>1</v>
      </c>
      <c r="M261" s="20" t="s">
        <v>1118</v>
      </c>
      <c r="N261" s="26">
        <v>410</v>
      </c>
      <c r="O261" t="s">
        <v>375</v>
      </c>
      <c r="P261">
        <v>56.6</v>
      </c>
      <c r="Q261">
        <v>-169.54166670000001</v>
      </c>
      <c r="S261" t="s">
        <v>21</v>
      </c>
      <c r="T261" s="40">
        <v>0</v>
      </c>
      <c r="U261" s="40">
        <v>0</v>
      </c>
      <c r="V261">
        <v>0</v>
      </c>
      <c r="W261">
        <v>262.51500000000004</v>
      </c>
      <c r="X261">
        <v>57</v>
      </c>
      <c r="Y261">
        <v>0</v>
      </c>
      <c r="Z261">
        <v>274.50200000000001</v>
      </c>
      <c r="AA261">
        <v>29</v>
      </c>
      <c r="AI261">
        <v>117.14300000000001</v>
      </c>
      <c r="AJ261">
        <v>6</v>
      </c>
      <c r="AK261">
        <v>127.62999999999998</v>
      </c>
      <c r="AL261">
        <v>9</v>
      </c>
      <c r="AM261">
        <v>0</v>
      </c>
      <c r="AN261">
        <v>0</v>
      </c>
      <c r="AO261" s="30">
        <v>0</v>
      </c>
      <c r="AP261" s="30">
        <v>244.773</v>
      </c>
      <c r="AQ261" s="30">
        <v>15</v>
      </c>
      <c r="AR261">
        <v>0</v>
      </c>
      <c r="AS261" s="20">
        <v>781.79000000000008</v>
      </c>
      <c r="AT261">
        <v>101</v>
      </c>
      <c r="AU261">
        <v>12</v>
      </c>
      <c r="AV261" t="s">
        <v>1510</v>
      </c>
    </row>
    <row r="262" spans="1:48" hidden="1" x14ac:dyDescent="0.25">
      <c r="A262" t="s">
        <v>679</v>
      </c>
      <c r="B262" t="s">
        <v>1163</v>
      </c>
      <c r="C262" t="s">
        <v>89</v>
      </c>
      <c r="D262" t="s">
        <v>677</v>
      </c>
      <c r="E262" s="31" t="s">
        <v>678</v>
      </c>
      <c r="F262" s="26">
        <v>2002</v>
      </c>
      <c r="G262" t="s">
        <v>563</v>
      </c>
      <c r="H262">
        <v>221</v>
      </c>
      <c r="I262">
        <v>331660</v>
      </c>
      <c r="J262" t="s">
        <v>50</v>
      </c>
      <c r="K262" s="26" t="s">
        <v>458</v>
      </c>
      <c r="L262" t="b">
        <v>1</v>
      </c>
      <c r="M262" s="20" t="s">
        <v>1119</v>
      </c>
      <c r="N262" s="26">
        <v>169</v>
      </c>
      <c r="O262" t="s">
        <v>375</v>
      </c>
      <c r="P262">
        <v>62.0530556</v>
      </c>
      <c r="Q262">
        <v>-163.1658333</v>
      </c>
      <c r="S262" t="s">
        <v>21</v>
      </c>
      <c r="T262" s="40">
        <v>0.23321666666666666</v>
      </c>
      <c r="U262" s="40">
        <v>0.13089999999999999</v>
      </c>
      <c r="V262">
        <v>175.06875516666668</v>
      </c>
      <c r="W262">
        <v>750.67000000000007</v>
      </c>
      <c r="X262">
        <v>185</v>
      </c>
      <c r="Y262">
        <v>250.9915081333333</v>
      </c>
      <c r="Z262">
        <v>1076.2159999999999</v>
      </c>
      <c r="AA262">
        <v>28</v>
      </c>
      <c r="AI262">
        <v>244.02200000000002</v>
      </c>
      <c r="AJ262">
        <v>18</v>
      </c>
      <c r="AK262">
        <v>290.834</v>
      </c>
      <c r="AL262">
        <v>10</v>
      </c>
      <c r="AM262">
        <v>0</v>
      </c>
      <c r="AN262">
        <v>0</v>
      </c>
      <c r="AO262" s="30">
        <v>124.73733346666666</v>
      </c>
      <c r="AP262" s="30">
        <v>534.85599999999999</v>
      </c>
      <c r="AQ262" s="30">
        <v>28</v>
      </c>
      <c r="AR262">
        <v>550.79759676666663</v>
      </c>
      <c r="AS262" s="20">
        <v>2361.7419999999997</v>
      </c>
      <c r="AT262">
        <v>238</v>
      </c>
      <c r="AU262">
        <v>12</v>
      </c>
      <c r="AV262" t="s">
        <v>1510</v>
      </c>
    </row>
    <row r="263" spans="1:48" hidden="1" x14ac:dyDescent="0.25">
      <c r="A263" t="s">
        <v>680</v>
      </c>
      <c r="B263" t="s">
        <v>90</v>
      </c>
      <c r="C263" t="s">
        <v>90</v>
      </c>
      <c r="D263" t="s">
        <v>681</v>
      </c>
      <c r="E263" s="31" t="s">
        <v>682</v>
      </c>
      <c r="F263" s="26">
        <v>2002</v>
      </c>
      <c r="G263" t="s">
        <v>563</v>
      </c>
      <c r="H263">
        <v>221</v>
      </c>
      <c r="I263">
        <v>331670</v>
      </c>
      <c r="J263" t="s">
        <v>50</v>
      </c>
      <c r="K263" s="26" t="s">
        <v>458</v>
      </c>
      <c r="L263" t="b">
        <v>1</v>
      </c>
      <c r="M263" s="20" t="s">
        <v>1119</v>
      </c>
      <c r="N263" s="26">
        <v>169</v>
      </c>
      <c r="O263" t="s">
        <v>375</v>
      </c>
      <c r="P263">
        <v>63.478055599999998</v>
      </c>
      <c r="Q263">
        <v>-162.03916670000001</v>
      </c>
      <c r="S263" t="s">
        <v>21</v>
      </c>
      <c r="T263" s="40">
        <v>0.23041666666666669</v>
      </c>
      <c r="U263" s="40">
        <v>0.12979166666666667</v>
      </c>
      <c r="V263">
        <v>99.725255000000018</v>
      </c>
      <c r="W263">
        <v>432.80400000000003</v>
      </c>
      <c r="X263">
        <v>118</v>
      </c>
      <c r="Y263">
        <v>90.854674166666669</v>
      </c>
      <c r="Z263">
        <v>394.30599999999998</v>
      </c>
      <c r="AA263">
        <v>14</v>
      </c>
      <c r="AI263">
        <v>280.63900000000001</v>
      </c>
      <c r="AJ263">
        <v>12</v>
      </c>
      <c r="AK263">
        <v>24.744000000000003</v>
      </c>
      <c r="AL263">
        <v>5</v>
      </c>
      <c r="AM263">
        <v>0</v>
      </c>
      <c r="AN263">
        <v>0</v>
      </c>
      <c r="AO263" s="30">
        <v>70.365332916666688</v>
      </c>
      <c r="AP263" s="30">
        <v>305.38300000000004</v>
      </c>
      <c r="AQ263" s="30">
        <v>17</v>
      </c>
      <c r="AR263">
        <v>260.94526208333338</v>
      </c>
      <c r="AS263" s="20">
        <v>1132.4929999999999</v>
      </c>
      <c r="AT263">
        <v>149</v>
      </c>
      <c r="AU263">
        <v>12</v>
      </c>
      <c r="AV263" t="s">
        <v>1510</v>
      </c>
    </row>
    <row r="264" spans="1:48" hidden="1" x14ac:dyDescent="0.25">
      <c r="A264" t="s">
        <v>843</v>
      </c>
      <c r="B264" t="s">
        <v>266</v>
      </c>
      <c r="C264" t="s">
        <v>266</v>
      </c>
      <c r="D264" t="s">
        <v>845</v>
      </c>
      <c r="E264" s="31" t="s">
        <v>846</v>
      </c>
      <c r="F264" s="26">
        <v>2002</v>
      </c>
      <c r="G264" t="s">
        <v>844</v>
      </c>
      <c r="H264">
        <v>17898</v>
      </c>
      <c r="I264">
        <v>332560</v>
      </c>
      <c r="J264" t="s">
        <v>265</v>
      </c>
      <c r="K264" s="26" t="s">
        <v>458</v>
      </c>
      <c r="L264" t="b">
        <v>1</v>
      </c>
      <c r="M264" s="20" t="s">
        <v>1118</v>
      </c>
      <c r="N264" s="26">
        <v>339</v>
      </c>
      <c r="O264" t="s">
        <v>375</v>
      </c>
      <c r="P264">
        <v>57.122222200000003</v>
      </c>
      <c r="Q264">
        <v>-170.27500000000001</v>
      </c>
      <c r="S264" t="s">
        <v>21</v>
      </c>
      <c r="T264" s="40">
        <v>0.20416666666666669</v>
      </c>
      <c r="U264" s="40">
        <v>0.15645000000000001</v>
      </c>
      <c r="V264">
        <v>226.10539583333335</v>
      </c>
      <c r="W264">
        <v>1107.4549999999999</v>
      </c>
      <c r="X264">
        <v>154</v>
      </c>
      <c r="Y264">
        <v>215.26210416666675</v>
      </c>
      <c r="Z264">
        <v>1054.3450000000003</v>
      </c>
      <c r="AA264">
        <v>25</v>
      </c>
      <c r="AI264">
        <v>604.66500000000008</v>
      </c>
      <c r="AJ264">
        <v>31</v>
      </c>
      <c r="AK264">
        <v>629.92500000000007</v>
      </c>
      <c r="AL264">
        <v>16</v>
      </c>
      <c r="AM264">
        <v>0</v>
      </c>
      <c r="AN264">
        <v>0</v>
      </c>
      <c r="AO264" s="30">
        <v>252.06212500000007</v>
      </c>
      <c r="AP264" s="30">
        <v>1234.5900000000001</v>
      </c>
      <c r="AQ264" s="30">
        <v>47</v>
      </c>
      <c r="AR264">
        <v>693.4296250000001</v>
      </c>
      <c r="AS264" s="20">
        <v>3396.3900000000003</v>
      </c>
      <c r="AT264">
        <v>226</v>
      </c>
      <c r="AU264">
        <v>12</v>
      </c>
      <c r="AV264" t="s">
        <v>1510</v>
      </c>
    </row>
    <row r="265" spans="1:48" hidden="1" x14ac:dyDescent="0.25">
      <c r="A265" t="s">
        <v>737</v>
      </c>
      <c r="B265" t="s">
        <v>283</v>
      </c>
      <c r="C265" t="s">
        <v>283</v>
      </c>
      <c r="D265" t="s">
        <v>740</v>
      </c>
      <c r="E265" s="31" t="s">
        <v>741</v>
      </c>
      <c r="F265" s="26">
        <v>2002</v>
      </c>
      <c r="G265" t="s">
        <v>738</v>
      </c>
      <c r="H265">
        <v>0</v>
      </c>
      <c r="I265">
        <v>332540</v>
      </c>
      <c r="J265" t="s">
        <v>739</v>
      </c>
      <c r="K265" s="26" t="s">
        <v>374</v>
      </c>
      <c r="L265" t="b">
        <v>1</v>
      </c>
      <c r="M265" s="20" t="s">
        <v>1116</v>
      </c>
      <c r="N265" s="26">
        <v>230</v>
      </c>
      <c r="O265" t="s">
        <v>375</v>
      </c>
      <c r="P265">
        <v>55.339722199999997</v>
      </c>
      <c r="Q265">
        <v>-160.49722220000001</v>
      </c>
      <c r="S265" t="s">
        <v>21</v>
      </c>
      <c r="T265" s="40">
        <v>0.1958833333333333</v>
      </c>
      <c r="U265" s="40">
        <v>0.12360833333333333</v>
      </c>
      <c r="V265">
        <v>271.03887124999994</v>
      </c>
      <c r="W265">
        <v>1383.675</v>
      </c>
      <c r="X265">
        <v>305</v>
      </c>
      <c r="Y265">
        <v>231.24791444999997</v>
      </c>
      <c r="Z265">
        <v>1180.539</v>
      </c>
      <c r="AA265">
        <v>187</v>
      </c>
      <c r="AI265">
        <v>556.31200000000001</v>
      </c>
      <c r="AJ265">
        <v>24</v>
      </c>
      <c r="AK265">
        <v>243.88199999999998</v>
      </c>
      <c r="AL265">
        <v>20</v>
      </c>
      <c r="AM265">
        <v>0</v>
      </c>
      <c r="AN265">
        <v>0</v>
      </c>
      <c r="AO265" s="30">
        <v>156.74466803333328</v>
      </c>
      <c r="AP265" s="30">
        <v>800.19399999999996</v>
      </c>
      <c r="AQ265" s="30">
        <v>44</v>
      </c>
      <c r="AR265">
        <v>659.03145373333314</v>
      </c>
      <c r="AS265" s="20">
        <v>3364.4080000000004</v>
      </c>
      <c r="AT265">
        <v>531</v>
      </c>
      <c r="AU265">
        <v>12</v>
      </c>
      <c r="AV265" t="s">
        <v>1510</v>
      </c>
    </row>
    <row r="266" spans="1:48" hidden="1" x14ac:dyDescent="0.25">
      <c r="A266" t="s">
        <v>683</v>
      </c>
      <c r="B266" t="s">
        <v>91</v>
      </c>
      <c r="C266" t="s">
        <v>91</v>
      </c>
      <c r="D266" t="s">
        <v>684</v>
      </c>
      <c r="E266" s="31" t="s">
        <v>685</v>
      </c>
      <c r="F266" s="26">
        <v>2002</v>
      </c>
      <c r="G266" t="s">
        <v>563</v>
      </c>
      <c r="H266">
        <v>221</v>
      </c>
      <c r="I266">
        <v>331590</v>
      </c>
      <c r="J266" t="s">
        <v>50</v>
      </c>
      <c r="K266" s="26" t="s">
        <v>458</v>
      </c>
      <c r="L266" t="b">
        <v>1</v>
      </c>
      <c r="M266" s="20" t="s">
        <v>1119</v>
      </c>
      <c r="N266" s="26">
        <v>169</v>
      </c>
      <c r="O266" t="s">
        <v>375</v>
      </c>
      <c r="P266">
        <v>63.694166699999997</v>
      </c>
      <c r="Q266">
        <v>-170.47888889999999</v>
      </c>
      <c r="S266" t="s">
        <v>21</v>
      </c>
      <c r="T266" s="40">
        <v>0.22872500000000004</v>
      </c>
      <c r="U266" s="40">
        <v>0.12920833333333334</v>
      </c>
      <c r="V266">
        <v>156.79235985000003</v>
      </c>
      <c r="W266">
        <v>685.50599999999997</v>
      </c>
      <c r="X266">
        <v>152</v>
      </c>
      <c r="Y266">
        <v>146.26094595000004</v>
      </c>
      <c r="Z266">
        <v>639.46199999999999</v>
      </c>
      <c r="AA266">
        <v>16</v>
      </c>
      <c r="AI266">
        <v>285.36700000000002</v>
      </c>
      <c r="AJ266">
        <v>16</v>
      </c>
      <c r="AK266">
        <v>140.32</v>
      </c>
      <c r="AL266">
        <v>8</v>
      </c>
      <c r="AM266">
        <v>0</v>
      </c>
      <c r="AN266">
        <v>0</v>
      </c>
      <c r="AO266" s="30">
        <v>97.365259075000026</v>
      </c>
      <c r="AP266" s="30">
        <v>425.68700000000001</v>
      </c>
      <c r="AQ266" s="30">
        <v>24</v>
      </c>
      <c r="AR266">
        <v>400.41856487500007</v>
      </c>
      <c r="AS266" s="20">
        <v>1750.655</v>
      </c>
      <c r="AT266">
        <v>187</v>
      </c>
      <c r="AU266">
        <v>12</v>
      </c>
      <c r="AV266" t="s">
        <v>1510</v>
      </c>
    </row>
    <row r="267" spans="1:48" hidden="1" x14ac:dyDescent="0.25">
      <c r="A267" t="s">
        <v>686</v>
      </c>
      <c r="B267" t="s">
        <v>92</v>
      </c>
      <c r="C267" t="s">
        <v>92</v>
      </c>
      <c r="D267" t="s">
        <v>687</v>
      </c>
      <c r="E267" s="31" t="s">
        <v>688</v>
      </c>
      <c r="F267" s="26">
        <v>2002</v>
      </c>
      <c r="G267" t="s">
        <v>563</v>
      </c>
      <c r="H267">
        <v>221</v>
      </c>
      <c r="I267">
        <v>331600</v>
      </c>
      <c r="J267" t="s">
        <v>50</v>
      </c>
      <c r="K267" s="26" t="s">
        <v>458</v>
      </c>
      <c r="L267" t="b">
        <v>1</v>
      </c>
      <c r="M267" s="20" t="s">
        <v>1119</v>
      </c>
      <c r="N267" s="26">
        <v>169</v>
      </c>
      <c r="O267" t="s">
        <v>375</v>
      </c>
      <c r="P267">
        <v>61.8427778</v>
      </c>
      <c r="Q267">
        <v>-165.5816667</v>
      </c>
      <c r="S267" t="s">
        <v>21</v>
      </c>
      <c r="T267" s="40">
        <v>0.22499166666666667</v>
      </c>
      <c r="U267" s="40">
        <v>0.12780833333333333</v>
      </c>
      <c r="V267">
        <v>121.13281343333333</v>
      </c>
      <c r="W267">
        <v>538.38799999999992</v>
      </c>
      <c r="X267">
        <v>112</v>
      </c>
      <c r="Y267">
        <v>75.162066116666679</v>
      </c>
      <c r="Z267">
        <v>334.06600000000003</v>
      </c>
      <c r="AA267">
        <v>19</v>
      </c>
      <c r="AI267">
        <v>70.971000000000004</v>
      </c>
      <c r="AJ267">
        <v>7</v>
      </c>
      <c r="AK267">
        <v>41.548999999999999</v>
      </c>
      <c r="AL267">
        <v>5</v>
      </c>
      <c r="AM267">
        <v>0</v>
      </c>
      <c r="AN267">
        <v>0</v>
      </c>
      <c r="AO267" s="30">
        <v>25.316062333333335</v>
      </c>
      <c r="AP267" s="30">
        <v>112.52000000000001</v>
      </c>
      <c r="AQ267" s="30">
        <v>12</v>
      </c>
      <c r="AR267">
        <v>221.61094188333334</v>
      </c>
      <c r="AS267" s="20">
        <v>984.97399999999993</v>
      </c>
      <c r="AT267">
        <v>142</v>
      </c>
      <c r="AU267">
        <v>12</v>
      </c>
      <c r="AV267" t="s">
        <v>1510</v>
      </c>
    </row>
    <row r="268" spans="1:48" hidden="1" x14ac:dyDescent="0.25">
      <c r="A268" t="s">
        <v>689</v>
      </c>
      <c r="B268" t="s">
        <v>93</v>
      </c>
      <c r="C268" t="s">
        <v>93</v>
      </c>
      <c r="D268" t="s">
        <v>690</v>
      </c>
      <c r="E268" s="31" t="s">
        <v>691</v>
      </c>
      <c r="F268" s="26">
        <v>2002</v>
      </c>
      <c r="G268" t="s">
        <v>563</v>
      </c>
      <c r="H268">
        <v>221</v>
      </c>
      <c r="I268">
        <v>331610</v>
      </c>
      <c r="J268" t="s">
        <v>50</v>
      </c>
      <c r="K268" s="26" t="s">
        <v>458</v>
      </c>
      <c r="L268" t="b">
        <v>1</v>
      </c>
      <c r="M268" s="20" t="s">
        <v>1119</v>
      </c>
      <c r="N268" s="26">
        <v>169</v>
      </c>
      <c r="O268" t="s">
        <v>375</v>
      </c>
      <c r="P268">
        <v>66.603888900000001</v>
      </c>
      <c r="Q268">
        <v>-160.00694440000001</v>
      </c>
      <c r="S268" t="s">
        <v>21</v>
      </c>
      <c r="T268" s="40">
        <v>0.27165833333333333</v>
      </c>
      <c r="U268" s="40">
        <v>0.14525000000000002</v>
      </c>
      <c r="V268">
        <v>261.04491390833334</v>
      </c>
      <c r="W268">
        <v>960.93100000000004</v>
      </c>
      <c r="X268">
        <v>223</v>
      </c>
      <c r="Y268">
        <v>259.05311500833335</v>
      </c>
      <c r="Z268">
        <v>953.59900000000005</v>
      </c>
      <c r="AA268">
        <v>20</v>
      </c>
      <c r="AI268">
        <v>469.02399999999994</v>
      </c>
      <c r="AJ268">
        <v>21</v>
      </c>
      <c r="AK268">
        <v>106.45900000000002</v>
      </c>
      <c r="AL268">
        <v>9</v>
      </c>
      <c r="AM268">
        <v>0</v>
      </c>
      <c r="AN268">
        <v>0</v>
      </c>
      <c r="AO268" s="30">
        <v>156.33475264166665</v>
      </c>
      <c r="AP268" s="30">
        <v>575.48299999999995</v>
      </c>
      <c r="AQ268" s="30">
        <v>30</v>
      </c>
      <c r="AR268">
        <v>676.43278155833332</v>
      </c>
      <c r="AS268" s="20">
        <v>2490.0129999999999</v>
      </c>
      <c r="AT268">
        <v>264</v>
      </c>
      <c r="AU268">
        <v>12</v>
      </c>
      <c r="AV268" t="s">
        <v>1510</v>
      </c>
    </row>
    <row r="269" spans="1:48" hidden="1" x14ac:dyDescent="0.25">
      <c r="A269" t="s">
        <v>562</v>
      </c>
      <c r="B269" t="s">
        <v>51</v>
      </c>
      <c r="C269" t="s">
        <v>51</v>
      </c>
      <c r="D269" t="s">
        <v>564</v>
      </c>
      <c r="E269" s="31" t="s">
        <v>565</v>
      </c>
      <c r="F269" s="26">
        <v>2002</v>
      </c>
      <c r="G269" t="s">
        <v>563</v>
      </c>
      <c r="H269">
        <v>221</v>
      </c>
      <c r="I269">
        <v>331240</v>
      </c>
      <c r="J269" t="s">
        <v>50</v>
      </c>
      <c r="K269" s="26" t="s">
        <v>458</v>
      </c>
      <c r="L269" t="b">
        <v>1</v>
      </c>
      <c r="M269" s="20" t="s">
        <v>1119</v>
      </c>
      <c r="N269" s="26">
        <v>169</v>
      </c>
      <c r="O269" t="s">
        <v>375</v>
      </c>
      <c r="P269">
        <v>62.688888900000002</v>
      </c>
      <c r="Q269">
        <v>-164.6152778</v>
      </c>
      <c r="S269" t="s">
        <v>21</v>
      </c>
      <c r="T269" s="40">
        <v>0.21927500000000003</v>
      </c>
      <c r="U269" s="40">
        <v>0.12570833333333334</v>
      </c>
      <c r="V269">
        <v>154.97611465</v>
      </c>
      <c r="W269">
        <v>706.76599999999996</v>
      </c>
      <c r="X269">
        <v>162</v>
      </c>
      <c r="Y269">
        <v>114.09426437499999</v>
      </c>
      <c r="Z269">
        <v>520.32499999999993</v>
      </c>
      <c r="AA269">
        <v>22</v>
      </c>
      <c r="AI269">
        <v>287.14700000000005</v>
      </c>
      <c r="AJ269">
        <v>10</v>
      </c>
      <c r="AK269">
        <v>47.084999999999994</v>
      </c>
      <c r="AL269">
        <v>7</v>
      </c>
      <c r="AM269">
        <v>0</v>
      </c>
      <c r="AN269">
        <v>0</v>
      </c>
      <c r="AO269" s="30">
        <v>73.288721800000019</v>
      </c>
      <c r="AP269" s="30">
        <v>334.23200000000003</v>
      </c>
      <c r="AQ269" s="30">
        <v>17</v>
      </c>
      <c r="AR269">
        <v>342.35910082500004</v>
      </c>
      <c r="AS269" s="20">
        <v>1561.3229999999996</v>
      </c>
      <c r="AT269">
        <v>191</v>
      </c>
      <c r="AU269">
        <v>12</v>
      </c>
      <c r="AV269" t="s">
        <v>1510</v>
      </c>
    </row>
    <row r="270" spans="1:48" hidden="1" x14ac:dyDescent="0.25">
      <c r="A270" t="s">
        <v>692</v>
      </c>
      <c r="B270" t="s">
        <v>94</v>
      </c>
      <c r="C270" t="s">
        <v>94</v>
      </c>
      <c r="D270" t="s">
        <v>693</v>
      </c>
      <c r="E270" s="31" t="s">
        <v>694</v>
      </c>
      <c r="F270" s="26">
        <v>2002</v>
      </c>
      <c r="G270" t="s">
        <v>563</v>
      </c>
      <c r="H270">
        <v>221</v>
      </c>
      <c r="I270">
        <v>331620</v>
      </c>
      <c r="J270" t="s">
        <v>50</v>
      </c>
      <c r="K270" s="26" t="s">
        <v>458</v>
      </c>
      <c r="L270" t="b">
        <v>1</v>
      </c>
      <c r="M270" s="20" t="s">
        <v>1119</v>
      </c>
      <c r="N270" s="26">
        <v>169</v>
      </c>
      <c r="O270" t="s">
        <v>375</v>
      </c>
      <c r="P270">
        <v>62.682222199999998</v>
      </c>
      <c r="Q270">
        <v>-159.56194439999999</v>
      </c>
      <c r="S270" t="s">
        <v>21</v>
      </c>
      <c r="T270" s="40">
        <v>0.23729999999999998</v>
      </c>
      <c r="U270" s="40">
        <v>0.13235833333333336</v>
      </c>
      <c r="V270">
        <v>33.014125199999995</v>
      </c>
      <c r="W270">
        <v>139.124</v>
      </c>
      <c r="X270">
        <v>60</v>
      </c>
      <c r="Y270">
        <v>33.5532708</v>
      </c>
      <c r="Z270">
        <v>141.39600000000002</v>
      </c>
      <c r="AA270">
        <v>6</v>
      </c>
      <c r="AI270">
        <v>67.883999999999986</v>
      </c>
      <c r="AJ270">
        <v>8</v>
      </c>
      <c r="AK270">
        <v>18.667999999999999</v>
      </c>
      <c r="AL270">
        <v>3</v>
      </c>
      <c r="AM270">
        <v>0</v>
      </c>
      <c r="AN270">
        <v>0</v>
      </c>
      <c r="AO270" s="30">
        <v>20.538789599999998</v>
      </c>
      <c r="AP270" s="30">
        <v>86.551999999999992</v>
      </c>
      <c r="AQ270" s="30">
        <v>11</v>
      </c>
      <c r="AR270">
        <v>87.106185599999989</v>
      </c>
      <c r="AS270" s="20">
        <v>367.072</v>
      </c>
      <c r="AT270">
        <v>76</v>
      </c>
      <c r="AU270">
        <v>12</v>
      </c>
      <c r="AV270" t="s">
        <v>1510</v>
      </c>
    </row>
    <row r="271" spans="1:48" hidden="1" x14ac:dyDescent="0.25">
      <c r="A271" t="s">
        <v>695</v>
      </c>
      <c r="B271" t="s">
        <v>95</v>
      </c>
      <c r="C271" t="s">
        <v>95</v>
      </c>
      <c r="D271" t="s">
        <v>696</v>
      </c>
      <c r="E271" s="31" t="s">
        <v>697</v>
      </c>
      <c r="F271" s="26">
        <v>2002</v>
      </c>
      <c r="G271" t="s">
        <v>563</v>
      </c>
      <c r="H271">
        <v>221</v>
      </c>
      <c r="I271">
        <v>331630</v>
      </c>
      <c r="J271" t="s">
        <v>50</v>
      </c>
      <c r="K271" s="26" t="s">
        <v>458</v>
      </c>
      <c r="L271" t="b">
        <v>1</v>
      </c>
      <c r="M271" s="20" t="s">
        <v>1119</v>
      </c>
      <c r="N271" s="26">
        <v>169</v>
      </c>
      <c r="O271" t="s">
        <v>375</v>
      </c>
      <c r="P271">
        <v>64.333888900000005</v>
      </c>
      <c r="Q271">
        <v>-161.1538889</v>
      </c>
      <c r="S271" t="s">
        <v>21</v>
      </c>
      <c r="T271" s="40">
        <v>0.2198</v>
      </c>
      <c r="U271" s="40">
        <v>0.12588333333333332</v>
      </c>
      <c r="V271">
        <v>85.9646592</v>
      </c>
      <c r="W271">
        <v>391.10399999999998</v>
      </c>
      <c r="X271">
        <v>75</v>
      </c>
      <c r="Y271">
        <v>64.517454400000005</v>
      </c>
      <c r="Z271">
        <v>293.52800000000002</v>
      </c>
      <c r="AA271">
        <v>10</v>
      </c>
      <c r="AI271">
        <v>85.603000000000009</v>
      </c>
      <c r="AJ271">
        <v>6</v>
      </c>
      <c r="AK271">
        <v>15.504000000000001</v>
      </c>
      <c r="AL271">
        <v>3</v>
      </c>
      <c r="AM271">
        <v>0</v>
      </c>
      <c r="AN271">
        <v>0</v>
      </c>
      <c r="AO271" s="30">
        <v>22.223318600000002</v>
      </c>
      <c r="AP271" s="30">
        <v>101.10700000000001</v>
      </c>
      <c r="AQ271" s="30">
        <v>9</v>
      </c>
      <c r="AR271">
        <v>172.70543220000002</v>
      </c>
      <c r="AS271" s="20">
        <v>785.73899999999992</v>
      </c>
      <c r="AT271">
        <v>93</v>
      </c>
      <c r="AU271">
        <v>12</v>
      </c>
      <c r="AV271" t="s">
        <v>1510</v>
      </c>
    </row>
    <row r="272" spans="1:48" hidden="1" x14ac:dyDescent="0.25">
      <c r="A272" t="s">
        <v>698</v>
      </c>
      <c r="B272" t="s">
        <v>96</v>
      </c>
      <c r="C272" t="s">
        <v>96</v>
      </c>
      <c r="D272" t="s">
        <v>699</v>
      </c>
      <c r="E272" s="31" t="s">
        <v>700</v>
      </c>
      <c r="F272" s="26">
        <v>2002</v>
      </c>
      <c r="G272" t="s">
        <v>563</v>
      </c>
      <c r="H272">
        <v>221</v>
      </c>
      <c r="I272">
        <v>331640</v>
      </c>
      <c r="J272" t="s">
        <v>50</v>
      </c>
      <c r="K272" s="26" t="s">
        <v>458</v>
      </c>
      <c r="L272" t="b">
        <v>1</v>
      </c>
      <c r="M272" s="20" t="s">
        <v>1119</v>
      </c>
      <c r="N272" s="26">
        <v>169</v>
      </c>
      <c r="O272" t="s">
        <v>375</v>
      </c>
      <c r="P272">
        <v>66.256666699999997</v>
      </c>
      <c r="Q272">
        <v>-166.07194440000001</v>
      </c>
      <c r="S272" t="s">
        <v>21</v>
      </c>
      <c r="T272" s="40">
        <v>0.21898333333333334</v>
      </c>
      <c r="U272" s="40">
        <v>0.12559166666666668</v>
      </c>
      <c r="V272">
        <v>161.02917518333331</v>
      </c>
      <c r="W272">
        <v>735.34899999999993</v>
      </c>
      <c r="X272">
        <v>163</v>
      </c>
      <c r="Y272">
        <v>125.95089196666665</v>
      </c>
      <c r="Z272">
        <v>575.16199999999992</v>
      </c>
      <c r="AA272">
        <v>17</v>
      </c>
      <c r="AI272">
        <v>145.01399999999998</v>
      </c>
      <c r="AJ272">
        <v>12</v>
      </c>
      <c r="AK272">
        <v>98.368000000000009</v>
      </c>
      <c r="AL272">
        <v>7</v>
      </c>
      <c r="AM272">
        <v>0</v>
      </c>
      <c r="AN272">
        <v>0</v>
      </c>
      <c r="AO272" s="30">
        <v>53.296601633333331</v>
      </c>
      <c r="AP272" s="30">
        <v>243.38200000000001</v>
      </c>
      <c r="AQ272" s="30">
        <v>19</v>
      </c>
      <c r="AR272">
        <v>340.27666878333332</v>
      </c>
      <c r="AS272" s="20">
        <v>1553.893</v>
      </c>
      <c r="AT272">
        <v>198</v>
      </c>
      <c r="AU272">
        <v>12</v>
      </c>
      <c r="AV272" t="s">
        <v>1510</v>
      </c>
    </row>
    <row r="273" spans="1:48" hidden="1" x14ac:dyDescent="0.25">
      <c r="A273" t="s">
        <v>701</v>
      </c>
      <c r="B273" t="s">
        <v>97</v>
      </c>
      <c r="C273" t="s">
        <v>97</v>
      </c>
      <c r="D273" t="s">
        <v>702</v>
      </c>
      <c r="E273" s="31" t="s">
        <v>703</v>
      </c>
      <c r="F273" s="26">
        <v>2002</v>
      </c>
      <c r="G273" t="s">
        <v>563</v>
      </c>
      <c r="H273">
        <v>221</v>
      </c>
      <c r="I273">
        <v>331650</v>
      </c>
      <c r="J273" t="s">
        <v>50</v>
      </c>
      <c r="K273" s="26" t="s">
        <v>458</v>
      </c>
      <c r="L273" t="b">
        <v>1</v>
      </c>
      <c r="M273" s="20" t="s">
        <v>1119</v>
      </c>
      <c r="N273" s="26">
        <v>169</v>
      </c>
      <c r="O273" t="s">
        <v>375</v>
      </c>
      <c r="P273">
        <v>66.888055600000001</v>
      </c>
      <c r="Q273">
        <v>-157.13638889999999</v>
      </c>
      <c r="S273" t="s">
        <v>21</v>
      </c>
      <c r="T273" s="40">
        <v>0.23292499999999997</v>
      </c>
      <c r="U273" s="40">
        <v>0.13078333333333333</v>
      </c>
      <c r="V273">
        <v>85.548693999999998</v>
      </c>
      <c r="W273">
        <v>367.28000000000003</v>
      </c>
      <c r="X273">
        <v>64</v>
      </c>
      <c r="Y273">
        <v>191.65138877499996</v>
      </c>
      <c r="Z273">
        <v>822.80299999999988</v>
      </c>
      <c r="AA273">
        <v>12</v>
      </c>
      <c r="AI273">
        <v>174.35599999999999</v>
      </c>
      <c r="AJ273">
        <v>10</v>
      </c>
      <c r="AK273">
        <v>20.918999999999997</v>
      </c>
      <c r="AL273">
        <v>4</v>
      </c>
      <c r="AM273">
        <v>0</v>
      </c>
      <c r="AN273">
        <v>0</v>
      </c>
      <c r="AO273" s="30">
        <v>45.484429374999991</v>
      </c>
      <c r="AP273" s="30">
        <v>195.27499999999998</v>
      </c>
      <c r="AQ273" s="30">
        <v>14</v>
      </c>
      <c r="AR273">
        <v>322.68451214999993</v>
      </c>
      <c r="AS273" s="20">
        <v>1385.3579999999999</v>
      </c>
      <c r="AT273">
        <v>88</v>
      </c>
      <c r="AU273">
        <v>12</v>
      </c>
      <c r="AV273" t="s">
        <v>1510</v>
      </c>
    </row>
    <row r="274" spans="1:48" hidden="1" x14ac:dyDescent="0.25">
      <c r="A274" t="s">
        <v>398</v>
      </c>
      <c r="B274" t="s">
        <v>44</v>
      </c>
      <c r="C274" t="s">
        <v>44</v>
      </c>
      <c r="D274" t="s">
        <v>399</v>
      </c>
      <c r="E274" s="31" t="s">
        <v>400</v>
      </c>
      <c r="F274" s="26">
        <v>2002</v>
      </c>
      <c r="G274" t="s">
        <v>380</v>
      </c>
      <c r="H274">
        <v>219</v>
      </c>
      <c r="I274">
        <v>331190</v>
      </c>
      <c r="J274" t="s">
        <v>30</v>
      </c>
      <c r="K274" s="26" t="s">
        <v>374</v>
      </c>
      <c r="L274" t="b">
        <v>1</v>
      </c>
      <c r="M274" s="20" t="s">
        <v>1116</v>
      </c>
      <c r="N274" s="26">
        <v>2</v>
      </c>
      <c r="O274" t="s">
        <v>375</v>
      </c>
      <c r="P274">
        <v>59.4583333</v>
      </c>
      <c r="Q274">
        <v>-135.31388889999999</v>
      </c>
      <c r="S274" t="s">
        <v>21</v>
      </c>
      <c r="T274" s="40">
        <v>0.10354166666666666</v>
      </c>
      <c r="U274" s="40">
        <v>8.5633333333333339E-2</v>
      </c>
      <c r="V274">
        <v>309.26332354166658</v>
      </c>
      <c r="W274">
        <v>2986.8489999999997</v>
      </c>
      <c r="X274">
        <v>562</v>
      </c>
      <c r="Y274">
        <v>547.80385770833334</v>
      </c>
      <c r="Z274">
        <v>5290.6610000000001</v>
      </c>
      <c r="AA274">
        <v>317</v>
      </c>
      <c r="AI274">
        <v>922.14400000000001</v>
      </c>
      <c r="AJ274">
        <v>42</v>
      </c>
      <c r="AK274">
        <v>1286.7149999999999</v>
      </c>
      <c r="AL274">
        <v>29</v>
      </c>
      <c r="AM274">
        <v>0</v>
      </c>
      <c r="AN274">
        <v>0</v>
      </c>
      <c r="AO274" s="30">
        <v>228.70894229166663</v>
      </c>
      <c r="AP274" s="30">
        <v>2208.8589999999999</v>
      </c>
      <c r="AQ274" s="30">
        <v>71</v>
      </c>
      <c r="AR274">
        <v>1085.7761235416665</v>
      </c>
      <c r="AS274" s="20">
        <v>10486.368999999997</v>
      </c>
      <c r="AT274">
        <v>943</v>
      </c>
      <c r="AU274">
        <v>12</v>
      </c>
      <c r="AV274" t="s">
        <v>1510</v>
      </c>
    </row>
    <row r="275" spans="1:48" hidden="1" x14ac:dyDescent="0.25">
      <c r="A275" t="s">
        <v>867</v>
      </c>
      <c r="B275" t="s">
        <v>215</v>
      </c>
      <c r="C275" t="s">
        <v>215</v>
      </c>
      <c r="D275" t="s">
        <v>868</v>
      </c>
      <c r="E275" s="31" t="s">
        <v>869</v>
      </c>
      <c r="F275" s="26">
        <v>2002</v>
      </c>
      <c r="G275" t="s">
        <v>858</v>
      </c>
      <c r="H275">
        <v>12485</v>
      </c>
      <c r="I275">
        <v>332260</v>
      </c>
      <c r="J275" t="s">
        <v>211</v>
      </c>
      <c r="K275" s="26" t="s">
        <v>374</v>
      </c>
      <c r="L275" t="b">
        <v>1</v>
      </c>
      <c r="M275" s="20" t="s">
        <v>1119</v>
      </c>
      <c r="N275" s="26">
        <v>343</v>
      </c>
      <c r="O275" t="s">
        <v>375</v>
      </c>
      <c r="P275">
        <v>61.702500000000001</v>
      </c>
      <c r="Q275">
        <v>-157.1697222</v>
      </c>
      <c r="S275" t="s">
        <v>21</v>
      </c>
      <c r="T275" s="40">
        <v>0.38640000000000002</v>
      </c>
      <c r="U275" s="40">
        <v>0.2382333333333333</v>
      </c>
      <c r="V275">
        <v>39.279105600000001</v>
      </c>
      <c r="W275">
        <v>101.654</v>
      </c>
      <c r="X275">
        <v>36</v>
      </c>
      <c r="Y275">
        <v>21.173947200000001</v>
      </c>
      <c r="Z275">
        <v>54.798000000000002</v>
      </c>
      <c r="AA275">
        <v>6</v>
      </c>
      <c r="AI275">
        <v>14.249000000000002</v>
      </c>
      <c r="AJ275">
        <v>5</v>
      </c>
      <c r="AK275">
        <v>15.489000000000001</v>
      </c>
      <c r="AL275">
        <v>3</v>
      </c>
      <c r="AM275">
        <v>0</v>
      </c>
      <c r="AN275">
        <v>1</v>
      </c>
      <c r="AO275" s="30">
        <v>11.490763200000002</v>
      </c>
      <c r="AP275" s="30">
        <v>29.738000000000003</v>
      </c>
      <c r="AQ275" s="30">
        <v>8</v>
      </c>
      <c r="AR275">
        <v>71.943815999999998</v>
      </c>
      <c r="AS275" s="20">
        <v>186.19</v>
      </c>
      <c r="AT275">
        <v>47</v>
      </c>
      <c r="AU275">
        <v>12</v>
      </c>
      <c r="AV275" t="s">
        <v>1510</v>
      </c>
    </row>
    <row r="276" spans="1:48" hidden="1" x14ac:dyDescent="0.25">
      <c r="A276" t="s">
        <v>707</v>
      </c>
      <c r="B276" t="s">
        <v>98</v>
      </c>
      <c r="C276" t="s">
        <v>98</v>
      </c>
      <c r="D276" t="s">
        <v>708</v>
      </c>
      <c r="E276" s="31" t="s">
        <v>706</v>
      </c>
      <c r="F276" s="26">
        <v>2002</v>
      </c>
      <c r="G276" t="s">
        <v>563</v>
      </c>
      <c r="H276">
        <v>221</v>
      </c>
      <c r="I276">
        <v>331680</v>
      </c>
      <c r="J276" t="s">
        <v>50</v>
      </c>
      <c r="K276" s="26" t="s">
        <v>458</v>
      </c>
      <c r="L276" t="b">
        <v>1</v>
      </c>
      <c r="M276" s="20" t="s">
        <v>1119</v>
      </c>
      <c r="N276" s="26">
        <v>169</v>
      </c>
      <c r="O276" t="s">
        <v>375</v>
      </c>
      <c r="P276">
        <v>63.522222200000002</v>
      </c>
      <c r="Q276">
        <v>-162.28805560000001</v>
      </c>
      <c r="S276" t="s">
        <v>21</v>
      </c>
      <c r="T276" s="40">
        <v>0.22084999999999999</v>
      </c>
      <c r="U276" s="40">
        <v>0.12623333333333334</v>
      </c>
      <c r="V276">
        <v>117.17550110000001</v>
      </c>
      <c r="W276">
        <v>530.56600000000003</v>
      </c>
      <c r="X276">
        <v>144</v>
      </c>
      <c r="Y276">
        <v>136.44532615</v>
      </c>
      <c r="Z276">
        <v>617.81899999999996</v>
      </c>
      <c r="AA276">
        <v>13</v>
      </c>
      <c r="AI276">
        <v>147.28799999999998</v>
      </c>
      <c r="AJ276">
        <v>13</v>
      </c>
      <c r="AK276">
        <v>12.712</v>
      </c>
      <c r="AL276">
        <v>3</v>
      </c>
      <c r="AM276">
        <v>0</v>
      </c>
      <c r="AN276">
        <v>0</v>
      </c>
      <c r="AO276" s="30">
        <v>35.335999999999991</v>
      </c>
      <c r="AP276" s="30">
        <v>159.99999999999997</v>
      </c>
      <c r="AQ276" s="30">
        <v>16</v>
      </c>
      <c r="AR276">
        <v>288.95682725</v>
      </c>
      <c r="AS276" s="20">
        <v>1308.385</v>
      </c>
      <c r="AT276">
        <v>171</v>
      </c>
      <c r="AU276">
        <v>12</v>
      </c>
      <c r="AV276" t="s">
        <v>1510</v>
      </c>
    </row>
    <row r="277" spans="1:48" hidden="1" x14ac:dyDescent="0.25">
      <c r="A277" t="s">
        <v>870</v>
      </c>
      <c r="B277" t="s">
        <v>216</v>
      </c>
      <c r="C277" t="s">
        <v>216</v>
      </c>
      <c r="D277" t="s">
        <v>873</v>
      </c>
      <c r="E277" s="31" t="s">
        <v>874</v>
      </c>
      <c r="F277" s="26">
        <v>2002</v>
      </c>
      <c r="G277" t="s">
        <v>858</v>
      </c>
      <c r="H277">
        <v>12485</v>
      </c>
      <c r="I277">
        <v>332270</v>
      </c>
      <c r="J277" t="s">
        <v>211</v>
      </c>
      <c r="K277" s="26" t="s">
        <v>374</v>
      </c>
      <c r="L277" t="b">
        <v>1</v>
      </c>
      <c r="M277" s="20" t="s">
        <v>1119</v>
      </c>
      <c r="N277" s="26">
        <v>343</v>
      </c>
      <c r="O277" t="s">
        <v>375</v>
      </c>
      <c r="P277">
        <v>61.783055599999997</v>
      </c>
      <c r="Q277">
        <v>-156.58805559999999</v>
      </c>
      <c r="S277" t="s">
        <v>21</v>
      </c>
      <c r="T277" s="40">
        <v>0.38640000000000002</v>
      </c>
      <c r="U277" s="40">
        <v>0.2382333333333333</v>
      </c>
      <c r="V277">
        <v>17.2964232</v>
      </c>
      <c r="W277">
        <v>44.762999999999998</v>
      </c>
      <c r="X277">
        <v>20</v>
      </c>
      <c r="Y277">
        <v>16.373313599999999</v>
      </c>
      <c r="Z277">
        <v>42.373999999999995</v>
      </c>
      <c r="AA277">
        <v>4</v>
      </c>
      <c r="AI277">
        <v>6.4640000000000004</v>
      </c>
      <c r="AJ277">
        <v>2</v>
      </c>
      <c r="AK277">
        <v>0.156</v>
      </c>
      <c r="AL277">
        <v>1</v>
      </c>
      <c r="AM277">
        <v>7.8E-2</v>
      </c>
      <c r="AN277">
        <v>1</v>
      </c>
      <c r="AO277" s="30">
        <v>2.5579680000000002</v>
      </c>
      <c r="AP277" s="30">
        <v>6.62</v>
      </c>
      <c r="AQ277" s="30">
        <v>3</v>
      </c>
      <c r="AR277">
        <v>36.227704799999998</v>
      </c>
      <c r="AS277" s="20">
        <v>93.835000000000008</v>
      </c>
      <c r="AT277">
        <v>27</v>
      </c>
      <c r="AU277">
        <v>12</v>
      </c>
      <c r="AV277" t="s">
        <v>1510</v>
      </c>
    </row>
    <row r="278" spans="1:48" hidden="1" x14ac:dyDescent="0.25">
      <c r="A278" t="s">
        <v>379</v>
      </c>
      <c r="B278" t="s">
        <v>1132</v>
      </c>
      <c r="C278" t="s">
        <v>31</v>
      </c>
      <c r="D278" t="s">
        <v>381</v>
      </c>
      <c r="E278" s="31" t="s">
        <v>382</v>
      </c>
      <c r="F278" s="26">
        <v>2002</v>
      </c>
      <c r="G278" t="s">
        <v>380</v>
      </c>
      <c r="H278">
        <v>219</v>
      </c>
      <c r="I278">
        <v>331050</v>
      </c>
      <c r="J278" t="s">
        <v>30</v>
      </c>
      <c r="K278" s="26" t="s">
        <v>374</v>
      </c>
      <c r="L278" t="b">
        <v>1</v>
      </c>
      <c r="M278" s="20" t="s">
        <v>1116</v>
      </c>
      <c r="N278" s="26">
        <v>2</v>
      </c>
      <c r="O278" t="s">
        <v>375</v>
      </c>
      <c r="P278">
        <v>66.565555599999996</v>
      </c>
      <c r="Q278">
        <v>-152.64555559999999</v>
      </c>
      <c r="S278" t="s">
        <v>21</v>
      </c>
      <c r="T278" s="40">
        <v>0.30356666666666665</v>
      </c>
      <c r="U278" s="40">
        <v>0.17523333333333335</v>
      </c>
      <c r="V278">
        <v>62.515608633333336</v>
      </c>
      <c r="W278">
        <v>205.93700000000001</v>
      </c>
      <c r="X278">
        <v>73</v>
      </c>
      <c r="Y278">
        <v>16.527990733333333</v>
      </c>
      <c r="Z278">
        <v>54.445999999999998</v>
      </c>
      <c r="AA278">
        <v>15</v>
      </c>
      <c r="AI278">
        <v>113.01800000000001</v>
      </c>
      <c r="AJ278">
        <v>19</v>
      </c>
      <c r="AK278">
        <v>169.40899999999999</v>
      </c>
      <c r="AL278">
        <v>4</v>
      </c>
      <c r="AM278">
        <v>0</v>
      </c>
      <c r="AN278">
        <v>0</v>
      </c>
      <c r="AO278" s="30">
        <v>85.735422966666675</v>
      </c>
      <c r="AP278" s="30">
        <v>282.42700000000002</v>
      </c>
      <c r="AQ278" s="30">
        <v>23</v>
      </c>
      <c r="AR278">
        <v>164.77902233333333</v>
      </c>
      <c r="AS278" s="20">
        <v>542.81000000000006</v>
      </c>
      <c r="AT278">
        <v>108</v>
      </c>
      <c r="AU278">
        <v>12</v>
      </c>
      <c r="AV278" t="s">
        <v>1510</v>
      </c>
    </row>
    <row r="279" spans="1:48" hidden="1" x14ac:dyDescent="0.25">
      <c r="A279" t="s">
        <v>929</v>
      </c>
      <c r="B279" t="s">
        <v>273</v>
      </c>
      <c r="C279" t="s">
        <v>273</v>
      </c>
      <c r="D279" t="s">
        <v>931</v>
      </c>
      <c r="E279" s="31" t="s">
        <v>932</v>
      </c>
      <c r="F279" s="26">
        <v>2002</v>
      </c>
      <c r="G279" t="s">
        <v>930</v>
      </c>
      <c r="H279" t="s">
        <v>582</v>
      </c>
      <c r="I279">
        <v>332580</v>
      </c>
      <c r="J279" t="s">
        <v>272</v>
      </c>
      <c r="K279" s="26" t="s">
        <v>458</v>
      </c>
      <c r="L279" t="b">
        <v>1</v>
      </c>
      <c r="M279" s="20" t="s">
        <v>1118</v>
      </c>
      <c r="N279" s="26">
        <v>394</v>
      </c>
      <c r="O279" t="s">
        <v>375</v>
      </c>
      <c r="P279">
        <v>62.9886111</v>
      </c>
      <c r="Q279">
        <v>-156.06416669999999</v>
      </c>
      <c r="S279" t="s">
        <v>21</v>
      </c>
      <c r="T279" s="40">
        <v>0.2805833333333333</v>
      </c>
      <c r="U279" s="40">
        <v>0.21350000000000002</v>
      </c>
      <c r="V279">
        <v>19.854357249999996</v>
      </c>
      <c r="W279">
        <v>70.760999999999996</v>
      </c>
      <c r="X279">
        <v>26</v>
      </c>
      <c r="Y279">
        <v>25.44301608333333</v>
      </c>
      <c r="Z279">
        <v>90.679000000000002</v>
      </c>
      <c r="AA279">
        <v>15</v>
      </c>
      <c r="AI279">
        <v>44.27000000000001</v>
      </c>
      <c r="AJ279">
        <v>6</v>
      </c>
      <c r="AK279">
        <v>3.2549999999999994</v>
      </c>
      <c r="AL279">
        <v>1</v>
      </c>
      <c r="AM279">
        <v>2.4500000000000002</v>
      </c>
      <c r="AN279">
        <v>1</v>
      </c>
      <c r="AO279" s="30">
        <v>13.334722916666669</v>
      </c>
      <c r="AP279" s="30">
        <v>47.525000000000013</v>
      </c>
      <c r="AQ279" s="30">
        <v>7</v>
      </c>
      <c r="AR279">
        <v>58.632096249999989</v>
      </c>
      <c r="AS279" s="20">
        <v>211.41499999999994</v>
      </c>
      <c r="AT279">
        <v>48</v>
      </c>
      <c r="AU279">
        <v>12</v>
      </c>
      <c r="AV279" t="s">
        <v>1510</v>
      </c>
    </row>
    <row r="280" spans="1:48" hidden="1" x14ac:dyDescent="0.25">
      <c r="A280" t="s">
        <v>527</v>
      </c>
      <c r="B280" t="s">
        <v>277</v>
      </c>
      <c r="C280" t="s">
        <v>277</v>
      </c>
      <c r="D280" t="s">
        <v>529</v>
      </c>
      <c r="E280" s="31" t="s">
        <v>530</v>
      </c>
      <c r="F280" s="26">
        <v>2002</v>
      </c>
      <c r="G280" t="s">
        <v>528</v>
      </c>
      <c r="H280">
        <v>18474</v>
      </c>
      <c r="I280">
        <v>332600</v>
      </c>
      <c r="J280" t="s">
        <v>276</v>
      </c>
      <c r="K280" s="26" t="s">
        <v>374</v>
      </c>
      <c r="L280" t="b">
        <v>1</v>
      </c>
      <c r="M280" s="20" t="s">
        <v>1116</v>
      </c>
      <c r="N280" s="26">
        <v>92</v>
      </c>
      <c r="O280" t="s">
        <v>375</v>
      </c>
      <c r="P280">
        <v>65.171944400000001</v>
      </c>
      <c r="Q280">
        <v>-152.07888890000001</v>
      </c>
      <c r="S280" t="s">
        <v>21</v>
      </c>
      <c r="T280" s="40">
        <v>0.31546666666666662</v>
      </c>
      <c r="U280" s="40">
        <v>0.19605833333333333</v>
      </c>
      <c r="V280">
        <v>99.339506933333311</v>
      </c>
      <c r="W280">
        <v>314.89699999999999</v>
      </c>
      <c r="X280">
        <v>119</v>
      </c>
      <c r="Y280">
        <v>160.54035573333331</v>
      </c>
      <c r="Z280">
        <v>508.89800000000002</v>
      </c>
      <c r="AA280">
        <v>47</v>
      </c>
      <c r="AI280">
        <v>85.375999999999991</v>
      </c>
      <c r="AJ280">
        <v>10</v>
      </c>
      <c r="AK280">
        <v>263.16500000000002</v>
      </c>
      <c r="AL280">
        <v>9</v>
      </c>
      <c r="AM280">
        <v>0</v>
      </c>
      <c r="AN280">
        <v>0</v>
      </c>
      <c r="AO280" s="30">
        <v>109.95306746666665</v>
      </c>
      <c r="AP280" s="30">
        <v>348.541</v>
      </c>
      <c r="AQ280" s="30">
        <v>19</v>
      </c>
      <c r="AR280">
        <v>369.83293013333326</v>
      </c>
      <c r="AS280" s="20">
        <v>1172.336</v>
      </c>
      <c r="AT280">
        <v>177</v>
      </c>
      <c r="AU280">
        <v>12</v>
      </c>
      <c r="AV280" t="s">
        <v>1510</v>
      </c>
    </row>
    <row r="281" spans="1:48" hidden="1" x14ac:dyDescent="0.25">
      <c r="A281" t="s">
        <v>999</v>
      </c>
      <c r="B281" t="s">
        <v>279</v>
      </c>
      <c r="C281" t="s">
        <v>279</v>
      </c>
      <c r="D281" t="s">
        <v>1001</v>
      </c>
      <c r="E281" s="31" t="s">
        <v>1002</v>
      </c>
      <c r="F281" s="26">
        <v>2002</v>
      </c>
      <c r="G281" t="s">
        <v>1000</v>
      </c>
      <c r="H281">
        <v>18480</v>
      </c>
      <c r="I281">
        <v>332610</v>
      </c>
      <c r="J281" t="s">
        <v>278</v>
      </c>
      <c r="K281" s="26" t="s">
        <v>458</v>
      </c>
      <c r="L281" t="b">
        <v>1</v>
      </c>
      <c r="M281" s="20" t="s">
        <v>1116</v>
      </c>
      <c r="N281" s="26">
        <v>586</v>
      </c>
      <c r="O281" t="s">
        <v>375</v>
      </c>
      <c r="P281">
        <v>60.864722200000003</v>
      </c>
      <c r="Q281">
        <v>-146.67861110000001</v>
      </c>
      <c r="S281" t="s">
        <v>21</v>
      </c>
      <c r="T281" s="40">
        <v>0</v>
      </c>
      <c r="U281" s="40">
        <v>0</v>
      </c>
      <c r="V281">
        <v>0</v>
      </c>
      <c r="W281">
        <v>62.706000000000003</v>
      </c>
      <c r="X281">
        <v>36</v>
      </c>
      <c r="Y281">
        <v>0</v>
      </c>
      <c r="Z281">
        <v>16.813000000000002</v>
      </c>
      <c r="AA281">
        <v>9</v>
      </c>
      <c r="AI281">
        <v>22.149000000000001</v>
      </c>
      <c r="AJ281">
        <v>9</v>
      </c>
      <c r="AK281">
        <v>45.528999999999996</v>
      </c>
      <c r="AL281">
        <v>6</v>
      </c>
      <c r="AM281">
        <v>0.75900000000000001</v>
      </c>
      <c r="AN281">
        <v>3</v>
      </c>
      <c r="AO281" s="30">
        <v>0</v>
      </c>
      <c r="AP281" s="30">
        <v>67.677999999999997</v>
      </c>
      <c r="AQ281" s="30">
        <v>15</v>
      </c>
      <c r="AR281">
        <v>0</v>
      </c>
      <c r="AS281" s="20">
        <v>147.95600000000002</v>
      </c>
      <c r="AT281">
        <v>58</v>
      </c>
      <c r="AU281">
        <v>12</v>
      </c>
      <c r="AV281" t="s">
        <v>1510</v>
      </c>
    </row>
    <row r="282" spans="1:48" hidden="1" x14ac:dyDescent="0.25">
      <c r="A282" t="s">
        <v>504</v>
      </c>
      <c r="B282" t="s">
        <v>99</v>
      </c>
      <c r="C282" t="s">
        <v>99</v>
      </c>
      <c r="D282" t="s">
        <v>507</v>
      </c>
      <c r="E282" s="31" t="s">
        <v>508</v>
      </c>
      <c r="F282" s="26">
        <v>2002</v>
      </c>
      <c r="G282" t="s">
        <v>505</v>
      </c>
      <c r="H282">
        <v>18521</v>
      </c>
      <c r="I282">
        <v>331685</v>
      </c>
      <c r="J282" t="s">
        <v>506</v>
      </c>
      <c r="K282" s="26" t="s">
        <v>374</v>
      </c>
      <c r="L282" t="b">
        <v>1</v>
      </c>
      <c r="M282" s="20" t="s">
        <v>1116</v>
      </c>
      <c r="N282" s="26">
        <v>61</v>
      </c>
      <c r="O282" t="s">
        <v>489</v>
      </c>
      <c r="P282">
        <v>65.263611100000006</v>
      </c>
      <c r="Q282">
        <v>-166.3608333</v>
      </c>
      <c r="S282" t="s">
        <v>21</v>
      </c>
      <c r="T282" s="40">
        <v>0.32019166666666671</v>
      </c>
      <c r="U282" s="40">
        <v>0.17202499999999998</v>
      </c>
      <c r="V282">
        <v>93.243015250000028</v>
      </c>
      <c r="W282">
        <v>291.21000000000004</v>
      </c>
      <c r="X282">
        <v>74</v>
      </c>
      <c r="Y282">
        <v>131.94938487500002</v>
      </c>
      <c r="Z282">
        <v>412.09500000000003</v>
      </c>
      <c r="AA282">
        <v>22</v>
      </c>
      <c r="AI282">
        <v>42.492999999999995</v>
      </c>
      <c r="AJ282">
        <v>5</v>
      </c>
      <c r="AK282">
        <v>25.316000000000003</v>
      </c>
      <c r="AL282">
        <v>3</v>
      </c>
      <c r="AM282">
        <v>0</v>
      </c>
      <c r="AN282">
        <v>0</v>
      </c>
      <c r="AO282" s="30">
        <v>21.711876725000003</v>
      </c>
      <c r="AP282" s="30">
        <v>67.808999999999997</v>
      </c>
      <c r="AQ282" s="30">
        <v>8</v>
      </c>
      <c r="AR282">
        <v>246.90427685000003</v>
      </c>
      <c r="AS282" s="20">
        <v>771.11399999999992</v>
      </c>
      <c r="AT282">
        <v>102</v>
      </c>
      <c r="AU282">
        <v>12</v>
      </c>
      <c r="AV282" t="s">
        <v>1510</v>
      </c>
    </row>
    <row r="283" spans="1:48" hidden="1" x14ac:dyDescent="0.25">
      <c r="A283" t="s">
        <v>893</v>
      </c>
      <c r="B283" t="s">
        <v>287</v>
      </c>
      <c r="C283" t="s">
        <v>287</v>
      </c>
      <c r="D283" t="s">
        <v>895</v>
      </c>
      <c r="E283" s="31" t="s">
        <v>896</v>
      </c>
      <c r="F283" s="26">
        <v>2002</v>
      </c>
      <c r="G283" t="s">
        <v>894</v>
      </c>
      <c r="H283">
        <v>18541</v>
      </c>
      <c r="I283">
        <v>332630</v>
      </c>
      <c r="J283" t="s">
        <v>286</v>
      </c>
      <c r="K283" s="26" t="s">
        <v>458</v>
      </c>
      <c r="L283" t="b">
        <v>1</v>
      </c>
      <c r="M283" s="20" t="s">
        <v>1118</v>
      </c>
      <c r="N283" s="26">
        <v>363</v>
      </c>
      <c r="O283" t="s">
        <v>375</v>
      </c>
      <c r="P283">
        <v>57.780833299999998</v>
      </c>
      <c r="Q283">
        <v>-135.2188889</v>
      </c>
      <c r="S283" t="s">
        <v>21</v>
      </c>
      <c r="T283" s="40">
        <v>0.18666666666666668</v>
      </c>
      <c r="U283" s="40">
        <v>0.11480000000000001</v>
      </c>
      <c r="V283">
        <v>40.487813333333342</v>
      </c>
      <c r="W283">
        <v>216.89900000000003</v>
      </c>
      <c r="X283">
        <v>98</v>
      </c>
      <c r="Y283">
        <v>26.594026666666672</v>
      </c>
      <c r="Z283">
        <v>142.46800000000002</v>
      </c>
      <c r="AA283">
        <v>27</v>
      </c>
      <c r="AI283">
        <v>36.622</v>
      </c>
      <c r="AJ283">
        <v>10</v>
      </c>
      <c r="AK283">
        <v>1.8119999999999998</v>
      </c>
      <c r="AL283">
        <v>1</v>
      </c>
      <c r="AM283">
        <v>0</v>
      </c>
      <c r="AN283">
        <v>0</v>
      </c>
      <c r="AO283" s="30">
        <v>7.1743466666666666</v>
      </c>
      <c r="AP283" s="30">
        <v>38.433999999999997</v>
      </c>
      <c r="AQ283" s="30">
        <v>11</v>
      </c>
      <c r="AR283">
        <v>74.256186666666679</v>
      </c>
      <c r="AS283" s="20">
        <v>397.80100000000004</v>
      </c>
      <c r="AT283">
        <v>135</v>
      </c>
      <c r="AU283">
        <v>12</v>
      </c>
      <c r="AV283" t="s">
        <v>1510</v>
      </c>
    </row>
    <row r="284" spans="1:48" hidden="1" x14ac:dyDescent="0.25">
      <c r="A284" t="s">
        <v>435</v>
      </c>
      <c r="B284" t="s">
        <v>46</v>
      </c>
      <c r="C284" t="s">
        <v>46</v>
      </c>
      <c r="D284" t="s">
        <v>436</v>
      </c>
      <c r="E284" s="31" t="s">
        <v>437</v>
      </c>
      <c r="F284" s="26">
        <v>2002</v>
      </c>
      <c r="G284" t="s">
        <v>380</v>
      </c>
      <c r="H284">
        <v>219</v>
      </c>
      <c r="I284">
        <v>331200</v>
      </c>
      <c r="J284" t="s">
        <v>30</v>
      </c>
      <c r="K284" s="26" t="s">
        <v>374</v>
      </c>
      <c r="L284" t="b">
        <v>1</v>
      </c>
      <c r="M284" s="20" t="s">
        <v>1116</v>
      </c>
      <c r="N284" s="26">
        <v>2</v>
      </c>
      <c r="O284" t="s">
        <v>375</v>
      </c>
      <c r="P284">
        <v>63.135051199999999</v>
      </c>
      <c r="Q284">
        <v>-142.52387959999999</v>
      </c>
      <c r="S284" t="s">
        <v>21</v>
      </c>
      <c r="T284" s="40">
        <v>0.24360000000000004</v>
      </c>
      <c r="U284" s="40">
        <v>0.13720000000000002</v>
      </c>
      <c r="V284">
        <v>40.790089200000004</v>
      </c>
      <c r="W284">
        <v>167.447</v>
      </c>
      <c r="X284">
        <v>49</v>
      </c>
      <c r="Y284">
        <v>6.7141032000000003</v>
      </c>
      <c r="Z284">
        <v>27.561999999999998</v>
      </c>
      <c r="AA284">
        <v>7</v>
      </c>
      <c r="AI284">
        <v>60.896000000000008</v>
      </c>
      <c r="AJ284">
        <v>3</v>
      </c>
      <c r="AK284">
        <v>129.755</v>
      </c>
      <c r="AL284">
        <v>2</v>
      </c>
      <c r="AM284">
        <v>0</v>
      </c>
      <c r="AN284">
        <v>0</v>
      </c>
      <c r="AO284" s="30">
        <v>46.442583600000013</v>
      </c>
      <c r="AP284" s="30">
        <v>190.65100000000001</v>
      </c>
      <c r="AQ284" s="30">
        <v>5</v>
      </c>
      <c r="AR284">
        <v>93.946776000000028</v>
      </c>
      <c r="AS284" s="20">
        <v>385.66</v>
      </c>
      <c r="AT284">
        <v>59</v>
      </c>
      <c r="AU284">
        <v>12</v>
      </c>
      <c r="AV284" t="s">
        <v>1510</v>
      </c>
    </row>
    <row r="285" spans="1:48" hidden="1" x14ac:dyDescent="0.25">
      <c r="A285" t="s">
        <v>423</v>
      </c>
      <c r="B285" t="s">
        <v>1152</v>
      </c>
      <c r="C285" t="s">
        <v>47</v>
      </c>
      <c r="D285" t="s">
        <v>424</v>
      </c>
      <c r="E285" s="31" t="s">
        <v>422</v>
      </c>
      <c r="F285" s="26">
        <v>2002</v>
      </c>
      <c r="G285" t="s">
        <v>380</v>
      </c>
      <c r="H285">
        <v>219</v>
      </c>
      <c r="I285">
        <v>331210</v>
      </c>
      <c r="J285" t="s">
        <v>30</v>
      </c>
      <c r="K285" s="26" t="s">
        <v>374</v>
      </c>
      <c r="L285" t="b">
        <v>1</v>
      </c>
      <c r="M285" s="20" t="s">
        <v>1116</v>
      </c>
      <c r="N285" s="26">
        <v>2</v>
      </c>
      <c r="O285" t="s">
        <v>375</v>
      </c>
      <c r="P285">
        <v>55.687777799999999</v>
      </c>
      <c r="Q285">
        <v>-132.52222219999999</v>
      </c>
      <c r="S285" t="s">
        <v>21</v>
      </c>
      <c r="T285" s="40">
        <v>0</v>
      </c>
      <c r="U285" s="40">
        <v>0</v>
      </c>
      <c r="V285">
        <v>0</v>
      </c>
      <c r="W285">
        <v>996.63800000000003</v>
      </c>
      <c r="X285">
        <v>266</v>
      </c>
      <c r="Y285">
        <v>0</v>
      </c>
      <c r="Z285">
        <v>582.803</v>
      </c>
      <c r="AA285">
        <v>64</v>
      </c>
      <c r="AI285">
        <v>380.149</v>
      </c>
      <c r="AJ285">
        <v>31</v>
      </c>
      <c r="AK285">
        <v>554.43200000000002</v>
      </c>
      <c r="AL285">
        <v>34</v>
      </c>
      <c r="AM285">
        <v>0</v>
      </c>
      <c r="AN285">
        <v>0</v>
      </c>
      <c r="AO285" s="30">
        <v>0</v>
      </c>
      <c r="AP285" s="30">
        <v>934.58100000000002</v>
      </c>
      <c r="AQ285" s="30">
        <v>65</v>
      </c>
      <c r="AR285">
        <v>0</v>
      </c>
      <c r="AS285" s="20">
        <v>2514.0220000000004</v>
      </c>
      <c r="AT285">
        <v>390</v>
      </c>
      <c r="AU285">
        <v>12</v>
      </c>
      <c r="AV285" t="s">
        <v>1510</v>
      </c>
    </row>
    <row r="286" spans="1:48" hidden="1" x14ac:dyDescent="0.25">
      <c r="A286" t="s">
        <v>709</v>
      </c>
      <c r="B286" t="s">
        <v>100</v>
      </c>
      <c r="C286" t="s">
        <v>100</v>
      </c>
      <c r="D286" t="s">
        <v>710</v>
      </c>
      <c r="E286" s="31" t="s">
        <v>711</v>
      </c>
      <c r="F286" s="26">
        <v>2002</v>
      </c>
      <c r="G286" t="s">
        <v>563</v>
      </c>
      <c r="H286">
        <v>221</v>
      </c>
      <c r="I286">
        <v>331690</v>
      </c>
      <c r="J286" t="s">
        <v>50</v>
      </c>
      <c r="K286" s="26" t="s">
        <v>458</v>
      </c>
      <c r="L286" t="b">
        <v>1</v>
      </c>
      <c r="M286" s="20" t="s">
        <v>1119</v>
      </c>
      <c r="N286" s="26">
        <v>169</v>
      </c>
      <c r="O286" t="s">
        <v>375</v>
      </c>
      <c r="P286">
        <v>59.061944400000002</v>
      </c>
      <c r="Q286">
        <v>-160.37638889999999</v>
      </c>
      <c r="S286" t="s">
        <v>21</v>
      </c>
      <c r="T286" s="40">
        <v>0.22394166666666671</v>
      </c>
      <c r="U286" s="40">
        <v>0.12739999999999999</v>
      </c>
      <c r="V286">
        <v>243.16414750833337</v>
      </c>
      <c r="W286">
        <v>1085.837</v>
      </c>
      <c r="X286">
        <v>252</v>
      </c>
      <c r="Y286">
        <v>180.190855075</v>
      </c>
      <c r="Z286">
        <v>804.63299999999992</v>
      </c>
      <c r="AA286">
        <v>22</v>
      </c>
      <c r="AI286">
        <v>293.125</v>
      </c>
      <c r="AJ286">
        <v>22</v>
      </c>
      <c r="AK286">
        <v>69.01400000000001</v>
      </c>
      <c r="AL286">
        <v>7</v>
      </c>
      <c r="AM286">
        <v>0</v>
      </c>
      <c r="AN286">
        <v>0</v>
      </c>
      <c r="AO286" s="30">
        <v>81.098011225000022</v>
      </c>
      <c r="AP286" s="30">
        <v>362.13900000000001</v>
      </c>
      <c r="AQ286" s="30">
        <v>29</v>
      </c>
      <c r="AR286">
        <v>504.45301380833337</v>
      </c>
      <c r="AS286" s="20">
        <v>2252.6089999999999</v>
      </c>
      <c r="AT286">
        <v>299</v>
      </c>
      <c r="AU286">
        <v>12</v>
      </c>
      <c r="AV286" t="s">
        <v>1510</v>
      </c>
    </row>
    <row r="287" spans="1:48" hidden="1" x14ac:dyDescent="0.25">
      <c r="A287" t="s">
        <v>440</v>
      </c>
      <c r="B287" t="s">
        <v>1153</v>
      </c>
      <c r="C287" t="s">
        <v>48</v>
      </c>
      <c r="D287" t="s">
        <v>441</v>
      </c>
      <c r="E287" s="31" t="s">
        <v>439</v>
      </c>
      <c r="F287" s="26">
        <v>2002</v>
      </c>
      <c r="G287" t="s">
        <v>380</v>
      </c>
      <c r="H287">
        <v>219</v>
      </c>
      <c r="I287">
        <v>331220</v>
      </c>
      <c r="J287" t="s">
        <v>30</v>
      </c>
      <c r="K287" s="26" t="s">
        <v>374</v>
      </c>
      <c r="L287" t="b">
        <v>1</v>
      </c>
      <c r="M287" s="20" t="s">
        <v>1116</v>
      </c>
      <c r="N287" s="26">
        <v>2</v>
      </c>
      <c r="O287" t="s">
        <v>375</v>
      </c>
      <c r="P287">
        <v>63.336666700000002</v>
      </c>
      <c r="Q287">
        <v>-142.9855556</v>
      </c>
      <c r="S287" t="s">
        <v>21</v>
      </c>
      <c r="T287" s="40">
        <v>0.14752499999999999</v>
      </c>
      <c r="U287" s="40">
        <v>0.12290833333333336</v>
      </c>
      <c r="V287">
        <v>558.96189824999999</v>
      </c>
      <c r="W287">
        <v>3788.9300000000003</v>
      </c>
      <c r="X287">
        <v>676</v>
      </c>
      <c r="Y287">
        <v>505.41445395</v>
      </c>
      <c r="Z287">
        <v>3425.9580000000001</v>
      </c>
      <c r="AA287">
        <v>158</v>
      </c>
      <c r="AI287">
        <v>86.85799999999999</v>
      </c>
      <c r="AJ287">
        <v>10</v>
      </c>
      <c r="AK287">
        <v>2988.0219999999999</v>
      </c>
      <c r="AL287">
        <v>48</v>
      </c>
      <c r="AM287">
        <v>0</v>
      </c>
      <c r="AN287">
        <v>0</v>
      </c>
      <c r="AO287" s="30">
        <v>453.62167199999999</v>
      </c>
      <c r="AP287" s="30">
        <v>3074.88</v>
      </c>
      <c r="AQ287" s="30">
        <v>58</v>
      </c>
      <c r="AR287">
        <v>1517.9980242000001</v>
      </c>
      <c r="AS287" s="20">
        <v>10289.768</v>
      </c>
      <c r="AT287">
        <v>884</v>
      </c>
      <c r="AU287">
        <v>10</v>
      </c>
      <c r="AV287" t="s">
        <v>1510</v>
      </c>
    </row>
    <row r="288" spans="1:48" hidden="1" x14ac:dyDescent="0.25">
      <c r="A288" t="s">
        <v>714</v>
      </c>
      <c r="B288" t="s">
        <v>101</v>
      </c>
      <c r="C288" t="s">
        <v>101</v>
      </c>
      <c r="D288" t="s">
        <v>715</v>
      </c>
      <c r="E288" s="31" t="s">
        <v>713</v>
      </c>
      <c r="F288" s="26">
        <v>2002</v>
      </c>
      <c r="G288" t="s">
        <v>563</v>
      </c>
      <c r="H288">
        <v>221</v>
      </c>
      <c r="I288">
        <v>331700</v>
      </c>
      <c r="J288" t="s">
        <v>50</v>
      </c>
      <c r="K288" s="26" t="s">
        <v>458</v>
      </c>
      <c r="L288" t="b">
        <v>1</v>
      </c>
      <c r="M288" s="20" t="s">
        <v>1119</v>
      </c>
      <c r="N288" s="26">
        <v>169</v>
      </c>
      <c r="O288" t="s">
        <v>375</v>
      </c>
      <c r="P288">
        <v>60.533775200000001</v>
      </c>
      <c r="Q288">
        <v>-165.1036627</v>
      </c>
      <c r="S288" t="s">
        <v>21</v>
      </c>
      <c r="T288" s="40">
        <v>0.22469999999999998</v>
      </c>
      <c r="U288" s="40">
        <v>0.12769166666666668</v>
      </c>
      <c r="V288">
        <v>122.73248819999999</v>
      </c>
      <c r="W288">
        <v>546.20600000000002</v>
      </c>
      <c r="X288">
        <v>121</v>
      </c>
      <c r="Y288">
        <v>101.15544600000001</v>
      </c>
      <c r="Z288">
        <v>450.18000000000006</v>
      </c>
      <c r="AA288">
        <v>14</v>
      </c>
      <c r="AI288">
        <v>132.958</v>
      </c>
      <c r="AJ288">
        <v>10</v>
      </c>
      <c r="AK288">
        <v>20.833999999999996</v>
      </c>
      <c r="AL288">
        <v>4</v>
      </c>
      <c r="AM288">
        <v>0</v>
      </c>
      <c r="AN288">
        <v>0</v>
      </c>
      <c r="AO288" s="30">
        <v>34.5570624</v>
      </c>
      <c r="AP288" s="30">
        <v>153.792</v>
      </c>
      <c r="AQ288" s="30">
        <v>14</v>
      </c>
      <c r="AR288">
        <v>258.44499660000002</v>
      </c>
      <c r="AS288" s="20">
        <v>1150.1780000000001</v>
      </c>
      <c r="AT288">
        <v>148</v>
      </c>
      <c r="AU288">
        <v>12</v>
      </c>
      <c r="AV288" t="s">
        <v>1510</v>
      </c>
    </row>
    <row r="289" spans="1:48" hidden="1" x14ac:dyDescent="0.25">
      <c r="A289" t="s">
        <v>566</v>
      </c>
      <c r="B289" t="s">
        <v>52</v>
      </c>
      <c r="C289" t="s">
        <v>52</v>
      </c>
      <c r="D289" t="s">
        <v>567</v>
      </c>
      <c r="E289" s="31" t="s">
        <v>568</v>
      </c>
      <c r="F289" s="26">
        <v>2002</v>
      </c>
      <c r="G289" t="s">
        <v>563</v>
      </c>
      <c r="H289">
        <v>221</v>
      </c>
      <c r="I289">
        <v>331250</v>
      </c>
      <c r="J289" t="s">
        <v>50</v>
      </c>
      <c r="K289" s="26" t="s">
        <v>458</v>
      </c>
      <c r="L289" t="b">
        <v>1</v>
      </c>
      <c r="M289" s="20" t="s">
        <v>1119</v>
      </c>
      <c r="N289" s="26">
        <v>169</v>
      </c>
      <c r="O289" t="s">
        <v>375</v>
      </c>
      <c r="P289">
        <v>67.086111099999997</v>
      </c>
      <c r="Q289">
        <v>-157.85138889999999</v>
      </c>
      <c r="S289" t="s">
        <v>21</v>
      </c>
      <c r="T289" s="40">
        <v>0.24750833333333336</v>
      </c>
      <c r="U289" s="40">
        <v>0.13620833333333335</v>
      </c>
      <c r="V289">
        <v>104.35792861666668</v>
      </c>
      <c r="W289">
        <v>421.63400000000001</v>
      </c>
      <c r="X289">
        <v>93</v>
      </c>
      <c r="Y289">
        <v>110.82284628333333</v>
      </c>
      <c r="Z289">
        <v>447.75399999999996</v>
      </c>
      <c r="AA289">
        <v>14</v>
      </c>
      <c r="AI289">
        <v>171.66500000000002</v>
      </c>
      <c r="AJ289">
        <v>12</v>
      </c>
      <c r="AK289">
        <v>70.013000000000005</v>
      </c>
      <c r="AL289">
        <v>4</v>
      </c>
      <c r="AM289">
        <v>0</v>
      </c>
      <c r="AN289">
        <v>0</v>
      </c>
      <c r="AO289" s="30">
        <v>59.817318983333344</v>
      </c>
      <c r="AP289" s="30">
        <v>241.67800000000003</v>
      </c>
      <c r="AQ289" s="30">
        <v>16</v>
      </c>
      <c r="AR289">
        <v>274.99809388333335</v>
      </c>
      <c r="AS289" s="20">
        <v>1111.066</v>
      </c>
      <c r="AT289">
        <v>121</v>
      </c>
      <c r="AU289">
        <v>12</v>
      </c>
      <c r="AV289" t="s">
        <v>1510</v>
      </c>
    </row>
    <row r="290" spans="1:48" hidden="1" x14ac:dyDescent="0.25">
      <c r="A290" t="s">
        <v>1035</v>
      </c>
      <c r="B290" t="s">
        <v>289</v>
      </c>
      <c r="C290" t="s">
        <v>289</v>
      </c>
      <c r="D290" t="s">
        <v>1037</v>
      </c>
      <c r="E290" s="31" t="s">
        <v>1038</v>
      </c>
      <c r="F290" s="26">
        <v>2002</v>
      </c>
      <c r="G290" t="s">
        <v>1036</v>
      </c>
      <c r="H290" t="s">
        <v>582</v>
      </c>
      <c r="I290">
        <v>332710</v>
      </c>
      <c r="J290" t="s">
        <v>288</v>
      </c>
      <c r="K290" s="26" t="s">
        <v>458</v>
      </c>
      <c r="L290" t="b">
        <v>1</v>
      </c>
      <c r="M290" s="20" t="s">
        <v>1116</v>
      </c>
      <c r="N290" s="26">
        <v>664</v>
      </c>
      <c r="O290" t="s">
        <v>375</v>
      </c>
      <c r="P290">
        <v>61.102499999999999</v>
      </c>
      <c r="Q290">
        <v>-160.96166669999999</v>
      </c>
      <c r="S290" t="s">
        <v>21</v>
      </c>
      <c r="T290" s="40">
        <v>0.23333333333333331</v>
      </c>
      <c r="U290" s="40">
        <v>0.158725</v>
      </c>
      <c r="V290">
        <v>62.284366666666656</v>
      </c>
      <c r="W290">
        <v>266.93299999999999</v>
      </c>
      <c r="X290">
        <v>77</v>
      </c>
      <c r="Y290">
        <v>21.899033333333332</v>
      </c>
      <c r="Z290">
        <v>93.853000000000009</v>
      </c>
      <c r="AA290">
        <v>5</v>
      </c>
      <c r="AI290">
        <v>45.940999999999995</v>
      </c>
      <c r="AJ290">
        <v>4</v>
      </c>
      <c r="AK290">
        <v>6.21</v>
      </c>
      <c r="AL290">
        <v>2</v>
      </c>
      <c r="AM290">
        <v>11.284000000000001</v>
      </c>
      <c r="AN290">
        <v>3</v>
      </c>
      <c r="AO290" s="30">
        <v>12.168566666666665</v>
      </c>
      <c r="AP290" s="30">
        <v>52.150999999999996</v>
      </c>
      <c r="AQ290" s="30">
        <v>6</v>
      </c>
      <c r="AR290">
        <v>96.351966666666655</v>
      </c>
      <c r="AS290" s="20">
        <v>424.221</v>
      </c>
      <c r="AT290">
        <v>91</v>
      </c>
      <c r="AU290">
        <v>12</v>
      </c>
      <c r="AV290" t="s">
        <v>1510</v>
      </c>
    </row>
    <row r="291" spans="1:48" hidden="1" x14ac:dyDescent="0.25">
      <c r="A291" t="s">
        <v>875</v>
      </c>
      <c r="B291" t="s">
        <v>291</v>
      </c>
      <c r="C291" t="s">
        <v>291</v>
      </c>
      <c r="D291" t="s">
        <v>877</v>
      </c>
      <c r="E291" s="31" t="s">
        <v>878</v>
      </c>
      <c r="F291" s="26">
        <v>2002</v>
      </c>
      <c r="G291" t="s">
        <v>876</v>
      </c>
      <c r="H291">
        <v>19267</v>
      </c>
      <c r="I291">
        <v>332720</v>
      </c>
      <c r="J291" t="s">
        <v>290</v>
      </c>
      <c r="K291" s="26" t="s">
        <v>458</v>
      </c>
      <c r="L291" t="b">
        <v>1</v>
      </c>
      <c r="M291" s="20" t="s">
        <v>1119</v>
      </c>
      <c r="N291" s="26">
        <v>344</v>
      </c>
      <c r="O291" t="s">
        <v>375</v>
      </c>
      <c r="P291">
        <v>60.3430556</v>
      </c>
      <c r="Q291">
        <v>-162.66305560000001</v>
      </c>
      <c r="S291" t="s">
        <v>21</v>
      </c>
      <c r="T291" s="40">
        <v>0.26833333333333337</v>
      </c>
      <c r="U291" s="40">
        <v>0.21015833333333331</v>
      </c>
      <c r="V291">
        <v>103.39312666666669</v>
      </c>
      <c r="W291">
        <v>385.31600000000003</v>
      </c>
      <c r="X291">
        <v>83</v>
      </c>
      <c r="Y291">
        <v>63.623711666666679</v>
      </c>
      <c r="Z291">
        <v>237.10700000000003</v>
      </c>
      <c r="AA291">
        <v>11</v>
      </c>
      <c r="AI291">
        <v>51.457000000000008</v>
      </c>
      <c r="AJ291">
        <v>5</v>
      </c>
      <c r="AK291">
        <v>15.858000000000001</v>
      </c>
      <c r="AL291">
        <v>9</v>
      </c>
      <c r="AM291">
        <v>27.815999999999995</v>
      </c>
      <c r="AN291">
        <v>8</v>
      </c>
      <c r="AO291" s="30">
        <v>18.062858333333338</v>
      </c>
      <c r="AP291" s="30">
        <v>67.315000000000012</v>
      </c>
      <c r="AQ291" s="30">
        <v>14</v>
      </c>
      <c r="AR291">
        <v>185.07969666666671</v>
      </c>
      <c r="AS291" s="20">
        <v>717.55399999999986</v>
      </c>
      <c r="AT291">
        <v>114</v>
      </c>
      <c r="AU291">
        <v>12</v>
      </c>
      <c r="AV291" t="s">
        <v>1510</v>
      </c>
    </row>
    <row r="292" spans="1:48" hidden="1" x14ac:dyDescent="0.25">
      <c r="A292" t="s">
        <v>717</v>
      </c>
      <c r="B292" t="s">
        <v>102</v>
      </c>
      <c r="C292" t="s">
        <v>102</v>
      </c>
      <c r="D292" t="s">
        <v>718</v>
      </c>
      <c r="E292" s="31" t="s">
        <v>719</v>
      </c>
      <c r="F292" s="26">
        <v>2002</v>
      </c>
      <c r="G292" t="s">
        <v>563</v>
      </c>
      <c r="H292">
        <v>221</v>
      </c>
      <c r="I292">
        <v>331710</v>
      </c>
      <c r="J292" t="s">
        <v>50</v>
      </c>
      <c r="K292" s="26" t="s">
        <v>458</v>
      </c>
      <c r="L292" t="b">
        <v>1</v>
      </c>
      <c r="M292" s="20" t="s">
        <v>1119</v>
      </c>
      <c r="N292" s="26">
        <v>169</v>
      </c>
      <c r="O292" t="s">
        <v>375</v>
      </c>
      <c r="P292">
        <v>60.585555599999999</v>
      </c>
      <c r="Q292">
        <v>-165.25583330000001</v>
      </c>
      <c r="S292" t="s">
        <v>21</v>
      </c>
      <c r="T292" s="40">
        <v>0.2279083333333333</v>
      </c>
      <c r="U292" s="40">
        <v>0.12885833333333335</v>
      </c>
      <c r="V292">
        <v>78.425080766666639</v>
      </c>
      <c r="W292">
        <v>344.10799999999995</v>
      </c>
      <c r="X292">
        <v>97</v>
      </c>
      <c r="Y292">
        <v>73.286431574999995</v>
      </c>
      <c r="Z292">
        <v>321.56100000000004</v>
      </c>
      <c r="AA292">
        <v>12</v>
      </c>
      <c r="AI292">
        <v>78.866</v>
      </c>
      <c r="AJ292">
        <v>12</v>
      </c>
      <c r="AK292">
        <v>22.122</v>
      </c>
      <c r="AL292">
        <v>4</v>
      </c>
      <c r="AM292">
        <v>0</v>
      </c>
      <c r="AN292">
        <v>0</v>
      </c>
      <c r="AO292" s="30">
        <v>23.016006766666663</v>
      </c>
      <c r="AP292" s="30">
        <v>100.988</v>
      </c>
      <c r="AQ292" s="30">
        <v>16</v>
      </c>
      <c r="AR292">
        <v>174.7275191083333</v>
      </c>
      <c r="AS292" s="20">
        <v>766.65700000000027</v>
      </c>
      <c r="AT292">
        <v>119</v>
      </c>
      <c r="AU292">
        <v>12</v>
      </c>
      <c r="AV292" t="s">
        <v>1510</v>
      </c>
    </row>
    <row r="293" spans="1:48" hidden="1" x14ac:dyDescent="0.25">
      <c r="A293" t="s">
        <v>1073</v>
      </c>
      <c r="B293" t="s">
        <v>293</v>
      </c>
      <c r="C293" t="s">
        <v>293</v>
      </c>
      <c r="D293" t="s">
        <v>1075</v>
      </c>
      <c r="E293" s="31" t="s">
        <v>1076</v>
      </c>
      <c r="F293" s="26">
        <v>2002</v>
      </c>
      <c r="G293" t="s">
        <v>1074</v>
      </c>
      <c r="H293" t="s">
        <v>582</v>
      </c>
      <c r="I293">
        <v>332730</v>
      </c>
      <c r="J293" t="s">
        <v>292</v>
      </c>
      <c r="K293" s="26" t="s">
        <v>458</v>
      </c>
      <c r="L293" t="b">
        <v>1</v>
      </c>
      <c r="M293" s="20" t="s">
        <v>1116</v>
      </c>
      <c r="N293" s="26">
        <v>729</v>
      </c>
      <c r="O293" t="s">
        <v>375</v>
      </c>
      <c r="P293">
        <v>59.079166700000002</v>
      </c>
      <c r="Q293">
        <v>-160.27500000000001</v>
      </c>
      <c r="S293" t="s">
        <v>21</v>
      </c>
      <c r="T293" s="40">
        <v>0.29166666666666669</v>
      </c>
      <c r="U293" s="40">
        <v>0.18812500000000001</v>
      </c>
      <c r="V293">
        <v>24.357666666666663</v>
      </c>
      <c r="W293">
        <v>83.511999999999986</v>
      </c>
      <c r="X293">
        <v>27</v>
      </c>
      <c r="Y293">
        <v>5.342458333333334</v>
      </c>
      <c r="Z293">
        <v>18.317</v>
      </c>
      <c r="AA293">
        <v>10</v>
      </c>
      <c r="AI293">
        <v>23.59</v>
      </c>
      <c r="AJ293">
        <v>5</v>
      </c>
      <c r="AK293">
        <v>10.216000000000001</v>
      </c>
      <c r="AL293">
        <v>2</v>
      </c>
      <c r="AM293">
        <v>3.1120000000000001</v>
      </c>
      <c r="AN293">
        <v>2</v>
      </c>
      <c r="AO293" s="30">
        <v>9.8600833333333338</v>
      </c>
      <c r="AP293" s="30">
        <v>33.805999999999997</v>
      </c>
      <c r="AQ293" s="30">
        <v>7</v>
      </c>
      <c r="AR293">
        <v>39.560208333333335</v>
      </c>
      <c r="AS293" s="20">
        <v>138.74700000000001</v>
      </c>
      <c r="AT293">
        <v>42</v>
      </c>
      <c r="AU293">
        <v>12</v>
      </c>
      <c r="AV293" t="s">
        <v>1510</v>
      </c>
    </row>
    <row r="294" spans="1:48" hidden="1" x14ac:dyDescent="0.25">
      <c r="A294" t="s">
        <v>1077</v>
      </c>
      <c r="B294" t="s">
        <v>297</v>
      </c>
      <c r="C294" t="s">
        <v>297</v>
      </c>
      <c r="D294" t="s">
        <v>1079</v>
      </c>
      <c r="E294" s="31" t="s">
        <v>1080</v>
      </c>
      <c r="F294" s="26">
        <v>2002</v>
      </c>
      <c r="G294" t="s">
        <v>1078</v>
      </c>
      <c r="H294">
        <v>40548</v>
      </c>
      <c r="I294">
        <v>332850</v>
      </c>
      <c r="J294" t="s">
        <v>296</v>
      </c>
      <c r="K294" s="26" t="s">
        <v>458</v>
      </c>
      <c r="L294" t="b">
        <v>1</v>
      </c>
      <c r="M294" s="20" t="s">
        <v>1119</v>
      </c>
      <c r="N294" s="26">
        <v>741</v>
      </c>
      <c r="O294" t="s">
        <v>375</v>
      </c>
      <c r="P294">
        <v>63.873055600000001</v>
      </c>
      <c r="Q294">
        <v>-160.78805560000001</v>
      </c>
      <c r="S294" t="s">
        <v>21</v>
      </c>
      <c r="T294" s="40">
        <v>0.14863333333333331</v>
      </c>
      <c r="U294" s="40">
        <v>0.10465000000000001</v>
      </c>
      <c r="V294">
        <v>229.98169436666663</v>
      </c>
      <c r="W294">
        <v>1547.309</v>
      </c>
      <c r="X294">
        <v>269</v>
      </c>
      <c r="Y294">
        <v>222.9296372333333</v>
      </c>
      <c r="Z294">
        <v>1499.8630000000001</v>
      </c>
      <c r="AA294">
        <v>42</v>
      </c>
      <c r="AI294">
        <v>363.97</v>
      </c>
      <c r="AJ294">
        <v>13</v>
      </c>
      <c r="AK294">
        <v>286.36199999999997</v>
      </c>
      <c r="AL294">
        <v>16</v>
      </c>
      <c r="AM294">
        <v>0.73199999999999998</v>
      </c>
      <c r="AN294">
        <v>1</v>
      </c>
      <c r="AO294" s="30">
        <v>96.661012933333325</v>
      </c>
      <c r="AP294" s="30">
        <v>650.33199999999999</v>
      </c>
      <c r="AQ294" s="30">
        <v>29</v>
      </c>
      <c r="AR294">
        <v>549.57234453333319</v>
      </c>
      <c r="AS294" s="20">
        <v>3698.2360000000003</v>
      </c>
      <c r="AT294">
        <v>340</v>
      </c>
      <c r="AU294">
        <v>12</v>
      </c>
      <c r="AV294" t="s">
        <v>1510</v>
      </c>
    </row>
    <row r="295" spans="1:48" hidden="1" x14ac:dyDescent="0.25">
      <c r="A295" t="s">
        <v>542</v>
      </c>
      <c r="B295" t="s">
        <v>299</v>
      </c>
      <c r="C295" t="s">
        <v>299</v>
      </c>
      <c r="D295" t="s">
        <v>544</v>
      </c>
      <c r="E295" s="31" t="s">
        <v>545</v>
      </c>
      <c r="F295" s="26">
        <v>2002</v>
      </c>
      <c r="G295" t="s">
        <v>543</v>
      </c>
      <c r="H295">
        <v>19454</v>
      </c>
      <c r="I295">
        <v>332860</v>
      </c>
      <c r="J295" t="s">
        <v>298</v>
      </c>
      <c r="K295" s="26" t="s">
        <v>458</v>
      </c>
      <c r="L295" t="b">
        <v>1</v>
      </c>
      <c r="M295" s="20" t="s">
        <v>1118</v>
      </c>
      <c r="N295" s="26">
        <v>106</v>
      </c>
      <c r="O295" t="s">
        <v>375</v>
      </c>
      <c r="P295">
        <v>53.873611099999998</v>
      </c>
      <c r="Q295">
        <v>-166.53666670000001</v>
      </c>
      <c r="S295" t="s">
        <v>21</v>
      </c>
      <c r="T295" s="40">
        <v>0.12425000000000001</v>
      </c>
      <c r="U295" s="40">
        <v>0.11911666666666665</v>
      </c>
      <c r="V295">
        <v>503.58276499999999</v>
      </c>
      <c r="W295">
        <v>4052.9799999999996</v>
      </c>
      <c r="X295">
        <v>453</v>
      </c>
      <c r="Y295">
        <v>2361.1908390000008</v>
      </c>
      <c r="Z295">
        <v>19003.548000000003</v>
      </c>
      <c r="AA295">
        <v>164</v>
      </c>
      <c r="AI295">
        <v>3247.9369999999999</v>
      </c>
      <c r="AJ295">
        <v>51</v>
      </c>
      <c r="AK295">
        <v>494.64</v>
      </c>
      <c r="AL295">
        <v>21</v>
      </c>
      <c r="AM295">
        <v>0</v>
      </c>
      <c r="AN295">
        <v>0</v>
      </c>
      <c r="AO295" s="30">
        <v>465.01519225000004</v>
      </c>
      <c r="AP295" s="30">
        <v>3742.5769999999998</v>
      </c>
      <c r="AQ295" s="30">
        <v>72</v>
      </c>
      <c r="AR295">
        <v>3329.7887962500008</v>
      </c>
      <c r="AS295" s="20">
        <v>26799.105</v>
      </c>
      <c r="AT295">
        <v>684</v>
      </c>
      <c r="AU295">
        <v>2</v>
      </c>
      <c r="AV295" t="s">
        <v>1510</v>
      </c>
    </row>
    <row r="296" spans="1:48" hidden="1" x14ac:dyDescent="0.25">
      <c r="A296" t="s">
        <v>1031</v>
      </c>
      <c r="B296" t="s">
        <v>303</v>
      </c>
      <c r="C296" t="s">
        <v>303</v>
      </c>
      <c r="D296" t="s">
        <v>1033</v>
      </c>
      <c r="E296" s="31" t="s">
        <v>1034</v>
      </c>
      <c r="F296" s="26">
        <v>2002</v>
      </c>
      <c r="G296" t="s">
        <v>1032</v>
      </c>
      <c r="H296" t="s">
        <v>582</v>
      </c>
      <c r="I296">
        <v>332880</v>
      </c>
      <c r="J296" t="s">
        <v>302</v>
      </c>
      <c r="K296" s="26" t="s">
        <v>458</v>
      </c>
      <c r="L296" t="b">
        <v>1</v>
      </c>
      <c r="M296" s="20" t="s">
        <v>1116</v>
      </c>
      <c r="N296" s="26">
        <v>663</v>
      </c>
      <c r="O296" t="s">
        <v>375</v>
      </c>
      <c r="P296">
        <v>67.013888899999998</v>
      </c>
      <c r="Q296">
        <v>-146.41861109999999</v>
      </c>
      <c r="S296" t="s">
        <v>21</v>
      </c>
      <c r="T296" s="40">
        <v>0.11666666666666665</v>
      </c>
      <c r="U296" s="40">
        <v>8.2266666666666668E-2</v>
      </c>
      <c r="V296">
        <v>15.178916666666664</v>
      </c>
      <c r="W296">
        <v>130.10499999999999</v>
      </c>
      <c r="X296">
        <v>74</v>
      </c>
      <c r="Y296">
        <v>30.707833333333326</v>
      </c>
      <c r="Z296">
        <v>263.20999999999998</v>
      </c>
      <c r="AA296">
        <v>3</v>
      </c>
      <c r="AI296">
        <v>88.860000000000014</v>
      </c>
      <c r="AJ296">
        <v>5</v>
      </c>
      <c r="AK296">
        <v>7.5619999999999994</v>
      </c>
      <c r="AL296">
        <v>1</v>
      </c>
      <c r="AM296">
        <v>24.493000000000002</v>
      </c>
      <c r="AN296">
        <v>5</v>
      </c>
      <c r="AO296" s="30">
        <v>11.249233333333333</v>
      </c>
      <c r="AP296" s="30">
        <v>96.422000000000011</v>
      </c>
      <c r="AQ296" s="30">
        <v>6</v>
      </c>
      <c r="AR296">
        <v>57.135983333333328</v>
      </c>
      <c r="AS296" s="20">
        <v>514.2299999999999</v>
      </c>
      <c r="AT296">
        <v>88</v>
      </c>
      <c r="AU296">
        <v>12</v>
      </c>
      <c r="AV296" t="s">
        <v>1510</v>
      </c>
    </row>
    <row r="297" spans="1:48" hidden="1" x14ac:dyDescent="0.25">
      <c r="A297" t="s">
        <v>777</v>
      </c>
      <c r="B297" t="s">
        <v>242</v>
      </c>
      <c r="C297" t="s">
        <v>242</v>
      </c>
      <c r="D297" t="s">
        <v>778</v>
      </c>
      <c r="E297" s="31" t="s">
        <v>779</v>
      </c>
      <c r="F297" s="26">
        <v>2002</v>
      </c>
      <c r="G297" t="s">
        <v>759</v>
      </c>
      <c r="H297">
        <v>26616</v>
      </c>
      <c r="I297">
        <v>332410</v>
      </c>
      <c r="J297" t="s">
        <v>235</v>
      </c>
      <c r="K297" s="26" t="s">
        <v>458</v>
      </c>
      <c r="L297" t="b">
        <v>1</v>
      </c>
      <c r="M297" s="20" t="s">
        <v>1118</v>
      </c>
      <c r="N297" s="26">
        <v>254</v>
      </c>
      <c r="O297" t="s">
        <v>375</v>
      </c>
      <c r="P297">
        <v>70.636944400000004</v>
      </c>
      <c r="Q297">
        <v>-160.03833330000001</v>
      </c>
      <c r="S297" t="s">
        <v>21</v>
      </c>
      <c r="T297" s="40">
        <v>8.7500000000000008E-2</v>
      </c>
      <c r="U297" s="40">
        <v>8.3124999999999991E-2</v>
      </c>
      <c r="V297">
        <v>70.98105000000001</v>
      </c>
      <c r="W297">
        <v>811.21199999999999</v>
      </c>
      <c r="X297">
        <v>165</v>
      </c>
      <c r="Y297">
        <v>351.39142499999997</v>
      </c>
      <c r="Z297">
        <v>4015.9019999999996</v>
      </c>
      <c r="AA297">
        <v>66</v>
      </c>
      <c r="AI297">
        <v>243.60400000000001</v>
      </c>
      <c r="AJ297">
        <v>5</v>
      </c>
      <c r="AK297">
        <v>51.406999999999996</v>
      </c>
      <c r="AL297">
        <v>4</v>
      </c>
      <c r="AM297">
        <v>372.36600000000004</v>
      </c>
      <c r="AN297">
        <v>44</v>
      </c>
      <c r="AO297" s="30">
        <v>25.813462500000004</v>
      </c>
      <c r="AP297" s="30">
        <v>295.01100000000002</v>
      </c>
      <c r="AQ297" s="30">
        <v>9</v>
      </c>
      <c r="AR297">
        <v>448.18593750000002</v>
      </c>
      <c r="AS297" s="20">
        <v>5494.491</v>
      </c>
      <c r="AT297">
        <v>275</v>
      </c>
      <c r="AU297">
        <v>3</v>
      </c>
      <c r="AV297" t="s">
        <v>1510</v>
      </c>
    </row>
    <row r="298" spans="1:48" hidden="1" x14ac:dyDescent="0.25">
      <c r="A298" t="s">
        <v>724</v>
      </c>
      <c r="B298" t="s">
        <v>103</v>
      </c>
      <c r="C298" t="s">
        <v>103</v>
      </c>
      <c r="D298" t="s">
        <v>725</v>
      </c>
      <c r="E298" s="31" t="s">
        <v>726</v>
      </c>
      <c r="F298" s="26">
        <v>2002</v>
      </c>
      <c r="G298" t="s">
        <v>563</v>
      </c>
      <c r="H298">
        <v>221</v>
      </c>
      <c r="I298">
        <v>331730</v>
      </c>
      <c r="J298" t="s">
        <v>50</v>
      </c>
      <c r="K298" s="26" t="s">
        <v>458</v>
      </c>
      <c r="L298" t="b">
        <v>1</v>
      </c>
      <c r="M298" s="20" t="s">
        <v>1119</v>
      </c>
      <c r="N298" s="26">
        <v>169</v>
      </c>
      <c r="O298" t="s">
        <v>375</v>
      </c>
      <c r="P298">
        <v>65.609166700000003</v>
      </c>
      <c r="Q298">
        <v>-168.08750000000001</v>
      </c>
      <c r="S298" t="s">
        <v>21</v>
      </c>
      <c r="T298" s="40">
        <v>0.22114166666666665</v>
      </c>
      <c r="U298" s="40">
        <v>0.12640833333333332</v>
      </c>
      <c r="V298">
        <v>52.892884974999994</v>
      </c>
      <c r="W298">
        <v>239.18099999999998</v>
      </c>
      <c r="X298">
        <v>59</v>
      </c>
      <c r="Y298">
        <v>48.206229633333315</v>
      </c>
      <c r="Z298">
        <v>217.98799999999994</v>
      </c>
      <c r="AA298">
        <v>10</v>
      </c>
      <c r="AI298">
        <v>71.361999999999995</v>
      </c>
      <c r="AJ298">
        <v>7</v>
      </c>
      <c r="AK298">
        <v>24.281999999999996</v>
      </c>
      <c r="AL298">
        <v>3</v>
      </c>
      <c r="AM298">
        <v>0</v>
      </c>
      <c r="AN298">
        <v>0</v>
      </c>
      <c r="AO298" s="30">
        <v>21.150873566666665</v>
      </c>
      <c r="AP298" s="30">
        <v>95.643999999999991</v>
      </c>
      <c r="AQ298" s="30">
        <v>10</v>
      </c>
      <c r="AR298">
        <v>122.24998817499997</v>
      </c>
      <c r="AS298" s="20">
        <v>552.81299999999999</v>
      </c>
      <c r="AT298">
        <v>79</v>
      </c>
      <c r="AU298" s="22">
        <v>13</v>
      </c>
      <c r="AV298" t="s">
        <v>1510</v>
      </c>
    </row>
    <row r="299" spans="1:48" hidden="1" x14ac:dyDescent="0.25">
      <c r="A299" t="s">
        <v>444</v>
      </c>
      <c r="B299" t="s">
        <v>49</v>
      </c>
      <c r="C299" t="s">
        <v>49</v>
      </c>
      <c r="D299" t="s">
        <v>445</v>
      </c>
      <c r="E299" s="31" t="s">
        <v>446</v>
      </c>
      <c r="F299" s="26">
        <v>2002</v>
      </c>
      <c r="G299" t="s">
        <v>380</v>
      </c>
      <c r="H299">
        <v>219</v>
      </c>
      <c r="I299">
        <v>331230</v>
      </c>
      <c r="J299" t="s">
        <v>30</v>
      </c>
      <c r="K299" s="26" t="s">
        <v>374</v>
      </c>
      <c r="L299" t="b">
        <v>1</v>
      </c>
      <c r="M299" s="20" t="s">
        <v>1116</v>
      </c>
      <c r="N299" s="26">
        <v>2</v>
      </c>
      <c r="O299" t="s">
        <v>375</v>
      </c>
      <c r="P299">
        <v>56.115277800000001</v>
      </c>
      <c r="Q299">
        <v>-133.12083329999999</v>
      </c>
      <c r="S299" t="s">
        <v>21</v>
      </c>
      <c r="T299" s="40">
        <v>0.23099999999999998</v>
      </c>
      <c r="U299" s="40">
        <v>0.14723333333333333</v>
      </c>
      <c r="V299">
        <v>32.721150000000002</v>
      </c>
      <c r="W299">
        <v>141.65</v>
      </c>
      <c r="X299">
        <v>46</v>
      </c>
      <c r="Y299">
        <v>15.625533000000003</v>
      </c>
      <c r="Z299">
        <v>67.643000000000015</v>
      </c>
      <c r="AA299">
        <v>9</v>
      </c>
      <c r="AI299">
        <v>1.3770000000000002</v>
      </c>
      <c r="AJ299">
        <v>1</v>
      </c>
      <c r="AK299">
        <v>2.6349999999999998</v>
      </c>
      <c r="AL299">
        <v>1</v>
      </c>
      <c r="AM299">
        <v>0</v>
      </c>
      <c r="AN299">
        <v>0</v>
      </c>
      <c r="AO299" s="30">
        <v>0.92677200000000004</v>
      </c>
      <c r="AP299" s="30">
        <v>4.0120000000000005</v>
      </c>
      <c r="AQ299" s="30">
        <v>2</v>
      </c>
      <c r="AR299">
        <v>49.273455000000006</v>
      </c>
      <c r="AS299" s="20">
        <v>213.30499999999998</v>
      </c>
      <c r="AT299">
        <v>57</v>
      </c>
      <c r="AU299">
        <v>12</v>
      </c>
      <c r="AV299" t="s">
        <v>1510</v>
      </c>
    </row>
    <row r="300" spans="1:48" hidden="1" x14ac:dyDescent="0.25">
      <c r="A300" t="s">
        <v>758</v>
      </c>
      <c r="B300" t="s">
        <v>236</v>
      </c>
      <c r="C300" t="s">
        <v>236</v>
      </c>
      <c r="D300" t="s">
        <v>760</v>
      </c>
      <c r="E300" s="31" t="s">
        <v>761</v>
      </c>
      <c r="F300" s="26">
        <v>2002</v>
      </c>
      <c r="G300" t="s">
        <v>759</v>
      </c>
      <c r="H300">
        <v>26616</v>
      </c>
      <c r="I300">
        <v>332350</v>
      </c>
      <c r="J300" t="s">
        <v>235</v>
      </c>
      <c r="K300" s="26" t="s">
        <v>458</v>
      </c>
      <c r="L300" t="b">
        <v>1</v>
      </c>
      <c r="M300" s="20" t="s">
        <v>1118</v>
      </c>
      <c r="N300" s="26">
        <v>254</v>
      </c>
      <c r="O300" t="s">
        <v>375</v>
      </c>
      <c r="P300">
        <v>68.143333299999995</v>
      </c>
      <c r="Q300">
        <v>-151.7358333</v>
      </c>
      <c r="S300" t="s">
        <v>21</v>
      </c>
      <c r="T300" s="40">
        <v>8.7500000000000008E-2</v>
      </c>
      <c r="U300" s="40">
        <v>7.5950000000000004E-2</v>
      </c>
      <c r="V300">
        <v>51.139025000000004</v>
      </c>
      <c r="W300">
        <v>584.44600000000003</v>
      </c>
      <c r="X300">
        <v>87</v>
      </c>
      <c r="Y300">
        <v>222.56263750000002</v>
      </c>
      <c r="Z300">
        <v>2543.5729999999999</v>
      </c>
      <c r="AA300">
        <v>52</v>
      </c>
      <c r="AI300">
        <v>118.96100000000001</v>
      </c>
      <c r="AJ300">
        <v>4</v>
      </c>
      <c r="AK300">
        <v>18.865000000000002</v>
      </c>
      <c r="AL300">
        <v>3</v>
      </c>
      <c r="AM300">
        <v>191.62799999999996</v>
      </c>
      <c r="AN300">
        <v>20</v>
      </c>
      <c r="AO300" s="30">
        <v>12.059775000000004</v>
      </c>
      <c r="AP300" s="30">
        <v>137.82600000000002</v>
      </c>
      <c r="AQ300" s="30">
        <v>7</v>
      </c>
      <c r="AR300">
        <v>285.76143750000006</v>
      </c>
      <c r="AS300" s="20">
        <v>3457.473</v>
      </c>
      <c r="AT300">
        <v>157</v>
      </c>
      <c r="AU300">
        <v>12</v>
      </c>
      <c r="AV300" t="s">
        <v>1510</v>
      </c>
    </row>
    <row r="301" spans="1:48" hidden="1" x14ac:dyDescent="0.25">
      <c r="A301" t="s">
        <v>946</v>
      </c>
      <c r="B301" t="s">
        <v>305</v>
      </c>
      <c r="C301" t="s">
        <v>305</v>
      </c>
      <c r="D301" t="s">
        <v>948</v>
      </c>
      <c r="E301" s="31" t="s">
        <v>949</v>
      </c>
      <c r="F301" s="26">
        <v>2002</v>
      </c>
      <c r="G301" t="s">
        <v>947</v>
      </c>
      <c r="H301">
        <v>20535</v>
      </c>
      <c r="I301">
        <v>332890</v>
      </c>
      <c r="J301" t="s">
        <v>304</v>
      </c>
      <c r="K301" s="26" t="s">
        <v>458</v>
      </c>
      <c r="L301" t="b">
        <v>1</v>
      </c>
      <c r="M301" s="20" t="s">
        <v>1118</v>
      </c>
      <c r="N301" s="26">
        <v>409</v>
      </c>
      <c r="O301" t="s">
        <v>375</v>
      </c>
      <c r="P301">
        <v>64.681388900000002</v>
      </c>
      <c r="Q301">
        <v>-163.40555560000001</v>
      </c>
      <c r="S301" t="s">
        <v>21</v>
      </c>
      <c r="T301" s="40">
        <v>0.25083333333333335</v>
      </c>
      <c r="U301" s="40">
        <v>0.184975</v>
      </c>
      <c r="V301">
        <v>69.119131666666675</v>
      </c>
      <c r="W301">
        <v>275.55799999999999</v>
      </c>
      <c r="X301">
        <v>69</v>
      </c>
      <c r="Y301">
        <v>42.083562499999999</v>
      </c>
      <c r="Z301">
        <v>167.77499999999998</v>
      </c>
      <c r="AA301">
        <v>18</v>
      </c>
      <c r="AI301">
        <v>166.71299999999999</v>
      </c>
      <c r="AJ301">
        <v>8</v>
      </c>
      <c r="AK301">
        <v>25.298000000000002</v>
      </c>
      <c r="AL301">
        <v>3</v>
      </c>
      <c r="AM301">
        <v>0</v>
      </c>
      <c r="AN301">
        <v>0</v>
      </c>
      <c r="AO301" s="30">
        <v>48.162759166666667</v>
      </c>
      <c r="AP301" s="30">
        <v>192.011</v>
      </c>
      <c r="AQ301" s="30">
        <v>11</v>
      </c>
      <c r="AR301">
        <v>159.36545333333333</v>
      </c>
      <c r="AS301" s="20">
        <v>635.34400000000005</v>
      </c>
      <c r="AT301">
        <v>98</v>
      </c>
      <c r="AU301">
        <v>12</v>
      </c>
      <c r="AV301" t="s">
        <v>1510</v>
      </c>
    </row>
    <row r="302" spans="1:48" hidden="1" x14ac:dyDescent="0.25">
      <c r="A302" t="s">
        <v>500</v>
      </c>
      <c r="B302" t="s">
        <v>309</v>
      </c>
      <c r="C302" t="s">
        <v>309</v>
      </c>
      <c r="D302" t="s">
        <v>502</v>
      </c>
      <c r="E302" s="31" t="s">
        <v>503</v>
      </c>
      <c r="F302" s="26">
        <v>2002</v>
      </c>
      <c r="G302" t="s">
        <v>501</v>
      </c>
      <c r="H302">
        <v>30150</v>
      </c>
      <c r="I302">
        <v>332900</v>
      </c>
      <c r="J302" t="s">
        <v>308</v>
      </c>
      <c r="K302" s="26" t="s">
        <v>374</v>
      </c>
      <c r="L302" t="b">
        <v>1</v>
      </c>
      <c r="M302" s="20" t="s">
        <v>1118</v>
      </c>
      <c r="N302" s="26">
        <v>53</v>
      </c>
      <c r="O302" t="s">
        <v>489</v>
      </c>
      <c r="P302">
        <v>59.546944400000001</v>
      </c>
      <c r="Q302">
        <v>-139.7272222</v>
      </c>
      <c r="S302" t="s">
        <v>21</v>
      </c>
      <c r="T302" s="40">
        <v>0.15574999999999997</v>
      </c>
      <c r="U302" s="40">
        <v>0.11415833333333335</v>
      </c>
      <c r="V302">
        <v>262.43002799999994</v>
      </c>
      <c r="W302">
        <v>1684.9439999999997</v>
      </c>
      <c r="X302">
        <v>279</v>
      </c>
      <c r="Y302">
        <v>584.30515849999995</v>
      </c>
      <c r="Z302">
        <v>3751.558</v>
      </c>
      <c r="AA302">
        <v>76</v>
      </c>
      <c r="AI302">
        <v>497.33699999999999</v>
      </c>
      <c r="AJ302">
        <v>20</v>
      </c>
      <c r="AK302">
        <v>737.07400000000007</v>
      </c>
      <c r="AL302">
        <v>31</v>
      </c>
      <c r="AM302">
        <v>0</v>
      </c>
      <c r="AN302">
        <v>0</v>
      </c>
      <c r="AO302" s="30">
        <v>192.25951324999997</v>
      </c>
      <c r="AP302" s="30">
        <v>1234.4110000000001</v>
      </c>
      <c r="AQ302" s="30">
        <v>51</v>
      </c>
      <c r="AR302">
        <v>1038.9946997499999</v>
      </c>
      <c r="AS302" s="20">
        <v>6670.9130000000005</v>
      </c>
      <c r="AT302">
        <v>405</v>
      </c>
      <c r="AU302">
        <v>12</v>
      </c>
      <c r="AV302" t="s">
        <v>1510</v>
      </c>
    </row>
    <row r="303" spans="1:48" hidden="1" x14ac:dyDescent="0.25">
      <c r="A303" t="s">
        <v>742</v>
      </c>
      <c r="B303" t="s">
        <v>172</v>
      </c>
      <c r="C303" t="s">
        <v>172</v>
      </c>
      <c r="D303" t="s">
        <v>744</v>
      </c>
      <c r="E303" s="31" t="s">
        <v>745</v>
      </c>
      <c r="F303" s="26">
        <v>2002</v>
      </c>
      <c r="G303" t="s">
        <v>743</v>
      </c>
      <c r="H303">
        <v>18963</v>
      </c>
      <c r="I303">
        <v>332650</v>
      </c>
      <c r="J303" t="s">
        <v>171</v>
      </c>
      <c r="K303" s="26" t="s">
        <v>458</v>
      </c>
      <c r="L303" t="b">
        <v>1</v>
      </c>
      <c r="M303" s="20" t="s">
        <v>1119</v>
      </c>
      <c r="N303" s="26">
        <v>240</v>
      </c>
      <c r="O303" t="s">
        <v>375</v>
      </c>
      <c r="P303">
        <v>57.503333300000001</v>
      </c>
      <c r="Q303">
        <v>-134.58388890000001</v>
      </c>
      <c r="S303" t="s">
        <v>21</v>
      </c>
      <c r="T303" s="40">
        <v>0.19261666666666666</v>
      </c>
      <c r="U303" s="40">
        <v>0.12973333333333331</v>
      </c>
      <c r="V303">
        <v>197.94925908333332</v>
      </c>
      <c r="W303">
        <v>1027.6849999999999</v>
      </c>
      <c r="X303">
        <v>197</v>
      </c>
      <c r="Y303">
        <v>90.623445033333326</v>
      </c>
      <c r="Z303">
        <v>470.48599999999999</v>
      </c>
      <c r="AA303">
        <v>27</v>
      </c>
      <c r="AI303">
        <v>197.81</v>
      </c>
      <c r="AJ303">
        <v>8</v>
      </c>
      <c r="AK303">
        <v>38.275000000000006</v>
      </c>
      <c r="AL303">
        <v>2</v>
      </c>
      <c r="AM303">
        <v>0</v>
      </c>
      <c r="AN303">
        <v>0</v>
      </c>
      <c r="AO303" s="30">
        <v>45.47390575</v>
      </c>
      <c r="AP303" s="30">
        <v>236.08500000000001</v>
      </c>
      <c r="AQ303" s="30">
        <v>10</v>
      </c>
      <c r="AR303">
        <v>334.04660986666664</v>
      </c>
      <c r="AS303" s="20">
        <v>1734.2560000000001</v>
      </c>
      <c r="AT303">
        <v>231</v>
      </c>
      <c r="AU303">
        <v>12</v>
      </c>
      <c r="AV303" t="s">
        <v>1510</v>
      </c>
    </row>
    <row r="304" spans="1:48" hidden="1" x14ac:dyDescent="0.25">
      <c r="A304" t="s">
        <v>447</v>
      </c>
      <c r="B304" t="s">
        <v>110</v>
      </c>
      <c r="C304" t="s">
        <v>110</v>
      </c>
      <c r="D304" t="s">
        <v>449</v>
      </c>
      <c r="E304" s="31" t="s">
        <v>450</v>
      </c>
      <c r="F304" s="26">
        <v>2002</v>
      </c>
      <c r="G304" t="s">
        <v>448</v>
      </c>
      <c r="H304">
        <v>4959</v>
      </c>
      <c r="I304">
        <v>331760</v>
      </c>
      <c r="J304" t="s">
        <v>109</v>
      </c>
      <c r="K304" s="26" t="s">
        <v>374</v>
      </c>
      <c r="L304" t="b">
        <v>1</v>
      </c>
      <c r="M304" s="20" t="s">
        <v>1116</v>
      </c>
      <c r="N304" s="26">
        <v>5</v>
      </c>
      <c r="O304" t="s">
        <v>375</v>
      </c>
      <c r="P304">
        <v>61.578333299999997</v>
      </c>
      <c r="Q304">
        <v>-159.52222219999999</v>
      </c>
      <c r="S304" t="s">
        <v>21</v>
      </c>
      <c r="T304" s="40">
        <v>0.27696666666666669</v>
      </c>
      <c r="U304" s="40">
        <v>0.16525833333333337</v>
      </c>
      <c r="V304">
        <v>258.58161933333332</v>
      </c>
      <c r="W304">
        <v>933.61999999999989</v>
      </c>
      <c r="X304">
        <v>178</v>
      </c>
      <c r="Y304">
        <v>204.66590316666668</v>
      </c>
      <c r="Z304">
        <v>738.95499999999993</v>
      </c>
      <c r="AA304">
        <v>35</v>
      </c>
      <c r="AI304">
        <v>63.454000000000015</v>
      </c>
      <c r="AJ304">
        <v>11</v>
      </c>
      <c r="AK304">
        <v>345.57899999999995</v>
      </c>
      <c r="AL304">
        <v>7</v>
      </c>
      <c r="AM304">
        <v>48.972000000000008</v>
      </c>
      <c r="AN304">
        <v>1</v>
      </c>
      <c r="AO304" s="30">
        <v>113.28850656666667</v>
      </c>
      <c r="AP304" s="30">
        <v>409.03299999999996</v>
      </c>
      <c r="AQ304" s="30">
        <v>18</v>
      </c>
      <c r="AR304">
        <v>576.53602906666674</v>
      </c>
      <c r="AS304" s="20">
        <v>2130.5799999999995</v>
      </c>
      <c r="AT304">
        <v>231</v>
      </c>
      <c r="AU304">
        <v>3</v>
      </c>
      <c r="AV304" t="s">
        <v>1510</v>
      </c>
    </row>
    <row r="305" spans="1:48" hidden="1" x14ac:dyDescent="0.25">
      <c r="A305" t="s">
        <v>569</v>
      </c>
      <c r="B305" t="s">
        <v>53</v>
      </c>
      <c r="C305" t="s">
        <v>53</v>
      </c>
      <c r="D305" t="s">
        <v>570</v>
      </c>
      <c r="E305" s="31" t="s">
        <v>571</v>
      </c>
      <c r="F305" s="26">
        <v>2002</v>
      </c>
      <c r="G305" t="s">
        <v>563</v>
      </c>
      <c r="H305">
        <v>221</v>
      </c>
      <c r="I305">
        <v>331260</v>
      </c>
      <c r="J305" t="s">
        <v>50</v>
      </c>
      <c r="K305" s="26" t="s">
        <v>458</v>
      </c>
      <c r="L305" t="b">
        <v>1</v>
      </c>
      <c r="M305" s="20" t="s">
        <v>1119</v>
      </c>
      <c r="N305" s="26">
        <v>169</v>
      </c>
      <c r="O305" t="s">
        <v>375</v>
      </c>
      <c r="P305">
        <v>62.656111099999997</v>
      </c>
      <c r="Q305">
        <v>-160.2066667</v>
      </c>
      <c r="S305" t="s">
        <v>21</v>
      </c>
      <c r="T305" s="40">
        <v>0.25439166666666668</v>
      </c>
      <c r="U305" s="40">
        <v>0.13877500000000001</v>
      </c>
      <c r="V305">
        <v>44.230315908333338</v>
      </c>
      <c r="W305">
        <v>173.86700000000002</v>
      </c>
      <c r="X305">
        <v>55</v>
      </c>
      <c r="Y305">
        <v>27.813912874999996</v>
      </c>
      <c r="Z305">
        <v>109.33499999999998</v>
      </c>
      <c r="AA305">
        <v>11</v>
      </c>
      <c r="AI305">
        <v>58.033999999999992</v>
      </c>
      <c r="AJ305">
        <v>8</v>
      </c>
      <c r="AK305">
        <v>63.419000000000004</v>
      </c>
      <c r="AL305">
        <v>7</v>
      </c>
      <c r="AM305">
        <v>0</v>
      </c>
      <c r="AN305">
        <v>0</v>
      </c>
      <c r="AO305" s="30">
        <v>30.89663109166667</v>
      </c>
      <c r="AP305" s="30">
        <v>121.453</v>
      </c>
      <c r="AQ305" s="30">
        <v>15</v>
      </c>
      <c r="AR305">
        <v>102.940859875</v>
      </c>
      <c r="AS305" s="20">
        <v>404.65499999999997</v>
      </c>
      <c r="AT305">
        <v>77</v>
      </c>
      <c r="AU305">
        <v>12</v>
      </c>
      <c r="AV305" t="s">
        <v>1510</v>
      </c>
    </row>
    <row r="306" spans="1:48" hidden="1" x14ac:dyDescent="0.25">
      <c r="A306" t="s">
        <v>807</v>
      </c>
      <c r="B306" t="s">
        <v>114</v>
      </c>
      <c r="C306" t="s">
        <v>114</v>
      </c>
      <c r="D306" t="s">
        <v>810</v>
      </c>
      <c r="E306" s="31" t="s">
        <v>811</v>
      </c>
      <c r="F306" s="26">
        <v>2002</v>
      </c>
      <c r="G306" t="s">
        <v>808</v>
      </c>
      <c r="H306">
        <v>653</v>
      </c>
      <c r="I306">
        <v>331750</v>
      </c>
      <c r="J306" t="s">
        <v>809</v>
      </c>
      <c r="K306" s="26" t="s">
        <v>458</v>
      </c>
      <c r="L306" t="b">
        <v>1</v>
      </c>
      <c r="M306" s="20" t="s">
        <v>1116</v>
      </c>
      <c r="N306" s="26">
        <v>291</v>
      </c>
      <c r="O306" t="s">
        <v>489</v>
      </c>
      <c r="P306">
        <v>52.196111100000003</v>
      </c>
      <c r="Q306">
        <v>-174.2005556</v>
      </c>
      <c r="S306" t="s">
        <v>21</v>
      </c>
      <c r="T306" s="40">
        <v>0.29166666666666669</v>
      </c>
      <c r="U306" s="40">
        <v>0.20976666666666666</v>
      </c>
      <c r="V306">
        <v>39.872875000000001</v>
      </c>
      <c r="W306">
        <v>136.70699999999999</v>
      </c>
      <c r="X306">
        <v>29</v>
      </c>
      <c r="Y306">
        <v>22.951250000000002</v>
      </c>
      <c r="Z306">
        <v>78.69</v>
      </c>
      <c r="AA306">
        <v>6</v>
      </c>
      <c r="AI306">
        <v>63.375000000000007</v>
      </c>
      <c r="AJ306">
        <v>2</v>
      </c>
      <c r="AK306">
        <v>66.814000000000007</v>
      </c>
      <c r="AL306">
        <v>3</v>
      </c>
      <c r="AM306">
        <v>0.88300000000000001</v>
      </c>
      <c r="AN306">
        <v>0</v>
      </c>
      <c r="AO306" s="30">
        <v>37.971791666666675</v>
      </c>
      <c r="AP306" s="30">
        <v>130.18900000000002</v>
      </c>
      <c r="AQ306" s="30">
        <v>5</v>
      </c>
      <c r="AR306">
        <v>100.79591666666667</v>
      </c>
      <c r="AS306" s="20">
        <v>346.46900000000005</v>
      </c>
      <c r="AT306">
        <v>38</v>
      </c>
      <c r="AU306">
        <v>12</v>
      </c>
      <c r="AV306" t="s">
        <v>1510</v>
      </c>
    </row>
    <row r="307" spans="1:48" hidden="1" x14ac:dyDescent="0.25">
      <c r="A307" t="s">
        <v>839</v>
      </c>
      <c r="B307" t="s">
        <v>116</v>
      </c>
      <c r="C307" t="s">
        <v>116</v>
      </c>
      <c r="D307" t="s">
        <v>841</v>
      </c>
      <c r="E307" s="31" t="s">
        <v>842</v>
      </c>
      <c r="F307" s="26">
        <v>2002</v>
      </c>
      <c r="G307" t="s">
        <v>840</v>
      </c>
      <c r="H307">
        <v>878</v>
      </c>
      <c r="I307">
        <v>331780</v>
      </c>
      <c r="J307" t="s">
        <v>115</v>
      </c>
      <c r="K307" s="26" t="s">
        <v>458</v>
      </c>
      <c r="L307" t="b">
        <v>1</v>
      </c>
      <c r="M307" s="20" t="s">
        <v>1116</v>
      </c>
      <c r="N307" s="26">
        <v>337</v>
      </c>
      <c r="O307" t="s">
        <v>375</v>
      </c>
      <c r="P307">
        <v>60.866944400000001</v>
      </c>
      <c r="Q307">
        <v>-162.27305559999999</v>
      </c>
      <c r="S307" t="s">
        <v>21</v>
      </c>
      <c r="T307" s="40">
        <v>0.27300000000000002</v>
      </c>
      <c r="U307" s="40">
        <v>0.18188333333333337</v>
      </c>
      <c r="V307">
        <v>70.685433000000003</v>
      </c>
      <c r="W307">
        <v>258.92099999999999</v>
      </c>
      <c r="X307">
        <v>61</v>
      </c>
      <c r="Y307">
        <v>53.466231000000008</v>
      </c>
      <c r="Z307">
        <v>195.84700000000001</v>
      </c>
      <c r="AA307">
        <v>6</v>
      </c>
      <c r="AI307">
        <v>28.703999999999997</v>
      </c>
      <c r="AJ307">
        <v>4</v>
      </c>
      <c r="AK307">
        <v>9.391</v>
      </c>
      <c r="AL307">
        <v>3</v>
      </c>
      <c r="AM307">
        <v>70.818000000000012</v>
      </c>
      <c r="AN307">
        <v>7</v>
      </c>
      <c r="AO307" s="30">
        <v>10.399935000000001</v>
      </c>
      <c r="AP307" s="30">
        <v>38.094999999999999</v>
      </c>
      <c r="AQ307" s="30">
        <v>7</v>
      </c>
      <c r="AR307">
        <v>134.55159900000001</v>
      </c>
      <c r="AS307" s="20">
        <v>563.68099999999993</v>
      </c>
      <c r="AT307">
        <v>81</v>
      </c>
      <c r="AU307">
        <v>6</v>
      </c>
      <c r="AV307" t="s">
        <v>1510</v>
      </c>
    </row>
    <row r="308" spans="1:48" hidden="1" x14ac:dyDescent="0.25">
      <c r="A308" t="s">
        <v>762</v>
      </c>
      <c r="B308" t="s">
        <v>237</v>
      </c>
      <c r="C308" t="s">
        <v>237</v>
      </c>
      <c r="D308" t="s">
        <v>763</v>
      </c>
      <c r="E308" s="31" t="s">
        <v>764</v>
      </c>
      <c r="F308" s="26">
        <v>2002</v>
      </c>
      <c r="G308" t="s">
        <v>759</v>
      </c>
      <c r="H308">
        <v>26616</v>
      </c>
      <c r="I308">
        <v>332360</v>
      </c>
      <c r="J308" t="s">
        <v>235</v>
      </c>
      <c r="K308" s="26" t="s">
        <v>458</v>
      </c>
      <c r="L308" t="b">
        <v>1</v>
      </c>
      <c r="M308" s="20" t="s">
        <v>1118</v>
      </c>
      <c r="N308" s="26">
        <v>254</v>
      </c>
      <c r="O308" t="s">
        <v>375</v>
      </c>
      <c r="P308">
        <v>70.469166700000002</v>
      </c>
      <c r="Q308">
        <v>-157.39944439999999</v>
      </c>
      <c r="S308" t="s">
        <v>21</v>
      </c>
      <c r="T308" s="40">
        <v>8.7500000000000008E-2</v>
      </c>
      <c r="U308" s="40">
        <v>7.5950000000000004E-2</v>
      </c>
      <c r="V308">
        <v>36.498087500000004</v>
      </c>
      <c r="W308">
        <v>417.12099999999998</v>
      </c>
      <c r="X308">
        <v>65</v>
      </c>
      <c r="Y308">
        <v>224.23231250000003</v>
      </c>
      <c r="Z308">
        <v>2562.6550000000002</v>
      </c>
      <c r="AA308">
        <v>55</v>
      </c>
      <c r="AI308">
        <v>172.749</v>
      </c>
      <c r="AJ308">
        <v>3</v>
      </c>
      <c r="AK308">
        <v>4.0509999999999993</v>
      </c>
      <c r="AL308">
        <v>3</v>
      </c>
      <c r="AM308">
        <v>161.90700000000001</v>
      </c>
      <c r="AN308">
        <v>14</v>
      </c>
      <c r="AO308" s="30">
        <v>15.47</v>
      </c>
      <c r="AP308" s="30">
        <v>176.79999999999998</v>
      </c>
      <c r="AQ308" s="30">
        <v>6</v>
      </c>
      <c r="AR308">
        <v>276.20040000000006</v>
      </c>
      <c r="AS308" s="20">
        <v>3318.4830000000006</v>
      </c>
      <c r="AT308">
        <v>137</v>
      </c>
      <c r="AU308" s="22">
        <v>12</v>
      </c>
      <c r="AV308" t="s">
        <v>1510</v>
      </c>
    </row>
    <row r="309" spans="1:48" hidden="1" x14ac:dyDescent="0.25">
      <c r="A309" t="s">
        <v>963</v>
      </c>
      <c r="B309" t="s">
        <v>119</v>
      </c>
      <c r="C309" t="s">
        <v>119</v>
      </c>
      <c r="D309" t="s">
        <v>965</v>
      </c>
      <c r="E309" s="31" t="s">
        <v>966</v>
      </c>
      <c r="F309" s="26">
        <v>2002</v>
      </c>
      <c r="G309" t="s">
        <v>964</v>
      </c>
      <c r="H309" t="s">
        <v>582</v>
      </c>
      <c r="I309">
        <v>331790</v>
      </c>
      <c r="J309" t="s">
        <v>118</v>
      </c>
      <c r="K309" s="26" t="s">
        <v>458</v>
      </c>
      <c r="L309" t="b">
        <v>1</v>
      </c>
      <c r="M309" s="20" t="s">
        <v>1116</v>
      </c>
      <c r="N309" s="26">
        <v>420</v>
      </c>
      <c r="O309" t="s">
        <v>375</v>
      </c>
      <c r="P309">
        <v>66.359444400000001</v>
      </c>
      <c r="Q309">
        <v>-147.39638890000001</v>
      </c>
      <c r="S309" t="s">
        <v>21</v>
      </c>
      <c r="T309" s="40">
        <v>0.42</v>
      </c>
      <c r="U309" s="40">
        <v>0.2117</v>
      </c>
      <c r="V309">
        <v>19.409459999999996</v>
      </c>
      <c r="W309">
        <v>46.212999999999994</v>
      </c>
      <c r="X309">
        <v>51</v>
      </c>
      <c r="Y309">
        <v>25.505759999999995</v>
      </c>
      <c r="Z309">
        <v>60.727999999999994</v>
      </c>
      <c r="AA309">
        <v>10</v>
      </c>
      <c r="AI309">
        <v>1.52</v>
      </c>
      <c r="AJ309">
        <v>6</v>
      </c>
      <c r="AK309">
        <v>0</v>
      </c>
      <c r="AL309">
        <v>2</v>
      </c>
      <c r="AM309">
        <v>0</v>
      </c>
      <c r="AN309">
        <v>0</v>
      </c>
      <c r="AO309" s="30">
        <v>0.63839999999999997</v>
      </c>
      <c r="AP309" s="30">
        <v>1.52</v>
      </c>
      <c r="AQ309" s="30">
        <v>8</v>
      </c>
      <c r="AR309">
        <v>45.553619999999995</v>
      </c>
      <c r="AS309" s="20">
        <v>108.461</v>
      </c>
      <c r="AT309">
        <v>69</v>
      </c>
      <c r="AU309">
        <v>12</v>
      </c>
      <c r="AV309" t="s">
        <v>1510</v>
      </c>
    </row>
    <row r="310" spans="1:48" hidden="1" x14ac:dyDescent="0.25">
      <c r="A310" t="s">
        <v>486</v>
      </c>
      <c r="B310" t="s">
        <v>1166</v>
      </c>
      <c r="C310" t="s">
        <v>120</v>
      </c>
      <c r="D310" t="s">
        <v>490</v>
      </c>
      <c r="E310" s="31" t="s">
        <v>491</v>
      </c>
      <c r="F310" s="26">
        <v>2002</v>
      </c>
      <c r="G310" t="s">
        <v>487</v>
      </c>
      <c r="H310">
        <v>1651</v>
      </c>
      <c r="I310">
        <v>331800</v>
      </c>
      <c r="J310" t="s">
        <v>488</v>
      </c>
      <c r="K310" s="26" t="s">
        <v>374</v>
      </c>
      <c r="L310" t="b">
        <v>1</v>
      </c>
      <c r="M310" s="20" t="s">
        <v>1116</v>
      </c>
      <c r="N310" s="26">
        <v>43</v>
      </c>
      <c r="O310" t="s">
        <v>489</v>
      </c>
      <c r="P310">
        <v>60.792222199999998</v>
      </c>
      <c r="Q310">
        <v>-161.75583330000001</v>
      </c>
      <c r="S310" t="s">
        <v>21</v>
      </c>
      <c r="T310" s="40">
        <v>0.16811666666666669</v>
      </c>
      <c r="U310" s="40">
        <v>0.12483333333333334</v>
      </c>
      <c r="V310">
        <v>1650.5311027333337</v>
      </c>
      <c r="W310">
        <v>9817.7720000000008</v>
      </c>
      <c r="X310">
        <v>1571</v>
      </c>
      <c r="Y310">
        <v>3985.7509538000004</v>
      </c>
      <c r="Z310">
        <v>23708.243999999999</v>
      </c>
      <c r="AA310">
        <v>904</v>
      </c>
      <c r="AI310">
        <v>1841.048</v>
      </c>
      <c r="AJ310">
        <v>19</v>
      </c>
      <c r="AK310">
        <v>3551.9349999999995</v>
      </c>
      <c r="AL310">
        <v>62</v>
      </c>
      <c r="AM310">
        <v>0</v>
      </c>
      <c r="AN310">
        <v>0</v>
      </c>
      <c r="AO310" s="30">
        <v>906.65032535</v>
      </c>
      <c r="AP310" s="30">
        <v>5392.9829999999993</v>
      </c>
      <c r="AQ310" s="30">
        <v>81</v>
      </c>
      <c r="AR310">
        <v>6542.9323818833345</v>
      </c>
      <c r="AS310" s="20">
        <v>38918.999000000003</v>
      </c>
      <c r="AT310">
        <v>2521</v>
      </c>
      <c r="AU310">
        <v>12</v>
      </c>
      <c r="AV310" t="s">
        <v>1510</v>
      </c>
    </row>
    <row r="311" spans="1:48" hidden="1" x14ac:dyDescent="0.25">
      <c r="A311" t="s">
        <v>383</v>
      </c>
      <c r="B311" t="s">
        <v>1133</v>
      </c>
      <c r="C311" t="s">
        <v>32</v>
      </c>
      <c r="D311" t="s">
        <v>384</v>
      </c>
      <c r="E311" s="31" t="s">
        <v>385</v>
      </c>
      <c r="F311" s="26">
        <v>2002</v>
      </c>
      <c r="G311" t="s">
        <v>380</v>
      </c>
      <c r="H311">
        <v>219</v>
      </c>
      <c r="I311">
        <v>331060</v>
      </c>
      <c r="J311" t="s">
        <v>30</v>
      </c>
      <c r="K311" s="26" t="s">
        <v>374</v>
      </c>
      <c r="L311" t="b">
        <v>1</v>
      </c>
      <c r="M311" s="20" t="s">
        <v>1116</v>
      </c>
      <c r="N311" s="26">
        <v>2</v>
      </c>
      <c r="O311" t="s">
        <v>375</v>
      </c>
      <c r="P311">
        <v>66.918888899999999</v>
      </c>
      <c r="Q311">
        <v>-151.51611109999999</v>
      </c>
      <c r="S311" t="s">
        <v>21</v>
      </c>
      <c r="T311" s="40">
        <v>0.25841666666666668</v>
      </c>
      <c r="U311" s="40">
        <v>0.16210833333333333</v>
      </c>
      <c r="V311">
        <v>42.201509000000001</v>
      </c>
      <c r="W311">
        <v>163.30799999999999</v>
      </c>
      <c r="X311">
        <v>33</v>
      </c>
      <c r="Y311">
        <v>27.986525000000004</v>
      </c>
      <c r="Z311">
        <v>108.30000000000001</v>
      </c>
      <c r="AA311">
        <v>13</v>
      </c>
      <c r="AI311">
        <v>44.758000000000003</v>
      </c>
      <c r="AJ311">
        <v>7</v>
      </c>
      <c r="AK311">
        <v>358.75299999999999</v>
      </c>
      <c r="AL311">
        <v>17</v>
      </c>
      <c r="AM311">
        <v>0</v>
      </c>
      <c r="AN311">
        <v>0</v>
      </c>
      <c r="AO311" s="30">
        <v>104.27396758333333</v>
      </c>
      <c r="AP311" s="30">
        <v>403.51099999999997</v>
      </c>
      <c r="AQ311" s="30">
        <v>24</v>
      </c>
      <c r="AR311">
        <v>174.46200158333335</v>
      </c>
      <c r="AS311" s="20">
        <v>675.11900000000003</v>
      </c>
      <c r="AT311">
        <v>68</v>
      </c>
      <c r="AU311">
        <v>12</v>
      </c>
      <c r="AV311" t="s">
        <v>1510</v>
      </c>
    </row>
    <row r="312" spans="1:48" hidden="1" x14ac:dyDescent="0.25">
      <c r="A312" t="s">
        <v>572</v>
      </c>
      <c r="B312" t="s">
        <v>54</v>
      </c>
      <c r="C312" t="s">
        <v>54</v>
      </c>
      <c r="D312" t="s">
        <v>573</v>
      </c>
      <c r="E312" s="31" t="s">
        <v>574</v>
      </c>
      <c r="F312" s="26">
        <v>2002</v>
      </c>
      <c r="G312" t="s">
        <v>563</v>
      </c>
      <c r="H312">
        <v>221</v>
      </c>
      <c r="I312">
        <v>331270</v>
      </c>
      <c r="J312" t="s">
        <v>50</v>
      </c>
      <c r="K312" s="26" t="s">
        <v>458</v>
      </c>
      <c r="L312" t="b">
        <v>1</v>
      </c>
      <c r="M312" s="20" t="s">
        <v>1119</v>
      </c>
      <c r="N312" s="26">
        <v>169</v>
      </c>
      <c r="O312" t="s">
        <v>375</v>
      </c>
      <c r="P312">
        <v>65.334722200000002</v>
      </c>
      <c r="Q312">
        <v>-166.4891667</v>
      </c>
      <c r="S312" t="s">
        <v>21</v>
      </c>
      <c r="T312" s="40">
        <v>0.21857499999999996</v>
      </c>
      <c r="U312" s="40">
        <v>0.12541666666666668</v>
      </c>
      <c r="V312">
        <v>59.293933124999995</v>
      </c>
      <c r="W312">
        <v>271.27500000000003</v>
      </c>
      <c r="X312">
        <v>76</v>
      </c>
      <c r="Y312">
        <v>57.737460549999987</v>
      </c>
      <c r="Z312">
        <v>264.154</v>
      </c>
      <c r="AA312">
        <v>8</v>
      </c>
      <c r="AI312">
        <v>168.37299999999999</v>
      </c>
      <c r="AJ312">
        <v>12</v>
      </c>
      <c r="AK312">
        <v>14.085999999999999</v>
      </c>
      <c r="AL312">
        <v>3</v>
      </c>
      <c r="AM312">
        <v>0</v>
      </c>
      <c r="AN312">
        <v>0</v>
      </c>
      <c r="AO312" s="30">
        <v>39.880975924999994</v>
      </c>
      <c r="AP312" s="30">
        <v>182.459</v>
      </c>
      <c r="AQ312" s="30">
        <v>15</v>
      </c>
      <c r="AR312">
        <v>156.91236959999998</v>
      </c>
      <c r="AS312" s="20">
        <v>717.88800000000003</v>
      </c>
      <c r="AT312">
        <v>96</v>
      </c>
      <c r="AU312">
        <v>12</v>
      </c>
      <c r="AV312" t="s">
        <v>1510</v>
      </c>
    </row>
    <row r="313" spans="1:48" hidden="1" x14ac:dyDescent="0.25">
      <c r="A313" t="s">
        <v>971</v>
      </c>
      <c r="B313" t="s">
        <v>122</v>
      </c>
      <c r="C313" t="s">
        <v>122</v>
      </c>
      <c r="D313" t="s">
        <v>973</v>
      </c>
      <c r="E313" s="31" t="s">
        <v>974</v>
      </c>
      <c r="F313" s="26">
        <v>2002</v>
      </c>
      <c r="G313" t="s">
        <v>972</v>
      </c>
      <c r="H313" t="s">
        <v>582</v>
      </c>
      <c r="I313">
        <v>331820</v>
      </c>
      <c r="J313" t="s">
        <v>121</v>
      </c>
      <c r="K313" s="26" t="s">
        <v>458</v>
      </c>
      <c r="L313" t="b">
        <v>1</v>
      </c>
      <c r="M313" s="20" t="s">
        <v>1118</v>
      </c>
      <c r="N313" s="26">
        <v>432</v>
      </c>
      <c r="O313" t="s">
        <v>375</v>
      </c>
      <c r="P313">
        <v>65.979722199999998</v>
      </c>
      <c r="Q313">
        <v>-161.12305559999999</v>
      </c>
      <c r="S313" t="s">
        <v>21</v>
      </c>
      <c r="T313" s="40">
        <v>0.21583333333333335</v>
      </c>
      <c r="U313" s="40">
        <v>0.1934916666666667</v>
      </c>
      <c r="V313">
        <v>87.286669166666684</v>
      </c>
      <c r="W313">
        <v>404.41700000000003</v>
      </c>
      <c r="X313">
        <v>78</v>
      </c>
      <c r="Y313">
        <v>35.161840000000005</v>
      </c>
      <c r="Z313">
        <v>162.91200000000001</v>
      </c>
      <c r="AA313">
        <v>8</v>
      </c>
      <c r="AI313">
        <v>109.28700000000002</v>
      </c>
      <c r="AJ313">
        <v>6</v>
      </c>
      <c r="AK313">
        <v>69.31</v>
      </c>
      <c r="AL313">
        <v>5</v>
      </c>
      <c r="AM313">
        <v>8.5180000000000007</v>
      </c>
      <c r="AN313">
        <v>3</v>
      </c>
      <c r="AO313" s="30">
        <v>38.547185833333344</v>
      </c>
      <c r="AP313" s="30">
        <v>178.59700000000004</v>
      </c>
      <c r="AQ313" s="30">
        <v>11</v>
      </c>
      <c r="AR313">
        <v>160.99569500000004</v>
      </c>
      <c r="AS313" s="20">
        <v>754.44400000000007</v>
      </c>
      <c r="AT313">
        <v>99</v>
      </c>
      <c r="AU313">
        <v>12</v>
      </c>
      <c r="AV313" t="s">
        <v>1510</v>
      </c>
    </row>
    <row r="314" spans="1:48" hidden="1" x14ac:dyDescent="0.25">
      <c r="A314" t="s">
        <v>851</v>
      </c>
      <c r="B314" t="s">
        <v>155</v>
      </c>
      <c r="C314" t="s">
        <v>155</v>
      </c>
      <c r="D314" t="s">
        <v>854</v>
      </c>
      <c r="E314" s="31" t="s">
        <v>855</v>
      </c>
      <c r="F314" s="26">
        <v>2002</v>
      </c>
      <c r="G314" t="s">
        <v>852</v>
      </c>
      <c r="H314">
        <v>6111</v>
      </c>
      <c r="I314">
        <v>331830</v>
      </c>
      <c r="J314" t="s">
        <v>853</v>
      </c>
      <c r="K314" s="26" t="s">
        <v>374</v>
      </c>
      <c r="L314" t="b">
        <v>1</v>
      </c>
      <c r="M314" s="20" t="s">
        <v>1116</v>
      </c>
      <c r="N314" s="26">
        <v>341</v>
      </c>
      <c r="O314" t="s">
        <v>489</v>
      </c>
      <c r="P314">
        <v>65.572500000000005</v>
      </c>
      <c r="Q314">
        <v>-144.80305559999999</v>
      </c>
      <c r="S314" t="s">
        <v>21</v>
      </c>
      <c r="T314" s="40">
        <v>0.29685833333333339</v>
      </c>
      <c r="U314" s="40">
        <v>0.18579166666666666</v>
      </c>
      <c r="V314">
        <v>75.890051766666687</v>
      </c>
      <c r="W314">
        <v>255.64400000000001</v>
      </c>
      <c r="X314">
        <v>131</v>
      </c>
      <c r="Y314">
        <v>49.751081800000016</v>
      </c>
      <c r="Z314">
        <v>167.59200000000001</v>
      </c>
      <c r="AA314">
        <v>11</v>
      </c>
      <c r="AI314">
        <v>4.0129999999999999</v>
      </c>
      <c r="AJ314">
        <v>1</v>
      </c>
      <c r="AK314">
        <v>140.82499999999996</v>
      </c>
      <c r="AL314">
        <v>7</v>
      </c>
      <c r="AM314">
        <v>0</v>
      </c>
      <c r="AN314">
        <v>0</v>
      </c>
      <c r="AO314" s="30">
        <v>42.996367283333335</v>
      </c>
      <c r="AP314" s="30">
        <v>144.83799999999997</v>
      </c>
      <c r="AQ314" s="30">
        <v>8</v>
      </c>
      <c r="AR314">
        <v>168.63750085000004</v>
      </c>
      <c r="AS314" s="20">
        <v>568.07400000000007</v>
      </c>
      <c r="AT314">
        <v>150</v>
      </c>
      <c r="AU314">
        <v>12</v>
      </c>
      <c r="AV314" t="s">
        <v>1510</v>
      </c>
    </row>
    <row r="315" spans="1:48" hidden="1" x14ac:dyDescent="0.25">
      <c r="A315" t="s">
        <v>1043</v>
      </c>
      <c r="B315" t="s">
        <v>124</v>
      </c>
      <c r="C315" t="s">
        <v>124</v>
      </c>
      <c r="D315" t="s">
        <v>1045</v>
      </c>
      <c r="E315" s="31" t="s">
        <v>1046</v>
      </c>
      <c r="F315" s="26">
        <v>2002</v>
      </c>
      <c r="G315" t="s">
        <v>1044</v>
      </c>
      <c r="H315" t="s">
        <v>582</v>
      </c>
      <c r="I315">
        <v>331840</v>
      </c>
      <c r="J315" t="s">
        <v>123</v>
      </c>
      <c r="K315" s="26" t="s">
        <v>458</v>
      </c>
      <c r="L315" t="b">
        <v>1</v>
      </c>
      <c r="M315" s="20" t="s">
        <v>1116</v>
      </c>
      <c r="N315" s="26">
        <v>682</v>
      </c>
      <c r="O315" t="s">
        <v>375</v>
      </c>
      <c r="P315">
        <v>66.654444400000003</v>
      </c>
      <c r="Q315">
        <v>-143.7222222</v>
      </c>
      <c r="S315" t="s">
        <v>21</v>
      </c>
      <c r="T315" s="40">
        <v>0</v>
      </c>
      <c r="U315" s="40">
        <v>0</v>
      </c>
      <c r="V315">
        <v>0</v>
      </c>
      <c r="W315">
        <v>0</v>
      </c>
      <c r="X315">
        <v>43</v>
      </c>
      <c r="Y315">
        <v>0</v>
      </c>
      <c r="Z315">
        <v>0</v>
      </c>
      <c r="AA315">
        <v>4</v>
      </c>
      <c r="AI315">
        <v>0</v>
      </c>
      <c r="AJ315">
        <v>5</v>
      </c>
      <c r="AK315">
        <v>0</v>
      </c>
      <c r="AL315">
        <v>3</v>
      </c>
      <c r="AM315">
        <v>0</v>
      </c>
      <c r="AN315">
        <v>0</v>
      </c>
      <c r="AO315" s="30">
        <v>0</v>
      </c>
      <c r="AP315" s="30">
        <v>0</v>
      </c>
      <c r="AQ315" s="30">
        <v>8</v>
      </c>
      <c r="AR315">
        <v>0</v>
      </c>
      <c r="AS315" s="20">
        <v>0</v>
      </c>
      <c r="AT315">
        <v>55</v>
      </c>
      <c r="AU315">
        <v>9</v>
      </c>
      <c r="AV315" t="s">
        <v>1510</v>
      </c>
    </row>
    <row r="316" spans="1:48" hidden="1" x14ac:dyDescent="0.25">
      <c r="A316" t="s">
        <v>901</v>
      </c>
      <c r="B316" t="s">
        <v>224</v>
      </c>
      <c r="C316" t="s">
        <v>224</v>
      </c>
      <c r="D316" t="s">
        <v>903</v>
      </c>
      <c r="E316" s="31" t="s">
        <v>904</v>
      </c>
      <c r="F316" s="26">
        <v>2002</v>
      </c>
      <c r="G316" t="s">
        <v>902</v>
      </c>
      <c r="H316">
        <v>3422</v>
      </c>
      <c r="I316">
        <v>332310</v>
      </c>
      <c r="J316" t="s">
        <v>223</v>
      </c>
      <c r="K316" s="26" t="s">
        <v>458</v>
      </c>
      <c r="L316" t="b">
        <v>1</v>
      </c>
      <c r="M316" s="20" t="s">
        <v>1116</v>
      </c>
      <c r="N316" s="26">
        <v>365</v>
      </c>
      <c r="O316" t="s">
        <v>375</v>
      </c>
      <c r="P316">
        <v>60.16</v>
      </c>
      <c r="Q316">
        <v>-164.2658333</v>
      </c>
      <c r="S316" t="s">
        <v>21</v>
      </c>
      <c r="T316" s="40">
        <v>0.19833333333333333</v>
      </c>
      <c r="U316" s="40">
        <v>0.14095000000000002</v>
      </c>
      <c r="V316">
        <v>69.449193333333326</v>
      </c>
      <c r="W316">
        <v>350.16399999999999</v>
      </c>
      <c r="X316">
        <v>78</v>
      </c>
      <c r="Y316">
        <v>15.576901666666666</v>
      </c>
      <c r="Z316">
        <v>78.539000000000001</v>
      </c>
      <c r="AA316">
        <v>9</v>
      </c>
      <c r="AI316">
        <v>60.521000000000001</v>
      </c>
      <c r="AJ316">
        <v>7</v>
      </c>
      <c r="AK316">
        <v>97.343000000000004</v>
      </c>
      <c r="AL316">
        <v>11</v>
      </c>
      <c r="AM316">
        <v>56.56900000000001</v>
      </c>
      <c r="AN316">
        <v>18</v>
      </c>
      <c r="AO316" s="30">
        <v>31.309693333333335</v>
      </c>
      <c r="AP316" s="30">
        <v>157.864</v>
      </c>
      <c r="AQ316" s="30">
        <v>18</v>
      </c>
      <c r="AR316">
        <v>116.33578833333333</v>
      </c>
      <c r="AS316" s="20">
        <v>643.13600000000008</v>
      </c>
      <c r="AT316">
        <v>121</v>
      </c>
      <c r="AU316">
        <v>12</v>
      </c>
      <c r="AV316" t="s">
        <v>1510</v>
      </c>
    </row>
    <row r="317" spans="1:48" hidden="1" x14ac:dyDescent="0.25">
      <c r="A317" t="s">
        <v>1055</v>
      </c>
      <c r="B317" t="s">
        <v>126</v>
      </c>
      <c r="C317" t="s">
        <v>126</v>
      </c>
      <c r="D317" t="s">
        <v>1057</v>
      </c>
      <c r="E317" s="31" t="s">
        <v>1058</v>
      </c>
      <c r="F317" s="26">
        <v>2002</v>
      </c>
      <c r="G317" t="s">
        <v>1056</v>
      </c>
      <c r="H317" t="s">
        <v>582</v>
      </c>
      <c r="I317">
        <v>331850</v>
      </c>
      <c r="J317" t="s">
        <v>125</v>
      </c>
      <c r="K317" s="26" t="s">
        <v>458</v>
      </c>
      <c r="L317" t="b">
        <v>1</v>
      </c>
      <c r="M317" s="20" t="s">
        <v>1116</v>
      </c>
      <c r="N317" s="26">
        <v>686</v>
      </c>
      <c r="O317" t="s">
        <v>375</v>
      </c>
      <c r="P317">
        <v>60.063333299999996</v>
      </c>
      <c r="Q317">
        <v>-148.01138889999999</v>
      </c>
      <c r="S317" t="s">
        <v>21</v>
      </c>
      <c r="T317" s="40">
        <v>0.17208333333333334</v>
      </c>
      <c r="U317" s="40">
        <v>0.12430833333333335</v>
      </c>
      <c r="V317">
        <v>19.561400833333334</v>
      </c>
      <c r="W317">
        <v>113.67399999999999</v>
      </c>
      <c r="X317">
        <v>28</v>
      </c>
      <c r="Y317">
        <v>15.960212916666666</v>
      </c>
      <c r="Z317">
        <v>92.747</v>
      </c>
      <c r="AA317">
        <v>9</v>
      </c>
      <c r="AI317">
        <v>31.798000000000002</v>
      </c>
      <c r="AJ317">
        <v>4</v>
      </c>
      <c r="AK317">
        <v>0</v>
      </c>
      <c r="AL317">
        <v>0</v>
      </c>
      <c r="AM317">
        <v>19.111999999999998</v>
      </c>
      <c r="AN317">
        <v>4</v>
      </c>
      <c r="AO317" s="30">
        <v>5.4719058333333335</v>
      </c>
      <c r="AP317" s="30">
        <v>31.798000000000002</v>
      </c>
      <c r="AQ317" s="30">
        <v>4</v>
      </c>
      <c r="AR317">
        <v>40.993519583333338</v>
      </c>
      <c r="AS317" s="20">
        <v>257.33100000000002</v>
      </c>
      <c r="AT317">
        <v>43</v>
      </c>
      <c r="AU317">
        <v>12</v>
      </c>
      <c r="AV317" t="s">
        <v>1510</v>
      </c>
    </row>
    <row r="318" spans="1:48" hidden="1" x14ac:dyDescent="0.25">
      <c r="A318" t="s">
        <v>575</v>
      </c>
      <c r="B318" t="s">
        <v>55</v>
      </c>
      <c r="C318" t="s">
        <v>55</v>
      </c>
      <c r="D318" t="s">
        <v>576</v>
      </c>
      <c r="E318" s="31" t="s">
        <v>577</v>
      </c>
      <c r="F318" s="26">
        <v>2002</v>
      </c>
      <c r="G318" t="s">
        <v>563</v>
      </c>
      <c r="H318">
        <v>221</v>
      </c>
      <c r="I318">
        <v>331280</v>
      </c>
      <c r="J318" t="s">
        <v>50</v>
      </c>
      <c r="K318" s="26" t="s">
        <v>458</v>
      </c>
      <c r="L318" t="b">
        <v>1</v>
      </c>
      <c r="M318" s="20" t="s">
        <v>1119</v>
      </c>
      <c r="N318" s="26">
        <v>169</v>
      </c>
      <c r="O318" t="s">
        <v>375</v>
      </c>
      <c r="P318">
        <v>61.527777800000003</v>
      </c>
      <c r="Q318">
        <v>-165.5863889</v>
      </c>
      <c r="S318" t="s">
        <v>21</v>
      </c>
      <c r="T318" s="40">
        <v>0.22149166666666667</v>
      </c>
      <c r="U318" s="40">
        <v>0.12652500000000003</v>
      </c>
      <c r="V318">
        <v>162.60035487499999</v>
      </c>
      <c r="W318">
        <v>734.11500000000001</v>
      </c>
      <c r="X318">
        <v>186</v>
      </c>
      <c r="Y318">
        <v>205.32609737499996</v>
      </c>
      <c r="Z318">
        <v>927.01499999999987</v>
      </c>
      <c r="AA318">
        <v>19</v>
      </c>
      <c r="AI318">
        <v>346.07600000000008</v>
      </c>
      <c r="AJ318">
        <v>16</v>
      </c>
      <c r="AK318">
        <v>25.845999999999997</v>
      </c>
      <c r="AL318">
        <v>4</v>
      </c>
      <c r="AM318">
        <v>0</v>
      </c>
      <c r="AN318">
        <v>0</v>
      </c>
      <c r="AO318" s="30">
        <v>82.377623650000018</v>
      </c>
      <c r="AP318" s="30">
        <v>371.92200000000008</v>
      </c>
      <c r="AQ318" s="30">
        <v>20</v>
      </c>
      <c r="AR318">
        <v>450.30407589999999</v>
      </c>
      <c r="AS318" s="20">
        <v>2033.0520000000001</v>
      </c>
      <c r="AT318">
        <v>221</v>
      </c>
      <c r="AU318">
        <v>6</v>
      </c>
      <c r="AV318" t="s">
        <v>1510</v>
      </c>
    </row>
    <row r="319" spans="1:48" hidden="1" x14ac:dyDescent="0.25">
      <c r="A319" t="s">
        <v>817</v>
      </c>
      <c r="B319" t="s">
        <v>128</v>
      </c>
      <c r="C319" t="s">
        <v>128</v>
      </c>
      <c r="D319" t="s">
        <v>819</v>
      </c>
      <c r="E319" s="31" t="s">
        <v>820</v>
      </c>
      <c r="F319" s="26">
        <v>2002</v>
      </c>
      <c r="G319" t="s">
        <v>818</v>
      </c>
      <c r="H319">
        <v>3421</v>
      </c>
      <c r="I319">
        <v>331860</v>
      </c>
      <c r="J319" t="s">
        <v>127</v>
      </c>
      <c r="K319" s="26" t="s">
        <v>458</v>
      </c>
      <c r="L319" t="b">
        <v>1</v>
      </c>
      <c r="M319" s="20" t="s">
        <v>1116</v>
      </c>
      <c r="N319" s="26">
        <v>297</v>
      </c>
      <c r="O319" t="s">
        <v>375</v>
      </c>
      <c r="P319">
        <v>56.295277800000001</v>
      </c>
      <c r="Q319">
        <v>-158.40222220000001</v>
      </c>
      <c r="S319" t="s">
        <v>21</v>
      </c>
      <c r="T319" s="40">
        <v>0.18075000000000005</v>
      </c>
      <c r="U319" s="40">
        <v>0.10005833333333335</v>
      </c>
      <c r="V319">
        <v>35.540691750000015</v>
      </c>
      <c r="W319">
        <v>196.62900000000002</v>
      </c>
      <c r="X319">
        <v>62</v>
      </c>
      <c r="Y319">
        <v>51.944477250000013</v>
      </c>
      <c r="Z319">
        <v>287.38299999999998</v>
      </c>
      <c r="AA319">
        <v>22</v>
      </c>
      <c r="AI319">
        <v>107.68199999999999</v>
      </c>
      <c r="AJ319">
        <v>10</v>
      </c>
      <c r="AK319">
        <v>6.6049999999999986</v>
      </c>
      <c r="AL319">
        <v>1</v>
      </c>
      <c r="AM319">
        <v>0</v>
      </c>
      <c r="AN319">
        <v>0</v>
      </c>
      <c r="AO319" s="30">
        <v>20.657375250000005</v>
      </c>
      <c r="AP319" s="30">
        <v>114.28699999999999</v>
      </c>
      <c r="AQ319" s="30">
        <v>11</v>
      </c>
      <c r="AR319">
        <v>108.14254425000004</v>
      </c>
      <c r="AS319" s="20">
        <v>598.29899999999998</v>
      </c>
      <c r="AT319">
        <v>94</v>
      </c>
      <c r="AU319">
        <v>12</v>
      </c>
      <c r="AV319" t="s">
        <v>1510</v>
      </c>
    </row>
    <row r="320" spans="1:48" hidden="1" x14ac:dyDescent="0.25">
      <c r="A320" t="s">
        <v>1011</v>
      </c>
      <c r="B320" t="s">
        <v>130</v>
      </c>
      <c r="C320" t="s">
        <v>130</v>
      </c>
      <c r="D320" t="s">
        <v>1013</v>
      </c>
      <c r="E320" s="31" t="s">
        <v>1014</v>
      </c>
      <c r="F320" s="26">
        <v>2002</v>
      </c>
      <c r="G320" t="s">
        <v>1012</v>
      </c>
      <c r="H320" t="s">
        <v>582</v>
      </c>
      <c r="I320">
        <v>331870</v>
      </c>
      <c r="J320" t="s">
        <v>129</v>
      </c>
      <c r="K320" s="26" t="s">
        <v>458</v>
      </c>
      <c r="L320" t="b">
        <v>1</v>
      </c>
      <c r="M320" s="20" t="s">
        <v>1116</v>
      </c>
      <c r="N320" s="26">
        <v>658</v>
      </c>
      <c r="O320" t="s">
        <v>375</v>
      </c>
      <c r="P320">
        <v>56.308439300000003</v>
      </c>
      <c r="Q320">
        <v>-158.53023909999999</v>
      </c>
      <c r="S320" t="s">
        <v>21</v>
      </c>
      <c r="T320" s="40">
        <v>0.1925</v>
      </c>
      <c r="U320" s="40">
        <v>0.15390833333333331</v>
      </c>
      <c r="V320">
        <v>46.884145000000004</v>
      </c>
      <c r="W320">
        <v>243.554</v>
      </c>
      <c r="X320">
        <v>83</v>
      </c>
      <c r="Y320">
        <v>35.903559999999999</v>
      </c>
      <c r="Z320">
        <v>186.512</v>
      </c>
      <c r="AA320">
        <v>10</v>
      </c>
      <c r="AI320">
        <v>87.070000000000007</v>
      </c>
      <c r="AJ320">
        <v>10</v>
      </c>
      <c r="AK320">
        <v>17.992999999999999</v>
      </c>
      <c r="AL320">
        <v>1</v>
      </c>
      <c r="AM320">
        <v>0</v>
      </c>
      <c r="AN320">
        <v>0</v>
      </c>
      <c r="AO320" s="30">
        <v>20.2246275</v>
      </c>
      <c r="AP320" s="30">
        <v>105.063</v>
      </c>
      <c r="AQ320" s="30">
        <v>11</v>
      </c>
      <c r="AR320">
        <v>103.0123325</v>
      </c>
      <c r="AS320" s="20">
        <v>535.12899999999991</v>
      </c>
      <c r="AT320">
        <v>104</v>
      </c>
      <c r="AU320">
        <v>12</v>
      </c>
      <c r="AV320" t="s">
        <v>1510</v>
      </c>
    </row>
    <row r="321" spans="1:48" hidden="1" x14ac:dyDescent="0.25">
      <c r="A321" t="s">
        <v>975</v>
      </c>
      <c r="B321" t="s">
        <v>132</v>
      </c>
      <c r="C321" t="s">
        <v>132</v>
      </c>
      <c r="D321" t="s">
        <v>977</v>
      </c>
      <c r="E321" s="31" t="s">
        <v>978</v>
      </c>
      <c r="F321" s="26">
        <v>2002</v>
      </c>
      <c r="G321" t="s">
        <v>976</v>
      </c>
      <c r="H321" t="s">
        <v>582</v>
      </c>
      <c r="I321">
        <v>331880</v>
      </c>
      <c r="J321" t="s">
        <v>131</v>
      </c>
      <c r="K321" s="26" t="s">
        <v>458</v>
      </c>
      <c r="L321" t="b">
        <v>1</v>
      </c>
      <c r="M321" s="20" t="s">
        <v>1116</v>
      </c>
      <c r="N321" s="26">
        <v>437</v>
      </c>
      <c r="O321" t="s">
        <v>375</v>
      </c>
      <c r="P321">
        <v>56.255555600000001</v>
      </c>
      <c r="Q321">
        <v>-158.76249999999999</v>
      </c>
      <c r="S321" t="s">
        <v>21</v>
      </c>
      <c r="T321" s="40">
        <v>0.19950000000000001</v>
      </c>
      <c r="U321" s="40">
        <v>9.3124999999999999E-2</v>
      </c>
      <c r="V321">
        <v>38.643947999999995</v>
      </c>
      <c r="W321">
        <v>193.70399999999998</v>
      </c>
      <c r="X321">
        <v>36</v>
      </c>
      <c r="Y321">
        <v>12.908448000000002</v>
      </c>
      <c r="Z321">
        <v>64.704000000000008</v>
      </c>
      <c r="AA321">
        <v>7</v>
      </c>
      <c r="AI321">
        <v>40.736000000000004</v>
      </c>
      <c r="AJ321">
        <v>6</v>
      </c>
      <c r="AK321">
        <v>0</v>
      </c>
      <c r="AL321">
        <v>0</v>
      </c>
      <c r="AM321">
        <v>0</v>
      </c>
      <c r="AN321">
        <v>0</v>
      </c>
      <c r="AO321" s="30">
        <v>8.1268320000000021</v>
      </c>
      <c r="AP321" s="30">
        <v>40.736000000000004</v>
      </c>
      <c r="AQ321" s="30">
        <v>6</v>
      </c>
      <c r="AR321">
        <v>59.679227999999995</v>
      </c>
      <c r="AS321" s="20">
        <v>299.14400000000001</v>
      </c>
      <c r="AT321">
        <v>49</v>
      </c>
      <c r="AU321">
        <v>12</v>
      </c>
      <c r="AV321" t="s">
        <v>1510</v>
      </c>
    </row>
    <row r="322" spans="1:48" hidden="1" x14ac:dyDescent="0.25">
      <c r="A322" t="s">
        <v>746</v>
      </c>
      <c r="B322" t="s">
        <v>173</v>
      </c>
      <c r="C322" t="s">
        <v>173</v>
      </c>
      <c r="D322" t="s">
        <v>399</v>
      </c>
      <c r="E322" s="31" t="s">
        <v>400</v>
      </c>
      <c r="F322" s="26">
        <v>2002</v>
      </c>
      <c r="G322" t="s">
        <v>743</v>
      </c>
      <c r="H322">
        <v>18963</v>
      </c>
      <c r="I322">
        <v>332660</v>
      </c>
      <c r="J322" t="s">
        <v>171</v>
      </c>
      <c r="K322" s="26" t="s">
        <v>458</v>
      </c>
      <c r="L322" t="b">
        <v>1</v>
      </c>
      <c r="M322" s="20" t="s">
        <v>1119</v>
      </c>
      <c r="N322" s="26">
        <v>240</v>
      </c>
      <c r="O322" t="s">
        <v>375</v>
      </c>
      <c r="P322">
        <v>59.399701999999998</v>
      </c>
      <c r="Q322">
        <v>-135.89640890000001</v>
      </c>
      <c r="S322" t="s">
        <v>21</v>
      </c>
      <c r="T322" s="40">
        <v>0.19261666666666666</v>
      </c>
      <c r="U322" s="40">
        <v>0.12973333333333331</v>
      </c>
      <c r="V322">
        <v>109.78572149999999</v>
      </c>
      <c r="W322">
        <v>569.97</v>
      </c>
      <c r="X322">
        <v>174</v>
      </c>
      <c r="Y322">
        <v>77.699637166666676</v>
      </c>
      <c r="Z322">
        <v>403.39000000000004</v>
      </c>
      <c r="AA322">
        <v>32</v>
      </c>
      <c r="AI322">
        <v>1.129</v>
      </c>
      <c r="AJ322">
        <v>1</v>
      </c>
      <c r="AK322">
        <v>2.9929999999999999</v>
      </c>
      <c r="AL322">
        <v>1</v>
      </c>
      <c r="AM322">
        <v>0</v>
      </c>
      <c r="AN322">
        <v>0</v>
      </c>
      <c r="AO322" s="30">
        <v>0.79396589999999989</v>
      </c>
      <c r="AP322" s="30">
        <v>4.1219999999999999</v>
      </c>
      <c r="AQ322" s="30">
        <v>2</v>
      </c>
      <c r="AR322">
        <v>188.27932456666667</v>
      </c>
      <c r="AS322" s="20">
        <v>977.48200000000008</v>
      </c>
      <c r="AT322">
        <v>207</v>
      </c>
      <c r="AU322">
        <v>12</v>
      </c>
      <c r="AV322" t="s">
        <v>1510</v>
      </c>
    </row>
    <row r="323" spans="1:48" hidden="1" x14ac:dyDescent="0.25">
      <c r="A323" t="s">
        <v>386</v>
      </c>
      <c r="B323" t="s">
        <v>33</v>
      </c>
      <c r="C323" t="s">
        <v>33</v>
      </c>
      <c r="D323" t="s">
        <v>387</v>
      </c>
      <c r="E323" s="31" t="s">
        <v>388</v>
      </c>
      <c r="F323" s="26">
        <v>2002</v>
      </c>
      <c r="G323" t="s">
        <v>380</v>
      </c>
      <c r="H323">
        <v>219</v>
      </c>
      <c r="I323">
        <v>331070</v>
      </c>
      <c r="J323" t="s">
        <v>30</v>
      </c>
      <c r="K323" s="26" t="s">
        <v>374</v>
      </c>
      <c r="L323" t="b">
        <v>1</v>
      </c>
      <c r="M323" s="20" t="s">
        <v>1116</v>
      </c>
      <c r="N323" s="26">
        <v>2</v>
      </c>
      <c r="O323" t="s">
        <v>375</v>
      </c>
      <c r="P323">
        <v>62.571782800000001</v>
      </c>
      <c r="Q323">
        <v>-144.6541704</v>
      </c>
      <c r="S323" t="s">
        <v>21</v>
      </c>
      <c r="T323" s="40">
        <v>0.25450833333333339</v>
      </c>
      <c r="U323" s="40">
        <v>0.17902499999999999</v>
      </c>
      <c r="V323">
        <v>37.337645041666676</v>
      </c>
      <c r="W323">
        <v>146.70500000000001</v>
      </c>
      <c r="X323">
        <v>37</v>
      </c>
      <c r="Y323">
        <v>13.794606175000004</v>
      </c>
      <c r="Z323">
        <v>54.201000000000001</v>
      </c>
      <c r="AA323">
        <v>9</v>
      </c>
      <c r="AI323">
        <v>30.551000000000002</v>
      </c>
      <c r="AJ323">
        <v>2</v>
      </c>
      <c r="AK323">
        <v>21.192</v>
      </c>
      <c r="AL323">
        <v>2</v>
      </c>
      <c r="AM323">
        <v>0</v>
      </c>
      <c r="AN323">
        <v>0</v>
      </c>
      <c r="AO323" s="30">
        <v>13.169024691666671</v>
      </c>
      <c r="AP323" s="30">
        <v>51.743000000000002</v>
      </c>
      <c r="AQ323" s="30">
        <v>4</v>
      </c>
      <c r="AR323">
        <v>64.301275908333352</v>
      </c>
      <c r="AS323" s="20">
        <v>252.64900000000003</v>
      </c>
      <c r="AT323">
        <v>50</v>
      </c>
      <c r="AU323">
        <v>12</v>
      </c>
      <c r="AV323" t="s">
        <v>1510</v>
      </c>
    </row>
    <row r="324" spans="1:48" hidden="1" x14ac:dyDescent="0.25">
      <c r="A324" t="s">
        <v>905</v>
      </c>
      <c r="B324" t="s">
        <v>134</v>
      </c>
      <c r="C324" t="s">
        <v>134</v>
      </c>
      <c r="D324" t="s">
        <v>907</v>
      </c>
      <c r="E324" s="31" t="s">
        <v>908</v>
      </c>
      <c r="F324" s="26">
        <v>2002</v>
      </c>
      <c r="G324" t="s">
        <v>906</v>
      </c>
      <c r="H324">
        <v>3465</v>
      </c>
      <c r="I324">
        <v>331890</v>
      </c>
      <c r="J324" t="s">
        <v>133</v>
      </c>
      <c r="K324" s="26" t="s">
        <v>458</v>
      </c>
      <c r="L324" t="b">
        <v>1</v>
      </c>
      <c r="M324" s="20" t="s">
        <v>1116</v>
      </c>
      <c r="N324" s="26">
        <v>368</v>
      </c>
      <c r="O324" t="s">
        <v>375</v>
      </c>
      <c r="P324">
        <v>61.515833299999997</v>
      </c>
      <c r="Q324">
        <v>-144.43694439999999</v>
      </c>
      <c r="S324" t="s">
        <v>21</v>
      </c>
      <c r="T324" s="40">
        <v>0.20066666666666663</v>
      </c>
      <c r="U324" s="40">
        <v>0.14927500000000002</v>
      </c>
      <c r="V324">
        <v>24.410698666666665</v>
      </c>
      <c r="W324">
        <v>121.64800000000001</v>
      </c>
      <c r="X324">
        <v>39</v>
      </c>
      <c r="Y324">
        <v>54.64032933333332</v>
      </c>
      <c r="Z324">
        <v>272.29399999999998</v>
      </c>
      <c r="AA324">
        <v>26</v>
      </c>
      <c r="AI324">
        <v>16.187999999999999</v>
      </c>
      <c r="AJ324">
        <v>1</v>
      </c>
      <c r="AK324">
        <v>6.3610000000000015</v>
      </c>
      <c r="AL324">
        <v>2</v>
      </c>
      <c r="AM324">
        <v>6.1320000000000006</v>
      </c>
      <c r="AN324">
        <v>1</v>
      </c>
      <c r="AO324" s="30">
        <v>4.5248326666666658</v>
      </c>
      <c r="AP324" s="30">
        <v>22.548999999999999</v>
      </c>
      <c r="AQ324" s="30">
        <v>3</v>
      </c>
      <c r="AR324">
        <v>83.575860666666657</v>
      </c>
      <c r="AS324" s="20">
        <v>422.62299999999999</v>
      </c>
      <c r="AT324">
        <v>68</v>
      </c>
      <c r="AU324">
        <v>12</v>
      </c>
      <c r="AV324" t="s">
        <v>1510</v>
      </c>
    </row>
    <row r="325" spans="1:48" hidden="1" x14ac:dyDescent="0.25">
      <c r="A325" t="s">
        <v>857</v>
      </c>
      <c r="B325" t="s">
        <v>212</v>
      </c>
      <c r="C325" t="s">
        <v>212</v>
      </c>
      <c r="D325" t="s">
        <v>859</v>
      </c>
      <c r="E325" s="31" t="s">
        <v>860</v>
      </c>
      <c r="F325" s="26">
        <v>2002</v>
      </c>
      <c r="G325" t="s">
        <v>858</v>
      </c>
      <c r="H325">
        <v>12485</v>
      </c>
      <c r="I325">
        <v>332230</v>
      </c>
      <c r="J325" t="s">
        <v>211</v>
      </c>
      <c r="K325" s="26" t="s">
        <v>374</v>
      </c>
      <c r="L325" t="b">
        <v>1</v>
      </c>
      <c r="M325" s="20" t="s">
        <v>1119</v>
      </c>
      <c r="N325" s="26">
        <v>343</v>
      </c>
      <c r="O325" t="s">
        <v>375</v>
      </c>
      <c r="P325">
        <v>61.5719444</v>
      </c>
      <c r="Q325">
        <v>-159.245</v>
      </c>
      <c r="S325" t="s">
        <v>21</v>
      </c>
      <c r="T325" s="40">
        <v>0.38640000000000002</v>
      </c>
      <c r="U325" s="40">
        <v>0.2382333333333333</v>
      </c>
      <c r="V325">
        <v>34.803434400000008</v>
      </c>
      <c r="W325">
        <v>90.071000000000012</v>
      </c>
      <c r="X325">
        <v>36</v>
      </c>
      <c r="Y325">
        <v>23.760895200000004</v>
      </c>
      <c r="Z325">
        <v>61.493000000000002</v>
      </c>
      <c r="AA325">
        <v>3</v>
      </c>
      <c r="AI325">
        <v>20.386000000000003</v>
      </c>
      <c r="AJ325">
        <v>6</v>
      </c>
      <c r="AK325">
        <v>0.13300000000000001</v>
      </c>
      <c r="AL325">
        <v>1</v>
      </c>
      <c r="AM325">
        <v>1.4420000000000002</v>
      </c>
      <c r="AN325">
        <v>1</v>
      </c>
      <c r="AO325" s="30">
        <v>7.9285416000000009</v>
      </c>
      <c r="AP325" s="30">
        <v>20.519000000000002</v>
      </c>
      <c r="AQ325" s="30">
        <v>7</v>
      </c>
      <c r="AR325">
        <v>66.49287120000001</v>
      </c>
      <c r="AS325" s="20">
        <v>173.52500000000001</v>
      </c>
      <c r="AT325">
        <v>47</v>
      </c>
      <c r="AU325">
        <v>12</v>
      </c>
      <c r="AV325" t="s">
        <v>1510</v>
      </c>
    </row>
    <row r="326" spans="1:48" hidden="1" x14ac:dyDescent="0.25">
      <c r="A326" t="s">
        <v>780</v>
      </c>
      <c r="B326" t="s">
        <v>137</v>
      </c>
      <c r="C326" t="s">
        <v>137</v>
      </c>
      <c r="D326" t="s">
        <v>782</v>
      </c>
      <c r="E326" s="31" t="s">
        <v>783</v>
      </c>
      <c r="F326" s="26">
        <v>2002</v>
      </c>
      <c r="G326" t="s">
        <v>781</v>
      </c>
      <c r="H326" t="s">
        <v>582</v>
      </c>
      <c r="I326">
        <v>331900</v>
      </c>
      <c r="J326" t="s">
        <v>136</v>
      </c>
      <c r="K326" s="26" t="s">
        <v>458</v>
      </c>
      <c r="L326" t="b">
        <v>1</v>
      </c>
      <c r="M326" s="20" t="s">
        <v>1116</v>
      </c>
      <c r="N326" s="26">
        <v>256</v>
      </c>
      <c r="O326" t="s">
        <v>375</v>
      </c>
      <c r="P326">
        <v>65.825555600000001</v>
      </c>
      <c r="Q326">
        <v>-144.06055559999999</v>
      </c>
      <c r="S326" t="s">
        <v>21</v>
      </c>
      <c r="T326" s="40">
        <v>0</v>
      </c>
      <c r="U326" s="40">
        <v>0</v>
      </c>
      <c r="V326">
        <v>0</v>
      </c>
      <c r="W326">
        <v>94.124000000000009</v>
      </c>
      <c r="X326">
        <v>31</v>
      </c>
      <c r="Y326">
        <v>0</v>
      </c>
      <c r="Z326">
        <v>91.408000000000001</v>
      </c>
      <c r="AA326">
        <v>15</v>
      </c>
      <c r="AI326">
        <v>34.738999999999997</v>
      </c>
      <c r="AJ326">
        <v>14</v>
      </c>
      <c r="AK326">
        <v>97.406000000000006</v>
      </c>
      <c r="AL326">
        <v>3</v>
      </c>
      <c r="AM326">
        <v>0</v>
      </c>
      <c r="AN326">
        <v>0</v>
      </c>
      <c r="AO326" s="30">
        <v>0</v>
      </c>
      <c r="AP326" s="30">
        <v>132.14500000000001</v>
      </c>
      <c r="AQ326" s="30">
        <v>17</v>
      </c>
      <c r="AR326">
        <v>0</v>
      </c>
      <c r="AS326" s="20">
        <v>317.67699999999996</v>
      </c>
      <c r="AT326">
        <v>53</v>
      </c>
      <c r="AU326">
        <v>12</v>
      </c>
      <c r="AV326" t="s">
        <v>1510</v>
      </c>
    </row>
    <row r="327" spans="1:48" hidden="1" x14ac:dyDescent="0.25">
      <c r="A327" t="s">
        <v>389</v>
      </c>
      <c r="B327" t="s">
        <v>34</v>
      </c>
      <c r="C327" t="s">
        <v>34</v>
      </c>
      <c r="D327" t="s">
        <v>390</v>
      </c>
      <c r="E327" s="31" t="s">
        <v>391</v>
      </c>
      <c r="F327" s="26">
        <v>2002</v>
      </c>
      <c r="G327" t="s">
        <v>380</v>
      </c>
      <c r="H327">
        <v>219</v>
      </c>
      <c r="I327">
        <v>331080</v>
      </c>
      <c r="J327" t="s">
        <v>30</v>
      </c>
      <c r="K327" s="26" t="s">
        <v>374</v>
      </c>
      <c r="L327" t="b">
        <v>1</v>
      </c>
      <c r="M327" s="20" t="s">
        <v>1116</v>
      </c>
      <c r="N327" s="26">
        <v>2</v>
      </c>
      <c r="O327" t="s">
        <v>375</v>
      </c>
      <c r="P327">
        <v>56.013888899999998</v>
      </c>
      <c r="Q327">
        <v>-132.82777780000001</v>
      </c>
      <c r="S327" t="s">
        <v>21</v>
      </c>
      <c r="T327" s="40">
        <v>0.18380833333333332</v>
      </c>
      <c r="U327" s="40">
        <v>0.12961666666666666</v>
      </c>
      <c r="V327">
        <v>90.341795833333336</v>
      </c>
      <c r="W327">
        <v>491.50000000000006</v>
      </c>
      <c r="X327">
        <v>118</v>
      </c>
      <c r="Y327">
        <v>11.397035708333334</v>
      </c>
      <c r="Z327">
        <v>62.00500000000001</v>
      </c>
      <c r="AA327">
        <v>20</v>
      </c>
      <c r="AI327">
        <v>89.397999999999996</v>
      </c>
      <c r="AJ327">
        <v>10</v>
      </c>
      <c r="AK327">
        <v>30.756999999999998</v>
      </c>
      <c r="AL327">
        <v>8</v>
      </c>
      <c r="AM327">
        <v>0</v>
      </c>
      <c r="AN327">
        <v>0</v>
      </c>
      <c r="AO327" s="30">
        <v>22.085490291666666</v>
      </c>
      <c r="AP327" s="30">
        <v>120.155</v>
      </c>
      <c r="AQ327" s="30">
        <v>18</v>
      </c>
      <c r="AR327">
        <v>123.82432183333333</v>
      </c>
      <c r="AS327" s="20">
        <v>673.66</v>
      </c>
      <c r="AT327">
        <v>155</v>
      </c>
      <c r="AU327">
        <v>12</v>
      </c>
      <c r="AV327" t="s">
        <v>1510</v>
      </c>
    </row>
    <row r="328" spans="1:48" hidden="1" x14ac:dyDescent="0.25">
      <c r="A328" t="s">
        <v>517</v>
      </c>
      <c r="B328" t="s">
        <v>153</v>
      </c>
      <c r="C328" t="s">
        <v>153</v>
      </c>
      <c r="D328" t="s">
        <v>519</v>
      </c>
      <c r="E328" s="31" t="s">
        <v>520</v>
      </c>
      <c r="F328" s="26">
        <v>2002</v>
      </c>
      <c r="G328" t="s">
        <v>518</v>
      </c>
      <c r="H328">
        <v>6866</v>
      </c>
      <c r="I328">
        <v>331980</v>
      </c>
      <c r="J328" t="s">
        <v>152</v>
      </c>
      <c r="K328" s="26" t="s">
        <v>374</v>
      </c>
      <c r="L328" t="b">
        <v>1</v>
      </c>
      <c r="M328" s="20" t="s">
        <v>1116</v>
      </c>
      <c r="N328" s="26">
        <v>88</v>
      </c>
      <c r="O328" t="s">
        <v>375</v>
      </c>
      <c r="P328">
        <v>55.185833299999999</v>
      </c>
      <c r="Q328">
        <v>-162.7211111</v>
      </c>
      <c r="S328" t="s">
        <v>21</v>
      </c>
      <c r="T328" s="40">
        <v>0.25266666666666665</v>
      </c>
      <c r="U328" s="40">
        <v>0.13437499999999999</v>
      </c>
      <c r="V328">
        <v>92.967436666666671</v>
      </c>
      <c r="W328">
        <v>367.94500000000005</v>
      </c>
      <c r="X328">
        <v>60</v>
      </c>
      <c r="Y328">
        <v>290.84965333333332</v>
      </c>
      <c r="Z328">
        <v>1151.1200000000001</v>
      </c>
      <c r="AA328">
        <v>49</v>
      </c>
      <c r="AI328">
        <v>124.708</v>
      </c>
      <c r="AJ328">
        <v>5</v>
      </c>
      <c r="AK328">
        <v>1264.9469999999999</v>
      </c>
      <c r="AL328">
        <v>48</v>
      </c>
      <c r="AM328">
        <v>0</v>
      </c>
      <c r="AN328">
        <v>0</v>
      </c>
      <c r="AO328" s="30">
        <v>351.11949666666663</v>
      </c>
      <c r="AP328" s="30">
        <v>1389.655</v>
      </c>
      <c r="AQ328" s="30">
        <v>53</v>
      </c>
      <c r="AR328">
        <v>734.93658666666659</v>
      </c>
      <c r="AS328" s="20">
        <v>2908.72</v>
      </c>
      <c r="AT328">
        <v>157</v>
      </c>
      <c r="AU328">
        <v>12</v>
      </c>
      <c r="AV328" t="s">
        <v>1510</v>
      </c>
    </row>
    <row r="329" spans="1:48" hidden="1" x14ac:dyDescent="0.25">
      <c r="A329" t="s">
        <v>558</v>
      </c>
      <c r="B329" t="s">
        <v>1168</v>
      </c>
      <c r="C329" t="s">
        <v>141</v>
      </c>
      <c r="D329" t="s">
        <v>560</v>
      </c>
      <c r="E329" s="31" t="s">
        <v>561</v>
      </c>
      <c r="F329" s="26">
        <v>2002</v>
      </c>
      <c r="G329" t="s">
        <v>559</v>
      </c>
      <c r="H329">
        <v>40215</v>
      </c>
      <c r="I329">
        <v>331920</v>
      </c>
      <c r="J329" t="s">
        <v>140</v>
      </c>
      <c r="K329" s="26" t="s">
        <v>458</v>
      </c>
      <c r="L329" t="b">
        <v>1</v>
      </c>
      <c r="M329" s="20" t="s">
        <v>1119</v>
      </c>
      <c r="N329" s="26">
        <v>160</v>
      </c>
      <c r="O329" t="s">
        <v>375</v>
      </c>
      <c r="P329">
        <v>60.542777800000003</v>
      </c>
      <c r="Q329">
        <v>-145.75749999999999</v>
      </c>
      <c r="S329" t="s">
        <v>21</v>
      </c>
      <c r="T329" s="40">
        <v>0.12284999999999997</v>
      </c>
      <c r="U329" s="40">
        <v>8.621666666666665E-2</v>
      </c>
      <c r="V329">
        <v>631.84629689999974</v>
      </c>
      <c r="W329">
        <v>5143.2339999999995</v>
      </c>
      <c r="X329">
        <v>851</v>
      </c>
      <c r="Y329">
        <v>1634.2336237499997</v>
      </c>
      <c r="Z329">
        <v>13302.674999999999</v>
      </c>
      <c r="AA329">
        <v>729</v>
      </c>
      <c r="AI329">
        <v>2195.7719999999999</v>
      </c>
      <c r="AJ329">
        <v>58</v>
      </c>
      <c r="AK329">
        <v>1724.8959999999997</v>
      </c>
      <c r="AL329">
        <v>68</v>
      </c>
      <c r="AM329">
        <v>0</v>
      </c>
      <c r="AN329">
        <v>0</v>
      </c>
      <c r="AO329" s="30">
        <v>481.65406379999985</v>
      </c>
      <c r="AP329" s="30">
        <v>3920.6679999999997</v>
      </c>
      <c r="AQ329" s="30">
        <v>126</v>
      </c>
      <c r="AR329">
        <v>2747.7339844499993</v>
      </c>
      <c r="AS329" s="20">
        <v>22366.577000000001</v>
      </c>
      <c r="AT329">
        <v>1700</v>
      </c>
      <c r="AU329">
        <v>12</v>
      </c>
      <c r="AV329" t="s">
        <v>1510</v>
      </c>
    </row>
    <row r="330" spans="1:48" hidden="1" x14ac:dyDescent="0.25">
      <c r="A330" t="s">
        <v>428</v>
      </c>
      <c r="B330" t="s">
        <v>35</v>
      </c>
      <c r="C330" t="s">
        <v>35</v>
      </c>
      <c r="D330" t="s">
        <v>424</v>
      </c>
      <c r="E330" s="31" t="s">
        <v>422</v>
      </c>
      <c r="F330" s="26">
        <v>2002</v>
      </c>
      <c r="G330" t="s">
        <v>380</v>
      </c>
      <c r="H330">
        <v>219</v>
      </c>
      <c r="I330">
        <v>331090</v>
      </c>
      <c r="J330" t="s">
        <v>30</v>
      </c>
      <c r="K330" s="26" t="s">
        <v>374</v>
      </c>
      <c r="L330" t="b">
        <v>1</v>
      </c>
      <c r="M330" s="20" t="s">
        <v>1116</v>
      </c>
      <c r="N330" s="26">
        <v>2</v>
      </c>
      <c r="O330" t="s">
        <v>375</v>
      </c>
      <c r="P330">
        <v>55.476388900000003</v>
      </c>
      <c r="Q330">
        <v>-133.14833329999999</v>
      </c>
      <c r="S330" t="s">
        <v>21</v>
      </c>
      <c r="T330" s="40">
        <v>0</v>
      </c>
      <c r="U330" s="40">
        <v>0</v>
      </c>
      <c r="V330">
        <v>0</v>
      </c>
      <c r="W330">
        <v>2103.5959999999995</v>
      </c>
      <c r="X330">
        <v>674</v>
      </c>
      <c r="Y330">
        <v>0</v>
      </c>
      <c r="Z330">
        <v>4024.3340000000003</v>
      </c>
      <c r="AA330">
        <v>300</v>
      </c>
      <c r="AI330">
        <v>612.05799999999999</v>
      </c>
      <c r="AJ330">
        <v>49</v>
      </c>
      <c r="AK330">
        <v>452.09899999999999</v>
      </c>
      <c r="AL330">
        <v>27</v>
      </c>
      <c r="AM330">
        <v>0</v>
      </c>
      <c r="AN330">
        <v>0</v>
      </c>
      <c r="AO330" s="30">
        <v>0</v>
      </c>
      <c r="AP330" s="30">
        <v>1064.1569999999999</v>
      </c>
      <c r="AQ330" s="30">
        <v>76</v>
      </c>
      <c r="AR330">
        <v>0</v>
      </c>
      <c r="AS330" s="20">
        <v>7192.0869999999995</v>
      </c>
      <c r="AT330">
        <v>1040</v>
      </c>
      <c r="AU330">
        <v>12</v>
      </c>
      <c r="AV330" t="s">
        <v>1510</v>
      </c>
    </row>
    <row r="331" spans="1:48" hidden="1" x14ac:dyDescent="0.25">
      <c r="A331" t="s">
        <v>861</v>
      </c>
      <c r="B331" t="s">
        <v>213</v>
      </c>
      <c r="C331" t="s">
        <v>213</v>
      </c>
      <c r="D331" t="s">
        <v>862</v>
      </c>
      <c r="E331" s="31" t="s">
        <v>863</v>
      </c>
      <c r="F331" s="26">
        <v>2002</v>
      </c>
      <c r="G331" t="s">
        <v>858</v>
      </c>
      <c r="H331">
        <v>12485</v>
      </c>
      <c r="I331">
        <v>332240</v>
      </c>
      <c r="J331" t="s">
        <v>211</v>
      </c>
      <c r="K331" s="26" t="s">
        <v>374</v>
      </c>
      <c r="L331" t="b">
        <v>1</v>
      </c>
      <c r="M331" s="20" t="s">
        <v>1119</v>
      </c>
      <c r="N331" s="26">
        <v>343</v>
      </c>
      <c r="O331" t="s">
        <v>375</v>
      </c>
      <c r="P331">
        <v>61.87</v>
      </c>
      <c r="Q331">
        <v>-158.1108333</v>
      </c>
      <c r="S331" t="s">
        <v>21</v>
      </c>
      <c r="T331" s="40">
        <v>0.38640000000000002</v>
      </c>
      <c r="U331" s="40">
        <v>0.2382333333333333</v>
      </c>
      <c r="V331">
        <v>42.7717752</v>
      </c>
      <c r="W331">
        <v>110.693</v>
      </c>
      <c r="X331">
        <v>35</v>
      </c>
      <c r="Y331">
        <v>30.066556800000001</v>
      </c>
      <c r="Z331">
        <v>77.811999999999998</v>
      </c>
      <c r="AA331">
        <v>9</v>
      </c>
      <c r="AI331">
        <v>20.369999999999997</v>
      </c>
      <c r="AJ331">
        <v>6</v>
      </c>
      <c r="AK331">
        <v>24.215</v>
      </c>
      <c r="AL331">
        <v>2</v>
      </c>
      <c r="AM331">
        <v>0.14700000000000002</v>
      </c>
      <c r="AN331">
        <v>1</v>
      </c>
      <c r="AO331" s="30">
        <v>17.227643999999998</v>
      </c>
      <c r="AP331" s="30">
        <v>44.584999999999994</v>
      </c>
      <c r="AQ331" s="30">
        <v>8</v>
      </c>
      <c r="AR331">
        <v>90.065976000000006</v>
      </c>
      <c r="AS331" s="20">
        <v>233.23699999999999</v>
      </c>
      <c r="AT331">
        <v>49</v>
      </c>
      <c r="AU331">
        <v>12</v>
      </c>
      <c r="AV331" t="s">
        <v>1510</v>
      </c>
    </row>
    <row r="332" spans="1:48" hidden="1" x14ac:dyDescent="0.25">
      <c r="A332" t="s">
        <v>909</v>
      </c>
      <c r="B332" t="s">
        <v>178</v>
      </c>
      <c r="C332" t="s">
        <v>178</v>
      </c>
      <c r="D332" t="s">
        <v>911</v>
      </c>
      <c r="E332" s="31" t="s">
        <v>912</v>
      </c>
      <c r="F332" s="26">
        <v>2002</v>
      </c>
      <c r="G332" t="s">
        <v>910</v>
      </c>
      <c r="H332">
        <v>9416</v>
      </c>
      <c r="I332">
        <v>332060</v>
      </c>
      <c r="J332" t="s">
        <v>177</v>
      </c>
      <c r="K332" s="26" t="s">
        <v>458</v>
      </c>
      <c r="L332" t="b">
        <v>1</v>
      </c>
      <c r="M332" s="20" t="s">
        <v>1116</v>
      </c>
      <c r="N332" s="26">
        <v>369</v>
      </c>
      <c r="O332" t="s">
        <v>375</v>
      </c>
      <c r="P332">
        <v>66.075555600000001</v>
      </c>
      <c r="Q332">
        <v>-162.71722220000001</v>
      </c>
      <c r="S332" t="s">
        <v>21</v>
      </c>
      <c r="T332" s="40">
        <v>0.22458333333333336</v>
      </c>
      <c r="U332" s="40">
        <v>0.12792500000000001</v>
      </c>
      <c r="V332">
        <v>53.510347916666667</v>
      </c>
      <c r="W332">
        <v>238.26499999999999</v>
      </c>
      <c r="X332">
        <v>51</v>
      </c>
      <c r="Y332">
        <v>55.483087916666669</v>
      </c>
      <c r="Z332">
        <v>247.04899999999998</v>
      </c>
      <c r="AA332">
        <v>17</v>
      </c>
      <c r="AI332">
        <v>67.542999999999992</v>
      </c>
      <c r="AJ332">
        <v>8</v>
      </c>
      <c r="AK332">
        <v>130.434</v>
      </c>
      <c r="AL332">
        <v>9</v>
      </c>
      <c r="AM332">
        <v>7.3070000000000004</v>
      </c>
      <c r="AN332">
        <v>1</v>
      </c>
      <c r="AO332" s="30">
        <v>44.46233458333333</v>
      </c>
      <c r="AP332" s="30">
        <v>197.97699999999998</v>
      </c>
      <c r="AQ332" s="30">
        <v>17</v>
      </c>
      <c r="AR332">
        <v>153.45577041666667</v>
      </c>
      <c r="AS332" s="20">
        <v>690.59799999999996</v>
      </c>
      <c r="AT332">
        <v>72</v>
      </c>
      <c r="AU332">
        <v>12</v>
      </c>
      <c r="AV332" t="s">
        <v>1510</v>
      </c>
    </row>
    <row r="333" spans="1:48" hidden="1" x14ac:dyDescent="0.25">
      <c r="A333" t="s">
        <v>496</v>
      </c>
      <c r="B333" t="s">
        <v>1171</v>
      </c>
      <c r="C333" t="s">
        <v>246</v>
      </c>
      <c r="D333" t="s">
        <v>498</v>
      </c>
      <c r="E333" s="31" t="s">
        <v>499</v>
      </c>
      <c r="F333" s="26">
        <v>2002</v>
      </c>
      <c r="G333" t="s">
        <v>497</v>
      </c>
      <c r="H333">
        <v>13870</v>
      </c>
      <c r="I333">
        <v>332430</v>
      </c>
      <c r="J333" t="s">
        <v>245</v>
      </c>
      <c r="K333" s="26" t="s">
        <v>458</v>
      </c>
      <c r="L333" t="b">
        <v>1</v>
      </c>
      <c r="M333" s="20" t="s">
        <v>1119</v>
      </c>
      <c r="N333" s="26">
        <v>45</v>
      </c>
      <c r="O333" t="s">
        <v>375</v>
      </c>
      <c r="P333">
        <v>59.0397222</v>
      </c>
      <c r="Q333">
        <v>-158.45750000000001</v>
      </c>
      <c r="S333" t="s">
        <v>21</v>
      </c>
      <c r="T333" s="40">
        <v>0.11952500000000001</v>
      </c>
      <c r="U333" s="40">
        <v>9.1583333333333336E-2</v>
      </c>
      <c r="V333">
        <v>714.96197534999999</v>
      </c>
      <c r="W333">
        <v>5981.6939999999995</v>
      </c>
      <c r="X333">
        <v>974</v>
      </c>
      <c r="Y333">
        <v>1070.54789415</v>
      </c>
      <c r="Z333">
        <v>8956.6859999999997</v>
      </c>
      <c r="AA333">
        <v>444</v>
      </c>
      <c r="AI333">
        <v>840.76300000000003</v>
      </c>
      <c r="AJ333">
        <v>43</v>
      </c>
      <c r="AK333">
        <v>702.31799999999998</v>
      </c>
      <c r="AL333">
        <v>45</v>
      </c>
      <c r="AM333">
        <v>0</v>
      </c>
      <c r="AN333">
        <v>0</v>
      </c>
      <c r="AO333" s="30">
        <v>184.43675652500002</v>
      </c>
      <c r="AP333" s="30">
        <v>1543.0810000000001</v>
      </c>
      <c r="AQ333" s="30">
        <v>88</v>
      </c>
      <c r="AR333">
        <v>1969.9466260250001</v>
      </c>
      <c r="AS333" s="20">
        <v>16481.460999999999</v>
      </c>
      <c r="AT333">
        <v>1478</v>
      </c>
      <c r="AU333">
        <v>12</v>
      </c>
      <c r="AV333" t="s">
        <v>1510</v>
      </c>
    </row>
    <row r="334" spans="1:48" hidden="1" x14ac:dyDescent="0.25">
      <c r="A334" t="s">
        <v>925</v>
      </c>
      <c r="B334" t="s">
        <v>143</v>
      </c>
      <c r="C334" t="s">
        <v>143</v>
      </c>
      <c r="D334" t="s">
        <v>927</v>
      </c>
      <c r="E334" s="31" t="s">
        <v>928</v>
      </c>
      <c r="F334" s="26">
        <v>2002</v>
      </c>
      <c r="G334" t="s">
        <v>926</v>
      </c>
      <c r="H334" t="s">
        <v>582</v>
      </c>
      <c r="I334">
        <v>331930</v>
      </c>
      <c r="J334" t="s">
        <v>142</v>
      </c>
      <c r="K334" s="26" t="s">
        <v>458</v>
      </c>
      <c r="L334" t="b">
        <v>1</v>
      </c>
      <c r="M334" s="20" t="s">
        <v>1118</v>
      </c>
      <c r="N334" s="26">
        <v>383</v>
      </c>
      <c r="O334" t="s">
        <v>375</v>
      </c>
      <c r="P334">
        <v>65.753765200000004</v>
      </c>
      <c r="Q334">
        <v>-168.92314999999999</v>
      </c>
      <c r="S334" t="s">
        <v>21</v>
      </c>
      <c r="T334" s="40">
        <v>0.29166666666666669</v>
      </c>
      <c r="U334" s="40">
        <v>0.18847499999999998</v>
      </c>
      <c r="V334">
        <v>38.226708333333335</v>
      </c>
      <c r="W334">
        <v>131.06299999999999</v>
      </c>
      <c r="X334">
        <v>38</v>
      </c>
      <c r="Y334">
        <v>74.218666666666678</v>
      </c>
      <c r="Z334">
        <v>254.46400000000003</v>
      </c>
      <c r="AA334">
        <v>10</v>
      </c>
      <c r="AI334">
        <v>59.298000000000002</v>
      </c>
      <c r="AJ334">
        <v>6</v>
      </c>
      <c r="AK334">
        <v>9.3829999999999991</v>
      </c>
      <c r="AL334">
        <v>2</v>
      </c>
      <c r="AM334">
        <v>24.928999999999998</v>
      </c>
      <c r="AN334">
        <v>3</v>
      </c>
      <c r="AO334" s="30">
        <v>20.031958333333336</v>
      </c>
      <c r="AP334" s="30">
        <v>68.680999999999997</v>
      </c>
      <c r="AQ334" s="30">
        <v>8</v>
      </c>
      <c r="AR334">
        <v>132.47733333333335</v>
      </c>
      <c r="AS334" s="20">
        <v>479.137</v>
      </c>
      <c r="AT334">
        <v>58</v>
      </c>
      <c r="AU334">
        <v>12</v>
      </c>
      <c r="AV334" t="s">
        <v>1510</v>
      </c>
    </row>
    <row r="335" spans="1:48" hidden="1" x14ac:dyDescent="0.25">
      <c r="A335" t="s">
        <v>442</v>
      </c>
      <c r="B335" t="s">
        <v>1142</v>
      </c>
      <c r="C335" t="s">
        <v>443</v>
      </c>
      <c r="D335" t="s">
        <v>441</v>
      </c>
      <c r="E335" s="31" t="s">
        <v>439</v>
      </c>
      <c r="F335" s="26">
        <v>2002</v>
      </c>
      <c r="G335" t="s">
        <v>380</v>
      </c>
      <c r="H335">
        <v>219</v>
      </c>
      <c r="I335">
        <v>331100</v>
      </c>
      <c r="J335" t="s">
        <v>30</v>
      </c>
      <c r="K335" s="26" t="s">
        <v>374</v>
      </c>
      <c r="L335" t="b">
        <v>1</v>
      </c>
      <c r="M335" s="20" t="s">
        <v>1116</v>
      </c>
      <c r="N335" s="26">
        <v>2</v>
      </c>
      <c r="O335" t="s">
        <v>375</v>
      </c>
      <c r="P335">
        <v>63.661388899999999</v>
      </c>
      <c r="Q335">
        <v>-144.06444440000001</v>
      </c>
      <c r="S335" t="s">
        <v>21</v>
      </c>
      <c r="T335" s="40">
        <v>0.14752499999999999</v>
      </c>
      <c r="U335" s="40">
        <v>0.12290833333333336</v>
      </c>
      <c r="V335">
        <v>13.005951524999999</v>
      </c>
      <c r="W335">
        <v>88.161000000000001</v>
      </c>
      <c r="X335">
        <v>27</v>
      </c>
      <c r="Y335">
        <v>17.145503025</v>
      </c>
      <c r="Z335">
        <v>116.221</v>
      </c>
      <c r="AA335">
        <v>19</v>
      </c>
      <c r="AI335">
        <v>33.923999999999999</v>
      </c>
      <c r="AJ335">
        <v>1</v>
      </c>
      <c r="AK335">
        <v>90.286000000000016</v>
      </c>
      <c r="AL335">
        <v>4</v>
      </c>
      <c r="AM335">
        <v>0</v>
      </c>
      <c r="AN335">
        <v>0</v>
      </c>
      <c r="AO335" s="30">
        <v>18.324080250000002</v>
      </c>
      <c r="AP335" s="30">
        <v>124.21000000000001</v>
      </c>
      <c r="AQ335" s="30">
        <v>5</v>
      </c>
      <c r="AR335">
        <v>48.475534800000005</v>
      </c>
      <c r="AS335" s="20">
        <v>328.59199999999998</v>
      </c>
      <c r="AT335">
        <v>51</v>
      </c>
      <c r="AU335">
        <v>12</v>
      </c>
      <c r="AV335" t="s">
        <v>1510</v>
      </c>
    </row>
    <row r="336" spans="1:48" hidden="1" x14ac:dyDescent="0.25">
      <c r="A336" t="s">
        <v>392</v>
      </c>
      <c r="B336" t="s">
        <v>1145</v>
      </c>
      <c r="C336" s="19" t="s">
        <v>36</v>
      </c>
      <c r="D336" t="s">
        <v>393</v>
      </c>
      <c r="E336" s="21" t="s">
        <v>394</v>
      </c>
      <c r="F336" s="27">
        <v>2002</v>
      </c>
      <c r="G336" s="19" t="s">
        <v>380</v>
      </c>
      <c r="H336" s="27">
        <v>219</v>
      </c>
      <c r="I336" s="19">
        <v>331110</v>
      </c>
      <c r="J336" t="s">
        <v>30</v>
      </c>
      <c r="K336" s="19" t="s">
        <v>374</v>
      </c>
      <c r="L336" s="20" t="b">
        <v>1</v>
      </c>
      <c r="M336" s="20" t="s">
        <v>1116</v>
      </c>
      <c r="N336" s="19">
        <v>2</v>
      </c>
      <c r="O336" s="19" t="s">
        <v>375</v>
      </c>
      <c r="P336" s="20">
        <v>64.788055600000007</v>
      </c>
      <c r="Q336" s="20">
        <v>-141.19999999999999</v>
      </c>
      <c r="R336" s="19"/>
      <c r="S336" s="19" t="s">
        <v>21</v>
      </c>
      <c r="T336" s="41">
        <v>0.25672500000000004</v>
      </c>
      <c r="U336" s="41">
        <v>0.15779166666666666</v>
      </c>
      <c r="V336" s="29">
        <v>91.474454925000003</v>
      </c>
      <c r="W336" s="30">
        <v>356.31299999999999</v>
      </c>
      <c r="X336" s="30">
        <v>155</v>
      </c>
      <c r="Y336" s="29">
        <v>32.589184950000003</v>
      </c>
      <c r="Z336" s="30">
        <v>126.94200000000001</v>
      </c>
      <c r="AA336" s="30">
        <v>32</v>
      </c>
      <c r="AB336" s="29"/>
      <c r="AC336" s="30"/>
      <c r="AD336" s="30"/>
      <c r="AE336" s="29"/>
      <c r="AF336" s="30"/>
      <c r="AG336" s="30"/>
      <c r="AH336" s="30"/>
      <c r="AI336" s="30">
        <v>19.692</v>
      </c>
      <c r="AJ336" s="30">
        <v>9</v>
      </c>
      <c r="AK336" s="30">
        <v>126.619</v>
      </c>
      <c r="AL336" s="30">
        <v>12</v>
      </c>
      <c r="AM336" s="30">
        <v>0</v>
      </c>
      <c r="AN336" s="30">
        <v>0</v>
      </c>
      <c r="AO336" s="30">
        <v>37.561691475000011</v>
      </c>
      <c r="AP336" s="30">
        <v>146.31100000000001</v>
      </c>
      <c r="AQ336" s="30">
        <v>21</v>
      </c>
      <c r="AR336" s="29">
        <v>161.62533135000001</v>
      </c>
      <c r="AS336" s="20">
        <v>629.56600000000003</v>
      </c>
      <c r="AT336" s="30">
        <v>206</v>
      </c>
      <c r="AU336">
        <v>12</v>
      </c>
      <c r="AV336" t="s">
        <v>1510</v>
      </c>
    </row>
    <row r="337" spans="1:48" hidden="1" x14ac:dyDescent="0.25">
      <c r="A337" t="s">
        <v>578</v>
      </c>
      <c r="B337" t="s">
        <v>56</v>
      </c>
      <c r="C337" t="s">
        <v>56</v>
      </c>
      <c r="D337" t="s">
        <v>579</v>
      </c>
      <c r="E337" s="31" t="s">
        <v>580</v>
      </c>
      <c r="F337" s="26">
        <v>2002</v>
      </c>
      <c r="G337" t="s">
        <v>563</v>
      </c>
      <c r="H337">
        <v>221</v>
      </c>
      <c r="I337">
        <v>331290</v>
      </c>
      <c r="J337" t="s">
        <v>50</v>
      </c>
      <c r="K337" s="26" t="s">
        <v>458</v>
      </c>
      <c r="L337" t="b">
        <v>1</v>
      </c>
      <c r="M337" s="20" t="s">
        <v>1119</v>
      </c>
      <c r="N337" s="26">
        <v>169</v>
      </c>
      <c r="O337" t="s">
        <v>375</v>
      </c>
      <c r="P337">
        <v>60.218888900000003</v>
      </c>
      <c r="Q337">
        <v>-162.02444439999999</v>
      </c>
      <c r="S337" t="s">
        <v>21</v>
      </c>
      <c r="T337" s="40">
        <v>0.22172500000000003</v>
      </c>
      <c r="U337" s="40">
        <v>0.12658333333333335</v>
      </c>
      <c r="V337">
        <v>78.196642650000001</v>
      </c>
      <c r="W337">
        <v>352.67399999999998</v>
      </c>
      <c r="X337">
        <v>95</v>
      </c>
      <c r="Y337">
        <v>40.285215250000007</v>
      </c>
      <c r="Z337">
        <v>181.69</v>
      </c>
      <c r="AA337">
        <v>7</v>
      </c>
      <c r="AI337">
        <v>95.033000000000001</v>
      </c>
      <c r="AJ337">
        <v>10</v>
      </c>
      <c r="AK337">
        <v>9.5470000000000006</v>
      </c>
      <c r="AL337">
        <v>2</v>
      </c>
      <c r="AM337">
        <v>0</v>
      </c>
      <c r="AN337">
        <v>0</v>
      </c>
      <c r="AO337" s="30">
        <v>23.188000500000005</v>
      </c>
      <c r="AP337" s="30">
        <v>104.58</v>
      </c>
      <c r="AQ337" s="30">
        <v>12</v>
      </c>
      <c r="AR337">
        <v>141.66985840000001</v>
      </c>
      <c r="AS337" s="20">
        <v>638.94399999999996</v>
      </c>
      <c r="AT337">
        <v>113</v>
      </c>
      <c r="AU337">
        <v>12</v>
      </c>
      <c r="AV337" t="s">
        <v>1510</v>
      </c>
    </row>
    <row r="338" spans="1:48" hidden="1" x14ac:dyDescent="0.25">
      <c r="A338" t="s">
        <v>823</v>
      </c>
      <c r="B338" t="s">
        <v>145</v>
      </c>
      <c r="C338" t="s">
        <v>145</v>
      </c>
      <c r="D338" t="s">
        <v>825</v>
      </c>
      <c r="E338" s="31" t="s">
        <v>826</v>
      </c>
      <c r="F338" s="26">
        <v>2002</v>
      </c>
      <c r="G338" t="s">
        <v>824</v>
      </c>
      <c r="H338">
        <v>5553</v>
      </c>
      <c r="I338">
        <v>331940</v>
      </c>
      <c r="J338" t="s">
        <v>144</v>
      </c>
      <c r="K338" s="26" t="s">
        <v>458</v>
      </c>
      <c r="L338" t="b">
        <v>1</v>
      </c>
      <c r="M338" s="20" t="s">
        <v>1118</v>
      </c>
      <c r="N338" s="26">
        <v>320</v>
      </c>
      <c r="O338" t="s">
        <v>375</v>
      </c>
      <c r="P338">
        <v>58.215555600000002</v>
      </c>
      <c r="Q338">
        <v>-157.37583330000001</v>
      </c>
      <c r="S338" t="s">
        <v>21</v>
      </c>
      <c r="T338" s="40">
        <v>0.3208333333333333</v>
      </c>
      <c r="U338" s="40">
        <v>0.2114</v>
      </c>
      <c r="V338">
        <v>48.056020833333328</v>
      </c>
      <c r="W338">
        <v>149.785</v>
      </c>
      <c r="X338">
        <v>69</v>
      </c>
      <c r="Y338">
        <v>115.59207916666665</v>
      </c>
      <c r="Z338">
        <v>360.28699999999998</v>
      </c>
      <c r="AA338">
        <v>21</v>
      </c>
      <c r="AI338">
        <v>104.008</v>
      </c>
      <c r="AJ338">
        <v>19</v>
      </c>
      <c r="AK338">
        <v>12.331000000000001</v>
      </c>
      <c r="AL338">
        <v>2</v>
      </c>
      <c r="AM338">
        <v>10.879</v>
      </c>
      <c r="AN338">
        <v>1</v>
      </c>
      <c r="AO338" s="30">
        <v>37.325429166666666</v>
      </c>
      <c r="AP338" s="30">
        <v>116.339</v>
      </c>
      <c r="AQ338" s="30">
        <v>21</v>
      </c>
      <c r="AR338">
        <v>200.97352916666665</v>
      </c>
      <c r="AS338" s="20">
        <v>637.29000000000008</v>
      </c>
      <c r="AT338">
        <v>109</v>
      </c>
      <c r="AU338">
        <v>12</v>
      </c>
      <c r="AV338" t="s">
        <v>1510</v>
      </c>
    </row>
    <row r="339" spans="1:48" hidden="1" x14ac:dyDescent="0.25">
      <c r="A339" t="s">
        <v>581</v>
      </c>
      <c r="B339" t="s">
        <v>57</v>
      </c>
      <c r="C339" t="s">
        <v>57</v>
      </c>
      <c r="D339" t="s">
        <v>583</v>
      </c>
      <c r="E339" s="31" t="s">
        <v>584</v>
      </c>
      <c r="F339" s="26">
        <v>2002</v>
      </c>
      <c r="G339" t="s">
        <v>1063</v>
      </c>
      <c r="H339" t="s">
        <v>582</v>
      </c>
      <c r="I339">
        <v>331950</v>
      </c>
      <c r="J339" t="s">
        <v>1064</v>
      </c>
      <c r="K339" s="26" t="s">
        <v>458</v>
      </c>
      <c r="L339" t="b">
        <v>1</v>
      </c>
      <c r="M339" s="20" t="s">
        <v>1116</v>
      </c>
      <c r="N339" s="26">
        <v>688</v>
      </c>
      <c r="O339" t="s">
        <v>489</v>
      </c>
      <c r="P339">
        <v>59.349722200000002</v>
      </c>
      <c r="Q339">
        <v>-157.47527779999999</v>
      </c>
      <c r="S339" t="s">
        <v>21</v>
      </c>
      <c r="T339" s="40">
        <v>0.29166666666666669</v>
      </c>
      <c r="U339" s="40">
        <v>0.18188333333333337</v>
      </c>
      <c r="V339">
        <v>53.543583333333338</v>
      </c>
      <c r="W339">
        <v>183.578</v>
      </c>
      <c r="X339">
        <v>63</v>
      </c>
      <c r="Y339">
        <v>45.72079166666667</v>
      </c>
      <c r="Z339">
        <v>156.75700000000001</v>
      </c>
      <c r="AA339">
        <v>11</v>
      </c>
      <c r="AI339">
        <v>64.301000000000002</v>
      </c>
      <c r="AJ339">
        <v>8</v>
      </c>
      <c r="AK339">
        <v>0</v>
      </c>
      <c r="AL339">
        <v>0</v>
      </c>
      <c r="AM339">
        <v>0</v>
      </c>
      <c r="AN339">
        <v>0</v>
      </c>
      <c r="AO339" s="30">
        <v>18.754458333333336</v>
      </c>
      <c r="AP339" s="30">
        <v>64.301000000000002</v>
      </c>
      <c r="AQ339" s="30">
        <v>8</v>
      </c>
      <c r="AR339">
        <v>118.01883333333333</v>
      </c>
      <c r="AS339" s="20">
        <v>404.63600000000002</v>
      </c>
      <c r="AT339">
        <v>80</v>
      </c>
      <c r="AU339">
        <v>12</v>
      </c>
      <c r="AV339" t="s">
        <v>1510</v>
      </c>
    </row>
    <row r="340" spans="1:48" hidden="1" x14ac:dyDescent="0.25">
      <c r="A340" t="s">
        <v>1065</v>
      </c>
      <c r="B340" t="s">
        <v>147</v>
      </c>
      <c r="C340" t="s">
        <v>147</v>
      </c>
      <c r="D340" t="s">
        <v>1067</v>
      </c>
      <c r="E340" s="31" t="s">
        <v>1068</v>
      </c>
      <c r="F340" s="26">
        <v>2002</v>
      </c>
      <c r="G340" t="s">
        <v>1066</v>
      </c>
      <c r="H340">
        <v>5721</v>
      </c>
      <c r="I340">
        <v>331960</v>
      </c>
      <c r="J340" t="s">
        <v>146</v>
      </c>
      <c r="K340" s="26" t="s">
        <v>458</v>
      </c>
      <c r="L340" t="b">
        <v>1</v>
      </c>
      <c r="M340" s="20" t="s">
        <v>1119</v>
      </c>
      <c r="N340" s="26">
        <v>701</v>
      </c>
      <c r="O340" t="s">
        <v>375</v>
      </c>
      <c r="P340">
        <v>58.194444400000002</v>
      </c>
      <c r="Q340">
        <v>-136.34333330000001</v>
      </c>
      <c r="S340" t="s">
        <v>21</v>
      </c>
      <c r="T340" s="40">
        <v>0.14583333333333334</v>
      </c>
      <c r="U340" s="40">
        <v>0.10260833333333332</v>
      </c>
      <c r="V340">
        <v>27.372625000000003</v>
      </c>
      <c r="W340">
        <v>187.69800000000001</v>
      </c>
      <c r="X340">
        <v>46</v>
      </c>
      <c r="Y340">
        <v>18.652520833333334</v>
      </c>
      <c r="Z340">
        <v>127.90300000000001</v>
      </c>
      <c r="AA340">
        <v>22</v>
      </c>
      <c r="AI340">
        <v>25.512</v>
      </c>
      <c r="AJ340">
        <v>5</v>
      </c>
      <c r="AK340">
        <v>1.9509999999999996</v>
      </c>
      <c r="AL340">
        <v>1</v>
      </c>
      <c r="AM340">
        <v>0</v>
      </c>
      <c r="AN340">
        <v>0</v>
      </c>
      <c r="AO340" s="30">
        <v>4.0050208333333339</v>
      </c>
      <c r="AP340" s="30">
        <v>27.463000000000001</v>
      </c>
      <c r="AQ340" s="30">
        <v>6</v>
      </c>
      <c r="AR340">
        <v>50.030166666666673</v>
      </c>
      <c r="AS340" s="20">
        <v>343.06399999999996</v>
      </c>
      <c r="AT340">
        <v>74</v>
      </c>
      <c r="AU340">
        <v>12</v>
      </c>
      <c r="AV340" t="s">
        <v>1510</v>
      </c>
    </row>
    <row r="341" spans="1:48" hidden="1" x14ac:dyDescent="0.25">
      <c r="A341" t="s">
        <v>585</v>
      </c>
      <c r="B341" t="s">
        <v>58</v>
      </c>
      <c r="C341" t="s">
        <v>58</v>
      </c>
      <c r="D341" t="s">
        <v>586</v>
      </c>
      <c r="E341" s="31" t="s">
        <v>587</v>
      </c>
      <c r="F341" s="26">
        <v>2002</v>
      </c>
      <c r="G341" t="s">
        <v>563</v>
      </c>
      <c r="H341">
        <v>221</v>
      </c>
      <c r="I341">
        <v>331300</v>
      </c>
      <c r="J341" t="s">
        <v>50</v>
      </c>
      <c r="K341" s="26" t="s">
        <v>458</v>
      </c>
      <c r="L341" t="b">
        <v>1</v>
      </c>
      <c r="M341" s="20" t="s">
        <v>1119</v>
      </c>
      <c r="N341" s="26">
        <v>169</v>
      </c>
      <c r="O341" t="s">
        <v>375</v>
      </c>
      <c r="P341">
        <v>64.617500000000007</v>
      </c>
      <c r="Q341">
        <v>-162.2605556</v>
      </c>
      <c r="S341" t="s">
        <v>21</v>
      </c>
      <c r="T341" s="40">
        <v>0.22557499999999997</v>
      </c>
      <c r="U341" s="40">
        <v>0.12804166666666666</v>
      </c>
      <c r="V341">
        <v>111.25855265000001</v>
      </c>
      <c r="W341">
        <v>493.22200000000009</v>
      </c>
      <c r="X341">
        <v>102</v>
      </c>
      <c r="Y341">
        <v>111.45480289999998</v>
      </c>
      <c r="Z341">
        <v>494.09199999999998</v>
      </c>
      <c r="AA341">
        <v>17</v>
      </c>
      <c r="AI341">
        <v>162.57599999999999</v>
      </c>
      <c r="AJ341">
        <v>10</v>
      </c>
      <c r="AK341">
        <v>36.061</v>
      </c>
      <c r="AL341">
        <v>4</v>
      </c>
      <c r="AM341">
        <v>0</v>
      </c>
      <c r="AN341">
        <v>0</v>
      </c>
      <c r="AO341" s="30">
        <v>44.807541274999991</v>
      </c>
      <c r="AP341" s="30">
        <v>198.637</v>
      </c>
      <c r="AQ341" s="30">
        <v>14</v>
      </c>
      <c r="AR341">
        <v>267.52089682499997</v>
      </c>
      <c r="AS341" s="20">
        <v>1185.951</v>
      </c>
      <c r="AT341">
        <v>130</v>
      </c>
      <c r="AU341" s="22">
        <v>12</v>
      </c>
      <c r="AV341" t="s">
        <v>1510</v>
      </c>
    </row>
    <row r="342" spans="1:48" hidden="1" x14ac:dyDescent="0.25">
      <c r="A342" t="s">
        <v>590</v>
      </c>
      <c r="B342" t="s">
        <v>59</v>
      </c>
      <c r="C342" t="s">
        <v>59</v>
      </c>
      <c r="D342" t="s">
        <v>591</v>
      </c>
      <c r="E342" s="31" t="s">
        <v>589</v>
      </c>
      <c r="F342" s="26">
        <v>2002</v>
      </c>
      <c r="G342" t="s">
        <v>563</v>
      </c>
      <c r="H342">
        <v>221</v>
      </c>
      <c r="I342">
        <v>331310</v>
      </c>
      <c r="J342" t="s">
        <v>50</v>
      </c>
      <c r="K342" s="26" t="s">
        <v>458</v>
      </c>
      <c r="L342" t="b">
        <v>1</v>
      </c>
      <c r="M342" s="20" t="s">
        <v>1119</v>
      </c>
      <c r="N342" s="26">
        <v>169</v>
      </c>
      <c r="O342" t="s">
        <v>375</v>
      </c>
      <c r="P342">
        <v>62.777777800000003</v>
      </c>
      <c r="Q342">
        <v>-164.52305559999999</v>
      </c>
      <c r="S342" t="s">
        <v>21</v>
      </c>
      <c r="T342" s="40">
        <v>0.22499166666666667</v>
      </c>
      <c r="U342" s="40">
        <v>0.12780833333333333</v>
      </c>
      <c r="V342">
        <v>211.3895704666667</v>
      </c>
      <c r="W342">
        <v>939.5440000000001</v>
      </c>
      <c r="X342">
        <v>220</v>
      </c>
      <c r="Y342">
        <v>211.38214574166668</v>
      </c>
      <c r="Z342">
        <v>939.51099999999997</v>
      </c>
      <c r="AA342">
        <v>26</v>
      </c>
      <c r="AI342">
        <v>443.67999999999995</v>
      </c>
      <c r="AJ342">
        <v>14</v>
      </c>
      <c r="AK342">
        <v>94.573000000000008</v>
      </c>
      <c r="AL342">
        <v>7</v>
      </c>
      <c r="AM342">
        <v>0</v>
      </c>
      <c r="AN342">
        <v>0</v>
      </c>
      <c r="AO342" s="30">
        <v>121.10243955833332</v>
      </c>
      <c r="AP342" s="30">
        <v>538.25299999999993</v>
      </c>
      <c r="AQ342" s="30">
        <v>21</v>
      </c>
      <c r="AR342">
        <v>543.87415576666672</v>
      </c>
      <c r="AS342" s="20">
        <v>2417.308</v>
      </c>
      <c r="AT342">
        <v>262</v>
      </c>
      <c r="AU342">
        <v>11</v>
      </c>
      <c r="AV342" t="s">
        <v>1510</v>
      </c>
    </row>
    <row r="343" spans="1:48" hidden="1" x14ac:dyDescent="0.25">
      <c r="A343" t="s">
        <v>979</v>
      </c>
      <c r="B343" t="s">
        <v>149</v>
      </c>
      <c r="C343" t="s">
        <v>149</v>
      </c>
      <c r="D343" t="s">
        <v>981</v>
      </c>
      <c r="E343" s="31" t="s">
        <v>982</v>
      </c>
      <c r="F343" s="26">
        <v>2002</v>
      </c>
      <c r="G343" t="s">
        <v>980</v>
      </c>
      <c r="H343" t="s">
        <v>582</v>
      </c>
      <c r="I343">
        <v>331970</v>
      </c>
      <c r="J343" t="s">
        <v>148</v>
      </c>
      <c r="K343" s="26" t="s">
        <v>458</v>
      </c>
      <c r="L343" t="b">
        <v>1</v>
      </c>
      <c r="M343" s="20" t="s">
        <v>1118</v>
      </c>
      <c r="N343" s="26">
        <v>442</v>
      </c>
      <c r="O343" t="s">
        <v>375</v>
      </c>
      <c r="P343">
        <v>54.850833299999998</v>
      </c>
      <c r="Q343">
        <v>-163.41499999999999</v>
      </c>
      <c r="S343" t="s">
        <v>21</v>
      </c>
      <c r="T343" s="40">
        <v>0.245</v>
      </c>
      <c r="U343" s="40">
        <v>0.20766666666666664</v>
      </c>
      <c r="V343">
        <v>27.621055000000002</v>
      </c>
      <c r="W343">
        <v>112.739</v>
      </c>
      <c r="X343">
        <v>29</v>
      </c>
      <c r="Y343">
        <v>74.708340000000007</v>
      </c>
      <c r="Z343">
        <v>304.93200000000002</v>
      </c>
      <c r="AA343">
        <v>13</v>
      </c>
      <c r="AI343">
        <v>54.801000000000009</v>
      </c>
      <c r="AJ343">
        <v>10</v>
      </c>
      <c r="AK343">
        <v>4.1139999999999999</v>
      </c>
      <c r="AL343">
        <v>1</v>
      </c>
      <c r="AM343">
        <v>10.559000000000001</v>
      </c>
      <c r="AN343">
        <v>4</v>
      </c>
      <c r="AO343" s="30">
        <v>14.434175000000002</v>
      </c>
      <c r="AP343" s="30">
        <v>58.915000000000006</v>
      </c>
      <c r="AQ343" s="30">
        <v>11</v>
      </c>
      <c r="AR343">
        <v>116.76357</v>
      </c>
      <c r="AS343" s="20">
        <v>487.14499999999998</v>
      </c>
      <c r="AT343">
        <v>54</v>
      </c>
      <c r="AU343">
        <v>12</v>
      </c>
      <c r="AV343" t="s">
        <v>1510</v>
      </c>
    </row>
    <row r="344" spans="1:48" hidden="1" x14ac:dyDescent="0.25">
      <c r="A344" t="s">
        <v>509</v>
      </c>
      <c r="B344" t="s">
        <v>164</v>
      </c>
      <c r="C344" t="s">
        <v>164</v>
      </c>
      <c r="D344" t="s">
        <v>511</v>
      </c>
      <c r="E344" s="31" t="s">
        <v>512</v>
      </c>
      <c r="F344" s="26">
        <v>2002</v>
      </c>
      <c r="G344" t="s">
        <v>510</v>
      </c>
      <c r="H344">
        <v>7833</v>
      </c>
      <c r="I344">
        <v>332020</v>
      </c>
      <c r="J344" t="s">
        <v>163</v>
      </c>
      <c r="K344" s="26" t="s">
        <v>374</v>
      </c>
      <c r="L344" t="b">
        <v>1</v>
      </c>
      <c r="M344" s="20" t="s">
        <v>1116</v>
      </c>
      <c r="N344" s="26">
        <v>63</v>
      </c>
      <c r="O344" t="s">
        <v>375</v>
      </c>
      <c r="P344">
        <v>66.564722200000006</v>
      </c>
      <c r="Q344">
        <v>-145.2738889</v>
      </c>
      <c r="S344" t="s">
        <v>21</v>
      </c>
      <c r="T344" s="40">
        <v>0.19162500000000002</v>
      </c>
      <c r="U344" s="40">
        <v>0.13218333333333332</v>
      </c>
      <c r="V344">
        <v>179.284541625</v>
      </c>
      <c r="W344">
        <v>935.601</v>
      </c>
      <c r="X344">
        <v>249</v>
      </c>
      <c r="Y344">
        <v>136.078086375</v>
      </c>
      <c r="Z344">
        <v>710.12699999999995</v>
      </c>
      <c r="AA344">
        <v>64</v>
      </c>
      <c r="AI344">
        <v>207.648</v>
      </c>
      <c r="AJ344">
        <v>6</v>
      </c>
      <c r="AK344">
        <v>343.77000000000004</v>
      </c>
      <c r="AL344">
        <v>19</v>
      </c>
      <c r="AM344">
        <v>0</v>
      </c>
      <c r="AN344">
        <v>6</v>
      </c>
      <c r="AO344" s="30">
        <v>105.66547425000002</v>
      </c>
      <c r="AP344" s="30">
        <v>551.41800000000001</v>
      </c>
      <c r="AQ344" s="30">
        <v>25</v>
      </c>
      <c r="AR344">
        <v>421.02810225000002</v>
      </c>
      <c r="AS344" s="20">
        <v>2197.1460000000002</v>
      </c>
      <c r="AT344">
        <v>339</v>
      </c>
      <c r="AU344">
        <v>12</v>
      </c>
      <c r="AV344" t="s">
        <v>1510</v>
      </c>
    </row>
    <row r="345" spans="1:48" hidden="1" x14ac:dyDescent="0.25">
      <c r="A345" t="s">
        <v>786</v>
      </c>
      <c r="B345" t="s">
        <v>151</v>
      </c>
      <c r="C345" t="s">
        <v>151</v>
      </c>
      <c r="D345" t="s">
        <v>788</v>
      </c>
      <c r="E345" s="31" t="s">
        <v>789</v>
      </c>
      <c r="F345" s="26">
        <v>2002</v>
      </c>
      <c r="G345" t="s">
        <v>787</v>
      </c>
      <c r="H345">
        <v>6915</v>
      </c>
      <c r="I345">
        <v>331990</v>
      </c>
      <c r="J345" t="s">
        <v>150</v>
      </c>
      <c r="K345" s="26" t="s">
        <v>458</v>
      </c>
      <c r="L345" t="b">
        <v>1</v>
      </c>
      <c r="M345" s="20" t="s">
        <v>1118</v>
      </c>
      <c r="N345" s="26">
        <v>274</v>
      </c>
      <c r="O345" t="s">
        <v>375</v>
      </c>
      <c r="P345">
        <v>64.733333299999998</v>
      </c>
      <c r="Q345">
        <v>-156.92750000000001</v>
      </c>
      <c r="S345" t="s">
        <v>21</v>
      </c>
      <c r="T345" s="40">
        <v>0.13500000000000001</v>
      </c>
      <c r="U345" s="40">
        <v>8.7675000000000003E-2</v>
      </c>
      <c r="V345">
        <v>147.49965000000003</v>
      </c>
      <c r="W345">
        <v>1092.5900000000001</v>
      </c>
      <c r="X345">
        <v>259</v>
      </c>
      <c r="Y345">
        <v>296.23117500000006</v>
      </c>
      <c r="Z345">
        <v>2194.3050000000003</v>
      </c>
      <c r="AA345">
        <v>72</v>
      </c>
      <c r="AI345">
        <v>321.23500000000001</v>
      </c>
      <c r="AJ345">
        <v>14</v>
      </c>
      <c r="AK345">
        <v>4687.3099999999995</v>
      </c>
      <c r="AL345">
        <v>38</v>
      </c>
      <c r="AM345">
        <v>0</v>
      </c>
      <c r="AN345">
        <v>0</v>
      </c>
      <c r="AO345" s="30">
        <v>676.15357499999993</v>
      </c>
      <c r="AP345" s="30">
        <v>5008.5449999999992</v>
      </c>
      <c r="AQ345" s="30">
        <v>52</v>
      </c>
      <c r="AR345">
        <v>1119.8843999999999</v>
      </c>
      <c r="AS345" s="20">
        <v>8295.4399999999987</v>
      </c>
      <c r="AT345">
        <v>374</v>
      </c>
      <c r="AU345">
        <v>12</v>
      </c>
      <c r="AV345" t="s">
        <v>1510</v>
      </c>
    </row>
    <row r="346" spans="1:48" hidden="1" x14ac:dyDescent="0.25">
      <c r="A346" t="s">
        <v>592</v>
      </c>
      <c r="B346" t="s">
        <v>60</v>
      </c>
      <c r="C346" t="s">
        <v>60</v>
      </c>
      <c r="D346" t="s">
        <v>593</v>
      </c>
      <c r="E346" s="31" t="s">
        <v>594</v>
      </c>
      <c r="F346" s="26">
        <v>2002</v>
      </c>
      <c r="G346" t="s">
        <v>563</v>
      </c>
      <c r="H346">
        <v>221</v>
      </c>
      <c r="I346">
        <v>331320</v>
      </c>
      <c r="J346" t="s">
        <v>50</v>
      </c>
      <c r="K346" s="26" t="s">
        <v>458</v>
      </c>
      <c r="L346" t="b">
        <v>1</v>
      </c>
      <c r="M346" s="20" t="s">
        <v>1119</v>
      </c>
      <c r="N346" s="26">
        <v>169</v>
      </c>
      <c r="O346" t="s">
        <v>375</v>
      </c>
      <c r="P346">
        <v>63.779722200000002</v>
      </c>
      <c r="Q346">
        <v>-171.74111110000001</v>
      </c>
      <c r="S346" t="s">
        <v>21</v>
      </c>
      <c r="T346" s="40">
        <v>0.21192500000000003</v>
      </c>
      <c r="U346" s="40">
        <v>0.12296666666666663</v>
      </c>
      <c r="V346">
        <v>151.03598055000003</v>
      </c>
      <c r="W346">
        <v>712.68600000000004</v>
      </c>
      <c r="X346">
        <v>176</v>
      </c>
      <c r="Y346">
        <v>105.33626162500002</v>
      </c>
      <c r="Z346">
        <v>497.04500000000002</v>
      </c>
      <c r="AA346">
        <v>13</v>
      </c>
      <c r="AI346">
        <v>227.35500000000002</v>
      </c>
      <c r="AJ346">
        <v>15</v>
      </c>
      <c r="AK346">
        <v>199.74099999999999</v>
      </c>
      <c r="AL346">
        <v>7</v>
      </c>
      <c r="AM346">
        <v>22.576000000000001</v>
      </c>
      <c r="AN346">
        <v>0</v>
      </c>
      <c r="AO346" s="30">
        <v>90.512319800000014</v>
      </c>
      <c r="AP346" s="30">
        <v>427.096</v>
      </c>
      <c r="AQ346" s="30">
        <v>22</v>
      </c>
      <c r="AR346">
        <v>346.88456197500005</v>
      </c>
      <c r="AS346" s="20">
        <v>1659.403</v>
      </c>
      <c r="AT346">
        <v>210</v>
      </c>
      <c r="AU346">
        <v>12</v>
      </c>
      <c r="AV346" t="s">
        <v>1510</v>
      </c>
    </row>
    <row r="347" spans="1:48" hidden="1" x14ac:dyDescent="0.25">
      <c r="A347" t="s">
        <v>913</v>
      </c>
      <c r="B347" t="s">
        <v>160</v>
      </c>
      <c r="C347" t="s">
        <v>160</v>
      </c>
      <c r="D347" t="s">
        <v>915</v>
      </c>
      <c r="E347" s="31" t="s">
        <v>916</v>
      </c>
      <c r="F347" s="26">
        <v>2002</v>
      </c>
      <c r="G347" t="s">
        <v>914</v>
      </c>
      <c r="H347" t="s">
        <v>582</v>
      </c>
      <c r="I347">
        <v>332000</v>
      </c>
      <c r="J347" t="s">
        <v>159</v>
      </c>
      <c r="K347" s="26" t="s">
        <v>458</v>
      </c>
      <c r="L347" t="b">
        <v>1</v>
      </c>
      <c r="M347" s="20" t="s">
        <v>1118</v>
      </c>
      <c r="N347" s="26">
        <v>373</v>
      </c>
      <c r="O347" t="s">
        <v>375</v>
      </c>
      <c r="P347">
        <v>64.5433333</v>
      </c>
      <c r="Q347">
        <v>-163.02916669999999</v>
      </c>
      <c r="S347" t="s">
        <v>21</v>
      </c>
      <c r="T347" s="40">
        <v>0.22166666666666665</v>
      </c>
      <c r="U347" s="40">
        <v>0.143675</v>
      </c>
      <c r="V347">
        <v>40.981954999999992</v>
      </c>
      <c r="W347">
        <v>184.88099999999997</v>
      </c>
      <c r="X347">
        <v>50</v>
      </c>
      <c r="Y347">
        <v>55.174606666666669</v>
      </c>
      <c r="Z347">
        <v>248.90800000000002</v>
      </c>
      <c r="AA347">
        <v>23</v>
      </c>
      <c r="AI347">
        <v>66.382000000000005</v>
      </c>
      <c r="AJ347">
        <v>9</v>
      </c>
      <c r="AK347">
        <v>26.431000000000001</v>
      </c>
      <c r="AL347">
        <v>3</v>
      </c>
      <c r="AM347">
        <v>0</v>
      </c>
      <c r="AN347">
        <v>0</v>
      </c>
      <c r="AO347" s="30">
        <v>20.573548333333331</v>
      </c>
      <c r="AP347" s="30">
        <v>92.813000000000002</v>
      </c>
      <c r="AQ347" s="30">
        <v>12</v>
      </c>
      <c r="AR347">
        <v>116.73011</v>
      </c>
      <c r="AS347" s="20">
        <v>526.60199999999998</v>
      </c>
      <c r="AT347">
        <v>84</v>
      </c>
      <c r="AU347">
        <v>12</v>
      </c>
      <c r="AV347" t="s">
        <v>1510</v>
      </c>
    </row>
    <row r="348" spans="1:48" hidden="1" x14ac:dyDescent="0.25">
      <c r="A348" t="s">
        <v>595</v>
      </c>
      <c r="B348" t="s">
        <v>61</v>
      </c>
      <c r="C348" t="s">
        <v>61</v>
      </c>
      <c r="D348" t="s">
        <v>596</v>
      </c>
      <c r="E348" s="31" t="s">
        <v>597</v>
      </c>
      <c r="F348" s="26">
        <v>2002</v>
      </c>
      <c r="G348" t="s">
        <v>563</v>
      </c>
      <c r="H348">
        <v>221</v>
      </c>
      <c r="I348">
        <v>331330</v>
      </c>
      <c r="J348" t="s">
        <v>50</v>
      </c>
      <c r="K348" s="26" t="s">
        <v>458</v>
      </c>
      <c r="L348" t="b">
        <v>1</v>
      </c>
      <c r="M348" s="20" t="s">
        <v>1119</v>
      </c>
      <c r="N348" s="26">
        <v>169</v>
      </c>
      <c r="O348" t="s">
        <v>375</v>
      </c>
      <c r="P348">
        <v>59.118888900000002</v>
      </c>
      <c r="Q348">
        <v>-161.58750000000001</v>
      </c>
      <c r="S348" t="s">
        <v>21</v>
      </c>
      <c r="T348" s="40">
        <v>0.21560000000000001</v>
      </c>
      <c r="U348" s="40">
        <v>0.12430833333333335</v>
      </c>
      <c r="V348">
        <v>57.3487376</v>
      </c>
      <c r="W348">
        <v>265.99599999999998</v>
      </c>
      <c r="X348">
        <v>90</v>
      </c>
      <c r="Y348">
        <v>53.075976799999999</v>
      </c>
      <c r="Z348">
        <v>246.178</v>
      </c>
      <c r="AA348">
        <v>6</v>
      </c>
      <c r="AI348">
        <v>129.77799999999999</v>
      </c>
      <c r="AJ348">
        <v>10</v>
      </c>
      <c r="AK348">
        <v>2.7839999999999998</v>
      </c>
      <c r="AL348">
        <v>1</v>
      </c>
      <c r="AM348">
        <v>0</v>
      </c>
      <c r="AN348">
        <v>0</v>
      </c>
      <c r="AO348" s="30">
        <v>28.580367199999998</v>
      </c>
      <c r="AP348" s="30">
        <v>132.56199999999998</v>
      </c>
      <c r="AQ348" s="30">
        <v>11</v>
      </c>
      <c r="AR348">
        <v>139.00508159999998</v>
      </c>
      <c r="AS348" s="20">
        <v>644.7360000000001</v>
      </c>
      <c r="AT348">
        <v>106</v>
      </c>
      <c r="AU348">
        <v>12</v>
      </c>
      <c r="AV348" t="s">
        <v>1510</v>
      </c>
    </row>
    <row r="349" spans="1:48" hidden="1" x14ac:dyDescent="0.25">
      <c r="A349" t="s">
        <v>598</v>
      </c>
      <c r="B349" t="s">
        <v>62</v>
      </c>
      <c r="C349" t="s">
        <v>62</v>
      </c>
      <c r="D349" t="s">
        <v>599</v>
      </c>
      <c r="E349" s="31" t="s">
        <v>600</v>
      </c>
      <c r="F349" s="26">
        <v>2002</v>
      </c>
      <c r="G349" t="s">
        <v>563</v>
      </c>
      <c r="H349">
        <v>221</v>
      </c>
      <c r="I349">
        <v>331340</v>
      </c>
      <c r="J349" t="s">
        <v>50</v>
      </c>
      <c r="K349" s="26" t="s">
        <v>458</v>
      </c>
      <c r="L349" t="b">
        <v>1</v>
      </c>
      <c r="M349" s="20" t="s">
        <v>1119</v>
      </c>
      <c r="N349" s="26">
        <v>169</v>
      </c>
      <c r="O349" t="s">
        <v>375</v>
      </c>
      <c r="P349">
        <v>62.903611099999999</v>
      </c>
      <c r="Q349">
        <v>-160.06472220000001</v>
      </c>
      <c r="S349" t="s">
        <v>21</v>
      </c>
      <c r="T349" s="40">
        <v>0.24686666666666668</v>
      </c>
      <c r="U349" s="40">
        <v>0.13597500000000001</v>
      </c>
      <c r="V349">
        <v>52.693443133333339</v>
      </c>
      <c r="W349">
        <v>213.44900000000001</v>
      </c>
      <c r="X349">
        <v>74</v>
      </c>
      <c r="Y349">
        <v>34.408276000000001</v>
      </c>
      <c r="Z349">
        <v>139.38</v>
      </c>
      <c r="AA349">
        <v>9</v>
      </c>
      <c r="AI349">
        <v>110.89700000000001</v>
      </c>
      <c r="AJ349">
        <v>11</v>
      </c>
      <c r="AK349">
        <v>15.809000000000001</v>
      </c>
      <c r="AL349">
        <v>2</v>
      </c>
      <c r="AM349">
        <v>0</v>
      </c>
      <c r="AN349">
        <v>0</v>
      </c>
      <c r="AO349" s="30">
        <v>31.27948786666667</v>
      </c>
      <c r="AP349" s="30">
        <v>126.706</v>
      </c>
      <c r="AQ349" s="30">
        <v>13</v>
      </c>
      <c r="AR349">
        <v>118.38120700000002</v>
      </c>
      <c r="AS349" s="20">
        <v>479.53500000000003</v>
      </c>
      <c r="AT349">
        <v>93</v>
      </c>
      <c r="AU349">
        <v>12</v>
      </c>
      <c r="AV349" t="s">
        <v>1510</v>
      </c>
    </row>
    <row r="350" spans="1:48" hidden="1" x14ac:dyDescent="0.25">
      <c r="A350" t="s">
        <v>395</v>
      </c>
      <c r="B350" t="s">
        <v>162</v>
      </c>
      <c r="C350" t="s">
        <v>162</v>
      </c>
      <c r="D350" t="s">
        <v>396</v>
      </c>
      <c r="E350" s="31" t="s">
        <v>397</v>
      </c>
      <c r="F350" s="26">
        <v>2002</v>
      </c>
      <c r="G350" t="s">
        <v>962</v>
      </c>
      <c r="H350">
        <v>7822</v>
      </c>
      <c r="I350">
        <v>332010</v>
      </c>
      <c r="J350" t="s">
        <v>161</v>
      </c>
      <c r="K350" s="26" t="s">
        <v>374</v>
      </c>
      <c r="L350" t="b">
        <v>1</v>
      </c>
      <c r="M350" s="20" t="s">
        <v>1116</v>
      </c>
      <c r="N350" s="26">
        <v>417</v>
      </c>
      <c r="O350" t="s">
        <v>489</v>
      </c>
      <c r="P350">
        <v>58.413333299999998</v>
      </c>
      <c r="Q350">
        <v>-135.7369444</v>
      </c>
      <c r="S350" t="s">
        <v>21</v>
      </c>
      <c r="T350" s="40">
        <v>0.29003333333333331</v>
      </c>
      <c r="U350" s="40">
        <v>0.15965833333333335</v>
      </c>
      <c r="V350">
        <v>239.94544676666661</v>
      </c>
      <c r="W350">
        <v>827.30299999999988</v>
      </c>
      <c r="X350">
        <v>358</v>
      </c>
      <c r="Y350">
        <v>102.2732942</v>
      </c>
      <c r="Z350">
        <v>352.62600000000003</v>
      </c>
      <c r="AA350">
        <v>80</v>
      </c>
      <c r="AI350">
        <v>32.783000000000001</v>
      </c>
      <c r="AJ350">
        <v>6</v>
      </c>
      <c r="AK350">
        <v>187.38400000000001</v>
      </c>
      <c r="AL350">
        <v>23</v>
      </c>
      <c r="AM350">
        <v>0</v>
      </c>
      <c r="AN350">
        <v>13</v>
      </c>
      <c r="AO350" s="30">
        <v>63.855768900000001</v>
      </c>
      <c r="AP350" s="30">
        <v>220.16700000000003</v>
      </c>
      <c r="AQ350" s="30">
        <v>29</v>
      </c>
      <c r="AR350">
        <v>406.07450986666663</v>
      </c>
      <c r="AS350" s="20">
        <v>1400.096</v>
      </c>
      <c r="AT350">
        <v>467</v>
      </c>
      <c r="AU350">
        <v>12</v>
      </c>
      <c r="AV350" t="s">
        <v>1510</v>
      </c>
    </row>
    <row r="351" spans="1:48" hidden="1" x14ac:dyDescent="0.25">
      <c r="A351" t="s">
        <v>401</v>
      </c>
      <c r="B351" t="s">
        <v>1146</v>
      </c>
      <c r="C351" t="s">
        <v>37</v>
      </c>
      <c r="D351" t="s">
        <v>399</v>
      </c>
      <c r="E351" s="31" t="s">
        <v>400</v>
      </c>
      <c r="F351" s="26">
        <v>2002</v>
      </c>
      <c r="G351" t="s">
        <v>380</v>
      </c>
      <c r="H351">
        <v>219</v>
      </c>
      <c r="I351">
        <v>331120</v>
      </c>
      <c r="J351" t="s">
        <v>30</v>
      </c>
      <c r="K351" s="26" t="s">
        <v>374</v>
      </c>
      <c r="L351" t="b">
        <v>1</v>
      </c>
      <c r="M351" s="20" t="s">
        <v>1116</v>
      </c>
      <c r="N351" s="26">
        <v>2</v>
      </c>
      <c r="O351" t="s">
        <v>375</v>
      </c>
      <c r="P351">
        <v>59.228588999999999</v>
      </c>
      <c r="Q351">
        <v>-135.44411400000001</v>
      </c>
      <c r="S351" t="s">
        <v>21</v>
      </c>
      <c r="T351" s="40">
        <v>0.11689999999999999</v>
      </c>
      <c r="U351" s="40">
        <v>9.8991666666666658E-2</v>
      </c>
      <c r="V351">
        <v>563.36249269999996</v>
      </c>
      <c r="W351">
        <v>4819.183</v>
      </c>
      <c r="X351">
        <v>907</v>
      </c>
      <c r="Y351">
        <v>579.12341829999991</v>
      </c>
      <c r="Z351">
        <v>4954.0069999999996</v>
      </c>
      <c r="AA351">
        <v>285</v>
      </c>
      <c r="AI351">
        <v>724.846</v>
      </c>
      <c r="AJ351">
        <v>22</v>
      </c>
      <c r="AK351">
        <v>1226.588</v>
      </c>
      <c r="AL351">
        <v>23</v>
      </c>
      <c r="AM351">
        <v>0</v>
      </c>
      <c r="AN351">
        <v>0</v>
      </c>
      <c r="AO351" s="30">
        <v>228.12263459999997</v>
      </c>
      <c r="AP351" s="30">
        <v>1951.434</v>
      </c>
      <c r="AQ351" s="30">
        <v>45</v>
      </c>
      <c r="AR351">
        <v>1370.6085455999998</v>
      </c>
      <c r="AS351" s="20">
        <v>11724.624</v>
      </c>
      <c r="AT351">
        <v>1235</v>
      </c>
      <c r="AU351">
        <v>12</v>
      </c>
      <c r="AV351" t="s">
        <v>1510</v>
      </c>
    </row>
    <row r="352" spans="1:48" hidden="1" x14ac:dyDescent="0.25">
      <c r="A352" t="s">
        <v>402</v>
      </c>
      <c r="B352" t="s">
        <v>38</v>
      </c>
      <c r="C352" t="s">
        <v>38</v>
      </c>
      <c r="D352" t="s">
        <v>403</v>
      </c>
      <c r="E352" s="31" t="s">
        <v>404</v>
      </c>
      <c r="F352" s="26">
        <v>2002</v>
      </c>
      <c r="G352" t="s">
        <v>380</v>
      </c>
      <c r="H352">
        <v>219</v>
      </c>
      <c r="I352">
        <v>331130</v>
      </c>
      <c r="J352" t="s">
        <v>30</v>
      </c>
      <c r="K352" s="26" t="s">
        <v>374</v>
      </c>
      <c r="L352" t="b">
        <v>1</v>
      </c>
      <c r="M352" s="20" t="s">
        <v>1116</v>
      </c>
      <c r="N352" s="26">
        <v>2</v>
      </c>
      <c r="O352" t="s">
        <v>375</v>
      </c>
      <c r="P352">
        <v>63.987230799999999</v>
      </c>
      <c r="Q352">
        <v>-144.69983250000001</v>
      </c>
      <c r="S352" t="s">
        <v>21</v>
      </c>
      <c r="T352" s="40">
        <v>0.27766666666666667</v>
      </c>
      <c r="U352" s="40">
        <v>0.16560833333333333</v>
      </c>
      <c r="V352">
        <v>12.195953000000001</v>
      </c>
      <c r="W352">
        <v>43.923000000000002</v>
      </c>
      <c r="X352">
        <v>13</v>
      </c>
      <c r="Y352">
        <v>15.990545666666666</v>
      </c>
      <c r="Z352">
        <v>57.588999999999999</v>
      </c>
      <c r="AA352">
        <v>5</v>
      </c>
      <c r="AI352">
        <v>30.872000000000003</v>
      </c>
      <c r="AJ352">
        <v>4</v>
      </c>
      <c r="AK352">
        <v>0</v>
      </c>
      <c r="AL352">
        <v>0</v>
      </c>
      <c r="AM352">
        <v>0</v>
      </c>
      <c r="AN352">
        <v>0</v>
      </c>
      <c r="AO352" s="30">
        <v>8.572125333333334</v>
      </c>
      <c r="AP352" s="30">
        <v>30.872000000000003</v>
      </c>
      <c r="AQ352" s="30">
        <v>4</v>
      </c>
      <c r="AR352">
        <v>36.758624000000005</v>
      </c>
      <c r="AS352" s="20">
        <v>132.38399999999999</v>
      </c>
      <c r="AT352">
        <v>22</v>
      </c>
      <c r="AU352">
        <v>12</v>
      </c>
      <c r="AV352" t="s">
        <v>1510</v>
      </c>
    </row>
    <row r="353" spans="1:48" hidden="1" x14ac:dyDescent="0.25">
      <c r="A353" t="s">
        <v>405</v>
      </c>
      <c r="B353" t="s">
        <v>39</v>
      </c>
      <c r="C353" t="s">
        <v>39</v>
      </c>
      <c r="D353" t="s">
        <v>406</v>
      </c>
      <c r="E353" s="31" t="s">
        <v>407</v>
      </c>
      <c r="F353" s="26">
        <v>2002</v>
      </c>
      <c r="G353" t="s">
        <v>380</v>
      </c>
      <c r="H353">
        <v>219</v>
      </c>
      <c r="I353">
        <v>331140</v>
      </c>
      <c r="J353" t="s">
        <v>30</v>
      </c>
      <c r="K353" s="26" t="s">
        <v>374</v>
      </c>
      <c r="L353" t="b">
        <v>1</v>
      </c>
      <c r="M353" s="20" t="s">
        <v>1116</v>
      </c>
      <c r="N353" s="26">
        <v>2</v>
      </c>
      <c r="O353" t="s">
        <v>375</v>
      </c>
      <c r="P353">
        <v>55.556666700000001</v>
      </c>
      <c r="Q353">
        <v>-132.63638889999999</v>
      </c>
      <c r="S353" t="s">
        <v>21</v>
      </c>
      <c r="T353" s="40">
        <v>0.10785833333333335</v>
      </c>
      <c r="U353" s="40">
        <v>9.129166666666666E-2</v>
      </c>
      <c r="V353">
        <v>41.494610850000001</v>
      </c>
      <c r="W353">
        <v>384.71399999999994</v>
      </c>
      <c r="X353">
        <v>90</v>
      </c>
      <c r="Y353">
        <v>7.5565548333333332</v>
      </c>
      <c r="Z353">
        <v>70.059999999999988</v>
      </c>
      <c r="AA353">
        <v>10</v>
      </c>
      <c r="AI353">
        <v>3.56</v>
      </c>
      <c r="AJ353">
        <v>1</v>
      </c>
      <c r="AK353">
        <v>48.234999999999992</v>
      </c>
      <c r="AL353">
        <v>11</v>
      </c>
      <c r="AM353">
        <v>0</v>
      </c>
      <c r="AN353">
        <v>0</v>
      </c>
      <c r="AO353" s="30">
        <v>5.5865223750000004</v>
      </c>
      <c r="AP353" s="30">
        <v>51.794999999999995</v>
      </c>
      <c r="AQ353" s="30">
        <v>12</v>
      </c>
      <c r="AR353">
        <v>54.637688058333339</v>
      </c>
      <c r="AS353" s="20">
        <v>506.56899999999996</v>
      </c>
      <c r="AT353">
        <v>109</v>
      </c>
      <c r="AU353" s="22">
        <v>12</v>
      </c>
      <c r="AV353" t="s">
        <v>1510</v>
      </c>
    </row>
    <row r="354" spans="1:48" hidden="1" x14ac:dyDescent="0.25">
      <c r="A354" t="s">
        <v>601</v>
      </c>
      <c r="B354" t="s">
        <v>63</v>
      </c>
      <c r="C354" t="s">
        <v>63</v>
      </c>
      <c r="D354" t="s">
        <v>602</v>
      </c>
      <c r="E354" s="31" t="s">
        <v>603</v>
      </c>
      <c r="F354" s="26">
        <v>2002</v>
      </c>
      <c r="G354" t="s">
        <v>563</v>
      </c>
      <c r="H354">
        <v>221</v>
      </c>
      <c r="I354">
        <v>331350</v>
      </c>
      <c r="J354" t="s">
        <v>50</v>
      </c>
      <c r="K354" s="26" t="s">
        <v>458</v>
      </c>
      <c r="L354" t="b">
        <v>1</v>
      </c>
      <c r="M354" s="20" t="s">
        <v>1119</v>
      </c>
      <c r="N354" s="26">
        <v>169</v>
      </c>
      <c r="O354" t="s">
        <v>375</v>
      </c>
      <c r="P354">
        <v>62.199444399999997</v>
      </c>
      <c r="Q354">
        <v>-159.77138890000001</v>
      </c>
      <c r="S354" t="s">
        <v>21</v>
      </c>
      <c r="T354" s="40">
        <v>0.23706666666666668</v>
      </c>
      <c r="U354" s="40">
        <v>0.13229999999999997</v>
      </c>
      <c r="V354">
        <v>89.307517599999997</v>
      </c>
      <c r="W354">
        <v>376.71899999999999</v>
      </c>
      <c r="X354">
        <v>93</v>
      </c>
      <c r="Y354">
        <v>42.137888799999992</v>
      </c>
      <c r="Z354">
        <v>177.74699999999996</v>
      </c>
      <c r="AA354">
        <v>13</v>
      </c>
      <c r="AI354">
        <v>108.18399999999998</v>
      </c>
      <c r="AJ354">
        <v>13</v>
      </c>
      <c r="AK354">
        <v>29.3</v>
      </c>
      <c r="AL354">
        <v>4</v>
      </c>
      <c r="AM354">
        <v>0</v>
      </c>
      <c r="AN354">
        <v>0</v>
      </c>
      <c r="AO354" s="30">
        <v>32.592873599999997</v>
      </c>
      <c r="AP354" s="30">
        <v>137.48399999999998</v>
      </c>
      <c r="AQ354" s="30">
        <v>17</v>
      </c>
      <c r="AR354">
        <v>164.03827999999999</v>
      </c>
      <c r="AS354" s="20">
        <v>691.95</v>
      </c>
      <c r="AT354">
        <v>119</v>
      </c>
      <c r="AU354">
        <v>12</v>
      </c>
      <c r="AV354" t="s">
        <v>1510</v>
      </c>
    </row>
    <row r="355" spans="1:48" hidden="1" x14ac:dyDescent="0.25">
      <c r="A355" t="s">
        <v>748</v>
      </c>
      <c r="B355" t="s">
        <v>174</v>
      </c>
      <c r="C355" t="s">
        <v>174</v>
      </c>
      <c r="D355" t="s">
        <v>749</v>
      </c>
      <c r="E355" s="31" t="s">
        <v>750</v>
      </c>
      <c r="F355" s="26">
        <v>2002</v>
      </c>
      <c r="G355" t="s">
        <v>743</v>
      </c>
      <c r="H355">
        <v>18963</v>
      </c>
      <c r="I355">
        <v>332670</v>
      </c>
      <c r="J355" t="s">
        <v>171</v>
      </c>
      <c r="K355" s="26" t="s">
        <v>458</v>
      </c>
      <c r="L355" t="b">
        <v>1</v>
      </c>
      <c r="M355" s="20" t="s">
        <v>1119</v>
      </c>
      <c r="N355" s="26">
        <v>240</v>
      </c>
      <c r="O355" t="s">
        <v>375</v>
      </c>
      <c r="P355">
        <v>58.11</v>
      </c>
      <c r="Q355">
        <v>-135.4436111</v>
      </c>
      <c r="S355" t="s">
        <v>21</v>
      </c>
      <c r="T355" s="40">
        <v>0.19261666666666666</v>
      </c>
      <c r="U355" s="40">
        <v>0.12973333333333331</v>
      </c>
      <c r="V355">
        <v>359.60915293333335</v>
      </c>
      <c r="W355">
        <v>1866.9680000000001</v>
      </c>
      <c r="X355">
        <v>341</v>
      </c>
      <c r="Y355">
        <v>295.46683984999999</v>
      </c>
      <c r="Z355">
        <v>1533.963</v>
      </c>
      <c r="AA355">
        <v>61</v>
      </c>
      <c r="AI355">
        <v>625.59300000000007</v>
      </c>
      <c r="AJ355">
        <v>22</v>
      </c>
      <c r="AK355">
        <v>134.80499999999998</v>
      </c>
      <c r="AL355">
        <v>17</v>
      </c>
      <c r="AM355">
        <v>0</v>
      </c>
      <c r="AN355">
        <v>0</v>
      </c>
      <c r="AO355" s="30">
        <v>146.46532809999999</v>
      </c>
      <c r="AP355" s="30">
        <v>760.39800000000002</v>
      </c>
      <c r="AQ355" s="30">
        <v>39</v>
      </c>
      <c r="AR355">
        <v>801.54132088333336</v>
      </c>
      <c r="AS355" s="20">
        <v>4161.3289999999997</v>
      </c>
      <c r="AT355">
        <v>438</v>
      </c>
      <c r="AU355">
        <v>12</v>
      </c>
      <c r="AV355" t="s">
        <v>1510</v>
      </c>
    </row>
    <row r="356" spans="1:48" hidden="1" x14ac:dyDescent="0.25">
      <c r="A356" t="s">
        <v>604</v>
      </c>
      <c r="B356" t="s">
        <v>64</v>
      </c>
      <c r="C356" t="s">
        <v>64</v>
      </c>
      <c r="D356" t="s">
        <v>605</v>
      </c>
      <c r="E356" s="31" t="s">
        <v>606</v>
      </c>
      <c r="F356" s="26">
        <v>2002</v>
      </c>
      <c r="G356" t="s">
        <v>563</v>
      </c>
      <c r="H356">
        <v>221</v>
      </c>
      <c r="I356">
        <v>331360</v>
      </c>
      <c r="J356" t="s">
        <v>50</v>
      </c>
      <c r="K356" s="26" t="s">
        <v>458</v>
      </c>
      <c r="L356" t="b">
        <v>1</v>
      </c>
      <c r="M356" s="20" t="s">
        <v>1119</v>
      </c>
      <c r="N356" s="26">
        <v>169</v>
      </c>
      <c r="O356" t="s">
        <v>375</v>
      </c>
      <c r="P356">
        <v>61.531111099999997</v>
      </c>
      <c r="Q356">
        <v>-166.09666669999999</v>
      </c>
      <c r="S356" t="s">
        <v>21</v>
      </c>
      <c r="T356" s="40">
        <v>0.23041666666666669</v>
      </c>
      <c r="U356" s="40">
        <v>0.12979166666666667</v>
      </c>
      <c r="V356">
        <v>198.79036625000003</v>
      </c>
      <c r="W356">
        <v>862.74300000000005</v>
      </c>
      <c r="X356">
        <v>232</v>
      </c>
      <c r="Y356">
        <v>261.76761916666669</v>
      </c>
      <c r="Z356">
        <v>1136.0619999999999</v>
      </c>
      <c r="AA356">
        <v>19</v>
      </c>
      <c r="AI356">
        <v>180.09099999999998</v>
      </c>
      <c r="AJ356">
        <v>14</v>
      </c>
      <c r="AK356">
        <v>106.181</v>
      </c>
      <c r="AL356">
        <v>7</v>
      </c>
      <c r="AM356">
        <v>0</v>
      </c>
      <c r="AN356">
        <v>0</v>
      </c>
      <c r="AO356" s="30">
        <v>65.961840000000009</v>
      </c>
      <c r="AP356" s="30">
        <v>286.27199999999999</v>
      </c>
      <c r="AQ356" s="30">
        <v>21</v>
      </c>
      <c r="AR356">
        <v>526.51982541666666</v>
      </c>
      <c r="AS356" s="20">
        <v>2285.0770000000002</v>
      </c>
      <c r="AT356">
        <v>269</v>
      </c>
      <c r="AU356">
        <v>12</v>
      </c>
      <c r="AV356" t="s">
        <v>1510</v>
      </c>
    </row>
    <row r="357" spans="1:48" hidden="1" x14ac:dyDescent="0.25">
      <c r="A357" t="s">
        <v>835</v>
      </c>
      <c r="B357" t="s">
        <v>167</v>
      </c>
      <c r="C357" t="s">
        <v>167</v>
      </c>
      <c r="D357" t="s">
        <v>837</v>
      </c>
      <c r="E357" s="31" t="s">
        <v>838</v>
      </c>
      <c r="F357" s="26">
        <v>2002</v>
      </c>
      <c r="G357" t="s">
        <v>836</v>
      </c>
      <c r="H357">
        <v>9000</v>
      </c>
      <c r="I357">
        <v>332030</v>
      </c>
      <c r="J357" t="s">
        <v>166</v>
      </c>
      <c r="K357" s="26" t="s">
        <v>458</v>
      </c>
      <c r="L357" t="b">
        <v>1</v>
      </c>
      <c r="M357" s="20" t="s">
        <v>1118</v>
      </c>
      <c r="N357" s="26">
        <v>332</v>
      </c>
      <c r="O357" t="s">
        <v>375</v>
      </c>
      <c r="P357">
        <v>66.048888899999994</v>
      </c>
      <c r="Q357">
        <v>-154.25555560000001</v>
      </c>
      <c r="S357" t="s">
        <v>21</v>
      </c>
      <c r="T357" s="40">
        <v>0.29749999999999993</v>
      </c>
      <c r="U357" s="40">
        <v>0.17545833333333336</v>
      </c>
      <c r="V357">
        <v>18.638077499999991</v>
      </c>
      <c r="W357">
        <v>62.648999999999987</v>
      </c>
      <c r="X357">
        <v>33</v>
      </c>
      <c r="Y357">
        <v>24.886469999999996</v>
      </c>
      <c r="Z357">
        <v>83.652000000000001</v>
      </c>
      <c r="AA357">
        <v>8</v>
      </c>
      <c r="AI357">
        <v>32.353000000000002</v>
      </c>
      <c r="AJ357">
        <v>4</v>
      </c>
      <c r="AK357">
        <v>12.341999999999999</v>
      </c>
      <c r="AL357">
        <v>2</v>
      </c>
      <c r="AM357">
        <v>0.108</v>
      </c>
      <c r="AN357">
        <v>1</v>
      </c>
      <c r="AO357" s="30">
        <v>13.296762499999996</v>
      </c>
      <c r="AP357" s="30">
        <v>44.695</v>
      </c>
      <c r="AQ357" s="30">
        <v>6</v>
      </c>
      <c r="AR357">
        <v>56.821309999999983</v>
      </c>
      <c r="AS357" s="20">
        <v>191.10400000000001</v>
      </c>
      <c r="AT357">
        <v>46</v>
      </c>
      <c r="AU357">
        <v>12</v>
      </c>
      <c r="AV357" t="s">
        <v>1510</v>
      </c>
    </row>
    <row r="358" spans="1:48" hidden="1" x14ac:dyDescent="0.25">
      <c r="A358" t="s">
        <v>607</v>
      </c>
      <c r="B358" t="s">
        <v>65</v>
      </c>
      <c r="C358" t="s">
        <v>65</v>
      </c>
      <c r="D358" t="s">
        <v>608</v>
      </c>
      <c r="E358" s="31" t="s">
        <v>609</v>
      </c>
      <c r="F358" s="26">
        <v>2002</v>
      </c>
      <c r="G358" t="s">
        <v>563</v>
      </c>
      <c r="H358">
        <v>221</v>
      </c>
      <c r="I358">
        <v>331370</v>
      </c>
      <c r="J358" t="s">
        <v>50</v>
      </c>
      <c r="K358" s="26" t="s">
        <v>458</v>
      </c>
      <c r="L358" t="b">
        <v>1</v>
      </c>
      <c r="M358" s="20" t="s">
        <v>1119</v>
      </c>
      <c r="N358" s="26">
        <v>169</v>
      </c>
      <c r="O358" t="s">
        <v>375</v>
      </c>
      <c r="P358">
        <v>65.698611099999994</v>
      </c>
      <c r="Q358">
        <v>-156.39972220000001</v>
      </c>
      <c r="S358" t="s">
        <v>21</v>
      </c>
      <c r="T358" s="40">
        <v>0.26489166666666669</v>
      </c>
      <c r="U358" s="40">
        <v>0.14268333333333333</v>
      </c>
      <c r="V358">
        <v>129.25627277499999</v>
      </c>
      <c r="W358">
        <v>487.95899999999995</v>
      </c>
      <c r="X358">
        <v>118</v>
      </c>
      <c r="Y358">
        <v>43.538124116666673</v>
      </c>
      <c r="Z358">
        <v>164.36199999999999</v>
      </c>
      <c r="AA358">
        <v>9</v>
      </c>
      <c r="AI358">
        <v>107.53599999999999</v>
      </c>
      <c r="AJ358">
        <v>14</v>
      </c>
      <c r="AK358">
        <v>105.126</v>
      </c>
      <c r="AL358">
        <v>8</v>
      </c>
      <c r="AM358">
        <v>0</v>
      </c>
      <c r="AN358">
        <v>0</v>
      </c>
      <c r="AO358" s="30">
        <v>56.332391616666669</v>
      </c>
      <c r="AP358" s="30">
        <v>212.66199999999998</v>
      </c>
      <c r="AQ358" s="30">
        <v>22</v>
      </c>
      <c r="AR358">
        <v>229.12678850833333</v>
      </c>
      <c r="AS358" s="20">
        <v>864.98299999999995</v>
      </c>
      <c r="AT358">
        <v>143</v>
      </c>
      <c r="AU358">
        <v>12</v>
      </c>
      <c r="AV358" t="s">
        <v>1510</v>
      </c>
    </row>
    <row r="359" spans="1:48" hidden="1" x14ac:dyDescent="0.25">
      <c r="A359" t="s">
        <v>408</v>
      </c>
      <c r="B359" t="s">
        <v>40</v>
      </c>
      <c r="C359" t="s">
        <v>40</v>
      </c>
      <c r="D359" t="s">
        <v>409</v>
      </c>
      <c r="E359" s="31" t="s">
        <v>410</v>
      </c>
      <c r="F359" s="26">
        <v>2002</v>
      </c>
      <c r="G359" t="s">
        <v>380</v>
      </c>
      <c r="H359">
        <v>219</v>
      </c>
      <c r="I359">
        <v>331150</v>
      </c>
      <c r="J359" t="s">
        <v>30</v>
      </c>
      <c r="K359" s="26" t="s">
        <v>374</v>
      </c>
      <c r="L359" t="b">
        <v>1</v>
      </c>
      <c r="M359" s="20" t="s">
        <v>1116</v>
      </c>
      <c r="N359" s="26">
        <v>2</v>
      </c>
      <c r="O359" t="s">
        <v>375</v>
      </c>
      <c r="P359">
        <v>55.208055600000002</v>
      </c>
      <c r="Q359">
        <v>-132.8266667</v>
      </c>
      <c r="S359" t="s">
        <v>21</v>
      </c>
      <c r="T359" s="40">
        <v>0.11952500000000001</v>
      </c>
      <c r="U359" s="40">
        <v>0.10295833333333333</v>
      </c>
      <c r="V359">
        <v>87.013363325</v>
      </c>
      <c r="W359">
        <v>727.99299999999994</v>
      </c>
      <c r="X359">
        <v>128</v>
      </c>
      <c r="Y359">
        <v>24.678446274999999</v>
      </c>
      <c r="Z359">
        <v>206.47099999999998</v>
      </c>
      <c r="AA359">
        <v>34</v>
      </c>
      <c r="AI359">
        <v>172.88800000000003</v>
      </c>
      <c r="AJ359">
        <v>15</v>
      </c>
      <c r="AK359">
        <v>341.86599999999993</v>
      </c>
      <c r="AL359">
        <v>16</v>
      </c>
      <c r="AM359">
        <v>0</v>
      </c>
      <c r="AN359">
        <v>0</v>
      </c>
      <c r="AO359" s="30">
        <v>61.525971849999991</v>
      </c>
      <c r="AP359" s="30">
        <v>514.75399999999991</v>
      </c>
      <c r="AQ359" s="30">
        <v>31</v>
      </c>
      <c r="AR359">
        <v>173.21778144999999</v>
      </c>
      <c r="AS359" s="20">
        <v>1449.2179999999998</v>
      </c>
      <c r="AT359">
        <v>189</v>
      </c>
      <c r="AU359">
        <v>12</v>
      </c>
      <c r="AV359" t="s">
        <v>1510</v>
      </c>
    </row>
    <row r="360" spans="1:48" hidden="1" x14ac:dyDescent="0.25">
      <c r="A360" t="s">
        <v>1039</v>
      </c>
      <c r="B360" t="s">
        <v>169</v>
      </c>
      <c r="C360" t="s">
        <v>169</v>
      </c>
      <c r="D360" t="s">
        <v>1041</v>
      </c>
      <c r="E360" s="31" t="s">
        <v>1042</v>
      </c>
      <c r="F360" s="26">
        <v>2002</v>
      </c>
      <c r="G360" t="s">
        <v>1040</v>
      </c>
      <c r="H360">
        <v>9192</v>
      </c>
      <c r="I360">
        <v>332040</v>
      </c>
      <c r="J360" t="s">
        <v>168</v>
      </c>
      <c r="K360" s="26" t="s">
        <v>458</v>
      </c>
      <c r="L360" t="b">
        <v>1</v>
      </c>
      <c r="M360" s="20" t="s">
        <v>1116</v>
      </c>
      <c r="N360" s="26">
        <v>681</v>
      </c>
      <c r="O360" t="s">
        <v>375</v>
      </c>
      <c r="P360">
        <v>59.3277778</v>
      </c>
      <c r="Q360">
        <v>-155.89472219999999</v>
      </c>
      <c r="S360" t="s">
        <v>21</v>
      </c>
      <c r="T360" s="40">
        <v>0</v>
      </c>
      <c r="U360" s="40">
        <v>0</v>
      </c>
      <c r="V360">
        <v>0</v>
      </c>
      <c r="W360">
        <v>56.963000000000008</v>
      </c>
      <c r="X360">
        <v>20</v>
      </c>
      <c r="Y360">
        <v>0</v>
      </c>
      <c r="Z360">
        <v>88.021000000000015</v>
      </c>
      <c r="AA360">
        <v>7</v>
      </c>
      <c r="AI360">
        <v>33.673999999999992</v>
      </c>
      <c r="AJ360">
        <v>9</v>
      </c>
      <c r="AK360">
        <v>12.436999999999998</v>
      </c>
      <c r="AL360">
        <v>2</v>
      </c>
      <c r="AM360">
        <v>0</v>
      </c>
      <c r="AN360">
        <v>0</v>
      </c>
      <c r="AO360" s="30">
        <v>0</v>
      </c>
      <c r="AP360" s="30">
        <v>46.11099999999999</v>
      </c>
      <c r="AQ360" s="30">
        <v>11</v>
      </c>
      <c r="AR360">
        <v>0</v>
      </c>
      <c r="AS360" s="20">
        <v>191.095</v>
      </c>
      <c r="AT360">
        <v>37</v>
      </c>
      <c r="AU360">
        <v>12</v>
      </c>
      <c r="AV360" t="s">
        <v>1510</v>
      </c>
    </row>
    <row r="361" spans="1:48" hidden="1" x14ac:dyDescent="0.25">
      <c r="A361" t="s">
        <v>790</v>
      </c>
      <c r="B361" t="s">
        <v>1169</v>
      </c>
      <c r="C361" t="s">
        <v>792</v>
      </c>
      <c r="D361" t="s">
        <v>793</v>
      </c>
      <c r="E361" s="31" t="s">
        <v>794</v>
      </c>
      <c r="F361" s="26">
        <v>2002</v>
      </c>
      <c r="G361" t="s">
        <v>791</v>
      </c>
      <c r="H361">
        <v>9188</v>
      </c>
      <c r="I361">
        <v>332050</v>
      </c>
      <c r="J361" t="s">
        <v>170</v>
      </c>
      <c r="K361" s="26" t="s">
        <v>458</v>
      </c>
      <c r="L361" t="b">
        <v>1</v>
      </c>
      <c r="M361" s="20" t="s">
        <v>1119</v>
      </c>
      <c r="N361" s="26">
        <v>280</v>
      </c>
      <c r="O361" t="s">
        <v>375</v>
      </c>
      <c r="P361">
        <v>59.7567965</v>
      </c>
      <c r="Q361">
        <v>-154.91108370000001</v>
      </c>
      <c r="S361" t="s">
        <v>21</v>
      </c>
      <c r="T361" s="40">
        <v>0.28933333333333333</v>
      </c>
      <c r="U361" s="40">
        <v>0.16356666666666667</v>
      </c>
      <c r="V361">
        <v>237.13065600000002</v>
      </c>
      <c r="W361">
        <v>819.57600000000002</v>
      </c>
      <c r="X361">
        <v>200</v>
      </c>
      <c r="Y361">
        <v>217.05989200000002</v>
      </c>
      <c r="Z361">
        <v>750.20700000000011</v>
      </c>
      <c r="AA361">
        <v>85</v>
      </c>
      <c r="AI361">
        <v>224.661</v>
      </c>
      <c r="AJ361">
        <v>22</v>
      </c>
      <c r="AK361">
        <v>224.89999999999998</v>
      </c>
      <c r="AL361">
        <v>9</v>
      </c>
      <c r="AM361">
        <v>0</v>
      </c>
      <c r="AN361">
        <v>0</v>
      </c>
      <c r="AO361" s="30">
        <v>130.07298266666666</v>
      </c>
      <c r="AP361" s="30">
        <v>449.56099999999998</v>
      </c>
      <c r="AQ361" s="30">
        <v>31</v>
      </c>
      <c r="AR361">
        <v>584.26353066666672</v>
      </c>
      <c r="AS361" s="20">
        <v>2019.3440000000001</v>
      </c>
      <c r="AT361">
        <v>300</v>
      </c>
      <c r="AU361">
        <v>12</v>
      </c>
      <c r="AV361" t="s">
        <v>1510</v>
      </c>
    </row>
    <row r="362" spans="1:48" hidden="1" x14ac:dyDescent="0.25">
      <c r="A362" t="s">
        <v>751</v>
      </c>
      <c r="B362" t="s">
        <v>175</v>
      </c>
      <c r="C362" t="s">
        <v>175</v>
      </c>
      <c r="D362" t="s">
        <v>752</v>
      </c>
      <c r="E362" s="31" t="s">
        <v>753</v>
      </c>
      <c r="F362" s="26">
        <v>2002</v>
      </c>
      <c r="G362" t="s">
        <v>743</v>
      </c>
      <c r="H362">
        <v>18963</v>
      </c>
      <c r="I362">
        <v>332680</v>
      </c>
      <c r="J362" t="s">
        <v>171</v>
      </c>
      <c r="K362" s="26" t="s">
        <v>458</v>
      </c>
      <c r="L362" t="b">
        <v>1</v>
      </c>
      <c r="M362" s="20" t="s">
        <v>1119</v>
      </c>
      <c r="N362" s="26">
        <v>240</v>
      </c>
      <c r="O362" t="s">
        <v>375</v>
      </c>
      <c r="P362">
        <v>56.975833299999998</v>
      </c>
      <c r="Q362">
        <v>-133.9472222</v>
      </c>
      <c r="S362" t="s">
        <v>21</v>
      </c>
      <c r="T362" s="40">
        <v>0.19261666666666666</v>
      </c>
      <c r="U362" s="40">
        <v>0.12973333333333331</v>
      </c>
      <c r="V362">
        <v>288.57559336666662</v>
      </c>
      <c r="W362">
        <v>1498.1859999999999</v>
      </c>
      <c r="X362">
        <v>286</v>
      </c>
      <c r="Y362">
        <v>422.26562105000005</v>
      </c>
      <c r="Z362">
        <v>2192.2590000000005</v>
      </c>
      <c r="AA362">
        <v>54</v>
      </c>
      <c r="AI362">
        <v>200.94700000000003</v>
      </c>
      <c r="AJ362">
        <v>11</v>
      </c>
      <c r="AK362">
        <v>63.563999999999993</v>
      </c>
      <c r="AL362">
        <v>7</v>
      </c>
      <c r="AM362">
        <v>0</v>
      </c>
      <c r="AN362">
        <v>0</v>
      </c>
      <c r="AO362" s="30">
        <v>50.94922711666667</v>
      </c>
      <c r="AP362" s="30">
        <v>264.51100000000002</v>
      </c>
      <c r="AQ362" s="30">
        <v>18</v>
      </c>
      <c r="AR362">
        <v>761.79044153333336</v>
      </c>
      <c r="AS362" s="20">
        <v>3954.9559999999997</v>
      </c>
      <c r="AT362">
        <v>357</v>
      </c>
      <c r="AU362">
        <v>12</v>
      </c>
      <c r="AV362" t="s">
        <v>1510</v>
      </c>
    </row>
    <row r="363" spans="1:48" hidden="1" x14ac:dyDescent="0.25">
      <c r="A363" t="s">
        <v>765</v>
      </c>
      <c r="B363" t="s">
        <v>238</v>
      </c>
      <c r="C363" s="19" t="s">
        <v>238</v>
      </c>
      <c r="D363" s="19" t="s">
        <v>766</v>
      </c>
      <c r="E363" s="21" t="s">
        <v>767</v>
      </c>
      <c r="F363" s="27">
        <v>2002</v>
      </c>
      <c r="G363" s="19" t="s">
        <v>759</v>
      </c>
      <c r="H363" s="27">
        <v>26616</v>
      </c>
      <c r="I363" s="19">
        <v>332370</v>
      </c>
      <c r="J363" t="s">
        <v>235</v>
      </c>
      <c r="K363" s="19" t="s">
        <v>458</v>
      </c>
      <c r="L363" s="20" t="b">
        <v>1</v>
      </c>
      <c r="M363" s="20" t="s">
        <v>1118</v>
      </c>
      <c r="N363" s="19">
        <v>254</v>
      </c>
      <c r="O363" s="19" t="s">
        <v>375</v>
      </c>
      <c r="P363" s="20">
        <v>70.131944399999995</v>
      </c>
      <c r="Q363" s="20">
        <v>-143.6238889</v>
      </c>
      <c r="R363" s="19"/>
      <c r="S363" s="19" t="s">
        <v>21</v>
      </c>
      <c r="T363" s="41">
        <v>8.7500000000000008E-2</v>
      </c>
      <c r="U363" s="41">
        <v>8.3124999999999991E-2</v>
      </c>
      <c r="V363" s="29">
        <v>43.092262500000004</v>
      </c>
      <c r="W363" s="30">
        <v>492.483</v>
      </c>
      <c r="X363" s="30">
        <v>92</v>
      </c>
      <c r="Y363" s="29">
        <v>200.05247500000004</v>
      </c>
      <c r="Z363" s="30">
        <v>2286.3140000000003</v>
      </c>
      <c r="AA363" s="30">
        <v>66</v>
      </c>
      <c r="AB363" s="29"/>
      <c r="AC363" s="30"/>
      <c r="AD363" s="30"/>
      <c r="AE363" s="29"/>
      <c r="AF363" s="30"/>
      <c r="AG363" s="30"/>
      <c r="AH363" s="30"/>
      <c r="AI363" s="30">
        <v>162.739</v>
      </c>
      <c r="AJ363" s="30">
        <v>4</v>
      </c>
      <c r="AK363" s="30">
        <v>81.167000000000016</v>
      </c>
      <c r="AL363" s="30">
        <v>6</v>
      </c>
      <c r="AM363" s="30">
        <v>199.708</v>
      </c>
      <c r="AN363" s="30">
        <v>22</v>
      </c>
      <c r="AO363" s="30">
        <v>21.341775000000002</v>
      </c>
      <c r="AP363" s="30">
        <v>243.90600000000001</v>
      </c>
      <c r="AQ363" s="30">
        <v>10</v>
      </c>
      <c r="AR363" s="29">
        <v>264.48651250000006</v>
      </c>
      <c r="AS363" s="20">
        <v>3222.4109999999996</v>
      </c>
      <c r="AT363" s="30">
        <v>188</v>
      </c>
      <c r="AU363">
        <v>12</v>
      </c>
      <c r="AV363" t="s">
        <v>1510</v>
      </c>
    </row>
    <row r="364" spans="1:48" hidden="1" x14ac:dyDescent="0.25">
      <c r="A364" t="s">
        <v>722</v>
      </c>
      <c r="B364" t="s">
        <v>66</v>
      </c>
      <c r="C364" s="19" t="s">
        <v>66</v>
      </c>
      <c r="D364" t="s">
        <v>723</v>
      </c>
      <c r="E364" s="21" t="s">
        <v>721</v>
      </c>
      <c r="F364" s="27">
        <v>2002</v>
      </c>
      <c r="G364" s="19" t="s">
        <v>563</v>
      </c>
      <c r="H364" s="27">
        <v>221</v>
      </c>
      <c r="I364" s="19">
        <v>331720</v>
      </c>
      <c r="J364" s="20" t="s">
        <v>50</v>
      </c>
      <c r="K364" s="19" t="s">
        <v>458</v>
      </c>
      <c r="L364" s="20" t="b">
        <v>1</v>
      </c>
      <c r="M364" s="20" t="s">
        <v>1119</v>
      </c>
      <c r="N364" s="19">
        <v>169</v>
      </c>
      <c r="O364" s="19" t="s">
        <v>375</v>
      </c>
      <c r="P364" s="20">
        <v>61.537222200000002</v>
      </c>
      <c r="Q364" s="20">
        <v>-160.3052778</v>
      </c>
      <c r="R364" s="19"/>
      <c r="S364" s="19" t="s">
        <v>21</v>
      </c>
      <c r="T364" s="41">
        <v>0.22277499999999997</v>
      </c>
      <c r="U364" s="41">
        <v>0.12699166666666667</v>
      </c>
      <c r="V364" s="29">
        <v>80.487939174999994</v>
      </c>
      <c r="W364" s="30">
        <v>361.29700000000003</v>
      </c>
      <c r="X364" s="30">
        <v>75</v>
      </c>
      <c r="Y364" s="29">
        <v>35.309614724999996</v>
      </c>
      <c r="Z364" s="30">
        <v>158.499</v>
      </c>
      <c r="AA364" s="30">
        <v>6</v>
      </c>
      <c r="AB364" s="29"/>
      <c r="AC364" s="30"/>
      <c r="AD364" s="30"/>
      <c r="AE364" s="29"/>
      <c r="AF364" s="30"/>
      <c r="AG364" s="30"/>
      <c r="AH364" s="30"/>
      <c r="AI364" s="30">
        <v>51.436999999999998</v>
      </c>
      <c r="AJ364" s="30">
        <v>6</v>
      </c>
      <c r="AK364" s="30">
        <v>18.163</v>
      </c>
      <c r="AL364" s="30">
        <v>3</v>
      </c>
      <c r="AM364" s="30">
        <v>0</v>
      </c>
      <c r="AN364" s="30">
        <v>0</v>
      </c>
      <c r="AO364" s="30">
        <v>15.505139999999997</v>
      </c>
      <c r="AP364" s="30">
        <v>69.599999999999994</v>
      </c>
      <c r="AQ364" s="30">
        <v>9</v>
      </c>
      <c r="AR364" s="29">
        <v>131.30269389999998</v>
      </c>
      <c r="AS364" s="20">
        <v>589.39599999999996</v>
      </c>
      <c r="AT364" s="30">
        <v>88</v>
      </c>
      <c r="AU364">
        <v>12</v>
      </c>
      <c r="AV364" t="s">
        <v>1510</v>
      </c>
    </row>
    <row r="365" spans="1:48" hidden="1" x14ac:dyDescent="0.25">
      <c r="A365" t="s">
        <v>610</v>
      </c>
      <c r="B365" t="s">
        <v>67</v>
      </c>
      <c r="C365" t="s">
        <v>67</v>
      </c>
      <c r="D365" t="s">
        <v>611</v>
      </c>
      <c r="E365" s="31" t="s">
        <v>612</v>
      </c>
      <c r="F365" s="26">
        <v>2002</v>
      </c>
      <c r="G365" t="s">
        <v>563</v>
      </c>
      <c r="H365">
        <v>221</v>
      </c>
      <c r="I365">
        <v>331380</v>
      </c>
      <c r="J365" t="s">
        <v>50</v>
      </c>
      <c r="K365" s="26" t="s">
        <v>458</v>
      </c>
      <c r="L365" t="b">
        <v>1</v>
      </c>
      <c r="M365" s="20" t="s">
        <v>1119</v>
      </c>
      <c r="N365" s="26">
        <v>169</v>
      </c>
      <c r="O365" t="s">
        <v>375</v>
      </c>
      <c r="P365">
        <v>64.327222199999994</v>
      </c>
      <c r="Q365">
        <v>-158.72194440000001</v>
      </c>
      <c r="S365" t="s">
        <v>21</v>
      </c>
      <c r="T365" s="40">
        <v>0.24319166666666667</v>
      </c>
      <c r="U365" s="40">
        <v>0.13457499999999997</v>
      </c>
      <c r="V365">
        <v>79.662780633333341</v>
      </c>
      <c r="W365">
        <v>327.572</v>
      </c>
      <c r="X365">
        <v>91</v>
      </c>
      <c r="Y365">
        <v>64.426579524999994</v>
      </c>
      <c r="Z365">
        <v>264.92099999999999</v>
      </c>
      <c r="AA365">
        <v>9</v>
      </c>
      <c r="AI365">
        <v>44.695999999999998</v>
      </c>
      <c r="AJ365">
        <v>9</v>
      </c>
      <c r="AK365">
        <v>44.176000000000002</v>
      </c>
      <c r="AL365">
        <v>5</v>
      </c>
      <c r="AM365">
        <v>0</v>
      </c>
      <c r="AN365">
        <v>0</v>
      </c>
      <c r="AO365" s="30">
        <v>21.6129298</v>
      </c>
      <c r="AP365" s="30">
        <v>88.872</v>
      </c>
      <c r="AQ365" s="30">
        <v>14</v>
      </c>
      <c r="AR365">
        <v>165.70228995833332</v>
      </c>
      <c r="AS365" s="20">
        <v>681.36500000000001</v>
      </c>
      <c r="AT365">
        <v>113</v>
      </c>
      <c r="AU365">
        <v>11</v>
      </c>
      <c r="AV365" t="s">
        <v>1510</v>
      </c>
    </row>
    <row r="366" spans="1:48" hidden="1" x14ac:dyDescent="0.25">
      <c r="A366" t="s">
        <v>1047</v>
      </c>
      <c r="B366" t="s">
        <v>105</v>
      </c>
      <c r="C366" t="s">
        <v>105</v>
      </c>
      <c r="D366" t="s">
        <v>1049</v>
      </c>
      <c r="E366" s="31" t="s">
        <v>1050</v>
      </c>
      <c r="F366" s="26">
        <v>2002</v>
      </c>
      <c r="G366" t="s">
        <v>1048</v>
      </c>
      <c r="H366" t="s">
        <v>582</v>
      </c>
      <c r="I366">
        <v>331740</v>
      </c>
      <c r="J366" t="s">
        <v>104</v>
      </c>
      <c r="K366" s="26" t="s">
        <v>458</v>
      </c>
      <c r="L366" t="b">
        <v>1</v>
      </c>
      <c r="M366" s="20" t="s">
        <v>1116</v>
      </c>
      <c r="N366" s="26">
        <v>683</v>
      </c>
      <c r="O366" t="s">
        <v>375</v>
      </c>
      <c r="P366">
        <v>57.5719444</v>
      </c>
      <c r="Q366">
        <v>-154.4555556</v>
      </c>
      <c r="S366" t="s">
        <v>21</v>
      </c>
      <c r="T366" s="40">
        <v>0</v>
      </c>
      <c r="U366" s="40">
        <v>0</v>
      </c>
      <c r="V366">
        <v>0</v>
      </c>
      <c r="W366">
        <v>49.500000000000007</v>
      </c>
      <c r="X366">
        <v>16</v>
      </c>
      <c r="Y366">
        <v>0</v>
      </c>
      <c r="Z366">
        <v>69.60199999999999</v>
      </c>
      <c r="AA366">
        <v>7</v>
      </c>
      <c r="AI366">
        <v>12.679000000000002</v>
      </c>
      <c r="AJ366">
        <v>2</v>
      </c>
      <c r="AK366">
        <v>0.28100000000000003</v>
      </c>
      <c r="AL366">
        <v>1</v>
      </c>
      <c r="AM366">
        <v>1.871</v>
      </c>
      <c r="AN366">
        <v>3</v>
      </c>
      <c r="AO366" s="30">
        <v>0</v>
      </c>
      <c r="AP366" s="30">
        <v>12.960000000000003</v>
      </c>
      <c r="AQ366" s="30">
        <v>3</v>
      </c>
      <c r="AR366">
        <v>0</v>
      </c>
      <c r="AS366" s="20">
        <v>133.93299999999999</v>
      </c>
      <c r="AT366">
        <v>29</v>
      </c>
      <c r="AU366">
        <v>12</v>
      </c>
      <c r="AV366" t="s">
        <v>1510</v>
      </c>
    </row>
    <row r="367" spans="1:48" hidden="1" x14ac:dyDescent="0.25">
      <c r="A367" t="s">
        <v>616</v>
      </c>
      <c r="B367" t="s">
        <v>68</v>
      </c>
      <c r="C367" t="s">
        <v>68</v>
      </c>
      <c r="D367" t="s">
        <v>617</v>
      </c>
      <c r="E367" s="31" t="s">
        <v>615</v>
      </c>
      <c r="F367" s="26">
        <v>2002</v>
      </c>
      <c r="G367" t="s">
        <v>563</v>
      </c>
      <c r="H367">
        <v>221</v>
      </c>
      <c r="I367">
        <v>331390</v>
      </c>
      <c r="J367" t="s">
        <v>50</v>
      </c>
      <c r="K367" s="26" t="s">
        <v>458</v>
      </c>
      <c r="L367" t="b">
        <v>1</v>
      </c>
      <c r="M367" s="20" t="s">
        <v>1119</v>
      </c>
      <c r="N367" s="26">
        <v>169</v>
      </c>
      <c r="O367" t="s">
        <v>375</v>
      </c>
      <c r="P367">
        <v>60.895555600000002</v>
      </c>
      <c r="Q367">
        <v>-162.5180556</v>
      </c>
      <c r="S367" t="s">
        <v>21</v>
      </c>
      <c r="T367" s="40">
        <v>0.22143333333333334</v>
      </c>
      <c r="U367" s="40">
        <v>0.1264666666666667</v>
      </c>
      <c r="V367">
        <v>113.50096939999999</v>
      </c>
      <c r="W367">
        <v>512.57399999999996</v>
      </c>
      <c r="X367">
        <v>119</v>
      </c>
      <c r="Y367">
        <v>131.33565293333336</v>
      </c>
      <c r="Z367">
        <v>593.1160000000001</v>
      </c>
      <c r="AA367">
        <v>15</v>
      </c>
      <c r="AI367">
        <v>86.03</v>
      </c>
      <c r="AJ367">
        <v>9</v>
      </c>
      <c r="AK367">
        <v>21.358999999999998</v>
      </c>
      <c r="AL367">
        <v>3</v>
      </c>
      <c r="AM367">
        <v>0</v>
      </c>
      <c r="AN367">
        <v>0</v>
      </c>
      <c r="AO367" s="30">
        <v>23.779504233333334</v>
      </c>
      <c r="AP367" s="30">
        <v>107.389</v>
      </c>
      <c r="AQ367" s="30">
        <v>12</v>
      </c>
      <c r="AR367">
        <v>268.61612656666671</v>
      </c>
      <c r="AS367" s="20">
        <v>1213.079</v>
      </c>
      <c r="AT367">
        <v>145</v>
      </c>
      <c r="AU367">
        <v>12</v>
      </c>
      <c r="AV367" t="s">
        <v>1510</v>
      </c>
    </row>
    <row r="368" spans="1:48" hidden="1" x14ac:dyDescent="0.25">
      <c r="A368" t="s">
        <v>618</v>
      </c>
      <c r="B368" t="s">
        <v>69</v>
      </c>
      <c r="C368" s="19" t="s">
        <v>69</v>
      </c>
      <c r="D368" t="s">
        <v>619</v>
      </c>
      <c r="E368" s="21" t="s">
        <v>620</v>
      </c>
      <c r="F368" s="27">
        <v>2002</v>
      </c>
      <c r="G368" s="19" t="s">
        <v>563</v>
      </c>
      <c r="H368" s="27">
        <v>221</v>
      </c>
      <c r="I368" s="19">
        <v>331400</v>
      </c>
      <c r="J368" t="s">
        <v>50</v>
      </c>
      <c r="K368" s="19" t="s">
        <v>458</v>
      </c>
      <c r="L368" s="20" t="b">
        <v>1</v>
      </c>
      <c r="M368" s="20" t="s">
        <v>1119</v>
      </c>
      <c r="N368" s="19">
        <v>169</v>
      </c>
      <c r="O368" s="19" t="s">
        <v>375</v>
      </c>
      <c r="P368" s="20">
        <v>66.974999999999994</v>
      </c>
      <c r="Q368" s="20">
        <v>-160.42277780000001</v>
      </c>
      <c r="R368" s="19"/>
      <c r="S368" s="19" t="s">
        <v>21</v>
      </c>
      <c r="T368" s="41">
        <v>0.25153333333333333</v>
      </c>
      <c r="U368" s="41">
        <v>0.13772500000000001</v>
      </c>
      <c r="V368" s="29">
        <v>150.63576733333332</v>
      </c>
      <c r="W368" s="30">
        <v>598.87</v>
      </c>
      <c r="X368" s="30">
        <v>144</v>
      </c>
      <c r="Y368" s="29">
        <v>131.87112913333334</v>
      </c>
      <c r="Z368" s="30">
        <v>524.26900000000001</v>
      </c>
      <c r="AA368" s="30">
        <v>13</v>
      </c>
      <c r="AB368" s="29"/>
      <c r="AC368" s="30"/>
      <c r="AD368" s="30"/>
      <c r="AE368" s="29"/>
      <c r="AF368" s="30"/>
      <c r="AG368" s="30"/>
      <c r="AH368" s="30"/>
      <c r="AI368" s="30">
        <v>209.786</v>
      </c>
      <c r="AJ368" s="30">
        <v>17</v>
      </c>
      <c r="AK368" s="30">
        <v>26.819000000000006</v>
      </c>
      <c r="AL368" s="30">
        <v>3</v>
      </c>
      <c r="AM368" s="30">
        <v>0</v>
      </c>
      <c r="AN368" s="30">
        <v>0</v>
      </c>
      <c r="AO368" s="30">
        <v>59.514044333333338</v>
      </c>
      <c r="AP368" s="30">
        <v>236.60500000000002</v>
      </c>
      <c r="AQ368" s="30">
        <v>20</v>
      </c>
      <c r="AR368" s="29">
        <v>342.02094080000001</v>
      </c>
      <c r="AS368" s="20">
        <v>1359.7439999999999</v>
      </c>
      <c r="AT368" s="30">
        <v>174</v>
      </c>
      <c r="AU368">
        <v>12</v>
      </c>
      <c r="AV368" t="s">
        <v>1510</v>
      </c>
    </row>
    <row r="369" spans="1:48" hidden="1" x14ac:dyDescent="0.25">
      <c r="A369" t="s">
        <v>801</v>
      </c>
      <c r="B369" t="s">
        <v>182</v>
      </c>
      <c r="C369" t="s">
        <v>182</v>
      </c>
      <c r="D369" t="s">
        <v>803</v>
      </c>
      <c r="E369" s="31" t="s">
        <v>804</v>
      </c>
      <c r="F369" s="26">
        <v>2002</v>
      </c>
      <c r="G369" t="s">
        <v>802</v>
      </c>
      <c r="H369">
        <v>9897</v>
      </c>
      <c r="I369">
        <v>332070</v>
      </c>
      <c r="J369" t="s">
        <v>181</v>
      </c>
      <c r="K369" s="26" t="s">
        <v>458</v>
      </c>
      <c r="L369" t="b">
        <v>1</v>
      </c>
      <c r="M369" s="20" t="s">
        <v>1118</v>
      </c>
      <c r="N369" s="26">
        <v>289</v>
      </c>
      <c r="O369" t="s">
        <v>375</v>
      </c>
      <c r="P369">
        <v>55.061666700000004</v>
      </c>
      <c r="Q369">
        <v>-162.31027779999999</v>
      </c>
      <c r="S369" t="s">
        <v>21</v>
      </c>
      <c r="T369" s="40">
        <v>0.11666666666666665</v>
      </c>
      <c r="U369" s="40">
        <v>9.5491666666666655E-2</v>
      </c>
      <c r="V369">
        <v>96.098216666666659</v>
      </c>
      <c r="W369">
        <v>823.69899999999996</v>
      </c>
      <c r="X369">
        <v>180</v>
      </c>
      <c r="Y369">
        <v>162.61361666666664</v>
      </c>
      <c r="Z369">
        <v>1393.8309999999999</v>
      </c>
      <c r="AA369">
        <v>58</v>
      </c>
      <c r="AI369">
        <v>871.02300000000014</v>
      </c>
      <c r="AJ369">
        <v>28</v>
      </c>
      <c r="AK369">
        <v>38.451000000000001</v>
      </c>
      <c r="AL369">
        <v>1</v>
      </c>
      <c r="AM369">
        <v>192.36300000000003</v>
      </c>
      <c r="AN369">
        <v>26</v>
      </c>
      <c r="AO369" s="30">
        <v>106.10530000000001</v>
      </c>
      <c r="AP369" s="30">
        <v>909.47400000000016</v>
      </c>
      <c r="AQ369" s="30">
        <v>29</v>
      </c>
      <c r="AR369">
        <v>364.81713333333329</v>
      </c>
      <c r="AS369" s="20">
        <v>3319.3669999999997</v>
      </c>
      <c r="AT369">
        <v>293</v>
      </c>
      <c r="AU369">
        <v>3</v>
      </c>
      <c r="AV369" t="s">
        <v>1510</v>
      </c>
    </row>
    <row r="370" spans="1:48" hidden="1" x14ac:dyDescent="0.25">
      <c r="A370" t="s">
        <v>983</v>
      </c>
      <c r="B370" t="s">
        <v>184</v>
      </c>
      <c r="C370" t="s">
        <v>184</v>
      </c>
      <c r="D370" t="s">
        <v>985</v>
      </c>
      <c r="E370" s="31" t="s">
        <v>986</v>
      </c>
      <c r="F370" s="26">
        <v>2002</v>
      </c>
      <c r="G370" t="s">
        <v>984</v>
      </c>
      <c r="H370" t="s">
        <v>582</v>
      </c>
      <c r="I370">
        <v>332080</v>
      </c>
      <c r="J370" t="s">
        <v>183</v>
      </c>
      <c r="K370" s="26" t="s">
        <v>458</v>
      </c>
      <c r="L370" t="b">
        <v>1</v>
      </c>
      <c r="M370" s="20" t="s">
        <v>1116</v>
      </c>
      <c r="N370" s="26">
        <v>446</v>
      </c>
      <c r="O370" t="s">
        <v>375</v>
      </c>
      <c r="P370">
        <v>59.938888900000002</v>
      </c>
      <c r="Q370">
        <v>-164.04138889999999</v>
      </c>
      <c r="S370" t="s">
        <v>21</v>
      </c>
      <c r="T370" s="40">
        <v>0.18666666666666668</v>
      </c>
      <c r="U370" s="40">
        <v>0.14402500000000004</v>
      </c>
      <c r="V370">
        <v>154.06832</v>
      </c>
      <c r="W370">
        <v>825.36599999999999</v>
      </c>
      <c r="X370">
        <v>145</v>
      </c>
      <c r="Y370">
        <v>85.151173333333347</v>
      </c>
      <c r="Z370">
        <v>456.16700000000003</v>
      </c>
      <c r="AA370">
        <v>29</v>
      </c>
      <c r="AI370">
        <v>199.464</v>
      </c>
      <c r="AJ370">
        <v>6</v>
      </c>
      <c r="AK370">
        <v>98.439999999999984</v>
      </c>
      <c r="AL370">
        <v>7</v>
      </c>
      <c r="AM370">
        <v>27.638000000000002</v>
      </c>
      <c r="AN370">
        <v>51</v>
      </c>
      <c r="AO370" s="30">
        <v>55.608746666666669</v>
      </c>
      <c r="AP370" s="30">
        <v>297.904</v>
      </c>
      <c r="AQ370" s="30">
        <v>13</v>
      </c>
      <c r="AR370">
        <v>294.82824000000005</v>
      </c>
      <c r="AS370" s="20">
        <v>1607.0749999999998</v>
      </c>
      <c r="AT370">
        <v>232</v>
      </c>
      <c r="AU370">
        <v>6</v>
      </c>
      <c r="AV370" t="s">
        <v>1510</v>
      </c>
    </row>
    <row r="371" spans="1:48" hidden="1" x14ac:dyDescent="0.25">
      <c r="A371" t="s">
        <v>621</v>
      </c>
      <c r="B371" t="s">
        <v>70</v>
      </c>
      <c r="C371" s="19" t="s">
        <v>70</v>
      </c>
      <c r="D371" t="s">
        <v>622</v>
      </c>
      <c r="E371" t="s">
        <v>623</v>
      </c>
      <c r="F371" s="27">
        <v>2002</v>
      </c>
      <c r="G371" s="19" t="s">
        <v>563</v>
      </c>
      <c r="H371" s="27">
        <v>221</v>
      </c>
      <c r="I371" s="19">
        <v>331410</v>
      </c>
      <c r="J371" t="s">
        <v>50</v>
      </c>
      <c r="K371" s="19" t="s">
        <v>458</v>
      </c>
      <c r="L371" s="20" t="b">
        <v>1</v>
      </c>
      <c r="M371" s="20" t="s">
        <v>1119</v>
      </c>
      <c r="N371" s="19">
        <v>169</v>
      </c>
      <c r="O371" s="19" t="s">
        <v>375</v>
      </c>
      <c r="P371" s="20">
        <v>67.726944399999994</v>
      </c>
      <c r="Q371" s="20">
        <v>-164.53333330000001</v>
      </c>
      <c r="R371" s="19"/>
      <c r="S371" s="19" t="s">
        <v>21</v>
      </c>
      <c r="T371" s="41">
        <v>0.25415833333333326</v>
      </c>
      <c r="U371" s="41">
        <v>0.13871666666666668</v>
      </c>
      <c r="V371" s="29">
        <v>115.72540559999996</v>
      </c>
      <c r="W371" s="30">
        <v>455.32799999999997</v>
      </c>
      <c r="X371" s="30">
        <v>106</v>
      </c>
      <c r="Y371" s="29">
        <v>122.68121086666666</v>
      </c>
      <c r="Z371" s="30">
        <v>482.69600000000008</v>
      </c>
      <c r="AA371" s="30">
        <v>8</v>
      </c>
      <c r="AB371" s="29"/>
      <c r="AC371" s="30"/>
      <c r="AD371" s="30"/>
      <c r="AE371" s="29"/>
      <c r="AF371" s="30"/>
      <c r="AG371" s="30"/>
      <c r="AH371" s="30"/>
      <c r="AI371" s="30">
        <v>117.71599999999999</v>
      </c>
      <c r="AJ371" s="30">
        <v>7</v>
      </c>
      <c r="AK371" s="30">
        <v>51.761000000000003</v>
      </c>
      <c r="AL371" s="30">
        <v>6</v>
      </c>
      <c r="AM371" s="30">
        <v>0</v>
      </c>
      <c r="AN371" s="30">
        <v>0</v>
      </c>
      <c r="AO371" s="30">
        <v>43.073991858333322</v>
      </c>
      <c r="AP371" s="30">
        <v>169.477</v>
      </c>
      <c r="AQ371" s="30">
        <v>13</v>
      </c>
      <c r="AR371" s="29">
        <v>281.48060832499993</v>
      </c>
      <c r="AS371" s="20">
        <v>1107.5010000000002</v>
      </c>
      <c r="AT371" s="30">
        <v>126</v>
      </c>
      <c r="AU371">
        <v>12</v>
      </c>
      <c r="AV371" t="s">
        <v>1510</v>
      </c>
    </row>
    <row r="372" spans="1:48" hidden="1" x14ac:dyDescent="0.25">
      <c r="A372" t="s">
        <v>429</v>
      </c>
      <c r="B372" t="s">
        <v>41</v>
      </c>
      <c r="C372" t="s">
        <v>41</v>
      </c>
      <c r="D372" t="s">
        <v>424</v>
      </c>
      <c r="E372" s="31" t="s">
        <v>422</v>
      </c>
      <c r="F372" s="26">
        <v>2002</v>
      </c>
      <c r="G372" t="s">
        <v>380</v>
      </c>
      <c r="H372">
        <v>219</v>
      </c>
      <c r="I372">
        <v>331155</v>
      </c>
      <c r="J372" t="s">
        <v>30</v>
      </c>
      <c r="K372" s="26" t="s">
        <v>374</v>
      </c>
      <c r="L372" t="b">
        <v>1</v>
      </c>
      <c r="M372" s="20" t="s">
        <v>1116</v>
      </c>
      <c r="N372" s="26">
        <v>2</v>
      </c>
      <c r="O372" t="s">
        <v>375</v>
      </c>
      <c r="P372">
        <v>55.552222200000003</v>
      </c>
      <c r="Q372">
        <v>-133.09583330000001</v>
      </c>
      <c r="S372" t="s">
        <v>21</v>
      </c>
      <c r="T372" s="40">
        <v>0.1225</v>
      </c>
      <c r="U372" s="40">
        <v>0.10593333333333334</v>
      </c>
      <c r="V372">
        <v>492.72452249999992</v>
      </c>
      <c r="W372">
        <v>4022.2409999999995</v>
      </c>
      <c r="X372">
        <v>1213</v>
      </c>
      <c r="Y372">
        <v>845.12651999999991</v>
      </c>
      <c r="Z372">
        <v>6898.9919999999993</v>
      </c>
      <c r="AA372">
        <v>466</v>
      </c>
      <c r="AI372">
        <v>883.27499999999998</v>
      </c>
      <c r="AJ372">
        <v>92</v>
      </c>
      <c r="AK372">
        <v>999.93600000000015</v>
      </c>
      <c r="AL372">
        <v>66</v>
      </c>
      <c r="AM372">
        <v>0</v>
      </c>
      <c r="AN372">
        <v>0</v>
      </c>
      <c r="AO372" s="30">
        <v>230.69334750000002</v>
      </c>
      <c r="AP372" s="30">
        <v>1883.2110000000002</v>
      </c>
      <c r="AQ372" s="30">
        <v>158</v>
      </c>
      <c r="AR372">
        <v>1568.5443899999998</v>
      </c>
      <c r="AS372" s="20">
        <v>12804.443999999998</v>
      </c>
      <c r="AT372">
        <v>1837</v>
      </c>
      <c r="AU372">
        <v>12</v>
      </c>
      <c r="AV372" t="s">
        <v>1510</v>
      </c>
    </row>
    <row r="373" spans="1:48" hidden="1" x14ac:dyDescent="0.25">
      <c r="A373" t="s">
        <v>747</v>
      </c>
      <c r="B373" t="s">
        <v>176</v>
      </c>
      <c r="C373" s="19" t="s">
        <v>176</v>
      </c>
      <c r="D373" t="s">
        <v>399</v>
      </c>
      <c r="E373" t="s">
        <v>400</v>
      </c>
      <c r="F373" s="27">
        <v>2002</v>
      </c>
      <c r="G373" s="19" t="s">
        <v>743</v>
      </c>
      <c r="H373" s="27">
        <v>18963</v>
      </c>
      <c r="I373" s="19">
        <v>332700</v>
      </c>
      <c r="J373" t="s">
        <v>171</v>
      </c>
      <c r="K373" s="19" t="s">
        <v>458</v>
      </c>
      <c r="L373" s="20" t="b">
        <v>1</v>
      </c>
      <c r="M373" s="20" t="s">
        <v>1119</v>
      </c>
      <c r="N373" s="19">
        <v>240</v>
      </c>
      <c r="O373" s="19" t="s">
        <v>375</v>
      </c>
      <c r="P373" s="20">
        <v>59.403888899999998</v>
      </c>
      <c r="Q373" s="20">
        <v>-135.88444440000001</v>
      </c>
      <c r="R373" s="19"/>
      <c r="S373" s="19" t="s">
        <v>21</v>
      </c>
      <c r="T373" s="41">
        <v>0.19261666666666666</v>
      </c>
      <c r="U373" s="41">
        <v>0.12973333333333331</v>
      </c>
      <c r="V373" s="29">
        <v>44.672813033333327</v>
      </c>
      <c r="W373" s="30">
        <v>231.92599999999999</v>
      </c>
      <c r="X373" s="30">
        <v>49</v>
      </c>
      <c r="Y373" s="29">
        <v>11.31141375</v>
      </c>
      <c r="Z373" s="30">
        <v>58.725000000000001</v>
      </c>
      <c r="AA373" s="30">
        <v>3</v>
      </c>
      <c r="AB373" s="29"/>
      <c r="AC373" s="30"/>
      <c r="AD373" s="30"/>
      <c r="AE373" s="29"/>
      <c r="AF373" s="30"/>
      <c r="AG373" s="30"/>
      <c r="AH373" s="30"/>
      <c r="AI373" s="30">
        <v>39.475000000000001</v>
      </c>
      <c r="AJ373" s="30">
        <v>6</v>
      </c>
      <c r="AK373" s="30">
        <v>0</v>
      </c>
      <c r="AL373" s="30">
        <v>0</v>
      </c>
      <c r="AM373" s="30">
        <v>0</v>
      </c>
      <c r="AN373" s="30">
        <v>0</v>
      </c>
      <c r="AO373" s="30">
        <v>7.603542916666667</v>
      </c>
      <c r="AP373" s="30">
        <v>39.475000000000001</v>
      </c>
      <c r="AQ373" s="30">
        <v>6</v>
      </c>
      <c r="AR373" s="29">
        <v>63.587769699999996</v>
      </c>
      <c r="AS373" s="20">
        <v>330.12599999999998</v>
      </c>
      <c r="AT373" s="30">
        <v>58</v>
      </c>
      <c r="AU373">
        <v>11</v>
      </c>
      <c r="AV373" t="s">
        <v>1510</v>
      </c>
    </row>
    <row r="374" spans="1:48" hidden="1" x14ac:dyDescent="0.25">
      <c r="A374" t="s">
        <v>704</v>
      </c>
      <c r="B374" t="s">
        <v>186</v>
      </c>
      <c r="C374" s="19" t="s">
        <v>186</v>
      </c>
      <c r="D374" t="s">
        <v>702</v>
      </c>
      <c r="E374" t="s">
        <v>703</v>
      </c>
      <c r="F374" s="27">
        <v>2002</v>
      </c>
      <c r="G374" s="19" t="s">
        <v>941</v>
      </c>
      <c r="H374" s="27" t="s">
        <v>582</v>
      </c>
      <c r="I374" s="19">
        <v>332090</v>
      </c>
      <c r="J374" t="s">
        <v>185</v>
      </c>
      <c r="K374" s="19" t="s">
        <v>458</v>
      </c>
      <c r="L374" s="20" t="b">
        <v>1</v>
      </c>
      <c r="M374" s="20" t="s">
        <v>1119</v>
      </c>
      <c r="N374" s="19">
        <v>407</v>
      </c>
      <c r="O374" s="19" t="s">
        <v>489</v>
      </c>
      <c r="P374" s="20">
        <v>66.907222200000007</v>
      </c>
      <c r="Q374" s="20">
        <v>-156.8811111</v>
      </c>
      <c r="R374" s="19"/>
      <c r="S374" s="19" t="s">
        <v>21</v>
      </c>
      <c r="T374" s="41">
        <v>0.30916666666666676</v>
      </c>
      <c r="U374" s="41">
        <v>0.17704166666666668</v>
      </c>
      <c r="V374" s="29">
        <v>43.863020833333344</v>
      </c>
      <c r="W374" s="30">
        <v>141.875</v>
      </c>
      <c r="X374" s="30">
        <v>34</v>
      </c>
      <c r="Y374" s="29">
        <v>44.703335833333355</v>
      </c>
      <c r="Z374" s="30">
        <v>144.59300000000002</v>
      </c>
      <c r="AA374" s="30">
        <v>96</v>
      </c>
      <c r="AB374" s="29"/>
      <c r="AC374" s="30"/>
      <c r="AD374" s="30"/>
      <c r="AE374" s="29"/>
      <c r="AF374" s="30"/>
      <c r="AG374" s="30"/>
      <c r="AH374" s="30"/>
      <c r="AI374" s="30">
        <v>120.205</v>
      </c>
      <c r="AJ374" s="30">
        <v>6</v>
      </c>
      <c r="AK374" s="30">
        <v>5.1790000000000003</v>
      </c>
      <c r="AL374" s="30">
        <v>2</v>
      </c>
      <c r="AM374" s="30">
        <v>8.3190000000000008</v>
      </c>
      <c r="AN374" s="30">
        <v>1</v>
      </c>
      <c r="AO374" s="30">
        <v>38.764553333333346</v>
      </c>
      <c r="AP374" s="30">
        <v>125.384</v>
      </c>
      <c r="AQ374" s="30">
        <v>8</v>
      </c>
      <c r="AR374" s="29">
        <v>127.33091000000005</v>
      </c>
      <c r="AS374" s="20">
        <v>420.17099999999999</v>
      </c>
      <c r="AT374" s="30">
        <v>132</v>
      </c>
      <c r="AU374">
        <v>12</v>
      </c>
      <c r="AV374" t="s">
        <v>1510</v>
      </c>
    </row>
    <row r="375" spans="1:48" hidden="1" x14ac:dyDescent="0.25">
      <c r="A375" t="s">
        <v>1019</v>
      </c>
      <c r="B375" t="s">
        <v>191</v>
      </c>
      <c r="C375" s="19" t="s">
        <v>191</v>
      </c>
      <c r="D375" t="s">
        <v>1021</v>
      </c>
      <c r="E375" t="s">
        <v>1022</v>
      </c>
      <c r="F375" s="26">
        <v>2002</v>
      </c>
      <c r="G375" s="19" t="s">
        <v>1020</v>
      </c>
      <c r="H375" s="26">
        <v>10455</v>
      </c>
      <c r="I375" s="19">
        <v>332100</v>
      </c>
      <c r="J375" t="s">
        <v>190</v>
      </c>
      <c r="K375" s="19" t="s">
        <v>458</v>
      </c>
      <c r="L375" s="20" t="b">
        <v>1</v>
      </c>
      <c r="M375" s="20" t="s">
        <v>1118</v>
      </c>
      <c r="N375" s="19">
        <v>660</v>
      </c>
      <c r="O375" s="19" t="s">
        <v>375</v>
      </c>
      <c r="P375" s="20">
        <v>59.439444399999999</v>
      </c>
      <c r="Q375" s="20">
        <v>-154.77611110000001</v>
      </c>
      <c r="R375" s="19"/>
      <c r="S375" s="19" t="s">
        <v>21</v>
      </c>
      <c r="T375" s="40">
        <v>0.32141666666666674</v>
      </c>
      <c r="U375" s="40">
        <v>0.21489999999999998</v>
      </c>
      <c r="V375">
        <v>54.015677916666682</v>
      </c>
      <c r="W375">
        <v>168.05500000000001</v>
      </c>
      <c r="X375">
        <v>47</v>
      </c>
      <c r="Y375">
        <v>7.8364597500000004</v>
      </c>
      <c r="Z375">
        <v>24.380999999999997</v>
      </c>
      <c r="AA375">
        <v>5</v>
      </c>
      <c r="AI375">
        <v>49.815999999999995</v>
      </c>
      <c r="AJ375">
        <v>9</v>
      </c>
      <c r="AK375">
        <v>14.853999999999999</v>
      </c>
      <c r="AL375">
        <v>2</v>
      </c>
      <c r="AM375">
        <v>0</v>
      </c>
      <c r="AN375">
        <v>0</v>
      </c>
      <c r="AO375" s="30">
        <v>20.786015833333334</v>
      </c>
      <c r="AP375" s="30">
        <v>64.669999999999987</v>
      </c>
      <c r="AQ375" s="30">
        <v>11</v>
      </c>
      <c r="AR375">
        <v>82.638153500000016</v>
      </c>
      <c r="AS375" s="20">
        <v>257.10599999999999</v>
      </c>
      <c r="AT375">
        <v>63</v>
      </c>
      <c r="AU375">
        <v>12</v>
      </c>
      <c r="AV375" t="s">
        <v>1510</v>
      </c>
    </row>
    <row r="376" spans="1:48" hidden="1" x14ac:dyDescent="0.25">
      <c r="A376" t="s">
        <v>1023</v>
      </c>
      <c r="B376" t="s">
        <v>230</v>
      </c>
      <c r="C376" s="19" t="s">
        <v>230</v>
      </c>
      <c r="D376" t="s">
        <v>1025</v>
      </c>
      <c r="E376" t="s">
        <v>1026</v>
      </c>
      <c r="F376" s="26">
        <v>2002</v>
      </c>
      <c r="G376" s="19" t="s">
        <v>1024</v>
      </c>
      <c r="H376" s="26" t="s">
        <v>582</v>
      </c>
      <c r="I376" s="19">
        <v>332110</v>
      </c>
      <c r="J376" t="s">
        <v>229</v>
      </c>
      <c r="K376" s="19" t="s">
        <v>458</v>
      </c>
      <c r="L376" s="20" t="b">
        <v>1</v>
      </c>
      <c r="M376" s="20" t="s">
        <v>1116</v>
      </c>
      <c r="N376" s="19">
        <v>661</v>
      </c>
      <c r="O376" s="19" t="s">
        <v>375</v>
      </c>
      <c r="P376" s="20">
        <v>59.728611100000002</v>
      </c>
      <c r="Q376" s="20">
        <v>-157.28444440000001</v>
      </c>
      <c r="R376" s="19"/>
      <c r="S376" s="19" t="s">
        <v>21</v>
      </c>
      <c r="T376" s="40">
        <v>0.29166666666666669</v>
      </c>
      <c r="U376" s="40">
        <v>0.18449166666666664</v>
      </c>
      <c r="V376">
        <v>57.298791666666666</v>
      </c>
      <c r="W376">
        <v>196.45299999999997</v>
      </c>
      <c r="X376">
        <v>67</v>
      </c>
      <c r="Y376">
        <v>12.708791666666668</v>
      </c>
      <c r="Z376">
        <v>43.573</v>
      </c>
      <c r="AA376">
        <v>6</v>
      </c>
      <c r="AI376">
        <v>54.716000000000008</v>
      </c>
      <c r="AJ376">
        <v>7</v>
      </c>
      <c r="AK376">
        <v>144.387</v>
      </c>
      <c r="AL376">
        <v>13</v>
      </c>
      <c r="AM376">
        <v>0</v>
      </c>
      <c r="AN376">
        <v>0</v>
      </c>
      <c r="AO376" s="30">
        <v>58.071708333333341</v>
      </c>
      <c r="AP376" s="30">
        <v>199.10300000000001</v>
      </c>
      <c r="AQ376" s="30">
        <v>20</v>
      </c>
      <c r="AR376">
        <v>128.07929166666668</v>
      </c>
      <c r="AS376" s="20">
        <v>439.12899999999991</v>
      </c>
      <c r="AT376">
        <v>93</v>
      </c>
      <c r="AU376">
        <v>12</v>
      </c>
      <c r="AV376" t="s">
        <v>1510</v>
      </c>
    </row>
    <row r="377" spans="1:48" hidden="1" x14ac:dyDescent="0.25">
      <c r="A377" t="s">
        <v>933</v>
      </c>
      <c r="B377" t="s">
        <v>260</v>
      </c>
      <c r="C377" s="19" t="s">
        <v>260</v>
      </c>
      <c r="D377" s="19" t="s">
        <v>935</v>
      </c>
      <c r="E377" s="21" t="s">
        <v>936</v>
      </c>
      <c r="F377" s="26">
        <v>2002</v>
      </c>
      <c r="G377" s="19" t="s">
        <v>934</v>
      </c>
      <c r="H377" s="26" t="s">
        <v>582</v>
      </c>
      <c r="I377" s="19">
        <v>332510</v>
      </c>
      <c r="J377" s="20" t="s">
        <v>259</v>
      </c>
      <c r="K377" s="19" t="s">
        <v>458</v>
      </c>
      <c r="L377" s="20" t="b">
        <v>1</v>
      </c>
      <c r="M377" s="20" t="s">
        <v>1116</v>
      </c>
      <c r="N377" s="19">
        <v>395</v>
      </c>
      <c r="O377" s="19" t="s">
        <v>375</v>
      </c>
      <c r="P377" s="20">
        <v>59.953273099999997</v>
      </c>
      <c r="Q377" s="20">
        <v>-162.8951327</v>
      </c>
      <c r="R377" s="19"/>
      <c r="S377" s="19" t="s">
        <v>21</v>
      </c>
      <c r="T377" s="40">
        <v>0.23333333333333331</v>
      </c>
      <c r="U377" s="40">
        <v>0.16082500000000002</v>
      </c>
      <c r="V377">
        <v>101.29046666666666</v>
      </c>
      <c r="W377">
        <v>434.10200000000003</v>
      </c>
      <c r="X377">
        <v>90</v>
      </c>
      <c r="Y377">
        <v>61.617033333333339</v>
      </c>
      <c r="Z377">
        <v>264.07300000000004</v>
      </c>
      <c r="AA377">
        <v>14</v>
      </c>
      <c r="AI377">
        <v>117.83200000000001</v>
      </c>
      <c r="AJ377">
        <v>4</v>
      </c>
      <c r="AK377">
        <v>4.8389999999999995</v>
      </c>
      <c r="AL377">
        <v>3</v>
      </c>
      <c r="AM377">
        <v>11.729000000000003</v>
      </c>
      <c r="AN377">
        <v>7</v>
      </c>
      <c r="AO377" s="30">
        <v>28.623233333333332</v>
      </c>
      <c r="AP377" s="30">
        <v>122.67100000000001</v>
      </c>
      <c r="AQ377" s="30">
        <v>7</v>
      </c>
      <c r="AR377">
        <v>191.53073333333333</v>
      </c>
      <c r="AS377" s="20">
        <v>832.57500000000005</v>
      </c>
      <c r="AT377">
        <v>115</v>
      </c>
      <c r="AU377">
        <v>12</v>
      </c>
      <c r="AV377" t="s">
        <v>1510</v>
      </c>
    </row>
    <row r="378" spans="1:48" hidden="1" x14ac:dyDescent="0.25">
      <c r="A378" t="s">
        <v>624</v>
      </c>
      <c r="B378" t="s">
        <v>71</v>
      </c>
      <c r="C378" s="19" t="s">
        <v>71</v>
      </c>
      <c r="D378" s="19" t="s">
        <v>625</v>
      </c>
      <c r="E378" s="21" t="s">
        <v>626</v>
      </c>
      <c r="F378" s="27">
        <v>2002</v>
      </c>
      <c r="G378" s="19" t="s">
        <v>799</v>
      </c>
      <c r="H378" s="27">
        <v>9898</v>
      </c>
      <c r="I378" s="19">
        <v>332120</v>
      </c>
      <c r="J378" s="20" t="s">
        <v>800</v>
      </c>
      <c r="K378" s="19" t="s">
        <v>458</v>
      </c>
      <c r="L378" s="20" t="b">
        <v>1</v>
      </c>
      <c r="M378" s="20" t="s">
        <v>1118</v>
      </c>
      <c r="N378" s="19">
        <v>285</v>
      </c>
      <c r="O378" s="19" t="s">
        <v>489</v>
      </c>
      <c r="P378" s="20">
        <v>63.0341667</v>
      </c>
      <c r="Q378" s="20">
        <v>-163.55333329999999</v>
      </c>
      <c r="R378" s="19"/>
      <c r="S378" s="19" t="s">
        <v>21</v>
      </c>
      <c r="T378" s="41">
        <v>0.17500000000000002</v>
      </c>
      <c r="U378" s="41">
        <v>0.1057</v>
      </c>
      <c r="V378" s="29">
        <v>114.6138</v>
      </c>
      <c r="W378" s="30">
        <v>654.93599999999992</v>
      </c>
      <c r="X378" s="30">
        <v>142</v>
      </c>
      <c r="Y378" s="29">
        <v>120.74842500000003</v>
      </c>
      <c r="Z378" s="30">
        <v>689.9910000000001</v>
      </c>
      <c r="AA378" s="30">
        <v>13</v>
      </c>
      <c r="AB378" s="29"/>
      <c r="AC378" s="30"/>
      <c r="AD378" s="30"/>
      <c r="AE378" s="29"/>
      <c r="AF378" s="30"/>
      <c r="AG378" s="30"/>
      <c r="AH378" s="30"/>
      <c r="AI378" s="30">
        <v>126.03299999999999</v>
      </c>
      <c r="AJ378" s="30">
        <v>8</v>
      </c>
      <c r="AK378" s="30">
        <v>64.37700000000001</v>
      </c>
      <c r="AL378" s="30">
        <v>4</v>
      </c>
      <c r="AM378" s="30">
        <v>35.467999999999996</v>
      </c>
      <c r="AN378" s="30">
        <v>2</v>
      </c>
      <c r="AO378" s="30">
        <v>33.321750000000002</v>
      </c>
      <c r="AP378" s="30">
        <v>190.41</v>
      </c>
      <c r="AQ378" s="30">
        <v>12</v>
      </c>
      <c r="AR378" s="29">
        <v>268.68397500000003</v>
      </c>
      <c r="AS378" s="20">
        <v>1570.8050000000001</v>
      </c>
      <c r="AT378" s="30">
        <v>167</v>
      </c>
      <c r="AU378">
        <v>12</v>
      </c>
      <c r="AV378" t="s">
        <v>1510</v>
      </c>
    </row>
    <row r="379" spans="1:48" hidden="1" x14ac:dyDescent="0.25">
      <c r="A379" t="s">
        <v>468</v>
      </c>
      <c r="B379" t="s">
        <v>193</v>
      </c>
      <c r="C379" s="19" t="s">
        <v>193</v>
      </c>
      <c r="D379" t="s">
        <v>470</v>
      </c>
      <c r="E379" s="21" t="s">
        <v>471</v>
      </c>
      <c r="F379" s="26">
        <v>2002</v>
      </c>
      <c r="G379" s="19" t="s">
        <v>469</v>
      </c>
      <c r="H379" s="26">
        <v>10451</v>
      </c>
      <c r="I379" s="19">
        <v>332130</v>
      </c>
      <c r="J379" s="28" t="s">
        <v>192</v>
      </c>
      <c r="K379" s="19" t="s">
        <v>458</v>
      </c>
      <c r="L379" s="20" t="b">
        <v>1</v>
      </c>
      <c r="M379" s="20" t="s">
        <v>1118</v>
      </c>
      <c r="N379" s="19">
        <v>17</v>
      </c>
      <c r="O379" s="19" t="s">
        <v>375</v>
      </c>
      <c r="P379" s="20">
        <v>66.898333300000004</v>
      </c>
      <c r="Q379" s="20">
        <v>-162.59666669999999</v>
      </c>
      <c r="R379" s="19"/>
      <c r="S379" s="19" t="s">
        <v>21</v>
      </c>
      <c r="T379" s="40">
        <v>0.14460833333333334</v>
      </c>
      <c r="U379" s="40">
        <v>0.10354166666666666</v>
      </c>
      <c r="V379">
        <v>944.11657293333337</v>
      </c>
      <c r="W379">
        <v>6528.7839999999997</v>
      </c>
      <c r="X379">
        <v>975</v>
      </c>
      <c r="Y379">
        <v>1467.9511501083334</v>
      </c>
      <c r="Z379">
        <v>10151.221</v>
      </c>
      <c r="AA379">
        <v>107</v>
      </c>
      <c r="AI379">
        <v>1803.3589999999999</v>
      </c>
      <c r="AJ379">
        <v>29</v>
      </c>
      <c r="AK379">
        <v>1614.13</v>
      </c>
      <c r="AL379">
        <v>64</v>
      </c>
      <c r="AM379">
        <v>0</v>
      </c>
      <c r="AN379">
        <v>0</v>
      </c>
      <c r="AO379" s="30">
        <v>494.19738847500003</v>
      </c>
      <c r="AP379" s="30">
        <v>3417.489</v>
      </c>
      <c r="AQ379" s="30">
        <v>93</v>
      </c>
      <c r="AR379">
        <v>2906.2651115166668</v>
      </c>
      <c r="AS379" s="20">
        <v>20097.493999999999</v>
      </c>
      <c r="AT379">
        <v>1175</v>
      </c>
      <c r="AU379">
        <v>12</v>
      </c>
      <c r="AV379" t="s">
        <v>1510</v>
      </c>
    </row>
    <row r="380" spans="1:48" hidden="1" x14ac:dyDescent="0.25">
      <c r="A380" t="s">
        <v>521</v>
      </c>
      <c r="B380" t="s">
        <v>1120</v>
      </c>
      <c r="C380" s="19" t="s">
        <v>524</v>
      </c>
      <c r="D380" t="s">
        <v>525</v>
      </c>
      <c r="E380" s="21" t="s">
        <v>526</v>
      </c>
      <c r="F380" s="27">
        <v>2003</v>
      </c>
      <c r="G380" s="19" t="s">
        <v>522</v>
      </c>
      <c r="H380" s="27">
        <v>26754</v>
      </c>
      <c r="I380" s="19"/>
      <c r="J380" s="28" t="s">
        <v>523</v>
      </c>
      <c r="K380" s="19">
        <v>0</v>
      </c>
      <c r="L380" s="20" t="b">
        <v>1</v>
      </c>
      <c r="M380" s="20" t="s">
        <v>1118</v>
      </c>
      <c r="N380" s="19">
        <v>91</v>
      </c>
      <c r="O380" s="19" t="s">
        <v>375</v>
      </c>
      <c r="P380" s="20">
        <v>63.089722199999997</v>
      </c>
      <c r="Q380" s="20">
        <v>-145.6130556</v>
      </c>
      <c r="R380" s="19" t="s">
        <v>370</v>
      </c>
      <c r="S380" s="19" t="s">
        <v>371</v>
      </c>
      <c r="T380" s="41"/>
      <c r="U380" s="41"/>
      <c r="V380" s="29">
        <v>1</v>
      </c>
      <c r="W380" s="30">
        <v>12</v>
      </c>
      <c r="X380" s="30">
        <v>1</v>
      </c>
      <c r="Y380" s="29">
        <v>54</v>
      </c>
      <c r="Z380" s="30">
        <v>216</v>
      </c>
      <c r="AA380" s="30">
        <v>6</v>
      </c>
      <c r="AB380" s="29">
        <v>0</v>
      </c>
      <c r="AC380" s="30">
        <v>0</v>
      </c>
      <c r="AD380" s="30">
        <v>0</v>
      </c>
      <c r="AE380" s="29">
        <v>0</v>
      </c>
      <c r="AF380" s="30">
        <v>0</v>
      </c>
      <c r="AG380" s="30">
        <v>0</v>
      </c>
      <c r="AH380" s="30"/>
      <c r="AI380" s="30"/>
      <c r="AJ380" s="30"/>
      <c r="AK380" s="30"/>
      <c r="AL380" s="30"/>
      <c r="AM380" s="30"/>
      <c r="AN380" s="30"/>
      <c r="AO380" s="30">
        <v>0</v>
      </c>
      <c r="AP380" s="30">
        <v>0</v>
      </c>
      <c r="AQ380" s="30">
        <v>0</v>
      </c>
      <c r="AR380" s="29">
        <v>55</v>
      </c>
      <c r="AS380" s="20">
        <v>228</v>
      </c>
      <c r="AT380" s="30">
        <v>7</v>
      </c>
      <c r="AU380">
        <v>12</v>
      </c>
      <c r="AV380" t="s">
        <v>1131</v>
      </c>
    </row>
    <row r="381" spans="1:48" hidden="1" x14ac:dyDescent="0.25">
      <c r="A381" t="s">
        <v>1103</v>
      </c>
      <c r="B381" t="s">
        <v>1105</v>
      </c>
      <c r="C381" s="19" t="s">
        <v>1106</v>
      </c>
      <c r="D381" s="19" t="s">
        <v>1107</v>
      </c>
      <c r="E381" s="21" t="s">
        <v>1108</v>
      </c>
      <c r="F381" s="27">
        <v>2003</v>
      </c>
      <c r="G381" s="19" t="s">
        <v>1104</v>
      </c>
      <c r="H381" s="27">
        <v>12385</v>
      </c>
      <c r="I381" s="19"/>
      <c r="J381" s="28" t="s">
        <v>1105</v>
      </c>
      <c r="K381" s="19" t="s">
        <v>366</v>
      </c>
      <c r="L381" s="20" t="b">
        <v>0</v>
      </c>
      <c r="M381" s="20" t="s">
        <v>1116</v>
      </c>
      <c r="N381" s="19"/>
      <c r="O381" s="19" t="s">
        <v>366</v>
      </c>
      <c r="P381" s="20">
        <v>55.129166699999999</v>
      </c>
      <c r="Q381" s="20">
        <v>-131.5722222</v>
      </c>
      <c r="R381" s="19" t="s">
        <v>370</v>
      </c>
      <c r="S381" s="19" t="s">
        <v>371</v>
      </c>
      <c r="T381" s="41"/>
      <c r="U381" s="41"/>
      <c r="V381" s="29">
        <v>519</v>
      </c>
      <c r="W381" s="30">
        <v>5608</v>
      </c>
      <c r="X381" s="30">
        <v>568</v>
      </c>
      <c r="Y381" s="29">
        <v>823</v>
      </c>
      <c r="Z381" s="30">
        <v>7513</v>
      </c>
      <c r="AA381" s="30">
        <v>260</v>
      </c>
      <c r="AB381" s="29">
        <v>97</v>
      </c>
      <c r="AC381" s="30">
        <v>665</v>
      </c>
      <c r="AD381" s="30">
        <v>1</v>
      </c>
      <c r="AE381" s="29">
        <v>0</v>
      </c>
      <c r="AF381" s="30">
        <v>0</v>
      </c>
      <c r="AG381" s="30">
        <v>0</v>
      </c>
      <c r="AH381" s="30"/>
      <c r="AI381" s="30"/>
      <c r="AJ381" s="30"/>
      <c r="AK381" s="30"/>
      <c r="AL381" s="30"/>
      <c r="AM381" s="30"/>
      <c r="AN381" s="30"/>
      <c r="AO381" s="30">
        <v>97</v>
      </c>
      <c r="AP381" s="30">
        <v>665</v>
      </c>
      <c r="AQ381" s="30">
        <v>1</v>
      </c>
      <c r="AR381" s="29">
        <v>1439</v>
      </c>
      <c r="AS381" s="20">
        <v>13786</v>
      </c>
      <c r="AT381" s="30">
        <v>829</v>
      </c>
      <c r="AU381">
        <v>12</v>
      </c>
      <c r="AV381" t="s">
        <v>1131</v>
      </c>
    </row>
    <row r="382" spans="1:48" hidden="1" x14ac:dyDescent="0.25">
      <c r="A382" t="s">
        <v>548</v>
      </c>
      <c r="B382" t="s">
        <v>1218</v>
      </c>
      <c r="C382" s="19" t="s">
        <v>307</v>
      </c>
      <c r="D382" t="s">
        <v>550</v>
      </c>
      <c r="E382" s="21" t="s">
        <v>551</v>
      </c>
      <c r="F382" s="27">
        <v>2003</v>
      </c>
      <c r="G382" s="19" t="s">
        <v>549</v>
      </c>
      <c r="H382" s="27">
        <v>21015</v>
      </c>
      <c r="I382" s="19"/>
      <c r="J382" s="28" t="s">
        <v>306</v>
      </c>
      <c r="K382" s="19">
        <v>0</v>
      </c>
      <c r="L382" s="20" t="b">
        <v>1</v>
      </c>
      <c r="M382" s="20" t="s">
        <v>1118</v>
      </c>
      <c r="N382" s="19">
        <v>111</v>
      </c>
      <c r="O382" s="19" t="s">
        <v>375</v>
      </c>
      <c r="P382" s="20">
        <v>56.470833300000002</v>
      </c>
      <c r="Q382" s="20">
        <v>-132.37666669999999</v>
      </c>
      <c r="R382" s="19" t="s">
        <v>370</v>
      </c>
      <c r="S382" s="19" t="s">
        <v>371</v>
      </c>
      <c r="T382" s="41"/>
      <c r="U382" s="41"/>
      <c r="V382" s="29">
        <v>844</v>
      </c>
      <c r="W382" s="30">
        <v>7355</v>
      </c>
      <c r="X382" s="30">
        <v>1045</v>
      </c>
      <c r="Y382" s="29">
        <v>1386</v>
      </c>
      <c r="Z382" s="30">
        <v>14371</v>
      </c>
      <c r="AA382" s="30">
        <v>472</v>
      </c>
      <c r="AB382" s="29">
        <v>5</v>
      </c>
      <c r="AC382" s="30">
        <v>65</v>
      </c>
      <c r="AD382" s="30">
        <v>1</v>
      </c>
      <c r="AE382" s="29">
        <v>0</v>
      </c>
      <c r="AF382" s="30">
        <v>0</v>
      </c>
      <c r="AG382" s="30">
        <v>0</v>
      </c>
      <c r="AH382" s="30"/>
      <c r="AI382" s="30"/>
      <c r="AJ382" s="30"/>
      <c r="AK382" s="30"/>
      <c r="AL382" s="30"/>
      <c r="AM382" s="30"/>
      <c r="AN382" s="30"/>
      <c r="AO382" s="30">
        <v>5</v>
      </c>
      <c r="AP382" s="30">
        <v>65</v>
      </c>
      <c r="AQ382" s="30">
        <v>1</v>
      </c>
      <c r="AR382" s="29">
        <v>2235</v>
      </c>
      <c r="AS382" s="20">
        <v>21791</v>
      </c>
      <c r="AT382" s="30">
        <v>1518</v>
      </c>
      <c r="AU382">
        <v>12</v>
      </c>
      <c r="AV382" t="s">
        <v>1131</v>
      </c>
    </row>
    <row r="383" spans="1:48" x14ac:dyDescent="0.25">
      <c r="A383" t="s">
        <v>729</v>
      </c>
      <c r="B383" t="s">
        <v>117</v>
      </c>
      <c r="C383" s="19" t="s">
        <v>731</v>
      </c>
      <c r="D383" s="19" t="s">
        <v>732</v>
      </c>
      <c r="E383" s="21" t="s">
        <v>733</v>
      </c>
      <c r="F383" s="27">
        <v>2003</v>
      </c>
      <c r="G383" s="19" t="s">
        <v>730</v>
      </c>
      <c r="H383" s="27">
        <v>1276</v>
      </c>
      <c r="I383" s="19"/>
      <c r="J383" t="s">
        <v>117</v>
      </c>
      <c r="K383" s="19">
        <v>0</v>
      </c>
      <c r="L383" s="20" t="b">
        <v>1</v>
      </c>
      <c r="M383" s="20" t="s">
        <v>1118</v>
      </c>
      <c r="N383" s="19">
        <v>214</v>
      </c>
      <c r="O383" s="19" t="s">
        <v>375</v>
      </c>
      <c r="P383" s="20">
        <v>71.290555600000005</v>
      </c>
      <c r="Q383" s="20">
        <v>-156.7886111</v>
      </c>
      <c r="R383" s="19" t="s">
        <v>370</v>
      </c>
      <c r="S383" s="19" t="s">
        <v>371</v>
      </c>
      <c r="T383" s="41"/>
      <c r="U383" s="41"/>
      <c r="V383" s="29">
        <v>1018</v>
      </c>
      <c r="W383" s="30">
        <v>11000</v>
      </c>
      <c r="X383" s="30">
        <v>1444</v>
      </c>
      <c r="Y383" s="29">
        <v>2896</v>
      </c>
      <c r="Z383" s="30">
        <v>34000</v>
      </c>
      <c r="AA383" s="30">
        <v>407</v>
      </c>
      <c r="AB383" s="29">
        <v>0</v>
      </c>
      <c r="AC383" s="30">
        <v>0</v>
      </c>
      <c r="AD383" s="30">
        <v>0</v>
      </c>
      <c r="AE383" s="29">
        <v>0</v>
      </c>
      <c r="AF383" s="30">
        <v>0</v>
      </c>
      <c r="AG383" s="30">
        <v>0</v>
      </c>
      <c r="AH383" s="30"/>
      <c r="AI383" s="30"/>
      <c r="AJ383" s="30"/>
      <c r="AK383" s="30"/>
      <c r="AL383" s="30"/>
      <c r="AM383" s="30"/>
      <c r="AN383" s="30"/>
      <c r="AO383" s="30">
        <v>0</v>
      </c>
      <c r="AP383" s="30">
        <v>0</v>
      </c>
      <c r="AQ383" s="30">
        <v>0</v>
      </c>
      <c r="AR383" s="29">
        <v>3914</v>
      </c>
      <c r="AS383" s="20">
        <v>45000</v>
      </c>
      <c r="AT383" s="30">
        <v>1851</v>
      </c>
      <c r="AU383" s="22">
        <v>12</v>
      </c>
      <c r="AV383" t="s">
        <v>1131</v>
      </c>
    </row>
    <row r="384" spans="1:48" hidden="1" x14ac:dyDescent="0.25">
      <c r="A384" t="s">
        <v>727</v>
      </c>
      <c r="B384" t="s">
        <v>1201</v>
      </c>
      <c r="C384" s="19" t="s">
        <v>254</v>
      </c>
      <c r="D384" s="19" t="s">
        <v>550</v>
      </c>
      <c r="E384" s="21" t="s">
        <v>551</v>
      </c>
      <c r="F384" s="26">
        <v>2003</v>
      </c>
      <c r="G384" s="19" t="s">
        <v>728</v>
      </c>
      <c r="H384" s="26">
        <v>14856</v>
      </c>
      <c r="I384" s="19"/>
      <c r="J384" t="s">
        <v>253</v>
      </c>
      <c r="K384" s="19" t="s">
        <v>458</v>
      </c>
      <c r="L384" s="20" t="b">
        <v>1</v>
      </c>
      <c r="M384" s="20" t="s">
        <v>1118</v>
      </c>
      <c r="N384" s="19">
        <v>212</v>
      </c>
      <c r="O384" s="19" t="s">
        <v>375</v>
      </c>
      <c r="P384" s="20">
        <v>56.811266699999997</v>
      </c>
      <c r="Q384" s="20">
        <v>-132.95124250000001</v>
      </c>
      <c r="R384" s="19" t="s">
        <v>370</v>
      </c>
      <c r="S384" s="19" t="s">
        <v>371</v>
      </c>
      <c r="V384">
        <v>1265</v>
      </c>
      <c r="W384">
        <v>13248</v>
      </c>
      <c r="X384">
        <v>1333</v>
      </c>
      <c r="Y384">
        <v>736</v>
      </c>
      <c r="Z384">
        <v>7014</v>
      </c>
      <c r="AA384">
        <v>633</v>
      </c>
      <c r="AB384">
        <v>1447</v>
      </c>
      <c r="AC384">
        <v>15801</v>
      </c>
      <c r="AD384">
        <v>30</v>
      </c>
      <c r="AE384">
        <v>0</v>
      </c>
      <c r="AF384">
        <v>0</v>
      </c>
      <c r="AG384">
        <v>0</v>
      </c>
      <c r="AO384" s="30">
        <v>1447</v>
      </c>
      <c r="AP384" s="30">
        <v>15801</v>
      </c>
      <c r="AQ384" s="30">
        <v>30</v>
      </c>
      <c r="AR384">
        <v>3448</v>
      </c>
      <c r="AS384" s="20">
        <v>36063</v>
      </c>
      <c r="AT384">
        <v>1996</v>
      </c>
      <c r="AU384">
        <v>6</v>
      </c>
      <c r="AV384" t="s">
        <v>1131</v>
      </c>
    </row>
    <row r="385" spans="1:48" hidden="1" x14ac:dyDescent="0.25">
      <c r="A385" t="s">
        <v>546</v>
      </c>
      <c r="B385" t="s">
        <v>1202</v>
      </c>
      <c r="C385" s="19" t="s">
        <v>268</v>
      </c>
      <c r="D385" t="s">
        <v>453</v>
      </c>
      <c r="E385" s="21" t="s">
        <v>454</v>
      </c>
      <c r="F385" s="26">
        <v>2003</v>
      </c>
      <c r="G385" s="19" t="s">
        <v>547</v>
      </c>
      <c r="H385" s="26">
        <v>16955</v>
      </c>
      <c r="I385" s="19"/>
      <c r="J385" t="s">
        <v>267</v>
      </c>
      <c r="K385" s="19" t="s">
        <v>458</v>
      </c>
      <c r="L385" s="20" t="b">
        <v>1</v>
      </c>
      <c r="M385" s="20" t="s">
        <v>1118</v>
      </c>
      <c r="N385" s="19">
        <v>108</v>
      </c>
      <c r="O385" s="19" t="s">
        <v>375</v>
      </c>
      <c r="P385" s="20">
        <v>60.1041667</v>
      </c>
      <c r="Q385" s="20">
        <v>-149.4422222</v>
      </c>
      <c r="R385" s="19" t="s">
        <v>370</v>
      </c>
      <c r="S385" s="19" t="s">
        <v>371</v>
      </c>
      <c r="V385">
        <v>2033</v>
      </c>
      <c r="W385">
        <v>15587</v>
      </c>
      <c r="X385">
        <v>1938</v>
      </c>
      <c r="Y385">
        <v>2264</v>
      </c>
      <c r="Z385">
        <v>17343</v>
      </c>
      <c r="AA385">
        <v>460</v>
      </c>
      <c r="AB385">
        <v>2101</v>
      </c>
      <c r="AC385">
        <v>21734</v>
      </c>
      <c r="AD385">
        <v>58</v>
      </c>
      <c r="AE385">
        <v>0</v>
      </c>
      <c r="AF385">
        <v>0</v>
      </c>
      <c r="AG385">
        <v>0</v>
      </c>
      <c r="AO385" s="30">
        <v>2101</v>
      </c>
      <c r="AP385" s="30">
        <v>21734</v>
      </c>
      <c r="AQ385" s="30">
        <v>58</v>
      </c>
      <c r="AR385">
        <v>6398</v>
      </c>
      <c r="AS385" s="20">
        <v>54664</v>
      </c>
      <c r="AT385">
        <v>2456</v>
      </c>
      <c r="AU385">
        <v>6</v>
      </c>
      <c r="AV385" t="s">
        <v>1131</v>
      </c>
    </row>
    <row r="386" spans="1:48" hidden="1" x14ac:dyDescent="0.25">
      <c r="A386" t="s">
        <v>455</v>
      </c>
      <c r="B386" t="s">
        <v>457</v>
      </c>
      <c r="C386" s="19" t="s">
        <v>138</v>
      </c>
      <c r="D386" s="19" t="s">
        <v>459</v>
      </c>
      <c r="E386" s="21" t="s">
        <v>460</v>
      </c>
      <c r="F386" s="26">
        <v>2003</v>
      </c>
      <c r="G386" s="19" t="s">
        <v>456</v>
      </c>
      <c r="H386" s="26">
        <v>4329</v>
      </c>
      <c r="I386" s="19"/>
      <c r="J386" t="s">
        <v>457</v>
      </c>
      <c r="K386" s="19" t="s">
        <v>458</v>
      </c>
      <c r="L386" s="20" t="b">
        <v>1</v>
      </c>
      <c r="M386" s="20" t="s">
        <v>1116</v>
      </c>
      <c r="N386" s="19">
        <v>10</v>
      </c>
      <c r="O386" s="19" t="s">
        <v>375</v>
      </c>
      <c r="P386" s="20">
        <v>61.130833299999999</v>
      </c>
      <c r="Q386" s="20">
        <v>-146.34833330000001</v>
      </c>
      <c r="R386" s="19" t="s">
        <v>370</v>
      </c>
      <c r="S386" s="19" t="s">
        <v>371</v>
      </c>
      <c r="V386">
        <v>3275</v>
      </c>
      <c r="W386">
        <v>18236</v>
      </c>
      <c r="X386">
        <v>2860</v>
      </c>
      <c r="Y386">
        <v>7562</v>
      </c>
      <c r="Z386">
        <v>46623</v>
      </c>
      <c r="AA386">
        <v>754</v>
      </c>
      <c r="AB386">
        <v>1277</v>
      </c>
      <c r="AC386">
        <v>10821</v>
      </c>
      <c r="AD386">
        <v>1</v>
      </c>
      <c r="AE386">
        <v>0</v>
      </c>
      <c r="AF386">
        <v>0</v>
      </c>
      <c r="AG386">
        <v>0</v>
      </c>
      <c r="AO386" s="30">
        <v>1277</v>
      </c>
      <c r="AP386" s="30">
        <v>10821</v>
      </c>
      <c r="AQ386" s="30">
        <v>1</v>
      </c>
      <c r="AR386">
        <v>12114</v>
      </c>
      <c r="AS386" s="20">
        <v>75680</v>
      </c>
      <c r="AT386">
        <v>3615</v>
      </c>
      <c r="AU386" s="22">
        <v>12</v>
      </c>
      <c r="AV386" t="s">
        <v>1131</v>
      </c>
    </row>
    <row r="387" spans="1:48" hidden="1" x14ac:dyDescent="0.25">
      <c r="A387" t="s">
        <v>531</v>
      </c>
      <c r="B387" t="s">
        <v>270</v>
      </c>
      <c r="C387" s="19" t="s">
        <v>271</v>
      </c>
      <c r="D387" t="s">
        <v>534</v>
      </c>
      <c r="E387" s="21" t="s">
        <v>535</v>
      </c>
      <c r="F387" s="26">
        <v>2003</v>
      </c>
      <c r="G387" s="19" t="s">
        <v>532</v>
      </c>
      <c r="H387" s="26">
        <v>17271</v>
      </c>
      <c r="I387" s="19"/>
      <c r="J387" s="20" t="s">
        <v>533</v>
      </c>
      <c r="K387" s="19">
        <v>0</v>
      </c>
      <c r="L387" s="20" t="b">
        <v>1</v>
      </c>
      <c r="M387" s="20" t="s">
        <v>1118</v>
      </c>
      <c r="N387" s="19">
        <v>100</v>
      </c>
      <c r="O387" s="19" t="s">
        <v>375</v>
      </c>
      <c r="P387" s="20">
        <v>57.0530556</v>
      </c>
      <c r="Q387" s="20">
        <v>-135.33000000000001</v>
      </c>
      <c r="R387" s="19" t="s">
        <v>370</v>
      </c>
      <c r="S387" s="19" t="s">
        <v>371</v>
      </c>
      <c r="V387">
        <v>3613</v>
      </c>
      <c r="W387">
        <v>38973</v>
      </c>
      <c r="X387">
        <v>4169</v>
      </c>
      <c r="Y387">
        <v>4911</v>
      </c>
      <c r="Z387">
        <v>53766</v>
      </c>
      <c r="AA387">
        <v>736</v>
      </c>
      <c r="AB387">
        <v>89</v>
      </c>
      <c r="AC387">
        <v>1195</v>
      </c>
      <c r="AD387">
        <v>1</v>
      </c>
      <c r="AE387">
        <v>0</v>
      </c>
      <c r="AF387">
        <v>0</v>
      </c>
      <c r="AG387">
        <v>0</v>
      </c>
      <c r="AO387" s="30">
        <v>89</v>
      </c>
      <c r="AP387" s="30">
        <v>1195</v>
      </c>
      <c r="AQ387" s="30">
        <v>1</v>
      </c>
      <c r="AR387">
        <v>8613</v>
      </c>
      <c r="AS387" s="20">
        <v>93934</v>
      </c>
      <c r="AT387">
        <v>4906</v>
      </c>
      <c r="AU387">
        <v>12</v>
      </c>
      <c r="AV387" t="s">
        <v>1131</v>
      </c>
    </row>
    <row r="388" spans="1:48" hidden="1" x14ac:dyDescent="0.25">
      <c r="A388" t="s">
        <v>464</v>
      </c>
      <c r="B388" t="s">
        <v>187</v>
      </c>
      <c r="C388" s="19" t="s">
        <v>188</v>
      </c>
      <c r="D388" t="s">
        <v>466</v>
      </c>
      <c r="E388" s="21" t="s">
        <v>467</v>
      </c>
      <c r="F388" s="27">
        <v>2003</v>
      </c>
      <c r="G388" s="19" t="s">
        <v>465</v>
      </c>
      <c r="H388" s="27">
        <v>10433</v>
      </c>
      <c r="I388" s="19"/>
      <c r="J388" s="20" t="s">
        <v>187</v>
      </c>
      <c r="K388" s="19" t="s">
        <v>374</v>
      </c>
      <c r="L388" s="20" t="b">
        <v>1</v>
      </c>
      <c r="M388" s="20" t="s">
        <v>1119</v>
      </c>
      <c r="N388" s="19">
        <v>16</v>
      </c>
      <c r="O388" s="19" t="s">
        <v>375</v>
      </c>
      <c r="P388" s="20">
        <v>57.79</v>
      </c>
      <c r="Q388" s="20">
        <v>-152.40722220000001</v>
      </c>
      <c r="R388" s="19" t="s">
        <v>370</v>
      </c>
      <c r="S388" s="19" t="s">
        <v>371</v>
      </c>
      <c r="T388" s="41"/>
      <c r="U388" s="41"/>
      <c r="V388" s="29">
        <v>5386</v>
      </c>
      <c r="W388" s="30">
        <v>32361</v>
      </c>
      <c r="X388" s="30">
        <v>4631</v>
      </c>
      <c r="Y388" s="29">
        <v>0</v>
      </c>
      <c r="Z388" s="30">
        <v>0</v>
      </c>
      <c r="AA388" s="30">
        <v>0</v>
      </c>
      <c r="AB388" s="29">
        <v>13367</v>
      </c>
      <c r="AC388" s="30">
        <v>90194</v>
      </c>
      <c r="AD388" s="30">
        <v>1049</v>
      </c>
      <c r="AE388" s="29">
        <v>0</v>
      </c>
      <c r="AF388" s="30">
        <v>0</v>
      </c>
      <c r="AG388" s="30">
        <v>0</v>
      </c>
      <c r="AH388" s="30"/>
      <c r="AI388" s="30"/>
      <c r="AJ388" s="30"/>
      <c r="AK388" s="30"/>
      <c r="AL388" s="30"/>
      <c r="AM388" s="30"/>
      <c r="AN388" s="30"/>
      <c r="AO388" s="30">
        <v>13367</v>
      </c>
      <c r="AP388" s="30">
        <v>90194</v>
      </c>
      <c r="AQ388" s="30">
        <v>1049</v>
      </c>
      <c r="AR388" s="29">
        <v>18753</v>
      </c>
      <c r="AS388" s="20">
        <v>122555</v>
      </c>
      <c r="AT388" s="30">
        <v>5680</v>
      </c>
      <c r="AU388">
        <v>12</v>
      </c>
      <c r="AV388" t="s">
        <v>1131</v>
      </c>
    </row>
    <row r="389" spans="1:48" hidden="1" x14ac:dyDescent="0.25">
      <c r="A389" t="s">
        <v>536</v>
      </c>
      <c r="B389" t="s">
        <v>179</v>
      </c>
      <c r="C389" s="19" t="s">
        <v>180</v>
      </c>
      <c r="D389" s="19" t="s">
        <v>538</v>
      </c>
      <c r="E389" s="21" t="s">
        <v>539</v>
      </c>
      <c r="F389" s="19">
        <v>2003</v>
      </c>
      <c r="G389" s="19" t="s">
        <v>537</v>
      </c>
      <c r="H389" s="19">
        <v>10210</v>
      </c>
      <c r="I389" s="19"/>
      <c r="J389" s="20" t="s">
        <v>179</v>
      </c>
      <c r="K389" s="19">
        <v>0</v>
      </c>
      <c r="L389" s="20" t="b">
        <v>1</v>
      </c>
      <c r="M389" s="20" t="s">
        <v>1118</v>
      </c>
      <c r="N389" s="19">
        <v>103</v>
      </c>
      <c r="O389" s="19" t="s">
        <v>375</v>
      </c>
      <c r="P389" s="20">
        <v>55.342222200000002</v>
      </c>
      <c r="Q389" s="20">
        <v>-131.64611110000001</v>
      </c>
      <c r="R389" s="19" t="s">
        <v>370</v>
      </c>
      <c r="S389" s="19" t="s">
        <v>371</v>
      </c>
      <c r="T389" s="37"/>
      <c r="U389" s="37"/>
      <c r="V389" s="22">
        <v>5562</v>
      </c>
      <c r="W389" s="22">
        <v>58668</v>
      </c>
      <c r="X389" s="22">
        <v>6064</v>
      </c>
      <c r="Y389" s="20">
        <v>5836</v>
      </c>
      <c r="Z389" s="20">
        <v>65332</v>
      </c>
      <c r="AA389" s="20">
        <v>1100</v>
      </c>
      <c r="AB389" s="22">
        <v>1550</v>
      </c>
      <c r="AC389" s="22">
        <v>21001</v>
      </c>
      <c r="AD389" s="22">
        <v>14</v>
      </c>
      <c r="AE389" s="22">
        <v>0</v>
      </c>
      <c r="AF389" s="22">
        <v>0</v>
      </c>
      <c r="AG389" s="22">
        <v>0</v>
      </c>
      <c r="AH389" s="22"/>
      <c r="AI389" s="22"/>
      <c r="AJ389" s="22"/>
      <c r="AK389" s="22"/>
      <c r="AL389" s="22"/>
      <c r="AM389" s="22"/>
      <c r="AN389" s="22"/>
      <c r="AO389" s="30">
        <v>1550</v>
      </c>
      <c r="AP389" s="30">
        <v>21001</v>
      </c>
      <c r="AQ389" s="30">
        <v>14</v>
      </c>
      <c r="AR389" s="20">
        <v>12948</v>
      </c>
      <c r="AS389" s="20">
        <v>145001</v>
      </c>
      <c r="AT389" s="20">
        <v>7178</v>
      </c>
      <c r="AU389" s="22">
        <v>12</v>
      </c>
      <c r="AV389" t="s">
        <v>1131</v>
      </c>
    </row>
    <row r="390" spans="1:48" hidden="1" x14ac:dyDescent="0.25">
      <c r="A390" t="s">
        <v>372</v>
      </c>
      <c r="B390" t="s">
        <v>1115</v>
      </c>
      <c r="C390" s="19" t="s">
        <v>29</v>
      </c>
      <c r="D390" s="19" t="s">
        <v>376</v>
      </c>
      <c r="E390" s="21" t="s">
        <v>377</v>
      </c>
      <c r="F390" s="19">
        <v>2003</v>
      </c>
      <c r="G390" s="19" t="s">
        <v>373</v>
      </c>
      <c r="H390" s="19">
        <v>213</v>
      </c>
      <c r="I390" s="19"/>
      <c r="J390" t="s">
        <v>28</v>
      </c>
      <c r="K390" s="19" t="s">
        <v>374</v>
      </c>
      <c r="L390" s="20" t="b">
        <v>1</v>
      </c>
      <c r="M390" s="20" t="s">
        <v>1116</v>
      </c>
      <c r="N390" s="19">
        <v>1</v>
      </c>
      <c r="O390" s="19" t="s">
        <v>375</v>
      </c>
      <c r="P390" s="20">
        <v>58.301944399999996</v>
      </c>
      <c r="Q390" s="20">
        <v>-134.4197222</v>
      </c>
      <c r="R390" s="19" t="s">
        <v>370</v>
      </c>
      <c r="S390" s="19" t="s">
        <v>371</v>
      </c>
      <c r="T390" s="37"/>
      <c r="U390" s="37"/>
      <c r="V390" s="20">
        <v>12492</v>
      </c>
      <c r="W390" s="20">
        <v>131006</v>
      </c>
      <c r="X390" s="20">
        <v>13079</v>
      </c>
      <c r="Y390" s="20">
        <v>9083</v>
      </c>
      <c r="Z390" s="20">
        <v>121868</v>
      </c>
      <c r="AA390" s="20">
        <v>2082</v>
      </c>
      <c r="AB390" s="20">
        <v>3916</v>
      </c>
      <c r="AC390" s="20">
        <v>54714</v>
      </c>
      <c r="AD390" s="20">
        <v>100</v>
      </c>
      <c r="AE390" s="20">
        <v>0</v>
      </c>
      <c r="AF390" s="20">
        <v>0</v>
      </c>
      <c r="AG390" s="20">
        <v>0</v>
      </c>
      <c r="AH390" s="20"/>
      <c r="AI390" s="20"/>
      <c r="AJ390" s="20"/>
      <c r="AK390" s="20"/>
      <c r="AL390" s="20"/>
      <c r="AM390" s="20"/>
      <c r="AN390" s="20"/>
      <c r="AO390" s="30">
        <v>3916</v>
      </c>
      <c r="AP390" s="30">
        <v>54714</v>
      </c>
      <c r="AQ390" s="30">
        <v>100</v>
      </c>
      <c r="AR390" s="20">
        <v>25491</v>
      </c>
      <c r="AS390" s="20">
        <v>307588</v>
      </c>
      <c r="AT390" s="20">
        <v>15261</v>
      </c>
      <c r="AU390" s="22">
        <v>12</v>
      </c>
      <c r="AV390" t="s">
        <v>1131</v>
      </c>
    </row>
    <row r="391" spans="1:48" hidden="1" x14ac:dyDescent="0.25">
      <c r="A391" t="s">
        <v>552</v>
      </c>
      <c r="B391" t="s">
        <v>1117</v>
      </c>
      <c r="C391" t="s">
        <v>107</v>
      </c>
      <c r="D391" t="s">
        <v>453</v>
      </c>
      <c r="E391" s="31" t="s">
        <v>454</v>
      </c>
      <c r="F391">
        <v>2003</v>
      </c>
      <c r="G391" t="s">
        <v>553</v>
      </c>
      <c r="H391">
        <v>599</v>
      </c>
      <c r="J391" t="s">
        <v>106</v>
      </c>
      <c r="K391" s="26" t="s">
        <v>374</v>
      </c>
      <c r="L391" t="b">
        <v>1</v>
      </c>
      <c r="M391" s="20" t="s">
        <v>1118</v>
      </c>
      <c r="N391" s="26">
        <v>121</v>
      </c>
      <c r="O391" t="s">
        <v>375</v>
      </c>
      <c r="P391">
        <v>61.2180556</v>
      </c>
      <c r="Q391">
        <v>-149.9002778</v>
      </c>
      <c r="R391" t="s">
        <v>370</v>
      </c>
      <c r="S391" t="s">
        <v>371</v>
      </c>
      <c r="V391">
        <v>15172</v>
      </c>
      <c r="W391">
        <v>149024</v>
      </c>
      <c r="X391">
        <v>23778</v>
      </c>
      <c r="Y391">
        <v>60483</v>
      </c>
      <c r="Z391">
        <v>741488</v>
      </c>
      <c r="AA391">
        <v>5992</v>
      </c>
      <c r="AB391">
        <v>0</v>
      </c>
      <c r="AC391">
        <v>0</v>
      </c>
      <c r="AD391">
        <v>0</v>
      </c>
      <c r="AE391">
        <v>0</v>
      </c>
      <c r="AF391">
        <v>0</v>
      </c>
      <c r="AG391">
        <v>0</v>
      </c>
      <c r="AO391" s="30">
        <v>0</v>
      </c>
      <c r="AP391" s="30">
        <v>0</v>
      </c>
      <c r="AQ391" s="30">
        <v>0</v>
      </c>
      <c r="AR391">
        <v>75655</v>
      </c>
      <c r="AS391" s="20">
        <v>890512</v>
      </c>
      <c r="AT391">
        <v>29770</v>
      </c>
      <c r="AU391" s="22">
        <v>12</v>
      </c>
      <c r="AV391" t="s">
        <v>1131</v>
      </c>
    </row>
    <row r="392" spans="1:48" hidden="1" x14ac:dyDescent="0.25">
      <c r="A392" t="s">
        <v>483</v>
      </c>
      <c r="B392" t="s">
        <v>165</v>
      </c>
      <c r="C392" t="s">
        <v>485</v>
      </c>
      <c r="D392" t="s">
        <v>453</v>
      </c>
      <c r="E392" s="31" t="s">
        <v>454</v>
      </c>
      <c r="F392">
        <v>2003</v>
      </c>
      <c r="G392" t="s">
        <v>484</v>
      </c>
      <c r="H392">
        <v>19558</v>
      </c>
      <c r="J392" t="s">
        <v>165</v>
      </c>
      <c r="K392" s="26" t="s">
        <v>374</v>
      </c>
      <c r="L392" t="b">
        <v>1</v>
      </c>
      <c r="M392" s="20" t="s">
        <v>1116</v>
      </c>
      <c r="N392" s="26">
        <v>32</v>
      </c>
      <c r="O392" t="s">
        <v>375</v>
      </c>
      <c r="P392">
        <v>59.642499999999998</v>
      </c>
      <c r="Q392">
        <v>-151.5483333</v>
      </c>
      <c r="R392" t="s">
        <v>370</v>
      </c>
      <c r="S392" t="s">
        <v>371</v>
      </c>
      <c r="V392">
        <v>18607</v>
      </c>
      <c r="W392">
        <v>160667</v>
      </c>
      <c r="X392">
        <v>21640</v>
      </c>
      <c r="Y392">
        <v>16292</v>
      </c>
      <c r="Z392">
        <v>167954</v>
      </c>
      <c r="AA392">
        <v>3436</v>
      </c>
      <c r="AB392">
        <v>6390</v>
      </c>
      <c r="AC392">
        <v>150355</v>
      </c>
      <c r="AD392">
        <v>26</v>
      </c>
      <c r="AE392">
        <v>0</v>
      </c>
      <c r="AF392">
        <v>0</v>
      </c>
      <c r="AG392">
        <v>0</v>
      </c>
      <c r="AO392" s="30">
        <v>6390</v>
      </c>
      <c r="AP392" s="30">
        <v>150355</v>
      </c>
      <c r="AQ392" s="30">
        <v>26</v>
      </c>
      <c r="AR392">
        <v>41289</v>
      </c>
      <c r="AS392" s="20">
        <v>478976</v>
      </c>
      <c r="AT392">
        <v>25102</v>
      </c>
      <c r="AU392" s="22">
        <v>6</v>
      </c>
      <c r="AV392" t="s">
        <v>1131</v>
      </c>
    </row>
    <row r="393" spans="1:48" hidden="1" x14ac:dyDescent="0.25">
      <c r="A393" t="s">
        <v>461</v>
      </c>
      <c r="B393" t="s">
        <v>156</v>
      </c>
      <c r="C393" t="s">
        <v>157</v>
      </c>
      <c r="D393" t="s">
        <v>453</v>
      </c>
      <c r="E393" s="31" t="s">
        <v>454</v>
      </c>
      <c r="F393">
        <v>2003</v>
      </c>
      <c r="G393" t="s">
        <v>462</v>
      </c>
      <c r="H393">
        <v>7353</v>
      </c>
      <c r="J393" t="s">
        <v>463</v>
      </c>
      <c r="K393" s="26" t="s">
        <v>374</v>
      </c>
      <c r="L393" t="b">
        <v>1</v>
      </c>
      <c r="M393" s="20" t="s">
        <v>1116</v>
      </c>
      <c r="N393" s="26">
        <v>13</v>
      </c>
      <c r="O393" t="s">
        <v>375</v>
      </c>
      <c r="P393">
        <v>64.837777799999998</v>
      </c>
      <c r="Q393">
        <v>-147.7163889</v>
      </c>
      <c r="R393" t="s">
        <v>370</v>
      </c>
      <c r="S393" t="s">
        <v>371</v>
      </c>
      <c r="V393">
        <v>31609</v>
      </c>
      <c r="W393">
        <v>301916</v>
      </c>
      <c r="X393">
        <v>33215</v>
      </c>
      <c r="Y393">
        <v>12566</v>
      </c>
      <c r="Z393">
        <v>134977</v>
      </c>
      <c r="AA393">
        <v>5469</v>
      </c>
      <c r="AB393">
        <v>47170</v>
      </c>
      <c r="AC393">
        <v>665663</v>
      </c>
      <c r="AD393">
        <v>405</v>
      </c>
      <c r="AE393">
        <v>0</v>
      </c>
      <c r="AF393">
        <v>0</v>
      </c>
      <c r="AG393">
        <v>0</v>
      </c>
      <c r="AO393" s="30">
        <v>47170</v>
      </c>
      <c r="AP393" s="30">
        <v>665663</v>
      </c>
      <c r="AQ393" s="30">
        <v>405</v>
      </c>
      <c r="AR393">
        <v>91345</v>
      </c>
      <c r="AS393" s="20">
        <v>1102556</v>
      </c>
      <c r="AT393">
        <v>39089</v>
      </c>
      <c r="AU393" s="22">
        <v>4</v>
      </c>
      <c r="AV393" t="s">
        <v>1131</v>
      </c>
    </row>
    <row r="394" spans="1:48" hidden="1" x14ac:dyDescent="0.25">
      <c r="A394" t="s">
        <v>472</v>
      </c>
      <c r="B394" t="s">
        <v>1121</v>
      </c>
      <c r="C394" t="s">
        <v>474</v>
      </c>
      <c r="D394" t="s">
        <v>453</v>
      </c>
      <c r="E394" s="31" t="s">
        <v>454</v>
      </c>
      <c r="F394">
        <v>2003</v>
      </c>
      <c r="G394" t="s">
        <v>473</v>
      </c>
      <c r="H394">
        <v>11824</v>
      </c>
      <c r="J394" t="s">
        <v>208</v>
      </c>
      <c r="K394" s="26" t="s">
        <v>374</v>
      </c>
      <c r="L394" t="b">
        <v>1</v>
      </c>
      <c r="M394" s="20" t="s">
        <v>1119</v>
      </c>
      <c r="N394" s="26">
        <v>18</v>
      </c>
      <c r="O394" t="s">
        <v>375</v>
      </c>
      <c r="P394">
        <v>61.5813889</v>
      </c>
      <c r="Q394">
        <v>-149.43944440000001</v>
      </c>
      <c r="R394" t="s">
        <v>370</v>
      </c>
      <c r="S394" t="s">
        <v>371</v>
      </c>
      <c r="V394">
        <v>38309</v>
      </c>
      <c r="W394">
        <v>368675</v>
      </c>
      <c r="X394">
        <v>41566</v>
      </c>
      <c r="Y394">
        <v>17929</v>
      </c>
      <c r="Z394">
        <v>213014</v>
      </c>
      <c r="AA394">
        <v>3057</v>
      </c>
      <c r="AB394">
        <v>0</v>
      </c>
      <c r="AC394">
        <v>0</v>
      </c>
      <c r="AD394">
        <v>0</v>
      </c>
      <c r="AE394">
        <v>0</v>
      </c>
      <c r="AF394">
        <v>0</v>
      </c>
      <c r="AG394">
        <v>0</v>
      </c>
      <c r="AO394" s="30">
        <v>0</v>
      </c>
      <c r="AP394" s="30">
        <v>0</v>
      </c>
      <c r="AQ394" s="30">
        <v>0</v>
      </c>
      <c r="AR394">
        <v>56238</v>
      </c>
      <c r="AS394" s="20">
        <v>581689</v>
      </c>
      <c r="AT394">
        <v>44623</v>
      </c>
      <c r="AU394" s="22">
        <v>12</v>
      </c>
      <c r="AV394" t="s">
        <v>1131</v>
      </c>
    </row>
    <row r="395" spans="1:48" hidden="1" x14ac:dyDescent="0.25">
      <c r="A395" t="s">
        <v>451</v>
      </c>
      <c r="B395" t="s">
        <v>135</v>
      </c>
      <c r="C395" t="s">
        <v>107</v>
      </c>
      <c r="D395" t="s">
        <v>453</v>
      </c>
      <c r="E395" s="31" t="s">
        <v>454</v>
      </c>
      <c r="F395">
        <v>2003</v>
      </c>
      <c r="G395" t="s">
        <v>452</v>
      </c>
      <c r="H395">
        <v>3522</v>
      </c>
      <c r="J395" t="s">
        <v>135</v>
      </c>
      <c r="K395" s="26">
        <v>0</v>
      </c>
      <c r="L395" t="b">
        <v>1</v>
      </c>
      <c r="M395" s="20" t="s">
        <v>1119</v>
      </c>
      <c r="N395" s="26">
        <v>8</v>
      </c>
      <c r="O395" t="s">
        <v>375</v>
      </c>
      <c r="P395">
        <v>61.2180556</v>
      </c>
      <c r="Q395">
        <v>-149.9002778</v>
      </c>
      <c r="R395" t="s">
        <v>370</v>
      </c>
      <c r="S395" t="s">
        <v>371</v>
      </c>
      <c r="V395">
        <v>59643</v>
      </c>
      <c r="W395">
        <v>547756</v>
      </c>
      <c r="X395">
        <v>65993</v>
      </c>
      <c r="Y395">
        <v>51366</v>
      </c>
      <c r="Z395">
        <v>587798</v>
      </c>
      <c r="AA395">
        <v>8202</v>
      </c>
      <c r="AB395">
        <v>3159</v>
      </c>
      <c r="AC395">
        <v>41033</v>
      </c>
      <c r="AD395">
        <v>6</v>
      </c>
      <c r="AE395">
        <v>0</v>
      </c>
      <c r="AF395">
        <v>0</v>
      </c>
      <c r="AG395">
        <v>0</v>
      </c>
      <c r="AO395" s="30">
        <v>3159</v>
      </c>
      <c r="AP395" s="30">
        <v>41033</v>
      </c>
      <c r="AQ395" s="30">
        <v>6</v>
      </c>
      <c r="AR395">
        <v>114168</v>
      </c>
      <c r="AS395" s="20">
        <v>1176587</v>
      </c>
      <c r="AT395">
        <v>74201</v>
      </c>
      <c r="AU395" s="22">
        <v>12</v>
      </c>
      <c r="AV395" t="s">
        <v>1131</v>
      </c>
    </row>
    <row r="396" spans="1:48" hidden="1" x14ac:dyDescent="0.25">
      <c r="A396" t="s">
        <v>734</v>
      </c>
      <c r="B396" t="s">
        <v>1123</v>
      </c>
      <c r="C396" t="s">
        <v>367</v>
      </c>
      <c r="D396" t="s">
        <v>368</v>
      </c>
      <c r="E396" s="31" t="s">
        <v>369</v>
      </c>
      <c r="F396">
        <v>2003</v>
      </c>
      <c r="G396" t="s">
        <v>735</v>
      </c>
      <c r="H396">
        <v>19277</v>
      </c>
      <c r="J396" t="s">
        <v>736</v>
      </c>
      <c r="K396" s="26" t="s">
        <v>374</v>
      </c>
      <c r="L396" t="b">
        <v>1</v>
      </c>
      <c r="M396" s="20" t="s">
        <v>1116</v>
      </c>
      <c r="N396" s="26">
        <v>227</v>
      </c>
      <c r="O396" t="s">
        <v>375</v>
      </c>
      <c r="P396">
        <v>70.205555599999997</v>
      </c>
      <c r="Q396">
        <v>-148.51166670000001</v>
      </c>
      <c r="R396" t="s">
        <v>370</v>
      </c>
      <c r="S396" t="s">
        <v>371</v>
      </c>
      <c r="Y396">
        <v>3814</v>
      </c>
      <c r="Z396">
        <v>24616</v>
      </c>
      <c r="AA396">
        <v>54</v>
      </c>
      <c r="AO396" s="30">
        <v>0</v>
      </c>
      <c r="AP396" s="30">
        <v>0</v>
      </c>
      <c r="AQ396" s="30">
        <v>0</v>
      </c>
      <c r="AR396">
        <v>3814</v>
      </c>
      <c r="AS396" s="20">
        <v>24616</v>
      </c>
      <c r="AT396">
        <v>54</v>
      </c>
      <c r="AU396" s="22">
        <v>3</v>
      </c>
      <c r="AV396" t="s">
        <v>1131</v>
      </c>
    </row>
    <row r="397" spans="1:48" hidden="1" x14ac:dyDescent="0.25">
      <c r="A397" t="s">
        <v>627</v>
      </c>
      <c r="B397" t="s">
        <v>72</v>
      </c>
      <c r="C397" t="s">
        <v>72</v>
      </c>
      <c r="D397" t="s">
        <v>628</v>
      </c>
      <c r="E397" s="31" t="s">
        <v>629</v>
      </c>
      <c r="F397">
        <v>2003</v>
      </c>
      <c r="G397" t="s">
        <v>563</v>
      </c>
      <c r="H397">
        <v>221</v>
      </c>
      <c r="I397">
        <v>331420</v>
      </c>
      <c r="J397" t="s">
        <v>50</v>
      </c>
      <c r="K397" s="26" t="s">
        <v>458</v>
      </c>
      <c r="L397" t="b">
        <v>1</v>
      </c>
      <c r="M397" s="20" t="s">
        <v>1119</v>
      </c>
      <c r="N397" s="26">
        <v>169</v>
      </c>
      <c r="O397" t="s">
        <v>375</v>
      </c>
      <c r="P397">
        <v>64.931944400000006</v>
      </c>
      <c r="Q397">
        <v>-161.15694439999999</v>
      </c>
      <c r="S397" t="s">
        <v>21</v>
      </c>
      <c r="T397" s="40">
        <v>0.38946666666666663</v>
      </c>
      <c r="U397" s="40">
        <v>0.2082083333333333</v>
      </c>
      <c r="V397">
        <v>222.89722586666662</v>
      </c>
      <c r="W397">
        <v>572.31399999999996</v>
      </c>
      <c r="X397">
        <v>97</v>
      </c>
      <c r="Y397">
        <v>168.05486666666664</v>
      </c>
      <c r="Z397">
        <v>431.5</v>
      </c>
      <c r="AA397">
        <v>11</v>
      </c>
      <c r="AI397">
        <v>182.887</v>
      </c>
      <c r="AJ397">
        <v>12</v>
      </c>
      <c r="AK397">
        <v>73.768999999999991</v>
      </c>
      <c r="AL397">
        <v>6</v>
      </c>
      <c r="AM397">
        <v>0</v>
      </c>
      <c r="AN397">
        <v>0</v>
      </c>
      <c r="AO397" s="30">
        <v>99.958956799999996</v>
      </c>
      <c r="AP397" s="30">
        <v>256.65600000000001</v>
      </c>
      <c r="AQ397" s="30">
        <v>18</v>
      </c>
      <c r="AR397">
        <v>490.91104933333327</v>
      </c>
      <c r="AS397" s="20">
        <v>1260.47</v>
      </c>
      <c r="AT397">
        <v>123</v>
      </c>
      <c r="AU397" s="22">
        <v>6</v>
      </c>
      <c r="AV397" t="s">
        <v>1510</v>
      </c>
    </row>
    <row r="398" spans="1:48" hidden="1" x14ac:dyDescent="0.25">
      <c r="A398" t="s">
        <v>1059</v>
      </c>
      <c r="B398" t="s">
        <v>195</v>
      </c>
      <c r="C398" t="s">
        <v>195</v>
      </c>
      <c r="D398" t="s">
        <v>1061</v>
      </c>
      <c r="E398" s="31" t="s">
        <v>1062</v>
      </c>
      <c r="F398">
        <v>2003</v>
      </c>
      <c r="G398" t="s">
        <v>1060</v>
      </c>
      <c r="H398" t="s">
        <v>582</v>
      </c>
      <c r="I398">
        <v>332140</v>
      </c>
      <c r="J398" t="s">
        <v>194</v>
      </c>
      <c r="K398" s="26" t="s">
        <v>458</v>
      </c>
      <c r="L398" t="b">
        <v>1</v>
      </c>
      <c r="M398" s="20" t="s">
        <v>1118</v>
      </c>
      <c r="N398" s="26">
        <v>687</v>
      </c>
      <c r="O398" t="s">
        <v>375</v>
      </c>
      <c r="P398">
        <v>64.880277800000002</v>
      </c>
      <c r="Q398">
        <v>-157.7008333</v>
      </c>
      <c r="S398" t="s">
        <v>21</v>
      </c>
      <c r="T398" s="40">
        <v>0.44833333333333342</v>
      </c>
      <c r="U398" s="40">
        <v>0.31435833333333335</v>
      </c>
      <c r="V398">
        <v>42.252726666666682</v>
      </c>
      <c r="W398">
        <v>94.244000000000014</v>
      </c>
      <c r="X398">
        <v>52</v>
      </c>
      <c r="Y398">
        <v>35.121536666666678</v>
      </c>
      <c r="Z398">
        <v>78.338000000000008</v>
      </c>
      <c r="AA398">
        <v>5</v>
      </c>
      <c r="AI398">
        <v>13.239000000000001</v>
      </c>
      <c r="AJ398">
        <v>2</v>
      </c>
      <c r="AK398">
        <v>28.164999999999999</v>
      </c>
      <c r="AL398">
        <v>5</v>
      </c>
      <c r="AM398">
        <v>28.646000000000004</v>
      </c>
      <c r="AN398">
        <v>3</v>
      </c>
      <c r="AO398" s="30">
        <v>18.562793333333335</v>
      </c>
      <c r="AP398" s="30">
        <v>41.403999999999996</v>
      </c>
      <c r="AQ398" s="30">
        <v>7</v>
      </c>
      <c r="AR398">
        <v>95.937056666666706</v>
      </c>
      <c r="AS398" s="20">
        <v>242.63200000000001</v>
      </c>
      <c r="AT398">
        <v>67</v>
      </c>
      <c r="AU398" s="22">
        <v>12</v>
      </c>
      <c r="AV398" t="s">
        <v>1510</v>
      </c>
    </row>
    <row r="399" spans="1:48" hidden="1" x14ac:dyDescent="0.25">
      <c r="A399" t="s">
        <v>795</v>
      </c>
      <c r="B399" t="s">
        <v>197</v>
      </c>
      <c r="C399" t="s">
        <v>197</v>
      </c>
      <c r="D399" t="s">
        <v>797</v>
      </c>
      <c r="E399" s="31" t="s">
        <v>798</v>
      </c>
      <c r="F399">
        <v>2003</v>
      </c>
      <c r="G399" t="s">
        <v>796</v>
      </c>
      <c r="H399">
        <v>9832</v>
      </c>
      <c r="I399">
        <v>332150</v>
      </c>
      <c r="J399" t="s">
        <v>196</v>
      </c>
      <c r="K399" s="26" t="s">
        <v>458</v>
      </c>
      <c r="L399" t="b">
        <v>1</v>
      </c>
      <c r="M399" s="20" t="s">
        <v>1118</v>
      </c>
      <c r="N399" s="26">
        <v>281</v>
      </c>
      <c r="O399" t="s">
        <v>375</v>
      </c>
      <c r="P399">
        <v>60.812222200000001</v>
      </c>
      <c r="Q399">
        <v>-161.43583330000001</v>
      </c>
      <c r="S399" t="s">
        <v>21</v>
      </c>
      <c r="T399" s="40">
        <v>0.44000000000000011</v>
      </c>
      <c r="U399" s="40">
        <v>0.33489999999999998</v>
      </c>
      <c r="V399">
        <v>284.92024000000009</v>
      </c>
      <c r="W399">
        <v>647.54600000000005</v>
      </c>
      <c r="X399">
        <v>158</v>
      </c>
      <c r="Y399">
        <v>116.66336000000003</v>
      </c>
      <c r="Z399">
        <v>265.14400000000001</v>
      </c>
      <c r="AA399">
        <v>5</v>
      </c>
      <c r="AI399">
        <v>104.80199999999999</v>
      </c>
      <c r="AJ399">
        <v>10</v>
      </c>
      <c r="AK399">
        <v>39.715999999999994</v>
      </c>
      <c r="AL399">
        <v>2</v>
      </c>
      <c r="AM399">
        <v>140.01499999999999</v>
      </c>
      <c r="AN399">
        <v>12</v>
      </c>
      <c r="AO399" s="30">
        <v>63.587920000000004</v>
      </c>
      <c r="AP399" s="30">
        <v>144.51799999999997</v>
      </c>
      <c r="AQ399" s="30">
        <v>12</v>
      </c>
      <c r="AR399">
        <v>465.1715200000001</v>
      </c>
      <c r="AS399" s="20">
        <v>1197.223</v>
      </c>
      <c r="AT399">
        <v>187</v>
      </c>
      <c r="AU399" s="22">
        <v>12</v>
      </c>
      <c r="AV399" t="s">
        <v>1510</v>
      </c>
    </row>
    <row r="400" spans="1:48" hidden="1" x14ac:dyDescent="0.25">
      <c r="A400" t="s">
        <v>921</v>
      </c>
      <c r="B400" t="s">
        <v>199</v>
      </c>
      <c r="C400" t="s">
        <v>199</v>
      </c>
      <c r="D400" t="s">
        <v>923</v>
      </c>
      <c r="E400" s="31" t="s">
        <v>924</v>
      </c>
      <c r="F400">
        <v>2003</v>
      </c>
      <c r="G400" t="s">
        <v>922</v>
      </c>
      <c r="H400">
        <v>10491</v>
      </c>
      <c r="I400">
        <v>332160</v>
      </c>
      <c r="J400" t="s">
        <v>198</v>
      </c>
      <c r="K400" s="26" t="s">
        <v>458</v>
      </c>
      <c r="L400" t="b">
        <v>1</v>
      </c>
      <c r="M400" s="20" t="s">
        <v>1118</v>
      </c>
      <c r="N400" s="26">
        <v>376</v>
      </c>
      <c r="O400" t="s">
        <v>375</v>
      </c>
      <c r="P400">
        <v>59.864444399999996</v>
      </c>
      <c r="Q400">
        <v>-163.13416670000001</v>
      </c>
      <c r="S400" t="s">
        <v>21</v>
      </c>
      <c r="T400" s="40">
        <v>0.45833333333333331</v>
      </c>
      <c r="U400" s="40">
        <v>0.27247500000000002</v>
      </c>
      <c r="V400">
        <v>200.31366666666668</v>
      </c>
      <c r="W400">
        <v>437.04800000000006</v>
      </c>
      <c r="X400">
        <v>88</v>
      </c>
      <c r="Y400">
        <v>80.282583333333335</v>
      </c>
      <c r="Z400">
        <v>175.16200000000001</v>
      </c>
      <c r="AA400">
        <v>21</v>
      </c>
      <c r="AI400">
        <v>31.394000000000002</v>
      </c>
      <c r="AJ400">
        <v>2</v>
      </c>
      <c r="AK400">
        <v>9.4649999999999999</v>
      </c>
      <c r="AL400">
        <v>3</v>
      </c>
      <c r="AM400">
        <v>17.580000000000002</v>
      </c>
      <c r="AN400">
        <v>2</v>
      </c>
      <c r="AO400" s="30">
        <v>18.727041666666668</v>
      </c>
      <c r="AP400" s="30">
        <v>40.859000000000002</v>
      </c>
      <c r="AQ400" s="30">
        <v>5</v>
      </c>
      <c r="AR400">
        <v>299.32329166666671</v>
      </c>
      <c r="AS400" s="20">
        <v>670.64899999999989</v>
      </c>
      <c r="AT400">
        <v>115</v>
      </c>
      <c r="AU400" s="22">
        <v>12</v>
      </c>
      <c r="AV400" t="s">
        <v>1510</v>
      </c>
    </row>
    <row r="401" spans="1:48" hidden="1" x14ac:dyDescent="0.25">
      <c r="A401" t="s">
        <v>879</v>
      </c>
      <c r="B401" t="s">
        <v>201</v>
      </c>
      <c r="C401" t="s">
        <v>201</v>
      </c>
      <c r="D401" t="s">
        <v>881</v>
      </c>
      <c r="E401" s="31" t="s">
        <v>882</v>
      </c>
      <c r="F401">
        <v>2003</v>
      </c>
      <c r="G401" t="s">
        <v>880</v>
      </c>
      <c r="H401">
        <v>10716</v>
      </c>
      <c r="I401">
        <v>332170</v>
      </c>
      <c r="J401" t="s">
        <v>200</v>
      </c>
      <c r="K401" s="26" t="s">
        <v>458</v>
      </c>
      <c r="L401" t="b">
        <v>1</v>
      </c>
      <c r="M401" s="20" t="s">
        <v>1118</v>
      </c>
      <c r="N401" s="26">
        <v>353</v>
      </c>
      <c r="O401" t="s">
        <v>375</v>
      </c>
      <c r="P401">
        <v>57.54</v>
      </c>
      <c r="Q401">
        <v>-153.97861109999999</v>
      </c>
      <c r="S401" t="s">
        <v>21</v>
      </c>
      <c r="T401" s="40">
        <v>0.39999999999999997</v>
      </c>
      <c r="U401" s="40">
        <v>0.27028333333333338</v>
      </c>
      <c r="V401">
        <v>67.411599999999993</v>
      </c>
      <c r="W401">
        <v>168.529</v>
      </c>
      <c r="X401">
        <v>49</v>
      </c>
      <c r="Y401">
        <v>88.241599999999991</v>
      </c>
      <c r="Z401">
        <v>220.60400000000001</v>
      </c>
      <c r="AA401">
        <v>26</v>
      </c>
      <c r="AI401">
        <v>107.98399999999998</v>
      </c>
      <c r="AJ401">
        <v>11</v>
      </c>
      <c r="AK401">
        <v>10.516</v>
      </c>
      <c r="AL401">
        <v>1</v>
      </c>
      <c r="AM401">
        <v>34.027999999999999</v>
      </c>
      <c r="AN401">
        <v>1</v>
      </c>
      <c r="AO401" s="30">
        <v>47.399999999999991</v>
      </c>
      <c r="AP401" s="30">
        <v>118.49999999999999</v>
      </c>
      <c r="AQ401" s="30">
        <v>12</v>
      </c>
      <c r="AR401">
        <v>203.05319999999998</v>
      </c>
      <c r="AS401" s="20">
        <v>541.66099999999994</v>
      </c>
      <c r="AT401">
        <v>86</v>
      </c>
      <c r="AU401" s="22">
        <v>12</v>
      </c>
      <c r="AV401" t="s">
        <v>1510</v>
      </c>
    </row>
    <row r="402" spans="1:48" hidden="1" x14ac:dyDescent="0.25">
      <c r="A402" t="s">
        <v>831</v>
      </c>
      <c r="B402" t="s">
        <v>203</v>
      </c>
      <c r="C402" t="s">
        <v>203</v>
      </c>
      <c r="D402" t="s">
        <v>833</v>
      </c>
      <c r="E402" s="31" t="s">
        <v>834</v>
      </c>
      <c r="F402">
        <v>2003</v>
      </c>
      <c r="G402" t="s">
        <v>832</v>
      </c>
      <c r="H402" t="s">
        <v>582</v>
      </c>
      <c r="I402">
        <v>332180</v>
      </c>
      <c r="J402" t="s">
        <v>202</v>
      </c>
      <c r="K402" s="26" t="s">
        <v>458</v>
      </c>
      <c r="L402" t="b">
        <v>1</v>
      </c>
      <c r="M402" s="20" t="s">
        <v>1118</v>
      </c>
      <c r="N402" s="26">
        <v>330</v>
      </c>
      <c r="O402" t="s">
        <v>375</v>
      </c>
      <c r="P402">
        <v>59.114166699999998</v>
      </c>
      <c r="Q402">
        <v>-156.85888890000001</v>
      </c>
      <c r="S402" t="s">
        <v>21</v>
      </c>
      <c r="T402" s="40">
        <v>0.45000000000000012</v>
      </c>
      <c r="U402" s="40">
        <v>0.20612499999999997</v>
      </c>
      <c r="V402">
        <v>58.299750000000003</v>
      </c>
      <c r="W402">
        <v>129.55499999999998</v>
      </c>
      <c r="X402">
        <v>40</v>
      </c>
      <c r="Y402">
        <v>28.167300000000012</v>
      </c>
      <c r="Z402">
        <v>62.594000000000008</v>
      </c>
      <c r="AA402">
        <v>8</v>
      </c>
      <c r="AI402">
        <v>121.30600000000001</v>
      </c>
      <c r="AJ402">
        <v>16</v>
      </c>
      <c r="AK402">
        <v>13.383999999999997</v>
      </c>
      <c r="AL402">
        <v>2</v>
      </c>
      <c r="AM402">
        <v>13.655999999999999</v>
      </c>
      <c r="AN402">
        <v>0</v>
      </c>
      <c r="AO402" s="30">
        <v>60.610500000000016</v>
      </c>
      <c r="AP402" s="30">
        <v>134.69</v>
      </c>
      <c r="AQ402" s="30">
        <v>18</v>
      </c>
      <c r="AR402">
        <v>147.07755000000003</v>
      </c>
      <c r="AS402" s="20">
        <v>340.495</v>
      </c>
      <c r="AT402">
        <v>65</v>
      </c>
      <c r="AU402" s="22">
        <v>12</v>
      </c>
      <c r="AV402" t="s">
        <v>1510</v>
      </c>
    </row>
    <row r="403" spans="1:48" hidden="1" x14ac:dyDescent="0.25">
      <c r="A403" t="s">
        <v>995</v>
      </c>
      <c r="B403" t="s">
        <v>205</v>
      </c>
      <c r="C403" t="s">
        <v>205</v>
      </c>
      <c r="D403" t="s">
        <v>997</v>
      </c>
      <c r="E403" s="31" t="s">
        <v>998</v>
      </c>
      <c r="F403">
        <v>2003</v>
      </c>
      <c r="G403" t="s">
        <v>996</v>
      </c>
      <c r="H403" t="s">
        <v>582</v>
      </c>
      <c r="I403">
        <v>332190</v>
      </c>
      <c r="J403" t="s">
        <v>204</v>
      </c>
      <c r="K403" s="26" t="s">
        <v>458</v>
      </c>
      <c r="L403" t="b">
        <v>1</v>
      </c>
      <c r="M403" s="20" t="s">
        <v>1118</v>
      </c>
      <c r="N403" s="26">
        <v>570</v>
      </c>
      <c r="O403" t="s">
        <v>375</v>
      </c>
      <c r="P403">
        <v>61.356388899999999</v>
      </c>
      <c r="Q403">
        <v>-155.43555559999999</v>
      </c>
      <c r="S403" t="s">
        <v>21</v>
      </c>
      <c r="T403" s="40">
        <v>0.79999999999999993</v>
      </c>
      <c r="U403" s="40">
        <v>0.4761333333333333</v>
      </c>
      <c r="V403">
        <v>18.496000000000002</v>
      </c>
      <c r="W403">
        <v>23.120000000000005</v>
      </c>
      <c r="X403">
        <v>17</v>
      </c>
      <c r="Y403">
        <v>26.689599999999999</v>
      </c>
      <c r="Z403">
        <v>33.362000000000002</v>
      </c>
      <c r="AA403">
        <v>7</v>
      </c>
      <c r="AI403">
        <v>11.289000000000001</v>
      </c>
      <c r="AJ403">
        <v>4</v>
      </c>
      <c r="AK403">
        <v>1.5529999999999999</v>
      </c>
      <c r="AL403">
        <v>1</v>
      </c>
      <c r="AM403">
        <v>0</v>
      </c>
      <c r="AN403">
        <v>0</v>
      </c>
      <c r="AO403" s="30">
        <v>10.273600000000002</v>
      </c>
      <c r="AP403" s="30">
        <v>12.842000000000002</v>
      </c>
      <c r="AQ403" s="30">
        <v>5</v>
      </c>
      <c r="AR403">
        <v>55.459200000000003</v>
      </c>
      <c r="AS403" s="20">
        <v>69.323999999999984</v>
      </c>
      <c r="AT403">
        <v>26</v>
      </c>
      <c r="AU403" s="22">
        <v>12</v>
      </c>
      <c r="AV403" t="s">
        <v>1510</v>
      </c>
    </row>
    <row r="404" spans="1:48" hidden="1" x14ac:dyDescent="0.25">
      <c r="A404" t="s">
        <v>630</v>
      </c>
      <c r="B404" t="s">
        <v>73</v>
      </c>
      <c r="C404" t="s">
        <v>73</v>
      </c>
      <c r="D404" t="s">
        <v>631</v>
      </c>
      <c r="E404" s="31" t="s">
        <v>632</v>
      </c>
      <c r="F404">
        <v>2003</v>
      </c>
      <c r="G404" t="s">
        <v>563</v>
      </c>
      <c r="H404">
        <v>221</v>
      </c>
      <c r="I404">
        <v>331430</v>
      </c>
      <c r="J404" t="s">
        <v>50</v>
      </c>
      <c r="K404" s="26" t="s">
        <v>458</v>
      </c>
      <c r="L404" t="b">
        <v>1</v>
      </c>
      <c r="M404" s="20" t="s">
        <v>1119</v>
      </c>
      <c r="N404" s="26">
        <v>169</v>
      </c>
      <c r="O404" t="s">
        <v>375</v>
      </c>
      <c r="P404">
        <v>61.512222199999997</v>
      </c>
      <c r="Q404">
        <v>-160.3580556</v>
      </c>
      <c r="S404" t="s">
        <v>21</v>
      </c>
      <c r="T404" s="40">
        <v>0.40301666666666663</v>
      </c>
      <c r="U404" s="40">
        <v>0.21120000000000003</v>
      </c>
      <c r="V404">
        <v>120.65432363333332</v>
      </c>
      <c r="W404">
        <v>299.37799999999999</v>
      </c>
      <c r="X404">
        <v>94</v>
      </c>
      <c r="Y404">
        <v>55.162100216666659</v>
      </c>
      <c r="Z404">
        <v>136.87299999999999</v>
      </c>
      <c r="AA404">
        <v>5</v>
      </c>
      <c r="AI404">
        <v>85.40900000000002</v>
      </c>
      <c r="AJ404">
        <v>8</v>
      </c>
      <c r="AK404">
        <v>15.048000000000002</v>
      </c>
      <c r="AL404">
        <v>1</v>
      </c>
      <c r="AM404">
        <v>0</v>
      </c>
      <c r="AN404">
        <v>0</v>
      </c>
      <c r="AO404" s="30">
        <v>40.48584528333334</v>
      </c>
      <c r="AP404" s="30">
        <v>100.45700000000002</v>
      </c>
      <c r="AQ404" s="30">
        <v>9</v>
      </c>
      <c r="AR404">
        <v>216.30226913333331</v>
      </c>
      <c r="AS404" s="20">
        <v>536.70800000000008</v>
      </c>
      <c r="AT404">
        <v>106</v>
      </c>
      <c r="AU404" s="22">
        <v>6</v>
      </c>
      <c r="AV404" t="s">
        <v>1510</v>
      </c>
    </row>
    <row r="405" spans="1:48" hidden="1" x14ac:dyDescent="0.25">
      <c r="A405" t="s">
        <v>513</v>
      </c>
      <c r="B405" t="s">
        <v>285</v>
      </c>
      <c r="C405" t="s">
        <v>285</v>
      </c>
      <c r="D405" t="s">
        <v>515</v>
      </c>
      <c r="E405" s="31" t="s">
        <v>516</v>
      </c>
      <c r="F405">
        <v>2003</v>
      </c>
      <c r="G405" t="s">
        <v>784</v>
      </c>
      <c r="H405">
        <v>11591</v>
      </c>
      <c r="I405">
        <v>332200</v>
      </c>
      <c r="J405" t="s">
        <v>785</v>
      </c>
      <c r="K405" s="26" t="s">
        <v>374</v>
      </c>
      <c r="L405" t="b">
        <v>1</v>
      </c>
      <c r="M405" s="20" t="s">
        <v>1116</v>
      </c>
      <c r="N405" s="26">
        <v>264</v>
      </c>
      <c r="O405" t="s">
        <v>489</v>
      </c>
      <c r="P405">
        <v>65.001111100000003</v>
      </c>
      <c r="Q405">
        <v>-150.63388889999999</v>
      </c>
      <c r="S405" t="s">
        <v>21</v>
      </c>
      <c r="T405" s="40">
        <v>0.59109166666666657</v>
      </c>
      <c r="U405" s="40">
        <v>0.25857499999999994</v>
      </c>
      <c r="V405">
        <v>73.852766108333299</v>
      </c>
      <c r="W405">
        <v>124.94299999999997</v>
      </c>
      <c r="X405">
        <v>75</v>
      </c>
      <c r="Y405">
        <v>63.396945616666656</v>
      </c>
      <c r="Z405">
        <v>107.254</v>
      </c>
      <c r="AA405">
        <v>13</v>
      </c>
      <c r="AI405">
        <v>3.0960000000000001</v>
      </c>
      <c r="AJ405">
        <v>1</v>
      </c>
      <c r="AK405">
        <v>8.7280000000000015</v>
      </c>
      <c r="AL405">
        <v>1</v>
      </c>
      <c r="AM405">
        <v>0</v>
      </c>
      <c r="AN405">
        <v>1</v>
      </c>
      <c r="AO405" s="30">
        <v>6.9890678666666668</v>
      </c>
      <c r="AP405" s="30">
        <v>11.824000000000002</v>
      </c>
      <c r="AQ405" s="30">
        <v>2</v>
      </c>
      <c r="AR405">
        <v>144.23877959166663</v>
      </c>
      <c r="AS405" s="20">
        <v>244.02100000000002</v>
      </c>
      <c r="AT405">
        <v>90</v>
      </c>
      <c r="AU405">
        <v>12</v>
      </c>
      <c r="AV405" t="s">
        <v>1510</v>
      </c>
    </row>
    <row r="406" spans="1:48" hidden="1" x14ac:dyDescent="0.25">
      <c r="A406" t="s">
        <v>827</v>
      </c>
      <c r="B406" t="s">
        <v>207</v>
      </c>
      <c r="C406" t="s">
        <v>207</v>
      </c>
      <c r="D406" t="s">
        <v>829</v>
      </c>
      <c r="E406" s="31" t="s">
        <v>830</v>
      </c>
      <c r="F406">
        <v>2003</v>
      </c>
      <c r="G406" t="s">
        <v>828</v>
      </c>
      <c r="H406">
        <v>26317</v>
      </c>
      <c r="I406">
        <v>332210</v>
      </c>
      <c r="J406" t="s">
        <v>206</v>
      </c>
      <c r="K406" s="26" t="s">
        <v>458</v>
      </c>
      <c r="L406" t="b">
        <v>1</v>
      </c>
      <c r="M406" s="20" t="s">
        <v>1116</v>
      </c>
      <c r="N406" s="26">
        <v>321</v>
      </c>
      <c r="O406" t="s">
        <v>375</v>
      </c>
      <c r="P406">
        <v>58.981388899999999</v>
      </c>
      <c r="Q406">
        <v>-159.05833329999999</v>
      </c>
      <c r="S406" t="s">
        <v>21</v>
      </c>
      <c r="T406" s="40">
        <v>0.33999999999999991</v>
      </c>
      <c r="U406" s="40">
        <v>0.17871666666666666</v>
      </c>
      <c r="V406">
        <v>183.52791999999997</v>
      </c>
      <c r="W406">
        <v>539.78800000000001</v>
      </c>
      <c r="X406">
        <v>98</v>
      </c>
      <c r="Y406">
        <v>20.741359999999993</v>
      </c>
      <c r="Z406">
        <v>61.003999999999998</v>
      </c>
      <c r="AA406">
        <v>17</v>
      </c>
      <c r="AI406">
        <v>88.623999999999995</v>
      </c>
      <c r="AJ406">
        <v>4</v>
      </c>
      <c r="AK406">
        <v>402.98400000000004</v>
      </c>
      <c r="AL406">
        <v>17</v>
      </c>
      <c r="AM406">
        <v>0</v>
      </c>
      <c r="AN406">
        <v>0</v>
      </c>
      <c r="AO406" s="30">
        <v>167.14671999999999</v>
      </c>
      <c r="AP406" s="30">
        <v>491.60800000000006</v>
      </c>
      <c r="AQ406" s="30">
        <v>21</v>
      </c>
      <c r="AR406">
        <v>371.41599999999994</v>
      </c>
      <c r="AS406" s="20">
        <v>1092.3999999999999</v>
      </c>
      <c r="AT406">
        <v>136</v>
      </c>
      <c r="AU406">
        <v>12</v>
      </c>
      <c r="AV406" t="s">
        <v>1510</v>
      </c>
    </row>
    <row r="407" spans="1:48" hidden="1" x14ac:dyDescent="0.25">
      <c r="A407" t="s">
        <v>633</v>
      </c>
      <c r="B407" t="s">
        <v>74</v>
      </c>
      <c r="C407" t="s">
        <v>74</v>
      </c>
      <c r="D407" t="s">
        <v>634</v>
      </c>
      <c r="E407" s="31" t="s">
        <v>635</v>
      </c>
      <c r="F407">
        <v>2003</v>
      </c>
      <c r="G407" t="s">
        <v>563</v>
      </c>
      <c r="H407">
        <v>221</v>
      </c>
      <c r="I407">
        <v>331440</v>
      </c>
      <c r="J407" t="s">
        <v>50</v>
      </c>
      <c r="K407" s="26" t="s">
        <v>458</v>
      </c>
      <c r="L407" t="b">
        <v>1</v>
      </c>
      <c r="M407" s="20" t="s">
        <v>1119</v>
      </c>
      <c r="N407" s="26">
        <v>169</v>
      </c>
      <c r="O407" t="s">
        <v>375</v>
      </c>
      <c r="P407">
        <v>61.877777799999997</v>
      </c>
      <c r="Q407">
        <v>-162.08111109999999</v>
      </c>
      <c r="S407" t="s">
        <v>21</v>
      </c>
      <c r="T407" s="40">
        <v>0.39754166666666668</v>
      </c>
      <c r="U407" s="40">
        <v>0.20958333333333343</v>
      </c>
      <c r="V407">
        <v>205.48690225000001</v>
      </c>
      <c r="W407">
        <v>516.89400000000001</v>
      </c>
      <c r="X407">
        <v>107</v>
      </c>
      <c r="Y407">
        <v>118.74649091666667</v>
      </c>
      <c r="Z407">
        <v>298.702</v>
      </c>
      <c r="AA407">
        <v>11</v>
      </c>
      <c r="AI407">
        <v>174.97499999999999</v>
      </c>
      <c r="AJ407">
        <v>12</v>
      </c>
      <c r="AK407">
        <v>32.167999999999992</v>
      </c>
      <c r="AL407">
        <v>4</v>
      </c>
      <c r="AM407">
        <v>0</v>
      </c>
      <c r="AN407">
        <v>0</v>
      </c>
      <c r="AO407" s="30">
        <v>82.347973458333328</v>
      </c>
      <c r="AP407" s="30">
        <v>207.14299999999997</v>
      </c>
      <c r="AQ407" s="30">
        <v>16</v>
      </c>
      <c r="AR407">
        <v>406.58136662499999</v>
      </c>
      <c r="AS407" s="20">
        <v>1022.739</v>
      </c>
      <c r="AT407">
        <v>134</v>
      </c>
      <c r="AU407">
        <v>12</v>
      </c>
      <c r="AV407" t="s">
        <v>1510</v>
      </c>
    </row>
    <row r="408" spans="1:48" hidden="1" x14ac:dyDescent="0.25">
      <c r="A408" t="s">
        <v>492</v>
      </c>
      <c r="B408" t="s">
        <v>210</v>
      </c>
      <c r="C408" t="s">
        <v>210</v>
      </c>
      <c r="D408" t="s">
        <v>494</v>
      </c>
      <c r="E408" s="31" t="s">
        <v>495</v>
      </c>
      <c r="F408">
        <v>2003</v>
      </c>
      <c r="G408" t="s">
        <v>493</v>
      </c>
      <c r="H408">
        <v>12119</v>
      </c>
      <c r="I408">
        <v>332220</v>
      </c>
      <c r="J408" t="s">
        <v>209</v>
      </c>
      <c r="K408" s="26" t="s">
        <v>374</v>
      </c>
      <c r="L408" t="b">
        <v>1</v>
      </c>
      <c r="M408" s="20" t="s">
        <v>1116</v>
      </c>
      <c r="N408" s="26">
        <v>44</v>
      </c>
      <c r="O408" t="s">
        <v>375</v>
      </c>
      <c r="P408">
        <v>62.9563889</v>
      </c>
      <c r="Q408">
        <v>-155.59583330000001</v>
      </c>
      <c r="S408" t="s">
        <v>21</v>
      </c>
      <c r="T408" s="40">
        <v>0.39614999999999995</v>
      </c>
      <c r="U408" s="40">
        <v>0.22475000000000001</v>
      </c>
      <c r="V408">
        <v>327.33676424999999</v>
      </c>
      <c r="W408">
        <v>826.29500000000007</v>
      </c>
      <c r="X408">
        <v>184</v>
      </c>
      <c r="Y408">
        <v>349.67288969999993</v>
      </c>
      <c r="Z408">
        <v>882.678</v>
      </c>
      <c r="AA408">
        <v>59</v>
      </c>
      <c r="AI408">
        <v>293.64699999999999</v>
      </c>
      <c r="AJ408">
        <v>12</v>
      </c>
      <c r="AK408">
        <v>574.428</v>
      </c>
      <c r="AL408">
        <v>11</v>
      </c>
      <c r="AM408">
        <v>0</v>
      </c>
      <c r="AN408">
        <v>0</v>
      </c>
      <c r="AO408" s="30">
        <v>343.88791124999995</v>
      </c>
      <c r="AP408" s="30">
        <v>868.07500000000005</v>
      </c>
      <c r="AQ408" s="30">
        <v>23</v>
      </c>
      <c r="AR408">
        <v>1020.8975651999999</v>
      </c>
      <c r="AS408" s="20">
        <v>2577.0479999999998</v>
      </c>
      <c r="AT408">
        <v>256</v>
      </c>
      <c r="AU408">
        <v>12</v>
      </c>
      <c r="AV408" t="s">
        <v>1510</v>
      </c>
    </row>
    <row r="409" spans="1:48" hidden="1" x14ac:dyDescent="0.25">
      <c r="A409" t="s">
        <v>636</v>
      </c>
      <c r="B409" t="s">
        <v>75</v>
      </c>
      <c r="C409" t="s">
        <v>75</v>
      </c>
      <c r="D409" t="s">
        <v>637</v>
      </c>
      <c r="E409" s="31" t="s">
        <v>638</v>
      </c>
      <c r="F409">
        <v>2003</v>
      </c>
      <c r="G409" t="s">
        <v>563</v>
      </c>
      <c r="H409">
        <v>221</v>
      </c>
      <c r="I409">
        <v>331450</v>
      </c>
      <c r="J409" t="s">
        <v>50</v>
      </c>
      <c r="K409" s="26" t="s">
        <v>458</v>
      </c>
      <c r="L409" t="b">
        <v>1</v>
      </c>
      <c r="M409" s="20" t="s">
        <v>1119</v>
      </c>
      <c r="N409" s="26">
        <v>169</v>
      </c>
      <c r="O409" t="s">
        <v>375</v>
      </c>
      <c r="P409">
        <v>60.388055600000001</v>
      </c>
      <c r="Q409">
        <v>-166.185</v>
      </c>
      <c r="S409" t="s">
        <v>21</v>
      </c>
      <c r="T409" s="40">
        <v>0.39287500000000003</v>
      </c>
      <c r="U409" s="40">
        <v>0.20884166666666662</v>
      </c>
      <c r="V409">
        <v>112.49700612500001</v>
      </c>
      <c r="W409">
        <v>286.34300000000002</v>
      </c>
      <c r="X409">
        <v>98</v>
      </c>
      <c r="Y409">
        <v>123.04294975000001</v>
      </c>
      <c r="Z409">
        <v>313.18599999999998</v>
      </c>
      <c r="AA409">
        <v>19</v>
      </c>
      <c r="AI409">
        <v>82.509000000000015</v>
      </c>
      <c r="AJ409">
        <v>10</v>
      </c>
      <c r="AK409">
        <v>114.285</v>
      </c>
      <c r="AL409">
        <v>8</v>
      </c>
      <c r="AM409">
        <v>0</v>
      </c>
      <c r="AN409">
        <v>0</v>
      </c>
      <c r="AO409" s="30">
        <v>77.315442750000017</v>
      </c>
      <c r="AP409" s="30">
        <v>196.79400000000001</v>
      </c>
      <c r="AQ409" s="30">
        <v>18</v>
      </c>
      <c r="AR409">
        <v>312.85539862500002</v>
      </c>
      <c r="AS409" s="20">
        <v>796.32299999999987</v>
      </c>
      <c r="AT409">
        <v>133</v>
      </c>
      <c r="AU409">
        <v>6</v>
      </c>
      <c r="AV409" t="s">
        <v>1510</v>
      </c>
    </row>
    <row r="410" spans="1:48" hidden="1" x14ac:dyDescent="0.25">
      <c r="A410" t="s">
        <v>411</v>
      </c>
      <c r="B410" t="s">
        <v>42</v>
      </c>
      <c r="C410" t="s">
        <v>42</v>
      </c>
      <c r="D410" t="s">
        <v>412</v>
      </c>
      <c r="E410" s="31" t="s">
        <v>413</v>
      </c>
      <c r="F410">
        <v>2003</v>
      </c>
      <c r="G410" t="s">
        <v>380</v>
      </c>
      <c r="H410">
        <v>219</v>
      </c>
      <c r="I410">
        <v>331160</v>
      </c>
      <c r="J410" t="s">
        <v>30</v>
      </c>
      <c r="K410" s="26" t="s">
        <v>374</v>
      </c>
      <c r="L410" t="b">
        <v>1</v>
      </c>
      <c r="M410" s="20" t="s">
        <v>1116</v>
      </c>
      <c r="N410" s="26">
        <v>2</v>
      </c>
      <c r="O410" t="s">
        <v>375</v>
      </c>
      <c r="P410">
        <v>62.921111099999997</v>
      </c>
      <c r="Q410">
        <v>-143.7691667</v>
      </c>
      <c r="S410" t="s">
        <v>21</v>
      </c>
      <c r="T410" s="40">
        <v>0.39703333333333335</v>
      </c>
      <c r="U410" s="40">
        <v>0.18965833333333335</v>
      </c>
      <c r="V410">
        <v>46.780055466666674</v>
      </c>
      <c r="W410">
        <v>117.82400000000001</v>
      </c>
      <c r="X410">
        <v>36</v>
      </c>
      <c r="Y410">
        <v>9.8309423666666671</v>
      </c>
      <c r="Z410">
        <v>24.760999999999999</v>
      </c>
      <c r="AA410">
        <v>7</v>
      </c>
      <c r="AI410">
        <v>110.78799999999997</v>
      </c>
      <c r="AJ410">
        <v>7</v>
      </c>
      <c r="AK410">
        <v>80.518000000000001</v>
      </c>
      <c r="AL410">
        <v>2</v>
      </c>
      <c r="AM410">
        <v>0</v>
      </c>
      <c r="AN410">
        <v>0</v>
      </c>
      <c r="AO410" s="30">
        <v>75.954858866666669</v>
      </c>
      <c r="AP410" s="30">
        <v>191.30599999999998</v>
      </c>
      <c r="AQ410" s="30">
        <v>9</v>
      </c>
      <c r="AR410">
        <v>132.56585670000001</v>
      </c>
      <c r="AS410" s="20">
        <v>333.89099999999996</v>
      </c>
      <c r="AT410">
        <v>52</v>
      </c>
      <c r="AU410">
        <v>12</v>
      </c>
      <c r="AV410" t="s">
        <v>1510</v>
      </c>
    </row>
    <row r="411" spans="1:48" hidden="1" x14ac:dyDescent="0.25">
      <c r="A411" t="s">
        <v>639</v>
      </c>
      <c r="B411" t="s">
        <v>76</v>
      </c>
      <c r="C411" s="19" t="s">
        <v>76</v>
      </c>
      <c r="D411" t="s">
        <v>640</v>
      </c>
      <c r="E411" s="21" t="s">
        <v>641</v>
      </c>
      <c r="F411" s="19">
        <v>2003</v>
      </c>
      <c r="G411" s="19" t="s">
        <v>563</v>
      </c>
      <c r="H411" s="19">
        <v>221</v>
      </c>
      <c r="I411" s="19">
        <v>331460</v>
      </c>
      <c r="J411" s="28" t="s">
        <v>50</v>
      </c>
      <c r="K411" s="19" t="s">
        <v>458</v>
      </c>
      <c r="L411" s="20" t="b">
        <v>1</v>
      </c>
      <c r="M411" s="20" t="s">
        <v>1119</v>
      </c>
      <c r="N411" s="19">
        <v>169</v>
      </c>
      <c r="O411" s="19" t="s">
        <v>375</v>
      </c>
      <c r="P411" s="20">
        <v>65.150411000000005</v>
      </c>
      <c r="Q411" s="20">
        <v>-149.34970799999999</v>
      </c>
      <c r="R411" s="19"/>
      <c r="S411" s="19" t="s">
        <v>21</v>
      </c>
      <c r="T411" s="37">
        <v>0.3933083333333332</v>
      </c>
      <c r="U411" s="37">
        <v>0.2107583333333333</v>
      </c>
      <c r="V411" s="20">
        <v>135.66227018333328</v>
      </c>
      <c r="W411" s="20">
        <v>344.92599999999999</v>
      </c>
      <c r="X411" s="20">
        <v>95</v>
      </c>
      <c r="Y411" s="20">
        <v>50.450053224999991</v>
      </c>
      <c r="Z411" s="20">
        <v>128.27100000000002</v>
      </c>
      <c r="AA411" s="20">
        <v>10</v>
      </c>
      <c r="AB411" s="20"/>
      <c r="AC411" s="20"/>
      <c r="AD411" s="20"/>
      <c r="AE411" s="20"/>
      <c r="AF411" s="20"/>
      <c r="AG411" s="20"/>
      <c r="AH411" s="20"/>
      <c r="AI411" s="20">
        <v>163.31800000000001</v>
      </c>
      <c r="AJ411" s="20">
        <v>7</v>
      </c>
      <c r="AK411" s="20">
        <v>3.6299999999999994</v>
      </c>
      <c r="AL411" s="20">
        <v>1</v>
      </c>
      <c r="AM411" s="20">
        <v>0</v>
      </c>
      <c r="AN411" s="20">
        <v>0</v>
      </c>
      <c r="AO411" s="30">
        <v>65.662039633333322</v>
      </c>
      <c r="AP411" s="30">
        <v>166.94800000000001</v>
      </c>
      <c r="AQ411" s="30">
        <v>8</v>
      </c>
      <c r="AR411" s="20">
        <v>251.77436304166659</v>
      </c>
      <c r="AS411" s="20">
        <v>640.14499999999998</v>
      </c>
      <c r="AT411" s="20">
        <v>111</v>
      </c>
      <c r="AU411">
        <v>12</v>
      </c>
      <c r="AV411" t="s">
        <v>1510</v>
      </c>
    </row>
    <row r="412" spans="1:48" hidden="1" x14ac:dyDescent="0.25">
      <c r="A412" t="s">
        <v>642</v>
      </c>
      <c r="B412" t="s">
        <v>77</v>
      </c>
      <c r="C412" s="19" t="s">
        <v>77</v>
      </c>
      <c r="D412" t="s">
        <v>643</v>
      </c>
      <c r="E412" s="21" t="s">
        <v>644</v>
      </c>
      <c r="F412" s="19">
        <v>2003</v>
      </c>
      <c r="G412" s="19" t="s">
        <v>563</v>
      </c>
      <c r="H412" s="19">
        <v>221</v>
      </c>
      <c r="I412" s="19">
        <v>331470</v>
      </c>
      <c r="J412" s="20" t="s">
        <v>50</v>
      </c>
      <c r="K412" s="19" t="s">
        <v>458</v>
      </c>
      <c r="L412" s="20" t="b">
        <v>1</v>
      </c>
      <c r="M412" s="20" t="s">
        <v>1119</v>
      </c>
      <c r="N412" s="19">
        <v>169</v>
      </c>
      <c r="O412" s="19" t="s">
        <v>375</v>
      </c>
      <c r="P412" s="20">
        <v>62.085555599999999</v>
      </c>
      <c r="Q412" s="20">
        <v>-163.72944440000001</v>
      </c>
      <c r="R412" s="19"/>
      <c r="S412" s="19" t="s">
        <v>21</v>
      </c>
      <c r="T412" s="37">
        <v>0.40214166666666662</v>
      </c>
      <c r="U412" s="37">
        <v>0.21086666666666667</v>
      </c>
      <c r="V412" s="20">
        <v>386.67208103333331</v>
      </c>
      <c r="W412" s="20">
        <v>961.53200000000004</v>
      </c>
      <c r="X412" s="20">
        <v>211</v>
      </c>
      <c r="Y412" s="20">
        <v>500.03300187500002</v>
      </c>
      <c r="Z412" s="20">
        <v>1243.4250000000002</v>
      </c>
      <c r="AA412" s="20">
        <v>21</v>
      </c>
      <c r="AB412" s="22"/>
      <c r="AC412" s="22"/>
      <c r="AD412" s="22"/>
      <c r="AE412" s="20"/>
      <c r="AF412" s="20"/>
      <c r="AG412" s="20"/>
      <c r="AH412" s="20"/>
      <c r="AI412" s="20">
        <v>280.68300000000005</v>
      </c>
      <c r="AJ412" s="20">
        <v>17</v>
      </c>
      <c r="AK412" s="20">
        <v>49.375</v>
      </c>
      <c r="AL412" s="20">
        <v>5</v>
      </c>
      <c r="AM412" s="20">
        <v>0</v>
      </c>
      <c r="AN412" s="20">
        <v>0</v>
      </c>
      <c r="AO412" s="30">
        <v>132.73007421666668</v>
      </c>
      <c r="AP412" s="30">
        <v>330.05800000000005</v>
      </c>
      <c r="AQ412" s="30">
        <v>22</v>
      </c>
      <c r="AR412" s="20">
        <v>1019.4351571249999</v>
      </c>
      <c r="AS412" s="20">
        <v>2535.0149999999999</v>
      </c>
      <c r="AT412" s="20">
        <v>254</v>
      </c>
      <c r="AU412">
        <v>12</v>
      </c>
      <c r="AV412" t="s">
        <v>1510</v>
      </c>
    </row>
    <row r="413" spans="1:48" hidden="1" x14ac:dyDescent="0.25">
      <c r="A413" t="s">
        <v>475</v>
      </c>
      <c r="B413" t="s">
        <v>1170</v>
      </c>
      <c r="C413" s="19" t="s">
        <v>218</v>
      </c>
      <c r="D413" t="s">
        <v>477</v>
      </c>
      <c r="E413" s="21" t="s">
        <v>478</v>
      </c>
      <c r="F413" s="19">
        <v>2003</v>
      </c>
      <c r="G413" s="19" t="s">
        <v>476</v>
      </c>
      <c r="H413" s="19">
        <v>13201</v>
      </c>
      <c r="I413" s="19">
        <v>332280</v>
      </c>
      <c r="J413" s="20" t="s">
        <v>217</v>
      </c>
      <c r="K413" s="19" t="s">
        <v>458</v>
      </c>
      <c r="L413" s="20" t="b">
        <v>1</v>
      </c>
      <c r="M413" s="20" t="s">
        <v>1119</v>
      </c>
      <c r="N413" s="19">
        <v>22</v>
      </c>
      <c r="O413" s="19" t="s">
        <v>375</v>
      </c>
      <c r="P413" s="20">
        <v>58.728333300000003</v>
      </c>
      <c r="Q413" s="20">
        <v>-157.01388890000001</v>
      </c>
      <c r="R413" s="19"/>
      <c r="S413" s="19" t="s">
        <v>21</v>
      </c>
      <c r="T413" s="37">
        <v>0.22906666666666667</v>
      </c>
      <c r="U413" s="37">
        <v>0.15290000000000001</v>
      </c>
      <c r="V413" s="20">
        <v>852.61866080000004</v>
      </c>
      <c r="W413" s="20">
        <v>3722.1420000000003</v>
      </c>
      <c r="X413" s="20">
        <v>709</v>
      </c>
      <c r="Y413" s="20">
        <v>1835.6055754666668</v>
      </c>
      <c r="Z413" s="20">
        <v>8013.4120000000003</v>
      </c>
      <c r="AA413" s="20">
        <v>255</v>
      </c>
      <c r="AB413" s="20"/>
      <c r="AC413" s="20"/>
      <c r="AD413" s="20"/>
      <c r="AE413" s="22"/>
      <c r="AF413" s="22"/>
      <c r="AG413" s="22"/>
      <c r="AH413" s="22"/>
      <c r="AI413" s="22">
        <v>1104.1160000000002</v>
      </c>
      <c r="AJ413" s="22">
        <v>43</v>
      </c>
      <c r="AK413" s="22">
        <v>5481.78</v>
      </c>
      <c r="AL413" s="22">
        <v>110</v>
      </c>
      <c r="AM413" s="22">
        <v>0</v>
      </c>
      <c r="AN413" s="22">
        <v>0</v>
      </c>
      <c r="AO413" s="30">
        <v>1508.6092437333332</v>
      </c>
      <c r="AP413" s="30">
        <v>6585.8959999999997</v>
      </c>
      <c r="AQ413" s="30">
        <v>153</v>
      </c>
      <c r="AR413" s="20">
        <v>4196.8334800000002</v>
      </c>
      <c r="AS413" s="20">
        <v>18321.450000000004</v>
      </c>
      <c r="AT413" s="20">
        <v>1114</v>
      </c>
      <c r="AU413">
        <v>12</v>
      </c>
      <c r="AV413" t="s">
        <v>1510</v>
      </c>
    </row>
    <row r="414" spans="1:48" hidden="1" x14ac:dyDescent="0.25">
      <c r="A414" t="s">
        <v>821</v>
      </c>
      <c r="B414" t="s">
        <v>220</v>
      </c>
      <c r="C414" s="19" t="s">
        <v>220</v>
      </c>
      <c r="D414" s="19" t="s">
        <v>490</v>
      </c>
      <c r="E414" s="21" t="s">
        <v>491</v>
      </c>
      <c r="F414" s="19">
        <v>2003</v>
      </c>
      <c r="G414" s="19" t="s">
        <v>822</v>
      </c>
      <c r="H414" s="19">
        <v>13211</v>
      </c>
      <c r="I414" s="19">
        <v>332290</v>
      </c>
      <c r="J414" s="20" t="s">
        <v>219</v>
      </c>
      <c r="K414" s="19" t="s">
        <v>458</v>
      </c>
      <c r="L414" s="20" t="b">
        <v>1</v>
      </c>
      <c r="M414" s="20" t="s">
        <v>1116</v>
      </c>
      <c r="N414" s="19">
        <v>319</v>
      </c>
      <c r="O414" s="19" t="s">
        <v>375</v>
      </c>
      <c r="P414" s="20">
        <v>60.696666700000002</v>
      </c>
      <c r="Q414" s="20">
        <v>-161.9519444</v>
      </c>
      <c r="R414" s="19"/>
      <c r="S414" s="19" t="s">
        <v>21</v>
      </c>
      <c r="T414" s="37">
        <v>0.58423333333333327</v>
      </c>
      <c r="U414" s="37">
        <v>0.26264999999999999</v>
      </c>
      <c r="V414" s="20">
        <v>222.92065489999996</v>
      </c>
      <c r="W414" s="20">
        <v>381.56099999999998</v>
      </c>
      <c r="X414" s="20">
        <v>103</v>
      </c>
      <c r="Y414" s="20">
        <v>51.23258946666666</v>
      </c>
      <c r="Z414" s="20">
        <v>87.691999999999993</v>
      </c>
      <c r="AA414" s="20">
        <v>8</v>
      </c>
      <c r="AB414" s="20"/>
      <c r="AC414" s="20"/>
      <c r="AD414" s="20"/>
      <c r="AE414" s="20"/>
      <c r="AF414" s="20"/>
      <c r="AG414" s="20"/>
      <c r="AH414" s="20"/>
      <c r="AI414" s="20">
        <v>33.814999999999998</v>
      </c>
      <c r="AJ414" s="20">
        <v>5</v>
      </c>
      <c r="AK414" s="20">
        <v>24.050999999999998</v>
      </c>
      <c r="AL414" s="20">
        <v>6</v>
      </c>
      <c r="AM414" s="20">
        <v>25.708000000000002</v>
      </c>
      <c r="AN414" s="20">
        <v>3</v>
      </c>
      <c r="AO414" s="30">
        <v>33.807246066666664</v>
      </c>
      <c r="AP414" s="30">
        <v>57.866</v>
      </c>
      <c r="AQ414" s="30">
        <v>11</v>
      </c>
      <c r="AR414" s="20">
        <v>307.96049043333329</v>
      </c>
      <c r="AS414" s="20">
        <v>552.827</v>
      </c>
      <c r="AT414" s="20">
        <v>125</v>
      </c>
      <c r="AU414">
        <v>12</v>
      </c>
      <c r="AV414" t="s">
        <v>1510</v>
      </c>
    </row>
    <row r="415" spans="1:48" hidden="1" x14ac:dyDescent="0.25">
      <c r="A415" t="s">
        <v>1003</v>
      </c>
      <c r="B415" t="s">
        <v>222</v>
      </c>
      <c r="C415" t="s">
        <v>222</v>
      </c>
      <c r="D415" t="s">
        <v>1005</v>
      </c>
      <c r="E415" s="31" t="s">
        <v>1006</v>
      </c>
      <c r="F415">
        <v>2003</v>
      </c>
      <c r="G415" t="s">
        <v>1004</v>
      </c>
      <c r="H415" t="s">
        <v>582</v>
      </c>
      <c r="I415">
        <v>332300</v>
      </c>
      <c r="J415" t="s">
        <v>221</v>
      </c>
      <c r="K415" s="26" t="s">
        <v>458</v>
      </c>
      <c r="L415" t="b">
        <v>1</v>
      </c>
      <c r="M415" s="20" t="s">
        <v>1118</v>
      </c>
      <c r="N415" s="26">
        <v>625</v>
      </c>
      <c r="O415" t="s">
        <v>375</v>
      </c>
      <c r="P415">
        <v>60.708055600000002</v>
      </c>
      <c r="Q415">
        <v>-161.76611109999999</v>
      </c>
      <c r="S415" t="s">
        <v>21</v>
      </c>
      <c r="T415" s="40">
        <v>0.37500000000000006</v>
      </c>
      <c r="U415" s="40">
        <v>0.18792500000000001</v>
      </c>
      <c r="V415">
        <v>160.41075000000004</v>
      </c>
      <c r="W415">
        <v>427.76200000000006</v>
      </c>
      <c r="X415">
        <v>99</v>
      </c>
      <c r="Y415">
        <v>79.026375000000016</v>
      </c>
      <c r="Z415">
        <v>210.73699999999999</v>
      </c>
      <c r="AA415">
        <v>5</v>
      </c>
      <c r="AI415">
        <v>29.726000000000003</v>
      </c>
      <c r="AJ415">
        <v>7</v>
      </c>
      <c r="AK415">
        <v>11.714999999999998</v>
      </c>
      <c r="AL415">
        <v>4</v>
      </c>
      <c r="AM415">
        <v>59.555000000000007</v>
      </c>
      <c r="AN415">
        <v>11</v>
      </c>
      <c r="AO415" s="30">
        <v>15.540375000000003</v>
      </c>
      <c r="AP415" s="30">
        <v>41.441000000000003</v>
      </c>
      <c r="AQ415" s="30">
        <v>11</v>
      </c>
      <c r="AR415">
        <v>254.97750000000005</v>
      </c>
      <c r="AS415" s="20">
        <v>739.495</v>
      </c>
      <c r="AT415">
        <v>123</v>
      </c>
      <c r="AU415">
        <v>12</v>
      </c>
      <c r="AV415" t="s">
        <v>1510</v>
      </c>
    </row>
    <row r="416" spans="1:48" hidden="1" x14ac:dyDescent="0.25">
      <c r="A416" t="s">
        <v>414</v>
      </c>
      <c r="B416" t="s">
        <v>43</v>
      </c>
      <c r="C416" s="19" t="s">
        <v>43</v>
      </c>
      <c r="D416" t="s">
        <v>415</v>
      </c>
      <c r="E416" s="21" t="s">
        <v>416</v>
      </c>
      <c r="F416" s="19">
        <v>2003</v>
      </c>
      <c r="G416" s="19" t="s">
        <v>380</v>
      </c>
      <c r="H416" s="19">
        <v>219</v>
      </c>
      <c r="I416" s="19">
        <v>331170</v>
      </c>
      <c r="J416" t="s">
        <v>30</v>
      </c>
      <c r="K416" s="19" t="s">
        <v>374</v>
      </c>
      <c r="L416" s="20" t="b">
        <v>1</v>
      </c>
      <c r="M416" s="20" t="s">
        <v>1116</v>
      </c>
      <c r="N416" s="19">
        <v>2</v>
      </c>
      <c r="O416" s="19" t="s">
        <v>375</v>
      </c>
      <c r="P416" s="20">
        <v>55.873611099999998</v>
      </c>
      <c r="Q416" s="20">
        <v>-133.18472220000001</v>
      </c>
      <c r="R416" s="19"/>
      <c r="S416" s="19" t="s">
        <v>21</v>
      </c>
      <c r="T416" s="37">
        <v>0.28712500000000002</v>
      </c>
      <c r="U416" s="37">
        <v>0.16085833333333335</v>
      </c>
      <c r="V416" s="20">
        <v>75.132285875000008</v>
      </c>
      <c r="W416" s="20">
        <v>261.67099999999999</v>
      </c>
      <c r="X416" s="20">
        <v>53</v>
      </c>
      <c r="Y416" s="20">
        <v>24.29020075</v>
      </c>
      <c r="Z416" s="20">
        <v>84.597999999999999</v>
      </c>
      <c r="AA416" s="20">
        <v>7</v>
      </c>
      <c r="AB416" s="22"/>
      <c r="AC416" s="22"/>
      <c r="AD416" s="22"/>
      <c r="AE416" s="20"/>
      <c r="AF416" s="20"/>
      <c r="AG416" s="20"/>
      <c r="AH416" s="20"/>
      <c r="AI416" s="20">
        <v>0</v>
      </c>
      <c r="AJ416" s="20">
        <v>0</v>
      </c>
      <c r="AK416" s="20">
        <v>62.160999999999994</v>
      </c>
      <c r="AL416" s="20">
        <v>8</v>
      </c>
      <c r="AM416" s="20">
        <v>0</v>
      </c>
      <c r="AN416" s="20">
        <v>0</v>
      </c>
      <c r="AO416" s="30">
        <v>17.847977125</v>
      </c>
      <c r="AP416" s="30">
        <v>62.160999999999994</v>
      </c>
      <c r="AQ416" s="30">
        <v>8</v>
      </c>
      <c r="AR416" s="20">
        <v>117.27046375</v>
      </c>
      <c r="AS416" s="20">
        <v>408.42999999999995</v>
      </c>
      <c r="AT416" s="20">
        <v>66</v>
      </c>
      <c r="AU416">
        <v>12</v>
      </c>
      <c r="AV416" t="s">
        <v>1510</v>
      </c>
    </row>
    <row r="417" spans="1:48" hidden="1" x14ac:dyDescent="0.25">
      <c r="A417" t="s">
        <v>991</v>
      </c>
      <c r="B417" t="s">
        <v>20</v>
      </c>
      <c r="C417" t="s">
        <v>20</v>
      </c>
      <c r="D417" t="s">
        <v>993</v>
      </c>
      <c r="E417" s="31" t="s">
        <v>994</v>
      </c>
      <c r="F417">
        <v>2003</v>
      </c>
      <c r="G417" t="s">
        <v>992</v>
      </c>
      <c r="H417" t="s">
        <v>582</v>
      </c>
      <c r="I417">
        <v>331010</v>
      </c>
      <c r="J417" t="s">
        <v>19</v>
      </c>
      <c r="K417" s="26" t="s">
        <v>458</v>
      </c>
      <c r="L417" t="b">
        <v>1</v>
      </c>
      <c r="M417" s="20" t="s">
        <v>1118</v>
      </c>
      <c r="N417" s="26">
        <v>449</v>
      </c>
      <c r="O417" t="s">
        <v>375</v>
      </c>
      <c r="P417">
        <v>56.945555599999999</v>
      </c>
      <c r="Q417">
        <v>-154.17027780000001</v>
      </c>
      <c r="S417" t="s">
        <v>21</v>
      </c>
      <c r="T417" s="40">
        <v>0.37000000000000005</v>
      </c>
      <c r="U417" s="40">
        <v>0.20499999999999999</v>
      </c>
      <c r="V417">
        <v>0</v>
      </c>
      <c r="W417">
        <v>0</v>
      </c>
      <c r="X417">
        <v>33</v>
      </c>
      <c r="Y417">
        <v>0</v>
      </c>
      <c r="Z417">
        <v>0</v>
      </c>
      <c r="AA417">
        <v>3</v>
      </c>
      <c r="AI417">
        <v>0</v>
      </c>
      <c r="AJ417">
        <v>6</v>
      </c>
      <c r="AK417">
        <v>0</v>
      </c>
      <c r="AL417">
        <v>1</v>
      </c>
      <c r="AM417">
        <v>0</v>
      </c>
      <c r="AN417">
        <v>0</v>
      </c>
      <c r="AO417" s="30">
        <v>0</v>
      </c>
      <c r="AP417" s="30">
        <v>0</v>
      </c>
      <c r="AQ417" s="30">
        <v>7</v>
      </c>
      <c r="AR417">
        <v>0</v>
      </c>
      <c r="AS417" s="20">
        <v>0</v>
      </c>
      <c r="AT417">
        <v>43</v>
      </c>
      <c r="AU417">
        <v>12</v>
      </c>
      <c r="AV417" t="s">
        <v>1510</v>
      </c>
    </row>
    <row r="418" spans="1:48" hidden="1" x14ac:dyDescent="0.25">
      <c r="A418" t="s">
        <v>847</v>
      </c>
      <c r="B418" t="s">
        <v>228</v>
      </c>
      <c r="C418" s="19" t="s">
        <v>228</v>
      </c>
      <c r="D418" t="s">
        <v>849</v>
      </c>
      <c r="E418" s="21" t="s">
        <v>850</v>
      </c>
      <c r="F418" s="19">
        <v>2003</v>
      </c>
      <c r="G418" s="19" t="s">
        <v>848</v>
      </c>
      <c r="H418" s="19">
        <v>13477</v>
      </c>
      <c r="I418" s="19">
        <v>332320</v>
      </c>
      <c r="J418" s="20" t="s">
        <v>227</v>
      </c>
      <c r="K418" s="19" t="s">
        <v>458</v>
      </c>
      <c r="L418" s="20" t="b">
        <v>1</v>
      </c>
      <c r="M418" s="20" t="s">
        <v>1119</v>
      </c>
      <c r="N418" s="19">
        <v>340</v>
      </c>
      <c r="O418" s="19" t="s">
        <v>375</v>
      </c>
      <c r="P418" s="20">
        <v>56.000615199999999</v>
      </c>
      <c r="Q418" s="20">
        <v>-161.206974</v>
      </c>
      <c r="R418" s="19"/>
      <c r="S418" s="19" t="s">
        <v>21</v>
      </c>
      <c r="T418" s="37">
        <v>0.42</v>
      </c>
      <c r="U418" s="37">
        <v>0.18690833333333332</v>
      </c>
      <c r="V418" s="20">
        <v>84.451499999999996</v>
      </c>
      <c r="W418" s="20">
        <v>201.07499999999999</v>
      </c>
      <c r="X418" s="20">
        <v>52</v>
      </c>
      <c r="Y418" s="20">
        <v>49.898939999999989</v>
      </c>
      <c r="Z418" s="20">
        <v>118.80699999999997</v>
      </c>
      <c r="AA418" s="20">
        <v>11</v>
      </c>
      <c r="AB418" s="20"/>
      <c r="AC418" s="20"/>
      <c r="AD418" s="20"/>
      <c r="AE418" s="20"/>
      <c r="AF418" s="20"/>
      <c r="AG418" s="20"/>
      <c r="AH418" s="20"/>
      <c r="AI418" s="20">
        <v>22.056999999999999</v>
      </c>
      <c r="AJ418" s="20">
        <v>6</v>
      </c>
      <c r="AK418" s="20">
        <v>6.4960000000000004</v>
      </c>
      <c r="AL418" s="20">
        <v>1</v>
      </c>
      <c r="AM418" s="20">
        <v>0</v>
      </c>
      <c r="AN418" s="20">
        <v>0</v>
      </c>
      <c r="AO418" s="30">
        <v>11.992259999999998</v>
      </c>
      <c r="AP418" s="30">
        <v>28.552999999999997</v>
      </c>
      <c r="AQ418" s="30">
        <v>7</v>
      </c>
      <c r="AR418" s="20">
        <v>146.34269999999998</v>
      </c>
      <c r="AS418" s="20">
        <v>348.435</v>
      </c>
      <c r="AT418" s="20">
        <v>70</v>
      </c>
      <c r="AU418">
        <v>12</v>
      </c>
      <c r="AV418" t="s">
        <v>1510</v>
      </c>
    </row>
    <row r="419" spans="1:48" hidden="1" x14ac:dyDescent="0.25">
      <c r="A419" t="s">
        <v>645</v>
      </c>
      <c r="B419" t="s">
        <v>78</v>
      </c>
      <c r="C419" t="s">
        <v>78</v>
      </c>
      <c r="D419" t="s">
        <v>646</v>
      </c>
      <c r="E419" s="31" t="s">
        <v>647</v>
      </c>
      <c r="F419">
        <v>2003</v>
      </c>
      <c r="G419" t="s">
        <v>563</v>
      </c>
      <c r="H419">
        <v>221</v>
      </c>
      <c r="I419">
        <v>331480</v>
      </c>
      <c r="J419" t="s">
        <v>50</v>
      </c>
      <c r="K419" s="26" t="s">
        <v>458</v>
      </c>
      <c r="L419" t="b">
        <v>1</v>
      </c>
      <c r="M419" s="20" t="s">
        <v>1119</v>
      </c>
      <c r="N419" s="26">
        <v>169</v>
      </c>
      <c r="O419" t="s">
        <v>375</v>
      </c>
      <c r="P419">
        <v>59.4527778</v>
      </c>
      <c r="Q419">
        <v>-157.31194439999999</v>
      </c>
      <c r="S419" t="s">
        <v>21</v>
      </c>
      <c r="T419" s="40">
        <v>0.40758333333333319</v>
      </c>
      <c r="U419" s="40">
        <v>0.21392499999999995</v>
      </c>
      <c r="V419">
        <v>240.10815683333323</v>
      </c>
      <c r="W419">
        <v>589.10199999999998</v>
      </c>
      <c r="X419">
        <v>115</v>
      </c>
      <c r="Y419">
        <v>176.62134649999996</v>
      </c>
      <c r="Z419">
        <v>433.33800000000002</v>
      </c>
      <c r="AA419">
        <v>8</v>
      </c>
      <c r="AI419">
        <v>118.768</v>
      </c>
      <c r="AJ419">
        <v>10</v>
      </c>
      <c r="AK419">
        <v>11.628999999999998</v>
      </c>
      <c r="AL419">
        <v>2</v>
      </c>
      <c r="AM419">
        <v>0</v>
      </c>
      <c r="AN419">
        <v>0</v>
      </c>
      <c r="AO419" s="30">
        <v>53.147643916666645</v>
      </c>
      <c r="AP419" s="30">
        <v>130.39699999999999</v>
      </c>
      <c r="AQ419" s="30">
        <v>12</v>
      </c>
      <c r="AR419">
        <v>469.87714724999984</v>
      </c>
      <c r="AS419" s="20">
        <v>1152.837</v>
      </c>
      <c r="AT419">
        <v>135</v>
      </c>
      <c r="AU419">
        <v>12</v>
      </c>
      <c r="AV419" t="s">
        <v>1510</v>
      </c>
    </row>
    <row r="420" spans="1:48" hidden="1" x14ac:dyDescent="0.25">
      <c r="A420" t="s">
        <v>917</v>
      </c>
      <c r="B420" t="s">
        <v>301</v>
      </c>
      <c r="C420" t="s">
        <v>301</v>
      </c>
      <c r="D420" t="s">
        <v>919</v>
      </c>
      <c r="E420" s="31" t="s">
        <v>920</v>
      </c>
      <c r="F420">
        <v>2003</v>
      </c>
      <c r="G420" t="s">
        <v>918</v>
      </c>
      <c r="H420" t="s">
        <v>582</v>
      </c>
      <c r="I420">
        <v>332870</v>
      </c>
      <c r="J420" t="s">
        <v>300</v>
      </c>
      <c r="K420" s="26" t="s">
        <v>458</v>
      </c>
      <c r="L420" t="b">
        <v>1</v>
      </c>
      <c r="M420" s="20" t="s">
        <v>1116</v>
      </c>
      <c r="N420" s="26">
        <v>375</v>
      </c>
      <c r="O420" t="s">
        <v>375</v>
      </c>
      <c r="P420">
        <v>60.942777800000002</v>
      </c>
      <c r="Q420">
        <v>-164.62944440000001</v>
      </c>
      <c r="S420" t="s">
        <v>21</v>
      </c>
      <c r="T420" s="40">
        <v>0.52166666666666661</v>
      </c>
      <c r="U420" s="40">
        <v>0.29319999999999996</v>
      </c>
      <c r="V420">
        <v>136.49617000000001</v>
      </c>
      <c r="W420">
        <v>261.65400000000005</v>
      </c>
      <c r="X420">
        <v>69</v>
      </c>
      <c r="Y420">
        <v>34.385136666666661</v>
      </c>
      <c r="Z420">
        <v>65.914000000000001</v>
      </c>
      <c r="AA420">
        <v>10</v>
      </c>
      <c r="AI420">
        <v>21.882999999999999</v>
      </c>
      <c r="AJ420">
        <v>3</v>
      </c>
      <c r="AK420">
        <v>5.1370000000000005</v>
      </c>
      <c r="AL420">
        <v>3</v>
      </c>
      <c r="AM420">
        <v>5.2629999999999999</v>
      </c>
      <c r="AN420">
        <v>4</v>
      </c>
      <c r="AO420" s="30">
        <v>14.095433333333332</v>
      </c>
      <c r="AP420" s="30">
        <v>27.02</v>
      </c>
      <c r="AQ420" s="30">
        <v>6</v>
      </c>
      <c r="AR420">
        <v>184.97674000000001</v>
      </c>
      <c r="AS420" s="20">
        <v>359.851</v>
      </c>
      <c r="AT420">
        <v>88</v>
      </c>
      <c r="AU420">
        <v>12</v>
      </c>
      <c r="AV420" t="s">
        <v>1510</v>
      </c>
    </row>
    <row r="421" spans="1:48" hidden="1" x14ac:dyDescent="0.25">
      <c r="A421" t="s">
        <v>650</v>
      </c>
      <c r="B421" t="s">
        <v>79</v>
      </c>
      <c r="C421" t="s">
        <v>79</v>
      </c>
      <c r="D421" t="s">
        <v>651</v>
      </c>
      <c r="E421" s="31" t="s">
        <v>652</v>
      </c>
      <c r="F421">
        <v>2003</v>
      </c>
      <c r="G421" t="s">
        <v>563</v>
      </c>
      <c r="H421">
        <v>221</v>
      </c>
      <c r="I421">
        <v>331490</v>
      </c>
      <c r="J421" t="s">
        <v>50</v>
      </c>
      <c r="K421" s="26" t="s">
        <v>458</v>
      </c>
      <c r="L421" t="b">
        <v>1</v>
      </c>
      <c r="M421" s="20" t="s">
        <v>1119</v>
      </c>
      <c r="N421" s="26">
        <v>169</v>
      </c>
      <c r="O421" t="s">
        <v>375</v>
      </c>
      <c r="P421">
        <v>60.479444399999998</v>
      </c>
      <c r="Q421">
        <v>-164.72388889999999</v>
      </c>
      <c r="S421" t="s">
        <v>21</v>
      </c>
      <c r="T421" s="40">
        <v>0.45334166666666659</v>
      </c>
      <c r="U421" s="40">
        <v>0.22275</v>
      </c>
      <c r="V421">
        <v>105.46495199166667</v>
      </c>
      <c r="W421">
        <v>232.63900000000004</v>
      </c>
      <c r="X421">
        <v>52</v>
      </c>
      <c r="Y421">
        <v>100.10282675833332</v>
      </c>
      <c r="Z421">
        <v>220.81100000000001</v>
      </c>
      <c r="AA421">
        <v>12</v>
      </c>
      <c r="AI421">
        <v>56.881999999999998</v>
      </c>
      <c r="AJ421">
        <v>11</v>
      </c>
      <c r="AK421">
        <v>2.5510000000000002</v>
      </c>
      <c r="AL421">
        <v>1</v>
      </c>
      <c r="AM421">
        <v>0</v>
      </c>
      <c r="AN421">
        <v>0</v>
      </c>
      <c r="AO421" s="30">
        <v>26.943455274999994</v>
      </c>
      <c r="AP421" s="30">
        <v>59.433</v>
      </c>
      <c r="AQ421" s="30">
        <v>12</v>
      </c>
      <c r="AR421">
        <v>232.51123402499996</v>
      </c>
      <c r="AS421" s="20">
        <v>512.88300000000004</v>
      </c>
      <c r="AT421">
        <v>71</v>
      </c>
      <c r="AU421">
        <v>12</v>
      </c>
      <c r="AV421" t="s">
        <v>1510</v>
      </c>
    </row>
    <row r="422" spans="1:48" hidden="1" x14ac:dyDescent="0.25">
      <c r="A422" t="s">
        <v>958</v>
      </c>
      <c r="B422" t="s">
        <v>232</v>
      </c>
      <c r="C422" t="s">
        <v>232</v>
      </c>
      <c r="D422" t="s">
        <v>960</v>
      </c>
      <c r="E422" s="31" t="s">
        <v>961</v>
      </c>
      <c r="F422">
        <v>2003</v>
      </c>
      <c r="G422" t="s">
        <v>959</v>
      </c>
      <c r="H422" t="s">
        <v>582</v>
      </c>
      <c r="I422">
        <v>332330</v>
      </c>
      <c r="J422" t="s">
        <v>231</v>
      </c>
      <c r="K422" s="26" t="s">
        <v>458</v>
      </c>
      <c r="L422" t="b">
        <v>1</v>
      </c>
      <c r="M422" s="20" t="s">
        <v>1118</v>
      </c>
      <c r="N422" s="26">
        <v>416</v>
      </c>
      <c r="O422" t="s">
        <v>375</v>
      </c>
      <c r="P422">
        <v>63.013333299999999</v>
      </c>
      <c r="Q422">
        <v>-154.375</v>
      </c>
      <c r="S422" t="s">
        <v>21</v>
      </c>
      <c r="T422" s="40">
        <v>0.5</v>
      </c>
      <c r="U422" s="40">
        <v>0.30172499999999997</v>
      </c>
      <c r="V422">
        <v>77.479500000000002</v>
      </c>
      <c r="W422">
        <v>154.959</v>
      </c>
      <c r="X422">
        <v>41</v>
      </c>
      <c r="Y422">
        <v>53.968999999999994</v>
      </c>
      <c r="Z422">
        <v>107.93799999999999</v>
      </c>
      <c r="AA422">
        <v>7</v>
      </c>
      <c r="AI422">
        <v>107.52000000000001</v>
      </c>
      <c r="AJ422">
        <v>6</v>
      </c>
      <c r="AK422">
        <v>7.9049999999999985</v>
      </c>
      <c r="AL422">
        <v>3</v>
      </c>
      <c r="AM422">
        <v>0</v>
      </c>
      <c r="AN422">
        <v>0</v>
      </c>
      <c r="AO422" s="30">
        <v>57.712500000000006</v>
      </c>
      <c r="AP422" s="30">
        <v>115.42500000000001</v>
      </c>
      <c r="AQ422" s="30">
        <v>9</v>
      </c>
      <c r="AR422">
        <v>189.161</v>
      </c>
      <c r="AS422" s="20">
        <v>378.322</v>
      </c>
      <c r="AT422">
        <v>57</v>
      </c>
      <c r="AU422">
        <v>12</v>
      </c>
      <c r="AV422" t="s">
        <v>1510</v>
      </c>
    </row>
    <row r="423" spans="1:48" hidden="1" x14ac:dyDescent="0.25">
      <c r="A423" t="s">
        <v>754</v>
      </c>
      <c r="B423" t="s">
        <v>295</v>
      </c>
      <c r="C423" t="s">
        <v>295</v>
      </c>
      <c r="D423" t="s">
        <v>756</v>
      </c>
      <c r="E423" s="31" t="s">
        <v>757</v>
      </c>
      <c r="F423">
        <v>2003</v>
      </c>
      <c r="G423" t="s">
        <v>755</v>
      </c>
      <c r="H423" t="s">
        <v>582</v>
      </c>
      <c r="I423">
        <v>332740</v>
      </c>
      <c r="J423" t="s">
        <v>294</v>
      </c>
      <c r="K423" s="26" t="s">
        <v>458</v>
      </c>
      <c r="L423" t="b">
        <v>1</v>
      </c>
      <c r="M423" s="20" t="s">
        <v>1116</v>
      </c>
      <c r="N423" s="26">
        <v>242</v>
      </c>
      <c r="O423" t="s">
        <v>375</v>
      </c>
      <c r="P423">
        <v>52.938055599999998</v>
      </c>
      <c r="Q423">
        <v>-168.8677778</v>
      </c>
      <c r="S423" t="s">
        <v>21</v>
      </c>
      <c r="T423" s="40">
        <v>0.39999999999999997</v>
      </c>
      <c r="U423" s="40">
        <v>0.21272499999999997</v>
      </c>
      <c r="V423">
        <v>24.588799999999996</v>
      </c>
      <c r="W423">
        <v>61.471999999999994</v>
      </c>
      <c r="X423">
        <v>16</v>
      </c>
      <c r="Y423">
        <v>32.409199999999998</v>
      </c>
      <c r="Z423">
        <v>81.02300000000001</v>
      </c>
      <c r="AA423">
        <v>7</v>
      </c>
      <c r="AI423">
        <v>20.725000000000001</v>
      </c>
      <c r="AJ423">
        <v>6</v>
      </c>
      <c r="AK423">
        <v>0</v>
      </c>
      <c r="AL423">
        <v>0</v>
      </c>
      <c r="AM423">
        <v>0</v>
      </c>
      <c r="AN423">
        <v>0</v>
      </c>
      <c r="AO423" s="30">
        <v>8.2899999999999991</v>
      </c>
      <c r="AP423" s="30">
        <v>20.725000000000001</v>
      </c>
      <c r="AQ423" s="30">
        <v>6</v>
      </c>
      <c r="AR423">
        <v>65.287999999999997</v>
      </c>
      <c r="AS423" s="20">
        <v>163.22000000000003</v>
      </c>
      <c r="AT423">
        <v>29</v>
      </c>
      <c r="AU423">
        <v>12</v>
      </c>
      <c r="AV423" t="s">
        <v>1510</v>
      </c>
    </row>
    <row r="424" spans="1:48" hidden="1" x14ac:dyDescent="0.25">
      <c r="A424" t="s">
        <v>653</v>
      </c>
      <c r="B424" t="s">
        <v>80</v>
      </c>
      <c r="C424" t="s">
        <v>80</v>
      </c>
      <c r="D424" t="s">
        <v>654</v>
      </c>
      <c r="E424" s="31" t="s">
        <v>655</v>
      </c>
      <c r="F424">
        <v>2003</v>
      </c>
      <c r="G424" t="s">
        <v>563</v>
      </c>
      <c r="H424">
        <v>221</v>
      </c>
      <c r="I424">
        <v>331500</v>
      </c>
      <c r="J424" t="s">
        <v>50</v>
      </c>
      <c r="K424" s="26" t="s">
        <v>458</v>
      </c>
      <c r="L424" t="b">
        <v>1</v>
      </c>
      <c r="M424" s="20" t="s">
        <v>1119</v>
      </c>
      <c r="N424" s="26">
        <v>169</v>
      </c>
      <c r="O424" t="s">
        <v>375</v>
      </c>
      <c r="P424">
        <v>67.571111099999996</v>
      </c>
      <c r="Q424">
        <v>-162.9652778</v>
      </c>
      <c r="S424" t="s">
        <v>21</v>
      </c>
      <c r="T424" s="40">
        <v>0.5560750000000001</v>
      </c>
      <c r="U424" s="40">
        <v>0.25239166666666663</v>
      </c>
      <c r="V424">
        <v>352.48815745000002</v>
      </c>
      <c r="W424">
        <v>633.88599999999997</v>
      </c>
      <c r="X424">
        <v>113</v>
      </c>
      <c r="Y424">
        <v>280.53427675</v>
      </c>
      <c r="Z424">
        <v>504.48999999999995</v>
      </c>
      <c r="AA424">
        <v>10</v>
      </c>
      <c r="AI424">
        <v>183.85100000000003</v>
      </c>
      <c r="AJ424">
        <v>12</v>
      </c>
      <c r="AK424">
        <v>63.283999999999999</v>
      </c>
      <c r="AL424">
        <v>6</v>
      </c>
      <c r="AM424">
        <v>0</v>
      </c>
      <c r="AN424">
        <v>0</v>
      </c>
      <c r="AO424" s="30">
        <v>137.42559512500003</v>
      </c>
      <c r="AP424" s="30">
        <v>247.13500000000002</v>
      </c>
      <c r="AQ424" s="30">
        <v>18</v>
      </c>
      <c r="AR424">
        <v>770.44802932500011</v>
      </c>
      <c r="AS424" s="20">
        <v>1385.511</v>
      </c>
      <c r="AT424">
        <v>140</v>
      </c>
      <c r="AU424">
        <v>6</v>
      </c>
      <c r="AV424" t="s">
        <v>1510</v>
      </c>
    </row>
    <row r="425" spans="1:48" hidden="1" x14ac:dyDescent="0.25">
      <c r="A425" t="s">
        <v>554</v>
      </c>
      <c r="B425" t="s">
        <v>234</v>
      </c>
      <c r="C425" t="s">
        <v>234</v>
      </c>
      <c r="D425" t="s">
        <v>556</v>
      </c>
      <c r="E425" s="31" t="s">
        <v>557</v>
      </c>
      <c r="F425">
        <v>2003</v>
      </c>
      <c r="G425" t="s">
        <v>555</v>
      </c>
      <c r="H425">
        <v>13642</v>
      </c>
      <c r="I425">
        <v>332340</v>
      </c>
      <c r="J425" t="s">
        <v>233</v>
      </c>
      <c r="K425" s="26" t="s">
        <v>458</v>
      </c>
      <c r="L425" t="b">
        <v>1</v>
      </c>
      <c r="M425" s="20" t="s">
        <v>1116</v>
      </c>
      <c r="N425" s="26">
        <v>150</v>
      </c>
      <c r="O425" t="s">
        <v>375</v>
      </c>
      <c r="P425">
        <v>64.501111100000003</v>
      </c>
      <c r="Q425">
        <v>-165.4063889</v>
      </c>
      <c r="S425" t="s">
        <v>21</v>
      </c>
      <c r="T425" s="40">
        <v>0.20685833333333334</v>
      </c>
      <c r="U425" s="40">
        <v>0.16925000000000001</v>
      </c>
      <c r="V425">
        <v>1894.0977085916666</v>
      </c>
      <c r="W425">
        <v>9156.4969999999994</v>
      </c>
      <c r="X425">
        <v>1596</v>
      </c>
      <c r="Y425">
        <v>2460.7414313583336</v>
      </c>
      <c r="Z425">
        <v>11895.781000000001</v>
      </c>
      <c r="AA425">
        <v>262</v>
      </c>
      <c r="AI425">
        <v>2477.3290000000002</v>
      </c>
      <c r="AJ425">
        <v>87</v>
      </c>
      <c r="AK425">
        <v>3008.29</v>
      </c>
      <c r="AL425">
        <v>59</v>
      </c>
      <c r="AM425">
        <v>0</v>
      </c>
      <c r="AN425">
        <v>0</v>
      </c>
      <c r="AO425" s="30">
        <v>1134.7460036416669</v>
      </c>
      <c r="AP425" s="30">
        <v>5485.6190000000006</v>
      </c>
      <c r="AQ425" s="30">
        <v>146</v>
      </c>
      <c r="AR425">
        <v>5489.5851435916666</v>
      </c>
      <c r="AS425" s="20">
        <v>26537.896999999997</v>
      </c>
      <c r="AT425">
        <v>1974</v>
      </c>
      <c r="AU425">
        <v>12</v>
      </c>
      <c r="AV425" t="s">
        <v>1510</v>
      </c>
    </row>
    <row r="426" spans="1:48" hidden="1" x14ac:dyDescent="0.25">
      <c r="A426" t="s">
        <v>656</v>
      </c>
      <c r="B426" t="s">
        <v>81</v>
      </c>
      <c r="C426" s="19" t="s">
        <v>81</v>
      </c>
      <c r="D426" s="19" t="s">
        <v>657</v>
      </c>
      <c r="E426" s="21" t="s">
        <v>658</v>
      </c>
      <c r="F426" s="19">
        <v>2003</v>
      </c>
      <c r="G426" s="19" t="s">
        <v>563</v>
      </c>
      <c r="H426" s="19">
        <v>221</v>
      </c>
      <c r="I426" s="19">
        <v>331510</v>
      </c>
      <c r="J426" s="20" t="s">
        <v>50</v>
      </c>
      <c r="K426" s="19" t="s">
        <v>458</v>
      </c>
      <c r="L426" s="20" t="b">
        <v>1</v>
      </c>
      <c r="M426" s="20" t="s">
        <v>1119</v>
      </c>
      <c r="N426" s="19">
        <v>169</v>
      </c>
      <c r="O426" s="19" t="s">
        <v>375</v>
      </c>
      <c r="P426" s="20">
        <v>66.838333300000002</v>
      </c>
      <c r="Q426" s="20">
        <v>-161.03277779999999</v>
      </c>
      <c r="R426" s="19"/>
      <c r="S426" s="19" t="s">
        <v>21</v>
      </c>
      <c r="T426" s="37">
        <v>0.44731666666666658</v>
      </c>
      <c r="U426" s="37">
        <v>0.22289999999999996</v>
      </c>
      <c r="V426" s="20">
        <v>429.50093846666653</v>
      </c>
      <c r="W426" s="20">
        <v>960.17199999999991</v>
      </c>
      <c r="X426" s="20">
        <v>193</v>
      </c>
      <c r="Y426" s="20">
        <v>318.28146441666655</v>
      </c>
      <c r="Z426" s="20">
        <v>711.53499999999985</v>
      </c>
      <c r="AA426" s="20">
        <v>12</v>
      </c>
      <c r="AB426" s="22"/>
      <c r="AC426" s="22"/>
      <c r="AD426" s="22"/>
      <c r="AE426" s="22"/>
      <c r="AF426" s="22"/>
      <c r="AG426" s="22"/>
      <c r="AH426" s="22"/>
      <c r="AI426" s="22">
        <v>272.75200000000007</v>
      </c>
      <c r="AJ426" s="22">
        <v>13</v>
      </c>
      <c r="AK426" s="22">
        <v>26.240000000000002</v>
      </c>
      <c r="AL426" s="22">
        <v>3</v>
      </c>
      <c r="AM426" s="22">
        <v>0</v>
      </c>
      <c r="AN426" s="22">
        <v>0</v>
      </c>
      <c r="AO426" s="30">
        <v>133.7441048</v>
      </c>
      <c r="AP426" s="30">
        <v>298.99200000000008</v>
      </c>
      <c r="AQ426" s="30">
        <v>16</v>
      </c>
      <c r="AR426" s="20">
        <v>881.52650768333308</v>
      </c>
      <c r="AS426" s="20">
        <v>1970.6990000000003</v>
      </c>
      <c r="AT426" s="20">
        <v>218</v>
      </c>
      <c r="AU426">
        <v>6</v>
      </c>
      <c r="AV426" t="s">
        <v>1510</v>
      </c>
    </row>
    <row r="427" spans="1:48" hidden="1" x14ac:dyDescent="0.25">
      <c r="A427" t="s">
        <v>417</v>
      </c>
      <c r="B427" t="s">
        <v>1151</v>
      </c>
      <c r="C427" t="s">
        <v>418</v>
      </c>
      <c r="D427" t="s">
        <v>419</v>
      </c>
      <c r="E427" s="31" t="s">
        <v>420</v>
      </c>
      <c r="F427">
        <v>2003</v>
      </c>
      <c r="G427" t="s">
        <v>380</v>
      </c>
      <c r="H427">
        <v>219</v>
      </c>
      <c r="I427">
        <v>331180</v>
      </c>
      <c r="J427" t="s">
        <v>30</v>
      </c>
      <c r="K427" s="26" t="s">
        <v>374</v>
      </c>
      <c r="L427" t="b">
        <v>1</v>
      </c>
      <c r="M427" s="20" t="s">
        <v>1116</v>
      </c>
      <c r="N427" s="26">
        <v>2</v>
      </c>
      <c r="O427" t="s">
        <v>375</v>
      </c>
      <c r="P427">
        <v>62.961666700000002</v>
      </c>
      <c r="Q427">
        <v>-141.93722220000001</v>
      </c>
      <c r="S427" t="s">
        <v>21</v>
      </c>
      <c r="T427" s="40">
        <v>0.37660833333333338</v>
      </c>
      <c r="U427" s="40">
        <v>0.18686666666666671</v>
      </c>
      <c r="V427">
        <v>164.92093185833335</v>
      </c>
      <c r="W427">
        <v>437.911</v>
      </c>
      <c r="X427">
        <v>109</v>
      </c>
      <c r="Y427">
        <v>259.95427869166673</v>
      </c>
      <c r="Z427">
        <v>690.25100000000009</v>
      </c>
      <c r="AA427">
        <v>24</v>
      </c>
      <c r="AI427">
        <v>78.225999999999999</v>
      </c>
      <c r="AJ427">
        <v>5</v>
      </c>
      <c r="AK427">
        <v>218.28800000000001</v>
      </c>
      <c r="AL427">
        <v>6</v>
      </c>
      <c r="AM427">
        <v>0</v>
      </c>
      <c r="AN427">
        <v>0</v>
      </c>
      <c r="AO427" s="30">
        <v>111.66964335000002</v>
      </c>
      <c r="AP427" s="30">
        <v>296.51400000000001</v>
      </c>
      <c r="AQ427" s="30">
        <v>11</v>
      </c>
      <c r="AR427">
        <v>536.54485390000013</v>
      </c>
      <c r="AS427" s="20">
        <v>1424.6759999999997</v>
      </c>
      <c r="AT427">
        <v>143</v>
      </c>
      <c r="AU427">
        <v>12</v>
      </c>
      <c r="AV427" t="s">
        <v>1510</v>
      </c>
    </row>
    <row r="428" spans="1:48" hidden="1" x14ac:dyDescent="0.25">
      <c r="A428" t="s">
        <v>954</v>
      </c>
      <c r="B428" t="s">
        <v>23</v>
      </c>
      <c r="C428" s="19" t="s">
        <v>23</v>
      </c>
      <c r="D428" s="19" t="s">
        <v>956</v>
      </c>
      <c r="E428" s="21" t="s">
        <v>957</v>
      </c>
      <c r="F428" s="19">
        <v>2003</v>
      </c>
      <c r="G428" s="19" t="s">
        <v>955</v>
      </c>
      <c r="H428" s="19">
        <v>192</v>
      </c>
      <c r="I428" s="19">
        <v>331020</v>
      </c>
      <c r="J428" s="20" t="s">
        <v>22</v>
      </c>
      <c r="K428" s="19" t="s">
        <v>458</v>
      </c>
      <c r="L428" s="20" t="b">
        <v>1</v>
      </c>
      <c r="M428" s="20" t="s">
        <v>1116</v>
      </c>
      <c r="N428" s="19">
        <v>412</v>
      </c>
      <c r="O428" s="19" t="s">
        <v>375</v>
      </c>
      <c r="P428" s="20">
        <v>60.909444399999998</v>
      </c>
      <c r="Q428" s="20">
        <v>-161.4313889</v>
      </c>
      <c r="R428" s="19"/>
      <c r="S428" s="19" t="s">
        <v>21</v>
      </c>
      <c r="T428" s="37">
        <v>0.42</v>
      </c>
      <c r="U428" s="37">
        <v>0.24925</v>
      </c>
      <c r="V428" s="20">
        <v>186.67613999999998</v>
      </c>
      <c r="W428" s="20">
        <v>444.46699999999998</v>
      </c>
      <c r="X428" s="20">
        <v>142</v>
      </c>
      <c r="Y428" s="20">
        <v>186.26579999999998</v>
      </c>
      <c r="Z428" s="20">
        <v>443.49</v>
      </c>
      <c r="AA428" s="20">
        <v>36</v>
      </c>
      <c r="AB428" s="22"/>
      <c r="AC428" s="22"/>
      <c r="AD428" s="22"/>
      <c r="AE428" s="20"/>
      <c r="AF428" s="20"/>
      <c r="AG428" s="20"/>
      <c r="AH428" s="20"/>
      <c r="AI428" s="20">
        <v>106.73899999999999</v>
      </c>
      <c r="AJ428" s="20">
        <v>8</v>
      </c>
      <c r="AK428" s="20">
        <v>0</v>
      </c>
      <c r="AL428" s="20">
        <v>0</v>
      </c>
      <c r="AM428" s="20">
        <v>0</v>
      </c>
      <c r="AN428" s="20">
        <v>0</v>
      </c>
      <c r="AO428" s="30">
        <v>44.830379999999991</v>
      </c>
      <c r="AP428" s="30">
        <v>106.73899999999999</v>
      </c>
      <c r="AQ428" s="30">
        <v>8</v>
      </c>
      <c r="AR428" s="20">
        <v>417.77231999999992</v>
      </c>
      <c r="AS428" s="20">
        <v>994.69599999999991</v>
      </c>
      <c r="AT428" s="20">
        <v>186</v>
      </c>
      <c r="AU428">
        <v>12</v>
      </c>
      <c r="AV428" t="s">
        <v>1510</v>
      </c>
    </row>
    <row r="429" spans="1:48" hidden="1" x14ac:dyDescent="0.25">
      <c r="A429" t="s">
        <v>768</v>
      </c>
      <c r="B429" t="s">
        <v>239</v>
      </c>
      <c r="C429" s="19" t="s">
        <v>239</v>
      </c>
      <c r="D429" t="s">
        <v>769</v>
      </c>
      <c r="E429" t="s">
        <v>770</v>
      </c>
      <c r="F429" s="19">
        <v>2003</v>
      </c>
      <c r="G429" s="19" t="s">
        <v>759</v>
      </c>
      <c r="H429" s="19">
        <v>26616</v>
      </c>
      <c r="I429" s="19">
        <v>332380</v>
      </c>
      <c r="J429" t="s">
        <v>235</v>
      </c>
      <c r="K429" s="19" t="s">
        <v>458</v>
      </c>
      <c r="L429" s="20" t="b">
        <v>1</v>
      </c>
      <c r="M429" s="20" t="s">
        <v>1118</v>
      </c>
      <c r="N429" s="19">
        <v>254</v>
      </c>
      <c r="O429" s="19" t="s">
        <v>375</v>
      </c>
      <c r="P429" s="20">
        <v>70.217500000000001</v>
      </c>
      <c r="Q429" s="20">
        <v>-150.97638889999999</v>
      </c>
      <c r="R429" s="19"/>
      <c r="S429" s="19" t="s">
        <v>21</v>
      </c>
      <c r="T429" s="37">
        <v>0.14999999999999997</v>
      </c>
      <c r="U429" s="37">
        <v>0.12637499999999999</v>
      </c>
      <c r="V429" s="20">
        <v>105.04004999999998</v>
      </c>
      <c r="W429" s="20">
        <v>700.26700000000005</v>
      </c>
      <c r="X429" s="20">
        <v>100</v>
      </c>
      <c r="Y429" s="20">
        <v>472.97534999999988</v>
      </c>
      <c r="Z429" s="20">
        <v>3153.1689999999999</v>
      </c>
      <c r="AA429" s="20">
        <v>57</v>
      </c>
      <c r="AB429" s="20"/>
      <c r="AC429" s="20"/>
      <c r="AD429" s="20"/>
      <c r="AE429" s="20"/>
      <c r="AF429" s="20"/>
      <c r="AG429" s="20"/>
      <c r="AH429" s="20"/>
      <c r="AI429" s="20">
        <v>136.75</v>
      </c>
      <c r="AJ429" s="20">
        <v>6</v>
      </c>
      <c r="AK429" s="20">
        <v>21.599000000000004</v>
      </c>
      <c r="AL429" s="20">
        <v>2</v>
      </c>
      <c r="AM429" s="20">
        <v>272.875</v>
      </c>
      <c r="AN429" s="20">
        <v>30</v>
      </c>
      <c r="AO429" s="30">
        <v>23.752349999999993</v>
      </c>
      <c r="AP429" s="30">
        <v>158.34899999999999</v>
      </c>
      <c r="AQ429" s="30">
        <v>8</v>
      </c>
      <c r="AR429" s="20">
        <v>601.76774999999986</v>
      </c>
      <c r="AS429" s="20">
        <v>4284.66</v>
      </c>
      <c r="AT429" s="20">
        <v>188</v>
      </c>
      <c r="AU429">
        <v>12</v>
      </c>
      <c r="AV429" t="s">
        <v>1510</v>
      </c>
    </row>
    <row r="430" spans="1:48" hidden="1" x14ac:dyDescent="0.25">
      <c r="A430" t="s">
        <v>659</v>
      </c>
      <c r="B430" t="s">
        <v>82</v>
      </c>
      <c r="C430" t="s">
        <v>82</v>
      </c>
      <c r="D430" t="s">
        <v>660</v>
      </c>
      <c r="E430" s="31" t="s">
        <v>661</v>
      </c>
      <c r="F430">
        <v>2003</v>
      </c>
      <c r="G430" t="s">
        <v>563</v>
      </c>
      <c r="H430">
        <v>221</v>
      </c>
      <c r="I430">
        <v>331520</v>
      </c>
      <c r="J430" t="s">
        <v>50</v>
      </c>
      <c r="K430" s="26" t="s">
        <v>458</v>
      </c>
      <c r="L430" t="b">
        <v>1</v>
      </c>
      <c r="M430" s="20" t="s">
        <v>1119</v>
      </c>
      <c r="N430" s="26">
        <v>169</v>
      </c>
      <c r="O430" t="s">
        <v>375</v>
      </c>
      <c r="P430">
        <v>64.7194444</v>
      </c>
      <c r="Q430">
        <v>-158.1030556</v>
      </c>
      <c r="S430" t="s">
        <v>21</v>
      </c>
      <c r="T430" s="40">
        <v>0.4366250000000001</v>
      </c>
      <c r="U430" s="40">
        <v>0.21991666666666668</v>
      </c>
      <c r="V430">
        <v>218.54522112500004</v>
      </c>
      <c r="W430">
        <v>500.53299999999996</v>
      </c>
      <c r="X430">
        <v>129</v>
      </c>
      <c r="Y430">
        <v>118.89167762500004</v>
      </c>
      <c r="Z430">
        <v>272.29700000000003</v>
      </c>
      <c r="AA430">
        <v>10</v>
      </c>
      <c r="AI430">
        <v>239.67300000000003</v>
      </c>
      <c r="AJ430">
        <v>18</v>
      </c>
      <c r="AK430">
        <v>42.847000000000001</v>
      </c>
      <c r="AL430">
        <v>5</v>
      </c>
      <c r="AM430">
        <v>0</v>
      </c>
      <c r="AN430">
        <v>0</v>
      </c>
      <c r="AO430" s="30">
        <v>123.35529500000004</v>
      </c>
      <c r="AP430" s="30">
        <v>282.52000000000004</v>
      </c>
      <c r="AQ430" s="30">
        <v>23</v>
      </c>
      <c r="AR430">
        <v>460.79219375000014</v>
      </c>
      <c r="AS430" s="20">
        <v>1055.3500000000001</v>
      </c>
      <c r="AT430">
        <v>159</v>
      </c>
      <c r="AU430">
        <v>6</v>
      </c>
      <c r="AV430" t="s">
        <v>1510</v>
      </c>
    </row>
    <row r="431" spans="1:48" hidden="1" x14ac:dyDescent="0.25">
      <c r="A431" t="s">
        <v>942</v>
      </c>
      <c r="B431" t="s">
        <v>244</v>
      </c>
      <c r="C431" s="19" t="s">
        <v>244</v>
      </c>
      <c r="D431" t="s">
        <v>944</v>
      </c>
      <c r="E431" s="21" t="s">
        <v>945</v>
      </c>
      <c r="F431" s="19">
        <v>2003</v>
      </c>
      <c r="G431" s="19" t="s">
        <v>943</v>
      </c>
      <c r="H431" s="19" t="s">
        <v>582</v>
      </c>
      <c r="I431" s="19">
        <v>332420</v>
      </c>
      <c r="J431" t="s">
        <v>243</v>
      </c>
      <c r="K431" s="19" t="s">
        <v>458</v>
      </c>
      <c r="L431" s="20" t="b">
        <v>1</v>
      </c>
      <c r="M431" s="20" t="s">
        <v>1118</v>
      </c>
      <c r="N431" s="19">
        <v>408</v>
      </c>
      <c r="O431" s="19" t="s">
        <v>375</v>
      </c>
      <c r="P431" s="20">
        <v>62.533611100000002</v>
      </c>
      <c r="Q431" s="20">
        <v>-164.84111110000001</v>
      </c>
      <c r="R431" s="19"/>
      <c r="S431" s="19" t="s">
        <v>21</v>
      </c>
      <c r="T431" s="37">
        <v>0.35000000000000003</v>
      </c>
      <c r="U431" s="37">
        <v>0.20114166666666669</v>
      </c>
      <c r="V431" s="20">
        <v>46.08870000000001</v>
      </c>
      <c r="W431" s="20">
        <v>131.68200000000002</v>
      </c>
      <c r="X431" s="20">
        <v>42</v>
      </c>
      <c r="Y431" s="20">
        <v>104.86175</v>
      </c>
      <c r="Z431" s="20">
        <v>299.60499999999996</v>
      </c>
      <c r="AA431" s="20">
        <v>7</v>
      </c>
      <c r="AB431" s="20"/>
      <c r="AC431" s="20"/>
      <c r="AD431" s="20"/>
      <c r="AE431" s="20"/>
      <c r="AF431" s="20"/>
      <c r="AG431" s="20"/>
      <c r="AH431" s="20"/>
      <c r="AI431" s="20">
        <v>159.27500000000001</v>
      </c>
      <c r="AJ431" s="20">
        <v>7</v>
      </c>
      <c r="AK431" s="20">
        <v>35.005000000000003</v>
      </c>
      <c r="AL431" s="20">
        <v>3</v>
      </c>
      <c r="AM431" s="20">
        <v>30.080000000000002</v>
      </c>
      <c r="AN431" s="20">
        <v>6</v>
      </c>
      <c r="AO431" s="30">
        <v>67.998000000000005</v>
      </c>
      <c r="AP431" s="30">
        <v>194.28</v>
      </c>
      <c r="AQ431" s="30">
        <v>10</v>
      </c>
      <c r="AR431" s="20">
        <v>218.94845000000004</v>
      </c>
      <c r="AS431" s="20">
        <v>655.64700000000005</v>
      </c>
      <c r="AT431" s="20">
        <v>64</v>
      </c>
      <c r="AU431">
        <v>12</v>
      </c>
      <c r="AV431" t="s">
        <v>1510</v>
      </c>
    </row>
    <row r="432" spans="1:48" hidden="1" x14ac:dyDescent="0.25">
      <c r="A432" t="s">
        <v>613</v>
      </c>
      <c r="B432" t="s">
        <v>83</v>
      </c>
      <c r="C432" s="19" t="s">
        <v>83</v>
      </c>
      <c r="D432" t="s">
        <v>662</v>
      </c>
      <c r="E432" t="s">
        <v>663</v>
      </c>
      <c r="F432" s="19">
        <v>2003</v>
      </c>
      <c r="G432" s="19" t="s">
        <v>563</v>
      </c>
      <c r="H432" s="19">
        <v>221</v>
      </c>
      <c r="I432" s="19">
        <v>331530</v>
      </c>
      <c r="J432" t="s">
        <v>50</v>
      </c>
      <c r="K432" s="19" t="s">
        <v>458</v>
      </c>
      <c r="L432" s="20" t="b">
        <v>1</v>
      </c>
      <c r="M432" s="20" t="s">
        <v>1119</v>
      </c>
      <c r="N432" s="19">
        <v>169</v>
      </c>
      <c r="O432" s="19" t="s">
        <v>375</v>
      </c>
      <c r="P432" s="20">
        <v>60.896944400000002</v>
      </c>
      <c r="Q432" s="20">
        <v>-162.4594444</v>
      </c>
      <c r="R432" s="19"/>
      <c r="S432" s="19" t="s">
        <v>21</v>
      </c>
      <c r="T432" s="37">
        <v>0.40363333333333329</v>
      </c>
      <c r="U432" s="37">
        <v>0.21110833333333334</v>
      </c>
      <c r="V432" s="20">
        <v>217.09257380000003</v>
      </c>
      <c r="W432" s="20">
        <v>537.84600000000012</v>
      </c>
      <c r="X432" s="20">
        <v>132</v>
      </c>
      <c r="Y432" s="20">
        <v>190.57588196666663</v>
      </c>
      <c r="Z432" s="20">
        <v>472.15099999999995</v>
      </c>
      <c r="AA432" s="20">
        <v>15</v>
      </c>
      <c r="AB432" s="20"/>
      <c r="AC432" s="20"/>
      <c r="AD432" s="20"/>
      <c r="AE432" s="20"/>
      <c r="AF432" s="20"/>
      <c r="AG432" s="20"/>
      <c r="AH432" s="20"/>
      <c r="AI432" s="20">
        <v>56.449000000000005</v>
      </c>
      <c r="AJ432" s="20">
        <v>11</v>
      </c>
      <c r="AK432" s="20">
        <v>12.327</v>
      </c>
      <c r="AL432" s="20">
        <v>2</v>
      </c>
      <c r="AM432" s="20">
        <v>0</v>
      </c>
      <c r="AN432" s="20">
        <v>0</v>
      </c>
      <c r="AO432" s="30">
        <v>27.760286133333334</v>
      </c>
      <c r="AP432" s="30">
        <v>68.77600000000001</v>
      </c>
      <c r="AQ432" s="30">
        <v>13</v>
      </c>
      <c r="AR432" s="20">
        <v>435.42874189999998</v>
      </c>
      <c r="AS432" s="20">
        <v>1078.7730000000001</v>
      </c>
      <c r="AT432" s="20">
        <v>160</v>
      </c>
      <c r="AU432">
        <v>4</v>
      </c>
      <c r="AV432" t="s">
        <v>1510</v>
      </c>
    </row>
    <row r="433" spans="1:48" hidden="1" x14ac:dyDescent="0.25">
      <c r="A433" t="s">
        <v>664</v>
      </c>
      <c r="B433" t="s">
        <v>84</v>
      </c>
      <c r="C433" s="19" t="s">
        <v>84</v>
      </c>
      <c r="D433" t="s">
        <v>665</v>
      </c>
      <c r="E433" s="21" t="s">
        <v>666</v>
      </c>
      <c r="F433" s="19">
        <v>2003</v>
      </c>
      <c r="G433" s="19" t="s">
        <v>563</v>
      </c>
      <c r="H433" s="19">
        <v>221</v>
      </c>
      <c r="I433" s="19">
        <v>331540</v>
      </c>
      <c r="J433" t="s">
        <v>50</v>
      </c>
      <c r="K433" s="19" t="s">
        <v>458</v>
      </c>
      <c r="L433" s="20" t="b">
        <v>1</v>
      </c>
      <c r="M433" s="20" t="s">
        <v>1119</v>
      </c>
      <c r="N433" s="19">
        <v>169</v>
      </c>
      <c r="O433" s="19" t="s">
        <v>375</v>
      </c>
      <c r="P433" s="20">
        <v>57.2027778</v>
      </c>
      <c r="Q433" s="20">
        <v>-153.3038889</v>
      </c>
      <c r="R433" s="19"/>
      <c r="S433" s="19" t="s">
        <v>21</v>
      </c>
      <c r="T433" s="37">
        <v>0.38872500000000004</v>
      </c>
      <c r="U433" s="37">
        <v>0.21131666666666662</v>
      </c>
      <c r="V433" s="20">
        <v>126.15253552500002</v>
      </c>
      <c r="W433" s="20">
        <v>324.529</v>
      </c>
      <c r="X433" s="20">
        <v>97</v>
      </c>
      <c r="Y433" s="20">
        <v>80.304365399999995</v>
      </c>
      <c r="Z433" s="20">
        <v>206.58399999999997</v>
      </c>
      <c r="AA433" s="20">
        <v>15</v>
      </c>
      <c r="AB433" s="22"/>
      <c r="AC433" s="22"/>
      <c r="AD433" s="22"/>
      <c r="AE433" s="20"/>
      <c r="AF433" s="20"/>
      <c r="AG433" s="20"/>
      <c r="AH433" s="20"/>
      <c r="AI433" s="20">
        <v>140.124</v>
      </c>
      <c r="AJ433" s="20">
        <v>10</v>
      </c>
      <c r="AK433" s="20">
        <v>4.5549999999999997</v>
      </c>
      <c r="AL433" s="20">
        <v>1</v>
      </c>
      <c r="AM433" s="20">
        <v>0</v>
      </c>
      <c r="AN433" s="20">
        <v>0</v>
      </c>
      <c r="AO433" s="30">
        <v>56.240344275000005</v>
      </c>
      <c r="AP433" s="30">
        <v>144.679</v>
      </c>
      <c r="AQ433" s="30">
        <v>11</v>
      </c>
      <c r="AR433" s="20">
        <v>262.6972452</v>
      </c>
      <c r="AS433" s="20">
        <v>675.79200000000003</v>
      </c>
      <c r="AT433" s="20">
        <v>123</v>
      </c>
      <c r="AU433">
        <v>12</v>
      </c>
      <c r="AV433" t="s">
        <v>1510</v>
      </c>
    </row>
    <row r="434" spans="1:48" hidden="1" x14ac:dyDescent="0.25">
      <c r="A434" t="s">
        <v>883</v>
      </c>
      <c r="B434" t="s">
        <v>248</v>
      </c>
      <c r="C434" t="s">
        <v>248</v>
      </c>
      <c r="D434" t="s">
        <v>885</v>
      </c>
      <c r="E434" s="31" t="s">
        <v>886</v>
      </c>
      <c r="F434">
        <v>2003</v>
      </c>
      <c r="G434" t="s">
        <v>884</v>
      </c>
      <c r="H434">
        <v>14234</v>
      </c>
      <c r="I434">
        <v>332440</v>
      </c>
      <c r="J434" t="s">
        <v>247</v>
      </c>
      <c r="K434" s="26" t="s">
        <v>458</v>
      </c>
      <c r="L434" t="b">
        <v>1</v>
      </c>
      <c r="M434" s="20" t="s">
        <v>1118</v>
      </c>
      <c r="N434" s="26">
        <v>357</v>
      </c>
      <c r="O434" t="s">
        <v>375</v>
      </c>
      <c r="P434">
        <v>57.923611100000002</v>
      </c>
      <c r="Q434">
        <v>-152.50222220000001</v>
      </c>
      <c r="S434" t="s">
        <v>21</v>
      </c>
      <c r="T434" s="40">
        <v>0.33999999999999991</v>
      </c>
      <c r="U434" s="40">
        <v>0.21247500000000005</v>
      </c>
      <c r="V434">
        <v>106.88341999999997</v>
      </c>
      <c r="W434">
        <v>314.363</v>
      </c>
      <c r="X434">
        <v>85</v>
      </c>
      <c r="Y434">
        <v>75.665639999999982</v>
      </c>
      <c r="Z434">
        <v>222.54599999999999</v>
      </c>
      <c r="AA434">
        <v>9</v>
      </c>
      <c r="AI434">
        <v>94.22</v>
      </c>
      <c r="AJ434">
        <v>6</v>
      </c>
      <c r="AK434">
        <v>1.343</v>
      </c>
      <c r="AL434">
        <v>1</v>
      </c>
      <c r="AM434">
        <v>0</v>
      </c>
      <c r="AN434">
        <v>0</v>
      </c>
      <c r="AO434" s="30">
        <v>32.491419999999991</v>
      </c>
      <c r="AP434" s="30">
        <v>95.563000000000002</v>
      </c>
      <c r="AQ434" s="30">
        <v>7</v>
      </c>
      <c r="AR434">
        <v>215.04047999999995</v>
      </c>
      <c r="AS434" s="20">
        <v>632.47199999999998</v>
      </c>
      <c r="AT434">
        <v>99</v>
      </c>
      <c r="AU434">
        <v>12</v>
      </c>
      <c r="AV434" t="s">
        <v>1510</v>
      </c>
    </row>
    <row r="435" spans="1:48" hidden="1" x14ac:dyDescent="0.25">
      <c r="A435" t="s">
        <v>1027</v>
      </c>
      <c r="B435" t="s">
        <v>250</v>
      </c>
      <c r="C435" t="s">
        <v>250</v>
      </c>
      <c r="D435" t="s">
        <v>1029</v>
      </c>
      <c r="E435" s="31" t="s">
        <v>1030</v>
      </c>
      <c r="F435">
        <v>2003</v>
      </c>
      <c r="G435" t="s">
        <v>1028</v>
      </c>
      <c r="H435">
        <v>14633</v>
      </c>
      <c r="I435">
        <v>332450</v>
      </c>
      <c r="J435" t="s">
        <v>249</v>
      </c>
      <c r="K435" s="26" t="s">
        <v>458</v>
      </c>
      <c r="L435" t="b">
        <v>1</v>
      </c>
      <c r="M435" s="20" t="s">
        <v>1116</v>
      </c>
      <c r="N435" s="26">
        <v>662</v>
      </c>
      <c r="O435" t="s">
        <v>375</v>
      </c>
      <c r="P435">
        <v>59.787222200000002</v>
      </c>
      <c r="Q435">
        <v>-154.10611109999999</v>
      </c>
      <c r="S435" t="s">
        <v>21</v>
      </c>
      <c r="T435" s="40">
        <v>0.59999999999999987</v>
      </c>
      <c r="U435" s="40">
        <v>0.37944166666666668</v>
      </c>
      <c r="V435">
        <v>39.11399999999999</v>
      </c>
      <c r="W435">
        <v>65.19</v>
      </c>
      <c r="X435">
        <v>29</v>
      </c>
      <c r="Y435">
        <v>24.557999999999993</v>
      </c>
      <c r="Z435">
        <v>40.93</v>
      </c>
      <c r="AA435">
        <v>5</v>
      </c>
      <c r="AI435">
        <v>46.802</v>
      </c>
      <c r="AJ435">
        <v>4</v>
      </c>
      <c r="AK435">
        <v>10.941000000000001</v>
      </c>
      <c r="AL435">
        <v>1</v>
      </c>
      <c r="AM435">
        <v>1.492</v>
      </c>
      <c r="AN435">
        <v>0</v>
      </c>
      <c r="AO435" s="30">
        <v>34.645799999999994</v>
      </c>
      <c r="AP435" s="30">
        <v>57.743000000000002</v>
      </c>
      <c r="AQ435" s="30">
        <v>5</v>
      </c>
      <c r="AR435">
        <v>98.317799999999977</v>
      </c>
      <c r="AS435" s="20">
        <v>165.35499999999999</v>
      </c>
      <c r="AT435">
        <v>39</v>
      </c>
      <c r="AU435">
        <v>12</v>
      </c>
      <c r="AV435" t="s">
        <v>1510</v>
      </c>
    </row>
    <row r="436" spans="1:48" hidden="1" x14ac:dyDescent="0.25">
      <c r="A436" t="s">
        <v>1015</v>
      </c>
      <c r="B436" t="s">
        <v>226</v>
      </c>
      <c r="C436" t="s">
        <v>226</v>
      </c>
      <c r="D436" t="s">
        <v>1017</v>
      </c>
      <c r="E436" s="31" t="s">
        <v>1018</v>
      </c>
      <c r="F436">
        <v>2003</v>
      </c>
      <c r="G436" t="s">
        <v>1016</v>
      </c>
      <c r="H436">
        <v>14832</v>
      </c>
      <c r="I436">
        <v>332470</v>
      </c>
      <c r="J436" t="s">
        <v>225</v>
      </c>
      <c r="K436" s="26" t="s">
        <v>458</v>
      </c>
      <c r="L436" t="b">
        <v>1</v>
      </c>
      <c r="M436" s="20" t="s">
        <v>1118</v>
      </c>
      <c r="N436" s="26">
        <v>659</v>
      </c>
      <c r="O436" t="s">
        <v>375</v>
      </c>
      <c r="P436">
        <v>55.913984599999999</v>
      </c>
      <c r="Q436">
        <v>-159.16327670000001</v>
      </c>
      <c r="S436" t="s">
        <v>21</v>
      </c>
      <c r="T436" s="40">
        <v>0.29999999999999993</v>
      </c>
      <c r="U436" s="40">
        <v>0.17658333333333334</v>
      </c>
      <c r="V436">
        <v>55.129499999999972</v>
      </c>
      <c r="W436">
        <v>183.76499999999996</v>
      </c>
      <c r="X436">
        <v>39</v>
      </c>
      <c r="Y436">
        <v>40.766699999999986</v>
      </c>
      <c r="Z436">
        <v>135.88899999999998</v>
      </c>
      <c r="AA436">
        <v>8</v>
      </c>
      <c r="AI436">
        <v>0</v>
      </c>
      <c r="AJ436">
        <v>1</v>
      </c>
      <c r="AK436">
        <v>1.9689999999999999</v>
      </c>
      <c r="AL436">
        <v>1</v>
      </c>
      <c r="AM436">
        <v>9.6210000000000004</v>
      </c>
      <c r="AN436">
        <v>6</v>
      </c>
      <c r="AO436" s="30">
        <v>0.59069999999999978</v>
      </c>
      <c r="AP436" s="30">
        <v>1.9689999999999999</v>
      </c>
      <c r="AQ436" s="30">
        <v>2</v>
      </c>
      <c r="AR436">
        <v>96.486899999999963</v>
      </c>
      <c r="AS436" s="20">
        <v>331.24400000000003</v>
      </c>
      <c r="AT436">
        <v>51</v>
      </c>
      <c r="AU436">
        <v>12</v>
      </c>
      <c r="AV436" t="s">
        <v>1510</v>
      </c>
    </row>
    <row r="437" spans="1:48" hidden="1" x14ac:dyDescent="0.25">
      <c r="A437" t="s">
        <v>967</v>
      </c>
      <c r="B437" t="s">
        <v>256</v>
      </c>
      <c r="C437" t="s">
        <v>256</v>
      </c>
      <c r="D437" t="s">
        <v>969</v>
      </c>
      <c r="E437" s="31" t="s">
        <v>970</v>
      </c>
      <c r="F437">
        <v>2003</v>
      </c>
      <c r="G437" t="s">
        <v>968</v>
      </c>
      <c r="H437" t="s">
        <v>582</v>
      </c>
      <c r="I437">
        <v>332480</v>
      </c>
      <c r="J437" t="s">
        <v>255</v>
      </c>
      <c r="K437" s="26" t="s">
        <v>458</v>
      </c>
      <c r="L437" t="b">
        <v>1</v>
      </c>
      <c r="M437" s="20" t="s">
        <v>1118</v>
      </c>
      <c r="N437" s="26">
        <v>425</v>
      </c>
      <c r="O437" t="s">
        <v>375</v>
      </c>
      <c r="P437">
        <v>57.564166700000001</v>
      </c>
      <c r="Q437">
        <v>-157.5791667</v>
      </c>
      <c r="S437" t="s">
        <v>21</v>
      </c>
      <c r="T437" s="40">
        <v>0.35000000000000003</v>
      </c>
      <c r="U437" s="40">
        <v>0.19852499999999998</v>
      </c>
      <c r="V437">
        <v>57.711500000000001</v>
      </c>
      <c r="W437">
        <v>164.89</v>
      </c>
      <c r="X437">
        <v>43</v>
      </c>
      <c r="Y437">
        <v>50.097599999999993</v>
      </c>
      <c r="Z437">
        <v>143.13599999999997</v>
      </c>
      <c r="AA437">
        <v>19</v>
      </c>
      <c r="AI437">
        <v>56.222000000000008</v>
      </c>
      <c r="AJ437">
        <v>9</v>
      </c>
      <c r="AK437">
        <v>36.980999999999995</v>
      </c>
      <c r="AL437">
        <v>3</v>
      </c>
      <c r="AM437">
        <v>0</v>
      </c>
      <c r="AN437">
        <v>0</v>
      </c>
      <c r="AO437" s="30">
        <v>32.621050000000004</v>
      </c>
      <c r="AP437" s="30">
        <v>93.203000000000003</v>
      </c>
      <c r="AQ437" s="30">
        <v>12</v>
      </c>
      <c r="AR437">
        <v>140.43015</v>
      </c>
      <c r="AS437" s="20">
        <v>401.22899999999998</v>
      </c>
      <c r="AT437">
        <v>72</v>
      </c>
      <c r="AU437">
        <v>12</v>
      </c>
      <c r="AV437" t="s">
        <v>1510</v>
      </c>
    </row>
    <row r="438" spans="1:48" hidden="1" x14ac:dyDescent="0.25">
      <c r="A438" t="s">
        <v>1007</v>
      </c>
      <c r="B438" t="s">
        <v>25</v>
      </c>
      <c r="C438" t="s">
        <v>25</v>
      </c>
      <c r="D438" t="s">
        <v>1009</v>
      </c>
      <c r="E438" s="31" t="s">
        <v>1010</v>
      </c>
      <c r="F438">
        <v>2003</v>
      </c>
      <c r="G438" t="s">
        <v>1008</v>
      </c>
      <c r="H438" t="s">
        <v>582</v>
      </c>
      <c r="I438">
        <v>331030</v>
      </c>
      <c r="J438" t="s">
        <v>24</v>
      </c>
      <c r="K438" s="26" t="s">
        <v>458</v>
      </c>
      <c r="L438" t="b">
        <v>1</v>
      </c>
      <c r="M438" s="20" t="s">
        <v>1118</v>
      </c>
      <c r="N438" s="26">
        <v>635</v>
      </c>
      <c r="O438" t="s">
        <v>375</v>
      </c>
      <c r="P438">
        <v>60.912222200000002</v>
      </c>
      <c r="Q438">
        <v>-161.2138889</v>
      </c>
      <c r="S438" t="s">
        <v>21</v>
      </c>
      <c r="T438" s="40">
        <v>0.39000000000000007</v>
      </c>
      <c r="U438" s="40">
        <v>0.25074999999999997</v>
      </c>
      <c r="V438">
        <v>110.15355000000001</v>
      </c>
      <c r="W438">
        <v>282.44499999999999</v>
      </c>
      <c r="X438">
        <v>79</v>
      </c>
      <c r="Y438">
        <v>125.74692000000002</v>
      </c>
      <c r="Z438">
        <v>322.428</v>
      </c>
      <c r="AA438">
        <v>12</v>
      </c>
      <c r="AI438">
        <v>87.435999999999993</v>
      </c>
      <c r="AJ438">
        <v>13</v>
      </c>
      <c r="AK438">
        <v>28.635000000000002</v>
      </c>
      <c r="AL438">
        <v>2</v>
      </c>
      <c r="AM438">
        <v>43.785000000000004</v>
      </c>
      <c r="AN438">
        <v>0</v>
      </c>
      <c r="AO438" s="30">
        <v>45.267690000000009</v>
      </c>
      <c r="AP438" s="30">
        <v>116.071</v>
      </c>
      <c r="AQ438" s="30">
        <v>15</v>
      </c>
      <c r="AR438">
        <v>281.16816000000006</v>
      </c>
      <c r="AS438" s="20">
        <v>764.72900000000004</v>
      </c>
      <c r="AT438">
        <v>104</v>
      </c>
      <c r="AU438">
        <v>12</v>
      </c>
      <c r="AV438" t="s">
        <v>1510</v>
      </c>
    </row>
    <row r="439" spans="1:48" hidden="1" x14ac:dyDescent="0.25">
      <c r="A439" t="s">
        <v>667</v>
      </c>
      <c r="B439" t="s">
        <v>85</v>
      </c>
      <c r="C439" t="s">
        <v>85</v>
      </c>
      <c r="D439" t="s">
        <v>668</v>
      </c>
      <c r="E439" s="31" t="s">
        <v>669</v>
      </c>
      <c r="F439">
        <v>2003</v>
      </c>
      <c r="G439" t="s">
        <v>563</v>
      </c>
      <c r="H439">
        <v>221</v>
      </c>
      <c r="I439">
        <v>331550</v>
      </c>
      <c r="J439" t="s">
        <v>50</v>
      </c>
      <c r="K439" s="26" t="s">
        <v>458</v>
      </c>
      <c r="L439" t="b">
        <v>1</v>
      </c>
      <c r="M439" s="20" t="s">
        <v>1119</v>
      </c>
      <c r="N439" s="26">
        <v>169</v>
      </c>
      <c r="O439" t="s">
        <v>375</v>
      </c>
      <c r="P439">
        <v>61.938888900000002</v>
      </c>
      <c r="Q439">
        <v>-162.875</v>
      </c>
      <c r="S439" t="s">
        <v>21</v>
      </c>
      <c r="T439" s="40">
        <v>0.40793333333333331</v>
      </c>
      <c r="U439" s="40">
        <v>0.21109166666666671</v>
      </c>
      <c r="V439">
        <v>292.01662906666661</v>
      </c>
      <c r="W439">
        <v>715.84399999999994</v>
      </c>
      <c r="X439">
        <v>144</v>
      </c>
      <c r="Y439">
        <v>282.9682598</v>
      </c>
      <c r="Z439">
        <v>693.66300000000001</v>
      </c>
      <c r="AA439">
        <v>9</v>
      </c>
      <c r="AI439">
        <v>196.95999999999998</v>
      </c>
      <c r="AJ439">
        <v>14</v>
      </c>
      <c r="AK439">
        <v>37.1</v>
      </c>
      <c r="AL439">
        <v>4</v>
      </c>
      <c r="AM439">
        <v>0</v>
      </c>
      <c r="AN439">
        <v>0</v>
      </c>
      <c r="AO439" s="30">
        <v>95.480875999999981</v>
      </c>
      <c r="AP439" s="30">
        <v>234.05999999999997</v>
      </c>
      <c r="AQ439" s="30">
        <v>18</v>
      </c>
      <c r="AR439">
        <v>670.46576486666663</v>
      </c>
      <c r="AS439" s="20">
        <v>1643.567</v>
      </c>
      <c r="AT439">
        <v>170</v>
      </c>
      <c r="AU439">
        <v>12</v>
      </c>
      <c r="AV439" t="s">
        <v>1510</v>
      </c>
    </row>
    <row r="440" spans="1:48" hidden="1" x14ac:dyDescent="0.25">
      <c r="A440" t="s">
        <v>676</v>
      </c>
      <c r="B440" t="s">
        <v>86</v>
      </c>
      <c r="C440" t="s">
        <v>86</v>
      </c>
      <c r="D440" t="s">
        <v>677</v>
      </c>
      <c r="E440" s="31" t="s">
        <v>678</v>
      </c>
      <c r="F440">
        <v>2003</v>
      </c>
      <c r="G440" t="s">
        <v>563</v>
      </c>
      <c r="H440">
        <v>221</v>
      </c>
      <c r="I440">
        <v>331560</v>
      </c>
      <c r="J440" t="s">
        <v>50</v>
      </c>
      <c r="K440" s="26" t="s">
        <v>458</v>
      </c>
      <c r="L440" t="b">
        <v>1</v>
      </c>
      <c r="M440" s="20" t="s">
        <v>1119</v>
      </c>
      <c r="N440" s="26">
        <v>169</v>
      </c>
      <c r="O440" t="s">
        <v>375</v>
      </c>
      <c r="P440">
        <v>62.032777799999998</v>
      </c>
      <c r="Q440">
        <v>-163.28777779999999</v>
      </c>
      <c r="S440" t="s">
        <v>21</v>
      </c>
      <c r="T440" s="40">
        <v>0.40714999999999996</v>
      </c>
      <c r="U440" s="40">
        <v>0.21345833333333331</v>
      </c>
      <c r="V440">
        <v>50.310304049999999</v>
      </c>
      <c r="W440">
        <v>123.56700000000001</v>
      </c>
      <c r="X440">
        <v>39</v>
      </c>
      <c r="Y440">
        <v>57.20091064999999</v>
      </c>
      <c r="Z440">
        <v>140.49099999999999</v>
      </c>
      <c r="AA440">
        <v>3</v>
      </c>
      <c r="AI440">
        <v>35.325000000000003</v>
      </c>
      <c r="AJ440">
        <v>4</v>
      </c>
      <c r="AK440">
        <v>0</v>
      </c>
      <c r="AL440">
        <v>0</v>
      </c>
      <c r="AM440">
        <v>0</v>
      </c>
      <c r="AN440">
        <v>0</v>
      </c>
      <c r="AO440" s="30">
        <v>14.382573749999999</v>
      </c>
      <c r="AP440" s="30">
        <v>35.325000000000003</v>
      </c>
      <c r="AQ440" s="30">
        <v>4</v>
      </c>
      <c r="AR440">
        <v>121.89378844999999</v>
      </c>
      <c r="AS440" s="20">
        <v>299.38300000000004</v>
      </c>
      <c r="AT440">
        <v>45</v>
      </c>
      <c r="AU440">
        <v>12</v>
      </c>
      <c r="AV440" t="s">
        <v>1510</v>
      </c>
    </row>
    <row r="441" spans="1:48" hidden="1" x14ac:dyDescent="0.25">
      <c r="A441" t="s">
        <v>1091</v>
      </c>
      <c r="B441" t="s">
        <v>1094</v>
      </c>
      <c r="C441" t="s">
        <v>1094</v>
      </c>
      <c r="D441" t="s">
        <v>1095</v>
      </c>
      <c r="E441" s="31" t="s">
        <v>1096</v>
      </c>
      <c r="F441">
        <v>2003</v>
      </c>
      <c r="G441" t="s">
        <v>1109</v>
      </c>
      <c r="H441" t="s">
        <v>582</v>
      </c>
      <c r="I441">
        <v>332490</v>
      </c>
      <c r="J441" t="s">
        <v>1110</v>
      </c>
      <c r="K441" s="26" t="s">
        <v>366</v>
      </c>
      <c r="L441" t="b">
        <v>0</v>
      </c>
      <c r="M441" s="20" t="s">
        <v>366</v>
      </c>
      <c r="O441" t="s">
        <v>489</v>
      </c>
      <c r="P441">
        <v>59.013055600000001</v>
      </c>
      <c r="Q441">
        <v>-161.81638889999999</v>
      </c>
      <c r="S441" t="s">
        <v>21</v>
      </c>
      <c r="T441" s="40">
        <v>0.5</v>
      </c>
      <c r="U441" s="40">
        <v>0.23740833333333333</v>
      </c>
      <c r="V441">
        <v>24.113500000000002</v>
      </c>
      <c r="W441">
        <v>48.227000000000004</v>
      </c>
      <c r="X441">
        <v>27</v>
      </c>
      <c r="Y441">
        <v>11.205000000000002</v>
      </c>
      <c r="Z441">
        <v>22.410000000000004</v>
      </c>
      <c r="AA441">
        <v>6</v>
      </c>
      <c r="AI441">
        <v>8.411999999999999</v>
      </c>
      <c r="AJ441">
        <v>4</v>
      </c>
      <c r="AK441">
        <v>41.379000000000005</v>
      </c>
      <c r="AL441">
        <v>5</v>
      </c>
      <c r="AM441">
        <v>7.7749999999999995</v>
      </c>
      <c r="AN441">
        <v>4</v>
      </c>
      <c r="AO441" s="30">
        <v>24.895500000000002</v>
      </c>
      <c r="AP441" s="30">
        <v>49.791000000000004</v>
      </c>
      <c r="AQ441" s="30">
        <v>9</v>
      </c>
      <c r="AR441">
        <v>60.214000000000006</v>
      </c>
      <c r="AS441" s="20">
        <v>128.203</v>
      </c>
      <c r="AT441">
        <v>45</v>
      </c>
      <c r="AU441">
        <v>12</v>
      </c>
      <c r="AV441" t="s">
        <v>1510</v>
      </c>
    </row>
    <row r="442" spans="1:48" hidden="1" x14ac:dyDescent="0.25">
      <c r="A442" t="s">
        <v>771</v>
      </c>
      <c r="B442" t="s">
        <v>240</v>
      </c>
      <c r="C442" t="s">
        <v>240</v>
      </c>
      <c r="D442" t="s">
        <v>772</v>
      </c>
      <c r="E442" s="31" t="s">
        <v>773</v>
      </c>
      <c r="F442">
        <v>2003</v>
      </c>
      <c r="G442" t="s">
        <v>759</v>
      </c>
      <c r="H442">
        <v>26616</v>
      </c>
      <c r="I442">
        <v>332390</v>
      </c>
      <c r="J442" t="s">
        <v>235</v>
      </c>
      <c r="K442" s="26" t="s">
        <v>458</v>
      </c>
      <c r="L442" t="b">
        <v>1</v>
      </c>
      <c r="M442" s="20" t="s">
        <v>1118</v>
      </c>
      <c r="N442" s="26">
        <v>254</v>
      </c>
      <c r="O442" t="s">
        <v>375</v>
      </c>
      <c r="P442">
        <v>68.348611099999999</v>
      </c>
      <c r="Q442">
        <v>-166.73472219999999</v>
      </c>
      <c r="S442" t="s">
        <v>21</v>
      </c>
      <c r="T442" s="40">
        <v>0.14999999999999997</v>
      </c>
      <c r="U442" s="40">
        <v>0.13312499999999999</v>
      </c>
      <c r="V442">
        <v>196.61475000000002</v>
      </c>
      <c r="W442">
        <v>1310.7650000000003</v>
      </c>
      <c r="X442">
        <v>179</v>
      </c>
      <c r="Y442">
        <v>555.94529999999986</v>
      </c>
      <c r="Z442">
        <v>3706.3020000000001</v>
      </c>
      <c r="AA442">
        <v>70</v>
      </c>
      <c r="AI442">
        <v>159.435</v>
      </c>
      <c r="AJ442">
        <v>6</v>
      </c>
      <c r="AK442">
        <v>68.86</v>
      </c>
      <c r="AL442">
        <v>6</v>
      </c>
      <c r="AM442">
        <v>457.13100000000003</v>
      </c>
      <c r="AN442">
        <v>38</v>
      </c>
      <c r="AO442" s="30">
        <v>34.244249999999994</v>
      </c>
      <c r="AP442" s="30">
        <v>228.29500000000002</v>
      </c>
      <c r="AQ442" s="30">
        <v>12</v>
      </c>
      <c r="AR442">
        <v>786.80429999999978</v>
      </c>
      <c r="AS442" s="20">
        <v>5702.4929999999995</v>
      </c>
      <c r="AT442">
        <v>295</v>
      </c>
      <c r="AU442">
        <v>12</v>
      </c>
      <c r="AV442" t="s">
        <v>1510</v>
      </c>
    </row>
    <row r="443" spans="1:48" hidden="1" x14ac:dyDescent="0.25">
      <c r="A443" t="s">
        <v>774</v>
      </c>
      <c r="B443" t="s">
        <v>241</v>
      </c>
      <c r="C443" t="s">
        <v>241</v>
      </c>
      <c r="D443" t="s">
        <v>775</v>
      </c>
      <c r="E443" s="31" t="s">
        <v>776</v>
      </c>
      <c r="F443">
        <v>2003</v>
      </c>
      <c r="G443" t="s">
        <v>759</v>
      </c>
      <c r="H443">
        <v>26616</v>
      </c>
      <c r="I443">
        <v>332400</v>
      </c>
      <c r="J443" t="s">
        <v>235</v>
      </c>
      <c r="K443" s="26" t="s">
        <v>458</v>
      </c>
      <c r="L443" t="b">
        <v>1</v>
      </c>
      <c r="M443" s="20" t="s">
        <v>1118</v>
      </c>
      <c r="N443" s="26">
        <v>254</v>
      </c>
      <c r="O443" t="s">
        <v>375</v>
      </c>
      <c r="P443">
        <v>69.743857000000006</v>
      </c>
      <c r="Q443">
        <v>-163.008442</v>
      </c>
      <c r="S443" t="s">
        <v>21</v>
      </c>
      <c r="T443" s="40">
        <v>0.14999999999999997</v>
      </c>
      <c r="U443" s="40">
        <v>0.126975</v>
      </c>
      <c r="V443">
        <v>62.71275</v>
      </c>
      <c r="W443">
        <v>418.08500000000009</v>
      </c>
      <c r="X443">
        <v>63</v>
      </c>
      <c r="Y443">
        <v>262.19039999999995</v>
      </c>
      <c r="Z443">
        <v>1747.9360000000001</v>
      </c>
      <c r="AA443">
        <v>38</v>
      </c>
      <c r="AI443">
        <v>221.91899999999998</v>
      </c>
      <c r="AJ443">
        <v>3</v>
      </c>
      <c r="AK443">
        <v>7.319</v>
      </c>
      <c r="AL443">
        <v>1</v>
      </c>
      <c r="AM443">
        <v>88.788000000000011</v>
      </c>
      <c r="AN443">
        <v>8</v>
      </c>
      <c r="AO443" s="30">
        <v>34.385699999999986</v>
      </c>
      <c r="AP443" s="30">
        <v>229.23799999999997</v>
      </c>
      <c r="AQ443" s="30">
        <v>4</v>
      </c>
      <c r="AR443">
        <v>359.28884999999991</v>
      </c>
      <c r="AS443" s="20">
        <v>2484.047</v>
      </c>
      <c r="AT443">
        <v>112</v>
      </c>
      <c r="AU443">
        <v>12</v>
      </c>
      <c r="AV443" t="s">
        <v>1510</v>
      </c>
    </row>
    <row r="444" spans="1:48" hidden="1" x14ac:dyDescent="0.25">
      <c r="A444" t="s">
        <v>987</v>
      </c>
      <c r="B444" t="s">
        <v>275</v>
      </c>
      <c r="C444" t="s">
        <v>275</v>
      </c>
      <c r="D444" t="s">
        <v>989</v>
      </c>
      <c r="E444" s="31" t="s">
        <v>990</v>
      </c>
      <c r="F444">
        <v>2003</v>
      </c>
      <c r="G444" t="s">
        <v>988</v>
      </c>
      <c r="H444" t="s">
        <v>582</v>
      </c>
      <c r="I444">
        <v>332590</v>
      </c>
      <c r="J444" t="s">
        <v>274</v>
      </c>
      <c r="K444" s="26" t="s">
        <v>458</v>
      </c>
      <c r="L444" t="b">
        <v>1</v>
      </c>
      <c r="M444" s="20" t="s">
        <v>1118</v>
      </c>
      <c r="N444" s="26">
        <v>447</v>
      </c>
      <c r="O444" t="s">
        <v>375</v>
      </c>
      <c r="P444">
        <v>60.202500000000001</v>
      </c>
      <c r="Q444">
        <v>-154.31277779999999</v>
      </c>
      <c r="S444" t="s">
        <v>21</v>
      </c>
      <c r="T444" s="40">
        <v>0.42257500000000009</v>
      </c>
      <c r="U444" s="40">
        <v>0.227275</v>
      </c>
      <c r="V444">
        <v>105.38386637500003</v>
      </c>
      <c r="W444">
        <v>249.38500000000002</v>
      </c>
      <c r="X444">
        <v>57</v>
      </c>
      <c r="Y444">
        <v>109.96795997500003</v>
      </c>
      <c r="Z444">
        <v>260.233</v>
      </c>
      <c r="AA444">
        <v>31</v>
      </c>
      <c r="AI444">
        <v>0</v>
      </c>
      <c r="AJ444">
        <v>0</v>
      </c>
      <c r="AK444">
        <v>77.263999999999996</v>
      </c>
      <c r="AL444">
        <v>10</v>
      </c>
      <c r="AM444">
        <v>0</v>
      </c>
      <c r="AN444">
        <v>0</v>
      </c>
      <c r="AO444" s="30">
        <v>32.649834800000008</v>
      </c>
      <c r="AP444" s="30">
        <v>77.263999999999996</v>
      </c>
      <c r="AQ444" s="30">
        <v>10</v>
      </c>
      <c r="AR444">
        <v>248.00166115000007</v>
      </c>
      <c r="AS444" s="20">
        <v>586.88200000000006</v>
      </c>
      <c r="AT444">
        <v>94</v>
      </c>
      <c r="AU444">
        <v>12</v>
      </c>
      <c r="AV444" t="s">
        <v>1510</v>
      </c>
    </row>
    <row r="445" spans="1:48" hidden="1" x14ac:dyDescent="0.25">
      <c r="A445" t="s">
        <v>937</v>
      </c>
      <c r="B445" t="s">
        <v>258</v>
      </c>
      <c r="C445" t="s">
        <v>258</v>
      </c>
      <c r="D445" t="s">
        <v>939</v>
      </c>
      <c r="E445" s="31" t="s">
        <v>940</v>
      </c>
      <c r="F445">
        <v>2003</v>
      </c>
      <c r="G445" t="s">
        <v>938</v>
      </c>
      <c r="H445" t="s">
        <v>582</v>
      </c>
      <c r="I445">
        <v>332500</v>
      </c>
      <c r="J445" t="s">
        <v>257</v>
      </c>
      <c r="K445" s="26" t="s">
        <v>458</v>
      </c>
      <c r="L445" t="b">
        <v>1</v>
      </c>
      <c r="M445" s="20" t="s">
        <v>1118</v>
      </c>
      <c r="N445" s="26">
        <v>399</v>
      </c>
      <c r="O445" t="s">
        <v>375</v>
      </c>
      <c r="P445">
        <v>56.932561399999997</v>
      </c>
      <c r="Q445">
        <v>-158.6249699</v>
      </c>
      <c r="S445" t="s">
        <v>21</v>
      </c>
      <c r="T445" s="40">
        <v>0.29999999999999993</v>
      </c>
      <c r="U445" s="40">
        <v>0.22213333333333338</v>
      </c>
      <c r="V445">
        <v>59.070299999999989</v>
      </c>
      <c r="W445">
        <v>196.90100000000001</v>
      </c>
      <c r="X445">
        <v>43</v>
      </c>
      <c r="Y445">
        <v>36.663899999999991</v>
      </c>
      <c r="Z445">
        <v>122.21299999999999</v>
      </c>
      <c r="AA445">
        <v>28</v>
      </c>
      <c r="AI445">
        <v>51.322000000000003</v>
      </c>
      <c r="AJ445">
        <v>8</v>
      </c>
      <c r="AK445">
        <v>333.92200000000003</v>
      </c>
      <c r="AL445">
        <v>16</v>
      </c>
      <c r="AM445">
        <v>32.805000000000007</v>
      </c>
      <c r="AN445">
        <v>2</v>
      </c>
      <c r="AO445" s="30">
        <v>115.57319999999999</v>
      </c>
      <c r="AP445" s="30">
        <v>385.24400000000003</v>
      </c>
      <c r="AQ445" s="30">
        <v>24</v>
      </c>
      <c r="AR445">
        <v>211.30739999999997</v>
      </c>
      <c r="AS445" s="20">
        <v>737.16300000000001</v>
      </c>
      <c r="AT445">
        <v>94</v>
      </c>
      <c r="AU445">
        <v>12</v>
      </c>
      <c r="AV445" t="s">
        <v>1510</v>
      </c>
    </row>
    <row r="446" spans="1:48" hidden="1" x14ac:dyDescent="0.25">
      <c r="A446" t="s">
        <v>670</v>
      </c>
      <c r="B446" t="s">
        <v>87</v>
      </c>
      <c r="C446" t="s">
        <v>87</v>
      </c>
      <c r="D446" t="s">
        <v>671</v>
      </c>
      <c r="E446" s="31" t="s">
        <v>672</v>
      </c>
      <c r="F446">
        <v>2003</v>
      </c>
      <c r="G446" t="s">
        <v>563</v>
      </c>
      <c r="H446">
        <v>221</v>
      </c>
      <c r="I446">
        <v>331570</v>
      </c>
      <c r="J446" t="s">
        <v>50</v>
      </c>
      <c r="K446" s="26" t="s">
        <v>458</v>
      </c>
      <c r="L446" t="b">
        <v>1</v>
      </c>
      <c r="M446" s="20" t="s">
        <v>1119</v>
      </c>
      <c r="N446" s="26">
        <v>169</v>
      </c>
      <c r="O446" t="s">
        <v>375</v>
      </c>
      <c r="P446">
        <v>59.748888899999997</v>
      </c>
      <c r="Q446">
        <v>-161.9158333</v>
      </c>
      <c r="S446" t="s">
        <v>21</v>
      </c>
      <c r="T446" s="40">
        <v>0.38817499999999999</v>
      </c>
      <c r="U446" s="40">
        <v>0.20781666666666668</v>
      </c>
      <c r="V446">
        <v>260.76199070000001</v>
      </c>
      <c r="W446">
        <v>671.76400000000001</v>
      </c>
      <c r="X446">
        <v>172</v>
      </c>
      <c r="Y446">
        <v>247.94095862499992</v>
      </c>
      <c r="Z446">
        <v>638.73499999999979</v>
      </c>
      <c r="AA446">
        <v>16</v>
      </c>
      <c r="AI446">
        <v>273.18200000000002</v>
      </c>
      <c r="AJ446">
        <v>15</v>
      </c>
      <c r="AK446">
        <v>6.097999999999999</v>
      </c>
      <c r="AL446">
        <v>3</v>
      </c>
      <c r="AM446">
        <v>0</v>
      </c>
      <c r="AN446">
        <v>0</v>
      </c>
      <c r="AO446" s="30">
        <v>108.40951400000002</v>
      </c>
      <c r="AP446" s="30">
        <v>279.28000000000003</v>
      </c>
      <c r="AQ446" s="30">
        <v>18</v>
      </c>
      <c r="AR446">
        <v>617.11246332499991</v>
      </c>
      <c r="AS446" s="20">
        <v>1589.779</v>
      </c>
      <c r="AT446">
        <v>204</v>
      </c>
      <c r="AU446">
        <v>12</v>
      </c>
      <c r="AV446" t="s">
        <v>1510</v>
      </c>
    </row>
    <row r="447" spans="1:48" hidden="1" x14ac:dyDescent="0.25">
      <c r="A447" t="s">
        <v>864</v>
      </c>
      <c r="B447" t="s">
        <v>214</v>
      </c>
      <c r="C447" t="s">
        <v>214</v>
      </c>
      <c r="D447" t="s">
        <v>865</v>
      </c>
      <c r="E447" s="31" t="s">
        <v>866</v>
      </c>
      <c r="F447">
        <v>2003</v>
      </c>
      <c r="G447" t="s">
        <v>858</v>
      </c>
      <c r="H447">
        <v>12485</v>
      </c>
      <c r="I447">
        <v>332250</v>
      </c>
      <c r="J447" t="s">
        <v>211</v>
      </c>
      <c r="K447" s="26" t="s">
        <v>374</v>
      </c>
      <c r="L447" t="b">
        <v>1</v>
      </c>
      <c r="M447" s="20" t="s">
        <v>1119</v>
      </c>
      <c r="N447" s="26">
        <v>343</v>
      </c>
      <c r="O447" t="s">
        <v>375</v>
      </c>
      <c r="P447">
        <v>61.761111100000001</v>
      </c>
      <c r="Q447">
        <v>-157.3125</v>
      </c>
      <c r="S447" t="s">
        <v>21</v>
      </c>
      <c r="T447" s="40">
        <v>0.65854166666666658</v>
      </c>
      <c r="U447" s="40">
        <v>0.33180833333333337</v>
      </c>
      <c r="V447">
        <v>30.020280416666662</v>
      </c>
      <c r="W447">
        <v>45.585999999999999</v>
      </c>
      <c r="X447">
        <v>14</v>
      </c>
      <c r="Y447">
        <v>26.236958541666663</v>
      </c>
      <c r="Z447">
        <v>39.841000000000001</v>
      </c>
      <c r="AA447">
        <v>8</v>
      </c>
      <c r="AI447">
        <v>8.0250000000000004</v>
      </c>
      <c r="AJ447">
        <v>2</v>
      </c>
      <c r="AK447">
        <v>10.898000000000001</v>
      </c>
      <c r="AL447">
        <v>2</v>
      </c>
      <c r="AM447">
        <v>2.5669999999999997</v>
      </c>
      <c r="AN447">
        <v>3</v>
      </c>
      <c r="AO447" s="30">
        <v>12.461583958333334</v>
      </c>
      <c r="AP447" s="30">
        <v>18.923000000000002</v>
      </c>
      <c r="AQ447" s="30">
        <v>4</v>
      </c>
      <c r="AR447">
        <v>68.718822916666653</v>
      </c>
      <c r="AS447" s="20">
        <v>106.91700000000002</v>
      </c>
      <c r="AT447">
        <v>28</v>
      </c>
      <c r="AU447">
        <v>12</v>
      </c>
      <c r="AV447" t="s">
        <v>1510</v>
      </c>
    </row>
    <row r="448" spans="1:48" hidden="1" x14ac:dyDescent="0.25">
      <c r="A448" t="s">
        <v>813</v>
      </c>
      <c r="B448" t="s">
        <v>27</v>
      </c>
      <c r="C448" t="s">
        <v>27</v>
      </c>
      <c r="D448" t="s">
        <v>815</v>
      </c>
      <c r="E448" s="31" t="s">
        <v>816</v>
      </c>
      <c r="F448">
        <v>2003</v>
      </c>
      <c r="G448" t="s">
        <v>814</v>
      </c>
      <c r="H448">
        <v>24486</v>
      </c>
      <c r="I448">
        <v>331040</v>
      </c>
      <c r="J448" t="s">
        <v>26</v>
      </c>
      <c r="K448" s="26" t="s">
        <v>458</v>
      </c>
      <c r="L448" t="b">
        <v>1</v>
      </c>
      <c r="M448" s="20" t="s">
        <v>1118</v>
      </c>
      <c r="N448" s="26">
        <v>293</v>
      </c>
      <c r="O448" t="s">
        <v>375</v>
      </c>
      <c r="P448">
        <v>54.135555600000004</v>
      </c>
      <c r="Q448">
        <v>-165.77305559999999</v>
      </c>
      <c r="S448" t="s">
        <v>21</v>
      </c>
      <c r="T448" s="40">
        <v>0.32300000000000001</v>
      </c>
      <c r="U448" s="40">
        <v>0.14451666666666671</v>
      </c>
      <c r="V448">
        <v>60.077354000000007</v>
      </c>
      <c r="W448">
        <v>185.99800000000002</v>
      </c>
      <c r="X448">
        <v>37</v>
      </c>
      <c r="Y448">
        <v>68.507007999999999</v>
      </c>
      <c r="Z448">
        <v>212.096</v>
      </c>
      <c r="AA448">
        <v>16</v>
      </c>
      <c r="AI448">
        <v>135.65900000000002</v>
      </c>
      <c r="AJ448">
        <v>11</v>
      </c>
      <c r="AK448">
        <v>0</v>
      </c>
      <c r="AL448">
        <v>0</v>
      </c>
      <c r="AM448">
        <v>0</v>
      </c>
      <c r="AN448">
        <v>0</v>
      </c>
      <c r="AO448" s="30">
        <v>43.817857000000011</v>
      </c>
      <c r="AP448" s="30">
        <v>135.65900000000002</v>
      </c>
      <c r="AQ448" s="30">
        <v>11</v>
      </c>
      <c r="AR448">
        <v>172.40221900000003</v>
      </c>
      <c r="AS448" s="20">
        <v>533.75300000000004</v>
      </c>
      <c r="AT448">
        <v>63</v>
      </c>
      <c r="AU448">
        <v>4</v>
      </c>
      <c r="AV448" t="s">
        <v>1510</v>
      </c>
    </row>
    <row r="449" spans="1:48" hidden="1" x14ac:dyDescent="0.25">
      <c r="A449" t="s">
        <v>897</v>
      </c>
      <c r="B449" t="s">
        <v>262</v>
      </c>
      <c r="C449" t="s">
        <v>262</v>
      </c>
      <c r="D449" t="s">
        <v>899</v>
      </c>
      <c r="E449" s="31" t="s">
        <v>900</v>
      </c>
      <c r="F449">
        <v>2003</v>
      </c>
      <c r="G449" t="s">
        <v>898</v>
      </c>
      <c r="H449" t="s">
        <v>582</v>
      </c>
      <c r="I449">
        <v>332530</v>
      </c>
      <c r="J449" t="s">
        <v>261</v>
      </c>
      <c r="K449" s="26" t="s">
        <v>458</v>
      </c>
      <c r="L449" t="b">
        <v>1</v>
      </c>
      <c r="M449" s="20" t="s">
        <v>1118</v>
      </c>
      <c r="N449" s="26">
        <v>364</v>
      </c>
      <c r="O449" t="s">
        <v>375</v>
      </c>
      <c r="P449">
        <v>64.739444399999996</v>
      </c>
      <c r="Q449">
        <v>-155.4869444</v>
      </c>
      <c r="S449" t="s">
        <v>21</v>
      </c>
      <c r="T449" s="40">
        <v>0.44</v>
      </c>
      <c r="U449" s="40">
        <v>0.30889166666666662</v>
      </c>
      <c r="V449">
        <v>109.37651999999999</v>
      </c>
      <c r="W449">
        <v>248.58299999999997</v>
      </c>
      <c r="X449">
        <v>110</v>
      </c>
      <c r="Y449">
        <v>72.492199999999997</v>
      </c>
      <c r="Z449">
        <v>164.755</v>
      </c>
      <c r="AA449">
        <v>19</v>
      </c>
      <c r="AI449">
        <v>144.30499999999998</v>
      </c>
      <c r="AJ449">
        <v>14</v>
      </c>
      <c r="AK449">
        <v>23.990999999999996</v>
      </c>
      <c r="AL449">
        <v>4</v>
      </c>
      <c r="AM449">
        <v>0</v>
      </c>
      <c r="AN449">
        <v>0</v>
      </c>
      <c r="AO449" s="30">
        <v>74.050239999999988</v>
      </c>
      <c r="AP449" s="30">
        <v>168.29599999999996</v>
      </c>
      <c r="AQ449" s="30">
        <v>18</v>
      </c>
      <c r="AR449">
        <v>255.91895999999997</v>
      </c>
      <c r="AS449" s="20">
        <v>581.63400000000001</v>
      </c>
      <c r="AT449">
        <v>146</v>
      </c>
      <c r="AU449">
        <v>12</v>
      </c>
      <c r="AV449" t="s">
        <v>1510</v>
      </c>
    </row>
    <row r="450" spans="1:48" hidden="1" x14ac:dyDescent="0.25">
      <c r="A450" t="s">
        <v>673</v>
      </c>
      <c r="B450" t="s">
        <v>88</v>
      </c>
      <c r="C450" t="s">
        <v>88</v>
      </c>
      <c r="D450" t="s">
        <v>674</v>
      </c>
      <c r="E450" s="31" t="s">
        <v>675</v>
      </c>
      <c r="F450">
        <v>2003</v>
      </c>
      <c r="G450" t="s">
        <v>563</v>
      </c>
      <c r="H450">
        <v>221</v>
      </c>
      <c r="I450">
        <v>331580</v>
      </c>
      <c r="J450" t="s">
        <v>50</v>
      </c>
      <c r="K450" s="26" t="s">
        <v>458</v>
      </c>
      <c r="L450" t="b">
        <v>1</v>
      </c>
      <c r="M450" s="20" t="s">
        <v>1119</v>
      </c>
      <c r="N450" s="26">
        <v>169</v>
      </c>
      <c r="O450" t="s">
        <v>375</v>
      </c>
      <c r="P450">
        <v>61.784999999999997</v>
      </c>
      <c r="Q450">
        <v>-161.32027780000001</v>
      </c>
      <c r="S450" t="s">
        <v>21</v>
      </c>
      <c r="T450" s="40">
        <v>0.38675833333333332</v>
      </c>
      <c r="U450" s="40">
        <v>0.2075666666666667</v>
      </c>
      <c r="V450">
        <v>133.68379143333331</v>
      </c>
      <c r="W450">
        <v>345.65199999999999</v>
      </c>
      <c r="X450">
        <v>80</v>
      </c>
      <c r="Y450">
        <v>123.46408923333333</v>
      </c>
      <c r="Z450">
        <v>319.22800000000001</v>
      </c>
      <c r="AA450">
        <v>9</v>
      </c>
      <c r="AI450">
        <v>42.583999999999996</v>
      </c>
      <c r="AJ450">
        <v>7</v>
      </c>
      <c r="AK450">
        <v>43.792000000000002</v>
      </c>
      <c r="AL450">
        <v>3</v>
      </c>
      <c r="AM450">
        <v>0</v>
      </c>
      <c r="AN450">
        <v>0</v>
      </c>
      <c r="AO450" s="30">
        <v>33.406637799999999</v>
      </c>
      <c r="AP450" s="30">
        <v>86.376000000000005</v>
      </c>
      <c r="AQ450" s="30">
        <v>10</v>
      </c>
      <c r="AR450">
        <v>290.55451846666665</v>
      </c>
      <c r="AS450" s="20">
        <v>751.25600000000009</v>
      </c>
      <c r="AT450">
        <v>97</v>
      </c>
      <c r="AU450">
        <v>12</v>
      </c>
      <c r="AV450" t="s">
        <v>1510</v>
      </c>
    </row>
    <row r="451" spans="1:48" hidden="1" x14ac:dyDescent="0.25">
      <c r="A451" t="s">
        <v>950</v>
      </c>
      <c r="B451" t="s">
        <v>264</v>
      </c>
      <c r="C451" t="s">
        <v>264</v>
      </c>
      <c r="D451" t="s">
        <v>952</v>
      </c>
      <c r="E451" s="31" t="s">
        <v>953</v>
      </c>
      <c r="F451">
        <v>2003</v>
      </c>
      <c r="G451" t="s">
        <v>951</v>
      </c>
      <c r="H451" t="s">
        <v>582</v>
      </c>
      <c r="I451">
        <v>332550</v>
      </c>
      <c r="J451" t="s">
        <v>263</v>
      </c>
      <c r="K451" s="26" t="s">
        <v>458</v>
      </c>
      <c r="L451" t="b">
        <v>1</v>
      </c>
      <c r="M451" s="20" t="s">
        <v>1118</v>
      </c>
      <c r="N451" s="26">
        <v>410</v>
      </c>
      <c r="O451" t="s">
        <v>375</v>
      </c>
      <c r="P451">
        <v>56.6</v>
      </c>
      <c r="Q451">
        <v>-169.54166670000001</v>
      </c>
      <c r="S451" t="s">
        <v>21</v>
      </c>
      <c r="T451" s="40">
        <v>0.23333333333333331</v>
      </c>
      <c r="U451" s="40">
        <v>0.14686666666666667</v>
      </c>
      <c r="V451">
        <v>16.203366666666664</v>
      </c>
      <c r="W451">
        <v>69.442999999999998</v>
      </c>
      <c r="X451">
        <v>57</v>
      </c>
      <c r="Y451">
        <v>15.703099999999999</v>
      </c>
      <c r="Z451">
        <v>67.299000000000007</v>
      </c>
      <c r="AA451">
        <v>28</v>
      </c>
      <c r="AI451">
        <v>34.731999999999999</v>
      </c>
      <c r="AJ451">
        <v>6</v>
      </c>
      <c r="AK451">
        <v>37.126000000000005</v>
      </c>
      <c r="AL451">
        <v>9</v>
      </c>
      <c r="AM451">
        <v>0</v>
      </c>
      <c r="AN451">
        <v>0</v>
      </c>
      <c r="AO451" s="30">
        <v>16.766866666666665</v>
      </c>
      <c r="AP451" s="30">
        <v>71.858000000000004</v>
      </c>
      <c r="AQ451" s="30">
        <v>15</v>
      </c>
      <c r="AR451">
        <v>48.673333333333332</v>
      </c>
      <c r="AS451" s="20">
        <v>208.6</v>
      </c>
      <c r="AT451">
        <v>100</v>
      </c>
      <c r="AU451">
        <v>12</v>
      </c>
      <c r="AV451" t="s">
        <v>1510</v>
      </c>
    </row>
    <row r="452" spans="1:48" hidden="1" x14ac:dyDescent="0.25">
      <c r="A452" t="s">
        <v>679</v>
      </c>
      <c r="B452" t="s">
        <v>1163</v>
      </c>
      <c r="C452" t="s">
        <v>89</v>
      </c>
      <c r="D452" t="s">
        <v>677</v>
      </c>
      <c r="E452" s="31" t="s">
        <v>678</v>
      </c>
      <c r="F452">
        <v>2003</v>
      </c>
      <c r="G452" t="s">
        <v>563</v>
      </c>
      <c r="H452">
        <v>221</v>
      </c>
      <c r="I452">
        <v>331660</v>
      </c>
      <c r="J452" t="s">
        <v>50</v>
      </c>
      <c r="K452" s="26" t="s">
        <v>458</v>
      </c>
      <c r="L452" t="b">
        <v>1</v>
      </c>
      <c r="M452" s="20" t="s">
        <v>1119</v>
      </c>
      <c r="N452" s="26">
        <v>169</v>
      </c>
      <c r="O452" t="s">
        <v>375</v>
      </c>
      <c r="P452">
        <v>62.0530556</v>
      </c>
      <c r="Q452">
        <v>-163.1658333</v>
      </c>
      <c r="S452" t="s">
        <v>21</v>
      </c>
      <c r="T452" s="40">
        <v>0.40714999999999996</v>
      </c>
      <c r="U452" s="40">
        <v>0.21345833333333331</v>
      </c>
      <c r="V452">
        <v>321.39525269999996</v>
      </c>
      <c r="W452">
        <v>789.37800000000004</v>
      </c>
      <c r="X452">
        <v>209</v>
      </c>
      <c r="Y452">
        <v>468.47208294999996</v>
      </c>
      <c r="Z452">
        <v>1150.6130000000001</v>
      </c>
      <c r="AA452">
        <v>35</v>
      </c>
      <c r="AI452">
        <v>245.505</v>
      </c>
      <c r="AJ452">
        <v>16</v>
      </c>
      <c r="AK452">
        <v>315.23499999999996</v>
      </c>
      <c r="AL452">
        <v>10</v>
      </c>
      <c r="AM452">
        <v>0</v>
      </c>
      <c r="AN452">
        <v>0</v>
      </c>
      <c r="AO452" s="30">
        <v>228.30529099999998</v>
      </c>
      <c r="AP452" s="30">
        <v>560.74</v>
      </c>
      <c r="AQ452" s="30">
        <v>26</v>
      </c>
      <c r="AR452">
        <v>1018.17262665</v>
      </c>
      <c r="AS452" s="20">
        <v>2500.7309999999998</v>
      </c>
      <c r="AT452">
        <v>268</v>
      </c>
      <c r="AU452">
        <v>12</v>
      </c>
      <c r="AV452" t="s">
        <v>1510</v>
      </c>
    </row>
    <row r="453" spans="1:48" hidden="1" x14ac:dyDescent="0.25">
      <c r="A453" t="s">
        <v>680</v>
      </c>
      <c r="B453" t="s">
        <v>90</v>
      </c>
      <c r="C453" t="s">
        <v>90</v>
      </c>
      <c r="D453" t="s">
        <v>681</v>
      </c>
      <c r="E453" s="31" t="s">
        <v>682</v>
      </c>
      <c r="F453">
        <v>2003</v>
      </c>
      <c r="G453" t="s">
        <v>563</v>
      </c>
      <c r="H453">
        <v>221</v>
      </c>
      <c r="I453">
        <v>331670</v>
      </c>
      <c r="J453" t="s">
        <v>50</v>
      </c>
      <c r="K453" s="26" t="s">
        <v>458</v>
      </c>
      <c r="L453" t="b">
        <v>1</v>
      </c>
      <c r="M453" s="20" t="s">
        <v>1119</v>
      </c>
      <c r="N453" s="26">
        <v>169</v>
      </c>
      <c r="O453" t="s">
        <v>375</v>
      </c>
      <c r="P453">
        <v>63.478055599999998</v>
      </c>
      <c r="Q453">
        <v>-162.03916670000001</v>
      </c>
      <c r="S453" t="s">
        <v>21</v>
      </c>
      <c r="T453" s="40">
        <v>0.40462500000000007</v>
      </c>
      <c r="U453" s="40">
        <v>0.21258333333333326</v>
      </c>
      <c r="V453">
        <v>205.45886400000003</v>
      </c>
      <c r="W453">
        <v>507.77600000000001</v>
      </c>
      <c r="X453">
        <v>126</v>
      </c>
      <c r="Y453">
        <v>135.34099312500004</v>
      </c>
      <c r="Z453">
        <v>334.48500000000001</v>
      </c>
      <c r="AA453">
        <v>14</v>
      </c>
      <c r="AI453">
        <v>428.38700000000006</v>
      </c>
      <c r="AJ453">
        <v>12</v>
      </c>
      <c r="AK453">
        <v>30.71</v>
      </c>
      <c r="AL453">
        <v>4</v>
      </c>
      <c r="AM453">
        <v>0</v>
      </c>
      <c r="AN453">
        <v>0</v>
      </c>
      <c r="AO453" s="30">
        <v>185.76212362500004</v>
      </c>
      <c r="AP453" s="30">
        <v>459.09700000000004</v>
      </c>
      <c r="AQ453" s="30">
        <v>16</v>
      </c>
      <c r="AR453">
        <v>526.56198075000009</v>
      </c>
      <c r="AS453" s="20">
        <v>1301.3579999999999</v>
      </c>
      <c r="AT453">
        <v>155</v>
      </c>
      <c r="AU453">
        <v>12</v>
      </c>
      <c r="AV453" t="s">
        <v>1510</v>
      </c>
    </row>
    <row r="454" spans="1:48" hidden="1" x14ac:dyDescent="0.25">
      <c r="A454" t="s">
        <v>843</v>
      </c>
      <c r="B454" t="s">
        <v>266</v>
      </c>
      <c r="C454" t="s">
        <v>266</v>
      </c>
      <c r="D454" t="s">
        <v>845</v>
      </c>
      <c r="E454" s="31" t="s">
        <v>846</v>
      </c>
      <c r="F454">
        <v>2003</v>
      </c>
      <c r="G454" t="s">
        <v>844</v>
      </c>
      <c r="H454">
        <v>17898</v>
      </c>
      <c r="I454">
        <v>332560</v>
      </c>
      <c r="J454" t="s">
        <v>265</v>
      </c>
      <c r="K454" s="26" t="s">
        <v>458</v>
      </c>
      <c r="L454" t="b">
        <v>1</v>
      </c>
      <c r="M454" s="20" t="s">
        <v>1118</v>
      </c>
      <c r="N454" s="26">
        <v>339</v>
      </c>
      <c r="O454" t="s">
        <v>375</v>
      </c>
      <c r="P454">
        <v>57.122222200000003</v>
      </c>
      <c r="Q454">
        <v>-170.27500000000001</v>
      </c>
      <c r="S454" t="s">
        <v>21</v>
      </c>
      <c r="T454" s="40">
        <v>0.37916666666666665</v>
      </c>
      <c r="U454" s="40">
        <v>0.24170000000000005</v>
      </c>
      <c r="V454">
        <v>394.24271249999998</v>
      </c>
      <c r="W454">
        <v>1039.761</v>
      </c>
      <c r="X454">
        <v>154</v>
      </c>
      <c r="Y454">
        <v>406.36542916666673</v>
      </c>
      <c r="Z454">
        <v>1071.7330000000002</v>
      </c>
      <c r="AA454">
        <v>26</v>
      </c>
      <c r="AI454">
        <v>622.56700000000012</v>
      </c>
      <c r="AJ454">
        <v>31</v>
      </c>
      <c r="AK454">
        <v>667.86400000000003</v>
      </c>
      <c r="AL454">
        <v>16</v>
      </c>
      <c r="AM454">
        <v>0</v>
      </c>
      <c r="AN454">
        <v>0</v>
      </c>
      <c r="AO454" s="30">
        <v>489.2884208333333</v>
      </c>
      <c r="AP454" s="30">
        <v>1290.431</v>
      </c>
      <c r="AQ454" s="30">
        <v>47</v>
      </c>
      <c r="AR454">
        <v>1289.8965625000001</v>
      </c>
      <c r="AS454" s="20">
        <v>3401.9249999999993</v>
      </c>
      <c r="AT454">
        <v>227</v>
      </c>
      <c r="AU454">
        <v>12</v>
      </c>
      <c r="AV454" t="s">
        <v>1510</v>
      </c>
    </row>
    <row r="455" spans="1:48" hidden="1" x14ac:dyDescent="0.25">
      <c r="A455" t="s">
        <v>737</v>
      </c>
      <c r="B455" t="s">
        <v>283</v>
      </c>
      <c r="C455" t="s">
        <v>283</v>
      </c>
      <c r="D455" t="s">
        <v>740</v>
      </c>
      <c r="E455" s="31" t="s">
        <v>741</v>
      </c>
      <c r="F455">
        <v>2003</v>
      </c>
      <c r="G455" t="s">
        <v>738</v>
      </c>
      <c r="H455">
        <v>0</v>
      </c>
      <c r="I455">
        <v>332540</v>
      </c>
      <c r="J455" t="s">
        <v>739</v>
      </c>
      <c r="K455" s="26" t="s">
        <v>374</v>
      </c>
      <c r="L455" t="b">
        <v>1</v>
      </c>
      <c r="M455" s="20" t="s">
        <v>1116</v>
      </c>
      <c r="N455" s="26">
        <v>230</v>
      </c>
      <c r="O455" t="s">
        <v>375</v>
      </c>
      <c r="P455">
        <v>55.339722199999997</v>
      </c>
      <c r="Q455">
        <v>-160.49722220000001</v>
      </c>
      <c r="S455" t="s">
        <v>21</v>
      </c>
      <c r="T455" s="40">
        <v>0.35948333333333332</v>
      </c>
      <c r="U455" s="40">
        <v>0.16704166666666667</v>
      </c>
      <c r="V455">
        <v>501.85239369999999</v>
      </c>
      <c r="W455">
        <v>1396.038</v>
      </c>
      <c r="X455">
        <v>317</v>
      </c>
      <c r="Y455">
        <v>489.58394649999991</v>
      </c>
      <c r="Z455">
        <v>1361.9099999999999</v>
      </c>
      <c r="AA455">
        <v>181</v>
      </c>
      <c r="AI455">
        <v>527.14400000000001</v>
      </c>
      <c r="AJ455">
        <v>22</v>
      </c>
      <c r="AK455">
        <v>273.81699999999995</v>
      </c>
      <c r="AL455">
        <v>22</v>
      </c>
      <c r="AM455">
        <v>0</v>
      </c>
      <c r="AN455">
        <v>0</v>
      </c>
      <c r="AO455" s="30">
        <v>287.93213014999998</v>
      </c>
      <c r="AP455" s="30">
        <v>800.96100000000001</v>
      </c>
      <c r="AQ455" s="30">
        <v>44</v>
      </c>
      <c r="AR455">
        <v>1279.3684703499998</v>
      </c>
      <c r="AS455" s="20">
        <v>3558.9090000000001</v>
      </c>
      <c r="AT455">
        <v>533</v>
      </c>
      <c r="AU455">
        <v>12</v>
      </c>
      <c r="AV455" t="s">
        <v>1510</v>
      </c>
    </row>
    <row r="456" spans="1:48" hidden="1" x14ac:dyDescent="0.25">
      <c r="A456" t="s">
        <v>683</v>
      </c>
      <c r="B456" t="s">
        <v>91</v>
      </c>
      <c r="C456" t="s">
        <v>91</v>
      </c>
      <c r="D456" t="s">
        <v>684</v>
      </c>
      <c r="E456" s="31" t="s">
        <v>685</v>
      </c>
      <c r="F456">
        <v>2003</v>
      </c>
      <c r="G456" t="s">
        <v>563</v>
      </c>
      <c r="H456">
        <v>221</v>
      </c>
      <c r="I456">
        <v>331590</v>
      </c>
      <c r="J456" t="s">
        <v>50</v>
      </c>
      <c r="K456" s="26" t="s">
        <v>458</v>
      </c>
      <c r="L456" t="b">
        <v>1</v>
      </c>
      <c r="M456" s="20" t="s">
        <v>1119</v>
      </c>
      <c r="N456" s="26">
        <v>169</v>
      </c>
      <c r="O456" t="s">
        <v>375</v>
      </c>
      <c r="P456">
        <v>63.694166699999997</v>
      </c>
      <c r="Q456">
        <v>-170.47888889999999</v>
      </c>
      <c r="S456" t="s">
        <v>21</v>
      </c>
      <c r="T456" s="40">
        <v>0.40510833333333335</v>
      </c>
      <c r="U456" s="40">
        <v>0.21241666666666673</v>
      </c>
      <c r="V456">
        <v>294.52429115000001</v>
      </c>
      <c r="W456">
        <v>727.02599999999995</v>
      </c>
      <c r="X456">
        <v>174</v>
      </c>
      <c r="Y456">
        <v>250.33021285000004</v>
      </c>
      <c r="Z456">
        <v>617.93400000000008</v>
      </c>
      <c r="AA456">
        <v>15</v>
      </c>
      <c r="AI456">
        <v>325.09199999999998</v>
      </c>
      <c r="AJ456">
        <v>16</v>
      </c>
      <c r="AK456">
        <v>148.22199999999998</v>
      </c>
      <c r="AL456">
        <v>9</v>
      </c>
      <c r="AM456">
        <v>0</v>
      </c>
      <c r="AN456">
        <v>0</v>
      </c>
      <c r="AO456" s="30">
        <v>191.74344568333333</v>
      </c>
      <c r="AP456" s="30">
        <v>473.31399999999996</v>
      </c>
      <c r="AQ456" s="30">
        <v>25</v>
      </c>
      <c r="AR456">
        <v>736.59794968333335</v>
      </c>
      <c r="AS456" s="20">
        <v>1818.2740000000003</v>
      </c>
      <c r="AT456">
        <v>209</v>
      </c>
      <c r="AU456">
        <v>12</v>
      </c>
      <c r="AV456" t="s">
        <v>1510</v>
      </c>
    </row>
    <row r="457" spans="1:48" hidden="1" x14ac:dyDescent="0.25">
      <c r="A457" t="s">
        <v>686</v>
      </c>
      <c r="B457" t="s">
        <v>92</v>
      </c>
      <c r="C457" t="s">
        <v>92</v>
      </c>
      <c r="D457" t="s">
        <v>687</v>
      </c>
      <c r="E457" s="31" t="s">
        <v>688</v>
      </c>
      <c r="F457">
        <v>2003</v>
      </c>
      <c r="G457" t="s">
        <v>563</v>
      </c>
      <c r="H457">
        <v>221</v>
      </c>
      <c r="I457">
        <v>331600</v>
      </c>
      <c r="J457" t="s">
        <v>50</v>
      </c>
      <c r="K457" s="26" t="s">
        <v>458</v>
      </c>
      <c r="L457" t="b">
        <v>1</v>
      </c>
      <c r="M457" s="20" t="s">
        <v>1119</v>
      </c>
      <c r="N457" s="26">
        <v>169</v>
      </c>
      <c r="O457" t="s">
        <v>375</v>
      </c>
      <c r="P457">
        <v>61.8427778</v>
      </c>
      <c r="Q457">
        <v>-165.5816667</v>
      </c>
      <c r="S457" t="s">
        <v>21</v>
      </c>
      <c r="T457" s="40">
        <v>0.39952499999999991</v>
      </c>
      <c r="U457" s="40">
        <v>0.21096666666666661</v>
      </c>
      <c r="V457">
        <v>216.79704742499996</v>
      </c>
      <c r="W457">
        <v>542.63700000000006</v>
      </c>
      <c r="X457">
        <v>113</v>
      </c>
      <c r="Y457">
        <v>132.66627149999999</v>
      </c>
      <c r="Z457">
        <v>332.06000000000006</v>
      </c>
      <c r="AA457">
        <v>17</v>
      </c>
      <c r="AI457">
        <v>61.53</v>
      </c>
      <c r="AJ457">
        <v>7</v>
      </c>
      <c r="AK457">
        <v>36.940000000000005</v>
      </c>
      <c r="AL457">
        <v>4</v>
      </c>
      <c r="AM457">
        <v>0</v>
      </c>
      <c r="AN457">
        <v>0</v>
      </c>
      <c r="AO457" s="30">
        <v>39.34122674999999</v>
      </c>
      <c r="AP457" s="30">
        <v>98.47</v>
      </c>
      <c r="AQ457" s="30">
        <v>11</v>
      </c>
      <c r="AR457">
        <v>388.80454567499993</v>
      </c>
      <c r="AS457" s="20">
        <v>973.16700000000003</v>
      </c>
      <c r="AT457">
        <v>141</v>
      </c>
      <c r="AU457">
        <v>12</v>
      </c>
      <c r="AV457" t="s">
        <v>1510</v>
      </c>
    </row>
    <row r="458" spans="1:48" hidden="1" x14ac:dyDescent="0.25">
      <c r="A458" t="s">
        <v>689</v>
      </c>
      <c r="B458" t="s">
        <v>93</v>
      </c>
      <c r="C458" t="s">
        <v>93</v>
      </c>
      <c r="D458" t="s">
        <v>690</v>
      </c>
      <c r="E458" s="31" t="s">
        <v>691</v>
      </c>
      <c r="F458">
        <v>2003</v>
      </c>
      <c r="G458" t="s">
        <v>563</v>
      </c>
      <c r="H458">
        <v>221</v>
      </c>
      <c r="I458">
        <v>331610</v>
      </c>
      <c r="J458" t="s">
        <v>50</v>
      </c>
      <c r="K458" s="26" t="s">
        <v>458</v>
      </c>
      <c r="L458" t="b">
        <v>1</v>
      </c>
      <c r="M458" s="20" t="s">
        <v>1119</v>
      </c>
      <c r="N458" s="26">
        <v>169</v>
      </c>
      <c r="O458" t="s">
        <v>375</v>
      </c>
      <c r="P458">
        <v>66.603888900000001</v>
      </c>
      <c r="Q458">
        <v>-160.00694440000001</v>
      </c>
      <c r="S458" t="s">
        <v>21</v>
      </c>
      <c r="T458" s="40">
        <v>0.46386666666666665</v>
      </c>
      <c r="U458" s="40">
        <v>0.22987500000000002</v>
      </c>
      <c r="V458">
        <v>465.52035133333328</v>
      </c>
      <c r="W458">
        <v>1003.5649999999999</v>
      </c>
      <c r="X458">
        <v>229</v>
      </c>
      <c r="Y458">
        <v>432.32605266666661</v>
      </c>
      <c r="Z458">
        <v>932.00499999999988</v>
      </c>
      <c r="AA458">
        <v>16</v>
      </c>
      <c r="AI458">
        <v>514.54899999999998</v>
      </c>
      <c r="AJ458">
        <v>23</v>
      </c>
      <c r="AK458">
        <v>88.960999999999999</v>
      </c>
      <c r="AL458">
        <v>8</v>
      </c>
      <c r="AM458">
        <v>0</v>
      </c>
      <c r="AN458">
        <v>0</v>
      </c>
      <c r="AO458" s="30">
        <v>279.948172</v>
      </c>
      <c r="AP458" s="30">
        <v>603.51</v>
      </c>
      <c r="AQ458" s="30">
        <v>31</v>
      </c>
      <c r="AR458">
        <v>1177.794576</v>
      </c>
      <c r="AS458" s="20">
        <v>2539.08</v>
      </c>
      <c r="AT458">
        <v>272</v>
      </c>
      <c r="AU458">
        <v>12</v>
      </c>
      <c r="AV458" t="s">
        <v>1510</v>
      </c>
    </row>
    <row r="459" spans="1:48" hidden="1" x14ac:dyDescent="0.25">
      <c r="A459" t="s">
        <v>562</v>
      </c>
      <c r="B459" t="s">
        <v>51</v>
      </c>
      <c r="C459" t="s">
        <v>51</v>
      </c>
      <c r="D459" t="s">
        <v>564</v>
      </c>
      <c r="E459" s="31" t="s">
        <v>565</v>
      </c>
      <c r="F459">
        <v>2003</v>
      </c>
      <c r="G459" t="s">
        <v>563</v>
      </c>
      <c r="H459">
        <v>221</v>
      </c>
      <c r="I459">
        <v>331240</v>
      </c>
      <c r="J459" t="s">
        <v>50</v>
      </c>
      <c r="K459" s="26" t="s">
        <v>458</v>
      </c>
      <c r="L459" t="b">
        <v>1</v>
      </c>
      <c r="M459" s="20" t="s">
        <v>1119</v>
      </c>
      <c r="N459" s="26">
        <v>169</v>
      </c>
      <c r="O459" t="s">
        <v>375</v>
      </c>
      <c r="P459">
        <v>62.688888900000002</v>
      </c>
      <c r="Q459">
        <v>-164.6152778</v>
      </c>
      <c r="S459" t="s">
        <v>21</v>
      </c>
      <c r="T459" s="40">
        <v>0.39497499999999991</v>
      </c>
      <c r="U459" s="40">
        <v>0.20944166666666664</v>
      </c>
      <c r="V459">
        <v>298.21086469999989</v>
      </c>
      <c r="W459">
        <v>755.01199999999994</v>
      </c>
      <c r="X459">
        <v>165</v>
      </c>
      <c r="Y459">
        <v>239.84264412499996</v>
      </c>
      <c r="Z459">
        <v>607.23500000000001</v>
      </c>
      <c r="AA459">
        <v>15</v>
      </c>
      <c r="AI459">
        <v>303.45499999999998</v>
      </c>
      <c r="AJ459">
        <v>11</v>
      </c>
      <c r="AK459">
        <v>50.989999999999995</v>
      </c>
      <c r="AL459">
        <v>6</v>
      </c>
      <c r="AM459">
        <v>0</v>
      </c>
      <c r="AN459">
        <v>0</v>
      </c>
      <c r="AO459" s="30">
        <v>139.99691387499996</v>
      </c>
      <c r="AP459" s="30">
        <v>354.44499999999999</v>
      </c>
      <c r="AQ459" s="30">
        <v>17</v>
      </c>
      <c r="AR459">
        <v>678.05042269999979</v>
      </c>
      <c r="AS459" s="20">
        <v>1716.692</v>
      </c>
      <c r="AT459">
        <v>194</v>
      </c>
      <c r="AU459">
        <v>12</v>
      </c>
      <c r="AV459" t="s">
        <v>1510</v>
      </c>
    </row>
    <row r="460" spans="1:48" hidden="1" x14ac:dyDescent="0.25">
      <c r="A460" t="s">
        <v>692</v>
      </c>
      <c r="B460" t="s">
        <v>94</v>
      </c>
      <c r="C460" t="s">
        <v>94</v>
      </c>
      <c r="D460" t="s">
        <v>693</v>
      </c>
      <c r="E460" s="31" t="s">
        <v>694</v>
      </c>
      <c r="F460">
        <v>2003</v>
      </c>
      <c r="G460" t="s">
        <v>563</v>
      </c>
      <c r="H460">
        <v>221</v>
      </c>
      <c r="I460">
        <v>331620</v>
      </c>
      <c r="J460" t="s">
        <v>50</v>
      </c>
      <c r="K460" s="26" t="s">
        <v>458</v>
      </c>
      <c r="L460" t="b">
        <v>1</v>
      </c>
      <c r="M460" s="20" t="s">
        <v>1119</v>
      </c>
      <c r="N460" s="26">
        <v>169</v>
      </c>
      <c r="O460" t="s">
        <v>375</v>
      </c>
      <c r="P460">
        <v>62.682222199999998</v>
      </c>
      <c r="Q460">
        <v>-159.56194439999999</v>
      </c>
      <c r="S460" t="s">
        <v>21</v>
      </c>
      <c r="T460" s="40">
        <v>0.44389999999999996</v>
      </c>
      <c r="U460" s="40">
        <v>0.21998333333333328</v>
      </c>
      <c r="V460">
        <v>59.183855299999991</v>
      </c>
      <c r="W460">
        <v>133.327</v>
      </c>
      <c r="X460">
        <v>59</v>
      </c>
      <c r="Y460">
        <v>66.726160199999995</v>
      </c>
      <c r="Z460">
        <v>150.31800000000001</v>
      </c>
      <c r="AA460">
        <v>5</v>
      </c>
      <c r="AI460">
        <v>58.076999999999998</v>
      </c>
      <c r="AJ460">
        <v>8</v>
      </c>
      <c r="AK460">
        <v>26.283999999999999</v>
      </c>
      <c r="AL460">
        <v>3</v>
      </c>
      <c r="AM460">
        <v>0</v>
      </c>
      <c r="AN460">
        <v>0</v>
      </c>
      <c r="AO460" s="30">
        <v>37.447847899999992</v>
      </c>
      <c r="AP460" s="30">
        <v>84.36099999999999</v>
      </c>
      <c r="AQ460" s="30">
        <v>11</v>
      </c>
      <c r="AR460">
        <v>163.35786339999999</v>
      </c>
      <c r="AS460" s="20">
        <v>368.00599999999997</v>
      </c>
      <c r="AT460">
        <v>73</v>
      </c>
      <c r="AU460">
        <v>12</v>
      </c>
      <c r="AV460" t="s">
        <v>1510</v>
      </c>
    </row>
    <row r="461" spans="1:48" hidden="1" x14ac:dyDescent="0.25">
      <c r="A461" t="s">
        <v>695</v>
      </c>
      <c r="B461" t="s">
        <v>95</v>
      </c>
      <c r="C461" t="s">
        <v>95</v>
      </c>
      <c r="D461" t="s">
        <v>696</v>
      </c>
      <c r="E461" s="31" t="s">
        <v>697</v>
      </c>
      <c r="F461">
        <v>2003</v>
      </c>
      <c r="G461" t="s">
        <v>563</v>
      </c>
      <c r="H461">
        <v>221</v>
      </c>
      <c r="I461">
        <v>331630</v>
      </c>
      <c r="J461" t="s">
        <v>50</v>
      </c>
      <c r="K461" s="26" t="s">
        <v>458</v>
      </c>
      <c r="L461" t="b">
        <v>1</v>
      </c>
      <c r="M461" s="20" t="s">
        <v>1119</v>
      </c>
      <c r="N461" s="26">
        <v>169</v>
      </c>
      <c r="O461" t="s">
        <v>375</v>
      </c>
      <c r="P461">
        <v>64.333888900000005</v>
      </c>
      <c r="Q461">
        <v>-161.1538889</v>
      </c>
      <c r="S461" t="s">
        <v>21</v>
      </c>
      <c r="T461" s="40">
        <v>0.39505833333333334</v>
      </c>
      <c r="U461" s="40">
        <v>0.20945</v>
      </c>
      <c r="V461">
        <v>161.56266094166665</v>
      </c>
      <c r="W461">
        <v>408.95899999999995</v>
      </c>
      <c r="X461">
        <v>75</v>
      </c>
      <c r="Y461">
        <v>121.01703407500003</v>
      </c>
      <c r="Z461">
        <v>306.32700000000006</v>
      </c>
      <c r="AA461">
        <v>10</v>
      </c>
      <c r="AI461">
        <v>83.698999999999998</v>
      </c>
      <c r="AJ461">
        <v>6</v>
      </c>
      <c r="AK461">
        <v>19.510999999999996</v>
      </c>
      <c r="AL461">
        <v>3</v>
      </c>
      <c r="AM461">
        <v>0</v>
      </c>
      <c r="AN461">
        <v>0</v>
      </c>
      <c r="AO461" s="30">
        <v>40.77397058333333</v>
      </c>
      <c r="AP461" s="30">
        <v>103.21</v>
      </c>
      <c r="AQ461" s="30">
        <v>9</v>
      </c>
      <c r="AR461">
        <v>323.3536656</v>
      </c>
      <c r="AS461" s="20">
        <v>818.49599999999998</v>
      </c>
      <c r="AT461">
        <v>94</v>
      </c>
      <c r="AU461">
        <v>12</v>
      </c>
      <c r="AV461" t="s">
        <v>1510</v>
      </c>
    </row>
    <row r="462" spans="1:48" hidden="1" x14ac:dyDescent="0.25">
      <c r="A462" t="s">
        <v>698</v>
      </c>
      <c r="B462" t="s">
        <v>96</v>
      </c>
      <c r="C462" t="s">
        <v>96</v>
      </c>
      <c r="D462" t="s">
        <v>699</v>
      </c>
      <c r="E462" s="31" t="s">
        <v>700</v>
      </c>
      <c r="F462">
        <v>2003</v>
      </c>
      <c r="G462" t="s">
        <v>563</v>
      </c>
      <c r="H462">
        <v>221</v>
      </c>
      <c r="I462">
        <v>331640</v>
      </c>
      <c r="J462" t="s">
        <v>50</v>
      </c>
      <c r="K462" s="26" t="s">
        <v>458</v>
      </c>
      <c r="L462" t="b">
        <v>1</v>
      </c>
      <c r="M462" s="20" t="s">
        <v>1119</v>
      </c>
      <c r="N462" s="26">
        <v>169</v>
      </c>
      <c r="O462" t="s">
        <v>375</v>
      </c>
      <c r="P462">
        <v>66.256666699999997</v>
      </c>
      <c r="Q462">
        <v>-166.07194440000001</v>
      </c>
      <c r="S462" t="s">
        <v>21</v>
      </c>
      <c r="T462" s="40">
        <v>0.38776666666666665</v>
      </c>
      <c r="U462" s="40">
        <v>0.20820833333333336</v>
      </c>
      <c r="V462">
        <v>305.99520753333331</v>
      </c>
      <c r="W462">
        <v>789.12199999999996</v>
      </c>
      <c r="X462">
        <v>159</v>
      </c>
      <c r="Y462">
        <v>245.37176686666666</v>
      </c>
      <c r="Z462">
        <v>632.78200000000004</v>
      </c>
      <c r="AA462">
        <v>19</v>
      </c>
      <c r="AI462">
        <v>159.79999999999998</v>
      </c>
      <c r="AJ462">
        <v>15</v>
      </c>
      <c r="AK462">
        <v>94.679999999999993</v>
      </c>
      <c r="AL462">
        <v>7</v>
      </c>
      <c r="AM462">
        <v>0</v>
      </c>
      <c r="AN462">
        <v>1</v>
      </c>
      <c r="AO462" s="30">
        <v>98.678861333333316</v>
      </c>
      <c r="AP462" s="30">
        <v>254.47999999999996</v>
      </c>
      <c r="AQ462" s="30">
        <v>22</v>
      </c>
      <c r="AR462">
        <v>650.04583573333332</v>
      </c>
      <c r="AS462" s="20">
        <v>1676.384</v>
      </c>
      <c r="AT462">
        <v>194</v>
      </c>
      <c r="AU462">
        <v>12</v>
      </c>
      <c r="AV462" t="s">
        <v>1510</v>
      </c>
    </row>
    <row r="463" spans="1:48" hidden="1" x14ac:dyDescent="0.25">
      <c r="A463" t="s">
        <v>701</v>
      </c>
      <c r="B463" t="s">
        <v>97</v>
      </c>
      <c r="C463" t="s">
        <v>97</v>
      </c>
      <c r="D463" t="s">
        <v>702</v>
      </c>
      <c r="E463" s="31" t="s">
        <v>703</v>
      </c>
      <c r="F463">
        <v>2003</v>
      </c>
      <c r="G463" t="s">
        <v>563</v>
      </c>
      <c r="H463">
        <v>221</v>
      </c>
      <c r="I463">
        <v>331650</v>
      </c>
      <c r="J463" t="s">
        <v>50</v>
      </c>
      <c r="K463" s="26" t="s">
        <v>458</v>
      </c>
      <c r="L463" t="b">
        <v>1</v>
      </c>
      <c r="M463" s="20" t="s">
        <v>1119</v>
      </c>
      <c r="N463" s="26">
        <v>169</v>
      </c>
      <c r="O463" t="s">
        <v>375</v>
      </c>
      <c r="P463">
        <v>66.888055600000001</v>
      </c>
      <c r="Q463">
        <v>-157.13638889999999</v>
      </c>
      <c r="S463" t="s">
        <v>21</v>
      </c>
      <c r="T463" s="40">
        <v>0.46130833333333343</v>
      </c>
      <c r="U463" s="40">
        <v>0.22219999999999998</v>
      </c>
      <c r="V463">
        <v>174.90136411666671</v>
      </c>
      <c r="W463">
        <v>379.142</v>
      </c>
      <c r="X463">
        <v>74</v>
      </c>
      <c r="Y463">
        <v>411.46350660833349</v>
      </c>
      <c r="Z463">
        <v>891.94900000000018</v>
      </c>
      <c r="AA463">
        <v>12</v>
      </c>
      <c r="AI463">
        <v>187.184</v>
      </c>
      <c r="AJ463">
        <v>9</v>
      </c>
      <c r="AK463">
        <v>17.042000000000002</v>
      </c>
      <c r="AL463">
        <v>4</v>
      </c>
      <c r="AM463">
        <v>0</v>
      </c>
      <c r="AN463">
        <v>0</v>
      </c>
      <c r="AO463" s="30">
        <v>94.211155683333359</v>
      </c>
      <c r="AP463" s="30">
        <v>204.226</v>
      </c>
      <c r="AQ463" s="30">
        <v>13</v>
      </c>
      <c r="AR463">
        <v>680.57602640833352</v>
      </c>
      <c r="AS463" s="20">
        <v>1475.317</v>
      </c>
      <c r="AT463">
        <v>96</v>
      </c>
      <c r="AU463">
        <v>12</v>
      </c>
      <c r="AV463" t="s">
        <v>1510</v>
      </c>
    </row>
    <row r="464" spans="1:48" hidden="1" x14ac:dyDescent="0.25">
      <c r="A464" t="s">
        <v>398</v>
      </c>
      <c r="B464" t="s">
        <v>44</v>
      </c>
      <c r="C464" t="s">
        <v>44</v>
      </c>
      <c r="D464" t="s">
        <v>399</v>
      </c>
      <c r="E464" s="31" t="s">
        <v>400</v>
      </c>
      <c r="F464">
        <v>2003</v>
      </c>
      <c r="G464" t="s">
        <v>380</v>
      </c>
      <c r="H464">
        <v>219</v>
      </c>
      <c r="I464">
        <v>331190</v>
      </c>
      <c r="J464" t="s">
        <v>30</v>
      </c>
      <c r="K464" s="26" t="s">
        <v>374</v>
      </c>
      <c r="L464" t="b">
        <v>1</v>
      </c>
      <c r="M464" s="20" t="s">
        <v>1116</v>
      </c>
      <c r="N464" s="26">
        <v>2</v>
      </c>
      <c r="O464" t="s">
        <v>375</v>
      </c>
      <c r="P464">
        <v>59.4583333</v>
      </c>
      <c r="Q464">
        <v>-135.31388889999999</v>
      </c>
      <c r="S464" t="s">
        <v>21</v>
      </c>
      <c r="T464" s="40">
        <v>0.17858333333333332</v>
      </c>
      <c r="U464" s="40">
        <v>0.14033333333333334</v>
      </c>
      <c r="V464">
        <v>515.48954225</v>
      </c>
      <c r="W464">
        <v>2886.549</v>
      </c>
      <c r="X464">
        <v>552</v>
      </c>
      <c r="Y464">
        <v>968.16096833333324</v>
      </c>
      <c r="Z464">
        <v>5421.34</v>
      </c>
      <c r="AA464">
        <v>328</v>
      </c>
      <c r="AI464">
        <v>908.62599999999998</v>
      </c>
      <c r="AJ464">
        <v>44</v>
      </c>
      <c r="AK464">
        <v>1253.3480000000002</v>
      </c>
      <c r="AL464">
        <v>41</v>
      </c>
      <c r="AM464">
        <v>0</v>
      </c>
      <c r="AN464">
        <v>0</v>
      </c>
      <c r="AO464" s="30">
        <v>386.09252349999997</v>
      </c>
      <c r="AP464" s="30">
        <v>2161.9740000000002</v>
      </c>
      <c r="AQ464" s="30">
        <v>85</v>
      </c>
      <c r="AR464">
        <v>1869.743034083333</v>
      </c>
      <c r="AS464" s="20">
        <v>10469.863000000001</v>
      </c>
      <c r="AT464">
        <v>962</v>
      </c>
      <c r="AU464">
        <v>12</v>
      </c>
      <c r="AV464" t="s">
        <v>1510</v>
      </c>
    </row>
    <row r="465" spans="1:48" hidden="1" x14ac:dyDescent="0.25">
      <c r="A465" t="s">
        <v>867</v>
      </c>
      <c r="B465" t="s">
        <v>215</v>
      </c>
      <c r="C465" t="s">
        <v>215</v>
      </c>
      <c r="D465" t="s">
        <v>868</v>
      </c>
      <c r="E465" s="31" t="s">
        <v>869</v>
      </c>
      <c r="F465">
        <v>2003</v>
      </c>
      <c r="G465" t="s">
        <v>858</v>
      </c>
      <c r="H465">
        <v>12485</v>
      </c>
      <c r="I465">
        <v>332260</v>
      </c>
      <c r="J465" t="s">
        <v>211</v>
      </c>
      <c r="K465" s="26" t="s">
        <v>374</v>
      </c>
      <c r="L465" t="b">
        <v>1</v>
      </c>
      <c r="M465" s="20" t="s">
        <v>1119</v>
      </c>
      <c r="N465" s="26">
        <v>343</v>
      </c>
      <c r="O465" t="s">
        <v>375</v>
      </c>
      <c r="P465">
        <v>61.702500000000001</v>
      </c>
      <c r="Q465">
        <v>-157.1697222</v>
      </c>
      <c r="S465" t="s">
        <v>21</v>
      </c>
      <c r="T465" s="40">
        <v>0.6554333333333332</v>
      </c>
      <c r="U465" s="40">
        <v>0.35177499999999995</v>
      </c>
      <c r="V465">
        <v>69.035482133333318</v>
      </c>
      <c r="W465">
        <v>105.328</v>
      </c>
      <c r="X465">
        <v>32</v>
      </c>
      <c r="Y465">
        <v>35.678513499999987</v>
      </c>
      <c r="Z465">
        <v>54.434999999999995</v>
      </c>
      <c r="AA465">
        <v>6</v>
      </c>
      <c r="AI465">
        <v>28.764000000000003</v>
      </c>
      <c r="AJ465">
        <v>4</v>
      </c>
      <c r="AK465">
        <v>16.911999999999999</v>
      </c>
      <c r="AL465">
        <v>3</v>
      </c>
      <c r="AM465">
        <v>0</v>
      </c>
      <c r="AN465">
        <v>1</v>
      </c>
      <c r="AO465" s="30">
        <v>29.937572933333328</v>
      </c>
      <c r="AP465" s="30">
        <v>45.676000000000002</v>
      </c>
      <c r="AQ465" s="30">
        <v>7</v>
      </c>
      <c r="AR465">
        <v>134.65156856666664</v>
      </c>
      <c r="AS465" s="20">
        <v>205.43899999999996</v>
      </c>
      <c r="AT465">
        <v>45</v>
      </c>
      <c r="AU465">
        <v>12</v>
      </c>
      <c r="AV465" t="s">
        <v>1510</v>
      </c>
    </row>
    <row r="466" spans="1:48" hidden="1" x14ac:dyDescent="0.25">
      <c r="A466" t="s">
        <v>707</v>
      </c>
      <c r="B466" t="s">
        <v>98</v>
      </c>
      <c r="C466" t="s">
        <v>98</v>
      </c>
      <c r="D466" t="s">
        <v>708</v>
      </c>
      <c r="E466" s="31" t="s">
        <v>706</v>
      </c>
      <c r="F466">
        <v>2003</v>
      </c>
      <c r="G466" t="s">
        <v>563</v>
      </c>
      <c r="H466">
        <v>221</v>
      </c>
      <c r="I466">
        <v>331680</v>
      </c>
      <c r="J466" t="s">
        <v>50</v>
      </c>
      <c r="K466" s="26" t="s">
        <v>458</v>
      </c>
      <c r="L466" t="b">
        <v>1</v>
      </c>
      <c r="M466" s="20" t="s">
        <v>1119</v>
      </c>
      <c r="N466" s="26">
        <v>169</v>
      </c>
      <c r="O466" t="s">
        <v>375</v>
      </c>
      <c r="P466">
        <v>63.522222200000002</v>
      </c>
      <c r="Q466">
        <v>-162.28805560000001</v>
      </c>
      <c r="S466" t="s">
        <v>21</v>
      </c>
      <c r="T466" s="40">
        <v>0.39351666666666668</v>
      </c>
      <c r="U466" s="40">
        <v>0.20929166666666674</v>
      </c>
      <c r="V466">
        <v>213.06172883333332</v>
      </c>
      <c r="W466">
        <v>541.42999999999995</v>
      </c>
      <c r="X466">
        <v>143</v>
      </c>
      <c r="Y466">
        <v>227.79656689999996</v>
      </c>
      <c r="Z466">
        <v>578.87399999999991</v>
      </c>
      <c r="AA466">
        <v>14</v>
      </c>
      <c r="AI466">
        <v>169.09700000000001</v>
      </c>
      <c r="AJ466">
        <v>14</v>
      </c>
      <c r="AK466">
        <v>13.536</v>
      </c>
      <c r="AL466">
        <v>3</v>
      </c>
      <c r="AM466">
        <v>0</v>
      </c>
      <c r="AN466">
        <v>0</v>
      </c>
      <c r="AO466" s="30">
        <v>71.869129383333345</v>
      </c>
      <c r="AP466" s="30">
        <v>182.63300000000001</v>
      </c>
      <c r="AQ466" s="30">
        <v>17</v>
      </c>
      <c r="AR466">
        <v>512.72742511666661</v>
      </c>
      <c r="AS466" s="20">
        <v>1302.9369999999999</v>
      </c>
      <c r="AT466">
        <v>173</v>
      </c>
      <c r="AU466">
        <v>12</v>
      </c>
      <c r="AV466" t="s">
        <v>1510</v>
      </c>
    </row>
    <row r="467" spans="1:48" hidden="1" x14ac:dyDescent="0.25">
      <c r="A467" t="s">
        <v>870</v>
      </c>
      <c r="B467" t="s">
        <v>216</v>
      </c>
      <c r="C467" t="s">
        <v>216</v>
      </c>
      <c r="D467" t="s">
        <v>873</v>
      </c>
      <c r="E467" s="31" t="s">
        <v>874</v>
      </c>
      <c r="F467">
        <v>2003</v>
      </c>
      <c r="G467" t="s">
        <v>858</v>
      </c>
      <c r="H467">
        <v>12485</v>
      </c>
      <c r="I467">
        <v>332270</v>
      </c>
      <c r="J467" t="s">
        <v>211</v>
      </c>
      <c r="K467" s="26" t="s">
        <v>374</v>
      </c>
      <c r="L467" t="b">
        <v>1</v>
      </c>
      <c r="M467" s="20" t="s">
        <v>1119</v>
      </c>
      <c r="N467" s="26">
        <v>343</v>
      </c>
      <c r="O467" t="s">
        <v>375</v>
      </c>
      <c r="P467">
        <v>61.783055599999997</v>
      </c>
      <c r="Q467">
        <v>-156.58805559999999</v>
      </c>
      <c r="S467" t="s">
        <v>21</v>
      </c>
      <c r="T467" s="40">
        <v>0.65545833333333325</v>
      </c>
      <c r="U467" s="40">
        <v>0.35179999999999995</v>
      </c>
      <c r="V467">
        <v>31.313210958333322</v>
      </c>
      <c r="W467">
        <v>47.772999999999989</v>
      </c>
      <c r="X467">
        <v>21</v>
      </c>
      <c r="Y467">
        <v>29.338314999999994</v>
      </c>
      <c r="Z467">
        <v>44.76</v>
      </c>
      <c r="AA467">
        <v>4</v>
      </c>
      <c r="AI467">
        <v>7.5220000000000002</v>
      </c>
      <c r="AJ467">
        <v>6</v>
      </c>
      <c r="AK467">
        <v>1.123</v>
      </c>
      <c r="AL467">
        <v>1</v>
      </c>
      <c r="AM467">
        <v>2.5000000000000001E-2</v>
      </c>
      <c r="AN467">
        <v>1</v>
      </c>
      <c r="AO467" s="30">
        <v>5.6664372916666661</v>
      </c>
      <c r="AP467" s="30">
        <v>8.6449999999999996</v>
      </c>
      <c r="AQ467" s="30">
        <v>7</v>
      </c>
      <c r="AR467">
        <v>66.317963249999991</v>
      </c>
      <c r="AS467" s="20">
        <v>101.203</v>
      </c>
      <c r="AT467">
        <v>31</v>
      </c>
      <c r="AU467">
        <v>12</v>
      </c>
      <c r="AV467" t="s">
        <v>1510</v>
      </c>
    </row>
    <row r="468" spans="1:48" hidden="1" x14ac:dyDescent="0.25">
      <c r="A468" t="s">
        <v>379</v>
      </c>
      <c r="B468" t="s">
        <v>1132</v>
      </c>
      <c r="C468" t="s">
        <v>31</v>
      </c>
      <c r="D468" t="s">
        <v>381</v>
      </c>
      <c r="E468" s="31" t="s">
        <v>382</v>
      </c>
      <c r="F468">
        <v>2003</v>
      </c>
      <c r="G468" t="s">
        <v>380</v>
      </c>
      <c r="H468">
        <v>219</v>
      </c>
      <c r="I468">
        <v>331050</v>
      </c>
      <c r="J468" t="s">
        <v>30</v>
      </c>
      <c r="K468" s="26" t="s">
        <v>374</v>
      </c>
      <c r="L468" t="b">
        <v>1</v>
      </c>
      <c r="M468" s="20" t="s">
        <v>1116</v>
      </c>
      <c r="N468" s="26">
        <v>2</v>
      </c>
      <c r="O468" t="s">
        <v>375</v>
      </c>
      <c r="P468">
        <v>66.565555599999996</v>
      </c>
      <c r="Q468">
        <v>-152.64555559999999</v>
      </c>
      <c r="S468" t="s">
        <v>21</v>
      </c>
      <c r="T468" s="40">
        <v>0.48484166666666667</v>
      </c>
      <c r="U468" s="40">
        <v>0.20498333333333332</v>
      </c>
      <c r="V468">
        <v>110.07311874166665</v>
      </c>
      <c r="W468">
        <v>227.02899999999997</v>
      </c>
      <c r="X468">
        <v>77</v>
      </c>
      <c r="Y468">
        <v>34.795147049999997</v>
      </c>
      <c r="Z468">
        <v>71.765999999999991</v>
      </c>
      <c r="AA468">
        <v>16</v>
      </c>
      <c r="AI468">
        <v>109.54599999999999</v>
      </c>
      <c r="AJ468">
        <v>17</v>
      </c>
      <c r="AK468">
        <v>179.72799999999998</v>
      </c>
      <c r="AL468">
        <v>4</v>
      </c>
      <c r="AM468">
        <v>0</v>
      </c>
      <c r="AN468">
        <v>0</v>
      </c>
      <c r="AO468" s="30">
        <v>140.25208828333334</v>
      </c>
      <c r="AP468" s="30">
        <v>289.274</v>
      </c>
      <c r="AQ468" s="30">
        <v>21</v>
      </c>
      <c r="AR468">
        <v>285.12035407499997</v>
      </c>
      <c r="AS468" s="20">
        <v>588.06899999999996</v>
      </c>
      <c r="AT468">
        <v>113</v>
      </c>
      <c r="AU468">
        <v>12</v>
      </c>
      <c r="AV468" t="s">
        <v>1510</v>
      </c>
    </row>
    <row r="469" spans="1:48" hidden="1" x14ac:dyDescent="0.25">
      <c r="A469" t="s">
        <v>929</v>
      </c>
      <c r="B469" t="s">
        <v>273</v>
      </c>
      <c r="C469" t="s">
        <v>273</v>
      </c>
      <c r="D469" t="s">
        <v>931</v>
      </c>
      <c r="E469" s="31" t="s">
        <v>932</v>
      </c>
      <c r="F469">
        <v>2003</v>
      </c>
      <c r="G469" t="s">
        <v>930</v>
      </c>
      <c r="H469" t="s">
        <v>582</v>
      </c>
      <c r="I469">
        <v>332580</v>
      </c>
      <c r="J469" t="s">
        <v>272</v>
      </c>
      <c r="K469" s="26" t="s">
        <v>458</v>
      </c>
      <c r="L469" t="b">
        <v>1</v>
      </c>
      <c r="M469" s="20" t="s">
        <v>1118</v>
      </c>
      <c r="N469" s="26">
        <v>394</v>
      </c>
      <c r="O469" t="s">
        <v>375</v>
      </c>
      <c r="P469">
        <v>62.9886111</v>
      </c>
      <c r="Q469">
        <v>-156.06416669999999</v>
      </c>
      <c r="S469" t="s">
        <v>21</v>
      </c>
      <c r="T469" s="40">
        <v>0.48099999999999993</v>
      </c>
      <c r="U469" s="40">
        <v>0.30704999999999999</v>
      </c>
      <c r="V469">
        <v>34.218339999999998</v>
      </c>
      <c r="W469">
        <v>71.14</v>
      </c>
      <c r="X469">
        <v>21</v>
      </c>
      <c r="Y469">
        <v>49.314044000000003</v>
      </c>
      <c r="Z469">
        <v>102.52400000000002</v>
      </c>
      <c r="AA469">
        <v>13</v>
      </c>
      <c r="AI469">
        <v>55.346999999999994</v>
      </c>
      <c r="AJ469">
        <v>6</v>
      </c>
      <c r="AK469">
        <v>1.3829999999999998</v>
      </c>
      <c r="AL469">
        <v>1</v>
      </c>
      <c r="AM469">
        <v>0.28000000000000003</v>
      </c>
      <c r="AN469">
        <v>1</v>
      </c>
      <c r="AO469" s="30">
        <v>27.287129999999994</v>
      </c>
      <c r="AP469" s="30">
        <v>56.73</v>
      </c>
      <c r="AQ469" s="30">
        <v>7</v>
      </c>
      <c r="AR469">
        <v>110.819514</v>
      </c>
      <c r="AS469" s="20">
        <v>230.67400000000001</v>
      </c>
      <c r="AT469">
        <v>41</v>
      </c>
      <c r="AU469">
        <v>12</v>
      </c>
      <c r="AV469" t="s">
        <v>1510</v>
      </c>
    </row>
    <row r="470" spans="1:48" hidden="1" x14ac:dyDescent="0.25">
      <c r="A470" t="s">
        <v>527</v>
      </c>
      <c r="B470" t="s">
        <v>277</v>
      </c>
      <c r="C470" t="s">
        <v>277</v>
      </c>
      <c r="D470" t="s">
        <v>529</v>
      </c>
      <c r="E470" s="31" t="s">
        <v>530</v>
      </c>
      <c r="F470">
        <v>2003</v>
      </c>
      <c r="G470" t="s">
        <v>528</v>
      </c>
      <c r="H470">
        <v>18474</v>
      </c>
      <c r="I470">
        <v>332600</v>
      </c>
      <c r="J470" t="s">
        <v>276</v>
      </c>
      <c r="K470" s="26" t="s">
        <v>374</v>
      </c>
      <c r="L470" t="b">
        <v>1</v>
      </c>
      <c r="M470" s="20" t="s">
        <v>1116</v>
      </c>
      <c r="N470" s="26">
        <v>92</v>
      </c>
      <c r="O470" t="s">
        <v>375</v>
      </c>
      <c r="P470">
        <v>65.171944400000001</v>
      </c>
      <c r="Q470">
        <v>-152.07888890000001</v>
      </c>
      <c r="S470" t="s">
        <v>21</v>
      </c>
      <c r="T470" s="40">
        <v>0.52749999999999997</v>
      </c>
      <c r="U470" s="40">
        <v>0.29259166666666664</v>
      </c>
      <c r="V470">
        <v>181.53332249999997</v>
      </c>
      <c r="W470">
        <v>344.13899999999995</v>
      </c>
      <c r="X470">
        <v>120</v>
      </c>
      <c r="Y470">
        <v>249.06176249999996</v>
      </c>
      <c r="Z470">
        <v>472.15499999999997</v>
      </c>
      <c r="AA470">
        <v>45</v>
      </c>
      <c r="AI470">
        <v>133.99299999999999</v>
      </c>
      <c r="AJ470">
        <v>11</v>
      </c>
      <c r="AK470">
        <v>226.76800000000003</v>
      </c>
      <c r="AL470">
        <v>9</v>
      </c>
      <c r="AM470">
        <v>0</v>
      </c>
      <c r="AN470">
        <v>0</v>
      </c>
      <c r="AO470" s="30">
        <v>190.30142749999999</v>
      </c>
      <c r="AP470" s="30">
        <v>360.76100000000002</v>
      </c>
      <c r="AQ470" s="30">
        <v>20</v>
      </c>
      <c r="AR470">
        <v>620.89651249999986</v>
      </c>
      <c r="AS470" s="20">
        <v>1177.0550000000001</v>
      </c>
      <c r="AT470">
        <v>185</v>
      </c>
      <c r="AU470">
        <v>12</v>
      </c>
      <c r="AV470" t="s">
        <v>1510</v>
      </c>
    </row>
    <row r="471" spans="1:48" hidden="1" x14ac:dyDescent="0.25">
      <c r="A471" t="s">
        <v>999</v>
      </c>
      <c r="B471" t="s">
        <v>279</v>
      </c>
      <c r="C471" t="s">
        <v>279</v>
      </c>
      <c r="D471" t="s">
        <v>1001</v>
      </c>
      <c r="E471" s="31" t="s">
        <v>1002</v>
      </c>
      <c r="F471">
        <v>2003</v>
      </c>
      <c r="G471" t="s">
        <v>1000</v>
      </c>
      <c r="H471">
        <v>18480</v>
      </c>
      <c r="I471">
        <v>332610</v>
      </c>
      <c r="J471" t="s">
        <v>278</v>
      </c>
      <c r="K471" s="26" t="s">
        <v>458</v>
      </c>
      <c r="L471" t="b">
        <v>1</v>
      </c>
      <c r="M471" s="20" t="s">
        <v>1116</v>
      </c>
      <c r="N471" s="26">
        <v>586</v>
      </c>
      <c r="O471" t="s">
        <v>375</v>
      </c>
      <c r="P471">
        <v>60.864722200000003</v>
      </c>
      <c r="Q471">
        <v>-146.67861110000001</v>
      </c>
      <c r="S471" t="s">
        <v>21</v>
      </c>
      <c r="T471" s="40">
        <v>0.32500000000000007</v>
      </c>
      <c r="U471" s="40">
        <v>0.22571666666666668</v>
      </c>
      <c r="V471">
        <v>49.997675000000008</v>
      </c>
      <c r="W471">
        <v>153.839</v>
      </c>
      <c r="X471">
        <v>36</v>
      </c>
      <c r="Y471">
        <v>12.118925000000004</v>
      </c>
      <c r="Z471">
        <v>37.289000000000009</v>
      </c>
      <c r="AA471">
        <v>5</v>
      </c>
      <c r="AI471">
        <v>78.978999999999999</v>
      </c>
      <c r="AJ471">
        <v>8</v>
      </c>
      <c r="AK471">
        <v>106.044</v>
      </c>
      <c r="AL471">
        <v>6</v>
      </c>
      <c r="AM471">
        <v>3.1789999999999994</v>
      </c>
      <c r="AN471">
        <v>3</v>
      </c>
      <c r="AO471" s="30">
        <v>60.132475000000014</v>
      </c>
      <c r="AP471" s="30">
        <v>185.023</v>
      </c>
      <c r="AQ471" s="30">
        <v>14</v>
      </c>
      <c r="AR471">
        <v>122.24907500000003</v>
      </c>
      <c r="AS471" s="20">
        <v>379.33</v>
      </c>
      <c r="AT471">
        <v>58</v>
      </c>
      <c r="AU471">
        <v>12</v>
      </c>
      <c r="AV471" t="s">
        <v>1510</v>
      </c>
    </row>
    <row r="472" spans="1:48" hidden="1" x14ac:dyDescent="0.25">
      <c r="A472" t="s">
        <v>504</v>
      </c>
      <c r="B472" t="s">
        <v>99</v>
      </c>
      <c r="C472" t="s">
        <v>99</v>
      </c>
      <c r="D472" t="s">
        <v>507</v>
      </c>
      <c r="E472" s="31" t="s">
        <v>508</v>
      </c>
      <c r="F472">
        <v>2003</v>
      </c>
      <c r="G472" t="s">
        <v>505</v>
      </c>
      <c r="H472">
        <v>18521</v>
      </c>
      <c r="I472">
        <v>331685</v>
      </c>
      <c r="J472" t="s">
        <v>506</v>
      </c>
      <c r="K472" s="26" t="s">
        <v>374</v>
      </c>
      <c r="L472" t="b">
        <v>1</v>
      </c>
      <c r="M472" s="20" t="s">
        <v>1116</v>
      </c>
      <c r="N472" s="26">
        <v>61</v>
      </c>
      <c r="O472" t="s">
        <v>489</v>
      </c>
      <c r="P472">
        <v>65.263611100000006</v>
      </c>
      <c r="Q472">
        <v>-166.3608333</v>
      </c>
      <c r="S472" t="s">
        <v>21</v>
      </c>
      <c r="T472" s="40">
        <v>0.56385833333333346</v>
      </c>
      <c r="U472" s="40">
        <v>0.23326666666666665</v>
      </c>
      <c r="V472">
        <v>156.08218910833338</v>
      </c>
      <c r="W472">
        <v>276.81100000000004</v>
      </c>
      <c r="X472">
        <v>72</v>
      </c>
      <c r="Y472">
        <v>223.81905455000006</v>
      </c>
      <c r="Z472">
        <v>396.94200000000001</v>
      </c>
      <c r="AA472">
        <v>22</v>
      </c>
      <c r="AI472">
        <v>32.264000000000003</v>
      </c>
      <c r="AJ472">
        <v>5</v>
      </c>
      <c r="AK472">
        <v>23.417000000000002</v>
      </c>
      <c r="AL472">
        <v>3</v>
      </c>
      <c r="AM472">
        <v>0</v>
      </c>
      <c r="AN472">
        <v>0</v>
      </c>
      <c r="AO472" s="30">
        <v>31.396195858333343</v>
      </c>
      <c r="AP472" s="30">
        <v>55.681000000000004</v>
      </c>
      <c r="AQ472" s="30">
        <v>8</v>
      </c>
      <c r="AR472">
        <v>411.29743951666683</v>
      </c>
      <c r="AS472" s="20">
        <v>729.43400000000008</v>
      </c>
      <c r="AT472">
        <v>101</v>
      </c>
      <c r="AU472">
        <v>12</v>
      </c>
      <c r="AV472" t="s">
        <v>1510</v>
      </c>
    </row>
    <row r="473" spans="1:48" hidden="1" x14ac:dyDescent="0.25">
      <c r="A473" t="s">
        <v>893</v>
      </c>
      <c r="B473" t="s">
        <v>287</v>
      </c>
      <c r="C473" t="s">
        <v>287</v>
      </c>
      <c r="D473" t="s">
        <v>895</v>
      </c>
      <c r="E473" s="31" t="s">
        <v>896</v>
      </c>
      <c r="F473">
        <v>2003</v>
      </c>
      <c r="G473" t="s">
        <v>894</v>
      </c>
      <c r="H473">
        <v>18541</v>
      </c>
      <c r="I473">
        <v>332630</v>
      </c>
      <c r="J473" t="s">
        <v>286</v>
      </c>
      <c r="K473" s="26" t="s">
        <v>458</v>
      </c>
      <c r="L473" t="b">
        <v>1</v>
      </c>
      <c r="M473" s="20" t="s">
        <v>1118</v>
      </c>
      <c r="N473" s="26">
        <v>363</v>
      </c>
      <c r="O473" t="s">
        <v>375</v>
      </c>
      <c r="P473">
        <v>57.780833299999998</v>
      </c>
      <c r="Q473">
        <v>-135.2188889</v>
      </c>
      <c r="S473" t="s">
        <v>21</v>
      </c>
      <c r="T473" s="40">
        <v>0.31999999999999995</v>
      </c>
      <c r="U473" s="40">
        <v>0.15840833333333335</v>
      </c>
      <c r="V473">
        <v>73.748159999999984</v>
      </c>
      <c r="W473">
        <v>230.46299999999997</v>
      </c>
      <c r="X473">
        <v>101</v>
      </c>
      <c r="Y473">
        <v>42.17087999999999</v>
      </c>
      <c r="Z473">
        <v>131.78399999999999</v>
      </c>
      <c r="AA473">
        <v>26</v>
      </c>
      <c r="AI473">
        <v>36.368000000000009</v>
      </c>
      <c r="AJ473">
        <v>10</v>
      </c>
      <c r="AK473">
        <v>1.7019999999999997</v>
      </c>
      <c r="AL473">
        <v>1</v>
      </c>
      <c r="AM473">
        <v>0</v>
      </c>
      <c r="AN473">
        <v>0</v>
      </c>
      <c r="AO473" s="30">
        <v>12.182400000000001</v>
      </c>
      <c r="AP473" s="30">
        <v>38.070000000000007</v>
      </c>
      <c r="AQ473" s="30">
        <v>11</v>
      </c>
      <c r="AR473">
        <v>128.10143999999997</v>
      </c>
      <c r="AS473" s="20">
        <v>400.31700000000001</v>
      </c>
      <c r="AT473">
        <v>137</v>
      </c>
      <c r="AU473">
        <v>12</v>
      </c>
      <c r="AV473" t="s">
        <v>1510</v>
      </c>
    </row>
    <row r="474" spans="1:48" hidden="1" x14ac:dyDescent="0.25">
      <c r="A474" t="s">
        <v>435</v>
      </c>
      <c r="B474" t="s">
        <v>46</v>
      </c>
      <c r="C474" t="s">
        <v>46</v>
      </c>
      <c r="D474" t="s">
        <v>436</v>
      </c>
      <c r="E474" s="31" t="s">
        <v>437</v>
      </c>
      <c r="F474">
        <v>2003</v>
      </c>
      <c r="G474" t="s">
        <v>380</v>
      </c>
      <c r="H474">
        <v>219</v>
      </c>
      <c r="I474">
        <v>331200</v>
      </c>
      <c r="J474" t="s">
        <v>30</v>
      </c>
      <c r="K474" s="26" t="s">
        <v>374</v>
      </c>
      <c r="L474" t="b">
        <v>1</v>
      </c>
      <c r="M474" s="20" t="s">
        <v>1116</v>
      </c>
      <c r="N474" s="26">
        <v>2</v>
      </c>
      <c r="O474" t="s">
        <v>375</v>
      </c>
      <c r="P474">
        <v>63.135051199999999</v>
      </c>
      <c r="Q474">
        <v>-142.52387959999999</v>
      </c>
      <c r="S474" t="s">
        <v>21</v>
      </c>
      <c r="T474" s="40">
        <v>0.40227499999999999</v>
      </c>
      <c r="U474" s="40">
        <v>0.19947500000000004</v>
      </c>
      <c r="V474">
        <v>80.403106524999984</v>
      </c>
      <c r="W474">
        <v>199.87099999999998</v>
      </c>
      <c r="X474">
        <v>50</v>
      </c>
      <c r="Y474">
        <v>13.472592024999999</v>
      </c>
      <c r="Z474">
        <v>33.491</v>
      </c>
      <c r="AA474">
        <v>7</v>
      </c>
      <c r="AI474">
        <v>43.094999999999992</v>
      </c>
      <c r="AJ474">
        <v>3</v>
      </c>
      <c r="AK474">
        <v>126.6</v>
      </c>
      <c r="AL474">
        <v>2</v>
      </c>
      <c r="AM474">
        <v>0</v>
      </c>
      <c r="AN474">
        <v>0</v>
      </c>
      <c r="AO474" s="30">
        <v>68.264056124999996</v>
      </c>
      <c r="AP474" s="30">
        <v>169.69499999999999</v>
      </c>
      <c r="AQ474" s="30">
        <v>5</v>
      </c>
      <c r="AR474">
        <v>162.13975467499998</v>
      </c>
      <c r="AS474" s="20">
        <v>403.05700000000002</v>
      </c>
      <c r="AT474">
        <v>60</v>
      </c>
      <c r="AU474">
        <v>12</v>
      </c>
      <c r="AV474" t="s">
        <v>1510</v>
      </c>
    </row>
    <row r="475" spans="1:48" hidden="1" x14ac:dyDescent="0.25">
      <c r="A475" t="s">
        <v>423</v>
      </c>
      <c r="B475" t="s">
        <v>1152</v>
      </c>
      <c r="C475" t="s">
        <v>47</v>
      </c>
      <c r="D475" t="s">
        <v>424</v>
      </c>
      <c r="E475" s="31" t="s">
        <v>422</v>
      </c>
      <c r="F475">
        <v>2003</v>
      </c>
      <c r="G475" t="s">
        <v>380</v>
      </c>
      <c r="H475">
        <v>219</v>
      </c>
      <c r="I475">
        <v>331210</v>
      </c>
      <c r="J475" t="s">
        <v>30</v>
      </c>
      <c r="K475" s="26" t="s">
        <v>374</v>
      </c>
      <c r="L475" t="b">
        <v>1</v>
      </c>
      <c r="M475" s="20" t="s">
        <v>1116</v>
      </c>
      <c r="N475" s="26">
        <v>2</v>
      </c>
      <c r="O475" t="s">
        <v>375</v>
      </c>
      <c r="P475">
        <v>55.687777799999999</v>
      </c>
      <c r="Q475">
        <v>-132.52222219999999</v>
      </c>
      <c r="S475" t="s">
        <v>21</v>
      </c>
      <c r="T475" s="40">
        <v>0.17985833333333334</v>
      </c>
      <c r="U475" s="40">
        <v>0.13706666666666664</v>
      </c>
      <c r="V475">
        <v>218.1499926416667</v>
      </c>
      <c r="W475">
        <v>1212.8990000000001</v>
      </c>
      <c r="X475">
        <v>270</v>
      </c>
      <c r="Y475">
        <v>140.54399954166669</v>
      </c>
      <c r="Z475">
        <v>781.41500000000008</v>
      </c>
      <c r="AA475">
        <v>65</v>
      </c>
      <c r="AI475">
        <v>396.839</v>
      </c>
      <c r="AJ475">
        <v>32</v>
      </c>
      <c r="AK475">
        <v>624.01199999999994</v>
      </c>
      <c r="AL475">
        <v>24</v>
      </c>
      <c r="AM475">
        <v>0</v>
      </c>
      <c r="AN475">
        <v>0</v>
      </c>
      <c r="AO475" s="30">
        <v>183.60855944166664</v>
      </c>
      <c r="AP475" s="30">
        <v>1020.8509999999999</v>
      </c>
      <c r="AQ475" s="30">
        <v>56</v>
      </c>
      <c r="AR475">
        <v>542.30255162499998</v>
      </c>
      <c r="AS475" s="20">
        <v>3015.165</v>
      </c>
      <c r="AT475">
        <v>383</v>
      </c>
      <c r="AU475">
        <v>12</v>
      </c>
      <c r="AV475" t="s">
        <v>1510</v>
      </c>
    </row>
    <row r="476" spans="1:48" hidden="1" x14ac:dyDescent="0.25">
      <c r="A476" t="s">
        <v>709</v>
      </c>
      <c r="B476" t="s">
        <v>100</v>
      </c>
      <c r="C476" t="s">
        <v>100</v>
      </c>
      <c r="D476" t="s">
        <v>710</v>
      </c>
      <c r="E476" s="31" t="s">
        <v>711</v>
      </c>
      <c r="F476">
        <v>2003</v>
      </c>
      <c r="G476" t="s">
        <v>563</v>
      </c>
      <c r="H476">
        <v>221</v>
      </c>
      <c r="I476">
        <v>331690</v>
      </c>
      <c r="J476" t="s">
        <v>50</v>
      </c>
      <c r="K476" s="26" t="s">
        <v>458</v>
      </c>
      <c r="L476" t="b">
        <v>1</v>
      </c>
      <c r="M476" s="20" t="s">
        <v>1119</v>
      </c>
      <c r="N476" s="26">
        <v>169</v>
      </c>
      <c r="O476" t="s">
        <v>375</v>
      </c>
      <c r="P476">
        <v>59.061944400000002</v>
      </c>
      <c r="Q476">
        <v>-160.37638889999999</v>
      </c>
      <c r="S476" t="s">
        <v>21</v>
      </c>
      <c r="T476" s="40">
        <v>0.39883333333333332</v>
      </c>
      <c r="U476" s="40">
        <v>0.21067499999999995</v>
      </c>
      <c r="V476">
        <v>431.15000066666659</v>
      </c>
      <c r="W476">
        <v>1081.0279999999998</v>
      </c>
      <c r="X476">
        <v>244</v>
      </c>
      <c r="Y476">
        <v>354.81768783333331</v>
      </c>
      <c r="Z476">
        <v>889.63900000000001</v>
      </c>
      <c r="AA476">
        <v>25</v>
      </c>
      <c r="AI476">
        <v>253.53499999999997</v>
      </c>
      <c r="AJ476">
        <v>18</v>
      </c>
      <c r="AK476">
        <v>73.816999999999993</v>
      </c>
      <c r="AL476">
        <v>7</v>
      </c>
      <c r="AM476">
        <v>0</v>
      </c>
      <c r="AN476">
        <v>0</v>
      </c>
      <c r="AO476" s="30">
        <v>130.55888933333333</v>
      </c>
      <c r="AP476" s="30">
        <v>327.35199999999998</v>
      </c>
      <c r="AQ476" s="30">
        <v>25</v>
      </c>
      <c r="AR476">
        <v>916.52657783333325</v>
      </c>
      <c r="AS476" s="20">
        <v>2298.0190000000002</v>
      </c>
      <c r="AT476">
        <v>290</v>
      </c>
      <c r="AU476">
        <v>12</v>
      </c>
      <c r="AV476" t="s">
        <v>1510</v>
      </c>
    </row>
    <row r="477" spans="1:48" hidden="1" x14ac:dyDescent="0.25">
      <c r="A477" t="s">
        <v>440</v>
      </c>
      <c r="B477" t="s">
        <v>1153</v>
      </c>
      <c r="C477" t="s">
        <v>48</v>
      </c>
      <c r="D477" t="s">
        <v>441</v>
      </c>
      <c r="E477" s="31" t="s">
        <v>439</v>
      </c>
      <c r="F477">
        <v>2003</v>
      </c>
      <c r="G477" t="s">
        <v>380</v>
      </c>
      <c r="H477">
        <v>219</v>
      </c>
      <c r="I477">
        <v>331220</v>
      </c>
      <c r="J477" t="s">
        <v>30</v>
      </c>
      <c r="K477" s="26" t="s">
        <v>374</v>
      </c>
      <c r="L477" t="b">
        <v>1</v>
      </c>
      <c r="M477" s="20" t="s">
        <v>1116</v>
      </c>
      <c r="N477" s="26">
        <v>2</v>
      </c>
      <c r="O477" t="s">
        <v>375</v>
      </c>
      <c r="P477">
        <v>63.336666700000002</v>
      </c>
      <c r="Q477">
        <v>-142.9855556</v>
      </c>
      <c r="S477" t="s">
        <v>21</v>
      </c>
      <c r="T477" s="40">
        <v>0.23751666666666663</v>
      </c>
      <c r="U477" s="40">
        <v>0.174125</v>
      </c>
      <c r="V477">
        <v>944.18860419999976</v>
      </c>
      <c r="W477">
        <v>3975.2519999999995</v>
      </c>
      <c r="X477">
        <v>697</v>
      </c>
      <c r="Y477">
        <v>866.27387438333324</v>
      </c>
      <c r="Z477">
        <v>3647.2130000000002</v>
      </c>
      <c r="AA477">
        <v>156</v>
      </c>
      <c r="AI477">
        <v>84.572999999999993</v>
      </c>
      <c r="AJ477">
        <v>10</v>
      </c>
      <c r="AK477">
        <v>3101.0450000000001</v>
      </c>
      <c r="AL477">
        <v>48</v>
      </c>
      <c r="AM477">
        <v>0</v>
      </c>
      <c r="AN477">
        <v>0</v>
      </c>
      <c r="AO477" s="30">
        <v>756.63736863333315</v>
      </c>
      <c r="AP477" s="30">
        <v>3185.6179999999999</v>
      </c>
      <c r="AQ477" s="30">
        <v>58</v>
      </c>
      <c r="AR477">
        <v>2567.0998472166661</v>
      </c>
      <c r="AS477" s="20">
        <v>10808.083000000001</v>
      </c>
      <c r="AT477">
        <v>910</v>
      </c>
      <c r="AU477">
        <v>12</v>
      </c>
      <c r="AV477" t="s">
        <v>1510</v>
      </c>
    </row>
    <row r="478" spans="1:48" hidden="1" x14ac:dyDescent="0.25">
      <c r="A478" t="s">
        <v>714</v>
      </c>
      <c r="B478" t="s">
        <v>101</v>
      </c>
      <c r="C478" t="s">
        <v>101</v>
      </c>
      <c r="D478" t="s">
        <v>715</v>
      </c>
      <c r="E478" s="31" t="s">
        <v>713</v>
      </c>
      <c r="F478">
        <v>2003</v>
      </c>
      <c r="G478" t="s">
        <v>563</v>
      </c>
      <c r="H478">
        <v>221</v>
      </c>
      <c r="I478">
        <v>331700</v>
      </c>
      <c r="J478" t="s">
        <v>50</v>
      </c>
      <c r="K478" s="26" t="s">
        <v>458</v>
      </c>
      <c r="L478" t="b">
        <v>1</v>
      </c>
      <c r="M478" s="20" t="s">
        <v>1119</v>
      </c>
      <c r="N478" s="26">
        <v>169</v>
      </c>
      <c r="O478" t="s">
        <v>375</v>
      </c>
      <c r="P478">
        <v>60.533775200000001</v>
      </c>
      <c r="Q478">
        <v>-165.1036627</v>
      </c>
      <c r="S478" t="s">
        <v>21</v>
      </c>
      <c r="T478" s="40">
        <v>0.40240833333333326</v>
      </c>
      <c r="U478" s="40">
        <v>0.21139166666666667</v>
      </c>
      <c r="V478">
        <v>223.29195767500002</v>
      </c>
      <c r="W478">
        <v>554.88900000000012</v>
      </c>
      <c r="X478">
        <v>126</v>
      </c>
      <c r="Y478">
        <v>177.8994928583333</v>
      </c>
      <c r="Z478">
        <v>442.08699999999999</v>
      </c>
      <c r="AA478">
        <v>15</v>
      </c>
      <c r="AI478">
        <v>133.52000000000001</v>
      </c>
      <c r="AJ478">
        <v>11</v>
      </c>
      <c r="AK478">
        <v>47.420999999999999</v>
      </c>
      <c r="AL478">
        <v>8</v>
      </c>
      <c r="AM478">
        <v>0</v>
      </c>
      <c r="AN478">
        <v>0</v>
      </c>
      <c r="AO478" s="30">
        <v>72.81216624166666</v>
      </c>
      <c r="AP478" s="30">
        <v>180.941</v>
      </c>
      <c r="AQ478" s="30">
        <v>19</v>
      </c>
      <c r="AR478">
        <v>474.00361677499995</v>
      </c>
      <c r="AS478" s="20">
        <v>1177.9169999999999</v>
      </c>
      <c r="AT478">
        <v>158</v>
      </c>
      <c r="AU478">
        <v>3</v>
      </c>
      <c r="AV478" t="s">
        <v>1510</v>
      </c>
    </row>
    <row r="479" spans="1:48" hidden="1" x14ac:dyDescent="0.25">
      <c r="A479" t="s">
        <v>566</v>
      </c>
      <c r="B479" t="s">
        <v>52</v>
      </c>
      <c r="C479" t="s">
        <v>52</v>
      </c>
      <c r="D479" t="s">
        <v>567</v>
      </c>
      <c r="E479" s="31" t="s">
        <v>568</v>
      </c>
      <c r="F479">
        <v>2003</v>
      </c>
      <c r="G479" t="s">
        <v>563</v>
      </c>
      <c r="H479">
        <v>221</v>
      </c>
      <c r="I479">
        <v>331250</v>
      </c>
      <c r="J479" t="s">
        <v>50</v>
      </c>
      <c r="K479" s="26" t="s">
        <v>458</v>
      </c>
      <c r="L479" t="b">
        <v>1</v>
      </c>
      <c r="M479" s="20" t="s">
        <v>1119</v>
      </c>
      <c r="N479" s="26">
        <v>169</v>
      </c>
      <c r="O479" t="s">
        <v>375</v>
      </c>
      <c r="P479">
        <v>67.086111099999997</v>
      </c>
      <c r="Q479">
        <v>-157.85138889999999</v>
      </c>
      <c r="S479" t="s">
        <v>21</v>
      </c>
      <c r="T479" s="40">
        <v>0.48490833333333333</v>
      </c>
      <c r="U479" s="40">
        <v>0.22824166666666668</v>
      </c>
      <c r="V479">
        <v>218.06036804999999</v>
      </c>
      <c r="W479">
        <v>449.69400000000002</v>
      </c>
      <c r="X479">
        <v>94</v>
      </c>
      <c r="Y479">
        <v>255.63833934166664</v>
      </c>
      <c r="Z479">
        <v>527.18899999999996</v>
      </c>
      <c r="AA479">
        <v>16</v>
      </c>
      <c r="AI479">
        <v>173.048</v>
      </c>
      <c r="AJ479">
        <v>11</v>
      </c>
      <c r="AK479">
        <v>62.906999999999996</v>
      </c>
      <c r="AL479">
        <v>4</v>
      </c>
      <c r="AM479">
        <v>0</v>
      </c>
      <c r="AN479">
        <v>0</v>
      </c>
      <c r="AO479" s="30">
        <v>114.41654579166666</v>
      </c>
      <c r="AP479" s="30">
        <v>235.95499999999998</v>
      </c>
      <c r="AQ479" s="30">
        <v>15</v>
      </c>
      <c r="AR479">
        <v>588.11525318333327</v>
      </c>
      <c r="AS479" s="20">
        <v>1212.838</v>
      </c>
      <c r="AT479">
        <v>122</v>
      </c>
      <c r="AU479">
        <v>12</v>
      </c>
      <c r="AV479" t="s">
        <v>1510</v>
      </c>
    </row>
    <row r="480" spans="1:48" hidden="1" x14ac:dyDescent="0.25">
      <c r="A480" t="s">
        <v>1035</v>
      </c>
      <c r="B480" t="s">
        <v>289</v>
      </c>
      <c r="C480" t="s">
        <v>289</v>
      </c>
      <c r="D480" t="s">
        <v>1037</v>
      </c>
      <c r="E480" s="31" t="s">
        <v>1038</v>
      </c>
      <c r="F480">
        <v>2003</v>
      </c>
      <c r="G480" t="s">
        <v>1036</v>
      </c>
      <c r="H480" t="s">
        <v>582</v>
      </c>
      <c r="I480">
        <v>332710</v>
      </c>
      <c r="J480" t="s">
        <v>288</v>
      </c>
      <c r="K480" s="26" t="s">
        <v>458</v>
      </c>
      <c r="L480" t="b">
        <v>1</v>
      </c>
      <c r="M480" s="20" t="s">
        <v>1116</v>
      </c>
      <c r="N480" s="26">
        <v>664</v>
      </c>
      <c r="O480" t="s">
        <v>375</v>
      </c>
      <c r="P480">
        <v>61.102499999999999</v>
      </c>
      <c r="Q480">
        <v>-160.96166669999999</v>
      </c>
      <c r="S480" t="s">
        <v>21</v>
      </c>
      <c r="T480" s="40">
        <v>0.42500000000000004</v>
      </c>
      <c r="U480" s="40">
        <v>0.31790000000000002</v>
      </c>
      <c r="V480">
        <v>105.97714999999999</v>
      </c>
      <c r="W480">
        <v>249.35799999999995</v>
      </c>
      <c r="X480">
        <v>77</v>
      </c>
      <c r="Y480">
        <v>42.047375000000002</v>
      </c>
      <c r="Z480">
        <v>98.935000000000002</v>
      </c>
      <c r="AA480">
        <v>8</v>
      </c>
      <c r="AI480">
        <v>51.969000000000001</v>
      </c>
      <c r="AJ480">
        <v>5</v>
      </c>
      <c r="AK480">
        <v>5.3849999999999989</v>
      </c>
      <c r="AL480">
        <v>2</v>
      </c>
      <c r="AM480">
        <v>12.988</v>
      </c>
      <c r="AN480">
        <v>3</v>
      </c>
      <c r="AO480" s="30">
        <v>24.375450000000001</v>
      </c>
      <c r="AP480" s="30">
        <v>57.353999999999999</v>
      </c>
      <c r="AQ480" s="30">
        <v>7</v>
      </c>
      <c r="AR480">
        <v>172.39997499999998</v>
      </c>
      <c r="AS480" s="20">
        <v>418.63499999999993</v>
      </c>
      <c r="AT480">
        <v>93</v>
      </c>
      <c r="AU480">
        <v>12</v>
      </c>
      <c r="AV480" t="s">
        <v>1510</v>
      </c>
    </row>
    <row r="481" spans="1:48" hidden="1" x14ac:dyDescent="0.25">
      <c r="A481" t="s">
        <v>875</v>
      </c>
      <c r="B481" t="s">
        <v>291</v>
      </c>
      <c r="C481" t="s">
        <v>291</v>
      </c>
      <c r="D481" t="s">
        <v>877</v>
      </c>
      <c r="E481" s="31" t="s">
        <v>878</v>
      </c>
      <c r="F481">
        <v>2003</v>
      </c>
      <c r="G481" t="s">
        <v>876</v>
      </c>
      <c r="H481">
        <v>19267</v>
      </c>
      <c r="I481">
        <v>332720</v>
      </c>
      <c r="J481" t="s">
        <v>290</v>
      </c>
      <c r="K481" s="26" t="s">
        <v>458</v>
      </c>
      <c r="L481" t="b">
        <v>1</v>
      </c>
      <c r="M481" s="20" t="s">
        <v>1119</v>
      </c>
      <c r="N481" s="26">
        <v>344</v>
      </c>
      <c r="O481" t="s">
        <v>375</v>
      </c>
      <c r="P481">
        <v>60.3430556</v>
      </c>
      <c r="Q481">
        <v>-162.66305560000001</v>
      </c>
      <c r="S481" t="s">
        <v>21</v>
      </c>
      <c r="T481" s="40">
        <v>0.46</v>
      </c>
      <c r="U481" s="40">
        <v>0.33231666666666665</v>
      </c>
      <c r="V481">
        <v>82.998720000000006</v>
      </c>
      <c r="W481">
        <v>180.43200000000002</v>
      </c>
      <c r="X481">
        <v>83</v>
      </c>
      <c r="Y481">
        <v>65.779079999999993</v>
      </c>
      <c r="Z481">
        <v>142.99799999999999</v>
      </c>
      <c r="AA481">
        <v>9</v>
      </c>
      <c r="AI481">
        <v>28.024999999999999</v>
      </c>
      <c r="AJ481">
        <v>5</v>
      </c>
      <c r="AK481">
        <v>7.8919999999999995</v>
      </c>
      <c r="AL481">
        <v>9</v>
      </c>
      <c r="AM481">
        <v>6.3660000000000005</v>
      </c>
      <c r="AN481">
        <v>8</v>
      </c>
      <c r="AO481" s="30">
        <v>16.521820000000002</v>
      </c>
      <c r="AP481" s="30">
        <v>35.917000000000002</v>
      </c>
      <c r="AQ481" s="30">
        <v>14</v>
      </c>
      <c r="AR481">
        <v>165.29962</v>
      </c>
      <c r="AS481" s="20">
        <v>365.71299999999997</v>
      </c>
      <c r="AT481">
        <v>114</v>
      </c>
      <c r="AU481">
        <v>12</v>
      </c>
      <c r="AV481" t="s">
        <v>1510</v>
      </c>
    </row>
    <row r="482" spans="1:48" hidden="1" x14ac:dyDescent="0.25">
      <c r="A482" t="s">
        <v>717</v>
      </c>
      <c r="B482" t="s">
        <v>102</v>
      </c>
      <c r="C482" t="s">
        <v>102</v>
      </c>
      <c r="D482" t="s">
        <v>718</v>
      </c>
      <c r="E482" s="31" t="s">
        <v>719</v>
      </c>
      <c r="F482">
        <v>2003</v>
      </c>
      <c r="G482" t="s">
        <v>563</v>
      </c>
      <c r="H482">
        <v>221</v>
      </c>
      <c r="I482">
        <v>331710</v>
      </c>
      <c r="J482" t="s">
        <v>50</v>
      </c>
      <c r="K482" s="26" t="s">
        <v>458</v>
      </c>
      <c r="L482" t="b">
        <v>1</v>
      </c>
      <c r="M482" s="20" t="s">
        <v>1119</v>
      </c>
      <c r="N482" s="26">
        <v>169</v>
      </c>
      <c r="O482" t="s">
        <v>375</v>
      </c>
      <c r="P482">
        <v>60.585555599999999</v>
      </c>
      <c r="Q482">
        <v>-165.25583330000001</v>
      </c>
      <c r="S482" t="s">
        <v>21</v>
      </c>
      <c r="T482" s="40">
        <v>0.40802499999999992</v>
      </c>
      <c r="U482" s="40">
        <v>0.2127583333333333</v>
      </c>
      <c r="V482">
        <v>161.36817514999993</v>
      </c>
      <c r="W482">
        <v>395.48599999999993</v>
      </c>
      <c r="X482">
        <v>99</v>
      </c>
      <c r="Y482">
        <v>112.79769519999999</v>
      </c>
      <c r="Z482">
        <v>276.44800000000004</v>
      </c>
      <c r="AA482">
        <v>13</v>
      </c>
      <c r="AI482">
        <v>65.665000000000006</v>
      </c>
      <c r="AJ482">
        <v>11</v>
      </c>
      <c r="AK482">
        <v>18.097999999999999</v>
      </c>
      <c r="AL482">
        <v>3</v>
      </c>
      <c r="AM482">
        <v>0</v>
      </c>
      <c r="AN482">
        <v>0</v>
      </c>
      <c r="AO482" s="30">
        <v>34.177398074999992</v>
      </c>
      <c r="AP482" s="30">
        <v>83.763000000000005</v>
      </c>
      <c r="AQ482" s="30">
        <v>14</v>
      </c>
      <c r="AR482">
        <v>308.34326842499991</v>
      </c>
      <c r="AS482" s="20">
        <v>755.69700000000012</v>
      </c>
      <c r="AT482">
        <v>121</v>
      </c>
      <c r="AU482">
        <v>12</v>
      </c>
      <c r="AV482" t="s">
        <v>1510</v>
      </c>
    </row>
    <row r="483" spans="1:48" hidden="1" x14ac:dyDescent="0.25">
      <c r="A483" t="s">
        <v>1073</v>
      </c>
      <c r="B483" t="s">
        <v>293</v>
      </c>
      <c r="C483" t="s">
        <v>293</v>
      </c>
      <c r="D483" t="s">
        <v>1075</v>
      </c>
      <c r="E483" s="31" t="s">
        <v>1076</v>
      </c>
      <c r="F483">
        <v>2003</v>
      </c>
      <c r="G483" t="s">
        <v>1074</v>
      </c>
      <c r="H483" t="s">
        <v>582</v>
      </c>
      <c r="I483">
        <v>332730</v>
      </c>
      <c r="J483" t="s">
        <v>292</v>
      </c>
      <c r="K483" s="26" t="s">
        <v>458</v>
      </c>
      <c r="L483" t="b">
        <v>1</v>
      </c>
      <c r="M483" s="20" t="s">
        <v>1116</v>
      </c>
      <c r="N483" s="26">
        <v>729</v>
      </c>
      <c r="O483" t="s">
        <v>375</v>
      </c>
      <c r="P483">
        <v>59.079166700000002</v>
      </c>
      <c r="Q483">
        <v>-160.27500000000001</v>
      </c>
      <c r="S483" t="s">
        <v>21</v>
      </c>
      <c r="T483" s="40">
        <v>0.5</v>
      </c>
      <c r="U483" s="40">
        <v>0.29135833333333333</v>
      </c>
      <c r="V483">
        <v>45.073999999999998</v>
      </c>
      <c r="W483">
        <v>90.147999999999996</v>
      </c>
      <c r="X483">
        <v>31</v>
      </c>
      <c r="Y483">
        <v>4.2479999999999993</v>
      </c>
      <c r="Z483">
        <v>8.4959999999999987</v>
      </c>
      <c r="AA483">
        <v>10</v>
      </c>
      <c r="AI483">
        <v>27.982999999999993</v>
      </c>
      <c r="AJ483">
        <v>5</v>
      </c>
      <c r="AK483">
        <v>10.815999999999999</v>
      </c>
      <c r="AL483">
        <v>2</v>
      </c>
      <c r="AM483">
        <v>2.7130000000000001</v>
      </c>
      <c r="AN483">
        <v>3</v>
      </c>
      <c r="AO483" s="30">
        <v>19.399499999999996</v>
      </c>
      <c r="AP483" s="30">
        <v>38.798999999999992</v>
      </c>
      <c r="AQ483" s="30">
        <v>7</v>
      </c>
      <c r="AR483">
        <v>68.721499999999992</v>
      </c>
      <c r="AS483" s="20">
        <v>140.15600000000001</v>
      </c>
      <c r="AT483">
        <v>42</v>
      </c>
      <c r="AU483">
        <v>12</v>
      </c>
      <c r="AV483" t="s">
        <v>1510</v>
      </c>
    </row>
    <row r="484" spans="1:48" hidden="1" x14ac:dyDescent="0.25">
      <c r="A484" t="s">
        <v>1077</v>
      </c>
      <c r="B484" t="s">
        <v>297</v>
      </c>
      <c r="C484" t="s">
        <v>297</v>
      </c>
      <c r="D484" t="s">
        <v>1079</v>
      </c>
      <c r="E484" s="31" t="s">
        <v>1080</v>
      </c>
      <c r="F484">
        <v>2003</v>
      </c>
      <c r="G484" t="s">
        <v>1078</v>
      </c>
      <c r="H484">
        <v>40548</v>
      </c>
      <c r="I484">
        <v>332850</v>
      </c>
      <c r="J484" t="s">
        <v>296</v>
      </c>
      <c r="K484" s="26" t="s">
        <v>458</v>
      </c>
      <c r="L484" t="b">
        <v>1</v>
      </c>
      <c r="M484" s="20" t="s">
        <v>1119</v>
      </c>
      <c r="N484" s="26">
        <v>741</v>
      </c>
      <c r="O484" t="s">
        <v>375</v>
      </c>
      <c r="P484">
        <v>63.873055600000001</v>
      </c>
      <c r="Q484">
        <v>-160.78805560000001</v>
      </c>
      <c r="S484" t="s">
        <v>21</v>
      </c>
      <c r="T484" s="40">
        <v>0.25527499999999997</v>
      </c>
      <c r="U484" s="40">
        <v>0.16024166666666664</v>
      </c>
      <c r="V484">
        <v>395.84192347499999</v>
      </c>
      <c r="W484">
        <v>1550.6490000000001</v>
      </c>
      <c r="X484">
        <v>262</v>
      </c>
      <c r="Y484">
        <v>383.92109152499995</v>
      </c>
      <c r="Z484">
        <v>1503.951</v>
      </c>
      <c r="AA484">
        <v>42</v>
      </c>
      <c r="AI484">
        <v>378.34200000000004</v>
      </c>
      <c r="AJ484">
        <v>14</v>
      </c>
      <c r="AK484">
        <v>287.13499999999993</v>
      </c>
      <c r="AL484">
        <v>16</v>
      </c>
      <c r="AM484">
        <v>0.87800000000000011</v>
      </c>
      <c r="AN484">
        <v>1</v>
      </c>
      <c r="AO484" s="30">
        <v>169.87964117499999</v>
      </c>
      <c r="AP484" s="30">
        <v>665.47699999999998</v>
      </c>
      <c r="AQ484" s="30">
        <v>30</v>
      </c>
      <c r="AR484">
        <v>949.64265617499996</v>
      </c>
      <c r="AS484" s="20">
        <v>3720.9550000000004</v>
      </c>
      <c r="AT484">
        <v>334</v>
      </c>
      <c r="AU484">
        <v>12</v>
      </c>
      <c r="AV484" t="s">
        <v>1510</v>
      </c>
    </row>
    <row r="485" spans="1:48" hidden="1" x14ac:dyDescent="0.25">
      <c r="A485" t="s">
        <v>542</v>
      </c>
      <c r="B485" t="s">
        <v>299</v>
      </c>
      <c r="C485" t="s">
        <v>299</v>
      </c>
      <c r="D485" t="s">
        <v>544</v>
      </c>
      <c r="E485" s="31" t="s">
        <v>545</v>
      </c>
      <c r="F485">
        <v>2003</v>
      </c>
      <c r="G485" t="s">
        <v>543</v>
      </c>
      <c r="H485">
        <v>19454</v>
      </c>
      <c r="I485">
        <v>332860</v>
      </c>
      <c r="J485" t="s">
        <v>298</v>
      </c>
      <c r="K485" s="26" t="s">
        <v>458</v>
      </c>
      <c r="L485" t="b">
        <v>1</v>
      </c>
      <c r="M485" s="20" t="s">
        <v>1118</v>
      </c>
      <c r="N485" s="26">
        <v>106</v>
      </c>
      <c r="O485" t="s">
        <v>375</v>
      </c>
      <c r="P485">
        <v>53.873611099999998</v>
      </c>
      <c r="Q485">
        <v>-166.53666670000001</v>
      </c>
      <c r="S485" t="s">
        <v>21</v>
      </c>
      <c r="T485" s="40">
        <v>0.2172833333333333</v>
      </c>
      <c r="U485" s="40">
        <v>0.18792499999999998</v>
      </c>
      <c r="V485">
        <v>905.81293283333332</v>
      </c>
      <c r="W485">
        <v>4168.8100000000004</v>
      </c>
      <c r="X485">
        <v>461</v>
      </c>
      <c r="Y485">
        <v>4444.8506416833325</v>
      </c>
      <c r="Z485">
        <v>20456.472999999998</v>
      </c>
      <c r="AA485">
        <v>102</v>
      </c>
      <c r="AI485">
        <v>3227.768</v>
      </c>
      <c r="AJ485">
        <v>52</v>
      </c>
      <c r="AK485">
        <v>472.65999999999997</v>
      </c>
      <c r="AL485">
        <v>20</v>
      </c>
      <c r="AM485">
        <v>0</v>
      </c>
      <c r="AN485">
        <v>0</v>
      </c>
      <c r="AO485" s="30">
        <v>804.04133059999981</v>
      </c>
      <c r="AP485" s="30">
        <v>3700.4279999999999</v>
      </c>
      <c r="AQ485" s="30">
        <v>72</v>
      </c>
      <c r="AR485">
        <v>6154.7049051166659</v>
      </c>
      <c r="AS485" s="20">
        <v>28325.710999999999</v>
      </c>
      <c r="AT485">
        <v>633</v>
      </c>
      <c r="AU485">
        <v>6</v>
      </c>
      <c r="AV485" t="s">
        <v>1510</v>
      </c>
    </row>
    <row r="486" spans="1:48" hidden="1" x14ac:dyDescent="0.25">
      <c r="A486" t="s">
        <v>1031</v>
      </c>
      <c r="B486" t="s">
        <v>303</v>
      </c>
      <c r="C486" s="19" t="s">
        <v>303</v>
      </c>
      <c r="D486" t="s">
        <v>1033</v>
      </c>
      <c r="E486" t="s">
        <v>1034</v>
      </c>
      <c r="F486" s="19">
        <v>2003</v>
      </c>
      <c r="G486" s="19" t="s">
        <v>1032</v>
      </c>
      <c r="H486" s="19" t="s">
        <v>582</v>
      </c>
      <c r="I486" s="19">
        <v>332880</v>
      </c>
      <c r="J486" t="s">
        <v>302</v>
      </c>
      <c r="K486" s="19" t="s">
        <v>458</v>
      </c>
      <c r="L486" s="20" t="b">
        <v>1</v>
      </c>
      <c r="M486" s="20" t="s">
        <v>1116</v>
      </c>
      <c r="N486" s="19">
        <v>663</v>
      </c>
      <c r="O486" s="19" t="s">
        <v>375</v>
      </c>
      <c r="P486" s="20">
        <v>67.013888899999998</v>
      </c>
      <c r="Q486" s="20">
        <v>-146.41861109999999</v>
      </c>
      <c r="R486" s="19"/>
      <c r="S486" s="19" t="s">
        <v>21</v>
      </c>
      <c r="T486" s="37">
        <v>0.35000000000000003</v>
      </c>
      <c r="U486" s="37">
        <v>0.24679999999999999</v>
      </c>
      <c r="V486" s="20">
        <v>0</v>
      </c>
      <c r="W486" s="20">
        <v>0</v>
      </c>
      <c r="X486" s="20">
        <v>74</v>
      </c>
      <c r="Y486" s="20">
        <v>0</v>
      </c>
      <c r="Z486" s="20">
        <v>0</v>
      </c>
      <c r="AA486" s="20">
        <v>3</v>
      </c>
      <c r="AB486" s="20"/>
      <c r="AC486" s="20"/>
      <c r="AD486" s="20"/>
      <c r="AE486" s="20"/>
      <c r="AF486" s="20"/>
      <c r="AG486" s="20"/>
      <c r="AH486" s="20"/>
      <c r="AI486" s="20">
        <v>0</v>
      </c>
      <c r="AJ486" s="20">
        <v>5</v>
      </c>
      <c r="AK486" s="20">
        <v>0</v>
      </c>
      <c r="AL486" s="20">
        <v>1</v>
      </c>
      <c r="AM486" s="20">
        <v>0</v>
      </c>
      <c r="AN486" s="20">
        <v>5</v>
      </c>
      <c r="AO486" s="30">
        <v>0</v>
      </c>
      <c r="AP486" s="30">
        <v>0</v>
      </c>
      <c r="AQ486" s="30">
        <v>6</v>
      </c>
      <c r="AR486" s="20">
        <v>0</v>
      </c>
      <c r="AS486" s="20">
        <v>0</v>
      </c>
      <c r="AT486" s="20">
        <v>88</v>
      </c>
      <c r="AU486">
        <v>12</v>
      </c>
      <c r="AV486" t="s">
        <v>1510</v>
      </c>
    </row>
    <row r="487" spans="1:48" hidden="1" x14ac:dyDescent="0.25">
      <c r="A487" t="s">
        <v>777</v>
      </c>
      <c r="B487" t="s">
        <v>242</v>
      </c>
      <c r="C487" s="19" t="s">
        <v>242</v>
      </c>
      <c r="D487" s="19" t="s">
        <v>778</v>
      </c>
      <c r="E487" s="21" t="s">
        <v>779</v>
      </c>
      <c r="F487" s="19">
        <v>2003</v>
      </c>
      <c r="G487" s="19" t="s">
        <v>759</v>
      </c>
      <c r="H487" s="19">
        <v>26616</v>
      </c>
      <c r="I487" s="19">
        <v>332410</v>
      </c>
      <c r="J487" t="s">
        <v>235</v>
      </c>
      <c r="K487" s="19" t="s">
        <v>458</v>
      </c>
      <c r="L487" s="20" t="b">
        <v>1</v>
      </c>
      <c r="M487" s="20" t="s">
        <v>1118</v>
      </c>
      <c r="N487" s="19">
        <v>254</v>
      </c>
      <c r="O487" s="19" t="s">
        <v>375</v>
      </c>
      <c r="P487" s="20">
        <v>70.636944400000004</v>
      </c>
      <c r="Q487" s="20">
        <v>-160.03833330000001</v>
      </c>
      <c r="R487" s="19"/>
      <c r="S487" s="19" t="s">
        <v>21</v>
      </c>
      <c r="T487" s="37">
        <v>0.14999999999999997</v>
      </c>
      <c r="U487" s="37">
        <v>0.13312499999999999</v>
      </c>
      <c r="V487" s="20">
        <v>118.37984999999996</v>
      </c>
      <c r="W487" s="20">
        <v>789.19899999999996</v>
      </c>
      <c r="X487" s="20">
        <v>145</v>
      </c>
      <c r="Y487" s="20">
        <v>492.63269999999989</v>
      </c>
      <c r="Z487" s="20">
        <v>3284.2179999999998</v>
      </c>
      <c r="AA487" s="20">
        <v>56</v>
      </c>
      <c r="AB487" s="22"/>
      <c r="AC487" s="22"/>
      <c r="AD487" s="22"/>
      <c r="AE487" s="20"/>
      <c r="AF487" s="20"/>
      <c r="AG487" s="20"/>
      <c r="AH487" s="20"/>
      <c r="AI487" s="20">
        <v>213.77400000000003</v>
      </c>
      <c r="AJ487" s="20">
        <v>5</v>
      </c>
      <c r="AK487" s="20">
        <v>33.340000000000003</v>
      </c>
      <c r="AL487" s="20">
        <v>4</v>
      </c>
      <c r="AM487" s="20">
        <v>372.77500000000003</v>
      </c>
      <c r="AN487" s="20">
        <v>42</v>
      </c>
      <c r="AO487" s="30">
        <v>37.067099999999996</v>
      </c>
      <c r="AP487" s="30">
        <v>247.11400000000003</v>
      </c>
      <c r="AQ487" s="30">
        <v>9</v>
      </c>
      <c r="AR487" s="20">
        <v>648.07964999999979</v>
      </c>
      <c r="AS487" s="20">
        <v>4693.3060000000005</v>
      </c>
      <c r="AT487" s="20">
        <v>251</v>
      </c>
      <c r="AU487">
        <v>12</v>
      </c>
      <c r="AV487" t="s">
        <v>1510</v>
      </c>
    </row>
    <row r="488" spans="1:48" hidden="1" x14ac:dyDescent="0.25">
      <c r="A488" t="s">
        <v>724</v>
      </c>
      <c r="B488" t="s">
        <v>103</v>
      </c>
      <c r="C488" t="s">
        <v>103</v>
      </c>
      <c r="D488" t="s">
        <v>725</v>
      </c>
      <c r="E488" s="31" t="s">
        <v>726</v>
      </c>
      <c r="F488">
        <v>2003</v>
      </c>
      <c r="G488" t="s">
        <v>563</v>
      </c>
      <c r="H488">
        <v>221</v>
      </c>
      <c r="I488">
        <v>331730</v>
      </c>
      <c r="J488" t="s">
        <v>50</v>
      </c>
      <c r="K488" s="26" t="s">
        <v>458</v>
      </c>
      <c r="L488" t="b">
        <v>1</v>
      </c>
      <c r="M488" s="20" t="s">
        <v>1119</v>
      </c>
      <c r="N488" s="26">
        <v>169</v>
      </c>
      <c r="O488" t="s">
        <v>375</v>
      </c>
      <c r="P488">
        <v>65.609166700000003</v>
      </c>
      <c r="Q488">
        <v>-168.08750000000001</v>
      </c>
      <c r="S488" t="s">
        <v>21</v>
      </c>
      <c r="T488" s="40">
        <v>0.39741666666666658</v>
      </c>
      <c r="U488" s="40">
        <v>0.21004999999999993</v>
      </c>
      <c r="V488">
        <v>106.45322058333331</v>
      </c>
      <c r="W488">
        <v>267.863</v>
      </c>
      <c r="X488">
        <v>66</v>
      </c>
      <c r="Y488">
        <v>81.185866333333323</v>
      </c>
      <c r="Z488">
        <v>204.28400000000002</v>
      </c>
      <c r="AA488">
        <v>10</v>
      </c>
      <c r="AI488">
        <v>81.521999999999991</v>
      </c>
      <c r="AJ488">
        <v>8</v>
      </c>
      <c r="AK488">
        <v>21.477999999999998</v>
      </c>
      <c r="AL488">
        <v>3</v>
      </c>
      <c r="AM488">
        <v>0</v>
      </c>
      <c r="AN488">
        <v>0</v>
      </c>
      <c r="AO488" s="30">
        <v>40.933916666666654</v>
      </c>
      <c r="AP488" s="30">
        <v>102.99999999999999</v>
      </c>
      <c r="AQ488" s="30">
        <v>11</v>
      </c>
      <c r="AR488">
        <v>228.57300358333327</v>
      </c>
      <c r="AS488" s="20">
        <v>575.14699999999993</v>
      </c>
      <c r="AT488">
        <v>86</v>
      </c>
      <c r="AU488">
        <v>12</v>
      </c>
      <c r="AV488" t="s">
        <v>1510</v>
      </c>
    </row>
    <row r="489" spans="1:48" hidden="1" x14ac:dyDescent="0.25">
      <c r="A489" t="s">
        <v>444</v>
      </c>
      <c r="B489" t="s">
        <v>49</v>
      </c>
      <c r="C489" t="s">
        <v>49</v>
      </c>
      <c r="D489" t="s">
        <v>445</v>
      </c>
      <c r="E489" s="31" t="s">
        <v>446</v>
      </c>
      <c r="F489">
        <v>2003</v>
      </c>
      <c r="G489" t="s">
        <v>380</v>
      </c>
      <c r="H489">
        <v>219</v>
      </c>
      <c r="I489">
        <v>331230</v>
      </c>
      <c r="J489" t="s">
        <v>30</v>
      </c>
      <c r="K489" s="26" t="s">
        <v>374</v>
      </c>
      <c r="L489" t="b">
        <v>1</v>
      </c>
      <c r="M489" s="20" t="s">
        <v>1116</v>
      </c>
      <c r="N489" s="26">
        <v>2</v>
      </c>
      <c r="O489" t="s">
        <v>375</v>
      </c>
      <c r="P489">
        <v>56.115277800000001</v>
      </c>
      <c r="Q489">
        <v>-133.12083329999999</v>
      </c>
      <c r="S489" t="s">
        <v>21</v>
      </c>
      <c r="T489" s="40">
        <v>0.30335833333333334</v>
      </c>
      <c r="U489" s="40">
        <v>0.16360833333333336</v>
      </c>
      <c r="V489">
        <v>55.487576108333336</v>
      </c>
      <c r="W489">
        <v>182.911</v>
      </c>
      <c r="X489">
        <v>52</v>
      </c>
      <c r="Y489">
        <v>12.076998608333334</v>
      </c>
      <c r="Z489">
        <v>39.811</v>
      </c>
      <c r="AA489">
        <v>10</v>
      </c>
      <c r="AI489">
        <v>1.4200000000000002</v>
      </c>
      <c r="AJ489">
        <v>1</v>
      </c>
      <c r="AK489">
        <v>9.0190000000000001</v>
      </c>
      <c r="AL489">
        <v>2</v>
      </c>
      <c r="AM489">
        <v>0</v>
      </c>
      <c r="AN489">
        <v>0</v>
      </c>
      <c r="AO489" s="30">
        <v>3.166757641666667</v>
      </c>
      <c r="AP489" s="30">
        <v>10.439</v>
      </c>
      <c r="AQ489" s="30">
        <v>3</v>
      </c>
      <c r="AR489">
        <v>70.731332358333333</v>
      </c>
      <c r="AS489" s="20">
        <v>233.16100000000006</v>
      </c>
      <c r="AT489">
        <v>64</v>
      </c>
      <c r="AU489">
        <v>12</v>
      </c>
      <c r="AV489" t="s">
        <v>1510</v>
      </c>
    </row>
    <row r="490" spans="1:48" hidden="1" x14ac:dyDescent="0.25">
      <c r="A490" t="s">
        <v>758</v>
      </c>
      <c r="B490" t="s">
        <v>236</v>
      </c>
      <c r="C490" t="s">
        <v>236</v>
      </c>
      <c r="D490" t="s">
        <v>760</v>
      </c>
      <c r="E490" s="31" t="s">
        <v>761</v>
      </c>
      <c r="F490">
        <v>2003</v>
      </c>
      <c r="G490" t="s">
        <v>759</v>
      </c>
      <c r="H490">
        <v>26616</v>
      </c>
      <c r="I490">
        <v>332350</v>
      </c>
      <c r="J490" t="s">
        <v>235</v>
      </c>
      <c r="K490" s="26" t="s">
        <v>458</v>
      </c>
      <c r="L490" t="b">
        <v>1</v>
      </c>
      <c r="M490" s="20" t="s">
        <v>1118</v>
      </c>
      <c r="N490" s="26">
        <v>254</v>
      </c>
      <c r="O490" t="s">
        <v>375</v>
      </c>
      <c r="P490">
        <v>68.143333299999995</v>
      </c>
      <c r="Q490">
        <v>-151.7358333</v>
      </c>
      <c r="S490" t="s">
        <v>21</v>
      </c>
      <c r="T490" s="40">
        <v>0.14999999999999997</v>
      </c>
      <c r="U490" s="40">
        <v>0.126975</v>
      </c>
      <c r="V490">
        <v>84.229799999999983</v>
      </c>
      <c r="W490">
        <v>561.53200000000004</v>
      </c>
      <c r="X490">
        <v>85</v>
      </c>
      <c r="Y490">
        <v>380.83904999999993</v>
      </c>
      <c r="Z490">
        <v>2538.9270000000001</v>
      </c>
      <c r="AA490">
        <v>46</v>
      </c>
      <c r="AI490">
        <v>126.16499999999999</v>
      </c>
      <c r="AJ490">
        <v>4</v>
      </c>
      <c r="AK490">
        <v>20.414000000000001</v>
      </c>
      <c r="AL490">
        <v>5</v>
      </c>
      <c r="AM490">
        <v>212.36199999999999</v>
      </c>
      <c r="AN490">
        <v>22</v>
      </c>
      <c r="AO490" s="30">
        <v>21.986849999999997</v>
      </c>
      <c r="AP490" s="30">
        <v>146.57900000000001</v>
      </c>
      <c r="AQ490" s="30">
        <v>9</v>
      </c>
      <c r="AR490">
        <v>487.05569999999989</v>
      </c>
      <c r="AS490" s="20">
        <v>3459.4</v>
      </c>
      <c r="AT490">
        <v>160</v>
      </c>
      <c r="AU490">
        <v>12</v>
      </c>
      <c r="AV490" t="s">
        <v>1510</v>
      </c>
    </row>
    <row r="491" spans="1:48" hidden="1" x14ac:dyDescent="0.25">
      <c r="A491" t="s">
        <v>946</v>
      </c>
      <c r="B491" t="s">
        <v>305</v>
      </c>
      <c r="C491" t="s">
        <v>305</v>
      </c>
      <c r="D491" t="s">
        <v>948</v>
      </c>
      <c r="E491" s="31" t="s">
        <v>949</v>
      </c>
      <c r="F491">
        <v>2003</v>
      </c>
      <c r="G491" t="s">
        <v>947</v>
      </c>
      <c r="H491">
        <v>20535</v>
      </c>
      <c r="I491">
        <v>332890</v>
      </c>
      <c r="J491" t="s">
        <v>304</v>
      </c>
      <c r="K491" s="26" t="s">
        <v>458</v>
      </c>
      <c r="L491" t="b">
        <v>1</v>
      </c>
      <c r="M491" s="20" t="s">
        <v>1118</v>
      </c>
      <c r="N491" s="26">
        <v>409</v>
      </c>
      <c r="O491" t="s">
        <v>375</v>
      </c>
      <c r="P491">
        <v>64.681388900000002</v>
      </c>
      <c r="Q491">
        <v>-163.40555560000001</v>
      </c>
      <c r="S491" t="s">
        <v>21</v>
      </c>
      <c r="T491" s="40">
        <v>0.43</v>
      </c>
      <c r="U491" s="40">
        <v>0.25162499999999999</v>
      </c>
      <c r="V491">
        <v>122.89916000000001</v>
      </c>
      <c r="W491">
        <v>285.81200000000001</v>
      </c>
      <c r="X491">
        <v>69</v>
      </c>
      <c r="Y491">
        <v>123.5132</v>
      </c>
      <c r="Z491">
        <v>287.24</v>
      </c>
      <c r="AA491">
        <v>21</v>
      </c>
      <c r="AI491">
        <v>154.434</v>
      </c>
      <c r="AJ491">
        <v>9</v>
      </c>
      <c r="AK491">
        <v>19.07</v>
      </c>
      <c r="AL491">
        <v>3</v>
      </c>
      <c r="AM491">
        <v>0</v>
      </c>
      <c r="AN491">
        <v>0</v>
      </c>
      <c r="AO491" s="30">
        <v>74.606719999999996</v>
      </c>
      <c r="AP491" s="30">
        <v>173.50399999999999</v>
      </c>
      <c r="AQ491" s="30">
        <v>12</v>
      </c>
      <c r="AR491">
        <v>321.01907999999997</v>
      </c>
      <c r="AS491" s="20">
        <v>746.55599999999993</v>
      </c>
      <c r="AT491">
        <v>101</v>
      </c>
      <c r="AU491">
        <v>12</v>
      </c>
      <c r="AV491" t="s">
        <v>1510</v>
      </c>
    </row>
    <row r="492" spans="1:48" hidden="1" x14ac:dyDescent="0.25">
      <c r="A492" t="s">
        <v>500</v>
      </c>
      <c r="B492" t="s">
        <v>309</v>
      </c>
      <c r="C492" t="s">
        <v>309</v>
      </c>
      <c r="D492" t="s">
        <v>502</v>
      </c>
      <c r="E492" s="31" t="s">
        <v>503</v>
      </c>
      <c r="F492">
        <v>2003</v>
      </c>
      <c r="G492" t="s">
        <v>501</v>
      </c>
      <c r="H492">
        <v>30150</v>
      </c>
      <c r="I492">
        <v>332900</v>
      </c>
      <c r="J492" t="s">
        <v>308</v>
      </c>
      <c r="K492" s="26" t="s">
        <v>374</v>
      </c>
      <c r="L492" t="b">
        <v>1</v>
      </c>
      <c r="M492" s="20" t="s">
        <v>1118</v>
      </c>
      <c r="N492" s="26">
        <v>53</v>
      </c>
      <c r="O492" t="s">
        <v>489</v>
      </c>
      <c r="P492">
        <v>59.546944400000001</v>
      </c>
      <c r="Q492">
        <v>-139.7272222</v>
      </c>
      <c r="S492" t="s">
        <v>21</v>
      </c>
      <c r="T492" s="40">
        <v>0.28470833333333329</v>
      </c>
      <c r="U492" s="40">
        <v>0.20362499999999997</v>
      </c>
      <c r="V492">
        <v>482.81579408333334</v>
      </c>
      <c r="W492">
        <v>1695.8260000000002</v>
      </c>
      <c r="X492">
        <v>282</v>
      </c>
      <c r="Y492">
        <v>968.01488162499993</v>
      </c>
      <c r="Z492">
        <v>3400.0230000000001</v>
      </c>
      <c r="AA492">
        <v>74</v>
      </c>
      <c r="AI492">
        <v>483.29700000000003</v>
      </c>
      <c r="AJ492">
        <v>20</v>
      </c>
      <c r="AK492">
        <v>586.399</v>
      </c>
      <c r="AL492">
        <v>31</v>
      </c>
      <c r="AM492">
        <v>0</v>
      </c>
      <c r="AN492">
        <v>0</v>
      </c>
      <c r="AO492" s="30">
        <v>304.55136533333325</v>
      </c>
      <c r="AP492" s="30">
        <v>1069.6959999999999</v>
      </c>
      <c r="AQ492" s="30">
        <v>51</v>
      </c>
      <c r="AR492">
        <v>1755.3820410416665</v>
      </c>
      <c r="AS492" s="20">
        <v>6165.5449999999992</v>
      </c>
      <c r="AT492">
        <v>402</v>
      </c>
      <c r="AU492">
        <v>12</v>
      </c>
      <c r="AV492" t="s">
        <v>1510</v>
      </c>
    </row>
    <row r="493" spans="1:48" hidden="1" x14ac:dyDescent="0.25">
      <c r="A493" t="s">
        <v>742</v>
      </c>
      <c r="B493" t="s">
        <v>172</v>
      </c>
      <c r="C493" t="s">
        <v>172</v>
      </c>
      <c r="D493" t="s">
        <v>744</v>
      </c>
      <c r="E493" s="31" t="s">
        <v>745</v>
      </c>
      <c r="F493">
        <v>2003</v>
      </c>
      <c r="G493" t="s">
        <v>743</v>
      </c>
      <c r="H493">
        <v>18963</v>
      </c>
      <c r="I493">
        <v>332650</v>
      </c>
      <c r="J493" t="s">
        <v>171</v>
      </c>
      <c r="K493" s="26" t="s">
        <v>458</v>
      </c>
      <c r="L493" t="b">
        <v>1</v>
      </c>
      <c r="M493" s="20" t="s">
        <v>1119</v>
      </c>
      <c r="N493" s="26">
        <v>240</v>
      </c>
      <c r="O493" t="s">
        <v>375</v>
      </c>
      <c r="P493">
        <v>57.503333300000001</v>
      </c>
      <c r="Q493">
        <v>-134.58388890000001</v>
      </c>
      <c r="S493" t="s">
        <v>21</v>
      </c>
      <c r="T493" s="40">
        <v>0.32894166666666674</v>
      </c>
      <c r="U493" s="40">
        <v>0.1633583333333333</v>
      </c>
      <c r="V493">
        <v>331.51267473333337</v>
      </c>
      <c r="W493">
        <v>1007.8159999999999</v>
      </c>
      <c r="X493">
        <v>198</v>
      </c>
      <c r="Y493">
        <v>155.05191765000004</v>
      </c>
      <c r="Z493">
        <v>471.36599999999999</v>
      </c>
      <c r="AA493">
        <v>24</v>
      </c>
      <c r="AI493">
        <v>255.185</v>
      </c>
      <c r="AJ493">
        <v>8</v>
      </c>
      <c r="AK493">
        <v>20.478999999999999</v>
      </c>
      <c r="AL493">
        <v>2</v>
      </c>
      <c r="AM493">
        <v>0</v>
      </c>
      <c r="AN493">
        <v>0</v>
      </c>
      <c r="AO493" s="30">
        <v>90.677375600000019</v>
      </c>
      <c r="AP493" s="30">
        <v>275.66399999999999</v>
      </c>
      <c r="AQ493" s="30">
        <v>10</v>
      </c>
      <c r="AR493">
        <v>577.24196798333344</v>
      </c>
      <c r="AS493" s="20">
        <v>1754.846</v>
      </c>
      <c r="AT493">
        <v>230</v>
      </c>
      <c r="AU493">
        <v>12</v>
      </c>
      <c r="AV493" t="s">
        <v>1510</v>
      </c>
    </row>
    <row r="494" spans="1:48" hidden="1" x14ac:dyDescent="0.25">
      <c r="A494" t="s">
        <v>447</v>
      </c>
      <c r="B494" t="s">
        <v>110</v>
      </c>
      <c r="C494" t="s">
        <v>110</v>
      </c>
      <c r="D494" t="s">
        <v>449</v>
      </c>
      <c r="E494" s="31" t="s">
        <v>450</v>
      </c>
      <c r="F494">
        <v>2003</v>
      </c>
      <c r="G494" t="s">
        <v>448</v>
      </c>
      <c r="H494">
        <v>4959</v>
      </c>
      <c r="I494">
        <v>331760</v>
      </c>
      <c r="J494" t="s">
        <v>109</v>
      </c>
      <c r="K494" s="26" t="s">
        <v>374</v>
      </c>
      <c r="L494" t="b">
        <v>1</v>
      </c>
      <c r="M494" s="20" t="s">
        <v>1116</v>
      </c>
      <c r="N494" s="26">
        <v>5</v>
      </c>
      <c r="O494" t="s">
        <v>375</v>
      </c>
      <c r="P494">
        <v>61.578333299999997</v>
      </c>
      <c r="Q494">
        <v>-159.52222219999999</v>
      </c>
      <c r="S494" t="s">
        <v>21</v>
      </c>
      <c r="T494" s="40">
        <v>0.47560000000000002</v>
      </c>
      <c r="U494" s="40">
        <v>0.25540000000000002</v>
      </c>
      <c r="V494">
        <v>438.2516076</v>
      </c>
      <c r="W494">
        <v>921.471</v>
      </c>
      <c r="X494">
        <v>181</v>
      </c>
      <c r="Y494">
        <v>318.61062279999999</v>
      </c>
      <c r="Z494">
        <v>669.9129999999999</v>
      </c>
      <c r="AA494">
        <v>33</v>
      </c>
      <c r="AI494">
        <v>57.713000000000001</v>
      </c>
      <c r="AJ494">
        <v>11</v>
      </c>
      <c r="AK494">
        <v>374.39499999999998</v>
      </c>
      <c r="AL494">
        <v>7</v>
      </c>
      <c r="AM494">
        <v>54.27300000000001</v>
      </c>
      <c r="AN494">
        <v>1</v>
      </c>
      <c r="AO494" s="30">
        <v>205.51056480000003</v>
      </c>
      <c r="AP494" s="30">
        <v>432.108</v>
      </c>
      <c r="AQ494" s="30">
        <v>18</v>
      </c>
      <c r="AR494">
        <v>962.37279519999993</v>
      </c>
      <c r="AS494" s="20">
        <v>2077.7650000000003</v>
      </c>
      <c r="AT494">
        <v>232</v>
      </c>
      <c r="AU494">
        <v>6</v>
      </c>
      <c r="AV494" t="s">
        <v>1510</v>
      </c>
    </row>
    <row r="495" spans="1:48" hidden="1" x14ac:dyDescent="0.25">
      <c r="A495" t="s">
        <v>569</v>
      </c>
      <c r="B495" t="s">
        <v>53</v>
      </c>
      <c r="C495" t="s">
        <v>53</v>
      </c>
      <c r="D495" t="s">
        <v>570</v>
      </c>
      <c r="E495" s="31" t="s">
        <v>571</v>
      </c>
      <c r="F495">
        <v>2003</v>
      </c>
      <c r="G495" t="s">
        <v>563</v>
      </c>
      <c r="H495">
        <v>221</v>
      </c>
      <c r="I495">
        <v>331260</v>
      </c>
      <c r="J495" t="s">
        <v>50</v>
      </c>
      <c r="K495" s="26" t="s">
        <v>458</v>
      </c>
      <c r="L495" t="b">
        <v>1</v>
      </c>
      <c r="M495" s="20" t="s">
        <v>1119</v>
      </c>
      <c r="N495" s="26">
        <v>169</v>
      </c>
      <c r="O495" t="s">
        <v>375</v>
      </c>
      <c r="P495">
        <v>62.656111099999997</v>
      </c>
      <c r="Q495">
        <v>-160.2066667</v>
      </c>
      <c r="S495" t="s">
        <v>21</v>
      </c>
      <c r="T495" s="40">
        <v>0.44782499999999997</v>
      </c>
      <c r="U495" s="40">
        <v>0.22324166666666664</v>
      </c>
      <c r="V495">
        <v>75.131600250000005</v>
      </c>
      <c r="W495">
        <v>167.77</v>
      </c>
      <c r="X495">
        <v>56</v>
      </c>
      <c r="Y495">
        <v>48.7251513</v>
      </c>
      <c r="Z495">
        <v>108.804</v>
      </c>
      <c r="AA495">
        <v>9</v>
      </c>
      <c r="AI495">
        <v>59.957999999999998</v>
      </c>
      <c r="AJ495">
        <v>8</v>
      </c>
      <c r="AK495">
        <v>75.51400000000001</v>
      </c>
      <c r="AL495">
        <v>7</v>
      </c>
      <c r="AM495">
        <v>0</v>
      </c>
      <c r="AN495">
        <v>0</v>
      </c>
      <c r="AO495" s="30">
        <v>60.667748400000001</v>
      </c>
      <c r="AP495" s="30">
        <v>135.47200000000001</v>
      </c>
      <c r="AQ495" s="30">
        <v>15</v>
      </c>
      <c r="AR495">
        <v>184.52449995000001</v>
      </c>
      <c r="AS495" s="20">
        <v>412.04599999999994</v>
      </c>
      <c r="AT495">
        <v>79</v>
      </c>
      <c r="AU495">
        <v>12</v>
      </c>
      <c r="AV495" t="s">
        <v>1510</v>
      </c>
    </row>
    <row r="496" spans="1:48" hidden="1" x14ac:dyDescent="0.25">
      <c r="A496" t="s">
        <v>807</v>
      </c>
      <c r="B496" t="s">
        <v>114</v>
      </c>
      <c r="C496" t="s">
        <v>114</v>
      </c>
      <c r="D496" t="s">
        <v>810</v>
      </c>
      <c r="E496" s="31" t="s">
        <v>811</v>
      </c>
      <c r="F496">
        <v>2003</v>
      </c>
      <c r="G496" t="s">
        <v>808</v>
      </c>
      <c r="H496">
        <v>653</v>
      </c>
      <c r="I496">
        <v>331750</v>
      </c>
      <c r="J496" t="s">
        <v>809</v>
      </c>
      <c r="K496" s="26" t="s">
        <v>458</v>
      </c>
      <c r="L496" t="b">
        <v>1</v>
      </c>
      <c r="M496" s="20" t="s">
        <v>1116</v>
      </c>
      <c r="N496" s="26">
        <v>291</v>
      </c>
      <c r="O496" t="s">
        <v>489</v>
      </c>
      <c r="P496">
        <v>52.196111100000003</v>
      </c>
      <c r="Q496">
        <v>-174.2005556</v>
      </c>
      <c r="S496" t="s">
        <v>21</v>
      </c>
      <c r="T496" s="40">
        <v>0.5</v>
      </c>
      <c r="U496" s="40">
        <v>0.3384416666666667</v>
      </c>
      <c r="V496">
        <v>65.365499999999997</v>
      </c>
      <c r="W496">
        <v>130.73099999999999</v>
      </c>
      <c r="X496">
        <v>29</v>
      </c>
      <c r="Y496">
        <v>45.084000000000003</v>
      </c>
      <c r="Z496">
        <v>90.168000000000006</v>
      </c>
      <c r="AA496">
        <v>6</v>
      </c>
      <c r="AI496">
        <v>60.769000000000005</v>
      </c>
      <c r="AJ496">
        <v>2</v>
      </c>
      <c r="AK496">
        <v>53.456000000000003</v>
      </c>
      <c r="AL496">
        <v>2</v>
      </c>
      <c r="AM496">
        <v>0</v>
      </c>
      <c r="AN496">
        <v>0</v>
      </c>
      <c r="AO496" s="30">
        <v>57.112500000000004</v>
      </c>
      <c r="AP496" s="30">
        <v>114.22500000000001</v>
      </c>
      <c r="AQ496" s="30">
        <v>4</v>
      </c>
      <c r="AR496">
        <v>167.56200000000001</v>
      </c>
      <c r="AS496" s="20">
        <v>335.12400000000008</v>
      </c>
      <c r="AT496">
        <v>37</v>
      </c>
      <c r="AU496">
        <v>12</v>
      </c>
      <c r="AV496" t="s">
        <v>1510</v>
      </c>
    </row>
    <row r="497" spans="1:48" hidden="1" x14ac:dyDescent="0.25">
      <c r="A497" t="s">
        <v>839</v>
      </c>
      <c r="B497" t="s">
        <v>116</v>
      </c>
      <c r="C497" t="s">
        <v>116</v>
      </c>
      <c r="D497" t="s">
        <v>841</v>
      </c>
      <c r="E497" s="31" t="s">
        <v>842</v>
      </c>
      <c r="F497">
        <v>2003</v>
      </c>
      <c r="G497" t="s">
        <v>840</v>
      </c>
      <c r="H497">
        <v>878</v>
      </c>
      <c r="I497">
        <v>331780</v>
      </c>
      <c r="J497" t="s">
        <v>115</v>
      </c>
      <c r="K497" s="26" t="s">
        <v>458</v>
      </c>
      <c r="L497" t="b">
        <v>1</v>
      </c>
      <c r="M497" s="20" t="s">
        <v>1116</v>
      </c>
      <c r="N497" s="26">
        <v>337</v>
      </c>
      <c r="O497" t="s">
        <v>375</v>
      </c>
      <c r="P497">
        <v>60.866944400000001</v>
      </c>
      <c r="Q497">
        <v>-162.27305559999999</v>
      </c>
      <c r="S497" t="s">
        <v>21</v>
      </c>
      <c r="T497" s="40">
        <v>0.46800000000000003</v>
      </c>
      <c r="U497" s="40">
        <v>0.31048333333333339</v>
      </c>
      <c r="V497">
        <v>120.52497600000002</v>
      </c>
      <c r="W497">
        <v>257.53200000000004</v>
      </c>
      <c r="X497">
        <v>65</v>
      </c>
      <c r="Y497">
        <v>85.389876000000015</v>
      </c>
      <c r="Z497">
        <v>182.45700000000002</v>
      </c>
      <c r="AA497">
        <v>6</v>
      </c>
      <c r="AI497">
        <v>29.462999999999994</v>
      </c>
      <c r="AJ497">
        <v>5</v>
      </c>
      <c r="AK497">
        <v>12.011000000000001</v>
      </c>
      <c r="AL497">
        <v>4</v>
      </c>
      <c r="AM497">
        <v>74.762999999999991</v>
      </c>
      <c r="AN497">
        <v>2</v>
      </c>
      <c r="AO497" s="30">
        <v>19.409831999999998</v>
      </c>
      <c r="AP497" s="30">
        <v>41.473999999999997</v>
      </c>
      <c r="AQ497" s="30">
        <v>9</v>
      </c>
      <c r="AR497">
        <v>225.32468400000005</v>
      </c>
      <c r="AS497" s="20">
        <v>556.226</v>
      </c>
      <c r="AT497">
        <v>80</v>
      </c>
      <c r="AU497">
        <v>6</v>
      </c>
      <c r="AV497" t="s">
        <v>1510</v>
      </c>
    </row>
    <row r="498" spans="1:48" hidden="1" x14ac:dyDescent="0.25">
      <c r="A498" t="s">
        <v>762</v>
      </c>
      <c r="B498" t="s">
        <v>237</v>
      </c>
      <c r="C498" t="s">
        <v>237</v>
      </c>
      <c r="D498" t="s">
        <v>763</v>
      </c>
      <c r="E498" s="31" t="s">
        <v>764</v>
      </c>
      <c r="F498">
        <v>2003</v>
      </c>
      <c r="G498" t="s">
        <v>759</v>
      </c>
      <c r="H498">
        <v>26616</v>
      </c>
      <c r="I498">
        <v>332360</v>
      </c>
      <c r="J498" t="s">
        <v>235</v>
      </c>
      <c r="K498" s="26" t="s">
        <v>458</v>
      </c>
      <c r="L498" t="b">
        <v>1</v>
      </c>
      <c r="M498" s="20" t="s">
        <v>1118</v>
      </c>
      <c r="N498" s="26">
        <v>254</v>
      </c>
      <c r="O498" t="s">
        <v>375</v>
      </c>
      <c r="P498">
        <v>70.469166700000002</v>
      </c>
      <c r="Q498">
        <v>-157.39944439999999</v>
      </c>
      <c r="S498" t="s">
        <v>21</v>
      </c>
      <c r="T498" s="40">
        <v>0.14999999999999997</v>
      </c>
      <c r="U498" s="40">
        <v>0.126975</v>
      </c>
      <c r="V498">
        <v>66.683849999999993</v>
      </c>
      <c r="W498">
        <v>444.55900000000003</v>
      </c>
      <c r="X498">
        <v>59</v>
      </c>
      <c r="Y498">
        <v>336.70949999999999</v>
      </c>
      <c r="Z498">
        <v>2244.7300000000005</v>
      </c>
      <c r="AA498">
        <v>51</v>
      </c>
      <c r="AI498">
        <v>158.19299999999998</v>
      </c>
      <c r="AJ498">
        <v>3</v>
      </c>
      <c r="AK498">
        <v>3.9369999999999998</v>
      </c>
      <c r="AL498">
        <v>1</v>
      </c>
      <c r="AM498">
        <v>173.02099999999999</v>
      </c>
      <c r="AN498">
        <v>15</v>
      </c>
      <c r="AO498" s="30">
        <v>24.319499999999994</v>
      </c>
      <c r="AP498" s="30">
        <v>162.13</v>
      </c>
      <c r="AQ498" s="30">
        <v>4</v>
      </c>
      <c r="AR498">
        <v>427.71285</v>
      </c>
      <c r="AS498" s="20">
        <v>3024.4399999999996</v>
      </c>
      <c r="AT498">
        <v>127</v>
      </c>
      <c r="AU498">
        <v>12</v>
      </c>
      <c r="AV498" t="s">
        <v>1510</v>
      </c>
    </row>
    <row r="499" spans="1:48" hidden="1" x14ac:dyDescent="0.25">
      <c r="A499" t="s">
        <v>963</v>
      </c>
      <c r="B499" t="s">
        <v>119</v>
      </c>
      <c r="C499" t="s">
        <v>119</v>
      </c>
      <c r="D499" t="s">
        <v>965</v>
      </c>
      <c r="E499" s="31" t="s">
        <v>966</v>
      </c>
      <c r="F499">
        <v>2003</v>
      </c>
      <c r="G499" t="s">
        <v>964</v>
      </c>
      <c r="H499" t="s">
        <v>582</v>
      </c>
      <c r="I499">
        <v>331790</v>
      </c>
      <c r="J499" t="s">
        <v>118</v>
      </c>
      <c r="K499" s="26" t="s">
        <v>458</v>
      </c>
      <c r="L499" t="b">
        <v>1</v>
      </c>
      <c r="M499" s="20" t="s">
        <v>1116</v>
      </c>
      <c r="N499" s="26">
        <v>420</v>
      </c>
      <c r="O499" t="s">
        <v>375</v>
      </c>
      <c r="P499">
        <v>66.359444400000001</v>
      </c>
      <c r="Q499">
        <v>-147.39638890000001</v>
      </c>
      <c r="S499" t="s">
        <v>21</v>
      </c>
      <c r="T499" s="40">
        <v>0.42</v>
      </c>
      <c r="U499" s="40">
        <v>0.19823333333333334</v>
      </c>
      <c r="V499">
        <v>32.955719999999999</v>
      </c>
      <c r="W499">
        <v>78.466000000000008</v>
      </c>
      <c r="X499">
        <v>51</v>
      </c>
      <c r="Y499">
        <v>37.090199999999996</v>
      </c>
      <c r="Z499">
        <v>88.309999999999988</v>
      </c>
      <c r="AA499">
        <v>10</v>
      </c>
      <c r="AI499">
        <v>0</v>
      </c>
      <c r="AJ499">
        <v>6</v>
      </c>
      <c r="AK499">
        <v>0</v>
      </c>
      <c r="AL499">
        <v>2</v>
      </c>
      <c r="AM499">
        <v>0</v>
      </c>
      <c r="AN499">
        <v>1</v>
      </c>
      <c r="AO499" s="30">
        <v>0</v>
      </c>
      <c r="AP499" s="30">
        <v>0</v>
      </c>
      <c r="AQ499" s="30">
        <v>8</v>
      </c>
      <c r="AR499">
        <v>70.045919999999995</v>
      </c>
      <c r="AS499" s="20">
        <v>166.77599999999998</v>
      </c>
      <c r="AT499">
        <v>70</v>
      </c>
      <c r="AU499">
        <v>12</v>
      </c>
      <c r="AV499" t="s">
        <v>1510</v>
      </c>
    </row>
    <row r="500" spans="1:48" hidden="1" x14ac:dyDescent="0.25">
      <c r="A500" t="s">
        <v>486</v>
      </c>
      <c r="B500" t="s">
        <v>1166</v>
      </c>
      <c r="C500" t="s">
        <v>120</v>
      </c>
      <c r="D500" t="s">
        <v>490</v>
      </c>
      <c r="E500" s="31" t="s">
        <v>491</v>
      </c>
      <c r="F500">
        <v>2003</v>
      </c>
      <c r="G500" t="s">
        <v>487</v>
      </c>
      <c r="H500">
        <v>1651</v>
      </c>
      <c r="I500">
        <v>331800</v>
      </c>
      <c r="J500" t="s">
        <v>488</v>
      </c>
      <c r="K500" s="26" t="s">
        <v>374</v>
      </c>
      <c r="L500" t="b">
        <v>1</v>
      </c>
      <c r="M500" s="20" t="s">
        <v>1116</v>
      </c>
      <c r="N500" s="26">
        <v>43</v>
      </c>
      <c r="O500" t="s">
        <v>489</v>
      </c>
      <c r="P500">
        <v>60.792222199999998</v>
      </c>
      <c r="Q500">
        <v>-161.75583330000001</v>
      </c>
      <c r="S500" t="s">
        <v>21</v>
      </c>
      <c r="T500" s="40">
        <v>0.27962500000000001</v>
      </c>
      <c r="U500" s="40">
        <v>0.16843333333333332</v>
      </c>
      <c r="V500">
        <v>2825.885496375</v>
      </c>
      <c r="W500">
        <v>10105.983</v>
      </c>
      <c r="X500">
        <v>1595</v>
      </c>
      <c r="Y500">
        <v>6835.3517541249994</v>
      </c>
      <c r="Z500">
        <v>24444.708999999995</v>
      </c>
      <c r="AA500">
        <v>932</v>
      </c>
      <c r="AI500">
        <v>1892.5160000000003</v>
      </c>
      <c r="AJ500">
        <v>20</v>
      </c>
      <c r="AK500">
        <v>3651.3889999999997</v>
      </c>
      <c r="AL500">
        <v>56</v>
      </c>
      <c r="AM500">
        <v>0</v>
      </c>
      <c r="AN500">
        <v>0</v>
      </c>
      <c r="AO500" s="30">
        <v>1550.2144356250001</v>
      </c>
      <c r="AP500" s="30">
        <v>5543.9049999999997</v>
      </c>
      <c r="AQ500" s="30">
        <v>76</v>
      </c>
      <c r="AR500">
        <v>11211.451686124999</v>
      </c>
      <c r="AS500" s="20">
        <v>40094.597000000009</v>
      </c>
      <c r="AT500">
        <v>2599</v>
      </c>
      <c r="AU500">
        <v>12</v>
      </c>
      <c r="AV500" t="s">
        <v>1510</v>
      </c>
    </row>
    <row r="501" spans="1:48" hidden="1" x14ac:dyDescent="0.25">
      <c r="A501" t="s">
        <v>383</v>
      </c>
      <c r="B501" t="s">
        <v>1133</v>
      </c>
      <c r="C501" t="s">
        <v>32</v>
      </c>
      <c r="D501" t="s">
        <v>384</v>
      </c>
      <c r="E501" s="31" t="s">
        <v>385</v>
      </c>
      <c r="F501">
        <v>2003</v>
      </c>
      <c r="G501" t="s">
        <v>380</v>
      </c>
      <c r="H501">
        <v>219</v>
      </c>
      <c r="I501">
        <v>331060</v>
      </c>
      <c r="J501" t="s">
        <v>30</v>
      </c>
      <c r="K501" s="26" t="s">
        <v>374</v>
      </c>
      <c r="L501" t="b">
        <v>1</v>
      </c>
      <c r="M501" s="20" t="s">
        <v>1116</v>
      </c>
      <c r="N501" s="26">
        <v>2</v>
      </c>
      <c r="O501" t="s">
        <v>375</v>
      </c>
      <c r="P501">
        <v>66.918888899999999</v>
      </c>
      <c r="Q501">
        <v>-151.51611109999999</v>
      </c>
      <c r="S501" t="s">
        <v>21</v>
      </c>
      <c r="T501" s="40">
        <v>0.39600833333333324</v>
      </c>
      <c r="U501" s="40">
        <v>0.17537500000000003</v>
      </c>
      <c r="V501">
        <v>70.81262613333331</v>
      </c>
      <c r="W501">
        <v>178.81599999999997</v>
      </c>
      <c r="X501">
        <v>30</v>
      </c>
      <c r="Y501">
        <v>41.750762574999996</v>
      </c>
      <c r="Z501">
        <v>105.42900000000002</v>
      </c>
      <c r="AA501">
        <v>17</v>
      </c>
      <c r="AI501">
        <v>43.743999999999993</v>
      </c>
      <c r="AJ501">
        <v>7</v>
      </c>
      <c r="AK501">
        <v>321.61799999999994</v>
      </c>
      <c r="AL501">
        <v>13</v>
      </c>
      <c r="AM501">
        <v>0</v>
      </c>
      <c r="AN501">
        <v>0</v>
      </c>
      <c r="AO501" s="30">
        <v>144.68639668333327</v>
      </c>
      <c r="AP501" s="30">
        <v>365.36199999999991</v>
      </c>
      <c r="AQ501" s="30">
        <v>20</v>
      </c>
      <c r="AR501">
        <v>257.24978539166659</v>
      </c>
      <c r="AS501" s="20">
        <v>649.60700000000008</v>
      </c>
      <c r="AT501">
        <v>67</v>
      </c>
      <c r="AU501">
        <v>12</v>
      </c>
      <c r="AV501" t="s">
        <v>1510</v>
      </c>
    </row>
    <row r="502" spans="1:48" hidden="1" x14ac:dyDescent="0.25">
      <c r="A502" t="s">
        <v>572</v>
      </c>
      <c r="B502" t="s">
        <v>54</v>
      </c>
      <c r="C502" t="s">
        <v>54</v>
      </c>
      <c r="D502" t="s">
        <v>573</v>
      </c>
      <c r="E502" s="31" t="s">
        <v>574</v>
      </c>
      <c r="F502">
        <v>2003</v>
      </c>
      <c r="G502" t="s">
        <v>563</v>
      </c>
      <c r="H502">
        <v>221</v>
      </c>
      <c r="I502">
        <v>331270</v>
      </c>
      <c r="J502" t="s">
        <v>50</v>
      </c>
      <c r="K502" s="26" t="s">
        <v>458</v>
      </c>
      <c r="L502" t="b">
        <v>1</v>
      </c>
      <c r="M502" s="20" t="s">
        <v>1119</v>
      </c>
      <c r="N502" s="26">
        <v>169</v>
      </c>
      <c r="O502" t="s">
        <v>375</v>
      </c>
      <c r="P502">
        <v>65.334722200000002</v>
      </c>
      <c r="Q502">
        <v>-166.4891667</v>
      </c>
      <c r="S502" t="s">
        <v>21</v>
      </c>
      <c r="T502" s="40">
        <v>0.39249166666666652</v>
      </c>
      <c r="U502" s="40">
        <v>0.20886666666666667</v>
      </c>
      <c r="V502">
        <v>121.44948139999995</v>
      </c>
      <c r="W502">
        <v>309.43200000000002</v>
      </c>
      <c r="X502">
        <v>82</v>
      </c>
      <c r="Y502">
        <v>111.14265023333328</v>
      </c>
      <c r="Z502">
        <v>283.17199999999997</v>
      </c>
      <c r="AA502">
        <v>10</v>
      </c>
      <c r="AI502">
        <v>170.643</v>
      </c>
      <c r="AJ502">
        <v>12</v>
      </c>
      <c r="AK502">
        <v>13.424999999999999</v>
      </c>
      <c r="AL502">
        <v>3</v>
      </c>
      <c r="AM502">
        <v>0</v>
      </c>
      <c r="AN502">
        <v>0</v>
      </c>
      <c r="AO502" s="30">
        <v>72.245156099999974</v>
      </c>
      <c r="AP502" s="30">
        <v>184.06800000000001</v>
      </c>
      <c r="AQ502" s="30">
        <v>15</v>
      </c>
      <c r="AR502">
        <v>304.8372877333332</v>
      </c>
      <c r="AS502" s="20">
        <v>776.67200000000003</v>
      </c>
      <c r="AT502">
        <v>106</v>
      </c>
      <c r="AU502">
        <v>12</v>
      </c>
      <c r="AV502" t="s">
        <v>1510</v>
      </c>
    </row>
    <row r="503" spans="1:48" hidden="1" x14ac:dyDescent="0.25">
      <c r="A503" t="s">
        <v>971</v>
      </c>
      <c r="B503" t="s">
        <v>122</v>
      </c>
      <c r="C503" t="s">
        <v>122</v>
      </c>
      <c r="D503" t="s">
        <v>973</v>
      </c>
      <c r="E503" s="31" t="s">
        <v>974</v>
      </c>
      <c r="F503">
        <v>2003</v>
      </c>
      <c r="G503" t="s">
        <v>972</v>
      </c>
      <c r="H503" t="s">
        <v>582</v>
      </c>
      <c r="I503">
        <v>331820</v>
      </c>
      <c r="J503" t="s">
        <v>121</v>
      </c>
      <c r="K503" s="26" t="s">
        <v>458</v>
      </c>
      <c r="L503" t="b">
        <v>1</v>
      </c>
      <c r="M503" s="20" t="s">
        <v>1118</v>
      </c>
      <c r="N503" s="26">
        <v>432</v>
      </c>
      <c r="O503" t="s">
        <v>375</v>
      </c>
      <c r="P503">
        <v>65.979722199999998</v>
      </c>
      <c r="Q503">
        <v>-161.12305559999999</v>
      </c>
      <c r="S503" t="s">
        <v>21</v>
      </c>
      <c r="T503" s="40">
        <v>0.375</v>
      </c>
      <c r="U503" s="40">
        <v>0.26004999999999995</v>
      </c>
      <c r="V503">
        <v>161.51212499999997</v>
      </c>
      <c r="W503">
        <v>430.69899999999996</v>
      </c>
      <c r="X503">
        <v>84</v>
      </c>
      <c r="Y503">
        <v>66.594374999999985</v>
      </c>
      <c r="Z503">
        <v>177.58499999999995</v>
      </c>
      <c r="AA503">
        <v>9</v>
      </c>
      <c r="AI503">
        <v>96.233000000000004</v>
      </c>
      <c r="AJ503">
        <v>5</v>
      </c>
      <c r="AK503">
        <v>78.545999999999992</v>
      </c>
      <c r="AL503">
        <v>5</v>
      </c>
      <c r="AM503">
        <v>13.832999999999998</v>
      </c>
      <c r="AN503">
        <v>3</v>
      </c>
      <c r="AO503" s="30">
        <v>65.542124999999999</v>
      </c>
      <c r="AP503" s="30">
        <v>174.779</v>
      </c>
      <c r="AQ503" s="30">
        <v>10</v>
      </c>
      <c r="AR503">
        <v>293.64862499999992</v>
      </c>
      <c r="AS503" s="20">
        <v>796.89599999999996</v>
      </c>
      <c r="AT503">
        <v>106</v>
      </c>
      <c r="AU503">
        <v>12</v>
      </c>
      <c r="AV503" t="s">
        <v>1510</v>
      </c>
    </row>
    <row r="504" spans="1:48" hidden="1" x14ac:dyDescent="0.25">
      <c r="A504" t="s">
        <v>851</v>
      </c>
      <c r="B504" t="s">
        <v>155</v>
      </c>
      <c r="C504" t="s">
        <v>155</v>
      </c>
      <c r="D504" t="s">
        <v>854</v>
      </c>
      <c r="E504" s="31" t="s">
        <v>855</v>
      </c>
      <c r="F504">
        <v>2003</v>
      </c>
      <c r="G504" t="s">
        <v>852</v>
      </c>
      <c r="H504">
        <v>6111</v>
      </c>
      <c r="I504">
        <v>331830</v>
      </c>
      <c r="J504" t="s">
        <v>853</v>
      </c>
      <c r="K504" s="26" t="s">
        <v>374</v>
      </c>
      <c r="L504" t="b">
        <v>1</v>
      </c>
      <c r="M504" s="20" t="s">
        <v>1116</v>
      </c>
      <c r="N504" s="26">
        <v>341</v>
      </c>
      <c r="O504" t="s">
        <v>489</v>
      </c>
      <c r="P504">
        <v>65.572500000000005</v>
      </c>
      <c r="Q504">
        <v>-144.80305559999999</v>
      </c>
      <c r="S504" t="s">
        <v>21</v>
      </c>
      <c r="T504" s="40">
        <v>0.53784999999999994</v>
      </c>
      <c r="U504" s="40">
        <v>0.27807499999999996</v>
      </c>
      <c r="V504">
        <v>124.46924699999998</v>
      </c>
      <c r="W504">
        <v>231.42</v>
      </c>
      <c r="X504">
        <v>131</v>
      </c>
      <c r="Y504">
        <v>32.982037699999999</v>
      </c>
      <c r="Z504">
        <v>61.322000000000003</v>
      </c>
      <c r="AA504">
        <v>12</v>
      </c>
      <c r="AI504">
        <v>4.2240000000000002</v>
      </c>
      <c r="AJ504">
        <v>1</v>
      </c>
      <c r="AK504">
        <v>153.68399999999997</v>
      </c>
      <c r="AL504">
        <v>7</v>
      </c>
      <c r="AM504">
        <v>0</v>
      </c>
      <c r="AN504">
        <v>0</v>
      </c>
      <c r="AO504" s="30">
        <v>84.930817799999971</v>
      </c>
      <c r="AP504" s="30">
        <v>157.90799999999996</v>
      </c>
      <c r="AQ504" s="30">
        <v>8</v>
      </c>
      <c r="AR504">
        <v>242.38210249999997</v>
      </c>
      <c r="AS504" s="20">
        <v>450.65</v>
      </c>
      <c r="AT504">
        <v>149</v>
      </c>
      <c r="AU504">
        <v>12</v>
      </c>
      <c r="AV504" t="s">
        <v>1510</v>
      </c>
    </row>
    <row r="505" spans="1:48" hidden="1" x14ac:dyDescent="0.25">
      <c r="A505" t="s">
        <v>901</v>
      </c>
      <c r="B505" t="s">
        <v>224</v>
      </c>
      <c r="C505" t="s">
        <v>224</v>
      </c>
      <c r="D505" t="s">
        <v>903</v>
      </c>
      <c r="E505" s="31" t="s">
        <v>904</v>
      </c>
      <c r="F505">
        <v>2003</v>
      </c>
      <c r="G505" t="s">
        <v>902</v>
      </c>
      <c r="H505">
        <v>3422</v>
      </c>
      <c r="I505">
        <v>332310</v>
      </c>
      <c r="J505" t="s">
        <v>223</v>
      </c>
      <c r="K505" s="26" t="s">
        <v>458</v>
      </c>
      <c r="L505" t="b">
        <v>1</v>
      </c>
      <c r="M505" s="20" t="s">
        <v>1116</v>
      </c>
      <c r="N505" s="26">
        <v>365</v>
      </c>
      <c r="O505" t="s">
        <v>375</v>
      </c>
      <c r="P505">
        <v>60.16</v>
      </c>
      <c r="Q505">
        <v>-164.2658333</v>
      </c>
      <c r="S505" t="s">
        <v>21</v>
      </c>
      <c r="T505" s="40">
        <v>0.33999999999999991</v>
      </c>
      <c r="U505" s="40">
        <v>0.20988333333333331</v>
      </c>
      <c r="V505">
        <v>120.94207999999996</v>
      </c>
      <c r="W505">
        <v>355.71199999999999</v>
      </c>
      <c r="X505">
        <v>79</v>
      </c>
      <c r="Y505">
        <v>28.675259999999987</v>
      </c>
      <c r="Z505">
        <v>84.338999999999984</v>
      </c>
      <c r="AA505">
        <v>11</v>
      </c>
      <c r="AI505">
        <v>42.827000000000005</v>
      </c>
      <c r="AJ505">
        <v>7</v>
      </c>
      <c r="AK505">
        <v>111.69399999999999</v>
      </c>
      <c r="AL505">
        <v>18</v>
      </c>
      <c r="AM505">
        <v>51.364000000000004</v>
      </c>
      <c r="AN505">
        <v>18</v>
      </c>
      <c r="AO505" s="30">
        <v>52.53713999999998</v>
      </c>
      <c r="AP505" s="30">
        <v>154.52099999999999</v>
      </c>
      <c r="AQ505" s="30">
        <v>25</v>
      </c>
      <c r="AR505">
        <v>202.15447999999992</v>
      </c>
      <c r="AS505" s="20">
        <v>645.93600000000004</v>
      </c>
      <c r="AT505">
        <v>126</v>
      </c>
      <c r="AU505">
        <v>12</v>
      </c>
      <c r="AV505" t="s">
        <v>1510</v>
      </c>
    </row>
    <row r="506" spans="1:48" hidden="1" x14ac:dyDescent="0.25">
      <c r="A506" t="s">
        <v>1055</v>
      </c>
      <c r="B506" t="s">
        <v>126</v>
      </c>
      <c r="C506" t="s">
        <v>126</v>
      </c>
      <c r="D506" t="s">
        <v>1057</v>
      </c>
      <c r="E506" s="31" t="s">
        <v>1058</v>
      </c>
      <c r="F506">
        <v>2003</v>
      </c>
      <c r="G506" t="s">
        <v>1056</v>
      </c>
      <c r="H506" t="s">
        <v>582</v>
      </c>
      <c r="I506">
        <v>331850</v>
      </c>
      <c r="J506" t="s">
        <v>125</v>
      </c>
      <c r="K506" s="26" t="s">
        <v>458</v>
      </c>
      <c r="L506" t="b">
        <v>1</v>
      </c>
      <c r="M506" s="20" t="s">
        <v>1116</v>
      </c>
      <c r="N506" s="26">
        <v>686</v>
      </c>
      <c r="O506" t="s">
        <v>375</v>
      </c>
      <c r="P506">
        <v>60.063333299999996</v>
      </c>
      <c r="Q506">
        <v>-148.01138889999999</v>
      </c>
      <c r="S506" t="s">
        <v>21</v>
      </c>
      <c r="T506" s="40">
        <v>0.29499999999999998</v>
      </c>
      <c r="U506" s="40">
        <v>0.15563333333333332</v>
      </c>
      <c r="V506">
        <v>29.39911</v>
      </c>
      <c r="W506">
        <v>99.658000000000001</v>
      </c>
      <c r="X506">
        <v>23</v>
      </c>
      <c r="Y506">
        <v>23.134490000000003</v>
      </c>
      <c r="Z506">
        <v>78.422000000000011</v>
      </c>
      <c r="AA506">
        <v>9</v>
      </c>
      <c r="AI506">
        <v>22.850999999999996</v>
      </c>
      <c r="AJ506">
        <v>3</v>
      </c>
      <c r="AK506">
        <v>1E-3</v>
      </c>
      <c r="AL506">
        <v>0</v>
      </c>
      <c r="AM506">
        <v>45.264999999999986</v>
      </c>
      <c r="AN506">
        <v>5</v>
      </c>
      <c r="AO506" s="30">
        <v>6.7413399999999983</v>
      </c>
      <c r="AP506" s="30">
        <v>22.851999999999997</v>
      </c>
      <c r="AQ506" s="30">
        <v>3</v>
      </c>
      <c r="AR506">
        <v>59.274940000000001</v>
      </c>
      <c r="AS506" s="20">
        <v>246.19699999999997</v>
      </c>
      <c r="AT506">
        <v>39</v>
      </c>
      <c r="AU506">
        <v>12</v>
      </c>
      <c r="AV506" t="s">
        <v>1510</v>
      </c>
    </row>
    <row r="507" spans="1:48" hidden="1" x14ac:dyDescent="0.25">
      <c r="A507" t="s">
        <v>575</v>
      </c>
      <c r="B507" t="s">
        <v>55</v>
      </c>
      <c r="C507" t="s">
        <v>55</v>
      </c>
      <c r="D507" t="s">
        <v>576</v>
      </c>
      <c r="E507" s="31" t="s">
        <v>577</v>
      </c>
      <c r="F507">
        <v>2003</v>
      </c>
      <c r="G507" t="s">
        <v>563</v>
      </c>
      <c r="H507">
        <v>221</v>
      </c>
      <c r="I507">
        <v>331280</v>
      </c>
      <c r="J507" t="s">
        <v>50</v>
      </c>
      <c r="K507" s="26" t="s">
        <v>458</v>
      </c>
      <c r="L507" t="b">
        <v>1</v>
      </c>
      <c r="M507" s="20" t="s">
        <v>1119</v>
      </c>
      <c r="N507" s="26">
        <v>169</v>
      </c>
      <c r="O507" t="s">
        <v>375</v>
      </c>
      <c r="P507">
        <v>61.527777800000003</v>
      </c>
      <c r="Q507">
        <v>-165.5863889</v>
      </c>
      <c r="S507" t="s">
        <v>21</v>
      </c>
      <c r="T507" s="40">
        <v>0.3972</v>
      </c>
      <c r="U507" s="40">
        <v>0.21008333333333329</v>
      </c>
      <c r="V507">
        <v>347.86299359999998</v>
      </c>
      <c r="W507">
        <v>875.78800000000001</v>
      </c>
      <c r="X507">
        <v>201</v>
      </c>
      <c r="Y507">
        <v>374.28553199999999</v>
      </c>
      <c r="Z507">
        <v>942.31</v>
      </c>
      <c r="AA507">
        <v>19</v>
      </c>
      <c r="AI507">
        <v>439.11300000000006</v>
      </c>
      <c r="AJ507">
        <v>14</v>
      </c>
      <c r="AK507">
        <v>25.442000000000004</v>
      </c>
      <c r="AL507">
        <v>4</v>
      </c>
      <c r="AM507">
        <v>0</v>
      </c>
      <c r="AN507">
        <v>0</v>
      </c>
      <c r="AO507" s="30">
        <v>184.52124600000002</v>
      </c>
      <c r="AP507" s="30">
        <v>464.55500000000006</v>
      </c>
      <c r="AQ507" s="30">
        <v>18</v>
      </c>
      <c r="AR507">
        <v>906.66977159999999</v>
      </c>
      <c r="AS507" s="20">
        <v>2282.6529999999998</v>
      </c>
      <c r="AT507">
        <v>235</v>
      </c>
      <c r="AU507">
        <v>12</v>
      </c>
      <c r="AV507" t="s">
        <v>1510</v>
      </c>
    </row>
    <row r="508" spans="1:48" hidden="1" x14ac:dyDescent="0.25">
      <c r="A508" t="s">
        <v>817</v>
      </c>
      <c r="B508" t="s">
        <v>128</v>
      </c>
      <c r="C508" t="s">
        <v>128</v>
      </c>
      <c r="D508" t="s">
        <v>819</v>
      </c>
      <c r="E508" s="31" t="s">
        <v>820</v>
      </c>
      <c r="F508">
        <v>2003</v>
      </c>
      <c r="G508" t="s">
        <v>818</v>
      </c>
      <c r="H508">
        <v>3421</v>
      </c>
      <c r="I508">
        <v>331860</v>
      </c>
      <c r="J508" t="s">
        <v>127</v>
      </c>
      <c r="K508" s="26" t="s">
        <v>458</v>
      </c>
      <c r="L508" t="b">
        <v>1</v>
      </c>
      <c r="M508" s="20" t="s">
        <v>1116</v>
      </c>
      <c r="N508" s="26">
        <v>297</v>
      </c>
      <c r="O508" t="s">
        <v>375</v>
      </c>
      <c r="P508">
        <v>56.295277800000001</v>
      </c>
      <c r="Q508">
        <v>-158.40222220000001</v>
      </c>
      <c r="S508" t="s">
        <v>21</v>
      </c>
      <c r="T508" s="40">
        <v>0.33018333333333344</v>
      </c>
      <c r="U508" s="40">
        <v>0.17290000000000003</v>
      </c>
      <c r="V508">
        <v>72.907121466666695</v>
      </c>
      <c r="W508">
        <v>220.80799999999999</v>
      </c>
      <c r="X508">
        <v>64</v>
      </c>
      <c r="Y508">
        <v>83.810765683333358</v>
      </c>
      <c r="Z508">
        <v>253.83099999999999</v>
      </c>
      <c r="AA508">
        <v>19</v>
      </c>
      <c r="AI508">
        <v>101.52000000000001</v>
      </c>
      <c r="AJ508">
        <v>11</v>
      </c>
      <c r="AK508">
        <v>8.5549999999999997</v>
      </c>
      <c r="AL508">
        <v>1</v>
      </c>
      <c r="AM508">
        <v>0</v>
      </c>
      <c r="AN508">
        <v>0</v>
      </c>
      <c r="AO508" s="30">
        <v>36.344930416666685</v>
      </c>
      <c r="AP508" s="30">
        <v>110.07500000000002</v>
      </c>
      <c r="AQ508" s="30">
        <v>12</v>
      </c>
      <c r="AR508">
        <v>193.06281756666675</v>
      </c>
      <c r="AS508" s="20">
        <v>584.71400000000006</v>
      </c>
      <c r="AT508">
        <v>94</v>
      </c>
      <c r="AU508">
        <v>12</v>
      </c>
      <c r="AV508" t="s">
        <v>1510</v>
      </c>
    </row>
    <row r="509" spans="1:48" hidden="1" x14ac:dyDescent="0.25">
      <c r="A509" t="s">
        <v>1011</v>
      </c>
      <c r="B509" t="s">
        <v>130</v>
      </c>
      <c r="C509" t="s">
        <v>130</v>
      </c>
      <c r="D509" t="s">
        <v>1013</v>
      </c>
      <c r="E509" s="31" t="s">
        <v>1014</v>
      </c>
      <c r="F509">
        <v>2003</v>
      </c>
      <c r="G509" t="s">
        <v>1012</v>
      </c>
      <c r="H509" t="s">
        <v>582</v>
      </c>
      <c r="I509">
        <v>331870</v>
      </c>
      <c r="J509" t="s">
        <v>129</v>
      </c>
      <c r="K509" s="26" t="s">
        <v>458</v>
      </c>
      <c r="L509" t="b">
        <v>1</v>
      </c>
      <c r="M509" s="20" t="s">
        <v>1116</v>
      </c>
      <c r="N509" s="26">
        <v>658</v>
      </c>
      <c r="O509" t="s">
        <v>375</v>
      </c>
      <c r="P509">
        <v>56.308439300000003</v>
      </c>
      <c r="Q509">
        <v>-158.53023909999999</v>
      </c>
      <c r="S509" t="s">
        <v>21</v>
      </c>
      <c r="T509" s="40">
        <v>0.32708333333333345</v>
      </c>
      <c r="U509" s="40">
        <v>0.20091666666666666</v>
      </c>
      <c r="V509">
        <v>78.488225000000028</v>
      </c>
      <c r="W509">
        <v>239.964</v>
      </c>
      <c r="X509">
        <v>83</v>
      </c>
      <c r="Y509">
        <v>61.869447916666687</v>
      </c>
      <c r="Z509">
        <v>189.155</v>
      </c>
      <c r="AA509">
        <v>10</v>
      </c>
      <c r="AI509">
        <v>87.947000000000003</v>
      </c>
      <c r="AJ509">
        <v>11</v>
      </c>
      <c r="AK509">
        <v>17.605</v>
      </c>
      <c r="AL509">
        <v>2</v>
      </c>
      <c r="AM509">
        <v>0</v>
      </c>
      <c r="AN509">
        <v>0</v>
      </c>
      <c r="AO509" s="30">
        <v>34.524300000000011</v>
      </c>
      <c r="AP509" s="30">
        <v>105.55200000000001</v>
      </c>
      <c r="AQ509" s="30">
        <v>13</v>
      </c>
      <c r="AR509">
        <v>174.88197291666671</v>
      </c>
      <c r="AS509" s="20">
        <v>534.67100000000005</v>
      </c>
      <c r="AT509">
        <v>104</v>
      </c>
      <c r="AU509">
        <v>12</v>
      </c>
      <c r="AV509" t="s">
        <v>1510</v>
      </c>
    </row>
    <row r="510" spans="1:48" hidden="1" x14ac:dyDescent="0.25">
      <c r="A510" t="s">
        <v>975</v>
      </c>
      <c r="B510" t="s">
        <v>132</v>
      </c>
      <c r="C510" t="s">
        <v>132</v>
      </c>
      <c r="D510" t="s">
        <v>977</v>
      </c>
      <c r="E510" s="31" t="s">
        <v>978</v>
      </c>
      <c r="F510">
        <v>2003</v>
      </c>
      <c r="G510" t="s">
        <v>976</v>
      </c>
      <c r="H510" t="s">
        <v>582</v>
      </c>
      <c r="I510">
        <v>331880</v>
      </c>
      <c r="J510" t="s">
        <v>131</v>
      </c>
      <c r="K510" s="26" t="s">
        <v>458</v>
      </c>
      <c r="L510" t="b">
        <v>1</v>
      </c>
      <c r="M510" s="20" t="s">
        <v>1116</v>
      </c>
      <c r="N510" s="26">
        <v>437</v>
      </c>
      <c r="O510" t="s">
        <v>375</v>
      </c>
      <c r="P510">
        <v>56.255555600000001</v>
      </c>
      <c r="Q510">
        <v>-158.76249999999999</v>
      </c>
      <c r="S510" t="s">
        <v>21</v>
      </c>
      <c r="T510" s="40">
        <v>0.47880000000000006</v>
      </c>
      <c r="U510" s="40">
        <v>0.21035000000000001</v>
      </c>
      <c r="V510">
        <v>43.279689600000005</v>
      </c>
      <c r="W510">
        <v>90.391999999999996</v>
      </c>
      <c r="X510">
        <v>36</v>
      </c>
      <c r="Y510">
        <v>16.455398400000004</v>
      </c>
      <c r="Z510">
        <v>34.368000000000002</v>
      </c>
      <c r="AA510">
        <v>7</v>
      </c>
      <c r="AI510">
        <v>19.32</v>
      </c>
      <c r="AJ510">
        <v>6</v>
      </c>
      <c r="AK510">
        <v>0</v>
      </c>
      <c r="AL510">
        <v>0</v>
      </c>
      <c r="AM510">
        <v>0</v>
      </c>
      <c r="AN510">
        <v>0</v>
      </c>
      <c r="AO510" s="30">
        <v>9.2504160000000013</v>
      </c>
      <c r="AP510" s="30">
        <v>19.32</v>
      </c>
      <c r="AQ510" s="30">
        <v>6</v>
      </c>
      <c r="AR510">
        <v>68.985504000000006</v>
      </c>
      <c r="AS510" s="20">
        <v>144.08000000000001</v>
      </c>
      <c r="AT510">
        <v>49</v>
      </c>
      <c r="AU510">
        <v>12</v>
      </c>
      <c r="AV510" t="s">
        <v>1510</v>
      </c>
    </row>
    <row r="511" spans="1:48" hidden="1" x14ac:dyDescent="0.25">
      <c r="A511" t="s">
        <v>746</v>
      </c>
      <c r="B511" t="s">
        <v>173</v>
      </c>
      <c r="C511" t="s">
        <v>173</v>
      </c>
      <c r="D511" t="s">
        <v>399</v>
      </c>
      <c r="E511" s="31" t="s">
        <v>400</v>
      </c>
      <c r="F511">
        <v>2003</v>
      </c>
      <c r="G511" t="s">
        <v>743</v>
      </c>
      <c r="H511">
        <v>18963</v>
      </c>
      <c r="I511">
        <v>332660</v>
      </c>
      <c r="J511" t="s">
        <v>171</v>
      </c>
      <c r="K511" s="26" t="s">
        <v>458</v>
      </c>
      <c r="L511" t="b">
        <v>1</v>
      </c>
      <c r="M511" s="20" t="s">
        <v>1119</v>
      </c>
      <c r="N511" s="26">
        <v>240</v>
      </c>
      <c r="O511" t="s">
        <v>375</v>
      </c>
      <c r="P511">
        <v>59.399701999999998</v>
      </c>
      <c r="Q511">
        <v>-135.89640890000001</v>
      </c>
      <c r="S511" t="s">
        <v>21</v>
      </c>
      <c r="T511" s="40">
        <v>0.33040000000000003</v>
      </c>
      <c r="U511" s="40">
        <v>0.16631666666666667</v>
      </c>
      <c r="V511">
        <v>190.60610800000001</v>
      </c>
      <c r="W511">
        <v>576.89499999999998</v>
      </c>
      <c r="X511">
        <v>183</v>
      </c>
      <c r="Y511">
        <v>142.29766319999999</v>
      </c>
      <c r="Z511">
        <v>430.68299999999994</v>
      </c>
      <c r="AA511">
        <v>28</v>
      </c>
      <c r="AI511">
        <v>0.96599999999999986</v>
      </c>
      <c r="AJ511">
        <v>1</v>
      </c>
      <c r="AK511">
        <v>3.7170000000000001</v>
      </c>
      <c r="AL511">
        <v>2</v>
      </c>
      <c r="AM511">
        <v>0</v>
      </c>
      <c r="AN511">
        <v>0</v>
      </c>
      <c r="AO511" s="30">
        <v>1.5472632000000002</v>
      </c>
      <c r="AP511" s="30">
        <v>4.6829999999999998</v>
      </c>
      <c r="AQ511" s="30">
        <v>3</v>
      </c>
      <c r="AR511">
        <v>334.45103440000003</v>
      </c>
      <c r="AS511" s="20">
        <v>1012.261</v>
      </c>
      <c r="AT511">
        <v>214</v>
      </c>
      <c r="AU511">
        <v>12</v>
      </c>
      <c r="AV511" t="s">
        <v>1510</v>
      </c>
    </row>
    <row r="512" spans="1:48" hidden="1" x14ac:dyDescent="0.25">
      <c r="A512" t="s">
        <v>386</v>
      </c>
      <c r="B512" t="s">
        <v>33</v>
      </c>
      <c r="C512" t="s">
        <v>33</v>
      </c>
      <c r="D512" t="s">
        <v>387</v>
      </c>
      <c r="E512" s="31" t="s">
        <v>388</v>
      </c>
      <c r="F512">
        <v>2003</v>
      </c>
      <c r="G512" t="s">
        <v>380</v>
      </c>
      <c r="H512">
        <v>219</v>
      </c>
      <c r="I512">
        <v>331070</v>
      </c>
      <c r="J512" t="s">
        <v>30</v>
      </c>
      <c r="K512" s="26" t="s">
        <v>374</v>
      </c>
      <c r="L512" t="b">
        <v>1</v>
      </c>
      <c r="M512" s="20" t="s">
        <v>1116</v>
      </c>
      <c r="N512" s="26">
        <v>2</v>
      </c>
      <c r="O512" t="s">
        <v>375</v>
      </c>
      <c r="P512">
        <v>62.571782800000001</v>
      </c>
      <c r="Q512">
        <v>-144.6541704</v>
      </c>
      <c r="S512" t="s">
        <v>21</v>
      </c>
      <c r="T512" s="40">
        <v>0.39330833333333332</v>
      </c>
      <c r="U512" s="40">
        <v>0.19829166666666673</v>
      </c>
      <c r="V512">
        <v>57.686139941666667</v>
      </c>
      <c r="W512">
        <v>146.66900000000001</v>
      </c>
      <c r="X512">
        <v>36</v>
      </c>
      <c r="Y512">
        <v>23.183953016666663</v>
      </c>
      <c r="Z512">
        <v>58.945999999999998</v>
      </c>
      <c r="AA512">
        <v>11</v>
      </c>
      <c r="AI512">
        <v>34.052999999999997</v>
      </c>
      <c r="AJ512">
        <v>3</v>
      </c>
      <c r="AK512">
        <v>22.265999999999998</v>
      </c>
      <c r="AL512">
        <v>2</v>
      </c>
      <c r="AM512">
        <v>0</v>
      </c>
      <c r="AN512">
        <v>0</v>
      </c>
      <c r="AO512" s="30">
        <v>22.150732024999996</v>
      </c>
      <c r="AP512" s="30">
        <v>56.318999999999996</v>
      </c>
      <c r="AQ512" s="30">
        <v>5</v>
      </c>
      <c r="AR512">
        <v>103.02082498333333</v>
      </c>
      <c r="AS512" s="20">
        <v>261.93400000000003</v>
      </c>
      <c r="AT512">
        <v>49</v>
      </c>
      <c r="AU512">
        <v>12</v>
      </c>
      <c r="AV512" t="s">
        <v>1510</v>
      </c>
    </row>
    <row r="513" spans="1:48" hidden="1" x14ac:dyDescent="0.25">
      <c r="A513" t="s">
        <v>905</v>
      </c>
      <c r="B513" t="s">
        <v>134</v>
      </c>
      <c r="C513" t="s">
        <v>134</v>
      </c>
      <c r="D513" t="s">
        <v>907</v>
      </c>
      <c r="E513" s="31" t="s">
        <v>908</v>
      </c>
      <c r="F513">
        <v>2003</v>
      </c>
      <c r="G513" t="s">
        <v>906</v>
      </c>
      <c r="H513">
        <v>3465</v>
      </c>
      <c r="I513">
        <v>331890</v>
      </c>
      <c r="J513" t="s">
        <v>133</v>
      </c>
      <c r="K513" s="26" t="s">
        <v>458</v>
      </c>
      <c r="L513" t="b">
        <v>1</v>
      </c>
      <c r="M513" s="20" t="s">
        <v>1116</v>
      </c>
      <c r="N513" s="26">
        <v>368</v>
      </c>
      <c r="O513" t="s">
        <v>375</v>
      </c>
      <c r="P513">
        <v>61.515833299999997</v>
      </c>
      <c r="Q513">
        <v>-144.43694439999999</v>
      </c>
      <c r="S513" t="s">
        <v>21</v>
      </c>
      <c r="T513" s="40">
        <v>0.35316666666666663</v>
      </c>
      <c r="U513" s="40">
        <v>0.23227499999999998</v>
      </c>
      <c r="V513">
        <v>42.365166999999992</v>
      </c>
      <c r="W513">
        <v>119.958</v>
      </c>
      <c r="X513">
        <v>38</v>
      </c>
      <c r="Y513">
        <v>93.648851833333296</v>
      </c>
      <c r="Z513">
        <v>265.16899999999993</v>
      </c>
      <c r="AA513">
        <v>26</v>
      </c>
      <c r="AI513">
        <v>16.23</v>
      </c>
      <c r="AJ513">
        <v>2</v>
      </c>
      <c r="AK513">
        <v>3.9010000000000002</v>
      </c>
      <c r="AL513">
        <v>2</v>
      </c>
      <c r="AM513">
        <v>6.1320000000000006</v>
      </c>
      <c r="AN513">
        <v>2</v>
      </c>
      <c r="AO513" s="30">
        <v>7.1095981666666663</v>
      </c>
      <c r="AP513" s="30">
        <v>20.131</v>
      </c>
      <c r="AQ513" s="30">
        <v>4</v>
      </c>
      <c r="AR513">
        <v>143.12361699999997</v>
      </c>
      <c r="AS513" s="20">
        <v>411.39000000000004</v>
      </c>
      <c r="AT513">
        <v>69</v>
      </c>
      <c r="AU513">
        <v>12</v>
      </c>
      <c r="AV513" t="s">
        <v>1510</v>
      </c>
    </row>
    <row r="514" spans="1:48" hidden="1" x14ac:dyDescent="0.25">
      <c r="A514" t="s">
        <v>857</v>
      </c>
      <c r="B514" t="s">
        <v>212</v>
      </c>
      <c r="C514" t="s">
        <v>212</v>
      </c>
      <c r="D514" t="s">
        <v>859</v>
      </c>
      <c r="E514" s="31" t="s">
        <v>860</v>
      </c>
      <c r="F514">
        <v>2003</v>
      </c>
      <c r="G514" t="s">
        <v>858</v>
      </c>
      <c r="H514">
        <v>12485</v>
      </c>
      <c r="I514">
        <v>332230</v>
      </c>
      <c r="J514" t="s">
        <v>211</v>
      </c>
      <c r="K514" s="26" t="s">
        <v>374</v>
      </c>
      <c r="L514" t="b">
        <v>1</v>
      </c>
      <c r="M514" s="20" t="s">
        <v>1119</v>
      </c>
      <c r="N514" s="26">
        <v>343</v>
      </c>
      <c r="O514" t="s">
        <v>375</v>
      </c>
      <c r="P514">
        <v>61.5719444</v>
      </c>
      <c r="Q514">
        <v>-159.245</v>
      </c>
      <c r="S514" t="s">
        <v>21</v>
      </c>
      <c r="T514" s="40">
        <v>0.6529583333333332</v>
      </c>
      <c r="U514" s="40">
        <v>0.32622500000000004</v>
      </c>
      <c r="V514">
        <v>60.698353708333315</v>
      </c>
      <c r="W514">
        <v>92.958999999999989</v>
      </c>
      <c r="X514">
        <v>35</v>
      </c>
      <c r="Y514">
        <v>47.080254708333321</v>
      </c>
      <c r="Z514">
        <v>72.102999999999994</v>
      </c>
      <c r="AA514">
        <v>7</v>
      </c>
      <c r="AI514">
        <v>27.652999999999999</v>
      </c>
      <c r="AJ514">
        <v>6</v>
      </c>
      <c r="AK514">
        <v>1.2950000000000002</v>
      </c>
      <c r="AL514">
        <v>1</v>
      </c>
      <c r="AM514">
        <v>0.7400000000000001</v>
      </c>
      <c r="AN514">
        <v>1</v>
      </c>
      <c r="AO514" s="30">
        <v>18.901837833333328</v>
      </c>
      <c r="AP514" s="30">
        <v>28.948</v>
      </c>
      <c r="AQ514" s="30">
        <v>7</v>
      </c>
      <c r="AR514">
        <v>126.68044624999996</v>
      </c>
      <c r="AS514" s="20">
        <v>194.75</v>
      </c>
      <c r="AT514">
        <v>49</v>
      </c>
      <c r="AU514">
        <v>12</v>
      </c>
      <c r="AV514" t="s">
        <v>1510</v>
      </c>
    </row>
    <row r="515" spans="1:48" hidden="1" x14ac:dyDescent="0.25">
      <c r="A515" t="s">
        <v>780</v>
      </c>
      <c r="B515" t="s">
        <v>137</v>
      </c>
      <c r="C515" t="s">
        <v>137</v>
      </c>
      <c r="D515" t="s">
        <v>782</v>
      </c>
      <c r="E515" s="31" t="s">
        <v>783</v>
      </c>
      <c r="F515">
        <v>2003</v>
      </c>
      <c r="G515" t="s">
        <v>781</v>
      </c>
      <c r="H515" t="s">
        <v>582</v>
      </c>
      <c r="I515">
        <v>331900</v>
      </c>
      <c r="J515" t="s">
        <v>136</v>
      </c>
      <c r="K515" s="26" t="s">
        <v>458</v>
      </c>
      <c r="L515" t="b">
        <v>1</v>
      </c>
      <c r="M515" s="20" t="s">
        <v>1116</v>
      </c>
      <c r="N515" s="26">
        <v>256</v>
      </c>
      <c r="O515" t="s">
        <v>375</v>
      </c>
      <c r="P515">
        <v>65.825555600000001</v>
      </c>
      <c r="Q515">
        <v>-144.06055559999999</v>
      </c>
      <c r="S515" t="s">
        <v>21</v>
      </c>
      <c r="T515" s="40">
        <v>0.5</v>
      </c>
      <c r="U515" s="40">
        <v>0.21477500000000005</v>
      </c>
      <c r="V515">
        <v>51.85949999999999</v>
      </c>
      <c r="W515">
        <v>103.71899999999998</v>
      </c>
      <c r="X515">
        <v>34</v>
      </c>
      <c r="Y515">
        <v>40.894500000000001</v>
      </c>
      <c r="Z515">
        <v>81.789000000000001</v>
      </c>
      <c r="AA515">
        <v>10</v>
      </c>
      <c r="AI515">
        <v>33.945999999999998</v>
      </c>
      <c r="AJ515">
        <v>6</v>
      </c>
      <c r="AK515">
        <v>92.781999999999996</v>
      </c>
      <c r="AL515">
        <v>3</v>
      </c>
      <c r="AM515">
        <v>0</v>
      </c>
      <c r="AN515">
        <v>0</v>
      </c>
      <c r="AO515" s="30">
        <v>63.363999999999997</v>
      </c>
      <c r="AP515" s="30">
        <v>126.72799999999999</v>
      </c>
      <c r="AQ515" s="30">
        <v>9</v>
      </c>
      <c r="AR515">
        <v>156.11799999999999</v>
      </c>
      <c r="AS515" s="20">
        <v>312.23599999999999</v>
      </c>
      <c r="AT515">
        <v>53</v>
      </c>
      <c r="AU515">
        <v>12</v>
      </c>
      <c r="AV515" t="s">
        <v>1510</v>
      </c>
    </row>
    <row r="516" spans="1:48" hidden="1" x14ac:dyDescent="0.25">
      <c r="A516" t="s">
        <v>389</v>
      </c>
      <c r="B516" t="s">
        <v>34</v>
      </c>
      <c r="C516" t="s">
        <v>34</v>
      </c>
      <c r="D516" t="s">
        <v>390</v>
      </c>
      <c r="E516" s="31" t="s">
        <v>391</v>
      </c>
      <c r="F516">
        <v>2003</v>
      </c>
      <c r="G516" t="s">
        <v>380</v>
      </c>
      <c r="H516">
        <v>219</v>
      </c>
      <c r="I516">
        <v>331080</v>
      </c>
      <c r="J516" t="s">
        <v>30</v>
      </c>
      <c r="K516" s="26" t="s">
        <v>374</v>
      </c>
      <c r="L516" t="b">
        <v>1</v>
      </c>
      <c r="M516" s="20" t="s">
        <v>1116</v>
      </c>
      <c r="N516" s="26">
        <v>2</v>
      </c>
      <c r="O516" t="s">
        <v>375</v>
      </c>
      <c r="P516">
        <v>56.013888899999998</v>
      </c>
      <c r="Q516">
        <v>-132.82777780000001</v>
      </c>
      <c r="S516" t="s">
        <v>21</v>
      </c>
      <c r="T516" s="40">
        <v>0.28962500000000002</v>
      </c>
      <c r="U516" s="40">
        <v>0.16948333333333332</v>
      </c>
      <c r="V516">
        <v>144.93877650000005</v>
      </c>
      <c r="W516">
        <v>500.43600000000009</v>
      </c>
      <c r="X516">
        <v>121</v>
      </c>
      <c r="Y516">
        <v>21.388227000000001</v>
      </c>
      <c r="Z516">
        <v>73.847999999999999</v>
      </c>
      <c r="AA516">
        <v>22</v>
      </c>
      <c r="AI516">
        <v>89.456999999999979</v>
      </c>
      <c r="AJ516">
        <v>12</v>
      </c>
      <c r="AK516">
        <v>37.513000000000005</v>
      </c>
      <c r="AL516">
        <v>8</v>
      </c>
      <c r="AM516">
        <v>0</v>
      </c>
      <c r="AN516">
        <v>0</v>
      </c>
      <c r="AO516" s="30">
        <v>36.773686249999997</v>
      </c>
      <c r="AP516" s="30">
        <v>126.96999999999998</v>
      </c>
      <c r="AQ516" s="30">
        <v>20</v>
      </c>
      <c r="AR516">
        <v>203.10068975000004</v>
      </c>
      <c r="AS516" s="20">
        <v>701.25399999999991</v>
      </c>
      <c r="AT516">
        <v>161</v>
      </c>
      <c r="AU516">
        <v>12</v>
      </c>
      <c r="AV516" t="s">
        <v>1510</v>
      </c>
    </row>
    <row r="517" spans="1:48" hidden="1" x14ac:dyDescent="0.25">
      <c r="A517" t="s">
        <v>517</v>
      </c>
      <c r="B517" t="s">
        <v>153</v>
      </c>
      <c r="C517" t="s">
        <v>153</v>
      </c>
      <c r="D517" t="s">
        <v>519</v>
      </c>
      <c r="E517" s="31" t="s">
        <v>520</v>
      </c>
      <c r="F517">
        <v>2003</v>
      </c>
      <c r="G517" t="s">
        <v>518</v>
      </c>
      <c r="H517">
        <v>6866</v>
      </c>
      <c r="I517">
        <v>331980</v>
      </c>
      <c r="J517" t="s">
        <v>152</v>
      </c>
      <c r="K517" s="26" t="s">
        <v>374</v>
      </c>
      <c r="L517" t="b">
        <v>1</v>
      </c>
      <c r="M517" s="20" t="s">
        <v>1116</v>
      </c>
      <c r="N517" s="26">
        <v>88</v>
      </c>
      <c r="O517" t="s">
        <v>375</v>
      </c>
      <c r="P517">
        <v>55.185833299999999</v>
      </c>
      <c r="Q517">
        <v>-162.7211111</v>
      </c>
      <c r="S517" t="s">
        <v>21</v>
      </c>
      <c r="T517" s="40">
        <v>0.43498333333333333</v>
      </c>
      <c r="U517" s="40">
        <v>0.17595833333333336</v>
      </c>
      <c r="V517">
        <v>104.57042831666668</v>
      </c>
      <c r="W517">
        <v>240.40100000000004</v>
      </c>
      <c r="X517">
        <v>33</v>
      </c>
      <c r="Y517">
        <v>401.03418911666665</v>
      </c>
      <c r="Z517">
        <v>921.95299999999997</v>
      </c>
      <c r="AA517">
        <v>29</v>
      </c>
      <c r="AI517">
        <v>129.75400000000002</v>
      </c>
      <c r="AJ517">
        <v>5</v>
      </c>
      <c r="AK517">
        <v>1380.0879999999997</v>
      </c>
      <c r="AL517">
        <v>48</v>
      </c>
      <c r="AM517">
        <v>0</v>
      </c>
      <c r="AN517">
        <v>0</v>
      </c>
      <c r="AO517" s="30">
        <v>656.7561059666665</v>
      </c>
      <c r="AP517" s="30">
        <v>1509.8419999999996</v>
      </c>
      <c r="AQ517" s="30">
        <v>53</v>
      </c>
      <c r="AR517">
        <v>1162.3607233999999</v>
      </c>
      <c r="AS517" s="20">
        <v>2672.1960000000004</v>
      </c>
      <c r="AT517">
        <v>109</v>
      </c>
      <c r="AU517">
        <v>12</v>
      </c>
      <c r="AV517" t="s">
        <v>1510</v>
      </c>
    </row>
    <row r="518" spans="1:48" hidden="1" x14ac:dyDescent="0.25">
      <c r="A518" t="s">
        <v>558</v>
      </c>
      <c r="B518" t="s">
        <v>1168</v>
      </c>
      <c r="C518" t="s">
        <v>141</v>
      </c>
      <c r="D518" t="s">
        <v>560</v>
      </c>
      <c r="E518" s="31" t="s">
        <v>561</v>
      </c>
      <c r="F518">
        <v>2003</v>
      </c>
      <c r="G518" t="s">
        <v>559</v>
      </c>
      <c r="H518">
        <v>40215</v>
      </c>
      <c r="I518">
        <v>331920</v>
      </c>
      <c r="J518" t="s">
        <v>140</v>
      </c>
      <c r="K518" s="26" t="s">
        <v>458</v>
      </c>
      <c r="L518" t="b">
        <v>1</v>
      </c>
      <c r="M518" s="20" t="s">
        <v>1119</v>
      </c>
      <c r="N518" s="26">
        <v>160</v>
      </c>
      <c r="O518" t="s">
        <v>375</v>
      </c>
      <c r="P518">
        <v>60.542777800000003</v>
      </c>
      <c r="Q518">
        <v>-145.75749999999999</v>
      </c>
      <c r="S518" t="s">
        <v>21</v>
      </c>
      <c r="T518" s="40">
        <v>0.26888333333333331</v>
      </c>
      <c r="U518" s="40">
        <v>0.17427499999999999</v>
      </c>
      <c r="V518">
        <v>1356.7159280999999</v>
      </c>
      <c r="W518">
        <v>5045.7420000000002</v>
      </c>
      <c r="X518">
        <v>823</v>
      </c>
      <c r="Y518">
        <v>3341.5438606333328</v>
      </c>
      <c r="Z518">
        <v>12427.485999999999</v>
      </c>
      <c r="AA518">
        <v>605</v>
      </c>
      <c r="AI518">
        <v>2299.3469999999998</v>
      </c>
      <c r="AJ518">
        <v>63</v>
      </c>
      <c r="AK518">
        <v>1734.8150000000001</v>
      </c>
      <c r="AL518">
        <v>62</v>
      </c>
      <c r="AM518">
        <v>0</v>
      </c>
      <c r="AN518">
        <v>0</v>
      </c>
      <c r="AO518" s="30">
        <v>1084.7189257666664</v>
      </c>
      <c r="AP518" s="30">
        <v>4034.1619999999998</v>
      </c>
      <c r="AQ518" s="30">
        <v>125</v>
      </c>
      <c r="AR518">
        <v>5782.9787144999991</v>
      </c>
      <c r="AS518" s="20">
        <v>21507.389999999996</v>
      </c>
      <c r="AT518">
        <v>1548</v>
      </c>
      <c r="AU518">
        <v>12</v>
      </c>
      <c r="AV518" t="s">
        <v>1510</v>
      </c>
    </row>
    <row r="519" spans="1:48" hidden="1" x14ac:dyDescent="0.25">
      <c r="A519" t="s">
        <v>428</v>
      </c>
      <c r="B519" t="s">
        <v>35</v>
      </c>
      <c r="C519" t="s">
        <v>35</v>
      </c>
      <c r="D519" t="s">
        <v>424</v>
      </c>
      <c r="E519" s="31" t="s">
        <v>422</v>
      </c>
      <c r="F519">
        <v>2003</v>
      </c>
      <c r="G519" t="s">
        <v>380</v>
      </c>
      <c r="H519">
        <v>219</v>
      </c>
      <c r="I519">
        <v>331090</v>
      </c>
      <c r="J519" t="s">
        <v>30</v>
      </c>
      <c r="K519" s="26" t="s">
        <v>374</v>
      </c>
      <c r="L519" t="b">
        <v>1</v>
      </c>
      <c r="M519" s="20" t="s">
        <v>1116</v>
      </c>
      <c r="N519" s="26">
        <v>2</v>
      </c>
      <c r="O519" t="s">
        <v>375</v>
      </c>
      <c r="P519">
        <v>55.476388900000003</v>
      </c>
      <c r="Q519">
        <v>-133.14833329999999</v>
      </c>
      <c r="S519" t="s">
        <v>21</v>
      </c>
      <c r="T519" s="40">
        <v>0.17827499999999999</v>
      </c>
      <c r="U519" s="40">
        <v>0.13729999999999998</v>
      </c>
      <c r="V519">
        <v>682.49267834999989</v>
      </c>
      <c r="W519">
        <v>3828.3139999999999</v>
      </c>
      <c r="X519">
        <v>672</v>
      </c>
      <c r="Y519">
        <v>990.25273289999984</v>
      </c>
      <c r="Z519">
        <v>5554.6359999999995</v>
      </c>
      <c r="AA519">
        <v>288</v>
      </c>
      <c r="AI519">
        <v>1172.0450000000001</v>
      </c>
      <c r="AJ519">
        <v>48</v>
      </c>
      <c r="AK519">
        <v>909.16399999999999</v>
      </c>
      <c r="AL519">
        <v>38</v>
      </c>
      <c r="AM519">
        <v>0</v>
      </c>
      <c r="AN519">
        <v>0</v>
      </c>
      <c r="AO519" s="30">
        <v>371.02753447499992</v>
      </c>
      <c r="AP519" s="30">
        <v>2081.2089999999998</v>
      </c>
      <c r="AQ519" s="30">
        <v>86</v>
      </c>
      <c r="AR519">
        <v>2043.7729457249998</v>
      </c>
      <c r="AS519" s="20">
        <v>11464.159000000001</v>
      </c>
      <c r="AT519">
        <v>1033</v>
      </c>
      <c r="AU519">
        <v>12</v>
      </c>
      <c r="AV519" t="s">
        <v>1510</v>
      </c>
    </row>
    <row r="520" spans="1:48" hidden="1" x14ac:dyDescent="0.25">
      <c r="A520" t="s">
        <v>861</v>
      </c>
      <c r="B520" t="s">
        <v>213</v>
      </c>
      <c r="C520" t="s">
        <v>213</v>
      </c>
      <c r="D520" t="s">
        <v>862</v>
      </c>
      <c r="E520" s="31" t="s">
        <v>863</v>
      </c>
      <c r="F520">
        <v>2003</v>
      </c>
      <c r="G520" t="s">
        <v>858</v>
      </c>
      <c r="H520">
        <v>12485</v>
      </c>
      <c r="I520">
        <v>332240</v>
      </c>
      <c r="J520" t="s">
        <v>211</v>
      </c>
      <c r="K520" s="26" t="s">
        <v>374</v>
      </c>
      <c r="L520" t="b">
        <v>1</v>
      </c>
      <c r="M520" s="20" t="s">
        <v>1119</v>
      </c>
      <c r="N520" s="26">
        <v>343</v>
      </c>
      <c r="O520" t="s">
        <v>375</v>
      </c>
      <c r="P520">
        <v>61.87</v>
      </c>
      <c r="Q520">
        <v>-158.1108333</v>
      </c>
      <c r="S520" t="s">
        <v>21</v>
      </c>
      <c r="T520" s="40">
        <v>0.6566749999999999</v>
      </c>
      <c r="U520" s="40">
        <v>0.3530166666666667</v>
      </c>
      <c r="V520">
        <v>78.999972524999976</v>
      </c>
      <c r="W520">
        <v>120.30299999999998</v>
      </c>
      <c r="X520">
        <v>34</v>
      </c>
      <c r="Y520">
        <v>47.244482874999989</v>
      </c>
      <c r="Z520">
        <v>71.944999999999993</v>
      </c>
      <c r="AA520">
        <v>10</v>
      </c>
      <c r="AI520">
        <v>29.576000000000004</v>
      </c>
      <c r="AJ520">
        <v>4</v>
      </c>
      <c r="AK520">
        <v>15.915000000000003</v>
      </c>
      <c r="AL520">
        <v>2</v>
      </c>
      <c r="AM520">
        <v>0.15600000000000003</v>
      </c>
      <c r="AN520">
        <v>1</v>
      </c>
      <c r="AO520" s="30">
        <v>29.872802425</v>
      </c>
      <c r="AP520" s="30">
        <v>45.491000000000007</v>
      </c>
      <c r="AQ520" s="30">
        <v>6</v>
      </c>
      <c r="AR520">
        <v>156.11725782499997</v>
      </c>
      <c r="AS520" s="20">
        <v>237.89499999999998</v>
      </c>
      <c r="AT520">
        <v>49</v>
      </c>
      <c r="AU520">
        <v>12</v>
      </c>
      <c r="AV520" t="s">
        <v>1510</v>
      </c>
    </row>
    <row r="521" spans="1:48" hidden="1" x14ac:dyDescent="0.25">
      <c r="A521" t="s">
        <v>909</v>
      </c>
      <c r="B521" t="s">
        <v>178</v>
      </c>
      <c r="C521" t="s">
        <v>178</v>
      </c>
      <c r="D521" t="s">
        <v>911</v>
      </c>
      <c r="E521" s="31" t="s">
        <v>912</v>
      </c>
      <c r="F521">
        <v>2003</v>
      </c>
      <c r="G521" t="s">
        <v>910</v>
      </c>
      <c r="H521">
        <v>9416</v>
      </c>
      <c r="I521">
        <v>332060</v>
      </c>
      <c r="J521" t="s">
        <v>177</v>
      </c>
      <c r="K521" s="26" t="s">
        <v>458</v>
      </c>
      <c r="L521" t="b">
        <v>1</v>
      </c>
      <c r="M521" s="20" t="s">
        <v>1116</v>
      </c>
      <c r="N521" s="26">
        <v>369</v>
      </c>
      <c r="O521" t="s">
        <v>375</v>
      </c>
      <c r="P521">
        <v>66.075555600000001</v>
      </c>
      <c r="Q521">
        <v>-162.71722220000001</v>
      </c>
      <c r="S521" t="s">
        <v>21</v>
      </c>
      <c r="T521" s="40">
        <v>0.38499999999999995</v>
      </c>
      <c r="U521" s="40">
        <v>0.23591666666666664</v>
      </c>
      <c r="V521">
        <v>99.355024999999983</v>
      </c>
      <c r="W521">
        <v>258.065</v>
      </c>
      <c r="X521">
        <v>55</v>
      </c>
      <c r="Y521">
        <v>85.935079999999985</v>
      </c>
      <c r="Z521">
        <v>223.208</v>
      </c>
      <c r="AA521">
        <v>8</v>
      </c>
      <c r="AI521">
        <v>94.393000000000001</v>
      </c>
      <c r="AJ521">
        <v>8</v>
      </c>
      <c r="AK521">
        <v>60.777999999999992</v>
      </c>
      <c r="AL521">
        <v>10</v>
      </c>
      <c r="AM521">
        <v>6.86</v>
      </c>
      <c r="AN521">
        <v>3</v>
      </c>
      <c r="AO521" s="30">
        <v>59.74083499999999</v>
      </c>
      <c r="AP521" s="30">
        <v>155.17099999999999</v>
      </c>
      <c r="AQ521" s="30">
        <v>18</v>
      </c>
      <c r="AR521">
        <v>245.03093999999996</v>
      </c>
      <c r="AS521" s="20">
        <v>643.30400000000009</v>
      </c>
      <c r="AT521">
        <v>84</v>
      </c>
      <c r="AU521">
        <v>12</v>
      </c>
      <c r="AV521" t="s">
        <v>1510</v>
      </c>
    </row>
    <row r="522" spans="1:48" hidden="1" x14ac:dyDescent="0.25">
      <c r="A522" t="s">
        <v>496</v>
      </c>
      <c r="B522" t="s">
        <v>1171</v>
      </c>
      <c r="C522" t="s">
        <v>246</v>
      </c>
      <c r="D522" t="s">
        <v>498</v>
      </c>
      <c r="E522" s="31" t="s">
        <v>499</v>
      </c>
      <c r="F522">
        <v>2003</v>
      </c>
      <c r="G522" t="s">
        <v>497</v>
      </c>
      <c r="H522">
        <v>13870</v>
      </c>
      <c r="I522">
        <v>332430</v>
      </c>
      <c r="J522" t="s">
        <v>245</v>
      </c>
      <c r="K522" s="26" t="s">
        <v>458</v>
      </c>
      <c r="L522" t="b">
        <v>1</v>
      </c>
      <c r="M522" s="20" t="s">
        <v>1119</v>
      </c>
      <c r="N522" s="26">
        <v>45</v>
      </c>
      <c r="O522" t="s">
        <v>375</v>
      </c>
      <c r="P522">
        <v>59.0397222</v>
      </c>
      <c r="Q522">
        <v>-158.45750000000001</v>
      </c>
      <c r="S522" t="s">
        <v>21</v>
      </c>
      <c r="T522" s="40">
        <v>0.20528333333333335</v>
      </c>
      <c r="U522" s="40">
        <v>0.1308</v>
      </c>
      <c r="V522">
        <v>1277.2575037499998</v>
      </c>
      <c r="W522">
        <v>6221.9249999999993</v>
      </c>
      <c r="X522">
        <v>981</v>
      </c>
      <c r="Y522">
        <v>1895.3011614500003</v>
      </c>
      <c r="Z522">
        <v>9232.6110000000008</v>
      </c>
      <c r="AA522">
        <v>385</v>
      </c>
      <c r="AI522">
        <v>853.57700000000011</v>
      </c>
      <c r="AJ522">
        <v>46</v>
      </c>
      <c r="AK522">
        <v>722.01400000000001</v>
      </c>
      <c r="AL522">
        <v>47</v>
      </c>
      <c r="AM522">
        <v>0</v>
      </c>
      <c r="AN522">
        <v>0</v>
      </c>
      <c r="AO522" s="30">
        <v>323.44257245000006</v>
      </c>
      <c r="AP522" s="30">
        <v>1575.5910000000001</v>
      </c>
      <c r="AQ522" s="30">
        <v>93</v>
      </c>
      <c r="AR522">
        <v>3496.0012376499999</v>
      </c>
      <c r="AS522" s="20">
        <v>17030.126999999997</v>
      </c>
      <c r="AT522">
        <v>1443</v>
      </c>
      <c r="AU522">
        <v>12</v>
      </c>
      <c r="AV522" t="s">
        <v>1510</v>
      </c>
    </row>
    <row r="523" spans="1:48" hidden="1" x14ac:dyDescent="0.25">
      <c r="A523" t="s">
        <v>925</v>
      </c>
      <c r="B523" t="s">
        <v>143</v>
      </c>
      <c r="C523" t="s">
        <v>143</v>
      </c>
      <c r="D523" t="s">
        <v>927</v>
      </c>
      <c r="E523" s="31" t="s">
        <v>928</v>
      </c>
      <c r="F523">
        <v>2003</v>
      </c>
      <c r="G523" t="s">
        <v>926</v>
      </c>
      <c r="H523" t="s">
        <v>582</v>
      </c>
      <c r="I523">
        <v>331930</v>
      </c>
      <c r="J523" t="s">
        <v>142</v>
      </c>
      <c r="K523" s="26" t="s">
        <v>458</v>
      </c>
      <c r="L523" t="b">
        <v>1</v>
      </c>
      <c r="M523" s="20" t="s">
        <v>1118</v>
      </c>
      <c r="N523" s="26">
        <v>383</v>
      </c>
      <c r="O523" t="s">
        <v>375</v>
      </c>
      <c r="P523">
        <v>65.753765200000004</v>
      </c>
      <c r="Q523">
        <v>-168.92314999999999</v>
      </c>
      <c r="S523" t="s">
        <v>21</v>
      </c>
      <c r="T523" s="40">
        <v>0.5</v>
      </c>
      <c r="U523" s="40">
        <v>0.27353333333333335</v>
      </c>
      <c r="V523">
        <v>70.260000000000005</v>
      </c>
      <c r="W523">
        <v>140.52000000000001</v>
      </c>
      <c r="X523">
        <v>39</v>
      </c>
      <c r="Y523">
        <v>122.715</v>
      </c>
      <c r="Z523">
        <v>245.43</v>
      </c>
      <c r="AA523">
        <v>12</v>
      </c>
      <c r="AI523">
        <v>56.115000000000002</v>
      </c>
      <c r="AJ523">
        <v>6</v>
      </c>
      <c r="AK523">
        <v>9.5090000000000003</v>
      </c>
      <c r="AL523">
        <v>2</v>
      </c>
      <c r="AM523">
        <v>28.558000000000003</v>
      </c>
      <c r="AN523">
        <v>3</v>
      </c>
      <c r="AO523" s="30">
        <v>32.811999999999998</v>
      </c>
      <c r="AP523" s="30">
        <v>65.623999999999995</v>
      </c>
      <c r="AQ523" s="30">
        <v>8</v>
      </c>
      <c r="AR523">
        <v>225.78699999999998</v>
      </c>
      <c r="AS523" s="20">
        <v>480.13199999999995</v>
      </c>
      <c r="AT523">
        <v>62</v>
      </c>
      <c r="AU523">
        <v>12</v>
      </c>
      <c r="AV523" t="s">
        <v>1510</v>
      </c>
    </row>
    <row r="524" spans="1:48" hidden="1" x14ac:dyDescent="0.25">
      <c r="A524" t="s">
        <v>442</v>
      </c>
      <c r="B524" t="s">
        <v>1142</v>
      </c>
      <c r="C524" t="s">
        <v>443</v>
      </c>
      <c r="D524" t="s">
        <v>441</v>
      </c>
      <c r="E524" s="31" t="s">
        <v>439</v>
      </c>
      <c r="F524">
        <v>2003</v>
      </c>
      <c r="G524" t="s">
        <v>380</v>
      </c>
      <c r="H524">
        <v>219</v>
      </c>
      <c r="I524">
        <v>331100</v>
      </c>
      <c r="J524" t="s">
        <v>30</v>
      </c>
      <c r="K524" s="26" t="s">
        <v>374</v>
      </c>
      <c r="L524" t="b">
        <v>1</v>
      </c>
      <c r="M524" s="20" t="s">
        <v>1116</v>
      </c>
      <c r="N524" s="26">
        <v>2</v>
      </c>
      <c r="O524" t="s">
        <v>375</v>
      </c>
      <c r="P524">
        <v>63.661388899999999</v>
      </c>
      <c r="Q524">
        <v>-144.06444440000001</v>
      </c>
      <c r="S524" t="s">
        <v>21</v>
      </c>
      <c r="T524" s="40">
        <v>0.22868333333333332</v>
      </c>
      <c r="U524" s="40">
        <v>0.16272499999999998</v>
      </c>
      <c r="V524">
        <v>27.960196433333333</v>
      </c>
      <c r="W524">
        <v>122.26600000000001</v>
      </c>
      <c r="X524">
        <v>27</v>
      </c>
      <c r="Y524">
        <v>27.564345583333331</v>
      </c>
      <c r="Z524">
        <v>120.535</v>
      </c>
      <c r="AA524">
        <v>21</v>
      </c>
      <c r="AI524">
        <v>32.933999999999997</v>
      </c>
      <c r="AJ524">
        <v>1</v>
      </c>
      <c r="AK524">
        <v>82.038999999999987</v>
      </c>
      <c r="AL524">
        <v>5</v>
      </c>
      <c r="AM524">
        <v>0</v>
      </c>
      <c r="AN524">
        <v>0</v>
      </c>
      <c r="AO524" s="30">
        <v>26.29240888333333</v>
      </c>
      <c r="AP524" s="30">
        <v>114.97299999999998</v>
      </c>
      <c r="AQ524" s="30">
        <v>6</v>
      </c>
      <c r="AR524">
        <v>81.816950899999995</v>
      </c>
      <c r="AS524" s="20">
        <v>357.774</v>
      </c>
      <c r="AT524">
        <v>50</v>
      </c>
      <c r="AU524">
        <v>12</v>
      </c>
      <c r="AV524" t="s">
        <v>1510</v>
      </c>
    </row>
    <row r="525" spans="1:48" hidden="1" x14ac:dyDescent="0.25">
      <c r="A525" t="s">
        <v>392</v>
      </c>
      <c r="B525" t="s">
        <v>1145</v>
      </c>
      <c r="C525" t="s">
        <v>36</v>
      </c>
      <c r="D525" t="s">
        <v>393</v>
      </c>
      <c r="E525" s="31" t="s">
        <v>394</v>
      </c>
      <c r="F525">
        <v>2003</v>
      </c>
      <c r="G525" t="s">
        <v>380</v>
      </c>
      <c r="H525">
        <v>219</v>
      </c>
      <c r="I525">
        <v>331110</v>
      </c>
      <c r="J525" t="s">
        <v>30</v>
      </c>
      <c r="K525" s="26" t="s">
        <v>374</v>
      </c>
      <c r="L525" t="b">
        <v>1</v>
      </c>
      <c r="M525" s="20" t="s">
        <v>1116</v>
      </c>
      <c r="N525" s="26">
        <v>2</v>
      </c>
      <c r="O525" t="s">
        <v>375</v>
      </c>
      <c r="P525">
        <v>64.788055600000007</v>
      </c>
      <c r="Q525">
        <v>-141.19999999999999</v>
      </c>
      <c r="S525" t="s">
        <v>21</v>
      </c>
      <c r="T525" s="40">
        <v>0.38942500000000008</v>
      </c>
      <c r="U525" s="40">
        <v>0.18833333333333335</v>
      </c>
      <c r="V525">
        <v>135.91672407500002</v>
      </c>
      <c r="W525">
        <v>349.01900000000001</v>
      </c>
      <c r="X525">
        <v>150</v>
      </c>
      <c r="Y525">
        <v>48.322190550000016</v>
      </c>
      <c r="Z525">
        <v>124.08600000000001</v>
      </c>
      <c r="AA525">
        <v>31</v>
      </c>
      <c r="AI525">
        <v>19.227999999999998</v>
      </c>
      <c r="AJ525">
        <v>9</v>
      </c>
      <c r="AK525">
        <v>148.846</v>
      </c>
      <c r="AL525">
        <v>12</v>
      </c>
      <c r="AM525">
        <v>0</v>
      </c>
      <c r="AN525">
        <v>0</v>
      </c>
      <c r="AO525" s="30">
        <v>65.45221745000002</v>
      </c>
      <c r="AP525" s="30">
        <v>168.07400000000001</v>
      </c>
      <c r="AQ525" s="30">
        <v>21</v>
      </c>
      <c r="AR525">
        <v>249.69113207500004</v>
      </c>
      <c r="AS525" s="20">
        <v>641.17899999999997</v>
      </c>
      <c r="AT525">
        <v>200</v>
      </c>
      <c r="AU525">
        <v>12</v>
      </c>
      <c r="AV525" t="s">
        <v>1510</v>
      </c>
    </row>
    <row r="526" spans="1:48" hidden="1" x14ac:dyDescent="0.25">
      <c r="A526" t="s">
        <v>578</v>
      </c>
      <c r="B526" t="s">
        <v>56</v>
      </c>
      <c r="C526" t="s">
        <v>56</v>
      </c>
      <c r="D526" t="s">
        <v>579</v>
      </c>
      <c r="E526" s="31" t="s">
        <v>580</v>
      </c>
      <c r="F526">
        <v>2003</v>
      </c>
      <c r="G526" t="s">
        <v>563</v>
      </c>
      <c r="H526">
        <v>221</v>
      </c>
      <c r="I526">
        <v>331290</v>
      </c>
      <c r="J526" t="s">
        <v>50</v>
      </c>
      <c r="K526" s="26" t="s">
        <v>458</v>
      </c>
      <c r="L526" t="b">
        <v>1</v>
      </c>
      <c r="M526" s="20" t="s">
        <v>1119</v>
      </c>
      <c r="N526" s="26">
        <v>169</v>
      </c>
      <c r="O526" t="s">
        <v>375</v>
      </c>
      <c r="P526">
        <v>60.218888900000003</v>
      </c>
      <c r="Q526">
        <v>-162.02444439999999</v>
      </c>
      <c r="S526" t="s">
        <v>21</v>
      </c>
      <c r="T526" s="40">
        <v>0.39625833333333332</v>
      </c>
      <c r="U526" s="40">
        <v>0.20992499999999994</v>
      </c>
      <c r="V526">
        <v>139.06527704999999</v>
      </c>
      <c r="W526">
        <v>350.94599999999997</v>
      </c>
      <c r="X526">
        <v>101</v>
      </c>
      <c r="Y526">
        <v>80.454706966666663</v>
      </c>
      <c r="Z526">
        <v>203.036</v>
      </c>
      <c r="AA526">
        <v>7</v>
      </c>
      <c r="AI526">
        <v>90.216000000000008</v>
      </c>
      <c r="AJ526">
        <v>11</v>
      </c>
      <c r="AK526">
        <v>8.8400000000000016</v>
      </c>
      <c r="AL526">
        <v>2</v>
      </c>
      <c r="AM526">
        <v>0</v>
      </c>
      <c r="AN526">
        <v>0</v>
      </c>
      <c r="AO526" s="30">
        <v>39.251765466666669</v>
      </c>
      <c r="AP526" s="30">
        <v>99.056000000000012</v>
      </c>
      <c r="AQ526" s="30">
        <v>13</v>
      </c>
      <c r="AR526">
        <v>258.77174948333334</v>
      </c>
      <c r="AS526" s="20">
        <v>653.03800000000001</v>
      </c>
      <c r="AT526">
        <v>119</v>
      </c>
      <c r="AU526">
        <v>12</v>
      </c>
      <c r="AV526" t="s">
        <v>1510</v>
      </c>
    </row>
    <row r="527" spans="1:48" hidden="1" x14ac:dyDescent="0.25">
      <c r="A527" t="s">
        <v>823</v>
      </c>
      <c r="B527" t="s">
        <v>145</v>
      </c>
      <c r="C527" t="s">
        <v>145</v>
      </c>
      <c r="D527" t="s">
        <v>825</v>
      </c>
      <c r="E527" s="31" t="s">
        <v>826</v>
      </c>
      <c r="F527">
        <v>2003</v>
      </c>
      <c r="G527" t="s">
        <v>824</v>
      </c>
      <c r="H527">
        <v>5553</v>
      </c>
      <c r="I527">
        <v>331940</v>
      </c>
      <c r="J527" t="s">
        <v>144</v>
      </c>
      <c r="K527" s="26" t="s">
        <v>458</v>
      </c>
      <c r="L527" t="b">
        <v>1</v>
      </c>
      <c r="M527" s="20" t="s">
        <v>1118</v>
      </c>
      <c r="N527" s="26">
        <v>320</v>
      </c>
      <c r="O527" t="s">
        <v>375</v>
      </c>
      <c r="P527">
        <v>58.215555600000002</v>
      </c>
      <c r="Q527">
        <v>-157.37583330000001</v>
      </c>
      <c r="S527" t="s">
        <v>21</v>
      </c>
      <c r="T527" s="40">
        <v>0.54999999999999993</v>
      </c>
      <c r="U527" s="40">
        <v>0.30154999999999993</v>
      </c>
      <c r="V527">
        <v>71.293199999999985</v>
      </c>
      <c r="W527">
        <v>129.624</v>
      </c>
      <c r="X527">
        <v>69</v>
      </c>
      <c r="Y527">
        <v>208.74589999999992</v>
      </c>
      <c r="Z527">
        <v>379.5379999999999</v>
      </c>
      <c r="AA527">
        <v>20</v>
      </c>
      <c r="AI527">
        <v>113.07900000000001</v>
      </c>
      <c r="AJ527">
        <v>21</v>
      </c>
      <c r="AK527">
        <v>16.578999999999997</v>
      </c>
      <c r="AL527">
        <v>2</v>
      </c>
      <c r="AM527">
        <v>10.17</v>
      </c>
      <c r="AN527">
        <v>1</v>
      </c>
      <c r="AO527" s="30">
        <v>71.311899999999994</v>
      </c>
      <c r="AP527" s="30">
        <v>129.65800000000002</v>
      </c>
      <c r="AQ527" s="30">
        <v>23</v>
      </c>
      <c r="AR527">
        <v>351.35099999999989</v>
      </c>
      <c r="AS527" s="20">
        <v>648.99000000000012</v>
      </c>
      <c r="AT527">
        <v>113</v>
      </c>
      <c r="AU527">
        <v>12</v>
      </c>
      <c r="AV527" t="s">
        <v>1510</v>
      </c>
    </row>
    <row r="528" spans="1:48" hidden="1" x14ac:dyDescent="0.25">
      <c r="A528" t="s">
        <v>581</v>
      </c>
      <c r="B528" t="s">
        <v>57</v>
      </c>
      <c r="C528" t="s">
        <v>57</v>
      </c>
      <c r="D528" t="s">
        <v>583</v>
      </c>
      <c r="E528" s="31" t="s">
        <v>584</v>
      </c>
      <c r="F528">
        <v>2003</v>
      </c>
      <c r="G528" t="s">
        <v>1063</v>
      </c>
      <c r="H528" t="s">
        <v>582</v>
      </c>
      <c r="I528">
        <v>331950</v>
      </c>
      <c r="J528" t="s">
        <v>1064</v>
      </c>
      <c r="K528" s="26" t="s">
        <v>458</v>
      </c>
      <c r="L528" t="b">
        <v>1</v>
      </c>
      <c r="M528" s="20" t="s">
        <v>1116</v>
      </c>
      <c r="N528" s="26">
        <v>688</v>
      </c>
      <c r="O528" t="s">
        <v>489</v>
      </c>
      <c r="P528">
        <v>59.349722200000002</v>
      </c>
      <c r="Q528">
        <v>-157.47527779999999</v>
      </c>
      <c r="S528" t="s">
        <v>21</v>
      </c>
      <c r="T528" s="40">
        <v>0.5</v>
      </c>
      <c r="U528" s="40">
        <v>0.29639166666666666</v>
      </c>
      <c r="V528">
        <v>87.149500000000003</v>
      </c>
      <c r="W528">
        <v>174.29900000000001</v>
      </c>
      <c r="X528">
        <v>63</v>
      </c>
      <c r="Y528">
        <v>88.306999999999988</v>
      </c>
      <c r="Z528">
        <v>176.61399999999998</v>
      </c>
      <c r="AA528">
        <v>12</v>
      </c>
      <c r="AI528">
        <v>48.288999999999994</v>
      </c>
      <c r="AJ528">
        <v>7</v>
      </c>
      <c r="AK528">
        <v>0</v>
      </c>
      <c r="AL528">
        <v>0</v>
      </c>
      <c r="AM528">
        <v>0</v>
      </c>
      <c r="AN528">
        <v>0</v>
      </c>
      <c r="AO528" s="30">
        <v>24.144499999999997</v>
      </c>
      <c r="AP528" s="30">
        <v>48.288999999999994</v>
      </c>
      <c r="AQ528" s="30">
        <v>7</v>
      </c>
      <c r="AR528">
        <v>199.601</v>
      </c>
      <c r="AS528" s="20">
        <v>399.20200000000006</v>
      </c>
      <c r="AT528">
        <v>82</v>
      </c>
      <c r="AU528">
        <v>12</v>
      </c>
      <c r="AV528" t="s">
        <v>1510</v>
      </c>
    </row>
    <row r="529" spans="1:48" hidden="1" x14ac:dyDescent="0.25">
      <c r="A529" t="s">
        <v>1065</v>
      </c>
      <c r="B529" t="s">
        <v>147</v>
      </c>
      <c r="C529" t="s">
        <v>147</v>
      </c>
      <c r="D529" t="s">
        <v>1067</v>
      </c>
      <c r="E529" s="31" t="s">
        <v>1068</v>
      </c>
      <c r="F529">
        <v>2003</v>
      </c>
      <c r="G529" t="s">
        <v>1066</v>
      </c>
      <c r="H529">
        <v>5721</v>
      </c>
      <c r="I529">
        <v>331960</v>
      </c>
      <c r="J529" t="s">
        <v>146</v>
      </c>
      <c r="K529" s="26" t="s">
        <v>458</v>
      </c>
      <c r="L529" t="b">
        <v>1</v>
      </c>
      <c r="M529" s="20" t="s">
        <v>1119</v>
      </c>
      <c r="N529" s="26">
        <v>701</v>
      </c>
      <c r="O529" t="s">
        <v>375</v>
      </c>
      <c r="P529">
        <v>58.194444400000002</v>
      </c>
      <c r="Q529">
        <v>-136.34333330000001</v>
      </c>
      <c r="S529" t="s">
        <v>21</v>
      </c>
      <c r="T529" s="40">
        <v>0.25</v>
      </c>
      <c r="U529" s="40">
        <v>0.15315000000000001</v>
      </c>
      <c r="V529">
        <v>46.003</v>
      </c>
      <c r="W529">
        <v>184.012</v>
      </c>
      <c r="X529">
        <v>46</v>
      </c>
      <c r="Y529">
        <v>34.765000000000008</v>
      </c>
      <c r="Z529">
        <v>139.06000000000003</v>
      </c>
      <c r="AA529">
        <v>29</v>
      </c>
      <c r="AI529">
        <v>24.766999999999999</v>
      </c>
      <c r="AJ529">
        <v>5</v>
      </c>
      <c r="AK529">
        <v>1.7159999999999997</v>
      </c>
      <c r="AL529">
        <v>1</v>
      </c>
      <c r="AM529">
        <v>0</v>
      </c>
      <c r="AN529">
        <v>0</v>
      </c>
      <c r="AO529" s="30">
        <v>6.6207500000000001</v>
      </c>
      <c r="AP529" s="30">
        <v>26.483000000000001</v>
      </c>
      <c r="AQ529" s="30">
        <v>6</v>
      </c>
      <c r="AR529">
        <v>87.388750000000016</v>
      </c>
      <c r="AS529" s="20">
        <v>349.55499999999995</v>
      </c>
      <c r="AT529">
        <v>74</v>
      </c>
      <c r="AU529">
        <v>12</v>
      </c>
      <c r="AV529" t="s">
        <v>1510</v>
      </c>
    </row>
    <row r="530" spans="1:48" hidden="1" x14ac:dyDescent="0.25">
      <c r="A530" t="s">
        <v>585</v>
      </c>
      <c r="B530" t="s">
        <v>58</v>
      </c>
      <c r="C530" t="s">
        <v>58</v>
      </c>
      <c r="D530" t="s">
        <v>586</v>
      </c>
      <c r="E530" s="31" t="s">
        <v>587</v>
      </c>
      <c r="F530">
        <v>2003</v>
      </c>
      <c r="G530" t="s">
        <v>563</v>
      </c>
      <c r="H530">
        <v>221</v>
      </c>
      <c r="I530">
        <v>331300</v>
      </c>
      <c r="J530" t="s">
        <v>50</v>
      </c>
      <c r="K530" s="26" t="s">
        <v>458</v>
      </c>
      <c r="L530" t="b">
        <v>1</v>
      </c>
      <c r="M530" s="20" t="s">
        <v>1119</v>
      </c>
      <c r="N530" s="26">
        <v>169</v>
      </c>
      <c r="O530" t="s">
        <v>375</v>
      </c>
      <c r="P530">
        <v>64.617500000000007</v>
      </c>
      <c r="Q530">
        <v>-162.2605556</v>
      </c>
      <c r="S530" t="s">
        <v>21</v>
      </c>
      <c r="T530" s="40">
        <v>0.39568333333333333</v>
      </c>
      <c r="U530" s="40">
        <v>0.21043333333333333</v>
      </c>
      <c r="V530">
        <v>196.43065989999999</v>
      </c>
      <c r="W530">
        <v>496.43399999999997</v>
      </c>
      <c r="X530">
        <v>106</v>
      </c>
      <c r="Y530">
        <v>201.55001086666667</v>
      </c>
      <c r="Z530">
        <v>509.37200000000001</v>
      </c>
      <c r="AA530">
        <v>18</v>
      </c>
      <c r="AI530">
        <v>158.77500000000001</v>
      </c>
      <c r="AJ530">
        <v>12</v>
      </c>
      <c r="AK530">
        <v>39.198</v>
      </c>
      <c r="AL530">
        <v>4</v>
      </c>
      <c r="AM530">
        <v>0</v>
      </c>
      <c r="AN530">
        <v>0</v>
      </c>
      <c r="AO530" s="30">
        <v>78.334616550000007</v>
      </c>
      <c r="AP530" s="30">
        <v>197.97300000000001</v>
      </c>
      <c r="AQ530" s="30">
        <v>16</v>
      </c>
      <c r="AR530">
        <v>476.31528731666663</v>
      </c>
      <c r="AS530" s="20">
        <v>1203.779</v>
      </c>
      <c r="AT530">
        <v>139</v>
      </c>
      <c r="AU530">
        <v>12</v>
      </c>
      <c r="AV530" t="s">
        <v>1510</v>
      </c>
    </row>
    <row r="531" spans="1:48" hidden="1" x14ac:dyDescent="0.25">
      <c r="A531" t="s">
        <v>590</v>
      </c>
      <c r="B531" t="s">
        <v>59</v>
      </c>
      <c r="C531" t="s">
        <v>59</v>
      </c>
      <c r="D531" t="s">
        <v>591</v>
      </c>
      <c r="E531" s="31" t="s">
        <v>589</v>
      </c>
      <c r="F531">
        <v>2003</v>
      </c>
      <c r="G531" t="s">
        <v>563</v>
      </c>
      <c r="H531">
        <v>221</v>
      </c>
      <c r="I531">
        <v>331310</v>
      </c>
      <c r="J531" t="s">
        <v>50</v>
      </c>
      <c r="K531" s="26" t="s">
        <v>458</v>
      </c>
      <c r="L531" t="b">
        <v>1</v>
      </c>
      <c r="M531" s="20" t="s">
        <v>1119</v>
      </c>
      <c r="N531" s="26">
        <v>169</v>
      </c>
      <c r="O531" t="s">
        <v>375</v>
      </c>
      <c r="P531">
        <v>62.777777800000003</v>
      </c>
      <c r="Q531">
        <v>-164.52305559999999</v>
      </c>
      <c r="S531" t="s">
        <v>21</v>
      </c>
      <c r="T531" s="40">
        <v>0.39544166666666669</v>
      </c>
      <c r="U531" s="40">
        <v>0.21029166666666668</v>
      </c>
      <c r="V531">
        <v>384.41517123333335</v>
      </c>
      <c r="W531">
        <v>972.11599999999999</v>
      </c>
      <c r="X531">
        <v>229</v>
      </c>
      <c r="Y531">
        <v>406.94941460833331</v>
      </c>
      <c r="Z531">
        <v>1029.1009999999999</v>
      </c>
      <c r="AA531">
        <v>26</v>
      </c>
      <c r="AI531">
        <v>509.95800000000003</v>
      </c>
      <c r="AJ531">
        <v>23</v>
      </c>
      <c r="AK531">
        <v>94.591000000000008</v>
      </c>
      <c r="AL531">
        <v>8</v>
      </c>
      <c r="AM531">
        <v>0</v>
      </c>
      <c r="AN531">
        <v>0</v>
      </c>
      <c r="AO531" s="30">
        <v>239.06386414166667</v>
      </c>
      <c r="AP531" s="30">
        <v>604.54899999999998</v>
      </c>
      <c r="AQ531" s="30">
        <v>31</v>
      </c>
      <c r="AR531">
        <v>1030.4284499833334</v>
      </c>
      <c r="AS531" s="20">
        <v>2605.7659999999996</v>
      </c>
      <c r="AT531">
        <v>282</v>
      </c>
      <c r="AU531">
        <v>6</v>
      </c>
      <c r="AV531" t="s">
        <v>1510</v>
      </c>
    </row>
    <row r="532" spans="1:48" hidden="1" x14ac:dyDescent="0.25">
      <c r="A532" t="s">
        <v>979</v>
      </c>
      <c r="B532" t="s">
        <v>149</v>
      </c>
      <c r="C532" t="s">
        <v>149</v>
      </c>
      <c r="D532" t="s">
        <v>981</v>
      </c>
      <c r="E532" s="31" t="s">
        <v>982</v>
      </c>
      <c r="F532">
        <v>2003</v>
      </c>
      <c r="G532" t="s">
        <v>980</v>
      </c>
      <c r="H532" t="s">
        <v>582</v>
      </c>
      <c r="I532">
        <v>331970</v>
      </c>
      <c r="J532" t="s">
        <v>148</v>
      </c>
      <c r="K532" s="26" t="s">
        <v>458</v>
      </c>
      <c r="L532" t="b">
        <v>1</v>
      </c>
      <c r="M532" s="20" t="s">
        <v>1118</v>
      </c>
      <c r="N532" s="26">
        <v>442</v>
      </c>
      <c r="O532" t="s">
        <v>375</v>
      </c>
      <c r="P532">
        <v>54.850833299999998</v>
      </c>
      <c r="Q532">
        <v>-163.41499999999999</v>
      </c>
      <c r="S532" t="s">
        <v>21</v>
      </c>
      <c r="T532" s="40">
        <v>0.42</v>
      </c>
      <c r="U532" s="40">
        <v>0.32068333333333332</v>
      </c>
      <c r="V532">
        <v>34.838999999999999</v>
      </c>
      <c r="W532">
        <v>82.95</v>
      </c>
      <c r="X532">
        <v>27</v>
      </c>
      <c r="Y532">
        <v>80.674019999999999</v>
      </c>
      <c r="Z532">
        <v>192.08099999999999</v>
      </c>
      <c r="AA532">
        <v>13</v>
      </c>
      <c r="AI532">
        <v>50.46</v>
      </c>
      <c r="AJ532">
        <v>10</v>
      </c>
      <c r="AK532">
        <v>4.532</v>
      </c>
      <c r="AL532">
        <v>1</v>
      </c>
      <c r="AM532">
        <v>13.065</v>
      </c>
      <c r="AN532">
        <v>5</v>
      </c>
      <c r="AO532" s="30">
        <v>23.096640000000001</v>
      </c>
      <c r="AP532" s="30">
        <v>54.992000000000004</v>
      </c>
      <c r="AQ532" s="30">
        <v>11</v>
      </c>
      <c r="AR532">
        <v>138.60965999999999</v>
      </c>
      <c r="AS532" s="20">
        <v>343.08800000000002</v>
      </c>
      <c r="AT532">
        <v>55</v>
      </c>
      <c r="AU532">
        <v>12</v>
      </c>
      <c r="AV532" t="s">
        <v>1510</v>
      </c>
    </row>
    <row r="533" spans="1:48" hidden="1" x14ac:dyDescent="0.25">
      <c r="A533" t="s">
        <v>509</v>
      </c>
      <c r="B533" t="s">
        <v>164</v>
      </c>
      <c r="C533" t="s">
        <v>164</v>
      </c>
      <c r="D533" t="s">
        <v>511</v>
      </c>
      <c r="E533" s="31" t="s">
        <v>512</v>
      </c>
      <c r="F533">
        <v>2003</v>
      </c>
      <c r="G533" t="s">
        <v>510</v>
      </c>
      <c r="H533">
        <v>7833</v>
      </c>
      <c r="I533">
        <v>332020</v>
      </c>
      <c r="J533" t="s">
        <v>163</v>
      </c>
      <c r="K533" s="26" t="s">
        <v>374</v>
      </c>
      <c r="L533" t="b">
        <v>1</v>
      </c>
      <c r="M533" s="20" t="s">
        <v>1116</v>
      </c>
      <c r="N533" s="26">
        <v>63</v>
      </c>
      <c r="O533" t="s">
        <v>375</v>
      </c>
      <c r="P533">
        <v>66.564722200000006</v>
      </c>
      <c r="Q533">
        <v>-145.2738889</v>
      </c>
      <c r="S533" t="s">
        <v>21</v>
      </c>
      <c r="T533" s="40">
        <v>0.33288333333333336</v>
      </c>
      <c r="U533" s="40">
        <v>0.19615000000000005</v>
      </c>
      <c r="V533">
        <v>318.57600766666667</v>
      </c>
      <c r="W533">
        <v>957.02</v>
      </c>
      <c r="X533">
        <v>253</v>
      </c>
      <c r="Y533">
        <v>261.68990771666671</v>
      </c>
      <c r="Z533">
        <v>786.13100000000009</v>
      </c>
      <c r="AA533">
        <v>64</v>
      </c>
      <c r="AI533">
        <v>205.77699999999999</v>
      </c>
      <c r="AJ533">
        <v>6</v>
      </c>
      <c r="AK533">
        <v>340.21399999999994</v>
      </c>
      <c r="AL533">
        <v>17</v>
      </c>
      <c r="AM533">
        <v>0</v>
      </c>
      <c r="AN533">
        <v>0</v>
      </c>
      <c r="AO533" s="30">
        <v>181.75130405000002</v>
      </c>
      <c r="AP533" s="30">
        <v>545.99099999999999</v>
      </c>
      <c r="AQ533" s="30">
        <v>23</v>
      </c>
      <c r="AR533">
        <v>762.01721943333337</v>
      </c>
      <c r="AS533" s="20">
        <v>2289.1419999999998</v>
      </c>
      <c r="AT533">
        <v>339</v>
      </c>
      <c r="AU533">
        <v>12</v>
      </c>
      <c r="AV533" t="s">
        <v>1510</v>
      </c>
    </row>
    <row r="534" spans="1:48" hidden="1" x14ac:dyDescent="0.25">
      <c r="A534" t="s">
        <v>786</v>
      </c>
      <c r="B534" t="s">
        <v>151</v>
      </c>
      <c r="C534" t="s">
        <v>151</v>
      </c>
      <c r="D534" t="s">
        <v>788</v>
      </c>
      <c r="E534" s="31" t="s">
        <v>789</v>
      </c>
      <c r="F534">
        <v>2003</v>
      </c>
      <c r="G534" t="s">
        <v>787</v>
      </c>
      <c r="H534">
        <v>6915</v>
      </c>
      <c r="I534">
        <v>331990</v>
      </c>
      <c r="J534" t="s">
        <v>150</v>
      </c>
      <c r="K534" s="26" t="s">
        <v>458</v>
      </c>
      <c r="L534" t="b">
        <v>1</v>
      </c>
      <c r="M534" s="20" t="s">
        <v>1118</v>
      </c>
      <c r="N534" s="26">
        <v>274</v>
      </c>
      <c r="O534" t="s">
        <v>375</v>
      </c>
      <c r="P534">
        <v>64.733333299999998</v>
      </c>
      <c r="Q534">
        <v>-156.92750000000001</v>
      </c>
      <c r="S534" t="s">
        <v>21</v>
      </c>
      <c r="T534" s="40">
        <v>0.25583333333333336</v>
      </c>
      <c r="U534" s="40">
        <v>0.15434166666666663</v>
      </c>
      <c r="V534">
        <v>292.23202083333331</v>
      </c>
      <c r="W534">
        <v>1142.2749999999999</v>
      </c>
      <c r="X534">
        <v>292</v>
      </c>
      <c r="Y534">
        <v>524.71212000000003</v>
      </c>
      <c r="Z534">
        <v>2050.9919999999997</v>
      </c>
      <c r="AA534">
        <v>77</v>
      </c>
      <c r="AI534">
        <v>482.21800000000007</v>
      </c>
      <c r="AJ534">
        <v>12</v>
      </c>
      <c r="AK534">
        <v>4303.5159999999996</v>
      </c>
      <c r="AL534">
        <v>38</v>
      </c>
      <c r="AM534">
        <v>0</v>
      </c>
      <c r="AN534">
        <v>0</v>
      </c>
      <c r="AO534" s="30">
        <v>1224.3502816666667</v>
      </c>
      <c r="AP534" s="30">
        <v>4785.7339999999995</v>
      </c>
      <c r="AQ534" s="30">
        <v>50</v>
      </c>
      <c r="AR534">
        <v>2041.2944224999999</v>
      </c>
      <c r="AS534" s="20">
        <v>7979.0010000000011</v>
      </c>
      <c r="AT534">
        <v>416</v>
      </c>
      <c r="AU534">
        <v>12</v>
      </c>
      <c r="AV534" t="s">
        <v>1510</v>
      </c>
    </row>
    <row r="535" spans="1:48" hidden="1" x14ac:dyDescent="0.25">
      <c r="A535" t="s">
        <v>592</v>
      </c>
      <c r="B535" t="s">
        <v>60</v>
      </c>
      <c r="C535" t="s">
        <v>60</v>
      </c>
      <c r="D535" t="s">
        <v>593</v>
      </c>
      <c r="E535" s="31" t="s">
        <v>594</v>
      </c>
      <c r="F535">
        <v>2003</v>
      </c>
      <c r="G535" t="s">
        <v>563</v>
      </c>
      <c r="H535">
        <v>221</v>
      </c>
      <c r="I535">
        <v>331320</v>
      </c>
      <c r="J535" t="s">
        <v>50</v>
      </c>
      <c r="K535" s="26" t="s">
        <v>458</v>
      </c>
      <c r="L535" t="b">
        <v>1</v>
      </c>
      <c r="M535" s="20" t="s">
        <v>1119</v>
      </c>
      <c r="N535" s="26">
        <v>169</v>
      </c>
      <c r="O535" t="s">
        <v>375</v>
      </c>
      <c r="P535">
        <v>63.779722200000002</v>
      </c>
      <c r="Q535">
        <v>-171.74111110000001</v>
      </c>
      <c r="S535" t="s">
        <v>21</v>
      </c>
      <c r="T535" s="40">
        <v>0.39468333333333333</v>
      </c>
      <c r="U535" s="40">
        <v>0.20824166666666669</v>
      </c>
      <c r="V535">
        <v>281.20279728333333</v>
      </c>
      <c r="W535">
        <v>712.47699999999998</v>
      </c>
      <c r="X535">
        <v>180</v>
      </c>
      <c r="Y535">
        <v>192.03554393333334</v>
      </c>
      <c r="Z535">
        <v>486.55600000000004</v>
      </c>
      <c r="AA535">
        <v>14</v>
      </c>
      <c r="AI535">
        <v>240.62700000000001</v>
      </c>
      <c r="AJ535">
        <v>15</v>
      </c>
      <c r="AK535">
        <v>209.62000000000003</v>
      </c>
      <c r="AL535">
        <v>7</v>
      </c>
      <c r="AM535">
        <v>0</v>
      </c>
      <c r="AN535">
        <v>0</v>
      </c>
      <c r="AO535" s="30">
        <v>177.70498678333337</v>
      </c>
      <c r="AP535" s="30">
        <v>450.24700000000007</v>
      </c>
      <c r="AQ535" s="30">
        <v>22</v>
      </c>
      <c r="AR535">
        <v>650.94332800000007</v>
      </c>
      <c r="AS535" s="20">
        <v>1649.2800000000002</v>
      </c>
      <c r="AT535">
        <v>216</v>
      </c>
      <c r="AU535">
        <v>12</v>
      </c>
      <c r="AV535" t="s">
        <v>1510</v>
      </c>
    </row>
    <row r="536" spans="1:48" hidden="1" x14ac:dyDescent="0.25">
      <c r="A536" t="s">
        <v>913</v>
      </c>
      <c r="B536" t="s">
        <v>160</v>
      </c>
      <c r="C536" t="s">
        <v>160</v>
      </c>
      <c r="D536" t="s">
        <v>915</v>
      </c>
      <c r="E536" s="31" t="s">
        <v>916</v>
      </c>
      <c r="F536">
        <v>2003</v>
      </c>
      <c r="G536" t="s">
        <v>914</v>
      </c>
      <c r="H536" t="s">
        <v>582</v>
      </c>
      <c r="I536">
        <v>332000</v>
      </c>
      <c r="J536" t="s">
        <v>159</v>
      </c>
      <c r="K536" s="26" t="s">
        <v>458</v>
      </c>
      <c r="L536" t="b">
        <v>1</v>
      </c>
      <c r="M536" s="20" t="s">
        <v>1118</v>
      </c>
      <c r="N536" s="26">
        <v>373</v>
      </c>
      <c r="O536" t="s">
        <v>375</v>
      </c>
      <c r="P536">
        <v>64.5433333</v>
      </c>
      <c r="Q536">
        <v>-163.02916669999999</v>
      </c>
      <c r="S536" t="s">
        <v>21</v>
      </c>
      <c r="T536" s="40">
        <v>0.37999999999999995</v>
      </c>
      <c r="U536" s="40">
        <v>0.20634999999999995</v>
      </c>
      <c r="V536">
        <v>78.898259999999965</v>
      </c>
      <c r="W536">
        <v>207.62699999999995</v>
      </c>
      <c r="X536">
        <v>49</v>
      </c>
      <c r="Y536">
        <v>107.87363999999998</v>
      </c>
      <c r="Z536">
        <v>283.87799999999999</v>
      </c>
      <c r="AA536">
        <v>23</v>
      </c>
      <c r="AI536">
        <v>65.867000000000004</v>
      </c>
      <c r="AJ536">
        <v>9</v>
      </c>
      <c r="AK536">
        <v>27.63</v>
      </c>
      <c r="AL536">
        <v>3</v>
      </c>
      <c r="AM536">
        <v>1.2789999999999999</v>
      </c>
      <c r="AN536">
        <v>0</v>
      </c>
      <c r="AO536" s="30">
        <v>35.528859999999995</v>
      </c>
      <c r="AP536" s="30">
        <v>93.497</v>
      </c>
      <c r="AQ536" s="30">
        <v>12</v>
      </c>
      <c r="AR536">
        <v>222.30075999999994</v>
      </c>
      <c r="AS536" s="20">
        <v>586.28099999999995</v>
      </c>
      <c r="AT536">
        <v>84</v>
      </c>
      <c r="AU536">
        <v>12</v>
      </c>
      <c r="AV536" t="s">
        <v>1510</v>
      </c>
    </row>
    <row r="537" spans="1:48" hidden="1" x14ac:dyDescent="0.25">
      <c r="A537" t="s">
        <v>595</v>
      </c>
      <c r="B537" t="s">
        <v>61</v>
      </c>
      <c r="C537" t="s">
        <v>61</v>
      </c>
      <c r="D537" t="s">
        <v>596</v>
      </c>
      <c r="E537" s="31" t="s">
        <v>597</v>
      </c>
      <c r="F537">
        <v>2003</v>
      </c>
      <c r="G537" t="s">
        <v>563</v>
      </c>
      <c r="H537">
        <v>221</v>
      </c>
      <c r="I537">
        <v>331330</v>
      </c>
      <c r="J537" t="s">
        <v>50</v>
      </c>
      <c r="K537" s="26" t="s">
        <v>458</v>
      </c>
      <c r="L537" t="b">
        <v>1</v>
      </c>
      <c r="M537" s="20" t="s">
        <v>1119</v>
      </c>
      <c r="N537" s="26">
        <v>169</v>
      </c>
      <c r="O537" t="s">
        <v>375</v>
      </c>
      <c r="P537">
        <v>59.118888900000002</v>
      </c>
      <c r="Q537">
        <v>-161.58750000000001</v>
      </c>
      <c r="S537" t="s">
        <v>21</v>
      </c>
      <c r="T537" s="40">
        <v>0.39841666666666664</v>
      </c>
      <c r="U537" s="40">
        <v>0.20940000000000003</v>
      </c>
      <c r="V537">
        <v>106.34617349999998</v>
      </c>
      <c r="W537">
        <v>266.92199999999997</v>
      </c>
      <c r="X537">
        <v>93</v>
      </c>
      <c r="Y537">
        <v>88.689940499999992</v>
      </c>
      <c r="Z537">
        <v>222.60599999999999</v>
      </c>
      <c r="AA537">
        <v>6</v>
      </c>
      <c r="AI537">
        <v>125.96100000000001</v>
      </c>
      <c r="AJ537">
        <v>11</v>
      </c>
      <c r="AK537">
        <v>2.0020000000000002</v>
      </c>
      <c r="AL537">
        <v>1</v>
      </c>
      <c r="AM537">
        <v>0</v>
      </c>
      <c r="AN537">
        <v>0</v>
      </c>
      <c r="AO537" s="30">
        <v>50.982591916666664</v>
      </c>
      <c r="AP537" s="30">
        <v>127.96300000000001</v>
      </c>
      <c r="AQ537" s="30">
        <v>12</v>
      </c>
      <c r="AR537">
        <v>246.01870591666665</v>
      </c>
      <c r="AS537" s="20">
        <v>617.49099999999999</v>
      </c>
      <c r="AT537">
        <v>109</v>
      </c>
      <c r="AU537">
        <v>12</v>
      </c>
      <c r="AV537" t="s">
        <v>1510</v>
      </c>
    </row>
    <row r="538" spans="1:48" hidden="1" x14ac:dyDescent="0.25">
      <c r="A538" t="s">
        <v>598</v>
      </c>
      <c r="B538" t="s">
        <v>62</v>
      </c>
      <c r="C538" t="s">
        <v>62</v>
      </c>
      <c r="D538" t="s">
        <v>599</v>
      </c>
      <c r="E538" s="31" t="s">
        <v>600</v>
      </c>
      <c r="F538">
        <v>2003</v>
      </c>
      <c r="G538" t="s">
        <v>563</v>
      </c>
      <c r="H538">
        <v>221</v>
      </c>
      <c r="I538">
        <v>331340</v>
      </c>
      <c r="J538" t="s">
        <v>50</v>
      </c>
      <c r="K538" s="26" t="s">
        <v>458</v>
      </c>
      <c r="L538" t="b">
        <v>1</v>
      </c>
      <c r="M538" s="20" t="s">
        <v>1119</v>
      </c>
      <c r="N538" s="26">
        <v>169</v>
      </c>
      <c r="O538" t="s">
        <v>375</v>
      </c>
      <c r="P538">
        <v>62.903611099999999</v>
      </c>
      <c r="Q538">
        <v>-160.06472220000001</v>
      </c>
      <c r="S538" t="s">
        <v>21</v>
      </c>
      <c r="T538" s="40">
        <v>0.43399166666666672</v>
      </c>
      <c r="U538" s="40">
        <v>0.21986666666666665</v>
      </c>
      <c r="V538">
        <v>92.250570641666656</v>
      </c>
      <c r="W538">
        <v>212.56299999999996</v>
      </c>
      <c r="X538">
        <v>70</v>
      </c>
      <c r="Y538">
        <v>70.266722766666675</v>
      </c>
      <c r="Z538">
        <v>161.90799999999999</v>
      </c>
      <c r="AA538">
        <v>9</v>
      </c>
      <c r="AI538">
        <v>113.67400000000001</v>
      </c>
      <c r="AJ538">
        <v>12</v>
      </c>
      <c r="AK538">
        <v>11.129</v>
      </c>
      <c r="AL538">
        <v>2</v>
      </c>
      <c r="AM538">
        <v>0</v>
      </c>
      <c r="AN538">
        <v>0</v>
      </c>
      <c r="AO538" s="30">
        <v>54.163461975000011</v>
      </c>
      <c r="AP538" s="30">
        <v>124.80300000000001</v>
      </c>
      <c r="AQ538" s="30">
        <v>14</v>
      </c>
      <c r="AR538">
        <v>216.68075538333335</v>
      </c>
      <c r="AS538" s="20">
        <v>499.27399999999994</v>
      </c>
      <c r="AT538">
        <v>92</v>
      </c>
      <c r="AU538">
        <v>12</v>
      </c>
      <c r="AV538" t="s">
        <v>1510</v>
      </c>
    </row>
    <row r="539" spans="1:48" hidden="1" x14ac:dyDescent="0.25">
      <c r="A539" t="s">
        <v>395</v>
      </c>
      <c r="B539" t="s">
        <v>162</v>
      </c>
      <c r="C539" t="s">
        <v>162</v>
      </c>
      <c r="D539" t="s">
        <v>396</v>
      </c>
      <c r="E539" s="31" t="s">
        <v>397</v>
      </c>
      <c r="F539">
        <v>2003</v>
      </c>
      <c r="G539" t="s">
        <v>962</v>
      </c>
      <c r="H539">
        <v>7822</v>
      </c>
      <c r="I539">
        <v>332010</v>
      </c>
      <c r="J539" t="s">
        <v>161</v>
      </c>
      <c r="K539" s="26" t="s">
        <v>374</v>
      </c>
      <c r="L539" t="b">
        <v>1</v>
      </c>
      <c r="M539" s="20" t="s">
        <v>1116</v>
      </c>
      <c r="N539" s="26">
        <v>417</v>
      </c>
      <c r="O539" t="s">
        <v>489</v>
      </c>
      <c r="P539">
        <v>58.413333299999998</v>
      </c>
      <c r="Q539">
        <v>-135.7369444</v>
      </c>
      <c r="S539" t="s">
        <v>21</v>
      </c>
      <c r="T539" s="40">
        <v>0.5026166666666666</v>
      </c>
      <c r="U539" s="40">
        <v>0.23071666666666668</v>
      </c>
      <c r="V539">
        <v>440.61638774999994</v>
      </c>
      <c r="W539">
        <v>876.64499999999998</v>
      </c>
      <c r="X539">
        <v>376</v>
      </c>
      <c r="Y539">
        <v>181.86329634999993</v>
      </c>
      <c r="Z539">
        <v>361.83299999999991</v>
      </c>
      <c r="AA539">
        <v>81</v>
      </c>
      <c r="AI539">
        <v>32.783000000000001</v>
      </c>
      <c r="AJ539">
        <v>6</v>
      </c>
      <c r="AK539">
        <v>235.49700000000001</v>
      </c>
      <c r="AL539">
        <v>24</v>
      </c>
      <c r="AM539">
        <v>0</v>
      </c>
      <c r="AN539">
        <v>0</v>
      </c>
      <c r="AO539" s="30">
        <v>134.84199933333332</v>
      </c>
      <c r="AP539" s="30">
        <v>268.28000000000003</v>
      </c>
      <c r="AQ539" s="30">
        <v>30</v>
      </c>
      <c r="AR539">
        <v>757.32168343333319</v>
      </c>
      <c r="AS539" s="20">
        <v>1506.758</v>
      </c>
      <c r="AT539">
        <v>484</v>
      </c>
      <c r="AU539">
        <v>12</v>
      </c>
      <c r="AV539" t="s">
        <v>1510</v>
      </c>
    </row>
    <row r="540" spans="1:48" hidden="1" x14ac:dyDescent="0.25">
      <c r="A540" t="s">
        <v>401</v>
      </c>
      <c r="B540" t="s">
        <v>1146</v>
      </c>
      <c r="C540" t="s">
        <v>37</v>
      </c>
      <c r="D540" t="s">
        <v>399</v>
      </c>
      <c r="E540" s="31" t="s">
        <v>400</v>
      </c>
      <c r="F540">
        <v>2003</v>
      </c>
      <c r="G540" t="s">
        <v>380</v>
      </c>
      <c r="H540">
        <v>219</v>
      </c>
      <c r="I540">
        <v>331120</v>
      </c>
      <c r="J540" t="s">
        <v>30</v>
      </c>
      <c r="K540" s="26" t="s">
        <v>374</v>
      </c>
      <c r="L540" t="b">
        <v>1</v>
      </c>
      <c r="M540" s="20" t="s">
        <v>1116</v>
      </c>
      <c r="N540" s="26">
        <v>2</v>
      </c>
      <c r="O540" t="s">
        <v>375</v>
      </c>
      <c r="P540">
        <v>59.228588999999999</v>
      </c>
      <c r="Q540">
        <v>-135.44411400000001</v>
      </c>
      <c r="S540" t="s">
        <v>21</v>
      </c>
      <c r="T540" s="40">
        <v>0.18275833333333336</v>
      </c>
      <c r="U540" s="40">
        <v>0.14134166666666662</v>
      </c>
      <c r="V540">
        <v>831.01986922500009</v>
      </c>
      <c r="W540">
        <v>4547.0969999999998</v>
      </c>
      <c r="X540">
        <v>916</v>
      </c>
      <c r="Y540">
        <v>865.13591558333349</v>
      </c>
      <c r="Z540">
        <v>4733.7700000000004</v>
      </c>
      <c r="AA540">
        <v>284</v>
      </c>
      <c r="AI540">
        <v>705.98000000000013</v>
      </c>
      <c r="AJ540">
        <v>23</v>
      </c>
      <c r="AK540">
        <v>1234.6979999999999</v>
      </c>
      <c r="AL540">
        <v>24</v>
      </c>
      <c r="AM540">
        <v>0</v>
      </c>
      <c r="AN540">
        <v>0</v>
      </c>
      <c r="AO540" s="30">
        <v>354.67507681666672</v>
      </c>
      <c r="AP540" s="30">
        <v>1940.6779999999999</v>
      </c>
      <c r="AQ540" s="30">
        <v>47</v>
      </c>
      <c r="AR540">
        <v>2050.8308616250006</v>
      </c>
      <c r="AS540" s="20">
        <v>11221.544999999998</v>
      </c>
      <c r="AT540">
        <v>1241</v>
      </c>
      <c r="AU540">
        <v>12</v>
      </c>
      <c r="AV540" t="s">
        <v>1510</v>
      </c>
    </row>
    <row r="541" spans="1:48" hidden="1" x14ac:dyDescent="0.25">
      <c r="A541" t="s">
        <v>402</v>
      </c>
      <c r="B541" t="s">
        <v>38</v>
      </c>
      <c r="C541" t="s">
        <v>38</v>
      </c>
      <c r="D541" t="s">
        <v>403</v>
      </c>
      <c r="E541" s="31" t="s">
        <v>404</v>
      </c>
      <c r="F541">
        <v>2003</v>
      </c>
      <c r="G541" t="s">
        <v>380</v>
      </c>
      <c r="H541">
        <v>219</v>
      </c>
      <c r="I541">
        <v>331130</v>
      </c>
      <c r="J541" t="s">
        <v>30</v>
      </c>
      <c r="K541" s="26" t="s">
        <v>374</v>
      </c>
      <c r="L541" t="b">
        <v>1</v>
      </c>
      <c r="M541" s="20" t="s">
        <v>1116</v>
      </c>
      <c r="N541" s="26">
        <v>2</v>
      </c>
      <c r="O541" t="s">
        <v>375</v>
      </c>
      <c r="P541">
        <v>63.987230799999999</v>
      </c>
      <c r="Q541">
        <v>-144.69983250000001</v>
      </c>
      <c r="S541" t="s">
        <v>21</v>
      </c>
      <c r="T541" s="40">
        <v>0.40897500000000003</v>
      </c>
      <c r="U541" s="40">
        <v>0.19194999999999998</v>
      </c>
      <c r="V541">
        <v>18.995661825000003</v>
      </c>
      <c r="W541">
        <v>46.447000000000003</v>
      </c>
      <c r="X541">
        <v>14</v>
      </c>
      <c r="Y541">
        <v>21.392255325000004</v>
      </c>
      <c r="Z541">
        <v>52.307000000000002</v>
      </c>
      <c r="AA541">
        <v>6</v>
      </c>
      <c r="AI541">
        <v>31.555999999999997</v>
      </c>
      <c r="AJ541">
        <v>4</v>
      </c>
      <c r="AK541">
        <v>0</v>
      </c>
      <c r="AL541">
        <v>0</v>
      </c>
      <c r="AM541">
        <v>0</v>
      </c>
      <c r="AN541">
        <v>0</v>
      </c>
      <c r="AO541" s="30">
        <v>12.9056151</v>
      </c>
      <c r="AP541" s="30">
        <v>31.555999999999997</v>
      </c>
      <c r="AQ541" s="30">
        <v>4</v>
      </c>
      <c r="AR541">
        <v>53.293532250000013</v>
      </c>
      <c r="AS541" s="20">
        <v>130.31</v>
      </c>
      <c r="AT541">
        <v>24</v>
      </c>
      <c r="AU541">
        <v>12</v>
      </c>
      <c r="AV541" t="s">
        <v>1510</v>
      </c>
    </row>
    <row r="542" spans="1:48" hidden="1" x14ac:dyDescent="0.25">
      <c r="A542" t="s">
        <v>405</v>
      </c>
      <c r="B542" t="s">
        <v>39</v>
      </c>
      <c r="C542" t="s">
        <v>39</v>
      </c>
      <c r="D542" t="s">
        <v>406</v>
      </c>
      <c r="E542" s="31" t="s">
        <v>407</v>
      </c>
      <c r="F542">
        <v>2003</v>
      </c>
      <c r="G542" t="s">
        <v>380</v>
      </c>
      <c r="H542">
        <v>219</v>
      </c>
      <c r="I542">
        <v>331140</v>
      </c>
      <c r="J542" t="s">
        <v>30</v>
      </c>
      <c r="K542" s="26" t="s">
        <v>374</v>
      </c>
      <c r="L542" t="b">
        <v>1</v>
      </c>
      <c r="M542" s="20" t="s">
        <v>1116</v>
      </c>
      <c r="N542" s="26">
        <v>2</v>
      </c>
      <c r="O542" t="s">
        <v>375</v>
      </c>
      <c r="P542">
        <v>55.556666700000001</v>
      </c>
      <c r="Q542">
        <v>-132.63638889999999</v>
      </c>
      <c r="S542" t="s">
        <v>21</v>
      </c>
      <c r="T542" s="40">
        <v>0.17582500000000001</v>
      </c>
      <c r="U542" s="40">
        <v>0.13259999999999997</v>
      </c>
      <c r="V542">
        <v>70.355670449999991</v>
      </c>
      <c r="W542">
        <v>400.14599999999996</v>
      </c>
      <c r="X542">
        <v>91</v>
      </c>
      <c r="Y542">
        <v>13.101072399999998</v>
      </c>
      <c r="Z542">
        <v>74.511999999999986</v>
      </c>
      <c r="AA542">
        <v>11</v>
      </c>
      <c r="AI542">
        <v>2.99</v>
      </c>
      <c r="AJ542">
        <v>1</v>
      </c>
      <c r="AK542">
        <v>38.548999999999999</v>
      </c>
      <c r="AL542">
        <v>8</v>
      </c>
      <c r="AM542">
        <v>0</v>
      </c>
      <c r="AN542">
        <v>0</v>
      </c>
      <c r="AO542" s="30">
        <v>7.3035946750000003</v>
      </c>
      <c r="AP542" s="30">
        <v>41.539000000000001</v>
      </c>
      <c r="AQ542" s="30">
        <v>9</v>
      </c>
      <c r="AR542">
        <v>90.760337524999983</v>
      </c>
      <c r="AS542" s="20">
        <v>516.19699999999989</v>
      </c>
      <c r="AT542">
        <v>110</v>
      </c>
      <c r="AU542">
        <v>12</v>
      </c>
      <c r="AV542" t="s">
        <v>1510</v>
      </c>
    </row>
    <row r="543" spans="1:48" hidden="1" x14ac:dyDescent="0.25">
      <c r="A543" t="s">
        <v>601</v>
      </c>
      <c r="B543" t="s">
        <v>63</v>
      </c>
      <c r="C543" t="s">
        <v>63</v>
      </c>
      <c r="D543" t="s">
        <v>602</v>
      </c>
      <c r="E543" s="31" t="s">
        <v>603</v>
      </c>
      <c r="F543">
        <v>2003</v>
      </c>
      <c r="G543" t="s">
        <v>563</v>
      </c>
      <c r="H543">
        <v>221</v>
      </c>
      <c r="I543">
        <v>331350</v>
      </c>
      <c r="J543" t="s">
        <v>50</v>
      </c>
      <c r="K543" s="26" t="s">
        <v>458</v>
      </c>
      <c r="L543" t="b">
        <v>1</v>
      </c>
      <c r="M543" s="20" t="s">
        <v>1119</v>
      </c>
      <c r="N543" s="26">
        <v>169</v>
      </c>
      <c r="O543" t="s">
        <v>375</v>
      </c>
      <c r="P543">
        <v>62.199444399999997</v>
      </c>
      <c r="Q543">
        <v>-159.77138890000001</v>
      </c>
      <c r="S543" t="s">
        <v>21</v>
      </c>
      <c r="T543" s="40">
        <v>0.42261666666666664</v>
      </c>
      <c r="U543" s="40">
        <v>0.21650833333333339</v>
      </c>
      <c r="V543">
        <v>154.16971476666666</v>
      </c>
      <c r="W543">
        <v>364.798</v>
      </c>
      <c r="X543">
        <v>88</v>
      </c>
      <c r="Y543">
        <v>66.028360149999997</v>
      </c>
      <c r="Z543">
        <v>156.23699999999999</v>
      </c>
      <c r="AA543">
        <v>12</v>
      </c>
      <c r="AI543">
        <v>120.50999999999999</v>
      </c>
      <c r="AJ543">
        <v>12</v>
      </c>
      <c r="AK543">
        <v>33.491</v>
      </c>
      <c r="AL543">
        <v>4</v>
      </c>
      <c r="AM543">
        <v>0</v>
      </c>
      <c r="AN543">
        <v>0</v>
      </c>
      <c r="AO543" s="30">
        <v>65.083389283333318</v>
      </c>
      <c r="AP543" s="30">
        <v>154.00099999999998</v>
      </c>
      <c r="AQ543" s="30">
        <v>16</v>
      </c>
      <c r="AR543">
        <v>285.28146419999996</v>
      </c>
      <c r="AS543" s="20">
        <v>675.03599999999994</v>
      </c>
      <c r="AT543">
        <v>115</v>
      </c>
      <c r="AU543">
        <v>12</v>
      </c>
      <c r="AV543" t="s">
        <v>1510</v>
      </c>
    </row>
    <row r="544" spans="1:48" hidden="1" x14ac:dyDescent="0.25">
      <c r="A544" t="s">
        <v>748</v>
      </c>
      <c r="B544" t="s">
        <v>174</v>
      </c>
      <c r="C544" t="s">
        <v>174</v>
      </c>
      <c r="D544" t="s">
        <v>749</v>
      </c>
      <c r="E544" s="31" t="s">
        <v>750</v>
      </c>
      <c r="F544">
        <v>2003</v>
      </c>
      <c r="G544" t="s">
        <v>743</v>
      </c>
      <c r="H544">
        <v>18963</v>
      </c>
      <c r="I544">
        <v>332670</v>
      </c>
      <c r="J544" t="s">
        <v>171</v>
      </c>
      <c r="K544" s="26" t="s">
        <v>458</v>
      </c>
      <c r="L544" t="b">
        <v>1</v>
      </c>
      <c r="M544" s="20" t="s">
        <v>1119</v>
      </c>
      <c r="N544" s="26">
        <v>240</v>
      </c>
      <c r="O544" t="s">
        <v>375</v>
      </c>
      <c r="P544">
        <v>58.11</v>
      </c>
      <c r="Q544">
        <v>-135.4436111</v>
      </c>
      <c r="S544" t="s">
        <v>21</v>
      </c>
      <c r="T544" s="40">
        <v>0.32894166666666674</v>
      </c>
      <c r="U544" s="40">
        <v>0.16747500000000001</v>
      </c>
      <c r="V544">
        <v>634.89787649166681</v>
      </c>
      <c r="W544">
        <v>1930.123</v>
      </c>
      <c r="X544">
        <v>348</v>
      </c>
      <c r="Y544">
        <v>506.3181973500001</v>
      </c>
      <c r="Z544">
        <v>1539.2339999999999</v>
      </c>
      <c r="AA544">
        <v>61</v>
      </c>
      <c r="AI544">
        <v>684.74599999999987</v>
      </c>
      <c r="AJ544">
        <v>22</v>
      </c>
      <c r="AK544">
        <v>144.31900000000002</v>
      </c>
      <c r="AL544">
        <v>17</v>
      </c>
      <c r="AM544">
        <v>0</v>
      </c>
      <c r="AN544">
        <v>0</v>
      </c>
      <c r="AO544" s="30">
        <v>272.71402287500001</v>
      </c>
      <c r="AP544" s="30">
        <v>829.06499999999983</v>
      </c>
      <c r="AQ544" s="30">
        <v>39</v>
      </c>
      <c r="AR544">
        <v>1413.9300967166669</v>
      </c>
      <c r="AS544" s="20">
        <v>4298.4220000000005</v>
      </c>
      <c r="AT544">
        <v>444</v>
      </c>
      <c r="AU544">
        <v>12</v>
      </c>
      <c r="AV544" t="s">
        <v>1510</v>
      </c>
    </row>
    <row r="545" spans="1:48" hidden="1" x14ac:dyDescent="0.25">
      <c r="A545" t="s">
        <v>604</v>
      </c>
      <c r="B545" t="s">
        <v>64</v>
      </c>
      <c r="C545" t="s">
        <v>64</v>
      </c>
      <c r="D545" t="s">
        <v>605</v>
      </c>
      <c r="E545" s="31" t="s">
        <v>606</v>
      </c>
      <c r="F545">
        <v>2003</v>
      </c>
      <c r="G545" t="s">
        <v>563</v>
      </c>
      <c r="H545">
        <v>221</v>
      </c>
      <c r="I545">
        <v>331360</v>
      </c>
      <c r="J545" t="s">
        <v>50</v>
      </c>
      <c r="K545" s="26" t="s">
        <v>458</v>
      </c>
      <c r="L545" t="b">
        <v>1</v>
      </c>
      <c r="M545" s="20" t="s">
        <v>1119</v>
      </c>
      <c r="N545" s="26">
        <v>169</v>
      </c>
      <c r="O545" t="s">
        <v>375</v>
      </c>
      <c r="P545">
        <v>61.531111099999997</v>
      </c>
      <c r="Q545">
        <v>-166.09666669999999</v>
      </c>
      <c r="S545" t="s">
        <v>21</v>
      </c>
      <c r="T545" s="40">
        <v>0.40480000000000005</v>
      </c>
      <c r="U545" s="40">
        <v>0.21260833333333332</v>
      </c>
      <c r="V545">
        <v>351.74205440000003</v>
      </c>
      <c r="W545">
        <v>868.928</v>
      </c>
      <c r="X545">
        <v>244</v>
      </c>
      <c r="Y545">
        <v>472.09719039999999</v>
      </c>
      <c r="Z545">
        <v>1166.2479999999998</v>
      </c>
      <c r="AA545">
        <v>19</v>
      </c>
      <c r="AI545">
        <v>189.93200000000002</v>
      </c>
      <c r="AJ545">
        <v>14</v>
      </c>
      <c r="AK545">
        <v>97.153999999999996</v>
      </c>
      <c r="AL545">
        <v>7</v>
      </c>
      <c r="AM545">
        <v>0</v>
      </c>
      <c r="AN545">
        <v>0</v>
      </c>
      <c r="AO545" s="30">
        <v>116.21241280000002</v>
      </c>
      <c r="AP545" s="30">
        <v>287.08600000000001</v>
      </c>
      <c r="AQ545" s="30">
        <v>21</v>
      </c>
      <c r="AR545">
        <v>940.0516576</v>
      </c>
      <c r="AS545" s="20">
        <v>2322.2619999999997</v>
      </c>
      <c r="AT545">
        <v>281</v>
      </c>
      <c r="AU545">
        <v>12</v>
      </c>
      <c r="AV545" t="s">
        <v>1510</v>
      </c>
    </row>
    <row r="546" spans="1:48" hidden="1" x14ac:dyDescent="0.25">
      <c r="A546" t="s">
        <v>835</v>
      </c>
      <c r="B546" t="s">
        <v>167</v>
      </c>
      <c r="C546" t="s">
        <v>167</v>
      </c>
      <c r="D546" t="s">
        <v>837</v>
      </c>
      <c r="E546" s="31" t="s">
        <v>838</v>
      </c>
      <c r="F546">
        <v>2003</v>
      </c>
      <c r="G546" t="s">
        <v>836</v>
      </c>
      <c r="H546">
        <v>9000</v>
      </c>
      <c r="I546">
        <v>332030</v>
      </c>
      <c r="J546" t="s">
        <v>166</v>
      </c>
      <c r="K546" s="26" t="s">
        <v>458</v>
      </c>
      <c r="L546" t="b">
        <v>1</v>
      </c>
      <c r="M546" s="20" t="s">
        <v>1118</v>
      </c>
      <c r="N546" s="26">
        <v>332</v>
      </c>
      <c r="O546" t="s">
        <v>375</v>
      </c>
      <c r="P546">
        <v>66.048888899999994</v>
      </c>
      <c r="Q546">
        <v>-154.25555560000001</v>
      </c>
      <c r="S546" t="s">
        <v>21</v>
      </c>
      <c r="T546" s="40">
        <v>0.5099999999999999</v>
      </c>
      <c r="U546" s="40">
        <v>0.26290000000000002</v>
      </c>
      <c r="V546">
        <v>34.041989999999998</v>
      </c>
      <c r="W546">
        <v>66.749000000000009</v>
      </c>
      <c r="X546">
        <v>34</v>
      </c>
      <c r="Y546">
        <v>45.808709999999991</v>
      </c>
      <c r="Z546">
        <v>89.820999999999998</v>
      </c>
      <c r="AA546">
        <v>8</v>
      </c>
      <c r="AI546">
        <v>40.464999999999989</v>
      </c>
      <c r="AJ546">
        <v>3</v>
      </c>
      <c r="AK546">
        <v>16.093</v>
      </c>
      <c r="AL546">
        <v>2</v>
      </c>
      <c r="AM546">
        <v>7.4999999999999997E-2</v>
      </c>
      <c r="AN546">
        <v>2</v>
      </c>
      <c r="AO546" s="30">
        <v>28.84457999999999</v>
      </c>
      <c r="AP546" s="30">
        <v>56.557999999999993</v>
      </c>
      <c r="AQ546" s="30">
        <v>5</v>
      </c>
      <c r="AR546">
        <v>108.69527999999998</v>
      </c>
      <c r="AS546" s="20">
        <v>213.203</v>
      </c>
      <c r="AT546">
        <v>48</v>
      </c>
      <c r="AU546">
        <v>12</v>
      </c>
      <c r="AV546" t="s">
        <v>1510</v>
      </c>
    </row>
    <row r="547" spans="1:48" hidden="1" x14ac:dyDescent="0.25">
      <c r="A547" t="s">
        <v>607</v>
      </c>
      <c r="B547" t="s">
        <v>65</v>
      </c>
      <c r="C547" t="s">
        <v>65</v>
      </c>
      <c r="D547" t="s">
        <v>608</v>
      </c>
      <c r="E547" s="31" t="s">
        <v>609</v>
      </c>
      <c r="F547">
        <v>2003</v>
      </c>
      <c r="G547" t="s">
        <v>563</v>
      </c>
      <c r="H547">
        <v>221</v>
      </c>
      <c r="I547">
        <v>331370</v>
      </c>
      <c r="J547" t="s">
        <v>50</v>
      </c>
      <c r="K547" s="26" t="s">
        <v>458</v>
      </c>
      <c r="L547" t="b">
        <v>1</v>
      </c>
      <c r="M547" s="20" t="s">
        <v>1119</v>
      </c>
      <c r="N547" s="26">
        <v>169</v>
      </c>
      <c r="O547" t="s">
        <v>375</v>
      </c>
      <c r="P547">
        <v>65.698611099999994</v>
      </c>
      <c r="Q547">
        <v>-156.39972220000001</v>
      </c>
      <c r="S547" t="s">
        <v>21</v>
      </c>
      <c r="T547" s="40">
        <v>0.45396666666666663</v>
      </c>
      <c r="U547" s="40">
        <v>0.22511666666666666</v>
      </c>
      <c r="V547">
        <v>222.03010303333329</v>
      </c>
      <c r="W547">
        <v>489.08899999999994</v>
      </c>
      <c r="X547">
        <v>108</v>
      </c>
      <c r="Y547">
        <v>73.03688113333331</v>
      </c>
      <c r="Z547">
        <v>160.88599999999997</v>
      </c>
      <c r="AA547">
        <v>9</v>
      </c>
      <c r="AI547">
        <v>94.227000000000004</v>
      </c>
      <c r="AJ547">
        <v>14</v>
      </c>
      <c r="AK547">
        <v>93.019000000000005</v>
      </c>
      <c r="AL547">
        <v>4</v>
      </c>
      <c r="AM547">
        <v>0</v>
      </c>
      <c r="AN547">
        <v>0</v>
      </c>
      <c r="AO547" s="30">
        <v>85.003442466666669</v>
      </c>
      <c r="AP547" s="30">
        <v>187.24600000000001</v>
      </c>
      <c r="AQ547" s="30">
        <v>18</v>
      </c>
      <c r="AR547">
        <v>380.07042663333323</v>
      </c>
      <c r="AS547" s="20">
        <v>837.22100000000012</v>
      </c>
      <c r="AT547">
        <v>133</v>
      </c>
      <c r="AU547">
        <v>12</v>
      </c>
      <c r="AV547" t="s">
        <v>1510</v>
      </c>
    </row>
    <row r="548" spans="1:48" hidden="1" x14ac:dyDescent="0.25">
      <c r="A548" t="s">
        <v>408</v>
      </c>
      <c r="B548" t="s">
        <v>40</v>
      </c>
      <c r="C548" t="s">
        <v>40</v>
      </c>
      <c r="D548" t="s">
        <v>409</v>
      </c>
      <c r="E548" s="31" t="s">
        <v>410</v>
      </c>
      <c r="F548">
        <v>2003</v>
      </c>
      <c r="G548" t="s">
        <v>380</v>
      </c>
      <c r="H548">
        <v>219</v>
      </c>
      <c r="I548">
        <v>331150</v>
      </c>
      <c r="J548" t="s">
        <v>30</v>
      </c>
      <c r="K548" s="26" t="s">
        <v>374</v>
      </c>
      <c r="L548" t="b">
        <v>1</v>
      </c>
      <c r="M548" s="20" t="s">
        <v>1116</v>
      </c>
      <c r="N548" s="26">
        <v>2</v>
      </c>
      <c r="O548" t="s">
        <v>375</v>
      </c>
      <c r="P548">
        <v>55.208055600000002</v>
      </c>
      <c r="Q548">
        <v>-132.8266667</v>
      </c>
      <c r="S548" t="s">
        <v>21</v>
      </c>
      <c r="T548" s="40">
        <v>0.17582500000000001</v>
      </c>
      <c r="U548" s="40">
        <v>0.13484999999999997</v>
      </c>
      <c r="V548">
        <v>120.07616725000001</v>
      </c>
      <c r="W548">
        <v>682.93000000000006</v>
      </c>
      <c r="X548">
        <v>129</v>
      </c>
      <c r="Y548">
        <v>29.823788149999999</v>
      </c>
      <c r="Z548">
        <v>169.62199999999999</v>
      </c>
      <c r="AA548">
        <v>34</v>
      </c>
      <c r="AI548">
        <v>164.428</v>
      </c>
      <c r="AJ548">
        <v>14</v>
      </c>
      <c r="AK548">
        <v>326.65900000000005</v>
      </c>
      <c r="AL548">
        <v>16</v>
      </c>
      <c r="AM548">
        <v>0</v>
      </c>
      <c r="AN548">
        <v>0</v>
      </c>
      <c r="AO548" s="30">
        <v>86.345371775000018</v>
      </c>
      <c r="AP548" s="30">
        <v>491.08700000000005</v>
      </c>
      <c r="AQ548" s="30">
        <v>30</v>
      </c>
      <c r="AR548">
        <v>236.24532717500003</v>
      </c>
      <c r="AS548" s="20">
        <v>1343.6390000000001</v>
      </c>
      <c r="AT548">
        <v>189</v>
      </c>
      <c r="AU548">
        <v>12</v>
      </c>
      <c r="AV548" t="s">
        <v>1510</v>
      </c>
    </row>
    <row r="549" spans="1:48" hidden="1" x14ac:dyDescent="0.25">
      <c r="A549" t="s">
        <v>1039</v>
      </c>
      <c r="B549" t="s">
        <v>169</v>
      </c>
      <c r="C549" t="s">
        <v>169</v>
      </c>
      <c r="D549" t="s">
        <v>1041</v>
      </c>
      <c r="E549" s="31" t="s">
        <v>1042</v>
      </c>
      <c r="F549">
        <v>2003</v>
      </c>
      <c r="G549" t="s">
        <v>1040</v>
      </c>
      <c r="H549">
        <v>9192</v>
      </c>
      <c r="I549">
        <v>332040</v>
      </c>
      <c r="J549" t="s">
        <v>168</v>
      </c>
      <c r="K549" s="26" t="s">
        <v>458</v>
      </c>
      <c r="L549" t="b">
        <v>1</v>
      </c>
      <c r="M549" s="20" t="s">
        <v>1116</v>
      </c>
      <c r="N549" s="26">
        <v>681</v>
      </c>
      <c r="O549" t="s">
        <v>375</v>
      </c>
      <c r="P549">
        <v>59.3277778</v>
      </c>
      <c r="Q549">
        <v>-155.89472219999999</v>
      </c>
      <c r="S549" t="s">
        <v>21</v>
      </c>
      <c r="T549" s="40">
        <v>0.58300000000000007</v>
      </c>
      <c r="U549" s="40">
        <v>0.31420833333333326</v>
      </c>
      <c r="V549">
        <v>34.247752000000006</v>
      </c>
      <c r="W549">
        <v>58.744</v>
      </c>
      <c r="X549">
        <v>18</v>
      </c>
      <c r="Y549">
        <v>47.439876000000005</v>
      </c>
      <c r="Z549">
        <v>81.372</v>
      </c>
      <c r="AA549">
        <v>7</v>
      </c>
      <c r="AI549">
        <v>37.963999999999992</v>
      </c>
      <c r="AJ549">
        <v>10</v>
      </c>
      <c r="AK549">
        <v>18.318999999999999</v>
      </c>
      <c r="AL549">
        <v>2</v>
      </c>
      <c r="AM549">
        <v>0</v>
      </c>
      <c r="AN549">
        <v>0</v>
      </c>
      <c r="AO549" s="30">
        <v>32.812988999999995</v>
      </c>
      <c r="AP549" s="30">
        <v>56.282999999999987</v>
      </c>
      <c r="AQ549" s="30">
        <v>12</v>
      </c>
      <c r="AR549">
        <v>114.50061700000001</v>
      </c>
      <c r="AS549" s="20">
        <v>196.399</v>
      </c>
      <c r="AT549">
        <v>37</v>
      </c>
      <c r="AU549">
        <v>12</v>
      </c>
      <c r="AV549" t="s">
        <v>1510</v>
      </c>
    </row>
    <row r="550" spans="1:48" hidden="1" x14ac:dyDescent="0.25">
      <c r="A550" t="s">
        <v>790</v>
      </c>
      <c r="B550" t="s">
        <v>1169</v>
      </c>
      <c r="C550" t="s">
        <v>792</v>
      </c>
      <c r="D550" t="s">
        <v>793</v>
      </c>
      <c r="E550" s="31" t="s">
        <v>794</v>
      </c>
      <c r="F550">
        <v>2003</v>
      </c>
      <c r="G550" t="s">
        <v>791</v>
      </c>
      <c r="H550">
        <v>9188</v>
      </c>
      <c r="I550">
        <v>332050</v>
      </c>
      <c r="J550" t="s">
        <v>170</v>
      </c>
      <c r="K550" s="26" t="s">
        <v>458</v>
      </c>
      <c r="L550" t="b">
        <v>1</v>
      </c>
      <c r="M550" s="20" t="s">
        <v>1119</v>
      </c>
      <c r="N550" s="26">
        <v>280</v>
      </c>
      <c r="O550" t="s">
        <v>375</v>
      </c>
      <c r="P550">
        <v>59.7567965</v>
      </c>
      <c r="Q550">
        <v>-154.91108370000001</v>
      </c>
      <c r="S550" t="s">
        <v>21</v>
      </c>
      <c r="T550" s="40">
        <v>0.49375000000000008</v>
      </c>
      <c r="U550" s="40">
        <v>0.23628333333333337</v>
      </c>
      <c r="V550">
        <v>450.02843750000011</v>
      </c>
      <c r="W550">
        <v>911.45</v>
      </c>
      <c r="X550">
        <v>214</v>
      </c>
      <c r="Y550">
        <v>360.88138125</v>
      </c>
      <c r="Z550">
        <v>730.89899999999989</v>
      </c>
      <c r="AA550">
        <v>90</v>
      </c>
      <c r="AI550">
        <v>216.30900000000003</v>
      </c>
      <c r="AJ550">
        <v>18</v>
      </c>
      <c r="AK550">
        <v>222.60600000000002</v>
      </c>
      <c r="AL550">
        <v>9</v>
      </c>
      <c r="AM550">
        <v>0</v>
      </c>
      <c r="AN550">
        <v>0</v>
      </c>
      <c r="AO550" s="30">
        <v>216.71428125000008</v>
      </c>
      <c r="AP550" s="30">
        <v>438.91500000000008</v>
      </c>
      <c r="AQ550" s="30">
        <v>27</v>
      </c>
      <c r="AR550">
        <v>1027.6241000000002</v>
      </c>
      <c r="AS550" s="20">
        <v>2081.2639999999997</v>
      </c>
      <c r="AT550">
        <v>325</v>
      </c>
      <c r="AU550">
        <v>11</v>
      </c>
      <c r="AV550" t="s">
        <v>1510</v>
      </c>
    </row>
    <row r="551" spans="1:48" hidden="1" x14ac:dyDescent="0.25">
      <c r="A551" t="s">
        <v>751</v>
      </c>
      <c r="B551" t="s">
        <v>175</v>
      </c>
      <c r="C551" t="s">
        <v>175</v>
      </c>
      <c r="D551" t="s">
        <v>752</v>
      </c>
      <c r="E551" s="31" t="s">
        <v>753</v>
      </c>
      <c r="F551">
        <v>2003</v>
      </c>
      <c r="G551" t="s">
        <v>743</v>
      </c>
      <c r="H551">
        <v>18963</v>
      </c>
      <c r="I551">
        <v>332680</v>
      </c>
      <c r="J551" t="s">
        <v>171</v>
      </c>
      <c r="K551" s="26" t="s">
        <v>458</v>
      </c>
      <c r="L551" t="b">
        <v>1</v>
      </c>
      <c r="M551" s="20" t="s">
        <v>1119</v>
      </c>
      <c r="N551" s="26">
        <v>240</v>
      </c>
      <c r="O551" t="s">
        <v>375</v>
      </c>
      <c r="P551">
        <v>56.975833299999998</v>
      </c>
      <c r="Q551">
        <v>-133.9472222</v>
      </c>
      <c r="S551" t="s">
        <v>21</v>
      </c>
      <c r="T551" s="40">
        <v>0.32894166666666674</v>
      </c>
      <c r="U551" s="40">
        <v>0.16747500000000001</v>
      </c>
      <c r="V551">
        <v>489.05007561666679</v>
      </c>
      <c r="W551">
        <v>1486.7380000000001</v>
      </c>
      <c r="X551">
        <v>282</v>
      </c>
      <c r="Y551">
        <v>661.52405970000018</v>
      </c>
      <c r="Z551">
        <v>2011.068</v>
      </c>
      <c r="AA551">
        <v>55</v>
      </c>
      <c r="AI551">
        <v>135.07599999999999</v>
      </c>
      <c r="AJ551">
        <v>11</v>
      </c>
      <c r="AK551">
        <v>72.233999999999995</v>
      </c>
      <c r="AL551">
        <v>7</v>
      </c>
      <c r="AM551">
        <v>0</v>
      </c>
      <c r="AN551">
        <v>0</v>
      </c>
      <c r="AO551" s="30">
        <v>68.192896916666683</v>
      </c>
      <c r="AP551" s="30">
        <v>207.31</v>
      </c>
      <c r="AQ551" s="30">
        <v>18</v>
      </c>
      <c r="AR551">
        <v>1218.7670322333336</v>
      </c>
      <c r="AS551" s="20">
        <v>3705.1160000000004</v>
      </c>
      <c r="AT551">
        <v>354</v>
      </c>
      <c r="AU551">
        <v>12</v>
      </c>
      <c r="AV551" t="s">
        <v>1510</v>
      </c>
    </row>
    <row r="552" spans="1:48" hidden="1" x14ac:dyDescent="0.25">
      <c r="A552" t="s">
        <v>765</v>
      </c>
      <c r="B552" t="s">
        <v>238</v>
      </c>
      <c r="C552" t="s">
        <v>238</v>
      </c>
      <c r="D552" t="s">
        <v>766</v>
      </c>
      <c r="E552" s="31" t="s">
        <v>767</v>
      </c>
      <c r="F552">
        <v>2003</v>
      </c>
      <c r="G552" t="s">
        <v>759</v>
      </c>
      <c r="H552">
        <v>26616</v>
      </c>
      <c r="I552">
        <v>332370</v>
      </c>
      <c r="J552" t="s">
        <v>235</v>
      </c>
      <c r="K552" s="26" t="s">
        <v>458</v>
      </c>
      <c r="L552" t="b">
        <v>1</v>
      </c>
      <c r="M552" s="20" t="s">
        <v>1118</v>
      </c>
      <c r="N552" s="26">
        <v>254</v>
      </c>
      <c r="O552" t="s">
        <v>375</v>
      </c>
      <c r="P552">
        <v>70.131944399999995</v>
      </c>
      <c r="Q552">
        <v>-143.6238889</v>
      </c>
      <c r="S552" t="s">
        <v>21</v>
      </c>
      <c r="T552" s="40">
        <v>0.14999999999999997</v>
      </c>
      <c r="U552" s="40">
        <v>0.13312499999999999</v>
      </c>
      <c r="V552">
        <v>70.533299999999983</v>
      </c>
      <c r="W552">
        <v>470.22200000000004</v>
      </c>
      <c r="X552">
        <v>74</v>
      </c>
      <c r="Y552">
        <v>352.91579999999993</v>
      </c>
      <c r="Z552">
        <v>2352.7719999999999</v>
      </c>
      <c r="AA552">
        <v>67</v>
      </c>
      <c r="AI552">
        <v>142.20500000000001</v>
      </c>
      <c r="AJ552">
        <v>4</v>
      </c>
      <c r="AK552">
        <v>86.5</v>
      </c>
      <c r="AL552">
        <v>6</v>
      </c>
      <c r="AM552">
        <v>230.10899999999998</v>
      </c>
      <c r="AN552">
        <v>23</v>
      </c>
      <c r="AO552" s="30">
        <v>34.305749999999996</v>
      </c>
      <c r="AP552" s="30">
        <v>228.70500000000001</v>
      </c>
      <c r="AQ552" s="30">
        <v>10</v>
      </c>
      <c r="AR552">
        <v>457.75484999999992</v>
      </c>
      <c r="AS552" s="20">
        <v>3281.808</v>
      </c>
      <c r="AT552">
        <v>171</v>
      </c>
      <c r="AU552">
        <v>12</v>
      </c>
      <c r="AV552" t="s">
        <v>1510</v>
      </c>
    </row>
    <row r="553" spans="1:48" hidden="1" x14ac:dyDescent="0.25">
      <c r="A553" t="s">
        <v>722</v>
      </c>
      <c r="B553" t="s">
        <v>66</v>
      </c>
      <c r="C553" t="s">
        <v>66</v>
      </c>
      <c r="D553" t="s">
        <v>723</v>
      </c>
      <c r="E553" s="31" t="s">
        <v>721</v>
      </c>
      <c r="F553">
        <v>2003</v>
      </c>
      <c r="G553" t="s">
        <v>563</v>
      </c>
      <c r="H553">
        <v>221</v>
      </c>
      <c r="I553">
        <v>331720</v>
      </c>
      <c r="J553" t="s">
        <v>50</v>
      </c>
      <c r="K553" s="26" t="s">
        <v>458</v>
      </c>
      <c r="L553" t="b">
        <v>1</v>
      </c>
      <c r="M553" s="20" t="s">
        <v>1119</v>
      </c>
      <c r="N553" s="26">
        <v>169</v>
      </c>
      <c r="O553" t="s">
        <v>375</v>
      </c>
      <c r="P553">
        <v>61.537222200000002</v>
      </c>
      <c r="Q553">
        <v>-160.3052778</v>
      </c>
      <c r="S553" t="s">
        <v>21</v>
      </c>
      <c r="T553" s="40">
        <v>0.40301666666666663</v>
      </c>
      <c r="U553" s="40">
        <v>0.21120000000000003</v>
      </c>
      <c r="V553">
        <v>142.00050439999998</v>
      </c>
      <c r="W553">
        <v>352.34399999999999</v>
      </c>
      <c r="X553">
        <v>80</v>
      </c>
      <c r="Y553">
        <v>85.076818333333335</v>
      </c>
      <c r="Z553">
        <v>211.10000000000002</v>
      </c>
      <c r="AA553">
        <v>8</v>
      </c>
      <c r="AI553">
        <v>53.351999999999997</v>
      </c>
      <c r="AJ553">
        <v>7</v>
      </c>
      <c r="AK553">
        <v>18.353999999999999</v>
      </c>
      <c r="AL553">
        <v>2</v>
      </c>
      <c r="AM553">
        <v>0</v>
      </c>
      <c r="AN553">
        <v>0</v>
      </c>
      <c r="AO553" s="30">
        <v>28.898713099999995</v>
      </c>
      <c r="AP553" s="30">
        <v>71.705999999999989</v>
      </c>
      <c r="AQ553" s="30">
        <v>9</v>
      </c>
      <c r="AR553">
        <v>255.9760358333333</v>
      </c>
      <c r="AS553" s="20">
        <v>635.14999999999986</v>
      </c>
      <c r="AT553">
        <v>95</v>
      </c>
      <c r="AU553">
        <v>12</v>
      </c>
      <c r="AV553" t="s">
        <v>1510</v>
      </c>
    </row>
    <row r="554" spans="1:48" hidden="1" x14ac:dyDescent="0.25">
      <c r="A554" t="s">
        <v>610</v>
      </c>
      <c r="B554" t="s">
        <v>67</v>
      </c>
      <c r="C554" t="s">
        <v>67</v>
      </c>
      <c r="D554" t="s">
        <v>611</v>
      </c>
      <c r="E554" s="31" t="s">
        <v>612</v>
      </c>
      <c r="F554">
        <v>2003</v>
      </c>
      <c r="G554" t="s">
        <v>563</v>
      </c>
      <c r="H554">
        <v>221</v>
      </c>
      <c r="I554">
        <v>331380</v>
      </c>
      <c r="J554" t="s">
        <v>50</v>
      </c>
      <c r="K554" s="26" t="s">
        <v>458</v>
      </c>
      <c r="L554" t="b">
        <v>1</v>
      </c>
      <c r="M554" s="20" t="s">
        <v>1119</v>
      </c>
      <c r="N554" s="26">
        <v>169</v>
      </c>
      <c r="O554" t="s">
        <v>375</v>
      </c>
      <c r="P554">
        <v>64.327222199999994</v>
      </c>
      <c r="Q554">
        <v>-158.72194440000001</v>
      </c>
      <c r="S554" t="s">
        <v>21</v>
      </c>
      <c r="T554" s="40">
        <v>0.43463333333333326</v>
      </c>
      <c r="U554" s="40">
        <v>0.21940000000000001</v>
      </c>
      <c r="V554">
        <v>139.49513369999997</v>
      </c>
      <c r="W554">
        <v>320.94900000000001</v>
      </c>
      <c r="X554">
        <v>84</v>
      </c>
      <c r="Y554">
        <v>98.648293033333346</v>
      </c>
      <c r="Z554">
        <v>226.96900000000005</v>
      </c>
      <c r="AA554">
        <v>8</v>
      </c>
      <c r="AI554">
        <v>47.894000000000005</v>
      </c>
      <c r="AJ554">
        <v>10</v>
      </c>
      <c r="AK554">
        <v>43.972999999999999</v>
      </c>
      <c r="AL554">
        <v>5</v>
      </c>
      <c r="AM554">
        <v>15.722</v>
      </c>
      <c r="AN554">
        <v>0</v>
      </c>
      <c r="AO554" s="30">
        <v>39.928460433333328</v>
      </c>
      <c r="AP554" s="30">
        <v>91.867000000000004</v>
      </c>
      <c r="AQ554" s="30">
        <v>15</v>
      </c>
      <c r="AR554">
        <v>278.07188716666667</v>
      </c>
      <c r="AS554" s="20">
        <v>655.50700000000006</v>
      </c>
      <c r="AT554">
        <v>107</v>
      </c>
      <c r="AU554">
        <v>12</v>
      </c>
      <c r="AV554" t="s">
        <v>1510</v>
      </c>
    </row>
    <row r="555" spans="1:48" hidden="1" x14ac:dyDescent="0.25">
      <c r="A555" t="s">
        <v>1047</v>
      </c>
      <c r="B555" t="s">
        <v>105</v>
      </c>
      <c r="C555" t="s">
        <v>105</v>
      </c>
      <c r="D555" t="s">
        <v>1049</v>
      </c>
      <c r="E555" s="31" t="s">
        <v>1050</v>
      </c>
      <c r="F555">
        <v>2003</v>
      </c>
      <c r="G555" t="s">
        <v>1048</v>
      </c>
      <c r="H555" t="s">
        <v>582</v>
      </c>
      <c r="I555">
        <v>331740</v>
      </c>
      <c r="J555" t="s">
        <v>104</v>
      </c>
      <c r="K555" s="26" t="s">
        <v>458</v>
      </c>
      <c r="L555" t="b">
        <v>1</v>
      </c>
      <c r="M555" s="20" t="s">
        <v>1116</v>
      </c>
      <c r="N555" s="26">
        <v>683</v>
      </c>
      <c r="O555" t="s">
        <v>375</v>
      </c>
      <c r="P555">
        <v>57.5719444</v>
      </c>
      <c r="Q555">
        <v>-154.4555556</v>
      </c>
      <c r="S555" t="s">
        <v>21</v>
      </c>
      <c r="T555" s="40">
        <v>0.39999999999999997</v>
      </c>
      <c r="U555" s="40">
        <v>0.19441666666666668</v>
      </c>
      <c r="V555">
        <v>16.912800000000001</v>
      </c>
      <c r="W555">
        <v>42.282000000000004</v>
      </c>
      <c r="X555">
        <v>15</v>
      </c>
      <c r="Y555">
        <v>15.008399999999998</v>
      </c>
      <c r="Z555">
        <v>37.521000000000001</v>
      </c>
      <c r="AA555">
        <v>9</v>
      </c>
      <c r="AI555">
        <v>11.014999999999999</v>
      </c>
      <c r="AJ555">
        <v>2</v>
      </c>
      <c r="AK555">
        <v>0.16</v>
      </c>
      <c r="AL555">
        <v>1</v>
      </c>
      <c r="AM555">
        <v>2.6879999999999997</v>
      </c>
      <c r="AN555">
        <v>3</v>
      </c>
      <c r="AO555" s="30">
        <v>4.4699999999999989</v>
      </c>
      <c r="AP555" s="30">
        <v>11.174999999999999</v>
      </c>
      <c r="AQ555" s="30">
        <v>3</v>
      </c>
      <c r="AR555">
        <v>36.391199999999998</v>
      </c>
      <c r="AS555" s="20">
        <v>93.665999999999997</v>
      </c>
      <c r="AT555">
        <v>29</v>
      </c>
      <c r="AU555">
        <v>12</v>
      </c>
      <c r="AV555" t="s">
        <v>1510</v>
      </c>
    </row>
    <row r="556" spans="1:48" hidden="1" x14ac:dyDescent="0.25">
      <c r="A556" t="s">
        <v>616</v>
      </c>
      <c r="B556" t="s">
        <v>68</v>
      </c>
      <c r="C556" t="s">
        <v>68</v>
      </c>
      <c r="D556" t="s">
        <v>617</v>
      </c>
      <c r="E556" s="31" t="s">
        <v>615</v>
      </c>
      <c r="F556">
        <v>2003</v>
      </c>
      <c r="G556" t="s">
        <v>563</v>
      </c>
      <c r="H556">
        <v>221</v>
      </c>
      <c r="I556">
        <v>331390</v>
      </c>
      <c r="J556" t="s">
        <v>50</v>
      </c>
      <c r="K556" s="26" t="s">
        <v>458</v>
      </c>
      <c r="L556" t="b">
        <v>1</v>
      </c>
      <c r="M556" s="20" t="s">
        <v>1119</v>
      </c>
      <c r="N556" s="26">
        <v>169</v>
      </c>
      <c r="O556" t="s">
        <v>375</v>
      </c>
      <c r="P556">
        <v>60.895555600000002</v>
      </c>
      <c r="Q556">
        <v>-162.5180556</v>
      </c>
      <c r="S556" t="s">
        <v>21</v>
      </c>
      <c r="T556" s="40">
        <v>0.40363333333333329</v>
      </c>
      <c r="U556" s="40">
        <v>0.21110833333333334</v>
      </c>
      <c r="V556">
        <v>219.12204219999995</v>
      </c>
      <c r="W556">
        <v>542.87399999999991</v>
      </c>
      <c r="X556">
        <v>124</v>
      </c>
      <c r="Y556">
        <v>245.35901613333328</v>
      </c>
      <c r="Z556">
        <v>607.87599999999998</v>
      </c>
      <c r="AA556">
        <v>15</v>
      </c>
      <c r="AI556">
        <v>125.33199999999999</v>
      </c>
      <c r="AJ556">
        <v>10</v>
      </c>
      <c r="AK556">
        <v>20.804000000000002</v>
      </c>
      <c r="AL556">
        <v>3</v>
      </c>
      <c r="AM556">
        <v>0</v>
      </c>
      <c r="AN556">
        <v>0</v>
      </c>
      <c r="AO556" s="30">
        <v>58.985360799999995</v>
      </c>
      <c r="AP556" s="30">
        <v>146.136</v>
      </c>
      <c r="AQ556" s="30">
        <v>13</v>
      </c>
      <c r="AR556">
        <v>523.46641913333315</v>
      </c>
      <c r="AS556" s="20">
        <v>1296.886</v>
      </c>
      <c r="AT556">
        <v>150</v>
      </c>
      <c r="AU556">
        <v>12</v>
      </c>
      <c r="AV556" t="s">
        <v>1510</v>
      </c>
    </row>
    <row r="557" spans="1:48" hidden="1" x14ac:dyDescent="0.25">
      <c r="A557" t="s">
        <v>618</v>
      </c>
      <c r="B557" t="s">
        <v>69</v>
      </c>
      <c r="C557" t="s">
        <v>69</v>
      </c>
      <c r="D557" t="s">
        <v>619</v>
      </c>
      <c r="E557" s="31" t="s">
        <v>620</v>
      </c>
      <c r="F557">
        <v>2003</v>
      </c>
      <c r="G557" t="s">
        <v>563</v>
      </c>
      <c r="H557">
        <v>221</v>
      </c>
      <c r="I557">
        <v>331400</v>
      </c>
      <c r="J557" t="s">
        <v>50</v>
      </c>
      <c r="K557" s="26" t="s">
        <v>458</v>
      </c>
      <c r="L557" t="b">
        <v>1</v>
      </c>
      <c r="M557" s="20" t="s">
        <v>1119</v>
      </c>
      <c r="N557" s="26">
        <v>169</v>
      </c>
      <c r="O557" t="s">
        <v>375</v>
      </c>
      <c r="P557">
        <v>66.974999999999994</v>
      </c>
      <c r="Q557">
        <v>-160.42277780000001</v>
      </c>
      <c r="S557" t="s">
        <v>21</v>
      </c>
      <c r="T557" s="40">
        <v>0.44869999999999993</v>
      </c>
      <c r="U557" s="40">
        <v>0.22300000000000006</v>
      </c>
      <c r="V557">
        <v>292.24100220000003</v>
      </c>
      <c r="W557">
        <v>651.30600000000015</v>
      </c>
      <c r="X557">
        <v>133</v>
      </c>
      <c r="Y557">
        <v>223.93181159999997</v>
      </c>
      <c r="Z557">
        <v>499.06800000000004</v>
      </c>
      <c r="AA557">
        <v>12</v>
      </c>
      <c r="AI557">
        <v>233.22999999999996</v>
      </c>
      <c r="AJ557">
        <v>17</v>
      </c>
      <c r="AK557">
        <v>18.803000000000004</v>
      </c>
      <c r="AL557">
        <v>3</v>
      </c>
      <c r="AM557">
        <v>0</v>
      </c>
      <c r="AN557">
        <v>0</v>
      </c>
      <c r="AO557" s="30">
        <v>113.08720709999996</v>
      </c>
      <c r="AP557" s="30">
        <v>252.03299999999996</v>
      </c>
      <c r="AQ557" s="30">
        <v>20</v>
      </c>
      <c r="AR557">
        <v>629.26002089999997</v>
      </c>
      <c r="AS557" s="20">
        <v>1402.4069999999997</v>
      </c>
      <c r="AT557">
        <v>164</v>
      </c>
      <c r="AU557">
        <v>12</v>
      </c>
      <c r="AV557" t="s">
        <v>1510</v>
      </c>
    </row>
    <row r="558" spans="1:48" hidden="1" x14ac:dyDescent="0.25">
      <c r="A558" t="s">
        <v>801</v>
      </c>
      <c r="B558" t="s">
        <v>182</v>
      </c>
      <c r="C558" t="s">
        <v>182</v>
      </c>
      <c r="D558" t="s">
        <v>803</v>
      </c>
      <c r="E558" s="31" t="s">
        <v>804</v>
      </c>
      <c r="F558">
        <v>2003</v>
      </c>
      <c r="G558" t="s">
        <v>802</v>
      </c>
      <c r="H558">
        <v>9897</v>
      </c>
      <c r="I558">
        <v>332070</v>
      </c>
      <c r="J558" t="s">
        <v>181</v>
      </c>
      <c r="K558" s="26" t="s">
        <v>458</v>
      </c>
      <c r="L558" t="b">
        <v>1</v>
      </c>
      <c r="M558" s="20" t="s">
        <v>1118</v>
      </c>
      <c r="N558" s="26">
        <v>289</v>
      </c>
      <c r="O558" t="s">
        <v>375</v>
      </c>
      <c r="P558">
        <v>55.061666700000004</v>
      </c>
      <c r="Q558">
        <v>-162.31027779999999</v>
      </c>
      <c r="S558" t="s">
        <v>21</v>
      </c>
      <c r="T558" s="40">
        <v>0.19999999999999998</v>
      </c>
      <c r="U558" s="40">
        <v>0.14165</v>
      </c>
      <c r="V558">
        <v>161.73519999999999</v>
      </c>
      <c r="W558">
        <v>808.67600000000004</v>
      </c>
      <c r="X558">
        <v>180</v>
      </c>
      <c r="Y558">
        <v>285.27520000000004</v>
      </c>
      <c r="Z558">
        <v>1426.3760000000002</v>
      </c>
      <c r="AA558">
        <v>58</v>
      </c>
      <c r="AI558">
        <v>855.42700000000013</v>
      </c>
      <c r="AJ558">
        <v>28</v>
      </c>
      <c r="AK558">
        <v>41.138999999999996</v>
      </c>
      <c r="AL558">
        <v>1</v>
      </c>
      <c r="AM558">
        <v>229.18399999999997</v>
      </c>
      <c r="AN558">
        <v>27</v>
      </c>
      <c r="AO558" s="30">
        <v>179.31320000000002</v>
      </c>
      <c r="AP558" s="30">
        <v>896.56600000000014</v>
      </c>
      <c r="AQ558" s="30">
        <v>29</v>
      </c>
      <c r="AR558">
        <v>626.32360000000006</v>
      </c>
      <c r="AS558" s="20">
        <v>3360.8019999999997</v>
      </c>
      <c r="AT558">
        <v>294</v>
      </c>
      <c r="AU558">
        <v>6</v>
      </c>
      <c r="AV558" t="s">
        <v>1510</v>
      </c>
    </row>
    <row r="559" spans="1:48" hidden="1" x14ac:dyDescent="0.25">
      <c r="A559" t="s">
        <v>983</v>
      </c>
      <c r="B559" t="s">
        <v>184</v>
      </c>
      <c r="C559" t="s">
        <v>184</v>
      </c>
      <c r="D559" t="s">
        <v>985</v>
      </c>
      <c r="E559" s="31" t="s">
        <v>986</v>
      </c>
      <c r="F559">
        <v>2003</v>
      </c>
      <c r="G559" t="s">
        <v>984</v>
      </c>
      <c r="H559" t="s">
        <v>582</v>
      </c>
      <c r="I559">
        <v>332080</v>
      </c>
      <c r="J559" t="s">
        <v>183</v>
      </c>
      <c r="K559" s="26" t="s">
        <v>458</v>
      </c>
      <c r="L559" t="b">
        <v>1</v>
      </c>
      <c r="M559" s="20" t="s">
        <v>1116</v>
      </c>
      <c r="N559" s="26">
        <v>446</v>
      </c>
      <c r="O559" t="s">
        <v>375</v>
      </c>
      <c r="P559">
        <v>59.938888900000002</v>
      </c>
      <c r="Q559">
        <v>-164.04138889999999</v>
      </c>
      <c r="S559" t="s">
        <v>21</v>
      </c>
      <c r="T559" s="40">
        <v>0.38208333333333339</v>
      </c>
      <c r="U559" s="40">
        <v>0.21927500000000003</v>
      </c>
      <c r="V559">
        <v>330.7978158333334</v>
      </c>
      <c r="W559">
        <v>865.77400000000011</v>
      </c>
      <c r="X559">
        <v>151</v>
      </c>
      <c r="Y559">
        <v>143.48184375000002</v>
      </c>
      <c r="Z559">
        <v>375.52499999999998</v>
      </c>
      <c r="AA559">
        <v>24</v>
      </c>
      <c r="AI559">
        <v>229.77700000000002</v>
      </c>
      <c r="AJ559">
        <v>7</v>
      </c>
      <c r="AK559">
        <v>92.353999999999999</v>
      </c>
      <c r="AL559">
        <v>7</v>
      </c>
      <c r="AM559">
        <v>29.221999999999998</v>
      </c>
      <c r="AN559">
        <v>53</v>
      </c>
      <c r="AO559" s="30">
        <v>123.08088625000003</v>
      </c>
      <c r="AP559" s="30">
        <v>322.13100000000003</v>
      </c>
      <c r="AQ559" s="30">
        <v>14</v>
      </c>
      <c r="AR559">
        <v>597.36054583333339</v>
      </c>
      <c r="AS559" s="20">
        <v>1592.6520000000003</v>
      </c>
      <c r="AT559">
        <v>239</v>
      </c>
      <c r="AU559">
        <v>12</v>
      </c>
      <c r="AV559" t="s">
        <v>1510</v>
      </c>
    </row>
    <row r="560" spans="1:48" hidden="1" x14ac:dyDescent="0.25">
      <c r="A560" t="s">
        <v>621</v>
      </c>
      <c r="B560" t="s">
        <v>70</v>
      </c>
      <c r="C560" t="s">
        <v>70</v>
      </c>
      <c r="D560" t="s">
        <v>622</v>
      </c>
      <c r="E560" s="31" t="s">
        <v>623</v>
      </c>
      <c r="F560">
        <v>2003</v>
      </c>
      <c r="G560" t="s">
        <v>563</v>
      </c>
      <c r="H560">
        <v>221</v>
      </c>
      <c r="I560">
        <v>331410</v>
      </c>
      <c r="J560" t="s">
        <v>50</v>
      </c>
      <c r="K560" s="26" t="s">
        <v>458</v>
      </c>
      <c r="L560" t="b">
        <v>1</v>
      </c>
      <c r="M560" s="20" t="s">
        <v>1119</v>
      </c>
      <c r="N560" s="26">
        <v>169</v>
      </c>
      <c r="O560" t="s">
        <v>375</v>
      </c>
      <c r="P560">
        <v>67.726944399999994</v>
      </c>
      <c r="Q560">
        <v>-164.53333330000001</v>
      </c>
      <c r="S560" t="s">
        <v>21</v>
      </c>
      <c r="T560" s="40">
        <v>0.44415833333333327</v>
      </c>
      <c r="U560" s="40">
        <v>0.2226083333333333</v>
      </c>
      <c r="V560">
        <v>197.69620664166661</v>
      </c>
      <c r="W560">
        <v>445.10299999999995</v>
      </c>
      <c r="X560">
        <v>89</v>
      </c>
      <c r="Y560">
        <v>215.5726912416666</v>
      </c>
      <c r="Z560">
        <v>485.35099999999994</v>
      </c>
      <c r="AA560">
        <v>8</v>
      </c>
      <c r="AI560">
        <v>118.419</v>
      </c>
      <c r="AJ560">
        <v>7</v>
      </c>
      <c r="AK560">
        <v>50.936</v>
      </c>
      <c r="AL560">
        <v>6</v>
      </c>
      <c r="AM560">
        <v>0</v>
      </c>
      <c r="AN560">
        <v>0</v>
      </c>
      <c r="AO560" s="30">
        <v>75.220434541666648</v>
      </c>
      <c r="AP560" s="30">
        <v>169.35499999999999</v>
      </c>
      <c r="AQ560" s="30">
        <v>13</v>
      </c>
      <c r="AR560">
        <v>488.48933242499987</v>
      </c>
      <c r="AS560" s="20">
        <v>1099.8089999999997</v>
      </c>
      <c r="AT560">
        <v>109</v>
      </c>
      <c r="AU560">
        <v>12</v>
      </c>
      <c r="AV560" t="s">
        <v>1510</v>
      </c>
    </row>
    <row r="561" spans="1:48" hidden="1" x14ac:dyDescent="0.25">
      <c r="A561" t="s">
        <v>429</v>
      </c>
      <c r="B561" t="s">
        <v>41</v>
      </c>
      <c r="C561" t="s">
        <v>41</v>
      </c>
      <c r="D561" t="s">
        <v>424</v>
      </c>
      <c r="E561" s="31" t="s">
        <v>422</v>
      </c>
      <c r="F561">
        <v>2003</v>
      </c>
      <c r="G561" t="s">
        <v>380</v>
      </c>
      <c r="H561">
        <v>219</v>
      </c>
      <c r="I561">
        <v>331155</v>
      </c>
      <c r="J561" t="s">
        <v>30</v>
      </c>
      <c r="K561" s="26" t="s">
        <v>374</v>
      </c>
      <c r="L561" t="b">
        <v>1</v>
      </c>
      <c r="M561" s="20" t="s">
        <v>1116</v>
      </c>
      <c r="N561" s="26">
        <v>2</v>
      </c>
      <c r="O561" t="s">
        <v>375</v>
      </c>
      <c r="P561">
        <v>55.552222200000003</v>
      </c>
      <c r="Q561">
        <v>-133.09583330000001</v>
      </c>
      <c r="S561" t="s">
        <v>21</v>
      </c>
      <c r="T561" s="40">
        <v>0.1942666666666667</v>
      </c>
      <c r="U561" s="40">
        <v>0.15554999999999999</v>
      </c>
      <c r="V561">
        <v>354.74550333333337</v>
      </c>
      <c r="W561">
        <v>1826.0749999999998</v>
      </c>
      <c r="X561">
        <v>329</v>
      </c>
      <c r="Y561">
        <v>876.10789293333369</v>
      </c>
      <c r="Z561">
        <v>4509.8210000000008</v>
      </c>
      <c r="AA561">
        <v>110</v>
      </c>
      <c r="AI561">
        <v>242.08</v>
      </c>
      <c r="AJ561">
        <v>20</v>
      </c>
      <c r="AK561">
        <v>529.11899999999991</v>
      </c>
      <c r="AL561">
        <v>15</v>
      </c>
      <c r="AM561">
        <v>0</v>
      </c>
      <c r="AN561">
        <v>0</v>
      </c>
      <c r="AO561" s="30">
        <v>149.81825906666668</v>
      </c>
      <c r="AP561" s="30">
        <v>771.19899999999996</v>
      </c>
      <c r="AQ561" s="30">
        <v>35</v>
      </c>
      <c r="AR561">
        <v>1380.6716553333338</v>
      </c>
      <c r="AS561" s="20">
        <v>7107.0950000000003</v>
      </c>
      <c r="AT561">
        <v>468</v>
      </c>
      <c r="AU561">
        <v>12</v>
      </c>
      <c r="AV561" t="s">
        <v>1510</v>
      </c>
    </row>
    <row r="562" spans="1:48" hidden="1" x14ac:dyDescent="0.25">
      <c r="A562" t="s">
        <v>747</v>
      </c>
      <c r="B562" t="s">
        <v>176</v>
      </c>
      <c r="C562" t="s">
        <v>176</v>
      </c>
      <c r="D562" t="s">
        <v>399</v>
      </c>
      <c r="E562" s="31" t="s">
        <v>400</v>
      </c>
      <c r="F562">
        <v>2003</v>
      </c>
      <c r="G562" t="s">
        <v>743</v>
      </c>
      <c r="H562">
        <v>18963</v>
      </c>
      <c r="I562">
        <v>332700</v>
      </c>
      <c r="J562" t="s">
        <v>171</v>
      </c>
      <c r="K562" s="26" t="s">
        <v>458</v>
      </c>
      <c r="L562" t="b">
        <v>1</v>
      </c>
      <c r="M562" s="20" t="s">
        <v>1119</v>
      </c>
      <c r="N562" s="26">
        <v>240</v>
      </c>
      <c r="O562" t="s">
        <v>375</v>
      </c>
      <c r="P562">
        <v>59.403888899999998</v>
      </c>
      <c r="Q562">
        <v>-135.88444440000001</v>
      </c>
      <c r="S562" t="s">
        <v>21</v>
      </c>
      <c r="T562" s="40">
        <v>0.32894166666666674</v>
      </c>
      <c r="U562" s="40">
        <v>0.16747500000000001</v>
      </c>
      <c r="V562">
        <v>79.191061541666684</v>
      </c>
      <c r="W562">
        <v>240.745</v>
      </c>
      <c r="X562">
        <v>51</v>
      </c>
      <c r="Y562">
        <v>21.702255400000006</v>
      </c>
      <c r="Z562">
        <v>65.975999999999999</v>
      </c>
      <c r="AA562">
        <v>4</v>
      </c>
      <c r="AI562">
        <v>32.177999999999997</v>
      </c>
      <c r="AJ562">
        <v>7</v>
      </c>
      <c r="AK562">
        <v>0</v>
      </c>
      <c r="AL562">
        <v>0</v>
      </c>
      <c r="AM562">
        <v>0</v>
      </c>
      <c r="AN562">
        <v>0</v>
      </c>
      <c r="AO562" s="30">
        <v>10.584684950000002</v>
      </c>
      <c r="AP562" s="30">
        <v>32.177999999999997</v>
      </c>
      <c r="AQ562" s="30">
        <v>7</v>
      </c>
      <c r="AR562">
        <v>111.47800189166669</v>
      </c>
      <c r="AS562" s="20">
        <v>338.89899999999994</v>
      </c>
      <c r="AT562">
        <v>61</v>
      </c>
      <c r="AU562">
        <v>12</v>
      </c>
      <c r="AV562" t="s">
        <v>1510</v>
      </c>
    </row>
    <row r="563" spans="1:48" hidden="1" x14ac:dyDescent="0.25">
      <c r="A563" t="s">
        <v>704</v>
      </c>
      <c r="B563" t="s">
        <v>186</v>
      </c>
      <c r="C563" t="s">
        <v>186</v>
      </c>
      <c r="D563" t="s">
        <v>702</v>
      </c>
      <c r="E563" s="31" t="s">
        <v>703</v>
      </c>
      <c r="F563">
        <v>2003</v>
      </c>
      <c r="G563" t="s">
        <v>941</v>
      </c>
      <c r="H563" t="s">
        <v>582</v>
      </c>
      <c r="I563">
        <v>332090</v>
      </c>
      <c r="J563" t="s">
        <v>185</v>
      </c>
      <c r="K563" s="26" t="s">
        <v>458</v>
      </c>
      <c r="L563" t="b">
        <v>1</v>
      </c>
      <c r="M563" s="20" t="s">
        <v>1119</v>
      </c>
      <c r="N563" s="26">
        <v>407</v>
      </c>
      <c r="O563" t="s">
        <v>489</v>
      </c>
      <c r="P563">
        <v>66.907222200000007</v>
      </c>
      <c r="Q563">
        <v>-156.8811111</v>
      </c>
      <c r="S563" t="s">
        <v>21</v>
      </c>
      <c r="T563" s="40">
        <v>0.53000000000000014</v>
      </c>
      <c r="U563" s="40">
        <v>0.29080833333333328</v>
      </c>
      <c r="V563">
        <v>73.407120000000035</v>
      </c>
      <c r="W563">
        <v>138.50400000000002</v>
      </c>
      <c r="X563">
        <v>34</v>
      </c>
      <c r="Y563">
        <v>98.210060000000027</v>
      </c>
      <c r="Z563">
        <v>185.30199999999999</v>
      </c>
      <c r="AA563">
        <v>18</v>
      </c>
      <c r="AI563">
        <v>170.81199999999998</v>
      </c>
      <c r="AJ563">
        <v>6</v>
      </c>
      <c r="AK563">
        <v>5.2050000000000001</v>
      </c>
      <c r="AL563">
        <v>2</v>
      </c>
      <c r="AM563">
        <v>0</v>
      </c>
      <c r="AN563">
        <v>0</v>
      </c>
      <c r="AO563" s="30">
        <v>93.289010000000019</v>
      </c>
      <c r="AP563" s="30">
        <v>176.017</v>
      </c>
      <c r="AQ563" s="30">
        <v>8</v>
      </c>
      <c r="AR563">
        <v>264.90619000000009</v>
      </c>
      <c r="AS563" s="20">
        <v>499.82299999999998</v>
      </c>
      <c r="AT563">
        <v>56</v>
      </c>
      <c r="AU563">
        <v>12</v>
      </c>
      <c r="AV563" t="s">
        <v>1510</v>
      </c>
    </row>
    <row r="564" spans="1:48" hidden="1" x14ac:dyDescent="0.25">
      <c r="A564" t="s">
        <v>1019</v>
      </c>
      <c r="B564" t="s">
        <v>191</v>
      </c>
      <c r="C564" t="s">
        <v>191</v>
      </c>
      <c r="D564" t="s">
        <v>1021</v>
      </c>
      <c r="E564" s="31" t="s">
        <v>1022</v>
      </c>
      <c r="F564">
        <v>2003</v>
      </c>
      <c r="G564" t="s">
        <v>1020</v>
      </c>
      <c r="H564">
        <v>10455</v>
      </c>
      <c r="I564">
        <v>332100</v>
      </c>
      <c r="J564" t="s">
        <v>190</v>
      </c>
      <c r="K564" s="26" t="s">
        <v>458</v>
      </c>
      <c r="L564" t="b">
        <v>1</v>
      </c>
      <c r="M564" s="20" t="s">
        <v>1118</v>
      </c>
      <c r="N564" s="26">
        <v>660</v>
      </c>
      <c r="O564" t="s">
        <v>375</v>
      </c>
      <c r="P564">
        <v>59.439444399999999</v>
      </c>
      <c r="Q564">
        <v>-154.77611110000001</v>
      </c>
      <c r="S564" t="s">
        <v>21</v>
      </c>
      <c r="T564" s="40">
        <v>0.57958333333333323</v>
      </c>
      <c r="U564" s="40">
        <v>0.27705000000000007</v>
      </c>
      <c r="V564">
        <v>97.863225416666666</v>
      </c>
      <c r="W564">
        <v>168.85100000000003</v>
      </c>
      <c r="X564">
        <v>47</v>
      </c>
      <c r="Y564">
        <v>14.447273749999997</v>
      </c>
      <c r="Z564">
        <v>24.927</v>
      </c>
      <c r="AA564">
        <v>4</v>
      </c>
      <c r="AI564">
        <v>51.463999999999999</v>
      </c>
      <c r="AJ564">
        <v>8</v>
      </c>
      <c r="AK564">
        <v>5.91</v>
      </c>
      <c r="AL564">
        <v>2</v>
      </c>
      <c r="AM564">
        <v>0</v>
      </c>
      <c r="AN564">
        <v>0</v>
      </c>
      <c r="AO564" s="30">
        <v>33.253014166666659</v>
      </c>
      <c r="AP564" s="30">
        <v>57.373999999999995</v>
      </c>
      <c r="AQ564" s="30">
        <v>10</v>
      </c>
      <c r="AR564">
        <v>145.56351333333333</v>
      </c>
      <c r="AS564" s="20">
        <v>251.15199999999999</v>
      </c>
      <c r="AT564">
        <v>61</v>
      </c>
      <c r="AU564">
        <v>12</v>
      </c>
      <c r="AV564" t="s">
        <v>1510</v>
      </c>
    </row>
    <row r="565" spans="1:48" hidden="1" x14ac:dyDescent="0.25">
      <c r="A565" t="s">
        <v>1023</v>
      </c>
      <c r="B565" t="s">
        <v>230</v>
      </c>
      <c r="C565" t="s">
        <v>230</v>
      </c>
      <c r="D565" t="s">
        <v>1025</v>
      </c>
      <c r="E565" s="31" t="s">
        <v>1026</v>
      </c>
      <c r="F565">
        <v>2003</v>
      </c>
      <c r="G565" t="s">
        <v>1024</v>
      </c>
      <c r="H565" t="s">
        <v>582</v>
      </c>
      <c r="I565">
        <v>332110</v>
      </c>
      <c r="J565" t="s">
        <v>229</v>
      </c>
      <c r="K565" s="26" t="s">
        <v>458</v>
      </c>
      <c r="L565" t="b">
        <v>1</v>
      </c>
      <c r="M565" s="20" t="s">
        <v>1116</v>
      </c>
      <c r="N565" s="26">
        <v>661</v>
      </c>
      <c r="O565" t="s">
        <v>375</v>
      </c>
      <c r="P565">
        <v>59.728611100000002</v>
      </c>
      <c r="Q565">
        <v>-157.28444440000001</v>
      </c>
      <c r="S565" t="s">
        <v>21</v>
      </c>
      <c r="T565" s="40">
        <v>0.5</v>
      </c>
      <c r="U565" s="40">
        <v>0.30946666666666672</v>
      </c>
      <c r="V565">
        <v>102.31250000000001</v>
      </c>
      <c r="W565">
        <v>204.62500000000003</v>
      </c>
      <c r="X565">
        <v>64</v>
      </c>
      <c r="Y565">
        <v>24.096999999999998</v>
      </c>
      <c r="Z565">
        <v>48.193999999999996</v>
      </c>
      <c r="AA565">
        <v>6</v>
      </c>
      <c r="AI565">
        <v>56.597999999999999</v>
      </c>
      <c r="AJ565">
        <v>7</v>
      </c>
      <c r="AK565">
        <v>102.60899999999999</v>
      </c>
      <c r="AL565">
        <v>13</v>
      </c>
      <c r="AM565">
        <v>0</v>
      </c>
      <c r="AN565">
        <v>0</v>
      </c>
      <c r="AO565" s="30">
        <v>79.603499999999997</v>
      </c>
      <c r="AP565" s="30">
        <v>159.20699999999999</v>
      </c>
      <c r="AQ565" s="30">
        <v>20</v>
      </c>
      <c r="AR565">
        <v>206.01300000000001</v>
      </c>
      <c r="AS565" s="20">
        <v>412.02600000000001</v>
      </c>
      <c r="AT565">
        <v>90</v>
      </c>
      <c r="AU565">
        <v>12</v>
      </c>
      <c r="AV565" t="s">
        <v>1510</v>
      </c>
    </row>
    <row r="566" spans="1:48" hidden="1" x14ac:dyDescent="0.25">
      <c r="A566" t="s">
        <v>933</v>
      </c>
      <c r="B566" t="s">
        <v>260</v>
      </c>
      <c r="C566" t="s">
        <v>260</v>
      </c>
      <c r="D566" t="s">
        <v>935</v>
      </c>
      <c r="E566" s="31" t="s">
        <v>936</v>
      </c>
      <c r="F566">
        <v>2003</v>
      </c>
      <c r="G566" t="s">
        <v>934</v>
      </c>
      <c r="H566" t="s">
        <v>582</v>
      </c>
      <c r="I566">
        <v>332510</v>
      </c>
      <c r="J566" t="s">
        <v>259</v>
      </c>
      <c r="K566" s="26" t="s">
        <v>458</v>
      </c>
      <c r="L566" t="b">
        <v>1</v>
      </c>
      <c r="M566" s="20" t="s">
        <v>1116</v>
      </c>
      <c r="N566" s="26">
        <v>395</v>
      </c>
      <c r="O566" t="s">
        <v>375</v>
      </c>
      <c r="P566">
        <v>59.953273099999997</v>
      </c>
      <c r="Q566">
        <v>-162.8951327</v>
      </c>
      <c r="S566" t="s">
        <v>21</v>
      </c>
      <c r="T566" s="40">
        <v>0.40416666666666673</v>
      </c>
      <c r="U566" s="40">
        <v>0.28796666666666665</v>
      </c>
      <c r="V566">
        <v>185.01295000000005</v>
      </c>
      <c r="W566">
        <v>457.76400000000007</v>
      </c>
      <c r="X566">
        <v>91</v>
      </c>
      <c r="Y566">
        <v>104.75474583333336</v>
      </c>
      <c r="Z566">
        <v>259.18700000000001</v>
      </c>
      <c r="AA566">
        <v>11</v>
      </c>
      <c r="AI566">
        <v>125.27800000000001</v>
      </c>
      <c r="AJ566">
        <v>4</v>
      </c>
      <c r="AK566">
        <v>5.8379999999999992</v>
      </c>
      <c r="AL566">
        <v>3</v>
      </c>
      <c r="AM566">
        <v>19.215</v>
      </c>
      <c r="AN566">
        <v>7</v>
      </c>
      <c r="AO566" s="30">
        <v>52.992716666666681</v>
      </c>
      <c r="AP566" s="30">
        <v>131.11600000000001</v>
      </c>
      <c r="AQ566" s="30">
        <v>7</v>
      </c>
      <c r="AR566">
        <v>342.76041250000009</v>
      </c>
      <c r="AS566" s="20">
        <v>867.28199999999993</v>
      </c>
      <c r="AT566">
        <v>116</v>
      </c>
      <c r="AU566">
        <v>12</v>
      </c>
      <c r="AV566" t="s">
        <v>1510</v>
      </c>
    </row>
    <row r="567" spans="1:48" hidden="1" x14ac:dyDescent="0.25">
      <c r="A567" t="s">
        <v>624</v>
      </c>
      <c r="B567" t="s">
        <v>71</v>
      </c>
      <c r="C567" t="s">
        <v>71</v>
      </c>
      <c r="D567" t="s">
        <v>625</v>
      </c>
      <c r="E567" s="31" t="s">
        <v>626</v>
      </c>
      <c r="F567">
        <v>2003</v>
      </c>
      <c r="G567" t="s">
        <v>799</v>
      </c>
      <c r="H567">
        <v>9898</v>
      </c>
      <c r="I567">
        <v>332120</v>
      </c>
      <c r="J567" t="s">
        <v>800</v>
      </c>
      <c r="K567" s="26" t="s">
        <v>458</v>
      </c>
      <c r="L567" t="b">
        <v>1</v>
      </c>
      <c r="M567" s="20" t="s">
        <v>1118</v>
      </c>
      <c r="N567" s="26">
        <v>285</v>
      </c>
      <c r="O567" t="s">
        <v>489</v>
      </c>
      <c r="P567">
        <v>63.0341667</v>
      </c>
      <c r="Q567">
        <v>-163.55333329999999</v>
      </c>
      <c r="S567" t="s">
        <v>21</v>
      </c>
      <c r="T567" s="40">
        <v>0.29999999999999993</v>
      </c>
      <c r="U567" s="40">
        <v>0.18912499999999999</v>
      </c>
      <c r="V567">
        <v>200.76419999999996</v>
      </c>
      <c r="W567">
        <v>669.21400000000006</v>
      </c>
      <c r="X567">
        <v>150</v>
      </c>
      <c r="Y567">
        <v>200.11109999999996</v>
      </c>
      <c r="Z567">
        <v>667.03700000000003</v>
      </c>
      <c r="AA567">
        <v>11</v>
      </c>
      <c r="AI567">
        <v>161.31500000000003</v>
      </c>
      <c r="AJ567">
        <v>11</v>
      </c>
      <c r="AK567">
        <v>57.540999999999997</v>
      </c>
      <c r="AL567">
        <v>4</v>
      </c>
      <c r="AM567">
        <v>43.035999999999994</v>
      </c>
      <c r="AN567">
        <v>2</v>
      </c>
      <c r="AO567" s="30">
        <v>65.65679999999999</v>
      </c>
      <c r="AP567" s="30">
        <v>218.85600000000002</v>
      </c>
      <c r="AQ567" s="30">
        <v>15</v>
      </c>
      <c r="AR567">
        <v>466.5320999999999</v>
      </c>
      <c r="AS567" s="20">
        <v>1598.1430000000003</v>
      </c>
      <c r="AT567">
        <v>177</v>
      </c>
      <c r="AU567">
        <v>12</v>
      </c>
      <c r="AV567" t="s">
        <v>1510</v>
      </c>
    </row>
    <row r="568" spans="1:48" hidden="1" x14ac:dyDescent="0.25">
      <c r="A568" t="s">
        <v>468</v>
      </c>
      <c r="B568" t="s">
        <v>193</v>
      </c>
      <c r="C568" t="s">
        <v>193</v>
      </c>
      <c r="D568" t="s">
        <v>470</v>
      </c>
      <c r="E568" s="31" t="s">
        <v>471</v>
      </c>
      <c r="F568">
        <v>2003</v>
      </c>
      <c r="G568" t="s">
        <v>469</v>
      </c>
      <c r="H568">
        <v>10451</v>
      </c>
      <c r="I568">
        <v>332130</v>
      </c>
      <c r="J568" t="s">
        <v>192</v>
      </c>
      <c r="K568" s="26" t="s">
        <v>458</v>
      </c>
      <c r="L568" t="b">
        <v>1</v>
      </c>
      <c r="M568" s="20" t="s">
        <v>1118</v>
      </c>
      <c r="N568" s="26">
        <v>17</v>
      </c>
      <c r="O568" t="s">
        <v>375</v>
      </c>
      <c r="P568">
        <v>66.898333300000004</v>
      </c>
      <c r="Q568">
        <v>-162.59666669999999</v>
      </c>
      <c r="S568" t="s">
        <v>21</v>
      </c>
      <c r="T568" s="40">
        <v>0.24569166666666672</v>
      </c>
      <c r="U568" s="40">
        <v>0.16698333333333329</v>
      </c>
      <c r="V568">
        <v>1713.7988801250003</v>
      </c>
      <c r="W568">
        <v>6975.4049999999997</v>
      </c>
      <c r="X568">
        <v>975</v>
      </c>
      <c r="Y568">
        <v>2547.4152265500006</v>
      </c>
      <c r="Z568">
        <v>10368.342000000001</v>
      </c>
      <c r="AA568">
        <v>107</v>
      </c>
      <c r="AI568">
        <v>1822.4929999999999</v>
      </c>
      <c r="AJ568">
        <v>29</v>
      </c>
      <c r="AK568">
        <v>1564.4409999999998</v>
      </c>
      <c r="AL568">
        <v>64</v>
      </c>
      <c r="AM568">
        <v>0</v>
      </c>
      <c r="AN568">
        <v>0</v>
      </c>
      <c r="AO568" s="30">
        <v>832.1414593500001</v>
      </c>
      <c r="AP568" s="30">
        <v>3386.9339999999997</v>
      </c>
      <c r="AQ568" s="30">
        <v>93</v>
      </c>
      <c r="AR568">
        <v>5093.3555660250013</v>
      </c>
      <c r="AS568" s="20">
        <v>20730.681</v>
      </c>
      <c r="AT568">
        <v>1175</v>
      </c>
      <c r="AU568">
        <v>12</v>
      </c>
      <c r="AV568" t="s">
        <v>1510</v>
      </c>
    </row>
    <row r="569" spans="1:48" hidden="1" x14ac:dyDescent="0.25">
      <c r="A569" t="s">
        <v>521</v>
      </c>
      <c r="B569" t="s">
        <v>1120</v>
      </c>
      <c r="C569" t="s">
        <v>524</v>
      </c>
      <c r="D569" t="s">
        <v>525</v>
      </c>
      <c r="E569" s="31" t="s">
        <v>526</v>
      </c>
      <c r="F569">
        <v>2004</v>
      </c>
      <c r="G569" t="s">
        <v>522</v>
      </c>
      <c r="H569">
        <v>26754</v>
      </c>
      <c r="J569" t="s">
        <v>523</v>
      </c>
      <c r="K569" s="26">
        <v>0</v>
      </c>
      <c r="L569" t="b">
        <v>1</v>
      </c>
      <c r="M569" s="20" t="s">
        <v>1118</v>
      </c>
      <c r="N569" s="26">
        <v>91</v>
      </c>
      <c r="O569" t="s">
        <v>375</v>
      </c>
      <c r="P569">
        <v>63.089722199999997</v>
      </c>
      <c r="Q569">
        <v>-145.6130556</v>
      </c>
      <c r="R569" t="s">
        <v>370</v>
      </c>
      <c r="S569" t="s">
        <v>371</v>
      </c>
      <c r="W569">
        <v>3</v>
      </c>
      <c r="X569">
        <v>1</v>
      </c>
      <c r="Y569">
        <v>54</v>
      </c>
      <c r="Z569">
        <v>206</v>
      </c>
      <c r="AA569">
        <v>6</v>
      </c>
      <c r="AB569">
        <v>0</v>
      </c>
      <c r="AC569">
        <v>0</v>
      </c>
      <c r="AD569">
        <v>0</v>
      </c>
      <c r="AE569">
        <v>0</v>
      </c>
      <c r="AF569">
        <v>0</v>
      </c>
      <c r="AG569">
        <v>0</v>
      </c>
      <c r="AO569" s="30">
        <v>0</v>
      </c>
      <c r="AP569" s="30">
        <v>0</v>
      </c>
      <c r="AQ569" s="30">
        <v>0</v>
      </c>
      <c r="AR569">
        <v>54</v>
      </c>
      <c r="AS569" s="20">
        <v>209</v>
      </c>
      <c r="AT569">
        <v>7</v>
      </c>
      <c r="AU569">
        <v>12</v>
      </c>
      <c r="AV569" t="s">
        <v>1131</v>
      </c>
    </row>
    <row r="570" spans="1:48" hidden="1" x14ac:dyDescent="0.25">
      <c r="A570" t="s">
        <v>734</v>
      </c>
      <c r="B570" t="s">
        <v>1123</v>
      </c>
      <c r="C570" t="s">
        <v>367</v>
      </c>
      <c r="D570" t="s">
        <v>368</v>
      </c>
      <c r="E570" s="31" t="s">
        <v>369</v>
      </c>
      <c r="F570">
        <v>2004</v>
      </c>
      <c r="G570" t="s">
        <v>735</v>
      </c>
      <c r="H570">
        <v>19277</v>
      </c>
      <c r="J570" t="s">
        <v>736</v>
      </c>
      <c r="K570" s="26" t="s">
        <v>374</v>
      </c>
      <c r="L570" t="b">
        <v>1</v>
      </c>
      <c r="M570" s="20" t="s">
        <v>1116</v>
      </c>
      <c r="N570" s="26">
        <v>227</v>
      </c>
      <c r="O570" t="s">
        <v>375</v>
      </c>
      <c r="P570">
        <v>70.205555599999997</v>
      </c>
      <c r="Q570">
        <v>-148.51166670000001</v>
      </c>
      <c r="R570" t="s">
        <v>370</v>
      </c>
      <c r="S570" t="s">
        <v>371</v>
      </c>
      <c r="V570">
        <v>0</v>
      </c>
      <c r="W570">
        <v>0</v>
      </c>
      <c r="X570">
        <v>0</v>
      </c>
      <c r="Y570">
        <v>3193</v>
      </c>
      <c r="Z570">
        <v>26183</v>
      </c>
      <c r="AA570">
        <v>54</v>
      </c>
      <c r="AB570">
        <v>0</v>
      </c>
      <c r="AC570">
        <v>0</v>
      </c>
      <c r="AD570">
        <v>0</v>
      </c>
      <c r="AE570">
        <v>0</v>
      </c>
      <c r="AF570">
        <v>0</v>
      </c>
      <c r="AG570">
        <v>0</v>
      </c>
      <c r="AO570" s="30">
        <v>0</v>
      </c>
      <c r="AP570" s="30">
        <v>0</v>
      </c>
      <c r="AQ570" s="30">
        <v>0</v>
      </c>
      <c r="AR570">
        <v>3193</v>
      </c>
      <c r="AS570" s="20">
        <v>26183</v>
      </c>
      <c r="AT570">
        <v>54</v>
      </c>
      <c r="AU570">
        <v>6</v>
      </c>
      <c r="AV570" t="s">
        <v>1131</v>
      </c>
    </row>
    <row r="571" spans="1:48" hidden="1" x14ac:dyDescent="0.25">
      <c r="A571" t="s">
        <v>1103</v>
      </c>
      <c r="B571" t="s">
        <v>1105</v>
      </c>
      <c r="C571" t="s">
        <v>1106</v>
      </c>
      <c r="D571" t="s">
        <v>1107</v>
      </c>
      <c r="E571" s="31" t="s">
        <v>1108</v>
      </c>
      <c r="F571">
        <v>2004</v>
      </c>
      <c r="G571" t="s">
        <v>1104</v>
      </c>
      <c r="H571">
        <v>12385</v>
      </c>
      <c r="J571" t="s">
        <v>1105</v>
      </c>
      <c r="K571" s="26" t="s">
        <v>366</v>
      </c>
      <c r="L571" t="b">
        <v>0</v>
      </c>
      <c r="M571" s="20" t="s">
        <v>1116</v>
      </c>
      <c r="O571" t="s">
        <v>366</v>
      </c>
      <c r="P571">
        <v>55.129166699999999</v>
      </c>
      <c r="Q571">
        <v>-131.5722222</v>
      </c>
      <c r="R571" t="s">
        <v>370</v>
      </c>
      <c r="S571" t="s">
        <v>371</v>
      </c>
      <c r="V571">
        <v>525</v>
      </c>
      <c r="W571">
        <v>5673</v>
      </c>
      <c r="X571">
        <v>539</v>
      </c>
      <c r="Y571">
        <v>851</v>
      </c>
      <c r="Z571">
        <v>7575</v>
      </c>
      <c r="AA571">
        <v>253</v>
      </c>
      <c r="AB571">
        <v>28</v>
      </c>
      <c r="AC571">
        <v>226</v>
      </c>
      <c r="AD571">
        <v>1</v>
      </c>
      <c r="AE571">
        <v>0</v>
      </c>
      <c r="AF571">
        <v>0</v>
      </c>
      <c r="AG571">
        <v>0</v>
      </c>
      <c r="AO571" s="30">
        <v>28</v>
      </c>
      <c r="AP571" s="30">
        <v>226</v>
      </c>
      <c r="AQ571" s="30">
        <v>1</v>
      </c>
      <c r="AR571">
        <v>1404</v>
      </c>
      <c r="AS571" s="20">
        <v>13474</v>
      </c>
      <c r="AT571">
        <v>793</v>
      </c>
      <c r="AU571">
        <v>12</v>
      </c>
      <c r="AV571" t="s">
        <v>1131</v>
      </c>
    </row>
    <row r="572" spans="1:48" hidden="1" x14ac:dyDescent="0.25">
      <c r="A572" t="s">
        <v>548</v>
      </c>
      <c r="B572" t="s">
        <v>1218</v>
      </c>
      <c r="C572" t="s">
        <v>307</v>
      </c>
      <c r="D572" t="s">
        <v>550</v>
      </c>
      <c r="E572" s="31" t="s">
        <v>551</v>
      </c>
      <c r="F572">
        <v>2004</v>
      </c>
      <c r="G572" t="s">
        <v>549</v>
      </c>
      <c r="H572">
        <v>21015</v>
      </c>
      <c r="J572" t="s">
        <v>306</v>
      </c>
      <c r="K572" s="26">
        <v>0</v>
      </c>
      <c r="L572" t="b">
        <v>1</v>
      </c>
      <c r="M572" s="20" t="s">
        <v>1118</v>
      </c>
      <c r="N572" s="26">
        <v>111</v>
      </c>
      <c r="O572" t="s">
        <v>375</v>
      </c>
      <c r="P572">
        <v>56.470833300000002</v>
      </c>
      <c r="Q572">
        <v>-132.37666669999999</v>
      </c>
      <c r="R572" t="s">
        <v>370</v>
      </c>
      <c r="S572" t="s">
        <v>371</v>
      </c>
      <c r="V572">
        <v>847</v>
      </c>
      <c r="W572">
        <v>7384</v>
      </c>
      <c r="X572">
        <v>1040</v>
      </c>
      <c r="Y572">
        <v>1372</v>
      </c>
      <c r="Z572">
        <v>11696</v>
      </c>
      <c r="AA572">
        <v>466</v>
      </c>
      <c r="AB572">
        <v>164</v>
      </c>
      <c r="AC572">
        <v>4318</v>
      </c>
      <c r="AD572">
        <v>2</v>
      </c>
      <c r="AE572">
        <v>0</v>
      </c>
      <c r="AF572">
        <v>0</v>
      </c>
      <c r="AG572">
        <v>0</v>
      </c>
      <c r="AO572" s="30">
        <v>164</v>
      </c>
      <c r="AP572" s="30">
        <v>4318</v>
      </c>
      <c r="AQ572" s="30">
        <v>2</v>
      </c>
      <c r="AR572">
        <v>2383</v>
      </c>
      <c r="AS572" s="20">
        <v>23398</v>
      </c>
      <c r="AT572">
        <v>1508</v>
      </c>
      <c r="AU572">
        <v>12</v>
      </c>
      <c r="AV572" t="s">
        <v>1131</v>
      </c>
    </row>
    <row r="573" spans="1:48" x14ac:dyDescent="0.25">
      <c r="A573" t="s">
        <v>729</v>
      </c>
      <c r="B573" t="s">
        <v>117</v>
      </c>
      <c r="C573" t="s">
        <v>731</v>
      </c>
      <c r="D573" t="s">
        <v>732</v>
      </c>
      <c r="E573" s="31" t="s">
        <v>733</v>
      </c>
      <c r="F573">
        <v>2004</v>
      </c>
      <c r="G573" t="s">
        <v>730</v>
      </c>
      <c r="H573">
        <v>1276</v>
      </c>
      <c r="J573" t="s">
        <v>117</v>
      </c>
      <c r="K573" s="26">
        <v>0</v>
      </c>
      <c r="L573" t="b">
        <v>1</v>
      </c>
      <c r="M573" s="20" t="s">
        <v>1118</v>
      </c>
      <c r="N573" s="26">
        <v>214</v>
      </c>
      <c r="O573" t="s">
        <v>375</v>
      </c>
      <c r="P573">
        <v>71.290555600000005</v>
      </c>
      <c r="Q573">
        <v>-156.7886111</v>
      </c>
      <c r="R573" t="s">
        <v>370</v>
      </c>
      <c r="S573" t="s">
        <v>371</v>
      </c>
      <c r="V573">
        <v>1145</v>
      </c>
      <c r="W573">
        <v>10970</v>
      </c>
      <c r="X573">
        <v>1458</v>
      </c>
      <c r="Y573">
        <v>2667</v>
      </c>
      <c r="Z573">
        <v>30433</v>
      </c>
      <c r="AA573">
        <v>407</v>
      </c>
      <c r="AB573">
        <v>0</v>
      </c>
      <c r="AC573">
        <v>0</v>
      </c>
      <c r="AD573">
        <v>0</v>
      </c>
      <c r="AE573">
        <v>0</v>
      </c>
      <c r="AF573">
        <v>0</v>
      </c>
      <c r="AG573">
        <v>0</v>
      </c>
      <c r="AO573" s="30">
        <v>0</v>
      </c>
      <c r="AP573" s="30">
        <v>0</v>
      </c>
      <c r="AQ573" s="30">
        <v>0</v>
      </c>
      <c r="AR573">
        <v>3812</v>
      </c>
      <c r="AS573" s="20">
        <v>41403</v>
      </c>
      <c r="AT573">
        <v>1865</v>
      </c>
      <c r="AU573">
        <v>4</v>
      </c>
      <c r="AV573" t="s">
        <v>1131</v>
      </c>
    </row>
    <row r="574" spans="1:48" hidden="1" x14ac:dyDescent="0.25">
      <c r="A574" t="s">
        <v>727</v>
      </c>
      <c r="B574" t="s">
        <v>1201</v>
      </c>
      <c r="C574" s="19" t="s">
        <v>254</v>
      </c>
      <c r="D574" s="19" t="s">
        <v>550</v>
      </c>
      <c r="E574" s="21" t="s">
        <v>551</v>
      </c>
      <c r="F574" s="19">
        <v>2004</v>
      </c>
      <c r="G574" s="19" t="s">
        <v>728</v>
      </c>
      <c r="H574" s="19">
        <v>14856</v>
      </c>
      <c r="I574" s="19"/>
      <c r="J574" t="s">
        <v>253</v>
      </c>
      <c r="K574" s="19" t="s">
        <v>458</v>
      </c>
      <c r="L574" s="20" t="b">
        <v>1</v>
      </c>
      <c r="M574" s="20" t="s">
        <v>1118</v>
      </c>
      <c r="N574" s="19">
        <v>212</v>
      </c>
      <c r="O574" s="19" t="s">
        <v>375</v>
      </c>
      <c r="P574" s="20">
        <v>56.811266699999997</v>
      </c>
      <c r="Q574" s="20">
        <v>-132.95124250000001</v>
      </c>
      <c r="R574" s="19" t="s">
        <v>370</v>
      </c>
      <c r="S574" s="19" t="s">
        <v>371</v>
      </c>
      <c r="T574" s="37"/>
      <c r="U574" s="37"/>
      <c r="V574" s="20">
        <v>1282</v>
      </c>
      <c r="W574" s="20">
        <v>13133</v>
      </c>
      <c r="X574" s="20">
        <v>1358</v>
      </c>
      <c r="Y574" s="20">
        <v>696</v>
      </c>
      <c r="Z574" s="20">
        <v>6639</v>
      </c>
      <c r="AA574" s="20">
        <v>589</v>
      </c>
      <c r="AB574" s="20">
        <v>1615</v>
      </c>
      <c r="AC574" s="20">
        <v>16831</v>
      </c>
      <c r="AD574" s="20">
        <v>30</v>
      </c>
      <c r="AE574" s="20">
        <v>0</v>
      </c>
      <c r="AF574" s="20">
        <v>0</v>
      </c>
      <c r="AG574" s="20">
        <v>0</v>
      </c>
      <c r="AH574" s="20"/>
      <c r="AI574" s="20"/>
      <c r="AJ574" s="20"/>
      <c r="AK574" s="20"/>
      <c r="AL574" s="20"/>
      <c r="AM574" s="20"/>
      <c r="AN574" s="20"/>
      <c r="AO574" s="30">
        <v>1615</v>
      </c>
      <c r="AP574" s="30">
        <v>16831</v>
      </c>
      <c r="AQ574" s="30">
        <v>30</v>
      </c>
      <c r="AR574" s="20">
        <v>3593</v>
      </c>
      <c r="AS574" s="20">
        <v>36603</v>
      </c>
      <c r="AT574" s="20">
        <v>1977</v>
      </c>
      <c r="AU574">
        <v>12</v>
      </c>
      <c r="AV574" t="s">
        <v>1131</v>
      </c>
    </row>
    <row r="575" spans="1:48" hidden="1" x14ac:dyDescent="0.25">
      <c r="A575" t="s">
        <v>546</v>
      </c>
      <c r="B575" t="s">
        <v>1202</v>
      </c>
      <c r="C575" t="s">
        <v>268</v>
      </c>
      <c r="D575" t="s">
        <v>453</v>
      </c>
      <c r="E575" s="31" t="s">
        <v>454</v>
      </c>
      <c r="F575">
        <v>2004</v>
      </c>
      <c r="G575" t="s">
        <v>547</v>
      </c>
      <c r="H575">
        <v>16955</v>
      </c>
      <c r="J575" t="s">
        <v>267</v>
      </c>
      <c r="K575" s="26" t="s">
        <v>458</v>
      </c>
      <c r="L575" t="b">
        <v>1</v>
      </c>
      <c r="M575" s="20" t="s">
        <v>1118</v>
      </c>
      <c r="N575" s="26">
        <v>108</v>
      </c>
      <c r="O575" t="s">
        <v>375</v>
      </c>
      <c r="P575">
        <v>60.1041667</v>
      </c>
      <c r="Q575">
        <v>-149.4422222</v>
      </c>
      <c r="R575" t="s">
        <v>370</v>
      </c>
      <c r="S575" t="s">
        <v>371</v>
      </c>
      <c r="V575">
        <v>2160</v>
      </c>
      <c r="W575">
        <v>15799</v>
      </c>
      <c r="X575">
        <v>1924</v>
      </c>
      <c r="Y575">
        <v>1321</v>
      </c>
      <c r="Z575">
        <v>8953</v>
      </c>
      <c r="AA575">
        <v>412</v>
      </c>
      <c r="AB575">
        <v>3314</v>
      </c>
      <c r="AC575">
        <v>30774</v>
      </c>
      <c r="AD575">
        <v>105</v>
      </c>
      <c r="AE575">
        <v>0</v>
      </c>
      <c r="AF575">
        <v>0</v>
      </c>
      <c r="AG575">
        <v>0</v>
      </c>
      <c r="AO575" s="30">
        <v>3314</v>
      </c>
      <c r="AP575" s="30">
        <v>30774</v>
      </c>
      <c r="AQ575" s="30">
        <v>105</v>
      </c>
      <c r="AR575">
        <v>6795</v>
      </c>
      <c r="AS575" s="20">
        <v>55526</v>
      </c>
      <c r="AT575">
        <v>2441</v>
      </c>
      <c r="AU575">
        <v>12</v>
      </c>
      <c r="AV575" t="s">
        <v>1131</v>
      </c>
    </row>
    <row r="576" spans="1:48" hidden="1" x14ac:dyDescent="0.25">
      <c r="A576" t="s">
        <v>455</v>
      </c>
      <c r="B576" t="s">
        <v>457</v>
      </c>
      <c r="C576" t="s">
        <v>138</v>
      </c>
      <c r="D576" t="s">
        <v>459</v>
      </c>
      <c r="E576" s="21" t="s">
        <v>460</v>
      </c>
      <c r="F576" s="19">
        <v>2004</v>
      </c>
      <c r="G576" s="19" t="s">
        <v>456</v>
      </c>
      <c r="H576" s="19">
        <v>4329</v>
      </c>
      <c r="I576" s="19"/>
      <c r="J576" s="20" t="s">
        <v>457</v>
      </c>
      <c r="K576" s="19" t="s">
        <v>458</v>
      </c>
      <c r="L576" s="20" t="b">
        <v>1</v>
      </c>
      <c r="M576" s="20" t="s">
        <v>1116</v>
      </c>
      <c r="N576" s="19">
        <v>10</v>
      </c>
      <c r="O576" s="19" t="s">
        <v>375</v>
      </c>
      <c r="P576">
        <v>61.130833299999999</v>
      </c>
      <c r="Q576">
        <v>-146.34833330000001</v>
      </c>
      <c r="R576" s="19" t="s">
        <v>370</v>
      </c>
      <c r="S576" s="19" t="s">
        <v>371</v>
      </c>
      <c r="T576" s="37"/>
      <c r="U576" s="37"/>
      <c r="V576" s="22">
        <v>3385</v>
      </c>
      <c r="W576" s="22">
        <v>18552</v>
      </c>
      <c r="X576" s="22">
        <v>2889</v>
      </c>
      <c r="Y576" s="20">
        <v>7594</v>
      </c>
      <c r="Z576" s="20">
        <v>46722</v>
      </c>
      <c r="AA576" s="20">
        <v>754</v>
      </c>
      <c r="AB576" s="22">
        <v>1385</v>
      </c>
      <c r="AC576" s="22">
        <v>11704</v>
      </c>
      <c r="AD576" s="22">
        <v>1</v>
      </c>
      <c r="AE576" s="22">
        <v>0</v>
      </c>
      <c r="AF576" s="22">
        <v>0</v>
      </c>
      <c r="AG576" s="22">
        <v>0</v>
      </c>
      <c r="AH576" s="22"/>
      <c r="AI576" s="22"/>
      <c r="AJ576" s="22"/>
      <c r="AK576" s="22"/>
      <c r="AL576" s="22"/>
      <c r="AM576" s="22"/>
      <c r="AN576" s="22"/>
      <c r="AO576" s="30">
        <v>1385</v>
      </c>
      <c r="AP576" s="30">
        <v>11704</v>
      </c>
      <c r="AQ576" s="30">
        <v>1</v>
      </c>
      <c r="AR576" s="20">
        <v>12364</v>
      </c>
      <c r="AS576" s="20">
        <v>76978</v>
      </c>
      <c r="AT576" s="20">
        <v>3644</v>
      </c>
      <c r="AU576">
        <v>12</v>
      </c>
      <c r="AV576" t="s">
        <v>1131</v>
      </c>
    </row>
    <row r="577" spans="1:48" hidden="1" x14ac:dyDescent="0.25">
      <c r="A577" t="s">
        <v>531</v>
      </c>
      <c r="B577" t="s">
        <v>270</v>
      </c>
      <c r="C577" s="19" t="s">
        <v>271</v>
      </c>
      <c r="D577" s="19" t="s">
        <v>534</v>
      </c>
      <c r="E577" s="21" t="s">
        <v>535</v>
      </c>
      <c r="F577" s="19">
        <v>2004</v>
      </c>
      <c r="G577" s="19" t="s">
        <v>532</v>
      </c>
      <c r="H577" s="19">
        <v>17271</v>
      </c>
      <c r="I577" s="19"/>
      <c r="J577" s="20" t="s">
        <v>533</v>
      </c>
      <c r="K577" s="19">
        <v>0</v>
      </c>
      <c r="L577" s="20" t="b">
        <v>1</v>
      </c>
      <c r="M577" s="20" t="s">
        <v>1118</v>
      </c>
      <c r="N577" s="19">
        <v>100</v>
      </c>
      <c r="O577" s="19" t="s">
        <v>375</v>
      </c>
      <c r="P577" s="20">
        <v>57.0530556</v>
      </c>
      <c r="Q577" s="20">
        <v>-135.33000000000001</v>
      </c>
      <c r="R577" s="19" t="s">
        <v>370</v>
      </c>
      <c r="S577" s="19" t="s">
        <v>371</v>
      </c>
      <c r="T577" s="37"/>
      <c r="U577" s="37"/>
      <c r="V577" s="20">
        <v>3723</v>
      </c>
      <c r="W577" s="20">
        <v>39761</v>
      </c>
      <c r="X577" s="20">
        <v>3481</v>
      </c>
      <c r="Y577" s="20">
        <v>4984</v>
      </c>
      <c r="Z577" s="20">
        <v>54181</v>
      </c>
      <c r="AA577" s="20">
        <v>1541</v>
      </c>
      <c r="AB577" s="20">
        <v>114</v>
      </c>
      <c r="AC577" s="20">
        <v>1827</v>
      </c>
      <c r="AD577" s="20">
        <v>1</v>
      </c>
      <c r="AE577" s="20">
        <v>0</v>
      </c>
      <c r="AF577" s="20">
        <v>0</v>
      </c>
      <c r="AG577" s="20">
        <v>0</v>
      </c>
      <c r="AH577" s="20"/>
      <c r="AI577" s="20"/>
      <c r="AJ577" s="20"/>
      <c r="AK577" s="20"/>
      <c r="AL577" s="20"/>
      <c r="AM577" s="20"/>
      <c r="AN577" s="20"/>
      <c r="AO577" s="30">
        <v>114</v>
      </c>
      <c r="AP577" s="30">
        <v>1827</v>
      </c>
      <c r="AQ577" s="30">
        <v>1</v>
      </c>
      <c r="AR577" s="20">
        <v>8821</v>
      </c>
      <c r="AS577" s="20">
        <v>95769</v>
      </c>
      <c r="AT577" s="20">
        <v>5023</v>
      </c>
      <c r="AU577" s="22">
        <v>12</v>
      </c>
      <c r="AV577" t="s">
        <v>1131</v>
      </c>
    </row>
    <row r="578" spans="1:48" hidden="1" x14ac:dyDescent="0.25">
      <c r="A578" t="s">
        <v>464</v>
      </c>
      <c r="B578" t="s">
        <v>187</v>
      </c>
      <c r="C578" s="19" t="s">
        <v>188</v>
      </c>
      <c r="D578" s="19" t="s">
        <v>466</v>
      </c>
      <c r="E578" s="21" t="s">
        <v>467</v>
      </c>
      <c r="F578" s="19">
        <v>2004</v>
      </c>
      <c r="G578" s="19" t="s">
        <v>465</v>
      </c>
      <c r="H578" s="19">
        <v>10433</v>
      </c>
      <c r="I578" s="19"/>
      <c r="J578" t="s">
        <v>187</v>
      </c>
      <c r="K578" s="19" t="s">
        <v>374</v>
      </c>
      <c r="L578" s="20" t="b">
        <v>1</v>
      </c>
      <c r="M578" s="20" t="s">
        <v>1119</v>
      </c>
      <c r="N578" s="19">
        <v>16</v>
      </c>
      <c r="O578" s="19" t="s">
        <v>375</v>
      </c>
      <c r="P578" s="20">
        <v>57.79</v>
      </c>
      <c r="Q578" s="20">
        <v>-152.40722220000001</v>
      </c>
      <c r="R578" s="19" t="s">
        <v>370</v>
      </c>
      <c r="S578" s="19" t="s">
        <v>371</v>
      </c>
      <c r="T578" s="37"/>
      <c r="U578" s="37"/>
      <c r="V578" s="20">
        <v>5289</v>
      </c>
      <c r="W578" s="20">
        <v>32286</v>
      </c>
      <c r="X578" s="20">
        <v>4560</v>
      </c>
      <c r="Y578" s="20">
        <v>3372</v>
      </c>
      <c r="Z578" s="20">
        <v>21558</v>
      </c>
      <c r="AA578" s="20">
        <v>1084</v>
      </c>
      <c r="AB578" s="20">
        <v>10939</v>
      </c>
      <c r="AC578" s="20">
        <v>74668</v>
      </c>
      <c r="AD578" s="20">
        <v>92</v>
      </c>
      <c r="AE578" s="20">
        <v>0</v>
      </c>
      <c r="AF578" s="20">
        <v>0</v>
      </c>
      <c r="AG578" s="20">
        <v>0</v>
      </c>
      <c r="AH578" s="20"/>
      <c r="AI578" s="20"/>
      <c r="AJ578" s="20"/>
      <c r="AK578" s="20"/>
      <c r="AL578" s="20"/>
      <c r="AM578" s="20"/>
      <c r="AN578" s="20"/>
      <c r="AO578" s="30">
        <v>10939</v>
      </c>
      <c r="AP578" s="30">
        <v>74668</v>
      </c>
      <c r="AQ578" s="30">
        <v>92</v>
      </c>
      <c r="AR578" s="20">
        <v>19600</v>
      </c>
      <c r="AS578" s="20">
        <v>128512</v>
      </c>
      <c r="AT578" s="20">
        <v>5736</v>
      </c>
      <c r="AU578" s="22">
        <v>12</v>
      </c>
      <c r="AV578" t="s">
        <v>1131</v>
      </c>
    </row>
    <row r="579" spans="1:48" hidden="1" x14ac:dyDescent="0.25">
      <c r="A579" t="s">
        <v>536</v>
      </c>
      <c r="B579" t="s">
        <v>179</v>
      </c>
      <c r="C579" t="s">
        <v>180</v>
      </c>
      <c r="D579" t="s">
        <v>538</v>
      </c>
      <c r="E579" s="31" t="s">
        <v>539</v>
      </c>
      <c r="F579">
        <v>2004</v>
      </c>
      <c r="G579" t="s">
        <v>537</v>
      </c>
      <c r="H579">
        <v>10210</v>
      </c>
      <c r="J579" t="s">
        <v>179</v>
      </c>
      <c r="K579" s="26">
        <v>0</v>
      </c>
      <c r="L579" t="b">
        <v>1</v>
      </c>
      <c r="M579" s="20" t="s">
        <v>1118</v>
      </c>
      <c r="N579" s="26">
        <v>103</v>
      </c>
      <c r="O579" t="s">
        <v>375</v>
      </c>
      <c r="P579">
        <v>55.342222200000002</v>
      </c>
      <c r="Q579">
        <v>-131.64611110000001</v>
      </c>
      <c r="R579" t="s">
        <v>370</v>
      </c>
      <c r="S579" t="s">
        <v>371</v>
      </c>
      <c r="V579">
        <v>5639</v>
      </c>
      <c r="W579">
        <v>59636</v>
      </c>
      <c r="X579">
        <v>6043</v>
      </c>
      <c r="Y579">
        <v>5949</v>
      </c>
      <c r="Z579">
        <v>65417</v>
      </c>
      <c r="AA579">
        <v>1103</v>
      </c>
      <c r="AB579">
        <v>1527</v>
      </c>
      <c r="AC579">
        <v>20587</v>
      </c>
      <c r="AD579">
        <v>15</v>
      </c>
      <c r="AE579">
        <v>0</v>
      </c>
      <c r="AF579">
        <v>0</v>
      </c>
      <c r="AG579">
        <v>0</v>
      </c>
      <c r="AO579" s="30">
        <v>1527</v>
      </c>
      <c r="AP579" s="30">
        <v>20587</v>
      </c>
      <c r="AQ579" s="30">
        <v>15</v>
      </c>
      <c r="AR579">
        <v>13115</v>
      </c>
      <c r="AS579" s="20">
        <v>145640</v>
      </c>
      <c r="AT579">
        <v>7161</v>
      </c>
      <c r="AU579" s="22">
        <v>12</v>
      </c>
      <c r="AV579" t="s">
        <v>1131</v>
      </c>
    </row>
    <row r="580" spans="1:48" hidden="1" x14ac:dyDescent="0.25">
      <c r="A580" t="s">
        <v>372</v>
      </c>
      <c r="B580" t="s">
        <v>1115</v>
      </c>
      <c r="C580" t="s">
        <v>29</v>
      </c>
      <c r="D580" t="s">
        <v>376</v>
      </c>
      <c r="E580" s="31" t="s">
        <v>377</v>
      </c>
      <c r="F580">
        <v>2004</v>
      </c>
      <c r="G580" t="s">
        <v>373</v>
      </c>
      <c r="H580">
        <v>213</v>
      </c>
      <c r="J580" t="s">
        <v>28</v>
      </c>
      <c r="K580" s="26" t="s">
        <v>374</v>
      </c>
      <c r="L580" t="b">
        <v>1</v>
      </c>
      <c r="M580" s="20" t="s">
        <v>1116</v>
      </c>
      <c r="N580" s="26">
        <v>1</v>
      </c>
      <c r="O580" t="s">
        <v>375</v>
      </c>
      <c r="P580">
        <v>58.301944399999996</v>
      </c>
      <c r="Q580">
        <v>-134.4197222</v>
      </c>
      <c r="R580" t="s">
        <v>370</v>
      </c>
      <c r="S580" t="s">
        <v>371</v>
      </c>
      <c r="V580">
        <v>12515</v>
      </c>
      <c r="W580">
        <v>130627</v>
      </c>
      <c r="X580">
        <v>13196</v>
      </c>
      <c r="Y580">
        <v>9233</v>
      </c>
      <c r="Z580">
        <v>122268</v>
      </c>
      <c r="AA580">
        <v>2096</v>
      </c>
      <c r="AB580">
        <v>3890</v>
      </c>
      <c r="AC580">
        <v>54617</v>
      </c>
      <c r="AD580">
        <v>100</v>
      </c>
      <c r="AE580">
        <v>0</v>
      </c>
      <c r="AF580">
        <v>0</v>
      </c>
      <c r="AG580">
        <v>0</v>
      </c>
      <c r="AO580" s="30">
        <v>3890</v>
      </c>
      <c r="AP580" s="30">
        <v>54617</v>
      </c>
      <c r="AQ580" s="30">
        <v>100</v>
      </c>
      <c r="AR580">
        <v>25638</v>
      </c>
      <c r="AS580" s="20">
        <v>307512</v>
      </c>
      <c r="AT580">
        <v>15392</v>
      </c>
      <c r="AU580" s="22">
        <v>12</v>
      </c>
      <c r="AV580" t="s">
        <v>1131</v>
      </c>
    </row>
    <row r="581" spans="1:48" hidden="1" x14ac:dyDescent="0.25">
      <c r="A581" t="s">
        <v>552</v>
      </c>
      <c r="B581" t="s">
        <v>1117</v>
      </c>
      <c r="C581" t="s">
        <v>107</v>
      </c>
      <c r="D581" t="s">
        <v>453</v>
      </c>
      <c r="E581" s="31" t="s">
        <v>454</v>
      </c>
      <c r="F581">
        <v>2004</v>
      </c>
      <c r="G581" t="s">
        <v>553</v>
      </c>
      <c r="H581">
        <v>599</v>
      </c>
      <c r="J581" t="s">
        <v>106</v>
      </c>
      <c r="K581" s="26" t="s">
        <v>374</v>
      </c>
      <c r="L581" t="b">
        <v>1</v>
      </c>
      <c r="M581" s="20" t="s">
        <v>1118</v>
      </c>
      <c r="N581" s="26">
        <v>121</v>
      </c>
      <c r="O581" t="s">
        <v>375</v>
      </c>
      <c r="P581">
        <v>61.2180556</v>
      </c>
      <c r="Q581">
        <v>-149.9002778</v>
      </c>
      <c r="R581" t="s">
        <v>370</v>
      </c>
      <c r="S581" t="s">
        <v>371</v>
      </c>
      <c r="V581">
        <v>17027</v>
      </c>
      <c r="W581">
        <v>150534</v>
      </c>
      <c r="X581">
        <v>23842</v>
      </c>
      <c r="Y581">
        <v>72957</v>
      </c>
      <c r="Z581">
        <v>804733</v>
      </c>
      <c r="AA581">
        <v>6033</v>
      </c>
      <c r="AB581">
        <v>0</v>
      </c>
      <c r="AC581">
        <v>0</v>
      </c>
      <c r="AD581">
        <v>0</v>
      </c>
      <c r="AE581">
        <v>0</v>
      </c>
      <c r="AF581">
        <v>0</v>
      </c>
      <c r="AG581">
        <v>0</v>
      </c>
      <c r="AO581" s="30">
        <v>0</v>
      </c>
      <c r="AP581" s="30">
        <v>0</v>
      </c>
      <c r="AQ581" s="30">
        <v>0</v>
      </c>
      <c r="AR581">
        <v>89984</v>
      </c>
      <c r="AS581" s="20">
        <v>955267</v>
      </c>
      <c r="AT581">
        <v>29875</v>
      </c>
      <c r="AU581" s="22">
        <v>12</v>
      </c>
      <c r="AV581" t="s">
        <v>1131</v>
      </c>
    </row>
    <row r="582" spans="1:48" hidden="1" x14ac:dyDescent="0.25">
      <c r="A582" t="s">
        <v>483</v>
      </c>
      <c r="B582" t="s">
        <v>165</v>
      </c>
      <c r="C582" t="s">
        <v>485</v>
      </c>
      <c r="D582" t="s">
        <v>453</v>
      </c>
      <c r="E582" s="31" t="s">
        <v>454</v>
      </c>
      <c r="F582">
        <v>2004</v>
      </c>
      <c r="G582" t="s">
        <v>484</v>
      </c>
      <c r="H582">
        <v>19558</v>
      </c>
      <c r="J582" t="s">
        <v>165</v>
      </c>
      <c r="K582" s="26" t="s">
        <v>374</v>
      </c>
      <c r="L582" t="b">
        <v>1</v>
      </c>
      <c r="M582" s="20" t="s">
        <v>1116</v>
      </c>
      <c r="N582" s="26">
        <v>32</v>
      </c>
      <c r="O582" t="s">
        <v>375</v>
      </c>
      <c r="P582">
        <v>59.642499999999998</v>
      </c>
      <c r="Q582">
        <v>-151.5483333</v>
      </c>
      <c r="R582" t="s">
        <v>370</v>
      </c>
      <c r="S582" t="s">
        <v>371</v>
      </c>
      <c r="V582">
        <v>19421</v>
      </c>
      <c r="W582">
        <v>168678</v>
      </c>
      <c r="X582">
        <v>22110</v>
      </c>
      <c r="Y582">
        <v>17040</v>
      </c>
      <c r="Z582">
        <v>171334</v>
      </c>
      <c r="AA582">
        <v>3501</v>
      </c>
      <c r="AB582">
        <v>7569</v>
      </c>
      <c r="AC582">
        <v>154991</v>
      </c>
      <c r="AD582">
        <v>29</v>
      </c>
      <c r="AE582">
        <v>0</v>
      </c>
      <c r="AF582">
        <v>0</v>
      </c>
      <c r="AG582">
        <v>0</v>
      </c>
      <c r="AO582" s="30">
        <v>7569</v>
      </c>
      <c r="AP582" s="30">
        <v>154991</v>
      </c>
      <c r="AQ582" s="30">
        <v>29</v>
      </c>
      <c r="AR582">
        <v>44030</v>
      </c>
      <c r="AS582" s="20">
        <v>495003</v>
      </c>
      <c r="AT582">
        <v>25640</v>
      </c>
      <c r="AU582" s="22">
        <v>12</v>
      </c>
      <c r="AV582" t="s">
        <v>1131</v>
      </c>
    </row>
    <row r="583" spans="1:48" hidden="1" x14ac:dyDescent="0.25">
      <c r="A583" t="s">
        <v>461</v>
      </c>
      <c r="B583" t="s">
        <v>156</v>
      </c>
      <c r="C583" t="s">
        <v>157</v>
      </c>
      <c r="D583" t="s">
        <v>453</v>
      </c>
      <c r="E583" s="31" t="s">
        <v>454</v>
      </c>
      <c r="F583">
        <v>2004</v>
      </c>
      <c r="G583" t="s">
        <v>462</v>
      </c>
      <c r="H583">
        <v>7353</v>
      </c>
      <c r="J583" t="s">
        <v>463</v>
      </c>
      <c r="K583" s="26" t="s">
        <v>374</v>
      </c>
      <c r="L583" t="b">
        <v>1</v>
      </c>
      <c r="M583" s="20" t="s">
        <v>1116</v>
      </c>
      <c r="N583" s="26">
        <v>13</v>
      </c>
      <c r="O583" t="s">
        <v>375</v>
      </c>
      <c r="P583">
        <v>64.837777799999998</v>
      </c>
      <c r="Q583">
        <v>-147.7163889</v>
      </c>
      <c r="R583" t="s">
        <v>370</v>
      </c>
      <c r="S583" t="s">
        <v>371</v>
      </c>
      <c r="V583">
        <v>35397</v>
      </c>
      <c r="W583">
        <v>316259</v>
      </c>
      <c r="X583">
        <v>33981</v>
      </c>
      <c r="Y583">
        <v>14295</v>
      </c>
      <c r="Z583">
        <v>142209</v>
      </c>
      <c r="AA583">
        <v>5580</v>
      </c>
      <c r="AB583">
        <v>53891</v>
      </c>
      <c r="AC583">
        <v>687670</v>
      </c>
      <c r="AD583">
        <v>409</v>
      </c>
      <c r="AE583">
        <v>0</v>
      </c>
      <c r="AF583">
        <v>0</v>
      </c>
      <c r="AG583">
        <v>0</v>
      </c>
      <c r="AO583" s="30">
        <v>53891</v>
      </c>
      <c r="AP583" s="30">
        <v>687670</v>
      </c>
      <c r="AQ583" s="30">
        <v>409</v>
      </c>
      <c r="AR583">
        <v>103583</v>
      </c>
      <c r="AS583" s="20">
        <v>1146138</v>
      </c>
      <c r="AT583">
        <v>39970</v>
      </c>
      <c r="AU583" s="22">
        <v>6</v>
      </c>
      <c r="AV583" t="s">
        <v>1131</v>
      </c>
    </row>
    <row r="584" spans="1:48" hidden="1" x14ac:dyDescent="0.25">
      <c r="A584" t="s">
        <v>472</v>
      </c>
      <c r="B584" t="s">
        <v>1121</v>
      </c>
      <c r="C584" t="s">
        <v>474</v>
      </c>
      <c r="D584" t="s">
        <v>453</v>
      </c>
      <c r="E584" s="31" t="s">
        <v>454</v>
      </c>
      <c r="F584">
        <v>2004</v>
      </c>
      <c r="G584" t="s">
        <v>473</v>
      </c>
      <c r="H584">
        <v>11824</v>
      </c>
      <c r="J584" t="s">
        <v>208</v>
      </c>
      <c r="K584" s="26" t="s">
        <v>374</v>
      </c>
      <c r="L584" t="b">
        <v>1</v>
      </c>
      <c r="M584" s="20" t="s">
        <v>1119</v>
      </c>
      <c r="N584" s="26">
        <v>18</v>
      </c>
      <c r="O584" t="s">
        <v>375</v>
      </c>
      <c r="P584">
        <v>61.5813889</v>
      </c>
      <c r="Q584">
        <v>-149.43944440000001</v>
      </c>
      <c r="R584" t="s">
        <v>370</v>
      </c>
      <c r="S584" t="s">
        <v>371</v>
      </c>
      <c r="V584">
        <v>41838</v>
      </c>
      <c r="W584">
        <v>393646</v>
      </c>
      <c r="X584">
        <v>43761</v>
      </c>
      <c r="Y584">
        <v>19583</v>
      </c>
      <c r="Z584">
        <v>225030</v>
      </c>
      <c r="AA584">
        <v>3113</v>
      </c>
      <c r="AB584">
        <v>0</v>
      </c>
      <c r="AC584">
        <v>0</v>
      </c>
      <c r="AD584">
        <v>0</v>
      </c>
      <c r="AE584">
        <v>0</v>
      </c>
      <c r="AF584">
        <v>0</v>
      </c>
      <c r="AG584">
        <v>0</v>
      </c>
      <c r="AO584" s="30">
        <v>0</v>
      </c>
      <c r="AP584" s="30">
        <v>0</v>
      </c>
      <c r="AQ584" s="30">
        <v>0</v>
      </c>
      <c r="AR584">
        <v>61421</v>
      </c>
      <c r="AS584" s="20">
        <v>618676</v>
      </c>
      <c r="AT584">
        <v>46874</v>
      </c>
      <c r="AU584" s="22">
        <v>12</v>
      </c>
      <c r="AV584" t="s">
        <v>1131</v>
      </c>
    </row>
    <row r="585" spans="1:48" hidden="1" x14ac:dyDescent="0.25">
      <c r="A585" t="s">
        <v>451</v>
      </c>
      <c r="B585" t="s">
        <v>135</v>
      </c>
      <c r="C585" t="s">
        <v>107</v>
      </c>
      <c r="D585" t="s">
        <v>453</v>
      </c>
      <c r="E585" s="31" t="s">
        <v>454</v>
      </c>
      <c r="F585">
        <v>2004</v>
      </c>
      <c r="G585" t="s">
        <v>452</v>
      </c>
      <c r="H585">
        <v>3522</v>
      </c>
      <c r="J585" t="s">
        <v>135</v>
      </c>
      <c r="K585" s="26">
        <v>0</v>
      </c>
      <c r="L585" t="b">
        <v>1</v>
      </c>
      <c r="M585" s="20" t="s">
        <v>1119</v>
      </c>
      <c r="N585" s="26">
        <v>8</v>
      </c>
      <c r="O585" t="s">
        <v>375</v>
      </c>
      <c r="P585">
        <v>61.2180556</v>
      </c>
      <c r="Q585">
        <v>-149.9002778</v>
      </c>
      <c r="R585" t="s">
        <v>370</v>
      </c>
      <c r="S585" t="s">
        <v>371</v>
      </c>
      <c r="V585">
        <v>65651</v>
      </c>
      <c r="W585">
        <v>571320</v>
      </c>
      <c r="X585">
        <v>67161</v>
      </c>
      <c r="Y585">
        <v>56191</v>
      </c>
      <c r="Z585">
        <v>615973</v>
      </c>
      <c r="AA585">
        <v>8313</v>
      </c>
      <c r="AB585">
        <v>2989</v>
      </c>
      <c r="AC585">
        <v>37756</v>
      </c>
      <c r="AD585">
        <v>6</v>
      </c>
      <c r="AE585">
        <v>0</v>
      </c>
      <c r="AF585">
        <v>0</v>
      </c>
      <c r="AG585">
        <v>0</v>
      </c>
      <c r="AO585" s="30">
        <v>2989</v>
      </c>
      <c r="AP585" s="30">
        <v>37756</v>
      </c>
      <c r="AQ585" s="30">
        <v>6</v>
      </c>
      <c r="AR585">
        <v>124831</v>
      </c>
      <c r="AS585" s="20">
        <v>1225049</v>
      </c>
      <c r="AT585">
        <v>75480</v>
      </c>
      <c r="AU585" s="22">
        <v>12</v>
      </c>
      <c r="AV585" t="s">
        <v>1131</v>
      </c>
    </row>
    <row r="586" spans="1:48" hidden="1" x14ac:dyDescent="0.25">
      <c r="A586" t="s">
        <v>627</v>
      </c>
      <c r="B586" t="s">
        <v>72</v>
      </c>
      <c r="C586" t="s">
        <v>72</v>
      </c>
      <c r="D586" t="s">
        <v>628</v>
      </c>
      <c r="E586" s="31" t="s">
        <v>629</v>
      </c>
      <c r="F586">
        <v>2004</v>
      </c>
      <c r="G586" t="s">
        <v>563</v>
      </c>
      <c r="H586">
        <v>221</v>
      </c>
      <c r="I586">
        <v>331420</v>
      </c>
      <c r="J586" t="s">
        <v>50</v>
      </c>
      <c r="K586" s="26" t="s">
        <v>458</v>
      </c>
      <c r="L586" t="b">
        <v>1</v>
      </c>
      <c r="M586" s="20" t="s">
        <v>1119</v>
      </c>
      <c r="N586" s="26">
        <v>169</v>
      </c>
      <c r="O586" t="s">
        <v>375</v>
      </c>
      <c r="P586">
        <v>64.931944400000006</v>
      </c>
      <c r="Q586">
        <v>-161.15694439999999</v>
      </c>
      <c r="S586" t="s">
        <v>21</v>
      </c>
      <c r="T586" s="40">
        <v>0.4145833333333333</v>
      </c>
      <c r="U586" s="40">
        <v>0.23361666666666667</v>
      </c>
      <c r="V586">
        <v>247.91461458333333</v>
      </c>
      <c r="W586">
        <v>597.98500000000001</v>
      </c>
      <c r="X586">
        <v>100</v>
      </c>
      <c r="Y586">
        <v>198.26452916666665</v>
      </c>
      <c r="Z586">
        <v>478.226</v>
      </c>
      <c r="AA586">
        <v>15</v>
      </c>
      <c r="AI586">
        <v>208.31200000000001</v>
      </c>
      <c r="AJ586">
        <v>13</v>
      </c>
      <c r="AK586">
        <v>80.068999999999988</v>
      </c>
      <c r="AL586">
        <v>6</v>
      </c>
      <c r="AM586">
        <v>0</v>
      </c>
      <c r="AN586">
        <v>0</v>
      </c>
      <c r="AO586" s="30">
        <v>119.55795624999998</v>
      </c>
      <c r="AP586" s="30">
        <v>288.38099999999997</v>
      </c>
      <c r="AQ586" s="30">
        <v>19</v>
      </c>
      <c r="AR586">
        <v>565.73709999999994</v>
      </c>
      <c r="AS586" s="20">
        <v>1364.5919999999999</v>
      </c>
      <c r="AT586">
        <v>131</v>
      </c>
      <c r="AU586" s="22">
        <v>12</v>
      </c>
      <c r="AV586" t="s">
        <v>1510</v>
      </c>
    </row>
    <row r="587" spans="1:48" hidden="1" x14ac:dyDescent="0.25">
      <c r="A587" t="s">
        <v>1059</v>
      </c>
      <c r="B587" t="s">
        <v>195</v>
      </c>
      <c r="C587" t="s">
        <v>195</v>
      </c>
      <c r="D587" t="s">
        <v>1061</v>
      </c>
      <c r="E587" s="31" t="s">
        <v>1062</v>
      </c>
      <c r="F587">
        <v>2004</v>
      </c>
      <c r="G587" t="s">
        <v>1060</v>
      </c>
      <c r="H587" t="s">
        <v>582</v>
      </c>
      <c r="I587">
        <v>332140</v>
      </c>
      <c r="J587" t="s">
        <v>194</v>
      </c>
      <c r="K587" s="26" t="s">
        <v>458</v>
      </c>
      <c r="L587" t="b">
        <v>1</v>
      </c>
      <c r="M587" s="20" t="s">
        <v>1118</v>
      </c>
      <c r="N587" s="26">
        <v>687</v>
      </c>
      <c r="O587" t="s">
        <v>375</v>
      </c>
      <c r="P587">
        <v>64.880277800000002</v>
      </c>
      <c r="Q587">
        <v>-157.7008333</v>
      </c>
      <c r="S587" t="s">
        <v>21</v>
      </c>
      <c r="T587" s="40">
        <v>0.45000000000000012</v>
      </c>
      <c r="U587" s="40">
        <v>0.34242499999999998</v>
      </c>
      <c r="V587">
        <v>44.094150000000006</v>
      </c>
      <c r="W587">
        <v>97.986999999999981</v>
      </c>
      <c r="X587">
        <v>48</v>
      </c>
      <c r="Y587">
        <v>43.362000000000009</v>
      </c>
      <c r="Z587">
        <v>96.36</v>
      </c>
      <c r="AA587">
        <v>13</v>
      </c>
      <c r="AI587">
        <v>16.045000000000002</v>
      </c>
      <c r="AJ587">
        <v>5</v>
      </c>
      <c r="AK587">
        <v>29.001999999999999</v>
      </c>
      <c r="AL587">
        <v>5</v>
      </c>
      <c r="AM587">
        <v>25.966999999999999</v>
      </c>
      <c r="AN587">
        <v>5</v>
      </c>
      <c r="AO587" s="30">
        <v>20.271150000000006</v>
      </c>
      <c r="AP587" s="30">
        <v>45.046999999999997</v>
      </c>
      <c r="AQ587" s="30">
        <v>10</v>
      </c>
      <c r="AR587">
        <v>107.72730000000001</v>
      </c>
      <c r="AS587" s="20">
        <v>265.36099999999999</v>
      </c>
      <c r="AT587">
        <v>69</v>
      </c>
      <c r="AU587" s="22">
        <v>12</v>
      </c>
      <c r="AV587" t="s">
        <v>1510</v>
      </c>
    </row>
    <row r="588" spans="1:48" hidden="1" x14ac:dyDescent="0.25">
      <c r="A588" t="s">
        <v>795</v>
      </c>
      <c r="B588" t="s">
        <v>197</v>
      </c>
      <c r="C588" t="s">
        <v>197</v>
      </c>
      <c r="D588" t="s">
        <v>797</v>
      </c>
      <c r="E588" s="31" t="s">
        <v>798</v>
      </c>
      <c r="F588">
        <v>2004</v>
      </c>
      <c r="G588" t="s">
        <v>796</v>
      </c>
      <c r="H588">
        <v>9832</v>
      </c>
      <c r="I588">
        <v>332150</v>
      </c>
      <c r="J588" t="s">
        <v>196</v>
      </c>
      <c r="K588" s="26" t="s">
        <v>458</v>
      </c>
      <c r="L588" t="b">
        <v>1</v>
      </c>
      <c r="M588" s="20" t="s">
        <v>1118</v>
      </c>
      <c r="N588" s="26">
        <v>281</v>
      </c>
      <c r="O588" t="s">
        <v>375</v>
      </c>
      <c r="P588">
        <v>60.812222200000001</v>
      </c>
      <c r="Q588">
        <v>-161.43583330000001</v>
      </c>
      <c r="S588" t="s">
        <v>21</v>
      </c>
      <c r="T588" s="40">
        <v>0.44000000000000011</v>
      </c>
      <c r="U588" s="40">
        <v>0.31560000000000005</v>
      </c>
      <c r="V588">
        <v>282.84476000000006</v>
      </c>
      <c r="W588">
        <v>642.82899999999995</v>
      </c>
      <c r="X588">
        <v>158</v>
      </c>
      <c r="Y588">
        <v>121.36432000000005</v>
      </c>
      <c r="Z588">
        <v>275.82800000000003</v>
      </c>
      <c r="AA588">
        <v>5</v>
      </c>
      <c r="AI588">
        <v>112.22399999999999</v>
      </c>
      <c r="AJ588">
        <v>10</v>
      </c>
      <c r="AK588">
        <v>17.331</v>
      </c>
      <c r="AL588">
        <v>2</v>
      </c>
      <c r="AM588">
        <v>130.66399999999999</v>
      </c>
      <c r="AN588">
        <v>12</v>
      </c>
      <c r="AO588" s="30">
        <v>57.004200000000004</v>
      </c>
      <c r="AP588" s="30">
        <v>129.55499999999998</v>
      </c>
      <c r="AQ588" s="30">
        <v>12</v>
      </c>
      <c r="AR588">
        <v>461.21328000000011</v>
      </c>
      <c r="AS588" s="20">
        <v>1178.876</v>
      </c>
      <c r="AT588">
        <v>187</v>
      </c>
      <c r="AU588" s="22">
        <v>12</v>
      </c>
      <c r="AV588" t="s">
        <v>1510</v>
      </c>
    </row>
    <row r="589" spans="1:48" hidden="1" x14ac:dyDescent="0.25">
      <c r="A589" t="s">
        <v>921</v>
      </c>
      <c r="B589" t="s">
        <v>199</v>
      </c>
      <c r="C589" t="s">
        <v>199</v>
      </c>
      <c r="D589" t="s">
        <v>923</v>
      </c>
      <c r="E589" s="31" t="s">
        <v>924</v>
      </c>
      <c r="F589">
        <v>2004</v>
      </c>
      <c r="G589" t="s">
        <v>922</v>
      </c>
      <c r="H589">
        <v>10491</v>
      </c>
      <c r="I589">
        <v>332160</v>
      </c>
      <c r="J589" t="s">
        <v>198</v>
      </c>
      <c r="K589" s="26" t="s">
        <v>458</v>
      </c>
      <c r="L589" t="b">
        <v>1</v>
      </c>
      <c r="M589" s="20" t="s">
        <v>1118</v>
      </c>
      <c r="N589" s="26">
        <v>376</v>
      </c>
      <c r="O589" t="s">
        <v>375</v>
      </c>
      <c r="P589">
        <v>59.864444399999996</v>
      </c>
      <c r="Q589">
        <v>-163.13416670000001</v>
      </c>
      <c r="S589" t="s">
        <v>21</v>
      </c>
      <c r="T589" s="40">
        <v>0.5</v>
      </c>
      <c r="U589" s="40">
        <v>0.29950833333333338</v>
      </c>
      <c r="V589">
        <v>216.273</v>
      </c>
      <c r="W589">
        <v>432.54599999999999</v>
      </c>
      <c r="X589">
        <v>88</v>
      </c>
      <c r="Y589">
        <v>92.036000000000016</v>
      </c>
      <c r="Z589">
        <v>184.07200000000003</v>
      </c>
      <c r="AA589">
        <v>21</v>
      </c>
      <c r="AI589">
        <v>28.957999999999998</v>
      </c>
      <c r="AJ589">
        <v>2</v>
      </c>
      <c r="AK589">
        <v>8.5239999999999991</v>
      </c>
      <c r="AL589">
        <v>3</v>
      </c>
      <c r="AM589">
        <v>18.464000000000002</v>
      </c>
      <c r="AN589">
        <v>2</v>
      </c>
      <c r="AO589" s="30">
        <v>18.741</v>
      </c>
      <c r="AP589" s="30">
        <v>37.481999999999999</v>
      </c>
      <c r="AQ589" s="30">
        <v>5</v>
      </c>
      <c r="AR589">
        <v>327.05</v>
      </c>
      <c r="AS589" s="20">
        <v>672.56400000000008</v>
      </c>
      <c r="AT589">
        <v>115</v>
      </c>
      <c r="AU589" s="22">
        <v>12</v>
      </c>
      <c r="AV589" t="s">
        <v>1510</v>
      </c>
    </row>
    <row r="590" spans="1:48" hidden="1" x14ac:dyDescent="0.25">
      <c r="A590" t="s">
        <v>879</v>
      </c>
      <c r="B590" t="s">
        <v>201</v>
      </c>
      <c r="C590" t="s">
        <v>201</v>
      </c>
      <c r="D590" t="s">
        <v>881</v>
      </c>
      <c r="E590" s="31" t="s">
        <v>882</v>
      </c>
      <c r="F590">
        <v>2004</v>
      </c>
      <c r="G590" t="s">
        <v>880</v>
      </c>
      <c r="H590">
        <v>10716</v>
      </c>
      <c r="I590">
        <v>332170</v>
      </c>
      <c r="J590" t="s">
        <v>200</v>
      </c>
      <c r="K590" s="26" t="s">
        <v>458</v>
      </c>
      <c r="L590" t="b">
        <v>1</v>
      </c>
      <c r="M590" s="20" t="s">
        <v>1118</v>
      </c>
      <c r="N590" s="26">
        <v>353</v>
      </c>
      <c r="O590" t="s">
        <v>375</v>
      </c>
      <c r="P590">
        <v>57.54</v>
      </c>
      <c r="Q590">
        <v>-153.97861109999999</v>
      </c>
      <c r="S590" t="s">
        <v>21</v>
      </c>
      <c r="T590" s="40">
        <v>0.39999999999999997</v>
      </c>
      <c r="U590" s="40">
        <v>0.26468333333333333</v>
      </c>
      <c r="V590">
        <v>73.852000000000004</v>
      </c>
      <c r="W590">
        <v>184.63000000000002</v>
      </c>
      <c r="X590">
        <v>48</v>
      </c>
      <c r="Y590">
        <v>122.18199999999999</v>
      </c>
      <c r="Z590">
        <v>305.45499999999998</v>
      </c>
      <c r="AA590">
        <v>29</v>
      </c>
      <c r="AI590">
        <v>82.417999999999992</v>
      </c>
      <c r="AJ590">
        <v>10</v>
      </c>
      <c r="AK590">
        <v>8.9339999999999993</v>
      </c>
      <c r="AL590">
        <v>2</v>
      </c>
      <c r="AM590">
        <v>9.238999999999999</v>
      </c>
      <c r="AN590">
        <v>1</v>
      </c>
      <c r="AO590" s="30">
        <v>36.54079999999999</v>
      </c>
      <c r="AP590" s="30">
        <v>91.35199999999999</v>
      </c>
      <c r="AQ590" s="30">
        <v>12</v>
      </c>
      <c r="AR590">
        <v>232.57479999999998</v>
      </c>
      <c r="AS590" s="20">
        <v>590.67599999999993</v>
      </c>
      <c r="AT590">
        <v>89</v>
      </c>
      <c r="AU590" s="22">
        <v>12</v>
      </c>
      <c r="AV590" t="s">
        <v>1510</v>
      </c>
    </row>
    <row r="591" spans="1:48" hidden="1" x14ac:dyDescent="0.25">
      <c r="A591" t="s">
        <v>831</v>
      </c>
      <c r="B591" t="s">
        <v>203</v>
      </c>
      <c r="C591" t="s">
        <v>203</v>
      </c>
      <c r="D591" t="s">
        <v>833</v>
      </c>
      <c r="E591" s="31" t="s">
        <v>834</v>
      </c>
      <c r="F591">
        <v>2004</v>
      </c>
      <c r="G591" t="s">
        <v>832</v>
      </c>
      <c r="H591" t="s">
        <v>582</v>
      </c>
      <c r="I591">
        <v>332180</v>
      </c>
      <c r="J591" t="s">
        <v>202</v>
      </c>
      <c r="K591" s="26" t="s">
        <v>458</v>
      </c>
      <c r="L591" t="b">
        <v>1</v>
      </c>
      <c r="M591" s="20" t="s">
        <v>1118</v>
      </c>
      <c r="N591" s="26">
        <v>330</v>
      </c>
      <c r="O591" t="s">
        <v>375</v>
      </c>
      <c r="P591">
        <v>59.114166699999998</v>
      </c>
      <c r="Q591">
        <v>-156.85888890000001</v>
      </c>
      <c r="S591" t="s">
        <v>21</v>
      </c>
      <c r="T591" s="40">
        <v>0.47500000000000003</v>
      </c>
      <c r="U591" s="40">
        <v>0.2198</v>
      </c>
      <c r="V591">
        <v>60.2395</v>
      </c>
      <c r="W591">
        <v>126.82</v>
      </c>
      <c r="X591">
        <v>40</v>
      </c>
      <c r="Y591">
        <v>30.197649999999999</v>
      </c>
      <c r="Z591">
        <v>63.573999999999998</v>
      </c>
      <c r="AA591">
        <v>9</v>
      </c>
      <c r="AI591">
        <v>36.762</v>
      </c>
      <c r="AJ591">
        <v>9</v>
      </c>
      <c r="AK591">
        <v>90.310999999999993</v>
      </c>
      <c r="AL591">
        <v>8</v>
      </c>
      <c r="AM591">
        <v>13.655999999999999</v>
      </c>
      <c r="AN591">
        <v>1</v>
      </c>
      <c r="AO591" s="30">
        <v>60.359675000000003</v>
      </c>
      <c r="AP591" s="30">
        <v>127.07299999999999</v>
      </c>
      <c r="AQ591" s="30">
        <v>17</v>
      </c>
      <c r="AR591">
        <v>150.79682500000001</v>
      </c>
      <c r="AS591" s="20">
        <v>331.12300000000005</v>
      </c>
      <c r="AT591">
        <v>65</v>
      </c>
      <c r="AU591" s="22">
        <v>12</v>
      </c>
      <c r="AV591" t="s">
        <v>1510</v>
      </c>
    </row>
    <row r="592" spans="1:48" hidden="1" x14ac:dyDescent="0.25">
      <c r="A592" t="s">
        <v>995</v>
      </c>
      <c r="B592" t="s">
        <v>205</v>
      </c>
      <c r="C592" t="s">
        <v>205</v>
      </c>
      <c r="D592" t="s">
        <v>997</v>
      </c>
      <c r="E592" s="31" t="s">
        <v>998</v>
      </c>
      <c r="F592">
        <v>2004</v>
      </c>
      <c r="G592" t="s">
        <v>996</v>
      </c>
      <c r="H592" t="s">
        <v>582</v>
      </c>
      <c r="I592">
        <v>332190</v>
      </c>
      <c r="J592" t="s">
        <v>204</v>
      </c>
      <c r="K592" s="26" t="s">
        <v>458</v>
      </c>
      <c r="L592" t="b">
        <v>1</v>
      </c>
      <c r="M592" s="20" t="s">
        <v>1118</v>
      </c>
      <c r="N592" s="26">
        <v>570</v>
      </c>
      <c r="O592" t="s">
        <v>375</v>
      </c>
      <c r="P592">
        <v>61.356388899999999</v>
      </c>
      <c r="Q592">
        <v>-155.43555559999999</v>
      </c>
      <c r="S592" t="s">
        <v>21</v>
      </c>
      <c r="T592" s="40">
        <v>0.79113333333333336</v>
      </c>
      <c r="U592" s="40">
        <v>0.49356666666666671</v>
      </c>
      <c r="V592">
        <v>19.832921533333334</v>
      </c>
      <c r="W592">
        <v>25.068999999999999</v>
      </c>
      <c r="X592">
        <v>16</v>
      </c>
      <c r="Y592">
        <v>28.172257999999999</v>
      </c>
      <c r="Z592">
        <v>35.61</v>
      </c>
      <c r="AA592">
        <v>5</v>
      </c>
      <c r="AI592">
        <v>12.645</v>
      </c>
      <c r="AJ592">
        <v>5</v>
      </c>
      <c r="AK592">
        <v>2.9129999999999998</v>
      </c>
      <c r="AL592">
        <v>1</v>
      </c>
      <c r="AM592">
        <v>0</v>
      </c>
      <c r="AN592">
        <v>0</v>
      </c>
      <c r="AO592" s="30">
        <v>12.3084524</v>
      </c>
      <c r="AP592" s="30">
        <v>15.558</v>
      </c>
      <c r="AQ592" s="30">
        <v>6</v>
      </c>
      <c r="AR592">
        <v>60.313631933333333</v>
      </c>
      <c r="AS592" s="20">
        <v>76.237000000000009</v>
      </c>
      <c r="AT592">
        <v>26</v>
      </c>
      <c r="AU592" s="22">
        <v>12</v>
      </c>
      <c r="AV592" t="s">
        <v>1510</v>
      </c>
    </row>
    <row r="593" spans="1:48" hidden="1" x14ac:dyDescent="0.25">
      <c r="A593" t="s">
        <v>630</v>
      </c>
      <c r="B593" t="s">
        <v>73</v>
      </c>
      <c r="C593" t="s">
        <v>73</v>
      </c>
      <c r="D593" t="s">
        <v>631</v>
      </c>
      <c r="E593" s="31" t="s">
        <v>632</v>
      </c>
      <c r="F593">
        <v>2004</v>
      </c>
      <c r="G593" t="s">
        <v>563</v>
      </c>
      <c r="H593">
        <v>221</v>
      </c>
      <c r="I593">
        <v>331430</v>
      </c>
      <c r="J593" t="s">
        <v>50</v>
      </c>
      <c r="K593" s="26" t="s">
        <v>458</v>
      </c>
      <c r="L593" t="b">
        <v>1</v>
      </c>
      <c r="M593" s="20" t="s">
        <v>1119</v>
      </c>
      <c r="N593" s="26">
        <v>169</v>
      </c>
      <c r="O593" t="s">
        <v>375</v>
      </c>
      <c r="P593">
        <v>61.512222199999997</v>
      </c>
      <c r="Q593">
        <v>-160.3580556</v>
      </c>
      <c r="S593" t="s">
        <v>21</v>
      </c>
      <c r="T593" s="40">
        <v>0.42018333333333319</v>
      </c>
      <c r="U593" s="40">
        <v>0.23491666666666669</v>
      </c>
      <c r="V593">
        <v>130.2761617666666</v>
      </c>
      <c r="W593">
        <v>310.04599999999999</v>
      </c>
      <c r="X593">
        <v>104</v>
      </c>
      <c r="Y593">
        <v>58.49456219999999</v>
      </c>
      <c r="Z593">
        <v>139.21200000000002</v>
      </c>
      <c r="AA593">
        <v>4</v>
      </c>
      <c r="AI593">
        <v>82.975999999999999</v>
      </c>
      <c r="AJ593">
        <v>7</v>
      </c>
      <c r="AK593">
        <v>15.650000000000002</v>
      </c>
      <c r="AL593">
        <v>1</v>
      </c>
      <c r="AM593">
        <v>0</v>
      </c>
      <c r="AN593">
        <v>0</v>
      </c>
      <c r="AO593" s="30">
        <v>41.441001433333319</v>
      </c>
      <c r="AP593" s="30">
        <v>98.626000000000005</v>
      </c>
      <c r="AQ593" s="30">
        <v>8</v>
      </c>
      <c r="AR593">
        <v>230.21172539999992</v>
      </c>
      <c r="AS593" s="20">
        <v>547.88400000000001</v>
      </c>
      <c r="AT593">
        <v>116</v>
      </c>
      <c r="AU593" s="22">
        <v>12</v>
      </c>
      <c r="AV593" t="s">
        <v>1510</v>
      </c>
    </row>
    <row r="594" spans="1:48" hidden="1" x14ac:dyDescent="0.25">
      <c r="A594" t="s">
        <v>513</v>
      </c>
      <c r="B594" t="s">
        <v>285</v>
      </c>
      <c r="C594" t="s">
        <v>285</v>
      </c>
      <c r="D594" t="s">
        <v>515</v>
      </c>
      <c r="E594" s="31" t="s">
        <v>516</v>
      </c>
      <c r="F594">
        <v>2004</v>
      </c>
      <c r="G594" t="s">
        <v>784</v>
      </c>
      <c r="H594">
        <v>11591</v>
      </c>
      <c r="I594">
        <v>332200</v>
      </c>
      <c r="J594" t="s">
        <v>785</v>
      </c>
      <c r="K594" s="26" t="s">
        <v>374</v>
      </c>
      <c r="L594" t="b">
        <v>1</v>
      </c>
      <c r="M594" s="20" t="s">
        <v>1116</v>
      </c>
      <c r="N594" s="26">
        <v>264</v>
      </c>
      <c r="O594" t="s">
        <v>489</v>
      </c>
      <c r="P594">
        <v>65.001111100000003</v>
      </c>
      <c r="Q594">
        <v>-150.63388889999999</v>
      </c>
      <c r="S594" t="s">
        <v>21</v>
      </c>
      <c r="T594" s="40">
        <v>0.60250000000000004</v>
      </c>
      <c r="U594" s="40">
        <v>0.31070833333333336</v>
      </c>
      <c r="V594">
        <v>75.834867500000001</v>
      </c>
      <c r="W594">
        <v>125.867</v>
      </c>
      <c r="X594">
        <v>80</v>
      </c>
      <c r="Y594">
        <v>63.201647500000007</v>
      </c>
      <c r="Z594">
        <v>104.899</v>
      </c>
      <c r="AA594">
        <v>12</v>
      </c>
      <c r="AI594">
        <v>5.0570000000000004</v>
      </c>
      <c r="AJ594">
        <v>2</v>
      </c>
      <c r="AK594">
        <v>9.5370000000000008</v>
      </c>
      <c r="AL594">
        <v>1</v>
      </c>
      <c r="AM594">
        <v>0</v>
      </c>
      <c r="AN594">
        <v>1</v>
      </c>
      <c r="AO594" s="30">
        <v>8.7928850000000018</v>
      </c>
      <c r="AP594" s="30">
        <v>14.594000000000001</v>
      </c>
      <c r="AQ594" s="30">
        <v>3</v>
      </c>
      <c r="AR594">
        <v>147.82940000000002</v>
      </c>
      <c r="AS594" s="20">
        <v>245.36</v>
      </c>
      <c r="AT594">
        <v>95</v>
      </c>
      <c r="AU594">
        <v>12</v>
      </c>
      <c r="AV594" t="s">
        <v>1510</v>
      </c>
    </row>
    <row r="595" spans="1:48" hidden="1" x14ac:dyDescent="0.25">
      <c r="A595" t="s">
        <v>827</v>
      </c>
      <c r="B595" t="s">
        <v>207</v>
      </c>
      <c r="C595" t="s">
        <v>207</v>
      </c>
      <c r="D595" t="s">
        <v>829</v>
      </c>
      <c r="E595" s="31" t="s">
        <v>830</v>
      </c>
      <c r="F595">
        <v>2004</v>
      </c>
      <c r="G595" t="s">
        <v>828</v>
      </c>
      <c r="H595">
        <v>26317</v>
      </c>
      <c r="I595">
        <v>332210</v>
      </c>
      <c r="J595" t="s">
        <v>206</v>
      </c>
      <c r="K595" s="26" t="s">
        <v>458</v>
      </c>
      <c r="L595" t="b">
        <v>1</v>
      </c>
      <c r="M595" s="20" t="s">
        <v>1116</v>
      </c>
      <c r="N595" s="26">
        <v>321</v>
      </c>
      <c r="O595" t="s">
        <v>375</v>
      </c>
      <c r="P595">
        <v>58.981388899999999</v>
      </c>
      <c r="Q595">
        <v>-159.05833329999999</v>
      </c>
      <c r="S595" t="s">
        <v>21</v>
      </c>
      <c r="T595" s="40">
        <v>0.33999999999999991</v>
      </c>
      <c r="U595" s="40">
        <v>0.19738333333333338</v>
      </c>
      <c r="V595">
        <v>183.68159999999995</v>
      </c>
      <c r="W595">
        <v>540.24</v>
      </c>
      <c r="X595">
        <v>101</v>
      </c>
      <c r="Y595">
        <v>28.081619999999994</v>
      </c>
      <c r="Z595">
        <v>82.593000000000004</v>
      </c>
      <c r="AA595">
        <v>15</v>
      </c>
      <c r="AI595">
        <v>98.236000000000004</v>
      </c>
      <c r="AJ595">
        <v>4</v>
      </c>
      <c r="AK595">
        <v>338.54899999999998</v>
      </c>
      <c r="AL595">
        <v>17</v>
      </c>
      <c r="AM595">
        <v>160.82300000000001</v>
      </c>
      <c r="AN595">
        <v>5</v>
      </c>
      <c r="AO595" s="30">
        <v>148.50689999999994</v>
      </c>
      <c r="AP595" s="30">
        <v>436.78499999999997</v>
      </c>
      <c r="AQ595" s="30">
        <v>21</v>
      </c>
      <c r="AR595">
        <v>360.27011999999991</v>
      </c>
      <c r="AS595" s="20">
        <v>1220.441</v>
      </c>
      <c r="AT595">
        <v>137</v>
      </c>
      <c r="AU595">
        <v>12</v>
      </c>
      <c r="AV595" t="s">
        <v>1510</v>
      </c>
    </row>
    <row r="596" spans="1:48" hidden="1" x14ac:dyDescent="0.25">
      <c r="A596" t="s">
        <v>633</v>
      </c>
      <c r="B596" t="s">
        <v>74</v>
      </c>
      <c r="C596" t="s">
        <v>74</v>
      </c>
      <c r="D596" t="s">
        <v>634</v>
      </c>
      <c r="E596" s="31" t="s">
        <v>635</v>
      </c>
      <c r="F596">
        <v>2004</v>
      </c>
      <c r="G596" t="s">
        <v>563</v>
      </c>
      <c r="H596">
        <v>221</v>
      </c>
      <c r="I596">
        <v>331440</v>
      </c>
      <c r="J596" t="s">
        <v>50</v>
      </c>
      <c r="K596" s="26" t="s">
        <v>458</v>
      </c>
      <c r="L596" t="b">
        <v>1</v>
      </c>
      <c r="M596" s="20" t="s">
        <v>1119</v>
      </c>
      <c r="N596" s="26">
        <v>169</v>
      </c>
      <c r="O596" t="s">
        <v>375</v>
      </c>
      <c r="P596">
        <v>61.877777799999997</v>
      </c>
      <c r="Q596">
        <v>-162.08111109999999</v>
      </c>
      <c r="S596" t="s">
        <v>21</v>
      </c>
      <c r="T596" s="40">
        <v>0.42450833333333327</v>
      </c>
      <c r="U596" s="40">
        <v>0.23616666666666664</v>
      </c>
      <c r="V596">
        <v>214.21794221666661</v>
      </c>
      <c r="W596">
        <v>504.62599999999998</v>
      </c>
      <c r="X596">
        <v>109</v>
      </c>
      <c r="Y596">
        <v>145.89587301666663</v>
      </c>
      <c r="Z596">
        <v>343.68199999999996</v>
      </c>
      <c r="AA596">
        <v>14</v>
      </c>
      <c r="AI596">
        <v>162.154</v>
      </c>
      <c r="AJ596">
        <v>14</v>
      </c>
      <c r="AK596">
        <v>54.290000000000006</v>
      </c>
      <c r="AL596">
        <v>6</v>
      </c>
      <c r="AM596">
        <v>0</v>
      </c>
      <c r="AN596">
        <v>0</v>
      </c>
      <c r="AO596" s="30">
        <v>91.882281699999993</v>
      </c>
      <c r="AP596" s="30">
        <v>216.44400000000002</v>
      </c>
      <c r="AQ596" s="30">
        <v>20</v>
      </c>
      <c r="AR596">
        <v>451.99609693333321</v>
      </c>
      <c r="AS596" s="20">
        <v>1064.7519999999997</v>
      </c>
      <c r="AT596">
        <v>143</v>
      </c>
      <c r="AU596">
        <v>12</v>
      </c>
      <c r="AV596" t="s">
        <v>1510</v>
      </c>
    </row>
    <row r="597" spans="1:48" hidden="1" x14ac:dyDescent="0.25">
      <c r="A597" t="s">
        <v>492</v>
      </c>
      <c r="B597" t="s">
        <v>210</v>
      </c>
      <c r="C597" t="s">
        <v>210</v>
      </c>
      <c r="D597" t="s">
        <v>494</v>
      </c>
      <c r="E597" s="31" t="s">
        <v>495</v>
      </c>
      <c r="F597">
        <v>2004</v>
      </c>
      <c r="G597" t="s">
        <v>493</v>
      </c>
      <c r="H597">
        <v>12119</v>
      </c>
      <c r="I597">
        <v>332220</v>
      </c>
      <c r="J597" t="s">
        <v>209</v>
      </c>
      <c r="K597" s="26" t="s">
        <v>374</v>
      </c>
      <c r="L597" t="b">
        <v>1</v>
      </c>
      <c r="M597" s="20" t="s">
        <v>1116</v>
      </c>
      <c r="N597" s="26">
        <v>44</v>
      </c>
      <c r="O597" t="s">
        <v>375</v>
      </c>
      <c r="P597">
        <v>62.9563889</v>
      </c>
      <c r="Q597">
        <v>-155.59583330000001</v>
      </c>
      <c r="S597" t="s">
        <v>21</v>
      </c>
      <c r="T597" s="40">
        <v>0.41127500000000006</v>
      </c>
      <c r="U597" s="40">
        <v>0.24177499999999999</v>
      </c>
      <c r="V597">
        <v>305.77802720000005</v>
      </c>
      <c r="W597">
        <v>743.48800000000006</v>
      </c>
      <c r="X597">
        <v>170</v>
      </c>
      <c r="Y597">
        <v>361.23804967500007</v>
      </c>
      <c r="Z597">
        <v>878.33699999999999</v>
      </c>
      <c r="AA597">
        <v>62</v>
      </c>
      <c r="AI597">
        <v>284.46699999999998</v>
      </c>
      <c r="AJ597">
        <v>13</v>
      </c>
      <c r="AK597">
        <v>620.39099999999996</v>
      </c>
      <c r="AL597">
        <v>11</v>
      </c>
      <c r="AM597">
        <v>0</v>
      </c>
      <c r="AN597">
        <v>0</v>
      </c>
      <c r="AO597" s="30">
        <v>372.14547395000005</v>
      </c>
      <c r="AP597" s="30">
        <v>904.85799999999995</v>
      </c>
      <c r="AQ597" s="30">
        <v>24</v>
      </c>
      <c r="AR597">
        <v>1039.1615508250002</v>
      </c>
      <c r="AS597" s="20">
        <v>2526.683</v>
      </c>
      <c r="AT597">
        <v>250</v>
      </c>
      <c r="AU597">
        <v>12</v>
      </c>
      <c r="AV597" t="s">
        <v>1510</v>
      </c>
    </row>
    <row r="598" spans="1:48" hidden="1" x14ac:dyDescent="0.25">
      <c r="A598" t="s">
        <v>636</v>
      </c>
      <c r="B598" t="s">
        <v>75</v>
      </c>
      <c r="C598" t="s">
        <v>75</v>
      </c>
      <c r="D598" t="s">
        <v>637</v>
      </c>
      <c r="E598" s="31" t="s">
        <v>638</v>
      </c>
      <c r="F598">
        <v>2004</v>
      </c>
      <c r="G598" t="s">
        <v>563</v>
      </c>
      <c r="H598">
        <v>221</v>
      </c>
      <c r="I598">
        <v>331450</v>
      </c>
      <c r="J598" t="s">
        <v>50</v>
      </c>
      <c r="K598" s="26" t="s">
        <v>458</v>
      </c>
      <c r="L598" t="b">
        <v>1</v>
      </c>
      <c r="M598" s="20" t="s">
        <v>1119</v>
      </c>
      <c r="N598" s="26">
        <v>169</v>
      </c>
      <c r="O598" t="s">
        <v>375</v>
      </c>
      <c r="P598">
        <v>60.388055600000001</v>
      </c>
      <c r="Q598">
        <v>-166.185</v>
      </c>
      <c r="S598" t="s">
        <v>21</v>
      </c>
      <c r="T598" s="40">
        <v>0.41853333333333337</v>
      </c>
      <c r="U598" s="40">
        <v>0.234625</v>
      </c>
      <c r="V598">
        <v>122.98727560000002</v>
      </c>
      <c r="W598">
        <v>293.85300000000001</v>
      </c>
      <c r="X598">
        <v>107</v>
      </c>
      <c r="Y598">
        <v>132.01252840000004</v>
      </c>
      <c r="Z598">
        <v>315.41700000000003</v>
      </c>
      <c r="AA598">
        <v>17</v>
      </c>
      <c r="AI598">
        <v>84.62700000000001</v>
      </c>
      <c r="AJ598">
        <v>10</v>
      </c>
      <c r="AK598">
        <v>161.82599999999996</v>
      </c>
      <c r="AL598">
        <v>8</v>
      </c>
      <c r="AM598">
        <v>0</v>
      </c>
      <c r="AN598">
        <v>0</v>
      </c>
      <c r="AO598" s="30">
        <v>103.1487956</v>
      </c>
      <c r="AP598" s="30">
        <v>246.45299999999997</v>
      </c>
      <c r="AQ598" s="30">
        <v>18</v>
      </c>
      <c r="AR598">
        <v>358.14859960000007</v>
      </c>
      <c r="AS598" s="20">
        <v>855.72300000000018</v>
      </c>
      <c r="AT598">
        <v>141</v>
      </c>
      <c r="AU598">
        <v>6</v>
      </c>
      <c r="AV598" t="s">
        <v>1510</v>
      </c>
    </row>
    <row r="599" spans="1:48" hidden="1" x14ac:dyDescent="0.25">
      <c r="A599" t="s">
        <v>411</v>
      </c>
      <c r="B599" t="s">
        <v>42</v>
      </c>
      <c r="C599" t="s">
        <v>42</v>
      </c>
      <c r="D599" t="s">
        <v>412</v>
      </c>
      <c r="E599" s="31" t="s">
        <v>413</v>
      </c>
      <c r="F599">
        <v>2004</v>
      </c>
      <c r="G599" t="s">
        <v>380</v>
      </c>
      <c r="H599">
        <v>219</v>
      </c>
      <c r="I599">
        <v>331160</v>
      </c>
      <c r="J599" t="s">
        <v>30</v>
      </c>
      <c r="K599" s="26" t="s">
        <v>374</v>
      </c>
      <c r="L599" t="b">
        <v>1</v>
      </c>
      <c r="M599" s="20" t="s">
        <v>1116</v>
      </c>
      <c r="N599" s="26">
        <v>2</v>
      </c>
      <c r="O599" t="s">
        <v>375</v>
      </c>
      <c r="P599">
        <v>62.921111099999997</v>
      </c>
      <c r="Q599">
        <v>-143.7691667</v>
      </c>
      <c r="S599" t="s">
        <v>21</v>
      </c>
      <c r="T599" s="40">
        <v>0.43435833333333335</v>
      </c>
      <c r="U599" s="40">
        <v>0.21480833333333335</v>
      </c>
      <c r="V599">
        <v>53.924718366666667</v>
      </c>
      <c r="W599">
        <v>124.148</v>
      </c>
      <c r="X599">
        <v>38</v>
      </c>
      <c r="Y599">
        <v>14.841589891666668</v>
      </c>
      <c r="Z599">
        <v>34.169000000000004</v>
      </c>
      <c r="AA599">
        <v>8</v>
      </c>
      <c r="AI599">
        <v>82.845000000000013</v>
      </c>
      <c r="AJ599">
        <v>7</v>
      </c>
      <c r="AK599">
        <v>79.364000000000004</v>
      </c>
      <c r="AL599">
        <v>2</v>
      </c>
      <c r="AM599">
        <v>0</v>
      </c>
      <c r="AN599">
        <v>0</v>
      </c>
      <c r="AO599" s="30">
        <v>70.456830891666669</v>
      </c>
      <c r="AP599" s="30">
        <v>162.209</v>
      </c>
      <c r="AQ599" s="30">
        <v>9</v>
      </c>
      <c r="AR599">
        <v>139.22313915000001</v>
      </c>
      <c r="AS599" s="20">
        <v>320.52600000000001</v>
      </c>
      <c r="AT599">
        <v>54</v>
      </c>
      <c r="AU599">
        <v>12</v>
      </c>
      <c r="AV599" t="s">
        <v>1510</v>
      </c>
    </row>
    <row r="600" spans="1:48" hidden="1" x14ac:dyDescent="0.25">
      <c r="A600" t="s">
        <v>639</v>
      </c>
      <c r="B600" t="s">
        <v>76</v>
      </c>
      <c r="C600" s="19" t="s">
        <v>76</v>
      </c>
      <c r="D600" t="s">
        <v>640</v>
      </c>
      <c r="E600" s="21" t="s">
        <v>641</v>
      </c>
      <c r="F600" s="19">
        <v>2004</v>
      </c>
      <c r="G600" s="19" t="s">
        <v>563</v>
      </c>
      <c r="H600" s="19">
        <v>221</v>
      </c>
      <c r="I600" s="19">
        <v>331460</v>
      </c>
      <c r="J600" s="28" t="s">
        <v>50</v>
      </c>
      <c r="K600" s="19" t="s">
        <v>458</v>
      </c>
      <c r="L600" s="20" t="b">
        <v>1</v>
      </c>
      <c r="M600" s="20" t="s">
        <v>1119</v>
      </c>
      <c r="N600" s="19">
        <v>169</v>
      </c>
      <c r="O600" s="19" t="s">
        <v>375</v>
      </c>
      <c r="P600" s="20">
        <v>65.150411000000005</v>
      </c>
      <c r="Q600" s="20">
        <v>-149.34970799999999</v>
      </c>
      <c r="R600" s="19"/>
      <c r="S600" s="19" t="s">
        <v>21</v>
      </c>
      <c r="T600" s="37">
        <v>0.40681666666666666</v>
      </c>
      <c r="U600" s="37">
        <v>0.23158333333333334</v>
      </c>
      <c r="V600" s="20">
        <v>145.24168633333335</v>
      </c>
      <c r="W600" s="20">
        <v>357.02000000000004</v>
      </c>
      <c r="X600" s="20">
        <v>97</v>
      </c>
      <c r="Y600" s="20">
        <v>59.869988383333343</v>
      </c>
      <c r="Z600" s="20">
        <v>147.16700000000003</v>
      </c>
      <c r="AA600" s="20">
        <v>10</v>
      </c>
      <c r="AB600" s="20"/>
      <c r="AC600" s="20"/>
      <c r="AD600" s="20"/>
      <c r="AE600" s="20"/>
      <c r="AF600" s="20"/>
      <c r="AG600" s="20"/>
      <c r="AH600" s="20"/>
      <c r="AI600" s="20">
        <v>146.95499999999996</v>
      </c>
      <c r="AJ600" s="20">
        <v>7</v>
      </c>
      <c r="AK600" s="20">
        <v>3.3550000000000004</v>
      </c>
      <c r="AL600" s="20">
        <v>1</v>
      </c>
      <c r="AM600" s="20">
        <v>0</v>
      </c>
      <c r="AN600" s="20">
        <v>0</v>
      </c>
      <c r="AO600" s="30">
        <v>61.148613166666642</v>
      </c>
      <c r="AP600" s="30">
        <v>150.30999999999995</v>
      </c>
      <c r="AQ600" s="30">
        <v>8</v>
      </c>
      <c r="AR600" s="20">
        <v>266.26028788333332</v>
      </c>
      <c r="AS600" s="20">
        <v>654.49699999999984</v>
      </c>
      <c r="AT600" s="20">
        <v>113</v>
      </c>
      <c r="AU600">
        <v>12</v>
      </c>
      <c r="AV600" t="s">
        <v>1510</v>
      </c>
    </row>
    <row r="601" spans="1:48" hidden="1" x14ac:dyDescent="0.25">
      <c r="A601" t="s">
        <v>642</v>
      </c>
      <c r="B601" t="s">
        <v>77</v>
      </c>
      <c r="C601" s="19" t="s">
        <v>77</v>
      </c>
      <c r="D601" t="s">
        <v>643</v>
      </c>
      <c r="E601" s="21" t="s">
        <v>644</v>
      </c>
      <c r="F601" s="19">
        <v>2004</v>
      </c>
      <c r="G601" s="19" t="s">
        <v>563</v>
      </c>
      <c r="H601" s="19">
        <v>221</v>
      </c>
      <c r="I601" s="19">
        <v>331470</v>
      </c>
      <c r="J601" s="20" t="s">
        <v>50</v>
      </c>
      <c r="K601" s="19" t="s">
        <v>458</v>
      </c>
      <c r="L601" s="20" t="b">
        <v>1</v>
      </c>
      <c r="M601" s="20" t="s">
        <v>1119</v>
      </c>
      <c r="N601" s="19">
        <v>169</v>
      </c>
      <c r="O601" s="19" t="s">
        <v>375</v>
      </c>
      <c r="P601" s="20">
        <v>62.085555599999999</v>
      </c>
      <c r="Q601" s="20">
        <v>-163.72944440000001</v>
      </c>
      <c r="R601" s="19"/>
      <c r="S601" s="19" t="s">
        <v>21</v>
      </c>
      <c r="T601" s="37">
        <v>0.4248333333333334</v>
      </c>
      <c r="U601" s="37">
        <v>0.23622499999999994</v>
      </c>
      <c r="V601" s="20">
        <v>425.53260900000004</v>
      </c>
      <c r="W601" s="20">
        <v>1001.646</v>
      </c>
      <c r="X601" s="20">
        <v>211</v>
      </c>
      <c r="Y601" s="20">
        <v>495.53579599999995</v>
      </c>
      <c r="Z601" s="20">
        <v>1166.4239999999998</v>
      </c>
      <c r="AA601" s="20">
        <v>21</v>
      </c>
      <c r="AB601" s="20"/>
      <c r="AC601" s="20"/>
      <c r="AD601" s="20"/>
      <c r="AE601" s="20"/>
      <c r="AF601" s="20"/>
      <c r="AG601" s="20"/>
      <c r="AH601" s="20"/>
      <c r="AI601" s="20">
        <v>269.13100000000003</v>
      </c>
      <c r="AJ601" s="20">
        <v>16</v>
      </c>
      <c r="AK601" s="20">
        <v>50.152999999999999</v>
      </c>
      <c r="AL601" s="20">
        <v>5</v>
      </c>
      <c r="AM601" s="20">
        <v>0</v>
      </c>
      <c r="AN601" s="20">
        <v>0</v>
      </c>
      <c r="AO601" s="30">
        <v>135.64248600000005</v>
      </c>
      <c r="AP601" s="30">
        <v>319.28400000000005</v>
      </c>
      <c r="AQ601" s="30">
        <v>21</v>
      </c>
      <c r="AR601" s="20">
        <v>1056.7108909999999</v>
      </c>
      <c r="AS601" s="20">
        <v>2487.3540000000003</v>
      </c>
      <c r="AT601" s="20">
        <v>252</v>
      </c>
      <c r="AU601">
        <v>12</v>
      </c>
      <c r="AV601" t="s">
        <v>1510</v>
      </c>
    </row>
    <row r="602" spans="1:48" hidden="1" x14ac:dyDescent="0.25">
      <c r="A602" t="s">
        <v>475</v>
      </c>
      <c r="B602" t="s">
        <v>1170</v>
      </c>
      <c r="C602" s="19" t="s">
        <v>218</v>
      </c>
      <c r="D602" t="s">
        <v>477</v>
      </c>
      <c r="E602" s="21" t="s">
        <v>478</v>
      </c>
      <c r="F602" s="19">
        <v>2004</v>
      </c>
      <c r="G602" s="19" t="s">
        <v>476</v>
      </c>
      <c r="H602" s="19">
        <v>13201</v>
      </c>
      <c r="I602" s="19">
        <v>332280</v>
      </c>
      <c r="J602" s="20" t="s">
        <v>217</v>
      </c>
      <c r="K602" s="19" t="s">
        <v>458</v>
      </c>
      <c r="L602" s="20" t="b">
        <v>1</v>
      </c>
      <c r="M602" s="20" t="s">
        <v>1119</v>
      </c>
      <c r="N602" s="19">
        <v>22</v>
      </c>
      <c r="O602" s="19" t="s">
        <v>375</v>
      </c>
      <c r="P602" s="20">
        <v>58.728333300000003</v>
      </c>
      <c r="Q602" s="20">
        <v>-157.01388890000001</v>
      </c>
      <c r="R602" s="19"/>
      <c r="S602" s="19" t="s">
        <v>21</v>
      </c>
      <c r="T602" s="37">
        <v>0.24202500000000002</v>
      </c>
      <c r="U602" s="37">
        <v>0.15713333333333335</v>
      </c>
      <c r="V602" s="20">
        <v>924.78526980000015</v>
      </c>
      <c r="W602" s="20">
        <v>3821.0320000000002</v>
      </c>
      <c r="X602" s="20">
        <v>727</v>
      </c>
      <c r="Y602" s="20">
        <v>2078.2543955250003</v>
      </c>
      <c r="Z602" s="20">
        <v>8586.9410000000007</v>
      </c>
      <c r="AA602" s="20">
        <v>262</v>
      </c>
      <c r="AB602" s="20"/>
      <c r="AC602" s="20"/>
      <c r="AD602" s="20"/>
      <c r="AE602" s="20"/>
      <c r="AF602" s="20"/>
      <c r="AG602" s="20"/>
      <c r="AH602" s="20"/>
      <c r="AI602" s="20">
        <v>1201.2739999999999</v>
      </c>
      <c r="AJ602" s="20">
        <v>44</v>
      </c>
      <c r="AK602" s="20">
        <v>5915.5020000000004</v>
      </c>
      <c r="AL602" s="20">
        <v>111</v>
      </c>
      <c r="AM602" s="20">
        <v>0</v>
      </c>
      <c r="AN602" s="20">
        <v>0</v>
      </c>
      <c r="AO602" s="30">
        <v>1722.4377114000001</v>
      </c>
      <c r="AP602" s="30">
        <v>7116.7759999999998</v>
      </c>
      <c r="AQ602" s="30">
        <v>155</v>
      </c>
      <c r="AR602" s="20">
        <v>4725.4773767250008</v>
      </c>
      <c r="AS602" s="20">
        <v>19524.748999999996</v>
      </c>
      <c r="AT602" s="20">
        <v>1136</v>
      </c>
      <c r="AU602">
        <v>12</v>
      </c>
      <c r="AV602" t="s">
        <v>1510</v>
      </c>
    </row>
    <row r="603" spans="1:48" hidden="1" x14ac:dyDescent="0.25">
      <c r="A603" t="s">
        <v>821</v>
      </c>
      <c r="B603" t="s">
        <v>220</v>
      </c>
      <c r="C603" s="19" t="s">
        <v>220</v>
      </c>
      <c r="D603" s="19" t="s">
        <v>490</v>
      </c>
      <c r="E603" s="21" t="s">
        <v>491</v>
      </c>
      <c r="F603" s="19">
        <v>2004</v>
      </c>
      <c r="G603" s="19" t="s">
        <v>822</v>
      </c>
      <c r="H603" s="19">
        <v>13211</v>
      </c>
      <c r="I603" s="19">
        <v>332290</v>
      </c>
      <c r="J603" s="20" t="s">
        <v>219</v>
      </c>
      <c r="K603" s="19" t="s">
        <v>458</v>
      </c>
      <c r="L603" s="20" t="b">
        <v>1</v>
      </c>
      <c r="M603" s="20" t="s">
        <v>1116</v>
      </c>
      <c r="N603" s="19">
        <v>319</v>
      </c>
      <c r="O603" s="19" t="s">
        <v>375</v>
      </c>
      <c r="P603" s="20">
        <v>60.696666700000002</v>
      </c>
      <c r="Q603" s="20">
        <v>-161.9519444</v>
      </c>
      <c r="R603" s="19"/>
      <c r="S603" s="19" t="s">
        <v>21</v>
      </c>
      <c r="T603" s="37">
        <v>0.61657499999999998</v>
      </c>
      <c r="U603" s="37">
        <v>0.32547500000000001</v>
      </c>
      <c r="V603" s="20">
        <v>231.805687275</v>
      </c>
      <c r="W603" s="20">
        <v>375.95699999999999</v>
      </c>
      <c r="X603" s="20">
        <v>98</v>
      </c>
      <c r="Y603" s="20">
        <v>53.193158400000002</v>
      </c>
      <c r="Z603" s="20">
        <v>86.272000000000006</v>
      </c>
      <c r="AA603" s="20">
        <v>9</v>
      </c>
      <c r="AB603" s="20"/>
      <c r="AC603" s="20"/>
      <c r="AD603" s="20"/>
      <c r="AE603" s="20"/>
      <c r="AF603" s="20"/>
      <c r="AG603" s="20"/>
      <c r="AH603" s="20"/>
      <c r="AI603" s="20">
        <v>33.684000000000005</v>
      </c>
      <c r="AJ603" s="20">
        <v>4</v>
      </c>
      <c r="AK603" s="20">
        <v>26.352</v>
      </c>
      <c r="AL603" s="20">
        <v>6</v>
      </c>
      <c r="AM603" s="20">
        <v>13.351999999999999</v>
      </c>
      <c r="AN603" s="20">
        <v>4</v>
      </c>
      <c r="AO603" s="30">
        <v>37.016696699999997</v>
      </c>
      <c r="AP603" s="30">
        <v>60.036000000000001</v>
      </c>
      <c r="AQ603" s="30">
        <v>10</v>
      </c>
      <c r="AR603" s="20">
        <v>322.015542375</v>
      </c>
      <c r="AS603" s="20">
        <v>535.61699999999996</v>
      </c>
      <c r="AT603" s="20">
        <v>120</v>
      </c>
      <c r="AU603">
        <v>12</v>
      </c>
      <c r="AV603" t="s">
        <v>1510</v>
      </c>
    </row>
    <row r="604" spans="1:48" hidden="1" x14ac:dyDescent="0.25">
      <c r="A604" t="s">
        <v>1003</v>
      </c>
      <c r="B604" t="s">
        <v>222</v>
      </c>
      <c r="C604" t="s">
        <v>222</v>
      </c>
      <c r="D604" t="s">
        <v>1005</v>
      </c>
      <c r="E604" s="31" t="s">
        <v>1006</v>
      </c>
      <c r="F604">
        <v>2004</v>
      </c>
      <c r="G604" t="s">
        <v>1004</v>
      </c>
      <c r="H604" t="s">
        <v>582</v>
      </c>
      <c r="I604">
        <v>332300</v>
      </c>
      <c r="J604" t="s">
        <v>221</v>
      </c>
      <c r="K604" s="26" t="s">
        <v>458</v>
      </c>
      <c r="L604" t="b">
        <v>1</v>
      </c>
      <c r="M604" s="20" t="s">
        <v>1118</v>
      </c>
      <c r="N604" s="26">
        <v>625</v>
      </c>
      <c r="O604" t="s">
        <v>375</v>
      </c>
      <c r="P604">
        <v>60.708055600000002</v>
      </c>
      <c r="Q604">
        <v>-161.76611109999999</v>
      </c>
      <c r="S604" t="s">
        <v>21</v>
      </c>
      <c r="T604" s="40">
        <v>0.45666666666666678</v>
      </c>
      <c r="U604" s="40">
        <v>0.26018333333333338</v>
      </c>
      <c r="V604">
        <v>209.56296333333339</v>
      </c>
      <c r="W604">
        <v>458.89699999999999</v>
      </c>
      <c r="X604">
        <v>101</v>
      </c>
      <c r="Y604">
        <v>91.016406666666697</v>
      </c>
      <c r="Z604">
        <v>199.30600000000001</v>
      </c>
      <c r="AA604">
        <v>5</v>
      </c>
      <c r="AI604">
        <v>47.539000000000001</v>
      </c>
      <c r="AJ604">
        <v>8</v>
      </c>
      <c r="AK604">
        <v>12.166</v>
      </c>
      <c r="AL604">
        <v>3</v>
      </c>
      <c r="AM604">
        <v>45.493000000000002</v>
      </c>
      <c r="AN604">
        <v>10</v>
      </c>
      <c r="AO604" s="30">
        <v>27.26528333333334</v>
      </c>
      <c r="AP604" s="30">
        <v>59.704999999999998</v>
      </c>
      <c r="AQ604" s="30">
        <v>11</v>
      </c>
      <c r="AR604">
        <v>327.84465333333344</v>
      </c>
      <c r="AS604" s="20">
        <v>763.40100000000007</v>
      </c>
      <c r="AT604">
        <v>125</v>
      </c>
      <c r="AU604">
        <v>12</v>
      </c>
      <c r="AV604" t="s">
        <v>1510</v>
      </c>
    </row>
    <row r="605" spans="1:48" hidden="1" x14ac:dyDescent="0.25">
      <c r="A605" t="s">
        <v>414</v>
      </c>
      <c r="B605" t="s">
        <v>43</v>
      </c>
      <c r="C605" s="19" t="s">
        <v>43</v>
      </c>
      <c r="D605" t="s">
        <v>415</v>
      </c>
      <c r="E605" s="21" t="s">
        <v>416</v>
      </c>
      <c r="F605" s="19">
        <v>2004</v>
      </c>
      <c r="G605" s="19" t="s">
        <v>380</v>
      </c>
      <c r="H605" s="19">
        <v>219</v>
      </c>
      <c r="I605" s="19">
        <v>331170</v>
      </c>
      <c r="J605" t="s">
        <v>30</v>
      </c>
      <c r="K605" s="19" t="s">
        <v>374</v>
      </c>
      <c r="L605" s="20" t="b">
        <v>1</v>
      </c>
      <c r="M605" s="20" t="s">
        <v>1116</v>
      </c>
      <c r="N605" s="19">
        <v>2</v>
      </c>
      <c r="O605" s="19" t="s">
        <v>375</v>
      </c>
      <c r="P605" s="20">
        <v>55.873611099999998</v>
      </c>
      <c r="Q605" s="20">
        <v>-133.18472220000001</v>
      </c>
      <c r="R605" s="19"/>
      <c r="S605" s="19" t="s">
        <v>21</v>
      </c>
      <c r="T605" s="37">
        <v>0.30899999999999994</v>
      </c>
      <c r="U605" s="37">
        <v>0.18188333333333331</v>
      </c>
      <c r="V605" s="20">
        <v>91.974158999999986</v>
      </c>
      <c r="W605" s="20">
        <v>297.65100000000001</v>
      </c>
      <c r="X605" s="20">
        <v>54</v>
      </c>
      <c r="Y605" s="20">
        <v>35.073662999999996</v>
      </c>
      <c r="Z605" s="20">
        <v>113.50700000000001</v>
      </c>
      <c r="AA605" s="20">
        <v>9</v>
      </c>
      <c r="AB605" s="20"/>
      <c r="AC605" s="20"/>
      <c r="AD605" s="20"/>
      <c r="AE605" s="20"/>
      <c r="AF605" s="20"/>
      <c r="AG605" s="20"/>
      <c r="AH605" s="20"/>
      <c r="AI605" s="20">
        <v>0</v>
      </c>
      <c r="AJ605" s="20">
        <v>0</v>
      </c>
      <c r="AK605" s="20">
        <v>51.384</v>
      </c>
      <c r="AL605" s="20">
        <v>7</v>
      </c>
      <c r="AM605" s="20">
        <v>0</v>
      </c>
      <c r="AN605" s="20">
        <v>0</v>
      </c>
      <c r="AO605" s="30">
        <v>15.877655999999996</v>
      </c>
      <c r="AP605" s="30">
        <v>51.384</v>
      </c>
      <c r="AQ605" s="30">
        <v>7</v>
      </c>
      <c r="AR605" s="20">
        <v>142.92547799999997</v>
      </c>
      <c r="AS605" s="20">
        <v>462.54199999999997</v>
      </c>
      <c r="AT605" s="20">
        <v>69</v>
      </c>
      <c r="AU605">
        <v>12</v>
      </c>
      <c r="AV605" t="s">
        <v>1510</v>
      </c>
    </row>
    <row r="606" spans="1:48" hidden="1" x14ac:dyDescent="0.25">
      <c r="A606" t="s">
        <v>847</v>
      </c>
      <c r="B606" t="s">
        <v>228</v>
      </c>
      <c r="C606" t="s">
        <v>228</v>
      </c>
      <c r="D606" t="s">
        <v>849</v>
      </c>
      <c r="E606" s="31" t="s">
        <v>850</v>
      </c>
      <c r="F606">
        <v>2004</v>
      </c>
      <c r="G606" t="s">
        <v>848</v>
      </c>
      <c r="H606">
        <v>13477</v>
      </c>
      <c r="I606">
        <v>332320</v>
      </c>
      <c r="J606" t="s">
        <v>227</v>
      </c>
      <c r="K606" s="26" t="s">
        <v>458</v>
      </c>
      <c r="L606" t="b">
        <v>1</v>
      </c>
      <c r="M606" s="20" t="s">
        <v>1119</v>
      </c>
      <c r="N606" s="26">
        <v>340</v>
      </c>
      <c r="O606" t="s">
        <v>375</v>
      </c>
      <c r="P606">
        <v>56.000615199999999</v>
      </c>
      <c r="Q606">
        <v>-161.206974</v>
      </c>
      <c r="S606" t="s">
        <v>21</v>
      </c>
      <c r="T606" s="40">
        <v>0.42</v>
      </c>
      <c r="U606" s="40">
        <v>0.20622500000000002</v>
      </c>
      <c r="V606">
        <v>80.799180000000007</v>
      </c>
      <c r="W606">
        <v>192.37900000000002</v>
      </c>
      <c r="X606">
        <v>52</v>
      </c>
      <c r="Y606">
        <v>56.768039999999999</v>
      </c>
      <c r="Z606">
        <v>135.16200000000001</v>
      </c>
      <c r="AA606">
        <v>11</v>
      </c>
      <c r="AI606">
        <v>25.576999999999998</v>
      </c>
      <c r="AJ606">
        <v>6</v>
      </c>
      <c r="AK606">
        <v>12.878</v>
      </c>
      <c r="AL606">
        <v>2</v>
      </c>
      <c r="AM606">
        <v>0</v>
      </c>
      <c r="AN606">
        <v>0</v>
      </c>
      <c r="AO606" s="30">
        <v>16.1511</v>
      </c>
      <c r="AP606" s="30">
        <v>38.454999999999998</v>
      </c>
      <c r="AQ606" s="30">
        <v>8</v>
      </c>
      <c r="AR606">
        <v>153.71832000000001</v>
      </c>
      <c r="AS606" s="20">
        <v>365.99600000000004</v>
      </c>
      <c r="AT606">
        <v>70</v>
      </c>
      <c r="AU606">
        <v>12</v>
      </c>
      <c r="AV606" t="s">
        <v>1510</v>
      </c>
    </row>
    <row r="607" spans="1:48" hidden="1" x14ac:dyDescent="0.25">
      <c r="A607" t="s">
        <v>645</v>
      </c>
      <c r="B607" t="s">
        <v>78</v>
      </c>
      <c r="C607" s="19" t="s">
        <v>78</v>
      </c>
      <c r="D607" t="s">
        <v>646</v>
      </c>
      <c r="E607" s="21" t="s">
        <v>647</v>
      </c>
      <c r="F607" s="19">
        <v>2004</v>
      </c>
      <c r="G607" s="19" t="s">
        <v>563</v>
      </c>
      <c r="H607" s="19">
        <v>221</v>
      </c>
      <c r="I607" s="19">
        <v>331480</v>
      </c>
      <c r="J607" s="20" t="s">
        <v>50</v>
      </c>
      <c r="K607" s="19" t="s">
        <v>458</v>
      </c>
      <c r="L607" s="20" t="b">
        <v>1</v>
      </c>
      <c r="M607" s="20" t="s">
        <v>1119</v>
      </c>
      <c r="N607" s="19">
        <v>169</v>
      </c>
      <c r="O607" s="19" t="s">
        <v>375</v>
      </c>
      <c r="P607" s="20">
        <v>59.4527778</v>
      </c>
      <c r="Q607" s="20">
        <v>-157.31194439999999</v>
      </c>
      <c r="R607" s="19"/>
      <c r="S607" s="19" t="s">
        <v>21</v>
      </c>
      <c r="T607" s="37">
        <v>0.41050833333333331</v>
      </c>
      <c r="U607" s="37">
        <v>0.2322916666666667</v>
      </c>
      <c r="V607" s="20">
        <v>237.96429168333333</v>
      </c>
      <c r="W607" s="20">
        <v>579.68200000000002</v>
      </c>
      <c r="X607" s="20">
        <v>121</v>
      </c>
      <c r="Y607" s="20">
        <v>164.25464687500002</v>
      </c>
      <c r="Z607" s="20">
        <v>400.12500000000006</v>
      </c>
      <c r="AA607" s="20">
        <v>11</v>
      </c>
      <c r="AB607" s="20"/>
      <c r="AC607" s="20"/>
      <c r="AD607" s="20"/>
      <c r="AE607" s="20"/>
      <c r="AF607" s="20"/>
      <c r="AG607" s="20"/>
      <c r="AH607" s="20"/>
      <c r="AI607" s="20">
        <v>115.88</v>
      </c>
      <c r="AJ607" s="20">
        <v>11</v>
      </c>
      <c r="AK607" s="20">
        <v>12.415000000000001</v>
      </c>
      <c r="AL607" s="20">
        <v>3</v>
      </c>
      <c r="AM607" s="20">
        <v>0</v>
      </c>
      <c r="AN607" s="20">
        <v>0</v>
      </c>
      <c r="AO607" s="30">
        <v>52.666166624999988</v>
      </c>
      <c r="AP607" s="30">
        <v>128.29499999999999</v>
      </c>
      <c r="AQ607" s="30">
        <v>14</v>
      </c>
      <c r="AR607" s="20">
        <v>454.88510518333334</v>
      </c>
      <c r="AS607" s="20">
        <v>1108.1020000000001</v>
      </c>
      <c r="AT607" s="20">
        <v>145</v>
      </c>
      <c r="AU607">
        <v>12</v>
      </c>
      <c r="AV607" t="s">
        <v>1510</v>
      </c>
    </row>
    <row r="608" spans="1:48" hidden="1" x14ac:dyDescent="0.25">
      <c r="A608" t="s">
        <v>917</v>
      </c>
      <c r="B608" t="s">
        <v>301</v>
      </c>
      <c r="C608" t="s">
        <v>301</v>
      </c>
      <c r="D608" t="s">
        <v>919</v>
      </c>
      <c r="E608" s="31" t="s">
        <v>920</v>
      </c>
      <c r="F608">
        <v>2004</v>
      </c>
      <c r="G608" t="s">
        <v>918</v>
      </c>
      <c r="H608" t="s">
        <v>582</v>
      </c>
      <c r="I608">
        <v>332870</v>
      </c>
      <c r="J608" t="s">
        <v>300</v>
      </c>
      <c r="K608" s="26" t="s">
        <v>458</v>
      </c>
      <c r="L608" t="b">
        <v>1</v>
      </c>
      <c r="M608" s="20" t="s">
        <v>1116</v>
      </c>
      <c r="N608" s="26">
        <v>375</v>
      </c>
      <c r="O608" t="s">
        <v>375</v>
      </c>
      <c r="P608">
        <v>60.942777800000002</v>
      </c>
      <c r="Q608">
        <v>-164.62944440000001</v>
      </c>
      <c r="S608" t="s">
        <v>21</v>
      </c>
      <c r="T608" s="40">
        <v>0.62333333333333318</v>
      </c>
      <c r="U608" s="40">
        <v>0.36800833333333327</v>
      </c>
      <c r="V608">
        <v>149.94719666666663</v>
      </c>
      <c r="W608">
        <v>240.55699999999999</v>
      </c>
      <c r="X608">
        <v>68</v>
      </c>
      <c r="Y608">
        <v>56.556279999999987</v>
      </c>
      <c r="Z608">
        <v>90.731999999999999</v>
      </c>
      <c r="AA608">
        <v>19</v>
      </c>
      <c r="AI608">
        <v>20.863999999999997</v>
      </c>
      <c r="AJ608">
        <v>3</v>
      </c>
      <c r="AK608">
        <v>6.8170000000000002</v>
      </c>
      <c r="AL608">
        <v>3</v>
      </c>
      <c r="AM608">
        <v>4.3289999999999997</v>
      </c>
      <c r="AN608">
        <v>4</v>
      </c>
      <c r="AO608" s="30">
        <v>17.254489999999993</v>
      </c>
      <c r="AP608" s="30">
        <v>27.680999999999997</v>
      </c>
      <c r="AQ608" s="30">
        <v>6</v>
      </c>
      <c r="AR608">
        <v>223.75796666666662</v>
      </c>
      <c r="AS608" s="20">
        <v>363.29899999999998</v>
      </c>
      <c r="AT608">
        <v>93</v>
      </c>
      <c r="AU608">
        <v>12</v>
      </c>
      <c r="AV608" t="s">
        <v>1510</v>
      </c>
    </row>
    <row r="609" spans="1:48" hidden="1" x14ac:dyDescent="0.25">
      <c r="A609" t="s">
        <v>650</v>
      </c>
      <c r="B609" t="s">
        <v>79</v>
      </c>
      <c r="C609" t="s">
        <v>79</v>
      </c>
      <c r="D609" t="s">
        <v>651</v>
      </c>
      <c r="E609" s="31" t="s">
        <v>652</v>
      </c>
      <c r="F609">
        <v>2004</v>
      </c>
      <c r="G609" t="s">
        <v>563</v>
      </c>
      <c r="H609">
        <v>221</v>
      </c>
      <c r="I609">
        <v>331490</v>
      </c>
      <c r="J609" t="s">
        <v>50</v>
      </c>
      <c r="K609" s="26" t="s">
        <v>458</v>
      </c>
      <c r="L609" t="b">
        <v>1</v>
      </c>
      <c r="M609" s="20" t="s">
        <v>1119</v>
      </c>
      <c r="N609" s="26">
        <v>169</v>
      </c>
      <c r="O609" t="s">
        <v>375</v>
      </c>
      <c r="P609">
        <v>60.479444399999998</v>
      </c>
      <c r="Q609">
        <v>-164.72388889999999</v>
      </c>
      <c r="S609" t="s">
        <v>21</v>
      </c>
      <c r="T609" s="40">
        <v>0.44444166666666679</v>
      </c>
      <c r="U609" s="40">
        <v>0.24095</v>
      </c>
      <c r="V609">
        <v>107.64821608333335</v>
      </c>
      <c r="W609">
        <v>242.20999999999998</v>
      </c>
      <c r="X609">
        <v>51</v>
      </c>
      <c r="Y609">
        <v>87.534564016666693</v>
      </c>
      <c r="Z609">
        <v>196.95400000000001</v>
      </c>
      <c r="AA609">
        <v>13</v>
      </c>
      <c r="AI609">
        <v>59.481000000000002</v>
      </c>
      <c r="AJ609">
        <v>9</v>
      </c>
      <c r="AK609">
        <v>2.9420000000000002</v>
      </c>
      <c r="AL609">
        <v>1</v>
      </c>
      <c r="AM609">
        <v>0</v>
      </c>
      <c r="AN609">
        <v>0</v>
      </c>
      <c r="AO609" s="30">
        <v>27.743382158333343</v>
      </c>
      <c r="AP609" s="30">
        <v>62.423000000000002</v>
      </c>
      <c r="AQ609" s="30">
        <v>10</v>
      </c>
      <c r="AR609">
        <v>222.92616225833339</v>
      </c>
      <c r="AS609" s="20">
        <v>501.58699999999999</v>
      </c>
      <c r="AT609">
        <v>73</v>
      </c>
      <c r="AU609">
        <v>12</v>
      </c>
      <c r="AV609" t="s">
        <v>1510</v>
      </c>
    </row>
    <row r="610" spans="1:48" hidden="1" x14ac:dyDescent="0.25">
      <c r="A610" t="s">
        <v>958</v>
      </c>
      <c r="B610" t="s">
        <v>232</v>
      </c>
      <c r="C610" t="s">
        <v>232</v>
      </c>
      <c r="D610" t="s">
        <v>960</v>
      </c>
      <c r="E610" s="31" t="s">
        <v>961</v>
      </c>
      <c r="F610">
        <v>2004</v>
      </c>
      <c r="G610" t="s">
        <v>959</v>
      </c>
      <c r="H610" t="s">
        <v>582</v>
      </c>
      <c r="I610">
        <v>332330</v>
      </c>
      <c r="J610" t="s">
        <v>231</v>
      </c>
      <c r="K610" s="26" t="s">
        <v>458</v>
      </c>
      <c r="L610" t="b">
        <v>1</v>
      </c>
      <c r="M610" s="20" t="s">
        <v>1118</v>
      </c>
      <c r="N610" s="26">
        <v>416</v>
      </c>
      <c r="O610" t="s">
        <v>375</v>
      </c>
      <c r="P610">
        <v>63.013333299999999</v>
      </c>
      <c r="Q610">
        <v>-154.375</v>
      </c>
      <c r="S610" t="s">
        <v>21</v>
      </c>
      <c r="T610" s="40">
        <v>0.5</v>
      </c>
      <c r="U610" s="40">
        <v>0.26330833333333331</v>
      </c>
      <c r="V610">
        <v>82.424999999999997</v>
      </c>
      <c r="W610">
        <v>164.85</v>
      </c>
      <c r="X610">
        <v>41</v>
      </c>
      <c r="Y610">
        <v>52.211000000000006</v>
      </c>
      <c r="Z610">
        <v>104.42200000000001</v>
      </c>
      <c r="AA610">
        <v>7</v>
      </c>
      <c r="AI610">
        <v>109.12500000000001</v>
      </c>
      <c r="AJ610">
        <v>7</v>
      </c>
      <c r="AK610">
        <v>14.084999999999997</v>
      </c>
      <c r="AL610">
        <v>2</v>
      </c>
      <c r="AM610">
        <v>0</v>
      </c>
      <c r="AN610">
        <v>0</v>
      </c>
      <c r="AO610" s="30">
        <v>61.605000000000004</v>
      </c>
      <c r="AP610" s="30">
        <v>123.21000000000001</v>
      </c>
      <c r="AQ610" s="30">
        <v>9</v>
      </c>
      <c r="AR610">
        <v>196.24099999999999</v>
      </c>
      <c r="AS610" s="20">
        <v>392.48199999999991</v>
      </c>
      <c r="AT610">
        <v>56</v>
      </c>
      <c r="AU610">
        <v>12</v>
      </c>
      <c r="AV610" t="s">
        <v>1510</v>
      </c>
    </row>
    <row r="611" spans="1:48" hidden="1" x14ac:dyDescent="0.25">
      <c r="A611" t="s">
        <v>754</v>
      </c>
      <c r="B611" t="s">
        <v>295</v>
      </c>
      <c r="C611" t="s">
        <v>295</v>
      </c>
      <c r="D611" t="s">
        <v>756</v>
      </c>
      <c r="E611" s="31" t="s">
        <v>757</v>
      </c>
      <c r="F611">
        <v>2004</v>
      </c>
      <c r="G611" t="s">
        <v>755</v>
      </c>
      <c r="H611" t="s">
        <v>582</v>
      </c>
      <c r="I611">
        <v>332740</v>
      </c>
      <c r="J611" t="s">
        <v>294</v>
      </c>
      <c r="K611" s="26" t="s">
        <v>458</v>
      </c>
      <c r="L611" t="b">
        <v>1</v>
      </c>
      <c r="M611" s="20" t="s">
        <v>1116</v>
      </c>
      <c r="N611" s="26">
        <v>242</v>
      </c>
      <c r="O611" t="s">
        <v>375</v>
      </c>
      <c r="P611">
        <v>52.938055599999998</v>
      </c>
      <c r="Q611">
        <v>-168.8677778</v>
      </c>
      <c r="S611" t="s">
        <v>21</v>
      </c>
      <c r="T611" s="40">
        <v>0.39999999999999997</v>
      </c>
      <c r="U611" s="40">
        <v>0.22652499999999995</v>
      </c>
      <c r="V611">
        <v>23.935200000000002</v>
      </c>
      <c r="W611">
        <v>59.838000000000008</v>
      </c>
      <c r="X611">
        <v>16</v>
      </c>
      <c r="Y611">
        <v>36.746399999999994</v>
      </c>
      <c r="Z611">
        <v>91.865999999999985</v>
      </c>
      <c r="AA611">
        <v>8</v>
      </c>
      <c r="AI611">
        <v>26.233999999999995</v>
      </c>
      <c r="AJ611">
        <v>6</v>
      </c>
      <c r="AK611">
        <v>0</v>
      </c>
      <c r="AL611">
        <v>0</v>
      </c>
      <c r="AM611">
        <v>0</v>
      </c>
      <c r="AN611">
        <v>0</v>
      </c>
      <c r="AO611" s="30">
        <v>10.493599999999997</v>
      </c>
      <c r="AP611" s="30">
        <v>26.233999999999995</v>
      </c>
      <c r="AQ611" s="30">
        <v>6</v>
      </c>
      <c r="AR611">
        <v>71.17519999999999</v>
      </c>
      <c r="AS611" s="20">
        <v>177.93799999999999</v>
      </c>
      <c r="AT611">
        <v>30</v>
      </c>
      <c r="AU611">
        <v>12</v>
      </c>
      <c r="AV611" t="s">
        <v>1510</v>
      </c>
    </row>
    <row r="612" spans="1:48" hidden="1" x14ac:dyDescent="0.25">
      <c r="A612" t="s">
        <v>653</v>
      </c>
      <c r="B612" t="s">
        <v>80</v>
      </c>
      <c r="C612" t="s">
        <v>80</v>
      </c>
      <c r="D612" t="s">
        <v>654</v>
      </c>
      <c r="E612" s="31" t="s">
        <v>655</v>
      </c>
      <c r="F612">
        <v>2004</v>
      </c>
      <c r="G612" t="s">
        <v>563</v>
      </c>
      <c r="H612">
        <v>221</v>
      </c>
      <c r="I612">
        <v>331500</v>
      </c>
      <c r="J612" t="s">
        <v>50</v>
      </c>
      <c r="K612" s="26" t="s">
        <v>458</v>
      </c>
      <c r="L612" t="b">
        <v>1</v>
      </c>
      <c r="M612" s="20" t="s">
        <v>1119</v>
      </c>
      <c r="N612" s="26">
        <v>169</v>
      </c>
      <c r="O612" t="s">
        <v>375</v>
      </c>
      <c r="P612">
        <v>67.571111099999996</v>
      </c>
      <c r="Q612">
        <v>-162.9652778</v>
      </c>
      <c r="S612" t="s">
        <v>21</v>
      </c>
      <c r="T612" s="40">
        <v>0.53092499999999998</v>
      </c>
      <c r="U612" s="40">
        <v>0.26419999999999999</v>
      </c>
      <c r="V612">
        <v>352.10096519999996</v>
      </c>
      <c r="W612">
        <v>663.18399999999997</v>
      </c>
      <c r="X612">
        <v>113</v>
      </c>
      <c r="Y612">
        <v>253.82196937499995</v>
      </c>
      <c r="Z612">
        <v>478.07499999999993</v>
      </c>
      <c r="AA612">
        <v>10</v>
      </c>
      <c r="AI612">
        <v>217.49299999999999</v>
      </c>
      <c r="AJ612">
        <v>12</v>
      </c>
      <c r="AK612">
        <v>79.923000000000002</v>
      </c>
      <c r="AL612">
        <v>6</v>
      </c>
      <c r="AM612">
        <v>0</v>
      </c>
      <c r="AN612">
        <v>0</v>
      </c>
      <c r="AO612" s="30">
        <v>157.9055898</v>
      </c>
      <c r="AP612" s="30">
        <v>297.416</v>
      </c>
      <c r="AQ612" s="30">
        <v>18</v>
      </c>
      <c r="AR612">
        <v>763.82852437499992</v>
      </c>
      <c r="AS612" s="20">
        <v>1438.6750000000002</v>
      </c>
      <c r="AT612">
        <v>138</v>
      </c>
      <c r="AU612">
        <v>12</v>
      </c>
      <c r="AV612" t="s">
        <v>1510</v>
      </c>
    </row>
    <row r="613" spans="1:48" hidden="1" x14ac:dyDescent="0.25">
      <c r="A613" t="s">
        <v>554</v>
      </c>
      <c r="B613" t="s">
        <v>234</v>
      </c>
      <c r="C613" t="s">
        <v>234</v>
      </c>
      <c r="D613" t="s">
        <v>556</v>
      </c>
      <c r="E613" s="31" t="s">
        <v>557</v>
      </c>
      <c r="F613">
        <v>2004</v>
      </c>
      <c r="G613" t="s">
        <v>555</v>
      </c>
      <c r="H613">
        <v>13642</v>
      </c>
      <c r="I613">
        <v>332340</v>
      </c>
      <c r="J613" t="s">
        <v>233</v>
      </c>
      <c r="K613" s="26" t="s">
        <v>458</v>
      </c>
      <c r="L613" t="b">
        <v>1</v>
      </c>
      <c r="M613" s="20" t="s">
        <v>1116</v>
      </c>
      <c r="N613" s="26">
        <v>150</v>
      </c>
      <c r="O613" t="s">
        <v>375</v>
      </c>
      <c r="P613">
        <v>64.501111100000003</v>
      </c>
      <c r="Q613">
        <v>-165.4063889</v>
      </c>
      <c r="S613" t="s">
        <v>21</v>
      </c>
      <c r="T613" s="40">
        <v>0.21479999999999999</v>
      </c>
      <c r="U613" s="40">
        <v>0.16909166666666667</v>
      </c>
      <c r="V613">
        <v>2025.0832775999997</v>
      </c>
      <c r="W613">
        <v>9427.7619999999988</v>
      </c>
      <c r="X613">
        <v>1607</v>
      </c>
      <c r="Y613">
        <v>2523.2317572000002</v>
      </c>
      <c r="Z613">
        <v>11746.889000000001</v>
      </c>
      <c r="AA613">
        <v>251</v>
      </c>
      <c r="AI613">
        <v>2776.7040000000006</v>
      </c>
      <c r="AJ613">
        <v>88</v>
      </c>
      <c r="AK613">
        <v>3191.6550000000002</v>
      </c>
      <c r="AL613">
        <v>61</v>
      </c>
      <c r="AM613">
        <v>0</v>
      </c>
      <c r="AN613">
        <v>0</v>
      </c>
      <c r="AO613" s="30">
        <v>1282.0035132</v>
      </c>
      <c r="AP613" s="30">
        <v>5968.3590000000004</v>
      </c>
      <c r="AQ613" s="30">
        <v>149</v>
      </c>
      <c r="AR613">
        <v>5830.3185480000002</v>
      </c>
      <c r="AS613" s="20">
        <v>27143.010000000002</v>
      </c>
      <c r="AT613">
        <v>1981</v>
      </c>
      <c r="AU613">
        <v>12</v>
      </c>
      <c r="AV613" t="s">
        <v>1510</v>
      </c>
    </row>
    <row r="614" spans="1:48" hidden="1" x14ac:dyDescent="0.25">
      <c r="A614" t="s">
        <v>656</v>
      </c>
      <c r="B614" t="s">
        <v>81</v>
      </c>
      <c r="C614" t="s">
        <v>81</v>
      </c>
      <c r="D614" t="s">
        <v>657</v>
      </c>
      <c r="E614" s="31" t="s">
        <v>658</v>
      </c>
      <c r="F614">
        <v>2004</v>
      </c>
      <c r="G614" t="s">
        <v>563</v>
      </c>
      <c r="H614">
        <v>221</v>
      </c>
      <c r="I614">
        <v>331510</v>
      </c>
      <c r="J614" t="s">
        <v>50</v>
      </c>
      <c r="K614" s="26" t="s">
        <v>458</v>
      </c>
      <c r="L614" t="b">
        <v>1</v>
      </c>
      <c r="M614" s="20" t="s">
        <v>1119</v>
      </c>
      <c r="N614" s="26">
        <v>169</v>
      </c>
      <c r="O614" t="s">
        <v>375</v>
      </c>
      <c r="P614">
        <v>66.838333300000002</v>
      </c>
      <c r="Q614">
        <v>-161.03277779999999</v>
      </c>
      <c r="S614" t="s">
        <v>21</v>
      </c>
      <c r="T614" s="40">
        <v>0.45505000000000001</v>
      </c>
      <c r="U614" s="40">
        <v>0.24406666666666668</v>
      </c>
      <c r="V614">
        <v>428.14653389999995</v>
      </c>
      <c r="W614">
        <v>940.87799999999993</v>
      </c>
      <c r="X614">
        <v>194</v>
      </c>
      <c r="Y614">
        <v>280.40545040000006</v>
      </c>
      <c r="Z614">
        <v>616.20800000000008</v>
      </c>
      <c r="AA614">
        <v>12</v>
      </c>
      <c r="AI614">
        <v>282.601</v>
      </c>
      <c r="AJ614">
        <v>11</v>
      </c>
      <c r="AK614">
        <v>27.605999999999995</v>
      </c>
      <c r="AL614">
        <v>3</v>
      </c>
      <c r="AM614">
        <v>0</v>
      </c>
      <c r="AN614">
        <v>0</v>
      </c>
      <c r="AO614" s="30">
        <v>141.15969534999999</v>
      </c>
      <c r="AP614" s="30">
        <v>310.20699999999999</v>
      </c>
      <c r="AQ614" s="30">
        <v>14</v>
      </c>
      <c r="AR614">
        <v>849.71167964999995</v>
      </c>
      <c r="AS614" s="20">
        <v>1867.2930000000001</v>
      </c>
      <c r="AT614">
        <v>217</v>
      </c>
      <c r="AU614">
        <v>12</v>
      </c>
      <c r="AV614" t="s">
        <v>1510</v>
      </c>
    </row>
    <row r="615" spans="1:48" hidden="1" x14ac:dyDescent="0.25">
      <c r="A615" t="s">
        <v>417</v>
      </c>
      <c r="B615" t="s">
        <v>1151</v>
      </c>
      <c r="C615" s="19" t="s">
        <v>418</v>
      </c>
      <c r="D615" s="19" t="s">
        <v>419</v>
      </c>
      <c r="E615" s="21" t="s">
        <v>420</v>
      </c>
      <c r="F615" s="19">
        <v>2004</v>
      </c>
      <c r="G615" s="19" t="s">
        <v>380</v>
      </c>
      <c r="H615" s="19">
        <v>219</v>
      </c>
      <c r="I615" s="19">
        <v>331180</v>
      </c>
      <c r="J615" s="20" t="s">
        <v>30</v>
      </c>
      <c r="K615" s="19" t="s">
        <v>374</v>
      </c>
      <c r="L615" s="20" t="b">
        <v>1</v>
      </c>
      <c r="M615" s="20" t="s">
        <v>1116</v>
      </c>
      <c r="N615" s="19">
        <v>2</v>
      </c>
      <c r="O615" s="19" t="s">
        <v>375</v>
      </c>
      <c r="P615" s="20">
        <v>62.961666700000002</v>
      </c>
      <c r="Q615" s="20">
        <v>-141.93722220000001</v>
      </c>
      <c r="R615" s="19"/>
      <c r="S615" s="19" t="s">
        <v>21</v>
      </c>
      <c r="T615" s="37">
        <v>0.41545000000000004</v>
      </c>
      <c r="U615" s="37">
        <v>0.20863333333333337</v>
      </c>
      <c r="V615" s="20">
        <v>176.06023190000002</v>
      </c>
      <c r="W615" s="20">
        <v>423.78199999999998</v>
      </c>
      <c r="X615" s="20">
        <v>107</v>
      </c>
      <c r="Y615" s="20">
        <v>259.88682475000007</v>
      </c>
      <c r="Z615" s="20">
        <v>625.55500000000006</v>
      </c>
      <c r="AA615" s="20">
        <v>24</v>
      </c>
      <c r="AB615" s="20"/>
      <c r="AC615" s="20"/>
      <c r="AD615" s="20"/>
      <c r="AE615" s="20"/>
      <c r="AF615" s="20"/>
      <c r="AG615" s="20"/>
      <c r="AH615" s="20"/>
      <c r="AI615" s="20">
        <v>70.450999999999993</v>
      </c>
      <c r="AJ615" s="20">
        <v>5</v>
      </c>
      <c r="AK615" s="20">
        <v>217.45400000000001</v>
      </c>
      <c r="AL615" s="20">
        <v>6</v>
      </c>
      <c r="AM615" s="20">
        <v>0</v>
      </c>
      <c r="AN615" s="20">
        <v>0</v>
      </c>
      <c r="AO615" s="30">
        <v>119.61013225000001</v>
      </c>
      <c r="AP615" s="30">
        <v>287.90499999999997</v>
      </c>
      <c r="AQ615" s="30">
        <v>11</v>
      </c>
      <c r="AR615" s="20">
        <v>555.55718890000003</v>
      </c>
      <c r="AS615" s="20">
        <v>1337.2420000000002</v>
      </c>
      <c r="AT615" s="20">
        <v>142</v>
      </c>
      <c r="AU615">
        <v>12</v>
      </c>
      <c r="AV615" t="s">
        <v>1510</v>
      </c>
    </row>
    <row r="616" spans="1:48" hidden="1" x14ac:dyDescent="0.25">
      <c r="A616" t="s">
        <v>954</v>
      </c>
      <c r="B616" t="s">
        <v>23</v>
      </c>
      <c r="C616" t="s">
        <v>23</v>
      </c>
      <c r="D616" t="s">
        <v>956</v>
      </c>
      <c r="E616" s="31" t="s">
        <v>957</v>
      </c>
      <c r="F616">
        <v>2004</v>
      </c>
      <c r="G616" t="s">
        <v>955</v>
      </c>
      <c r="H616">
        <v>192</v>
      </c>
      <c r="I616">
        <v>331020</v>
      </c>
      <c r="J616" t="s">
        <v>22</v>
      </c>
      <c r="K616" s="26" t="s">
        <v>458</v>
      </c>
      <c r="L616" t="b">
        <v>1</v>
      </c>
      <c r="M616" s="20" t="s">
        <v>1116</v>
      </c>
      <c r="N616" s="26">
        <v>412</v>
      </c>
      <c r="O616" t="s">
        <v>375</v>
      </c>
      <c r="P616">
        <v>60.909444399999998</v>
      </c>
      <c r="Q616">
        <v>-161.4313889</v>
      </c>
      <c r="S616" t="s">
        <v>21</v>
      </c>
      <c r="T616" s="40">
        <v>0.42</v>
      </c>
      <c r="U616" s="40">
        <v>0.23132500000000003</v>
      </c>
      <c r="V616">
        <v>202.91921999999997</v>
      </c>
      <c r="W616">
        <v>483.14099999999996</v>
      </c>
      <c r="X616">
        <v>156</v>
      </c>
      <c r="Y616">
        <v>243.97128000000001</v>
      </c>
      <c r="Z616">
        <v>580.88400000000001</v>
      </c>
      <c r="AA616">
        <v>67</v>
      </c>
      <c r="AI616">
        <v>127.03999999999999</v>
      </c>
      <c r="AJ616">
        <v>8</v>
      </c>
      <c r="AK616">
        <v>0</v>
      </c>
      <c r="AL616">
        <v>18</v>
      </c>
      <c r="AM616">
        <v>0</v>
      </c>
      <c r="AN616">
        <v>18</v>
      </c>
      <c r="AO616" s="30">
        <v>53.356799999999993</v>
      </c>
      <c r="AP616" s="30">
        <v>127.03999999999999</v>
      </c>
      <c r="AQ616" s="30">
        <v>26</v>
      </c>
      <c r="AR616">
        <v>500.2473</v>
      </c>
      <c r="AS616" s="20">
        <v>1191.0650000000001</v>
      </c>
      <c r="AT616">
        <v>239</v>
      </c>
      <c r="AU616">
        <v>12</v>
      </c>
      <c r="AV616" t="s">
        <v>1510</v>
      </c>
    </row>
    <row r="617" spans="1:48" hidden="1" x14ac:dyDescent="0.25">
      <c r="A617" t="s">
        <v>768</v>
      </c>
      <c r="B617" t="s">
        <v>239</v>
      </c>
      <c r="C617" s="19" t="s">
        <v>239</v>
      </c>
      <c r="D617" s="19" t="s">
        <v>769</v>
      </c>
      <c r="E617" s="21" t="s">
        <v>770</v>
      </c>
      <c r="F617" s="19">
        <v>2004</v>
      </c>
      <c r="G617" s="19" t="s">
        <v>759</v>
      </c>
      <c r="H617" s="19">
        <v>26616</v>
      </c>
      <c r="I617" s="19">
        <v>332380</v>
      </c>
      <c r="J617" s="20" t="s">
        <v>235</v>
      </c>
      <c r="K617" s="19" t="s">
        <v>458</v>
      </c>
      <c r="L617" s="20" t="b">
        <v>1</v>
      </c>
      <c r="M617" s="20" t="s">
        <v>1118</v>
      </c>
      <c r="N617" s="19">
        <v>254</v>
      </c>
      <c r="O617" s="19" t="s">
        <v>375</v>
      </c>
      <c r="P617" s="20">
        <v>70.217500000000001</v>
      </c>
      <c r="Q617" s="20">
        <v>-150.97638889999999</v>
      </c>
      <c r="R617" s="19"/>
      <c r="S617" s="19" t="s">
        <v>21</v>
      </c>
      <c r="T617" s="37">
        <v>0.14999999999999997</v>
      </c>
      <c r="U617" s="37">
        <v>0.1268</v>
      </c>
      <c r="V617" s="20">
        <v>109.39709999999998</v>
      </c>
      <c r="W617" s="20">
        <v>729.31400000000008</v>
      </c>
      <c r="X617" s="20">
        <v>94</v>
      </c>
      <c r="Y617" s="20">
        <v>450.72089999999986</v>
      </c>
      <c r="Z617" s="20">
        <v>3004.8059999999996</v>
      </c>
      <c r="AA617" s="20">
        <v>45</v>
      </c>
      <c r="AB617" s="20"/>
      <c r="AC617" s="20"/>
      <c r="AD617" s="20"/>
      <c r="AE617" s="20"/>
      <c r="AF617" s="20"/>
      <c r="AG617" s="20"/>
      <c r="AH617" s="20"/>
      <c r="AI617" s="20">
        <v>88.242999999999995</v>
      </c>
      <c r="AJ617" s="20">
        <v>6</v>
      </c>
      <c r="AK617" s="20">
        <v>21.831</v>
      </c>
      <c r="AL617" s="20">
        <v>2</v>
      </c>
      <c r="AM617" s="20">
        <v>361.49</v>
      </c>
      <c r="AN617" s="20">
        <v>32</v>
      </c>
      <c r="AO617" s="30">
        <v>16.511099999999995</v>
      </c>
      <c r="AP617" s="30">
        <v>110.074</v>
      </c>
      <c r="AQ617" s="30">
        <v>8</v>
      </c>
      <c r="AR617" s="20">
        <v>576.62909999999988</v>
      </c>
      <c r="AS617" s="20">
        <v>4205.6840000000002</v>
      </c>
      <c r="AT617" s="20">
        <v>177</v>
      </c>
      <c r="AU617">
        <v>12</v>
      </c>
      <c r="AV617" t="s">
        <v>1510</v>
      </c>
    </row>
    <row r="618" spans="1:48" hidden="1" x14ac:dyDescent="0.25">
      <c r="A618" t="s">
        <v>659</v>
      </c>
      <c r="B618" t="s">
        <v>82</v>
      </c>
      <c r="C618" s="19" t="s">
        <v>82</v>
      </c>
      <c r="D618" t="s">
        <v>660</v>
      </c>
      <c r="E618" t="s">
        <v>661</v>
      </c>
      <c r="F618" s="19">
        <v>2004</v>
      </c>
      <c r="G618" s="19" t="s">
        <v>563</v>
      </c>
      <c r="H618" s="19">
        <v>221</v>
      </c>
      <c r="I618" s="19">
        <v>331520</v>
      </c>
      <c r="J618" t="s">
        <v>50</v>
      </c>
      <c r="K618" s="19" t="s">
        <v>458</v>
      </c>
      <c r="L618" s="20" t="b">
        <v>1</v>
      </c>
      <c r="M618" s="20" t="s">
        <v>1119</v>
      </c>
      <c r="N618" s="19">
        <v>169</v>
      </c>
      <c r="O618" s="19" t="s">
        <v>375</v>
      </c>
      <c r="P618" s="20">
        <v>64.7194444</v>
      </c>
      <c r="Q618" s="20">
        <v>-158.1030556</v>
      </c>
      <c r="R618" s="19"/>
      <c r="S618" s="19" t="s">
        <v>21</v>
      </c>
      <c r="T618" s="37">
        <v>0.44483333333333336</v>
      </c>
      <c r="U618" s="37">
        <v>0.24135833333333334</v>
      </c>
      <c r="V618" s="20">
        <v>236.76343133333339</v>
      </c>
      <c r="W618" s="20">
        <v>532.25200000000007</v>
      </c>
      <c r="X618" s="20">
        <v>126</v>
      </c>
      <c r="Y618" s="20">
        <v>129.59640883333333</v>
      </c>
      <c r="Z618" s="20">
        <v>291.33699999999999</v>
      </c>
      <c r="AA618" s="20">
        <v>11</v>
      </c>
      <c r="AB618" s="20"/>
      <c r="AC618" s="20"/>
      <c r="AD618" s="20"/>
      <c r="AE618" s="20"/>
      <c r="AF618" s="20"/>
      <c r="AG618" s="20"/>
      <c r="AH618" s="20"/>
      <c r="AI618" s="20">
        <v>233.66300000000001</v>
      </c>
      <c r="AJ618" s="20">
        <v>18</v>
      </c>
      <c r="AK618" s="20">
        <v>38.449999999999996</v>
      </c>
      <c r="AL618" s="20">
        <v>5</v>
      </c>
      <c r="AM618" s="20">
        <v>0</v>
      </c>
      <c r="AN618" s="20">
        <v>0</v>
      </c>
      <c r="AO618" s="30">
        <v>121.04493283333333</v>
      </c>
      <c r="AP618" s="30">
        <v>272.113</v>
      </c>
      <c r="AQ618" s="30">
        <v>23</v>
      </c>
      <c r="AR618" s="20">
        <v>487.40477300000009</v>
      </c>
      <c r="AS618" s="20">
        <v>1095.7019999999998</v>
      </c>
      <c r="AT618" s="20">
        <v>157</v>
      </c>
      <c r="AU618">
        <v>12</v>
      </c>
      <c r="AV618" t="s">
        <v>1510</v>
      </c>
    </row>
    <row r="619" spans="1:48" hidden="1" x14ac:dyDescent="0.25">
      <c r="A619" t="s">
        <v>942</v>
      </c>
      <c r="B619" t="s">
        <v>244</v>
      </c>
      <c r="C619" t="s">
        <v>244</v>
      </c>
      <c r="D619" t="s">
        <v>944</v>
      </c>
      <c r="E619" s="31" t="s">
        <v>945</v>
      </c>
      <c r="F619">
        <v>2004</v>
      </c>
      <c r="G619" t="s">
        <v>943</v>
      </c>
      <c r="H619" t="s">
        <v>582</v>
      </c>
      <c r="I619">
        <v>332420</v>
      </c>
      <c r="J619" t="s">
        <v>243</v>
      </c>
      <c r="K619" s="26" t="s">
        <v>458</v>
      </c>
      <c r="L619" t="b">
        <v>1</v>
      </c>
      <c r="M619" s="20" t="s">
        <v>1118</v>
      </c>
      <c r="N619" s="26">
        <v>408</v>
      </c>
      <c r="O619" t="s">
        <v>375</v>
      </c>
      <c r="P619">
        <v>62.533611100000002</v>
      </c>
      <c r="Q619">
        <v>-164.84111110000001</v>
      </c>
      <c r="S619" t="s">
        <v>21</v>
      </c>
      <c r="T619" s="40">
        <v>0.35000000000000003</v>
      </c>
      <c r="U619" s="40">
        <v>0.19686666666666663</v>
      </c>
      <c r="V619">
        <v>51.597000000000008</v>
      </c>
      <c r="W619">
        <v>147.42000000000002</v>
      </c>
      <c r="X619">
        <v>42</v>
      </c>
      <c r="Y619">
        <v>95.91225</v>
      </c>
      <c r="Z619">
        <v>274.03499999999997</v>
      </c>
      <c r="AA619">
        <v>6</v>
      </c>
      <c r="AI619">
        <v>130.999</v>
      </c>
      <c r="AJ619">
        <v>6</v>
      </c>
      <c r="AK619">
        <v>44.763000000000005</v>
      </c>
      <c r="AL619">
        <v>3</v>
      </c>
      <c r="AM619">
        <v>34.036000000000001</v>
      </c>
      <c r="AN619">
        <v>4</v>
      </c>
      <c r="AO619" s="30">
        <v>61.516700000000007</v>
      </c>
      <c r="AP619" s="30">
        <v>175.762</v>
      </c>
      <c r="AQ619" s="30">
        <v>9</v>
      </c>
      <c r="AR619">
        <v>209.02595000000002</v>
      </c>
      <c r="AS619" s="20">
        <v>631.25300000000004</v>
      </c>
      <c r="AT619">
        <v>61</v>
      </c>
      <c r="AU619">
        <v>12</v>
      </c>
      <c r="AV619" t="s">
        <v>1510</v>
      </c>
    </row>
    <row r="620" spans="1:48" hidden="1" x14ac:dyDescent="0.25">
      <c r="A620" t="s">
        <v>613</v>
      </c>
      <c r="B620" t="s">
        <v>83</v>
      </c>
      <c r="C620" s="19" t="s">
        <v>83</v>
      </c>
      <c r="D620" t="s">
        <v>662</v>
      </c>
      <c r="E620" s="21" t="s">
        <v>663</v>
      </c>
      <c r="F620" s="19">
        <v>2004</v>
      </c>
      <c r="G620" s="19" t="s">
        <v>563</v>
      </c>
      <c r="H620" s="19">
        <v>221</v>
      </c>
      <c r="I620" s="19">
        <v>331530</v>
      </c>
      <c r="J620" t="s">
        <v>50</v>
      </c>
      <c r="K620" s="19" t="s">
        <v>458</v>
      </c>
      <c r="L620" s="20" t="b">
        <v>1</v>
      </c>
      <c r="M620" s="20" t="s">
        <v>1119</v>
      </c>
      <c r="N620" s="19">
        <v>169</v>
      </c>
      <c r="O620" s="19" t="s">
        <v>375</v>
      </c>
      <c r="P620" s="20">
        <v>60.896944400000002</v>
      </c>
      <c r="Q620" s="20">
        <v>-162.4594444</v>
      </c>
      <c r="R620" s="19"/>
      <c r="S620" s="19" t="s">
        <v>21</v>
      </c>
      <c r="T620" s="37">
        <v>0.42661666666666664</v>
      </c>
      <c r="U620" s="37">
        <v>0.23667499999999997</v>
      </c>
      <c r="V620" s="20">
        <v>254.2622534833333</v>
      </c>
      <c r="W620" s="20">
        <v>595.99699999999996</v>
      </c>
      <c r="X620" s="20">
        <v>138</v>
      </c>
      <c r="Y620" s="20">
        <v>192.95701186666662</v>
      </c>
      <c r="Z620" s="20">
        <v>452.29599999999994</v>
      </c>
      <c r="AA620" s="20">
        <v>16</v>
      </c>
      <c r="AB620" s="20"/>
      <c r="AC620" s="20"/>
      <c r="AD620" s="20"/>
      <c r="AE620" s="20"/>
      <c r="AF620" s="20"/>
      <c r="AG620" s="20"/>
      <c r="AH620" s="20"/>
      <c r="AI620" s="20">
        <v>71.770999999999987</v>
      </c>
      <c r="AJ620" s="20">
        <v>11</v>
      </c>
      <c r="AK620" s="20">
        <v>11.439</v>
      </c>
      <c r="AL620" s="20">
        <v>2</v>
      </c>
      <c r="AM620" s="20">
        <v>0</v>
      </c>
      <c r="AN620" s="20">
        <v>0</v>
      </c>
      <c r="AO620" s="30">
        <v>35.498772833333319</v>
      </c>
      <c r="AP620" s="30">
        <v>83.20999999999998</v>
      </c>
      <c r="AQ620" s="30">
        <v>13</v>
      </c>
      <c r="AR620" s="20">
        <v>482.71803818333319</v>
      </c>
      <c r="AS620" s="20">
        <v>1131.5030000000002</v>
      </c>
      <c r="AT620" s="20">
        <v>164</v>
      </c>
      <c r="AU620">
        <v>12</v>
      </c>
      <c r="AV620" t="s">
        <v>1510</v>
      </c>
    </row>
    <row r="621" spans="1:48" hidden="1" x14ac:dyDescent="0.25">
      <c r="A621" t="s">
        <v>664</v>
      </c>
      <c r="B621" t="s">
        <v>84</v>
      </c>
      <c r="C621" s="19" t="s">
        <v>84</v>
      </c>
      <c r="D621" t="s">
        <v>665</v>
      </c>
      <c r="E621" t="s">
        <v>666</v>
      </c>
      <c r="F621" s="19">
        <v>2004</v>
      </c>
      <c r="G621" s="19" t="s">
        <v>563</v>
      </c>
      <c r="H621" s="19">
        <v>221</v>
      </c>
      <c r="I621" s="19">
        <v>331540</v>
      </c>
      <c r="J621" t="s">
        <v>50</v>
      </c>
      <c r="K621" s="19" t="s">
        <v>458</v>
      </c>
      <c r="L621" s="20" t="b">
        <v>1</v>
      </c>
      <c r="M621" s="20" t="s">
        <v>1119</v>
      </c>
      <c r="N621" s="19">
        <v>169</v>
      </c>
      <c r="O621" s="19" t="s">
        <v>375</v>
      </c>
      <c r="P621" s="20">
        <v>57.2027778</v>
      </c>
      <c r="Q621" s="20">
        <v>-153.3038889</v>
      </c>
      <c r="R621" s="19"/>
      <c r="S621" s="19" t="s">
        <v>21</v>
      </c>
      <c r="T621" s="37">
        <v>0.43846666666666678</v>
      </c>
      <c r="U621" s="37">
        <v>0.24088333333333334</v>
      </c>
      <c r="V621" s="20">
        <v>153.64091233333338</v>
      </c>
      <c r="W621" s="20">
        <v>350.40499999999997</v>
      </c>
      <c r="X621" s="20">
        <v>102</v>
      </c>
      <c r="Y621" s="20">
        <v>93.115412133333351</v>
      </c>
      <c r="Z621" s="20">
        <v>212.36599999999999</v>
      </c>
      <c r="AA621" s="20">
        <v>15</v>
      </c>
      <c r="AB621" s="20"/>
      <c r="AC621" s="20"/>
      <c r="AD621" s="20"/>
      <c r="AE621" s="20"/>
      <c r="AF621" s="20"/>
      <c r="AG621" s="20"/>
      <c r="AH621" s="20"/>
      <c r="AI621" s="20">
        <v>127.29899999999999</v>
      </c>
      <c r="AJ621" s="20">
        <v>10</v>
      </c>
      <c r="AK621" s="20">
        <v>5.673</v>
      </c>
      <c r="AL621" s="20">
        <v>1</v>
      </c>
      <c r="AM621" s="20">
        <v>0</v>
      </c>
      <c r="AN621" s="20">
        <v>0</v>
      </c>
      <c r="AO621" s="30">
        <v>58.303789600000009</v>
      </c>
      <c r="AP621" s="30">
        <v>132.97199999999998</v>
      </c>
      <c r="AQ621" s="30">
        <v>11</v>
      </c>
      <c r="AR621" s="20">
        <v>305.06011406666676</v>
      </c>
      <c r="AS621" s="20">
        <v>695.74300000000005</v>
      </c>
      <c r="AT621" s="20">
        <v>125</v>
      </c>
      <c r="AU621">
        <v>12</v>
      </c>
      <c r="AV621" t="s">
        <v>1510</v>
      </c>
    </row>
    <row r="622" spans="1:48" hidden="1" x14ac:dyDescent="0.25">
      <c r="A622" t="s">
        <v>883</v>
      </c>
      <c r="B622" t="s">
        <v>248</v>
      </c>
      <c r="C622" s="19" t="s">
        <v>248</v>
      </c>
      <c r="D622" t="s">
        <v>885</v>
      </c>
      <c r="E622" s="21" t="s">
        <v>886</v>
      </c>
      <c r="F622" s="19">
        <v>2004</v>
      </c>
      <c r="G622" s="19" t="s">
        <v>884</v>
      </c>
      <c r="H622" s="19">
        <v>14234</v>
      </c>
      <c r="I622" s="19">
        <v>332440</v>
      </c>
      <c r="J622" t="s">
        <v>247</v>
      </c>
      <c r="K622" s="19" t="s">
        <v>458</v>
      </c>
      <c r="L622" s="20" t="b">
        <v>1</v>
      </c>
      <c r="M622" s="20" t="s">
        <v>1118</v>
      </c>
      <c r="N622" s="19">
        <v>357</v>
      </c>
      <c r="O622" s="19" t="s">
        <v>375</v>
      </c>
      <c r="P622" s="20">
        <v>57.923611100000002</v>
      </c>
      <c r="Q622" s="20">
        <v>-152.50222220000001</v>
      </c>
      <c r="R622" s="19"/>
      <c r="S622" s="19" t="s">
        <v>21</v>
      </c>
      <c r="T622" s="37">
        <v>0.33999999999999991</v>
      </c>
      <c r="U622" s="37">
        <v>0.21195833333333333</v>
      </c>
      <c r="V622" s="20">
        <v>117.52371999999997</v>
      </c>
      <c r="W622" s="20">
        <v>345.65800000000002</v>
      </c>
      <c r="X622" s="20">
        <v>83</v>
      </c>
      <c r="Y622" s="20">
        <v>107.05375999999997</v>
      </c>
      <c r="Z622" s="20">
        <v>314.86399999999998</v>
      </c>
      <c r="AA622" s="20">
        <v>9</v>
      </c>
      <c r="AB622" s="20"/>
      <c r="AC622" s="20"/>
      <c r="AD622" s="20"/>
      <c r="AE622" s="20"/>
      <c r="AF622" s="20"/>
      <c r="AG622" s="20"/>
      <c r="AH622" s="20"/>
      <c r="AI622" s="20">
        <v>84.644999999999996</v>
      </c>
      <c r="AJ622" s="20">
        <v>5</v>
      </c>
      <c r="AK622" s="20">
        <v>1.9790000000000003</v>
      </c>
      <c r="AL622" s="20">
        <v>1</v>
      </c>
      <c r="AM622" s="20">
        <v>0</v>
      </c>
      <c r="AN622" s="20">
        <v>0</v>
      </c>
      <c r="AO622" s="30">
        <v>29.452159999999992</v>
      </c>
      <c r="AP622" s="30">
        <v>86.623999999999995</v>
      </c>
      <c r="AQ622" s="30">
        <v>6</v>
      </c>
      <c r="AR622" s="20">
        <v>254.02963999999992</v>
      </c>
      <c r="AS622" s="20">
        <v>747.14600000000007</v>
      </c>
      <c r="AT622" s="20">
        <v>96</v>
      </c>
      <c r="AU622">
        <v>12</v>
      </c>
      <c r="AV622" t="s">
        <v>1510</v>
      </c>
    </row>
    <row r="623" spans="1:48" hidden="1" x14ac:dyDescent="0.25">
      <c r="A623" t="s">
        <v>1027</v>
      </c>
      <c r="B623" t="s">
        <v>250</v>
      </c>
      <c r="C623" t="s">
        <v>250</v>
      </c>
      <c r="D623" t="s">
        <v>1029</v>
      </c>
      <c r="E623" s="31" t="s">
        <v>1030</v>
      </c>
      <c r="F623">
        <v>2004</v>
      </c>
      <c r="G623" t="s">
        <v>1028</v>
      </c>
      <c r="H623">
        <v>14633</v>
      </c>
      <c r="I623">
        <v>332450</v>
      </c>
      <c r="J623" t="s">
        <v>249</v>
      </c>
      <c r="K623" s="26" t="s">
        <v>458</v>
      </c>
      <c r="L623" t="b">
        <v>1</v>
      </c>
      <c r="M623" s="20" t="s">
        <v>1116</v>
      </c>
      <c r="N623" s="26">
        <v>662</v>
      </c>
      <c r="O623" t="s">
        <v>375</v>
      </c>
      <c r="P623">
        <v>59.787222200000002</v>
      </c>
      <c r="Q623">
        <v>-154.10611109999999</v>
      </c>
      <c r="S623" t="s">
        <v>21</v>
      </c>
      <c r="T623" s="40">
        <v>0.59999999999999987</v>
      </c>
      <c r="U623" s="40">
        <v>0.31567499999999993</v>
      </c>
      <c r="V623">
        <v>49.745399999999982</v>
      </c>
      <c r="W623">
        <v>82.908999999999992</v>
      </c>
      <c r="X623">
        <v>34</v>
      </c>
      <c r="Y623">
        <v>38.738399999999984</v>
      </c>
      <c r="Z623">
        <v>64.563999999999993</v>
      </c>
      <c r="AA623">
        <v>7</v>
      </c>
      <c r="AI623">
        <v>51.753999999999991</v>
      </c>
      <c r="AJ623">
        <v>5</v>
      </c>
      <c r="AK623">
        <v>13.057</v>
      </c>
      <c r="AL623">
        <v>1</v>
      </c>
      <c r="AM623">
        <v>0</v>
      </c>
      <c r="AN623">
        <v>0</v>
      </c>
      <c r="AO623" s="30">
        <v>38.886599999999987</v>
      </c>
      <c r="AP623" s="30">
        <v>64.810999999999993</v>
      </c>
      <c r="AQ623" s="30">
        <v>6</v>
      </c>
      <c r="AR623">
        <v>127.37039999999996</v>
      </c>
      <c r="AS623" s="20">
        <v>212.28399999999999</v>
      </c>
      <c r="AT623">
        <v>45</v>
      </c>
      <c r="AU623">
        <v>12</v>
      </c>
      <c r="AV623" t="s">
        <v>1510</v>
      </c>
    </row>
    <row r="624" spans="1:48" hidden="1" x14ac:dyDescent="0.25">
      <c r="A624" t="s">
        <v>1015</v>
      </c>
      <c r="B624" t="s">
        <v>226</v>
      </c>
      <c r="C624" t="s">
        <v>226</v>
      </c>
      <c r="D624" t="s">
        <v>1017</v>
      </c>
      <c r="E624" s="31" t="s">
        <v>1018</v>
      </c>
      <c r="F624">
        <v>2004</v>
      </c>
      <c r="G624" t="s">
        <v>1016</v>
      </c>
      <c r="H624">
        <v>14832</v>
      </c>
      <c r="I624">
        <v>332470</v>
      </c>
      <c r="J624" t="s">
        <v>225</v>
      </c>
      <c r="K624" s="26" t="s">
        <v>458</v>
      </c>
      <c r="L624" t="b">
        <v>1</v>
      </c>
      <c r="M624" s="20" t="s">
        <v>1118</v>
      </c>
      <c r="N624" s="26">
        <v>659</v>
      </c>
      <c r="O624" t="s">
        <v>375</v>
      </c>
      <c r="P624">
        <v>55.913984599999999</v>
      </c>
      <c r="Q624">
        <v>-159.16327670000001</v>
      </c>
      <c r="S624" t="s">
        <v>21</v>
      </c>
      <c r="T624" s="40">
        <v>0.3</v>
      </c>
      <c r="U624" s="40">
        <v>0.18360000000000001</v>
      </c>
      <c r="V624">
        <v>9.4667999999999992</v>
      </c>
      <c r="W624">
        <v>31.556000000000001</v>
      </c>
      <c r="X624">
        <v>34</v>
      </c>
      <c r="Y624">
        <v>8.0237999999999996</v>
      </c>
      <c r="Z624">
        <v>26.746000000000002</v>
      </c>
      <c r="AA624">
        <v>8</v>
      </c>
      <c r="AI624">
        <v>0</v>
      </c>
      <c r="AJ624">
        <v>0</v>
      </c>
      <c r="AK624">
        <v>0</v>
      </c>
      <c r="AL624">
        <v>0</v>
      </c>
      <c r="AM624">
        <v>5.6029999999999998</v>
      </c>
      <c r="AN624">
        <v>6</v>
      </c>
      <c r="AO624" s="30">
        <v>0</v>
      </c>
      <c r="AP624" s="30">
        <v>0</v>
      </c>
      <c r="AQ624" s="30">
        <v>0</v>
      </c>
      <c r="AR624">
        <v>17.490600000000001</v>
      </c>
      <c r="AS624" s="20">
        <v>63.905000000000008</v>
      </c>
      <c r="AT624">
        <v>48</v>
      </c>
      <c r="AU624">
        <v>12</v>
      </c>
      <c r="AV624" t="s">
        <v>1510</v>
      </c>
    </row>
    <row r="625" spans="1:48" hidden="1" x14ac:dyDescent="0.25">
      <c r="A625" t="s">
        <v>967</v>
      </c>
      <c r="B625" t="s">
        <v>256</v>
      </c>
      <c r="C625" t="s">
        <v>256</v>
      </c>
      <c r="D625" t="s">
        <v>969</v>
      </c>
      <c r="E625" s="31" t="s">
        <v>970</v>
      </c>
      <c r="F625">
        <v>2004</v>
      </c>
      <c r="G625" t="s">
        <v>968</v>
      </c>
      <c r="H625" t="s">
        <v>582</v>
      </c>
      <c r="I625">
        <v>332480</v>
      </c>
      <c r="J625" t="s">
        <v>255</v>
      </c>
      <c r="K625" s="26" t="s">
        <v>458</v>
      </c>
      <c r="L625" t="b">
        <v>1</v>
      </c>
      <c r="M625" s="20" t="s">
        <v>1118</v>
      </c>
      <c r="N625" s="26">
        <v>425</v>
      </c>
      <c r="O625" t="s">
        <v>375</v>
      </c>
      <c r="P625">
        <v>57.564166700000001</v>
      </c>
      <c r="Q625">
        <v>-157.5791667</v>
      </c>
      <c r="S625" t="s">
        <v>21</v>
      </c>
      <c r="T625" s="40">
        <v>0.35000000000000003</v>
      </c>
      <c r="U625" s="40">
        <v>0.18389166666666659</v>
      </c>
      <c r="V625">
        <v>52.895850000000003</v>
      </c>
      <c r="W625">
        <v>151.131</v>
      </c>
      <c r="X625">
        <v>48</v>
      </c>
      <c r="Y625">
        <v>48.269200000000005</v>
      </c>
      <c r="Z625">
        <v>137.91200000000001</v>
      </c>
      <c r="AA625">
        <v>22</v>
      </c>
      <c r="AI625">
        <v>56.773000000000003</v>
      </c>
      <c r="AJ625">
        <v>9</v>
      </c>
      <c r="AK625">
        <v>37.820999999999998</v>
      </c>
      <c r="AL625">
        <v>4</v>
      </c>
      <c r="AM625">
        <v>0</v>
      </c>
      <c r="AN625">
        <v>0</v>
      </c>
      <c r="AO625" s="30">
        <v>33.107900000000001</v>
      </c>
      <c r="AP625" s="30">
        <v>94.593999999999994</v>
      </c>
      <c r="AQ625" s="30">
        <v>13</v>
      </c>
      <c r="AR625">
        <v>134.27295000000001</v>
      </c>
      <c r="AS625" s="20">
        <v>383.63700000000006</v>
      </c>
      <c r="AT625">
        <v>83</v>
      </c>
      <c r="AU625">
        <v>12</v>
      </c>
      <c r="AV625" t="s">
        <v>1510</v>
      </c>
    </row>
    <row r="626" spans="1:48" hidden="1" x14ac:dyDescent="0.25">
      <c r="A626" t="s">
        <v>1007</v>
      </c>
      <c r="B626" t="s">
        <v>25</v>
      </c>
      <c r="C626" t="s">
        <v>25</v>
      </c>
      <c r="D626" t="s">
        <v>1009</v>
      </c>
      <c r="E626" s="31" t="s">
        <v>1010</v>
      </c>
      <c r="F626">
        <v>2004</v>
      </c>
      <c r="G626" t="s">
        <v>1008</v>
      </c>
      <c r="H626" t="s">
        <v>582</v>
      </c>
      <c r="I626">
        <v>331030</v>
      </c>
      <c r="J626" t="s">
        <v>24</v>
      </c>
      <c r="K626" s="26" t="s">
        <v>458</v>
      </c>
      <c r="L626" t="b">
        <v>1</v>
      </c>
      <c r="M626" s="20" t="s">
        <v>1118</v>
      </c>
      <c r="N626" s="26">
        <v>635</v>
      </c>
      <c r="O626" t="s">
        <v>375</v>
      </c>
      <c r="P626">
        <v>60.912222200000002</v>
      </c>
      <c r="Q626">
        <v>-161.2138889</v>
      </c>
      <c r="S626" t="s">
        <v>21</v>
      </c>
      <c r="T626" s="40">
        <v>0.39000000000000007</v>
      </c>
      <c r="U626" s="40">
        <v>0.2415833333333334</v>
      </c>
      <c r="V626">
        <v>103.61793000000003</v>
      </c>
      <c r="W626">
        <v>265.68700000000001</v>
      </c>
      <c r="X626">
        <v>79</v>
      </c>
      <c r="Y626">
        <v>111.48111000000004</v>
      </c>
      <c r="Z626">
        <v>285.84900000000005</v>
      </c>
      <c r="AA626">
        <v>12</v>
      </c>
      <c r="AI626">
        <v>87.744</v>
      </c>
      <c r="AJ626">
        <v>14</v>
      </c>
      <c r="AK626">
        <v>34.313999999999993</v>
      </c>
      <c r="AL626">
        <v>1</v>
      </c>
      <c r="AM626">
        <v>37.833000000000006</v>
      </c>
      <c r="AN626">
        <v>0</v>
      </c>
      <c r="AO626" s="30">
        <v>47.602620000000009</v>
      </c>
      <c r="AP626" s="30">
        <v>122.05799999999999</v>
      </c>
      <c r="AQ626" s="30">
        <v>15</v>
      </c>
      <c r="AR626">
        <v>262.70166000000006</v>
      </c>
      <c r="AS626" s="20">
        <v>711.42700000000002</v>
      </c>
      <c r="AT626">
        <v>105</v>
      </c>
      <c r="AU626">
        <v>12</v>
      </c>
      <c r="AV626" t="s">
        <v>1510</v>
      </c>
    </row>
    <row r="627" spans="1:48" hidden="1" x14ac:dyDescent="0.25">
      <c r="A627" t="s">
        <v>667</v>
      </c>
      <c r="B627" t="s">
        <v>85</v>
      </c>
      <c r="C627" t="s">
        <v>85</v>
      </c>
      <c r="D627" t="s">
        <v>668</v>
      </c>
      <c r="E627" s="31" t="s">
        <v>669</v>
      </c>
      <c r="F627">
        <v>2004</v>
      </c>
      <c r="G627" t="s">
        <v>563</v>
      </c>
      <c r="H627">
        <v>221</v>
      </c>
      <c r="I627">
        <v>331550</v>
      </c>
      <c r="J627" t="s">
        <v>50</v>
      </c>
      <c r="K627" s="26" t="s">
        <v>458</v>
      </c>
      <c r="L627" t="b">
        <v>1</v>
      </c>
      <c r="M627" s="20" t="s">
        <v>1119</v>
      </c>
      <c r="N627" s="26">
        <v>169</v>
      </c>
      <c r="O627" t="s">
        <v>375</v>
      </c>
      <c r="P627">
        <v>61.938888900000002</v>
      </c>
      <c r="Q627">
        <v>-162.875</v>
      </c>
      <c r="S627" t="s">
        <v>21</v>
      </c>
      <c r="T627" s="40">
        <v>0.42487500000000006</v>
      </c>
      <c r="U627" s="40">
        <v>0.23595833333333335</v>
      </c>
      <c r="V627">
        <v>298.266923625</v>
      </c>
      <c r="W627">
        <v>702.01099999999997</v>
      </c>
      <c r="X627">
        <v>148</v>
      </c>
      <c r="Y627">
        <v>258.83385000000004</v>
      </c>
      <c r="Z627">
        <v>609.20000000000005</v>
      </c>
      <c r="AA627">
        <v>7</v>
      </c>
      <c r="AI627">
        <v>221.23999999999998</v>
      </c>
      <c r="AJ627">
        <v>14</v>
      </c>
      <c r="AK627">
        <v>38.320999999999998</v>
      </c>
      <c r="AL627">
        <v>4</v>
      </c>
      <c r="AM627">
        <v>0</v>
      </c>
      <c r="AN627">
        <v>0</v>
      </c>
      <c r="AO627" s="30">
        <v>110.280979875</v>
      </c>
      <c r="AP627" s="30">
        <v>259.56099999999998</v>
      </c>
      <c r="AQ627" s="30">
        <v>18</v>
      </c>
      <c r="AR627">
        <v>667.38175350000006</v>
      </c>
      <c r="AS627" s="20">
        <v>1570.7720000000002</v>
      </c>
      <c r="AT627">
        <v>172</v>
      </c>
      <c r="AU627">
        <v>12</v>
      </c>
      <c r="AV627" t="s">
        <v>1510</v>
      </c>
    </row>
    <row r="628" spans="1:48" hidden="1" x14ac:dyDescent="0.25">
      <c r="A628" t="s">
        <v>676</v>
      </c>
      <c r="B628" t="s">
        <v>86</v>
      </c>
      <c r="C628" t="s">
        <v>86</v>
      </c>
      <c r="D628" t="s">
        <v>677</v>
      </c>
      <c r="E628" s="31" t="s">
        <v>678</v>
      </c>
      <c r="F628">
        <v>2004</v>
      </c>
      <c r="G628" t="s">
        <v>563</v>
      </c>
      <c r="H628">
        <v>221</v>
      </c>
      <c r="I628">
        <v>331560</v>
      </c>
      <c r="J628" t="s">
        <v>50</v>
      </c>
      <c r="K628" s="26" t="s">
        <v>458</v>
      </c>
      <c r="L628" t="b">
        <v>1</v>
      </c>
      <c r="M628" s="20" t="s">
        <v>1119</v>
      </c>
      <c r="N628" s="26">
        <v>169</v>
      </c>
      <c r="O628" t="s">
        <v>375</v>
      </c>
      <c r="P628">
        <v>62.032777799999998</v>
      </c>
      <c r="Q628">
        <v>-163.28777779999999</v>
      </c>
      <c r="S628" t="s">
        <v>21</v>
      </c>
      <c r="T628" s="40">
        <v>0.41631666666666672</v>
      </c>
      <c r="U628" s="40">
        <v>0.23390833333333336</v>
      </c>
      <c r="V628">
        <v>50.992963233333334</v>
      </c>
      <c r="W628">
        <v>122.48599999999999</v>
      </c>
      <c r="X628">
        <v>38</v>
      </c>
      <c r="Y628">
        <v>61.697297366666682</v>
      </c>
      <c r="Z628">
        <v>148.19800000000001</v>
      </c>
      <c r="AA628">
        <v>4</v>
      </c>
      <c r="AI628">
        <v>36.847000000000001</v>
      </c>
      <c r="AJ628">
        <v>4</v>
      </c>
      <c r="AK628">
        <v>0</v>
      </c>
      <c r="AL628">
        <v>0</v>
      </c>
      <c r="AM628">
        <v>0</v>
      </c>
      <c r="AN628">
        <v>0</v>
      </c>
      <c r="AO628" s="30">
        <v>15.340020216666669</v>
      </c>
      <c r="AP628" s="30">
        <v>36.847000000000001</v>
      </c>
      <c r="AQ628" s="30">
        <v>4</v>
      </c>
      <c r="AR628">
        <v>128.03028081666668</v>
      </c>
      <c r="AS628" s="20">
        <v>307.53100000000001</v>
      </c>
      <c r="AT628">
        <v>46</v>
      </c>
      <c r="AU628">
        <v>12</v>
      </c>
      <c r="AV628" t="s">
        <v>1510</v>
      </c>
    </row>
    <row r="629" spans="1:48" hidden="1" x14ac:dyDescent="0.25">
      <c r="A629" t="s">
        <v>1091</v>
      </c>
      <c r="B629" t="s">
        <v>1094</v>
      </c>
      <c r="C629" t="s">
        <v>1094</v>
      </c>
      <c r="D629" t="s">
        <v>1095</v>
      </c>
      <c r="E629" s="31" t="s">
        <v>1096</v>
      </c>
      <c r="F629">
        <v>2004</v>
      </c>
      <c r="G629" t="s">
        <v>1109</v>
      </c>
      <c r="H629" t="s">
        <v>582</v>
      </c>
      <c r="I629">
        <v>332490</v>
      </c>
      <c r="J629" t="s">
        <v>1110</v>
      </c>
      <c r="K629" s="26" t="s">
        <v>366</v>
      </c>
      <c r="L629" t="b">
        <v>0</v>
      </c>
      <c r="M629" s="20" t="s">
        <v>366</v>
      </c>
      <c r="O629" t="s">
        <v>489</v>
      </c>
      <c r="P629">
        <v>59.013055600000001</v>
      </c>
      <c r="Q629">
        <v>-161.81638889999999</v>
      </c>
      <c r="S629" t="s">
        <v>21</v>
      </c>
      <c r="T629" s="40">
        <v>0.5</v>
      </c>
      <c r="U629" s="40">
        <v>0.22409166666666661</v>
      </c>
      <c r="V629">
        <v>24.276999999999997</v>
      </c>
      <c r="W629">
        <v>48.553999999999995</v>
      </c>
      <c r="X629">
        <v>26</v>
      </c>
      <c r="Y629">
        <v>8.1254999999999988</v>
      </c>
      <c r="Z629">
        <v>16.250999999999998</v>
      </c>
      <c r="AA629">
        <v>6</v>
      </c>
      <c r="AI629">
        <v>7.0109999999999975</v>
      </c>
      <c r="AJ629">
        <v>4</v>
      </c>
      <c r="AK629">
        <v>59.529999999999994</v>
      </c>
      <c r="AL629">
        <v>5</v>
      </c>
      <c r="AM629">
        <v>5.4930000000000012</v>
      </c>
      <c r="AN629">
        <v>4</v>
      </c>
      <c r="AO629" s="30">
        <v>33.270499999999998</v>
      </c>
      <c r="AP629" s="30">
        <v>66.540999999999997</v>
      </c>
      <c r="AQ629" s="30">
        <v>9</v>
      </c>
      <c r="AR629">
        <v>65.673000000000002</v>
      </c>
      <c r="AS629" s="20">
        <v>136.83900000000003</v>
      </c>
      <c r="AT629">
        <v>45</v>
      </c>
      <c r="AU629">
        <v>12</v>
      </c>
      <c r="AV629" t="s">
        <v>1510</v>
      </c>
    </row>
    <row r="630" spans="1:48" hidden="1" x14ac:dyDescent="0.25">
      <c r="A630" t="s">
        <v>771</v>
      </c>
      <c r="B630" t="s">
        <v>240</v>
      </c>
      <c r="C630" t="s">
        <v>240</v>
      </c>
      <c r="D630" t="s">
        <v>772</v>
      </c>
      <c r="E630" s="31" t="s">
        <v>773</v>
      </c>
      <c r="F630">
        <v>2004</v>
      </c>
      <c r="G630" t="s">
        <v>759</v>
      </c>
      <c r="H630">
        <v>26616</v>
      </c>
      <c r="I630">
        <v>332390</v>
      </c>
      <c r="J630" t="s">
        <v>235</v>
      </c>
      <c r="K630" s="26" t="s">
        <v>458</v>
      </c>
      <c r="L630" t="b">
        <v>1</v>
      </c>
      <c r="M630" s="20" t="s">
        <v>1118</v>
      </c>
      <c r="N630" s="26">
        <v>254</v>
      </c>
      <c r="O630" t="s">
        <v>375</v>
      </c>
      <c r="P630">
        <v>68.348611099999999</v>
      </c>
      <c r="Q630">
        <v>-166.73472219999999</v>
      </c>
      <c r="S630" t="s">
        <v>21</v>
      </c>
      <c r="T630" s="40">
        <v>0.14999999999999997</v>
      </c>
      <c r="U630" s="40">
        <v>0.1268</v>
      </c>
      <c r="V630">
        <v>204.78164999999993</v>
      </c>
      <c r="W630">
        <v>1365.2109999999998</v>
      </c>
      <c r="X630">
        <v>164</v>
      </c>
      <c r="Y630">
        <v>590.52239999999995</v>
      </c>
      <c r="Z630">
        <v>3936.8160000000007</v>
      </c>
      <c r="AA630">
        <v>52</v>
      </c>
      <c r="AI630">
        <v>66.631</v>
      </c>
      <c r="AJ630">
        <v>4</v>
      </c>
      <c r="AK630">
        <v>71.258999999999986</v>
      </c>
      <c r="AL630">
        <v>6</v>
      </c>
      <c r="AM630">
        <v>470.72600000000006</v>
      </c>
      <c r="AN630">
        <v>38</v>
      </c>
      <c r="AO630" s="30">
        <v>20.683499999999995</v>
      </c>
      <c r="AP630" s="30">
        <v>137.88999999999999</v>
      </c>
      <c r="AQ630" s="30">
        <v>10</v>
      </c>
      <c r="AR630">
        <v>815.98754999999983</v>
      </c>
      <c r="AS630" s="20">
        <v>5910.643</v>
      </c>
      <c r="AT630">
        <v>261</v>
      </c>
      <c r="AU630">
        <v>12</v>
      </c>
      <c r="AV630" t="s">
        <v>1510</v>
      </c>
    </row>
    <row r="631" spans="1:48" hidden="1" x14ac:dyDescent="0.25">
      <c r="A631" t="s">
        <v>774</v>
      </c>
      <c r="B631" t="s">
        <v>241</v>
      </c>
      <c r="C631" t="s">
        <v>241</v>
      </c>
      <c r="D631" t="s">
        <v>775</v>
      </c>
      <c r="E631" s="31" t="s">
        <v>776</v>
      </c>
      <c r="F631">
        <v>2004</v>
      </c>
      <c r="G631" t="s">
        <v>759</v>
      </c>
      <c r="H631">
        <v>26616</v>
      </c>
      <c r="I631">
        <v>332400</v>
      </c>
      <c r="J631" t="s">
        <v>235</v>
      </c>
      <c r="K631" s="26" t="s">
        <v>458</v>
      </c>
      <c r="L631" t="b">
        <v>1</v>
      </c>
      <c r="M631" s="20" t="s">
        <v>1118</v>
      </c>
      <c r="N631" s="26">
        <v>254</v>
      </c>
      <c r="O631" t="s">
        <v>375</v>
      </c>
      <c r="P631">
        <v>69.743857000000006</v>
      </c>
      <c r="Q631">
        <v>-163.008442</v>
      </c>
      <c r="S631" t="s">
        <v>21</v>
      </c>
      <c r="T631" s="40">
        <v>0.14999999999999997</v>
      </c>
      <c r="U631" s="40">
        <v>0.1268</v>
      </c>
      <c r="V631">
        <v>58.61804999999999</v>
      </c>
      <c r="W631">
        <v>390.78700000000003</v>
      </c>
      <c r="X631">
        <v>57</v>
      </c>
      <c r="Y631">
        <v>272.88089999999988</v>
      </c>
      <c r="Z631">
        <v>1819.2059999999997</v>
      </c>
      <c r="AA631">
        <v>35</v>
      </c>
      <c r="AI631">
        <v>87.548999999999978</v>
      </c>
      <c r="AJ631">
        <v>3</v>
      </c>
      <c r="AK631">
        <v>7.1219999999999999</v>
      </c>
      <c r="AL631">
        <v>1</v>
      </c>
      <c r="AM631">
        <v>87.995999999999995</v>
      </c>
      <c r="AN631">
        <v>11</v>
      </c>
      <c r="AO631" s="30">
        <v>14.200649999999994</v>
      </c>
      <c r="AP631" s="30">
        <v>94.670999999999978</v>
      </c>
      <c r="AQ631" s="30">
        <v>4</v>
      </c>
      <c r="AR631">
        <v>345.69959999999986</v>
      </c>
      <c r="AS631" s="20">
        <v>2392.6599999999994</v>
      </c>
      <c r="AT631">
        <v>103</v>
      </c>
      <c r="AU631">
        <v>12</v>
      </c>
      <c r="AV631" t="s">
        <v>1510</v>
      </c>
    </row>
    <row r="632" spans="1:48" hidden="1" x14ac:dyDescent="0.25">
      <c r="A632" t="s">
        <v>987</v>
      </c>
      <c r="B632" t="s">
        <v>275</v>
      </c>
      <c r="C632" t="s">
        <v>275</v>
      </c>
      <c r="D632" t="s">
        <v>989</v>
      </c>
      <c r="E632" s="31" t="s">
        <v>990</v>
      </c>
      <c r="F632">
        <v>2004</v>
      </c>
      <c r="G632" t="s">
        <v>988</v>
      </c>
      <c r="H632" t="s">
        <v>582</v>
      </c>
      <c r="I632">
        <v>332590</v>
      </c>
      <c r="J632" t="s">
        <v>274</v>
      </c>
      <c r="K632" s="26" t="s">
        <v>458</v>
      </c>
      <c r="L632" t="b">
        <v>1</v>
      </c>
      <c r="M632" s="20" t="s">
        <v>1118</v>
      </c>
      <c r="N632" s="26">
        <v>447</v>
      </c>
      <c r="O632" t="s">
        <v>375</v>
      </c>
      <c r="P632">
        <v>60.202500000000001</v>
      </c>
      <c r="Q632">
        <v>-154.31277779999999</v>
      </c>
      <c r="S632" t="s">
        <v>21</v>
      </c>
      <c r="T632" s="40">
        <v>0.44945000000000007</v>
      </c>
      <c r="U632" s="40">
        <v>0.25455000000000005</v>
      </c>
      <c r="V632">
        <v>114.55851270000002</v>
      </c>
      <c r="W632">
        <v>254.886</v>
      </c>
      <c r="X632">
        <v>56</v>
      </c>
      <c r="Y632">
        <v>116.48934989999999</v>
      </c>
      <c r="Z632">
        <v>259.18199999999996</v>
      </c>
      <c r="AA632">
        <v>33</v>
      </c>
      <c r="AI632">
        <v>0</v>
      </c>
      <c r="AJ632">
        <v>0</v>
      </c>
      <c r="AK632">
        <v>71.576999999999998</v>
      </c>
      <c r="AL632">
        <v>9</v>
      </c>
      <c r="AM632">
        <v>0</v>
      </c>
      <c r="AN632">
        <v>0</v>
      </c>
      <c r="AO632" s="30">
        <v>32.170282650000004</v>
      </c>
      <c r="AP632" s="30">
        <v>71.576999999999998</v>
      </c>
      <c r="AQ632" s="30">
        <v>9</v>
      </c>
      <c r="AR632">
        <v>263.21814525000002</v>
      </c>
      <c r="AS632" s="20">
        <v>585.64499999999998</v>
      </c>
      <c r="AT632">
        <v>95</v>
      </c>
      <c r="AU632">
        <v>12</v>
      </c>
      <c r="AV632" t="s">
        <v>1510</v>
      </c>
    </row>
    <row r="633" spans="1:48" hidden="1" x14ac:dyDescent="0.25">
      <c r="A633" t="s">
        <v>937</v>
      </c>
      <c r="B633" t="s">
        <v>258</v>
      </c>
      <c r="C633" t="s">
        <v>258</v>
      </c>
      <c r="D633" t="s">
        <v>939</v>
      </c>
      <c r="E633" s="31" t="s">
        <v>940</v>
      </c>
      <c r="F633">
        <v>2004</v>
      </c>
      <c r="G633" t="s">
        <v>938</v>
      </c>
      <c r="H633" t="s">
        <v>582</v>
      </c>
      <c r="I633">
        <v>332500</v>
      </c>
      <c r="J633" t="s">
        <v>257</v>
      </c>
      <c r="K633" s="26" t="s">
        <v>458</v>
      </c>
      <c r="L633" t="b">
        <v>1</v>
      </c>
      <c r="M633" s="20" t="s">
        <v>1118</v>
      </c>
      <c r="N633" s="26">
        <v>399</v>
      </c>
      <c r="O633" t="s">
        <v>375</v>
      </c>
      <c r="P633">
        <v>56.932561399999997</v>
      </c>
      <c r="Q633">
        <v>-158.6249699</v>
      </c>
      <c r="S633" t="s">
        <v>21</v>
      </c>
      <c r="T633" s="40">
        <v>0.29999999999999993</v>
      </c>
      <c r="U633" s="40">
        <v>0.20994166666666667</v>
      </c>
      <c r="V633">
        <v>61.312499999999979</v>
      </c>
      <c r="W633">
        <v>204.37499999999997</v>
      </c>
      <c r="X633">
        <v>53</v>
      </c>
      <c r="Y633">
        <v>42.134699999999995</v>
      </c>
      <c r="Z633">
        <v>140.44900000000001</v>
      </c>
      <c r="AA633">
        <v>28</v>
      </c>
      <c r="AI633">
        <v>64.004999999999995</v>
      </c>
      <c r="AJ633">
        <v>7</v>
      </c>
      <c r="AK633">
        <v>309.45799999999997</v>
      </c>
      <c r="AL633">
        <v>16</v>
      </c>
      <c r="AM633">
        <v>24.712999999999997</v>
      </c>
      <c r="AN633">
        <v>2</v>
      </c>
      <c r="AO633" s="30">
        <v>112.03889999999997</v>
      </c>
      <c r="AP633" s="30">
        <v>373.46299999999997</v>
      </c>
      <c r="AQ633" s="30">
        <v>23</v>
      </c>
      <c r="AR633">
        <v>215.48609999999994</v>
      </c>
      <c r="AS633" s="20">
        <v>743</v>
      </c>
      <c r="AT633">
        <v>97</v>
      </c>
      <c r="AU633">
        <v>12</v>
      </c>
      <c r="AV633" t="s">
        <v>1510</v>
      </c>
    </row>
    <row r="634" spans="1:48" hidden="1" x14ac:dyDescent="0.25">
      <c r="A634" t="s">
        <v>670</v>
      </c>
      <c r="B634" t="s">
        <v>87</v>
      </c>
      <c r="C634" t="s">
        <v>87</v>
      </c>
      <c r="D634" t="s">
        <v>671</v>
      </c>
      <c r="E634" s="31" t="s">
        <v>672</v>
      </c>
      <c r="F634">
        <v>2004</v>
      </c>
      <c r="G634" t="s">
        <v>563</v>
      </c>
      <c r="H634">
        <v>221</v>
      </c>
      <c r="I634">
        <v>331570</v>
      </c>
      <c r="J634" t="s">
        <v>50</v>
      </c>
      <c r="K634" s="26" t="s">
        <v>458</v>
      </c>
      <c r="L634" t="b">
        <v>1</v>
      </c>
      <c r="M634" s="20" t="s">
        <v>1119</v>
      </c>
      <c r="N634" s="26">
        <v>169</v>
      </c>
      <c r="O634" t="s">
        <v>375</v>
      </c>
      <c r="P634">
        <v>59.748888899999997</v>
      </c>
      <c r="Q634">
        <v>-161.9158333</v>
      </c>
      <c r="S634" t="s">
        <v>21</v>
      </c>
      <c r="T634" s="40">
        <v>0.41764166666666669</v>
      </c>
      <c r="U634" s="40">
        <v>0.23447499999999999</v>
      </c>
      <c r="V634">
        <v>285.67817632499998</v>
      </c>
      <c r="W634">
        <v>684.02699999999993</v>
      </c>
      <c r="X634">
        <v>187</v>
      </c>
      <c r="Y634">
        <v>265.82641498333334</v>
      </c>
      <c r="Z634">
        <v>636.49399999999991</v>
      </c>
      <c r="AA634">
        <v>16</v>
      </c>
      <c r="AI634">
        <v>282.84299999999996</v>
      </c>
      <c r="AJ634">
        <v>13</v>
      </c>
      <c r="AK634">
        <v>6.625</v>
      </c>
      <c r="AL634">
        <v>3</v>
      </c>
      <c r="AM634">
        <v>0</v>
      </c>
      <c r="AN634">
        <v>0</v>
      </c>
      <c r="AO634" s="30">
        <v>120.89389796666666</v>
      </c>
      <c r="AP634" s="30">
        <v>289.46799999999996</v>
      </c>
      <c r="AQ634" s="30">
        <v>16</v>
      </c>
      <c r="AR634">
        <v>672.39848927499997</v>
      </c>
      <c r="AS634" s="20">
        <v>1609.989</v>
      </c>
      <c r="AT634">
        <v>213</v>
      </c>
      <c r="AU634">
        <v>12</v>
      </c>
      <c r="AV634" t="s">
        <v>1510</v>
      </c>
    </row>
    <row r="635" spans="1:48" hidden="1" x14ac:dyDescent="0.25">
      <c r="A635" t="s">
        <v>864</v>
      </c>
      <c r="B635" t="s">
        <v>214</v>
      </c>
      <c r="C635" t="s">
        <v>214</v>
      </c>
      <c r="D635" t="s">
        <v>865</v>
      </c>
      <c r="E635" s="31" t="s">
        <v>866</v>
      </c>
      <c r="F635">
        <v>2004</v>
      </c>
      <c r="G635" t="s">
        <v>858</v>
      </c>
      <c r="H635">
        <v>12485</v>
      </c>
      <c r="I635">
        <v>332250</v>
      </c>
      <c r="J635" t="s">
        <v>211</v>
      </c>
      <c r="K635" s="26" t="s">
        <v>374</v>
      </c>
      <c r="L635" t="b">
        <v>1</v>
      </c>
      <c r="M635" s="20" t="s">
        <v>1119</v>
      </c>
      <c r="N635" s="26">
        <v>343</v>
      </c>
      <c r="O635" t="s">
        <v>375</v>
      </c>
      <c r="P635">
        <v>61.761111100000001</v>
      </c>
      <c r="Q635">
        <v>-157.3125</v>
      </c>
      <c r="S635" t="s">
        <v>21</v>
      </c>
      <c r="T635" s="40">
        <v>0.67625000000000013</v>
      </c>
      <c r="U635" s="40">
        <v>0.37870833333333337</v>
      </c>
      <c r="V635">
        <v>35.152827500000008</v>
      </c>
      <c r="W635">
        <v>51.982000000000006</v>
      </c>
      <c r="X635">
        <v>18</v>
      </c>
      <c r="Y635">
        <v>29.748237500000002</v>
      </c>
      <c r="Z635">
        <v>43.989999999999995</v>
      </c>
      <c r="AA635">
        <v>6</v>
      </c>
      <c r="AI635">
        <v>7.862000000000001</v>
      </c>
      <c r="AJ635">
        <v>2</v>
      </c>
      <c r="AK635">
        <v>17.600000000000001</v>
      </c>
      <c r="AL635">
        <v>2</v>
      </c>
      <c r="AM635">
        <v>0</v>
      </c>
      <c r="AN635">
        <v>0</v>
      </c>
      <c r="AO635" s="30">
        <v>17.218677500000005</v>
      </c>
      <c r="AP635" s="30">
        <v>25.462000000000003</v>
      </c>
      <c r="AQ635" s="30">
        <v>4</v>
      </c>
      <c r="AR635">
        <v>82.119742500000015</v>
      </c>
      <c r="AS635" s="20">
        <v>121.43400000000003</v>
      </c>
      <c r="AT635">
        <v>28</v>
      </c>
      <c r="AU635">
        <v>12</v>
      </c>
      <c r="AV635" t="s">
        <v>1510</v>
      </c>
    </row>
    <row r="636" spans="1:48" hidden="1" x14ac:dyDescent="0.25">
      <c r="A636" t="s">
        <v>813</v>
      </c>
      <c r="B636" t="s">
        <v>27</v>
      </c>
      <c r="C636" t="s">
        <v>27</v>
      </c>
      <c r="D636" t="s">
        <v>815</v>
      </c>
      <c r="E636" s="31" t="s">
        <v>816</v>
      </c>
      <c r="F636">
        <v>2004</v>
      </c>
      <c r="G636" t="s">
        <v>814</v>
      </c>
      <c r="H636">
        <v>24486</v>
      </c>
      <c r="I636">
        <v>331040</v>
      </c>
      <c r="J636" t="s">
        <v>26</v>
      </c>
      <c r="K636" s="26" t="s">
        <v>458</v>
      </c>
      <c r="L636" t="b">
        <v>1</v>
      </c>
      <c r="M636" s="20" t="s">
        <v>1118</v>
      </c>
      <c r="N636" s="26">
        <v>293</v>
      </c>
      <c r="O636" t="s">
        <v>375</v>
      </c>
      <c r="P636">
        <v>54.135555600000004</v>
      </c>
      <c r="Q636">
        <v>-165.77305559999999</v>
      </c>
      <c r="S636" t="s">
        <v>21</v>
      </c>
      <c r="T636" s="40">
        <v>0.32300000000000001</v>
      </c>
      <c r="U636" s="40">
        <v>0.16600000000000004</v>
      </c>
      <c r="V636">
        <v>59.479481</v>
      </c>
      <c r="W636">
        <v>184.14699999999999</v>
      </c>
      <c r="X636">
        <v>37</v>
      </c>
      <c r="Y636">
        <v>58.543750000000003</v>
      </c>
      <c r="Z636">
        <v>181.25</v>
      </c>
      <c r="AA636">
        <v>15</v>
      </c>
      <c r="AI636">
        <v>132.50300000000001</v>
      </c>
      <c r="AJ636">
        <v>10</v>
      </c>
      <c r="AK636">
        <v>0</v>
      </c>
      <c r="AL636">
        <v>0</v>
      </c>
      <c r="AM636">
        <v>0</v>
      </c>
      <c r="AN636">
        <v>0</v>
      </c>
      <c r="AO636" s="30">
        <v>42.798469000000004</v>
      </c>
      <c r="AP636" s="30">
        <v>132.50300000000001</v>
      </c>
      <c r="AQ636" s="30">
        <v>10</v>
      </c>
      <c r="AR636">
        <v>160.82169999999999</v>
      </c>
      <c r="AS636" s="20">
        <v>497.9</v>
      </c>
      <c r="AT636">
        <v>62</v>
      </c>
      <c r="AU636">
        <v>6</v>
      </c>
      <c r="AV636" t="s">
        <v>1510</v>
      </c>
    </row>
    <row r="637" spans="1:48" hidden="1" x14ac:dyDescent="0.25">
      <c r="A637" t="s">
        <v>897</v>
      </c>
      <c r="B637" t="s">
        <v>262</v>
      </c>
      <c r="C637" t="s">
        <v>262</v>
      </c>
      <c r="D637" t="s">
        <v>899</v>
      </c>
      <c r="E637" s="31" t="s">
        <v>900</v>
      </c>
      <c r="F637">
        <v>2004</v>
      </c>
      <c r="G637" t="s">
        <v>898</v>
      </c>
      <c r="H637" t="s">
        <v>582</v>
      </c>
      <c r="I637">
        <v>332530</v>
      </c>
      <c r="J637" t="s">
        <v>261</v>
      </c>
      <c r="K637" s="26" t="s">
        <v>458</v>
      </c>
      <c r="L637" t="b">
        <v>1</v>
      </c>
      <c r="M637" s="20" t="s">
        <v>1118</v>
      </c>
      <c r="N637" s="26">
        <v>364</v>
      </c>
      <c r="O637" t="s">
        <v>375</v>
      </c>
      <c r="P637">
        <v>64.739444399999996</v>
      </c>
      <c r="Q637">
        <v>-155.4869444</v>
      </c>
      <c r="S637" t="s">
        <v>21</v>
      </c>
      <c r="T637" s="40">
        <v>0.46</v>
      </c>
      <c r="U637" s="40">
        <v>0.34336666666666676</v>
      </c>
      <c r="V637">
        <v>113.33203999999999</v>
      </c>
      <c r="W637">
        <v>246.37399999999997</v>
      </c>
      <c r="X637">
        <v>109</v>
      </c>
      <c r="Y637">
        <v>71.871780000000001</v>
      </c>
      <c r="Z637">
        <v>156.24299999999999</v>
      </c>
      <c r="AA637">
        <v>20</v>
      </c>
      <c r="AI637">
        <v>124.95700000000002</v>
      </c>
      <c r="AJ637">
        <v>14</v>
      </c>
      <c r="AK637">
        <v>24.591000000000001</v>
      </c>
      <c r="AL637">
        <v>4</v>
      </c>
      <c r="AM637">
        <v>0</v>
      </c>
      <c r="AN637">
        <v>0</v>
      </c>
      <c r="AO637" s="30">
        <v>68.792080000000013</v>
      </c>
      <c r="AP637" s="30">
        <v>149.54800000000003</v>
      </c>
      <c r="AQ637" s="30">
        <v>18</v>
      </c>
      <c r="AR637">
        <v>253.99590000000001</v>
      </c>
      <c r="AS637" s="20">
        <v>552.16499999999996</v>
      </c>
      <c r="AT637">
        <v>146</v>
      </c>
      <c r="AU637">
        <v>12</v>
      </c>
      <c r="AV637" t="s">
        <v>1510</v>
      </c>
    </row>
    <row r="638" spans="1:48" hidden="1" x14ac:dyDescent="0.25">
      <c r="A638" t="s">
        <v>673</v>
      </c>
      <c r="B638" t="s">
        <v>88</v>
      </c>
      <c r="C638" t="s">
        <v>88</v>
      </c>
      <c r="D638" t="s">
        <v>674</v>
      </c>
      <c r="E638" s="31" t="s">
        <v>675</v>
      </c>
      <c r="F638">
        <v>2004</v>
      </c>
      <c r="G638" t="s">
        <v>563</v>
      </c>
      <c r="H638">
        <v>221</v>
      </c>
      <c r="I638">
        <v>331580</v>
      </c>
      <c r="J638" t="s">
        <v>50</v>
      </c>
      <c r="K638" s="26" t="s">
        <v>458</v>
      </c>
      <c r="L638" t="b">
        <v>1</v>
      </c>
      <c r="M638" s="20" t="s">
        <v>1119</v>
      </c>
      <c r="N638" s="26">
        <v>169</v>
      </c>
      <c r="O638" t="s">
        <v>375</v>
      </c>
      <c r="P638">
        <v>61.784999999999997</v>
      </c>
      <c r="Q638">
        <v>-161.32027780000001</v>
      </c>
      <c r="S638" t="s">
        <v>21</v>
      </c>
      <c r="T638" s="40">
        <v>0.42218333333333335</v>
      </c>
      <c r="U638" s="40">
        <v>0.2358166666666667</v>
      </c>
      <c r="V638">
        <v>138.77715004999999</v>
      </c>
      <c r="W638">
        <v>328.71299999999997</v>
      </c>
      <c r="X638">
        <v>83</v>
      </c>
      <c r="Y638">
        <v>130.95029323333333</v>
      </c>
      <c r="Z638">
        <v>310.17399999999998</v>
      </c>
      <c r="AA638">
        <v>9</v>
      </c>
      <c r="AI638">
        <v>39.756999999999998</v>
      </c>
      <c r="AJ638">
        <v>6</v>
      </c>
      <c r="AK638">
        <v>51.849000000000004</v>
      </c>
      <c r="AL638">
        <v>5</v>
      </c>
      <c r="AM638">
        <v>0</v>
      </c>
      <c r="AN638">
        <v>0</v>
      </c>
      <c r="AO638" s="30">
        <v>38.674526433333334</v>
      </c>
      <c r="AP638" s="30">
        <v>91.605999999999995</v>
      </c>
      <c r="AQ638" s="30">
        <v>11</v>
      </c>
      <c r="AR638">
        <v>308.40196971666666</v>
      </c>
      <c r="AS638" s="20">
        <v>730.49299999999994</v>
      </c>
      <c r="AT638">
        <v>102</v>
      </c>
      <c r="AU638">
        <v>12</v>
      </c>
      <c r="AV638" t="s">
        <v>1510</v>
      </c>
    </row>
    <row r="639" spans="1:48" hidden="1" x14ac:dyDescent="0.25">
      <c r="A639" t="s">
        <v>950</v>
      </c>
      <c r="B639" t="s">
        <v>264</v>
      </c>
      <c r="C639" t="s">
        <v>264</v>
      </c>
      <c r="D639" t="s">
        <v>952</v>
      </c>
      <c r="E639" s="31" t="s">
        <v>953</v>
      </c>
      <c r="F639">
        <v>2004</v>
      </c>
      <c r="G639" t="s">
        <v>951</v>
      </c>
      <c r="H639" t="s">
        <v>582</v>
      </c>
      <c r="I639">
        <v>332550</v>
      </c>
      <c r="J639" t="s">
        <v>263</v>
      </c>
      <c r="K639" s="26" t="s">
        <v>458</v>
      </c>
      <c r="L639" t="b">
        <v>1</v>
      </c>
      <c r="M639" s="20" t="s">
        <v>1118</v>
      </c>
      <c r="N639" s="26">
        <v>410</v>
      </c>
      <c r="O639" t="s">
        <v>375</v>
      </c>
      <c r="P639">
        <v>56.6</v>
      </c>
      <c r="Q639">
        <v>-169.54166670000001</v>
      </c>
      <c r="S639" t="s">
        <v>21</v>
      </c>
      <c r="T639" s="40">
        <v>0.35000000000000003</v>
      </c>
      <c r="U639" s="40">
        <v>0.19268333333333335</v>
      </c>
      <c r="V639">
        <v>42.894600000000004</v>
      </c>
      <c r="W639">
        <v>122.556</v>
      </c>
      <c r="X639">
        <v>57</v>
      </c>
      <c r="Y639">
        <v>51.763600000000011</v>
      </c>
      <c r="Z639">
        <v>147.89600000000002</v>
      </c>
      <c r="AA639">
        <v>28</v>
      </c>
      <c r="AI639">
        <v>45.636999999999993</v>
      </c>
      <c r="AJ639">
        <v>6</v>
      </c>
      <c r="AK639">
        <v>85.647999999999996</v>
      </c>
      <c r="AL639">
        <v>19</v>
      </c>
      <c r="AM639">
        <v>0</v>
      </c>
      <c r="AN639">
        <v>0</v>
      </c>
      <c r="AO639" s="30">
        <v>45.949750000000002</v>
      </c>
      <c r="AP639" s="30">
        <v>131.285</v>
      </c>
      <c r="AQ639" s="30">
        <v>25</v>
      </c>
      <c r="AR639">
        <v>140.60795000000002</v>
      </c>
      <c r="AS639" s="20">
        <v>401.73699999999997</v>
      </c>
      <c r="AT639">
        <v>100</v>
      </c>
      <c r="AU639">
        <v>12</v>
      </c>
      <c r="AV639" t="s">
        <v>1510</v>
      </c>
    </row>
    <row r="640" spans="1:48" hidden="1" x14ac:dyDescent="0.25">
      <c r="A640" t="s">
        <v>679</v>
      </c>
      <c r="B640" t="s">
        <v>1163</v>
      </c>
      <c r="C640" t="s">
        <v>89</v>
      </c>
      <c r="D640" t="s">
        <v>677</v>
      </c>
      <c r="E640" s="31" t="s">
        <v>678</v>
      </c>
      <c r="F640">
        <v>2004</v>
      </c>
      <c r="G640" t="s">
        <v>563</v>
      </c>
      <c r="H640">
        <v>221</v>
      </c>
      <c r="I640">
        <v>331660</v>
      </c>
      <c r="J640" t="s">
        <v>50</v>
      </c>
      <c r="K640" s="26" t="s">
        <v>458</v>
      </c>
      <c r="L640" t="b">
        <v>1</v>
      </c>
      <c r="M640" s="20" t="s">
        <v>1119</v>
      </c>
      <c r="N640" s="26">
        <v>169</v>
      </c>
      <c r="O640" t="s">
        <v>375</v>
      </c>
      <c r="P640">
        <v>62.0530556</v>
      </c>
      <c r="Q640">
        <v>-163.1658333</v>
      </c>
      <c r="S640" t="s">
        <v>21</v>
      </c>
      <c r="T640" s="40">
        <v>0.41631666666666672</v>
      </c>
      <c r="U640" s="40">
        <v>0.23390833333333336</v>
      </c>
      <c r="V640">
        <v>347.64106933333335</v>
      </c>
      <c r="W640">
        <v>835.04</v>
      </c>
      <c r="X640">
        <v>237</v>
      </c>
      <c r="Y640">
        <v>487.98974400000003</v>
      </c>
      <c r="Z640">
        <v>1172.1599999999999</v>
      </c>
      <c r="AA640">
        <v>29</v>
      </c>
      <c r="AI640">
        <v>233.96299999999999</v>
      </c>
      <c r="AJ640">
        <v>16</v>
      </c>
      <c r="AK640">
        <v>274.90500000000003</v>
      </c>
      <c r="AL640">
        <v>10</v>
      </c>
      <c r="AM640">
        <v>0</v>
      </c>
      <c r="AN640">
        <v>0</v>
      </c>
      <c r="AO640" s="30">
        <v>211.85022953333339</v>
      </c>
      <c r="AP640" s="30">
        <v>508.86800000000005</v>
      </c>
      <c r="AQ640" s="30">
        <v>26</v>
      </c>
      <c r="AR640">
        <v>1047.4810428666669</v>
      </c>
      <c r="AS640" s="20">
        <v>2516.0680000000002</v>
      </c>
      <c r="AT640">
        <v>289</v>
      </c>
      <c r="AU640">
        <v>12</v>
      </c>
      <c r="AV640" t="s">
        <v>1510</v>
      </c>
    </row>
    <row r="641" spans="1:48" hidden="1" x14ac:dyDescent="0.25">
      <c r="A641" t="s">
        <v>680</v>
      </c>
      <c r="B641" t="s">
        <v>90</v>
      </c>
      <c r="C641" t="s">
        <v>90</v>
      </c>
      <c r="D641" t="s">
        <v>681</v>
      </c>
      <c r="E641" s="31" t="s">
        <v>682</v>
      </c>
      <c r="F641">
        <v>2004</v>
      </c>
      <c r="G641" t="s">
        <v>563</v>
      </c>
      <c r="H641">
        <v>221</v>
      </c>
      <c r="I641">
        <v>331670</v>
      </c>
      <c r="J641" t="s">
        <v>50</v>
      </c>
      <c r="K641" s="26" t="s">
        <v>458</v>
      </c>
      <c r="L641" t="b">
        <v>1</v>
      </c>
      <c r="M641" s="20" t="s">
        <v>1119</v>
      </c>
      <c r="N641" s="26">
        <v>169</v>
      </c>
      <c r="O641" t="s">
        <v>375</v>
      </c>
      <c r="P641">
        <v>63.478055599999998</v>
      </c>
      <c r="Q641">
        <v>-162.03916670000001</v>
      </c>
      <c r="S641" t="s">
        <v>21</v>
      </c>
      <c r="T641" s="40">
        <v>0.41770000000000002</v>
      </c>
      <c r="U641" s="40">
        <v>0.23432500000000001</v>
      </c>
      <c r="V641">
        <v>212.2433948</v>
      </c>
      <c r="W641">
        <v>508.12400000000002</v>
      </c>
      <c r="X641">
        <v>119</v>
      </c>
      <c r="Y641">
        <v>191.03634810000003</v>
      </c>
      <c r="Z641">
        <v>457.35300000000007</v>
      </c>
      <c r="AA641">
        <v>13</v>
      </c>
      <c r="AI641">
        <v>347.33700000000005</v>
      </c>
      <c r="AJ641">
        <v>12</v>
      </c>
      <c r="AK641">
        <v>25.326000000000001</v>
      </c>
      <c r="AL641">
        <v>4</v>
      </c>
      <c r="AM641">
        <v>0</v>
      </c>
      <c r="AN641">
        <v>0</v>
      </c>
      <c r="AO641" s="30">
        <v>155.66133510000003</v>
      </c>
      <c r="AP641" s="30">
        <v>372.66300000000007</v>
      </c>
      <c r="AQ641" s="30">
        <v>16</v>
      </c>
      <c r="AR641">
        <v>558.94107800000006</v>
      </c>
      <c r="AS641" s="20">
        <v>1338.1400000000003</v>
      </c>
      <c r="AT641">
        <v>147</v>
      </c>
      <c r="AU641">
        <v>12</v>
      </c>
      <c r="AV641" t="s">
        <v>1510</v>
      </c>
    </row>
    <row r="642" spans="1:48" hidden="1" x14ac:dyDescent="0.25">
      <c r="A642" t="s">
        <v>843</v>
      </c>
      <c r="B642" t="s">
        <v>266</v>
      </c>
      <c r="C642" t="s">
        <v>266</v>
      </c>
      <c r="D642" t="s">
        <v>845</v>
      </c>
      <c r="E642" s="31" t="s">
        <v>846</v>
      </c>
      <c r="F642">
        <v>2004</v>
      </c>
      <c r="G642" t="s">
        <v>844</v>
      </c>
      <c r="H642">
        <v>17898</v>
      </c>
      <c r="I642">
        <v>332560</v>
      </c>
      <c r="J642" t="s">
        <v>265</v>
      </c>
      <c r="K642" s="26" t="s">
        <v>458</v>
      </c>
      <c r="L642" t="b">
        <v>1</v>
      </c>
      <c r="M642" s="20" t="s">
        <v>1118</v>
      </c>
      <c r="N642" s="26">
        <v>339</v>
      </c>
      <c r="O642" t="s">
        <v>375</v>
      </c>
      <c r="P642">
        <v>57.122222200000003</v>
      </c>
      <c r="Q642">
        <v>-170.27500000000001</v>
      </c>
      <c r="S642" t="s">
        <v>21</v>
      </c>
      <c r="T642" s="40">
        <v>0.40250000000000002</v>
      </c>
      <c r="U642" s="40">
        <v>0.26432499999999998</v>
      </c>
      <c r="V642">
        <v>435.34158500000007</v>
      </c>
      <c r="W642">
        <v>1081.5940000000001</v>
      </c>
      <c r="X642">
        <v>154</v>
      </c>
      <c r="Y642">
        <v>482.34352250000006</v>
      </c>
      <c r="Z642">
        <v>1198.3690000000001</v>
      </c>
      <c r="AA642">
        <v>33</v>
      </c>
      <c r="AI642">
        <v>622.81900000000007</v>
      </c>
      <c r="AJ642">
        <v>31</v>
      </c>
      <c r="AK642">
        <v>2519.4519999999998</v>
      </c>
      <c r="AL642">
        <v>17</v>
      </c>
      <c r="AM642">
        <v>0</v>
      </c>
      <c r="AN642">
        <v>0</v>
      </c>
      <c r="AO642" s="30">
        <v>1264.7640775</v>
      </c>
      <c r="AP642" s="30">
        <v>3142.2709999999997</v>
      </c>
      <c r="AQ642" s="30">
        <v>48</v>
      </c>
      <c r="AR642">
        <v>2182.4491849999999</v>
      </c>
      <c r="AS642" s="20">
        <v>5422.2340000000004</v>
      </c>
      <c r="AT642">
        <v>235</v>
      </c>
      <c r="AU642">
        <v>12</v>
      </c>
      <c r="AV642" t="s">
        <v>1510</v>
      </c>
    </row>
    <row r="643" spans="1:48" hidden="1" x14ac:dyDescent="0.25">
      <c r="A643" t="s">
        <v>737</v>
      </c>
      <c r="B643" t="s">
        <v>283</v>
      </c>
      <c r="C643" t="s">
        <v>283</v>
      </c>
      <c r="D643" t="s">
        <v>740</v>
      </c>
      <c r="E643" s="31" t="s">
        <v>741</v>
      </c>
      <c r="F643">
        <v>2004</v>
      </c>
      <c r="G643" t="s">
        <v>738</v>
      </c>
      <c r="H643">
        <v>0</v>
      </c>
      <c r="I643">
        <v>332540</v>
      </c>
      <c r="J643" t="s">
        <v>739</v>
      </c>
      <c r="K643" s="26" t="s">
        <v>374</v>
      </c>
      <c r="L643" t="b">
        <v>1</v>
      </c>
      <c r="M643" s="20" t="s">
        <v>1116</v>
      </c>
      <c r="N643" s="26">
        <v>230</v>
      </c>
      <c r="O643" t="s">
        <v>375</v>
      </c>
      <c r="P643">
        <v>55.339722199999997</v>
      </c>
      <c r="Q643">
        <v>-160.49722220000001</v>
      </c>
      <c r="S643" t="s">
        <v>21</v>
      </c>
      <c r="T643" s="40">
        <v>0.37076666666666669</v>
      </c>
      <c r="U643" s="40">
        <v>0.18865833333333334</v>
      </c>
      <c r="V643">
        <v>544.8942655333334</v>
      </c>
      <c r="W643">
        <v>1469.6420000000001</v>
      </c>
      <c r="X643">
        <v>320</v>
      </c>
      <c r="Y643">
        <v>583.02094339999996</v>
      </c>
      <c r="Z643">
        <v>1572.4739999999997</v>
      </c>
      <c r="AA643">
        <v>191</v>
      </c>
      <c r="AI643">
        <v>536.24</v>
      </c>
      <c r="AJ643">
        <v>24</v>
      </c>
      <c r="AK643">
        <v>247.56799999999998</v>
      </c>
      <c r="AL643">
        <v>23</v>
      </c>
      <c r="AM643">
        <v>0</v>
      </c>
      <c r="AN643">
        <v>0</v>
      </c>
      <c r="AO643" s="30">
        <v>290.60987946666665</v>
      </c>
      <c r="AP643" s="30">
        <v>783.80799999999999</v>
      </c>
      <c r="AQ643" s="30">
        <v>47</v>
      </c>
      <c r="AR643">
        <v>1418.5250884000002</v>
      </c>
      <c r="AS643" s="20">
        <v>3825.9239999999991</v>
      </c>
      <c r="AT643">
        <v>554</v>
      </c>
      <c r="AU643">
        <v>12</v>
      </c>
      <c r="AV643" t="s">
        <v>1510</v>
      </c>
    </row>
    <row r="644" spans="1:48" hidden="1" x14ac:dyDescent="0.25">
      <c r="A644" t="s">
        <v>683</v>
      </c>
      <c r="B644" t="s">
        <v>91</v>
      </c>
      <c r="C644" t="s">
        <v>91</v>
      </c>
      <c r="D644" t="s">
        <v>684</v>
      </c>
      <c r="E644" s="31" t="s">
        <v>685</v>
      </c>
      <c r="F644">
        <v>2004</v>
      </c>
      <c r="G644" t="s">
        <v>563</v>
      </c>
      <c r="H644">
        <v>221</v>
      </c>
      <c r="I644">
        <v>331590</v>
      </c>
      <c r="J644" t="s">
        <v>50</v>
      </c>
      <c r="K644" s="26" t="s">
        <v>458</v>
      </c>
      <c r="L644" t="b">
        <v>1</v>
      </c>
      <c r="M644" s="20" t="s">
        <v>1119</v>
      </c>
      <c r="N644" s="26">
        <v>169</v>
      </c>
      <c r="O644" t="s">
        <v>375</v>
      </c>
      <c r="P644">
        <v>63.694166699999997</v>
      </c>
      <c r="Q644">
        <v>-170.47888889999999</v>
      </c>
      <c r="S644" t="s">
        <v>21</v>
      </c>
      <c r="T644" s="40">
        <v>0.42285833333333328</v>
      </c>
      <c r="U644" s="40">
        <v>0.23596666666666669</v>
      </c>
      <c r="V644">
        <v>319.97436368333331</v>
      </c>
      <c r="W644">
        <v>756.69400000000007</v>
      </c>
      <c r="X644">
        <v>173</v>
      </c>
      <c r="Y644">
        <v>246.03546980833329</v>
      </c>
      <c r="Z644">
        <v>581.83899999999994</v>
      </c>
      <c r="AA644">
        <v>16</v>
      </c>
      <c r="AI644">
        <v>254.071</v>
      </c>
      <c r="AJ644">
        <v>17</v>
      </c>
      <c r="AK644">
        <v>152.32099999999997</v>
      </c>
      <c r="AL644">
        <v>9</v>
      </c>
      <c r="AM644">
        <v>0</v>
      </c>
      <c r="AN644">
        <v>0</v>
      </c>
      <c r="AO644" s="30">
        <v>171.84624379999994</v>
      </c>
      <c r="AP644" s="30">
        <v>406.39199999999994</v>
      </c>
      <c r="AQ644" s="30">
        <v>26</v>
      </c>
      <c r="AR644">
        <v>737.85607729166657</v>
      </c>
      <c r="AS644" s="20">
        <v>1744.925</v>
      </c>
      <c r="AT644">
        <v>211</v>
      </c>
      <c r="AU644">
        <v>12</v>
      </c>
      <c r="AV644" t="s">
        <v>1510</v>
      </c>
    </row>
    <row r="645" spans="1:48" hidden="1" x14ac:dyDescent="0.25">
      <c r="A645" t="s">
        <v>686</v>
      </c>
      <c r="B645" t="s">
        <v>92</v>
      </c>
      <c r="C645" t="s">
        <v>92</v>
      </c>
      <c r="D645" t="s">
        <v>687</v>
      </c>
      <c r="E645" s="31" t="s">
        <v>688</v>
      </c>
      <c r="F645">
        <v>2004</v>
      </c>
      <c r="G645" t="s">
        <v>563</v>
      </c>
      <c r="H645">
        <v>221</v>
      </c>
      <c r="I645">
        <v>331600</v>
      </c>
      <c r="J645" t="s">
        <v>50</v>
      </c>
      <c r="K645" s="26" t="s">
        <v>458</v>
      </c>
      <c r="L645" t="b">
        <v>1</v>
      </c>
      <c r="M645" s="20" t="s">
        <v>1119</v>
      </c>
      <c r="N645" s="26">
        <v>169</v>
      </c>
      <c r="O645" t="s">
        <v>375</v>
      </c>
      <c r="P645">
        <v>61.8427778</v>
      </c>
      <c r="Q645">
        <v>-165.5816667</v>
      </c>
      <c r="S645" t="s">
        <v>21</v>
      </c>
      <c r="T645" s="40">
        <v>0.42741666666666672</v>
      </c>
      <c r="U645" s="40">
        <v>0.23740833333333336</v>
      </c>
      <c r="V645">
        <v>246.2847494166667</v>
      </c>
      <c r="W645">
        <v>576.21699999999998</v>
      </c>
      <c r="X645">
        <v>115</v>
      </c>
      <c r="Y645">
        <v>191.73099575000003</v>
      </c>
      <c r="Z645">
        <v>448.58100000000002</v>
      </c>
      <c r="AA645">
        <v>23</v>
      </c>
      <c r="AI645">
        <v>64.537999999999997</v>
      </c>
      <c r="AJ645">
        <v>7</v>
      </c>
      <c r="AK645">
        <v>43.085000000000008</v>
      </c>
      <c r="AL645">
        <v>6</v>
      </c>
      <c r="AM645">
        <v>0</v>
      </c>
      <c r="AN645">
        <v>0</v>
      </c>
      <c r="AO645" s="30">
        <v>45.999863916666676</v>
      </c>
      <c r="AP645" s="30">
        <v>107.623</v>
      </c>
      <c r="AQ645" s="30">
        <v>13</v>
      </c>
      <c r="AR645">
        <v>484.0156090833334</v>
      </c>
      <c r="AS645" s="20">
        <v>1132.421</v>
      </c>
      <c r="AT645">
        <v>149</v>
      </c>
      <c r="AU645">
        <v>12</v>
      </c>
      <c r="AV645" t="s">
        <v>1510</v>
      </c>
    </row>
    <row r="646" spans="1:48" hidden="1" x14ac:dyDescent="0.25">
      <c r="A646" t="s">
        <v>689</v>
      </c>
      <c r="B646" t="s">
        <v>93</v>
      </c>
      <c r="C646" t="s">
        <v>93</v>
      </c>
      <c r="D646" t="s">
        <v>690</v>
      </c>
      <c r="E646" s="31" t="s">
        <v>691</v>
      </c>
      <c r="F646">
        <v>2004</v>
      </c>
      <c r="G646" t="s">
        <v>563</v>
      </c>
      <c r="H646">
        <v>221</v>
      </c>
      <c r="I646">
        <v>331610</v>
      </c>
      <c r="J646" t="s">
        <v>50</v>
      </c>
      <c r="K646" s="26" t="s">
        <v>458</v>
      </c>
      <c r="L646" t="b">
        <v>1</v>
      </c>
      <c r="M646" s="20" t="s">
        <v>1119</v>
      </c>
      <c r="N646" s="26">
        <v>169</v>
      </c>
      <c r="O646" t="s">
        <v>375</v>
      </c>
      <c r="P646">
        <v>66.603888900000001</v>
      </c>
      <c r="Q646">
        <v>-160.00694440000001</v>
      </c>
      <c r="S646" t="s">
        <v>21</v>
      </c>
      <c r="T646" s="40">
        <v>0.46130000000000004</v>
      </c>
      <c r="U646" s="40">
        <v>0.24582499999999996</v>
      </c>
      <c r="V646">
        <v>474.12137220000011</v>
      </c>
      <c r="W646">
        <v>1027.7940000000001</v>
      </c>
      <c r="X646">
        <v>230</v>
      </c>
      <c r="Y646">
        <v>313.03310570000008</v>
      </c>
      <c r="Z646">
        <v>678.58900000000006</v>
      </c>
      <c r="AA646">
        <v>15</v>
      </c>
      <c r="AI646">
        <v>648.69400000000007</v>
      </c>
      <c r="AJ646">
        <v>27</v>
      </c>
      <c r="AK646">
        <v>91.197000000000003</v>
      </c>
      <c r="AL646">
        <v>16</v>
      </c>
      <c r="AM646">
        <v>0</v>
      </c>
      <c r="AN646">
        <v>8</v>
      </c>
      <c r="AO646" s="30">
        <v>341.31171830000005</v>
      </c>
      <c r="AP646" s="30">
        <v>739.89100000000008</v>
      </c>
      <c r="AQ646" s="30">
        <v>43</v>
      </c>
      <c r="AR646">
        <v>1128.4661962000002</v>
      </c>
      <c r="AS646" s="20">
        <v>2446.2740000000003</v>
      </c>
      <c r="AT646">
        <v>276</v>
      </c>
      <c r="AU646">
        <v>6</v>
      </c>
      <c r="AV646" t="s">
        <v>1510</v>
      </c>
    </row>
    <row r="647" spans="1:48" hidden="1" x14ac:dyDescent="0.25">
      <c r="A647" t="s">
        <v>562</v>
      </c>
      <c r="B647" t="s">
        <v>51</v>
      </c>
      <c r="C647" t="s">
        <v>51</v>
      </c>
      <c r="D647" t="s">
        <v>564</v>
      </c>
      <c r="E647" s="31" t="s">
        <v>565</v>
      </c>
      <c r="F647">
        <v>2004</v>
      </c>
      <c r="G647" t="s">
        <v>563</v>
      </c>
      <c r="H647">
        <v>221</v>
      </c>
      <c r="I647">
        <v>331240</v>
      </c>
      <c r="J647" t="s">
        <v>50</v>
      </c>
      <c r="K647" s="26" t="s">
        <v>458</v>
      </c>
      <c r="L647" t="b">
        <v>1</v>
      </c>
      <c r="M647" s="20" t="s">
        <v>1119</v>
      </c>
      <c r="N647" s="26">
        <v>169</v>
      </c>
      <c r="O647" t="s">
        <v>375</v>
      </c>
      <c r="P647">
        <v>62.688888900000002</v>
      </c>
      <c r="Q647">
        <v>-164.6152778</v>
      </c>
      <c r="S647" t="s">
        <v>21</v>
      </c>
      <c r="T647" s="40">
        <v>0.42215833333333325</v>
      </c>
      <c r="U647" s="40">
        <v>0.2356583333333333</v>
      </c>
      <c r="V647">
        <v>328.16182530833328</v>
      </c>
      <c r="W647">
        <v>777.34300000000007</v>
      </c>
      <c r="X647">
        <v>175</v>
      </c>
      <c r="Y647">
        <v>264.85833890833322</v>
      </c>
      <c r="Z647">
        <v>627.39099999999985</v>
      </c>
      <c r="AA647">
        <v>13</v>
      </c>
      <c r="AI647">
        <v>296.01</v>
      </c>
      <c r="AJ647">
        <v>11</v>
      </c>
      <c r="AK647">
        <v>50.649000000000001</v>
      </c>
      <c r="AL647">
        <v>7</v>
      </c>
      <c r="AM647">
        <v>0</v>
      </c>
      <c r="AN647">
        <v>0</v>
      </c>
      <c r="AO647" s="30">
        <v>146.34498567499998</v>
      </c>
      <c r="AP647" s="30">
        <v>346.65899999999999</v>
      </c>
      <c r="AQ647" s="30">
        <v>18</v>
      </c>
      <c r="AR647">
        <v>739.36514989166653</v>
      </c>
      <c r="AS647" s="20">
        <v>1751.393</v>
      </c>
      <c r="AT647">
        <v>205</v>
      </c>
      <c r="AU647">
        <v>12</v>
      </c>
      <c r="AV647" t="s">
        <v>1510</v>
      </c>
    </row>
    <row r="648" spans="1:48" hidden="1" x14ac:dyDescent="0.25">
      <c r="A648" t="s">
        <v>692</v>
      </c>
      <c r="B648" t="s">
        <v>94</v>
      </c>
      <c r="C648" t="s">
        <v>94</v>
      </c>
      <c r="D648" t="s">
        <v>693</v>
      </c>
      <c r="E648" s="31" t="s">
        <v>694</v>
      </c>
      <c r="F648">
        <v>2004</v>
      </c>
      <c r="G648" t="s">
        <v>563</v>
      </c>
      <c r="H648">
        <v>221</v>
      </c>
      <c r="I648">
        <v>331620</v>
      </c>
      <c r="J648" t="s">
        <v>50</v>
      </c>
      <c r="K648" s="26" t="s">
        <v>458</v>
      </c>
      <c r="L648" t="b">
        <v>1</v>
      </c>
      <c r="M648" s="20" t="s">
        <v>1119</v>
      </c>
      <c r="N648" s="26">
        <v>169</v>
      </c>
      <c r="O648" t="s">
        <v>375</v>
      </c>
      <c r="P648">
        <v>62.682222199999998</v>
      </c>
      <c r="Q648">
        <v>-159.56194439999999</v>
      </c>
      <c r="S648" t="s">
        <v>21</v>
      </c>
      <c r="T648" s="40">
        <v>0.4661583333333334</v>
      </c>
      <c r="U648" s="40">
        <v>0.2469833333333333</v>
      </c>
      <c r="V648">
        <v>63.693077716666679</v>
      </c>
      <c r="W648">
        <v>136.63400000000001</v>
      </c>
      <c r="X648">
        <v>59</v>
      </c>
      <c r="Y648">
        <v>62.744445508333335</v>
      </c>
      <c r="Z648">
        <v>134.59899999999999</v>
      </c>
      <c r="AA648">
        <v>5</v>
      </c>
      <c r="AI648">
        <v>57.54</v>
      </c>
      <c r="AJ648">
        <v>7</v>
      </c>
      <c r="AK648">
        <v>28.361999999999998</v>
      </c>
      <c r="AL648">
        <v>3</v>
      </c>
      <c r="AM648">
        <v>0</v>
      </c>
      <c r="AN648">
        <v>0</v>
      </c>
      <c r="AO648" s="30">
        <v>40.043933150000008</v>
      </c>
      <c r="AP648" s="30">
        <v>85.902000000000001</v>
      </c>
      <c r="AQ648" s="30">
        <v>10</v>
      </c>
      <c r="AR648">
        <v>166.48145637500002</v>
      </c>
      <c r="AS648" s="20">
        <v>357.13500000000005</v>
      </c>
      <c r="AT648">
        <v>73</v>
      </c>
      <c r="AU648">
        <v>12</v>
      </c>
      <c r="AV648" t="s">
        <v>1510</v>
      </c>
    </row>
    <row r="649" spans="1:48" hidden="1" x14ac:dyDescent="0.25">
      <c r="A649" t="s">
        <v>695</v>
      </c>
      <c r="B649" t="s">
        <v>95</v>
      </c>
      <c r="C649" t="s">
        <v>95</v>
      </c>
      <c r="D649" t="s">
        <v>696</v>
      </c>
      <c r="E649" s="31" t="s">
        <v>697</v>
      </c>
      <c r="F649">
        <v>2004</v>
      </c>
      <c r="G649" t="s">
        <v>563</v>
      </c>
      <c r="H649">
        <v>221</v>
      </c>
      <c r="I649">
        <v>331630</v>
      </c>
      <c r="J649" t="s">
        <v>50</v>
      </c>
      <c r="K649" s="26" t="s">
        <v>458</v>
      </c>
      <c r="L649" t="b">
        <v>1</v>
      </c>
      <c r="M649" s="20" t="s">
        <v>1119</v>
      </c>
      <c r="N649" s="26">
        <v>169</v>
      </c>
      <c r="O649" t="s">
        <v>375</v>
      </c>
      <c r="P649">
        <v>64.333888900000005</v>
      </c>
      <c r="Q649">
        <v>-161.1538889</v>
      </c>
      <c r="S649" t="s">
        <v>21</v>
      </c>
      <c r="T649" s="40">
        <v>0.41580833333333334</v>
      </c>
      <c r="U649" s="40">
        <v>0.23387499999999997</v>
      </c>
      <c r="V649">
        <v>165.16946520833335</v>
      </c>
      <c r="W649">
        <v>397.22500000000002</v>
      </c>
      <c r="X649">
        <v>70</v>
      </c>
      <c r="Y649">
        <v>104.64773067500002</v>
      </c>
      <c r="Z649">
        <v>251.67300000000003</v>
      </c>
      <c r="AA649">
        <v>10</v>
      </c>
      <c r="AI649">
        <v>106.14099999999999</v>
      </c>
      <c r="AJ649">
        <v>7</v>
      </c>
      <c r="AK649">
        <v>14.684000000000001</v>
      </c>
      <c r="AL649">
        <v>3</v>
      </c>
      <c r="AM649">
        <v>0</v>
      </c>
      <c r="AN649">
        <v>0</v>
      </c>
      <c r="AO649" s="30">
        <v>50.240041874999996</v>
      </c>
      <c r="AP649" s="30">
        <v>120.82499999999999</v>
      </c>
      <c r="AQ649" s="30">
        <v>10</v>
      </c>
      <c r="AR649">
        <v>320.05723775833337</v>
      </c>
      <c r="AS649" s="20">
        <v>769.72299999999996</v>
      </c>
      <c r="AT649">
        <v>89</v>
      </c>
      <c r="AU649">
        <v>12</v>
      </c>
      <c r="AV649" t="s">
        <v>1510</v>
      </c>
    </row>
    <row r="650" spans="1:48" hidden="1" x14ac:dyDescent="0.25">
      <c r="A650" t="s">
        <v>698</v>
      </c>
      <c r="B650" t="s">
        <v>96</v>
      </c>
      <c r="C650" t="s">
        <v>96</v>
      </c>
      <c r="D650" t="s">
        <v>699</v>
      </c>
      <c r="E650" s="31" t="s">
        <v>700</v>
      </c>
      <c r="F650">
        <v>2004</v>
      </c>
      <c r="G650" t="s">
        <v>563</v>
      </c>
      <c r="H650">
        <v>221</v>
      </c>
      <c r="I650">
        <v>331640</v>
      </c>
      <c r="J650" t="s">
        <v>50</v>
      </c>
      <c r="K650" s="26" t="s">
        <v>458</v>
      </c>
      <c r="L650" t="b">
        <v>1</v>
      </c>
      <c r="M650" s="20" t="s">
        <v>1119</v>
      </c>
      <c r="N650" s="26">
        <v>169</v>
      </c>
      <c r="O650" t="s">
        <v>375</v>
      </c>
      <c r="P650">
        <v>66.256666699999997</v>
      </c>
      <c r="Q650">
        <v>-166.07194440000001</v>
      </c>
      <c r="S650" t="s">
        <v>21</v>
      </c>
      <c r="T650" s="40">
        <v>0.41399166666666659</v>
      </c>
      <c r="U650" s="40">
        <v>0.23358333333333334</v>
      </c>
      <c r="V650">
        <v>318.26395959166661</v>
      </c>
      <c r="W650">
        <v>768.76900000000001</v>
      </c>
      <c r="X650">
        <v>159</v>
      </c>
      <c r="Y650">
        <v>233.62750325833332</v>
      </c>
      <c r="Z650">
        <v>564.32900000000006</v>
      </c>
      <c r="AA650">
        <v>19</v>
      </c>
      <c r="AI650">
        <v>161.5</v>
      </c>
      <c r="AJ650">
        <v>13</v>
      </c>
      <c r="AK650">
        <v>89.915999999999997</v>
      </c>
      <c r="AL650">
        <v>7</v>
      </c>
      <c r="AM650">
        <v>0</v>
      </c>
      <c r="AN650">
        <v>0</v>
      </c>
      <c r="AO650" s="30">
        <v>104.08412886666665</v>
      </c>
      <c r="AP650" s="30">
        <v>251.416</v>
      </c>
      <c r="AQ650" s="30">
        <v>20</v>
      </c>
      <c r="AR650">
        <v>655.97559171666649</v>
      </c>
      <c r="AS650" s="20">
        <v>1584.5140000000001</v>
      </c>
      <c r="AT650">
        <v>198</v>
      </c>
      <c r="AU650">
        <v>12</v>
      </c>
      <c r="AV650" t="s">
        <v>1510</v>
      </c>
    </row>
    <row r="651" spans="1:48" hidden="1" x14ac:dyDescent="0.25">
      <c r="A651" t="s">
        <v>701</v>
      </c>
      <c r="B651" t="s">
        <v>97</v>
      </c>
      <c r="C651" t="s">
        <v>97</v>
      </c>
      <c r="D651" t="s">
        <v>702</v>
      </c>
      <c r="E651" s="31" t="s">
        <v>703</v>
      </c>
      <c r="F651">
        <v>2004</v>
      </c>
      <c r="G651" t="s">
        <v>563</v>
      </c>
      <c r="H651">
        <v>221</v>
      </c>
      <c r="I651">
        <v>331650</v>
      </c>
      <c r="J651" t="s">
        <v>50</v>
      </c>
      <c r="K651" s="26" t="s">
        <v>458</v>
      </c>
      <c r="L651" t="b">
        <v>1</v>
      </c>
      <c r="M651" s="20" t="s">
        <v>1119</v>
      </c>
      <c r="N651" s="26">
        <v>169</v>
      </c>
      <c r="O651" t="s">
        <v>375</v>
      </c>
      <c r="P651">
        <v>66.888055600000001</v>
      </c>
      <c r="Q651">
        <v>-157.13638889999999</v>
      </c>
      <c r="S651" t="s">
        <v>21</v>
      </c>
      <c r="T651" s="40">
        <v>0.48010000000000003</v>
      </c>
      <c r="U651" s="40">
        <v>0.25031666666666669</v>
      </c>
      <c r="V651">
        <v>174.9537211</v>
      </c>
      <c r="W651">
        <v>364.41099999999994</v>
      </c>
      <c r="X651">
        <v>67</v>
      </c>
      <c r="Y651">
        <v>417.77629859999996</v>
      </c>
      <c r="Z651">
        <v>870.18599999999992</v>
      </c>
      <c r="AA651">
        <v>11</v>
      </c>
      <c r="AI651">
        <v>165.90800000000002</v>
      </c>
      <c r="AJ651">
        <v>9</v>
      </c>
      <c r="AK651">
        <v>23.1</v>
      </c>
      <c r="AL651">
        <v>4</v>
      </c>
      <c r="AM651">
        <v>0</v>
      </c>
      <c r="AN651">
        <v>0</v>
      </c>
      <c r="AO651" s="30">
        <v>90.742740800000007</v>
      </c>
      <c r="AP651" s="30">
        <v>189.00800000000001</v>
      </c>
      <c r="AQ651" s="30">
        <v>13</v>
      </c>
      <c r="AR651">
        <v>683.47276050000005</v>
      </c>
      <c r="AS651" s="20">
        <v>1423.6049999999998</v>
      </c>
      <c r="AT651">
        <v>89</v>
      </c>
      <c r="AU651">
        <v>12</v>
      </c>
      <c r="AV651" t="s">
        <v>1510</v>
      </c>
    </row>
    <row r="652" spans="1:48" hidden="1" x14ac:dyDescent="0.25">
      <c r="A652" t="s">
        <v>398</v>
      </c>
      <c r="B652" t="s">
        <v>44</v>
      </c>
      <c r="C652" t="s">
        <v>44</v>
      </c>
      <c r="D652" t="s">
        <v>399</v>
      </c>
      <c r="E652" s="31" t="s">
        <v>400</v>
      </c>
      <c r="F652">
        <v>2004</v>
      </c>
      <c r="G652" t="s">
        <v>380</v>
      </c>
      <c r="H652">
        <v>219</v>
      </c>
      <c r="I652">
        <v>331190</v>
      </c>
      <c r="J652" t="s">
        <v>30</v>
      </c>
      <c r="K652" s="26" t="s">
        <v>374</v>
      </c>
      <c r="L652" t="b">
        <v>1</v>
      </c>
      <c r="M652" s="20" t="s">
        <v>1116</v>
      </c>
      <c r="N652" s="26">
        <v>2</v>
      </c>
      <c r="O652" t="s">
        <v>375</v>
      </c>
      <c r="P652">
        <v>59.4583333</v>
      </c>
      <c r="Q652">
        <v>-135.31388889999999</v>
      </c>
      <c r="S652" t="s">
        <v>21</v>
      </c>
      <c r="T652" s="40">
        <v>0.17987500000000001</v>
      </c>
      <c r="U652" s="40">
        <v>0.14120833333333335</v>
      </c>
      <c r="V652">
        <v>518.95232600000008</v>
      </c>
      <c r="W652">
        <v>2885.0720000000001</v>
      </c>
      <c r="X652">
        <v>580</v>
      </c>
      <c r="Y652">
        <v>1034.448713625</v>
      </c>
      <c r="Z652">
        <v>5750.9309999999996</v>
      </c>
      <c r="AA652">
        <v>351</v>
      </c>
      <c r="AI652">
        <v>923.02599999999995</v>
      </c>
      <c r="AJ652">
        <v>46</v>
      </c>
      <c r="AK652">
        <v>1025.2839999999997</v>
      </c>
      <c r="AL652">
        <v>44</v>
      </c>
      <c r="AM652">
        <v>0</v>
      </c>
      <c r="AN652">
        <v>0</v>
      </c>
      <c r="AO652" s="30">
        <v>350.45226124999994</v>
      </c>
      <c r="AP652" s="30">
        <v>1948.3099999999995</v>
      </c>
      <c r="AQ652" s="30">
        <v>90</v>
      </c>
      <c r="AR652">
        <v>1903.8533008750001</v>
      </c>
      <c r="AS652" s="20">
        <v>10584.313</v>
      </c>
      <c r="AT652">
        <v>1017</v>
      </c>
      <c r="AU652">
        <v>12</v>
      </c>
      <c r="AV652" t="s">
        <v>1510</v>
      </c>
    </row>
    <row r="653" spans="1:48" hidden="1" x14ac:dyDescent="0.25">
      <c r="A653" t="s">
        <v>432</v>
      </c>
      <c r="B653" t="s">
        <v>45</v>
      </c>
      <c r="C653" t="s">
        <v>45</v>
      </c>
      <c r="D653" t="s">
        <v>433</v>
      </c>
      <c r="E653" s="31" t="s">
        <v>431</v>
      </c>
      <c r="F653">
        <v>2004</v>
      </c>
      <c r="G653" t="s">
        <v>380</v>
      </c>
      <c r="H653">
        <v>219</v>
      </c>
      <c r="I653">
        <v>331195</v>
      </c>
      <c r="J653" t="s">
        <v>30</v>
      </c>
      <c r="K653" s="26" t="s">
        <v>374</v>
      </c>
      <c r="L653" t="b">
        <v>1</v>
      </c>
      <c r="M653" s="20" t="s">
        <v>1116</v>
      </c>
      <c r="N653" s="26">
        <v>2</v>
      </c>
      <c r="O653" t="s">
        <v>375</v>
      </c>
      <c r="P653">
        <v>62.706944399999998</v>
      </c>
      <c r="Q653">
        <v>-143.96111110000001</v>
      </c>
      <c r="S653" t="s">
        <v>21</v>
      </c>
      <c r="T653" s="40">
        <v>0</v>
      </c>
      <c r="U653" s="40">
        <v>0</v>
      </c>
      <c r="V653">
        <v>0</v>
      </c>
      <c r="W653">
        <v>0</v>
      </c>
      <c r="X653">
        <v>0</v>
      </c>
      <c r="Y653">
        <v>0</v>
      </c>
      <c r="Z653">
        <v>0</v>
      </c>
      <c r="AA653">
        <v>0</v>
      </c>
      <c r="AI653">
        <v>0</v>
      </c>
      <c r="AJ653">
        <v>0</v>
      </c>
      <c r="AK653">
        <v>0</v>
      </c>
      <c r="AL653">
        <v>0</v>
      </c>
      <c r="AM653">
        <v>0</v>
      </c>
      <c r="AN653">
        <v>0</v>
      </c>
      <c r="AO653" s="30">
        <v>0</v>
      </c>
      <c r="AP653" s="30">
        <v>0</v>
      </c>
      <c r="AQ653" s="30">
        <v>0</v>
      </c>
      <c r="AR653">
        <v>0</v>
      </c>
      <c r="AS653" s="20">
        <v>0</v>
      </c>
      <c r="AT653">
        <v>0</v>
      </c>
      <c r="AU653">
        <v>12</v>
      </c>
      <c r="AV653" t="s">
        <v>1510</v>
      </c>
    </row>
    <row r="654" spans="1:48" hidden="1" x14ac:dyDescent="0.25">
      <c r="A654" t="s">
        <v>867</v>
      </c>
      <c r="B654" t="s">
        <v>215</v>
      </c>
      <c r="C654" t="s">
        <v>215</v>
      </c>
      <c r="D654" t="s">
        <v>868</v>
      </c>
      <c r="E654" s="31" t="s">
        <v>869</v>
      </c>
      <c r="F654">
        <v>2004</v>
      </c>
      <c r="G654" t="s">
        <v>858</v>
      </c>
      <c r="H654">
        <v>12485</v>
      </c>
      <c r="I654">
        <v>332260</v>
      </c>
      <c r="J654" t="s">
        <v>211</v>
      </c>
      <c r="K654" s="26" t="s">
        <v>374</v>
      </c>
      <c r="L654" t="b">
        <v>1</v>
      </c>
      <c r="M654" s="20" t="s">
        <v>1119</v>
      </c>
      <c r="N654" s="26">
        <v>343</v>
      </c>
      <c r="O654" t="s">
        <v>375</v>
      </c>
      <c r="P654">
        <v>61.702500000000001</v>
      </c>
      <c r="Q654">
        <v>-157.1697222</v>
      </c>
      <c r="S654" t="s">
        <v>21</v>
      </c>
      <c r="T654" s="40">
        <v>0.67625000000000013</v>
      </c>
      <c r="U654" s="40">
        <v>0.37870833333333337</v>
      </c>
      <c r="V654">
        <v>74.940672500000019</v>
      </c>
      <c r="W654">
        <v>110.818</v>
      </c>
      <c r="X654">
        <v>38</v>
      </c>
      <c r="Y654">
        <v>41.281681250000013</v>
      </c>
      <c r="Z654">
        <v>61.045000000000009</v>
      </c>
      <c r="AA654">
        <v>5</v>
      </c>
      <c r="AI654">
        <v>40.774000000000001</v>
      </c>
      <c r="AJ654">
        <v>4</v>
      </c>
      <c r="AK654">
        <v>20.979999999999997</v>
      </c>
      <c r="AL654">
        <v>3</v>
      </c>
      <c r="AM654">
        <v>0</v>
      </c>
      <c r="AN654">
        <v>1</v>
      </c>
      <c r="AO654" s="30">
        <v>41.761142500000005</v>
      </c>
      <c r="AP654" s="30">
        <v>61.753999999999998</v>
      </c>
      <c r="AQ654" s="30">
        <v>7</v>
      </c>
      <c r="AR654">
        <v>157.98349625000003</v>
      </c>
      <c r="AS654" s="20">
        <v>233.61699999999999</v>
      </c>
      <c r="AT654">
        <v>49</v>
      </c>
      <c r="AU654">
        <v>12</v>
      </c>
      <c r="AV654" t="s">
        <v>1510</v>
      </c>
    </row>
    <row r="655" spans="1:48" hidden="1" x14ac:dyDescent="0.25">
      <c r="A655" t="s">
        <v>707</v>
      </c>
      <c r="B655" t="s">
        <v>98</v>
      </c>
      <c r="C655" t="s">
        <v>98</v>
      </c>
      <c r="D655" t="s">
        <v>708</v>
      </c>
      <c r="E655" s="31" t="s">
        <v>706</v>
      </c>
      <c r="F655">
        <v>2004</v>
      </c>
      <c r="G655" t="s">
        <v>563</v>
      </c>
      <c r="H655">
        <v>221</v>
      </c>
      <c r="I655">
        <v>331680</v>
      </c>
      <c r="J655" t="s">
        <v>50</v>
      </c>
      <c r="K655" s="26" t="s">
        <v>458</v>
      </c>
      <c r="L655" t="b">
        <v>1</v>
      </c>
      <c r="M655" s="20" t="s">
        <v>1119</v>
      </c>
      <c r="N655" s="26">
        <v>169</v>
      </c>
      <c r="O655" t="s">
        <v>375</v>
      </c>
      <c r="P655">
        <v>63.522222200000002</v>
      </c>
      <c r="Q655">
        <v>-162.28805560000001</v>
      </c>
      <c r="S655" t="s">
        <v>21</v>
      </c>
      <c r="T655" s="40">
        <v>0.42712499999999998</v>
      </c>
      <c r="U655" s="40">
        <v>0.23713333333333333</v>
      </c>
      <c r="V655">
        <v>228.67375537499998</v>
      </c>
      <c r="W655">
        <v>535.37900000000002</v>
      </c>
      <c r="X655">
        <v>148</v>
      </c>
      <c r="Y655">
        <v>259.85217187500001</v>
      </c>
      <c r="Z655">
        <v>608.375</v>
      </c>
      <c r="AA655">
        <v>15</v>
      </c>
      <c r="AI655">
        <v>187.55699999999999</v>
      </c>
      <c r="AJ655">
        <v>14</v>
      </c>
      <c r="AK655">
        <v>19.53</v>
      </c>
      <c r="AL655">
        <v>3</v>
      </c>
      <c r="AM655">
        <v>0</v>
      </c>
      <c r="AN655">
        <v>0</v>
      </c>
      <c r="AO655" s="30">
        <v>88.452034874999995</v>
      </c>
      <c r="AP655" s="30">
        <v>207.08699999999999</v>
      </c>
      <c r="AQ655" s="30">
        <v>17</v>
      </c>
      <c r="AR655">
        <v>576.97796212499998</v>
      </c>
      <c r="AS655" s="20">
        <v>1350.8410000000001</v>
      </c>
      <c r="AT655">
        <v>177</v>
      </c>
      <c r="AU655">
        <v>12</v>
      </c>
      <c r="AV655" t="s">
        <v>1510</v>
      </c>
    </row>
    <row r="656" spans="1:48" hidden="1" x14ac:dyDescent="0.25">
      <c r="A656" t="s">
        <v>870</v>
      </c>
      <c r="B656" t="s">
        <v>216</v>
      </c>
      <c r="C656" t="s">
        <v>216</v>
      </c>
      <c r="D656" t="s">
        <v>873</v>
      </c>
      <c r="E656" s="31" t="s">
        <v>874</v>
      </c>
      <c r="F656">
        <v>2004</v>
      </c>
      <c r="G656" t="s">
        <v>858</v>
      </c>
      <c r="H656">
        <v>12485</v>
      </c>
      <c r="I656">
        <v>332270</v>
      </c>
      <c r="J656" t="s">
        <v>211</v>
      </c>
      <c r="K656" s="26" t="s">
        <v>374</v>
      </c>
      <c r="L656" t="b">
        <v>1</v>
      </c>
      <c r="M656" s="20" t="s">
        <v>1119</v>
      </c>
      <c r="N656" s="26">
        <v>343</v>
      </c>
      <c r="O656" t="s">
        <v>375</v>
      </c>
      <c r="P656">
        <v>61.783055599999997</v>
      </c>
      <c r="Q656">
        <v>-156.58805559999999</v>
      </c>
      <c r="S656" t="s">
        <v>21</v>
      </c>
      <c r="T656" s="40">
        <v>0.67625000000000013</v>
      </c>
      <c r="U656" s="40">
        <v>0.37870833333333337</v>
      </c>
      <c r="V656">
        <v>30.870136250000005</v>
      </c>
      <c r="W656">
        <v>45.649000000000001</v>
      </c>
      <c r="X656">
        <v>23</v>
      </c>
      <c r="Y656">
        <v>32.097530000000006</v>
      </c>
      <c r="Z656">
        <v>47.463999999999999</v>
      </c>
      <c r="AA656">
        <v>2</v>
      </c>
      <c r="AI656">
        <v>10.826000000000001</v>
      </c>
      <c r="AJ656">
        <v>4</v>
      </c>
      <c r="AK656">
        <v>4.5740000000000007</v>
      </c>
      <c r="AL656">
        <v>1</v>
      </c>
      <c r="AM656">
        <v>0.37400000000000011</v>
      </c>
      <c r="AN656">
        <v>1</v>
      </c>
      <c r="AO656" s="30">
        <v>10.414250000000003</v>
      </c>
      <c r="AP656" s="30">
        <v>15.400000000000002</v>
      </c>
      <c r="AQ656" s="30">
        <v>5</v>
      </c>
      <c r="AR656">
        <v>73.381916250000017</v>
      </c>
      <c r="AS656" s="20">
        <v>108.887</v>
      </c>
      <c r="AT656">
        <v>30</v>
      </c>
      <c r="AU656">
        <v>3</v>
      </c>
      <c r="AV656" t="s">
        <v>1510</v>
      </c>
    </row>
    <row r="657" spans="1:48" hidden="1" x14ac:dyDescent="0.25">
      <c r="A657" t="s">
        <v>379</v>
      </c>
      <c r="B657" t="s">
        <v>1132</v>
      </c>
      <c r="C657" t="s">
        <v>31</v>
      </c>
      <c r="D657" t="s">
        <v>381</v>
      </c>
      <c r="E657" s="31" t="s">
        <v>382</v>
      </c>
      <c r="F657">
        <v>2004</v>
      </c>
      <c r="G657" t="s">
        <v>380</v>
      </c>
      <c r="H657">
        <v>219</v>
      </c>
      <c r="I657">
        <v>331050</v>
      </c>
      <c r="J657" t="s">
        <v>30</v>
      </c>
      <c r="K657" s="26" t="s">
        <v>374</v>
      </c>
      <c r="L657" t="b">
        <v>1</v>
      </c>
      <c r="M657" s="20" t="s">
        <v>1116</v>
      </c>
      <c r="N657" s="26">
        <v>2</v>
      </c>
      <c r="O657" t="s">
        <v>375</v>
      </c>
      <c r="P657">
        <v>66.565555599999996</v>
      </c>
      <c r="Q657">
        <v>-152.64555559999999</v>
      </c>
      <c r="S657" t="s">
        <v>21</v>
      </c>
      <c r="T657" s="40">
        <v>0.49295000000000005</v>
      </c>
      <c r="U657" s="40">
        <v>0.231325</v>
      </c>
      <c r="V657">
        <v>110.96649565000003</v>
      </c>
      <c r="W657">
        <v>225.10700000000003</v>
      </c>
      <c r="X657">
        <v>76</v>
      </c>
      <c r="Y657">
        <v>35.659017100000007</v>
      </c>
      <c r="Z657">
        <v>72.338000000000008</v>
      </c>
      <c r="AA657">
        <v>17</v>
      </c>
      <c r="AI657">
        <v>98.600000000000009</v>
      </c>
      <c r="AJ657">
        <v>16</v>
      </c>
      <c r="AK657">
        <v>169.98299999999998</v>
      </c>
      <c r="AL657">
        <v>7</v>
      </c>
      <c r="AM657">
        <v>0</v>
      </c>
      <c r="AN657">
        <v>0</v>
      </c>
      <c r="AO657" s="30">
        <v>132.39798984999999</v>
      </c>
      <c r="AP657" s="30">
        <v>268.58299999999997</v>
      </c>
      <c r="AQ657" s="30">
        <v>23</v>
      </c>
      <c r="AR657">
        <v>279.02350260000003</v>
      </c>
      <c r="AS657" s="20">
        <v>566.02800000000002</v>
      </c>
      <c r="AT657">
        <v>112</v>
      </c>
      <c r="AU657">
        <v>12</v>
      </c>
      <c r="AV657" t="s">
        <v>1510</v>
      </c>
    </row>
    <row r="658" spans="1:48" hidden="1" x14ac:dyDescent="0.25">
      <c r="A658" t="s">
        <v>929</v>
      </c>
      <c r="B658" t="s">
        <v>273</v>
      </c>
      <c r="C658" t="s">
        <v>273</v>
      </c>
      <c r="D658" t="s">
        <v>931</v>
      </c>
      <c r="E658" s="31" t="s">
        <v>932</v>
      </c>
      <c r="F658">
        <v>2004</v>
      </c>
      <c r="G658" t="s">
        <v>930</v>
      </c>
      <c r="H658" t="s">
        <v>582</v>
      </c>
      <c r="I658">
        <v>332580</v>
      </c>
      <c r="J658" t="s">
        <v>272</v>
      </c>
      <c r="K658" s="26" t="s">
        <v>458</v>
      </c>
      <c r="L658" t="b">
        <v>1</v>
      </c>
      <c r="M658" s="20" t="s">
        <v>1118</v>
      </c>
      <c r="N658" s="26">
        <v>394</v>
      </c>
      <c r="O658" t="s">
        <v>375</v>
      </c>
      <c r="P658">
        <v>62.9886111</v>
      </c>
      <c r="Q658">
        <v>-156.06416669999999</v>
      </c>
      <c r="S658" t="s">
        <v>21</v>
      </c>
      <c r="T658" s="40">
        <v>0.48933333333333334</v>
      </c>
      <c r="U658" s="40">
        <v>0.27147499999999997</v>
      </c>
      <c r="V658">
        <v>33.116122666666662</v>
      </c>
      <c r="W658">
        <v>67.675999999999988</v>
      </c>
      <c r="X658">
        <v>21</v>
      </c>
      <c r="Y658">
        <v>43.948494666666669</v>
      </c>
      <c r="Z658">
        <v>89.813000000000002</v>
      </c>
      <c r="AA658">
        <v>13</v>
      </c>
      <c r="AI658">
        <v>47.957999999999998</v>
      </c>
      <c r="AJ658">
        <v>6</v>
      </c>
      <c r="AK658">
        <v>1.101</v>
      </c>
      <c r="AL658">
        <v>1</v>
      </c>
      <c r="AM658">
        <v>0</v>
      </c>
      <c r="AN658">
        <v>0</v>
      </c>
      <c r="AO658" s="30">
        <v>24.006204</v>
      </c>
      <c r="AP658" s="30">
        <v>49.058999999999997</v>
      </c>
      <c r="AQ658" s="30">
        <v>7</v>
      </c>
      <c r="AR658">
        <v>101.07082133333333</v>
      </c>
      <c r="AS658" s="20">
        <v>206.54800000000003</v>
      </c>
      <c r="AT658">
        <v>41</v>
      </c>
      <c r="AU658">
        <v>12</v>
      </c>
      <c r="AV658" t="s">
        <v>1510</v>
      </c>
    </row>
    <row r="659" spans="1:48" hidden="1" x14ac:dyDescent="0.25">
      <c r="A659" t="s">
        <v>527</v>
      </c>
      <c r="B659" t="s">
        <v>277</v>
      </c>
      <c r="C659" t="s">
        <v>277</v>
      </c>
      <c r="D659" t="s">
        <v>529</v>
      </c>
      <c r="E659" s="31" t="s">
        <v>530</v>
      </c>
      <c r="F659">
        <v>2004</v>
      </c>
      <c r="G659" t="s">
        <v>528</v>
      </c>
      <c r="H659">
        <v>18474</v>
      </c>
      <c r="I659">
        <v>332600</v>
      </c>
      <c r="J659" t="s">
        <v>276</v>
      </c>
      <c r="K659" s="26" t="s">
        <v>374</v>
      </c>
      <c r="L659" t="b">
        <v>1</v>
      </c>
      <c r="M659" s="20" t="s">
        <v>1116</v>
      </c>
      <c r="N659" s="26">
        <v>92</v>
      </c>
      <c r="O659" t="s">
        <v>375</v>
      </c>
      <c r="P659">
        <v>65.171944400000001</v>
      </c>
      <c r="Q659">
        <v>-152.07888890000001</v>
      </c>
      <c r="S659" t="s">
        <v>21</v>
      </c>
      <c r="T659" s="40">
        <v>0.49540833333333328</v>
      </c>
      <c r="U659" s="40">
        <v>0.25639166666666668</v>
      </c>
      <c r="V659">
        <v>174.96237026666665</v>
      </c>
      <c r="W659">
        <v>353.16800000000001</v>
      </c>
      <c r="X659">
        <v>123</v>
      </c>
      <c r="Y659">
        <v>243.53530554166667</v>
      </c>
      <c r="Z659">
        <v>491.58500000000004</v>
      </c>
      <c r="AA659">
        <v>43</v>
      </c>
      <c r="AI659">
        <v>132.40600000000001</v>
      </c>
      <c r="AJ659">
        <v>12</v>
      </c>
      <c r="AK659">
        <v>233.36100000000002</v>
      </c>
      <c r="AL659">
        <v>9</v>
      </c>
      <c r="AM659">
        <v>0</v>
      </c>
      <c r="AN659">
        <v>0</v>
      </c>
      <c r="AO659" s="30">
        <v>181.20401985833334</v>
      </c>
      <c r="AP659" s="30">
        <v>365.76700000000005</v>
      </c>
      <c r="AQ659" s="30">
        <v>21</v>
      </c>
      <c r="AR659">
        <v>599.70169566666664</v>
      </c>
      <c r="AS659" s="20">
        <v>1210.5199999999998</v>
      </c>
      <c r="AT659">
        <v>184</v>
      </c>
      <c r="AU659">
        <v>12</v>
      </c>
      <c r="AV659" t="s">
        <v>1510</v>
      </c>
    </row>
    <row r="660" spans="1:48" hidden="1" x14ac:dyDescent="0.25">
      <c r="A660" t="s">
        <v>999</v>
      </c>
      <c r="B660" t="s">
        <v>279</v>
      </c>
      <c r="C660" t="s">
        <v>279</v>
      </c>
      <c r="D660" t="s">
        <v>1001</v>
      </c>
      <c r="E660" s="31" t="s">
        <v>1002</v>
      </c>
      <c r="F660">
        <v>2004</v>
      </c>
      <c r="G660" t="s">
        <v>1000</v>
      </c>
      <c r="H660">
        <v>18480</v>
      </c>
      <c r="I660">
        <v>332610</v>
      </c>
      <c r="J660" t="s">
        <v>278</v>
      </c>
      <c r="K660" s="26" t="s">
        <v>458</v>
      </c>
      <c r="L660" t="b">
        <v>1</v>
      </c>
      <c r="M660" s="20" t="s">
        <v>1116</v>
      </c>
      <c r="N660" s="26">
        <v>586</v>
      </c>
      <c r="O660" t="s">
        <v>375</v>
      </c>
      <c r="P660">
        <v>60.864722200000003</v>
      </c>
      <c r="Q660">
        <v>-146.67861110000001</v>
      </c>
      <c r="S660" t="s">
        <v>21</v>
      </c>
      <c r="T660" s="40">
        <v>0.39000000000000007</v>
      </c>
      <c r="U660" s="40">
        <v>0.26797499999999996</v>
      </c>
      <c r="V660">
        <v>53.964690000000004</v>
      </c>
      <c r="W660">
        <v>138.37099999999998</v>
      </c>
      <c r="X660">
        <v>36</v>
      </c>
      <c r="Y660">
        <v>16.097640000000002</v>
      </c>
      <c r="Z660">
        <v>41.275999999999996</v>
      </c>
      <c r="AA660">
        <v>8</v>
      </c>
      <c r="AI660">
        <v>88.042000000000002</v>
      </c>
      <c r="AJ660">
        <v>9</v>
      </c>
      <c r="AK660">
        <v>109.47799999999998</v>
      </c>
      <c r="AL660">
        <v>6</v>
      </c>
      <c r="AM660">
        <v>6.2820000000000009</v>
      </c>
      <c r="AN660">
        <v>3</v>
      </c>
      <c r="AO660" s="30">
        <v>77.032800000000009</v>
      </c>
      <c r="AP660" s="30">
        <v>197.51999999999998</v>
      </c>
      <c r="AQ660" s="30">
        <v>15</v>
      </c>
      <c r="AR660">
        <v>147.09513000000001</v>
      </c>
      <c r="AS660" s="20">
        <v>383.44899999999996</v>
      </c>
      <c r="AT660">
        <v>60</v>
      </c>
      <c r="AU660">
        <v>12</v>
      </c>
      <c r="AV660" t="s">
        <v>1510</v>
      </c>
    </row>
    <row r="661" spans="1:48" hidden="1" x14ac:dyDescent="0.25">
      <c r="A661" t="s">
        <v>504</v>
      </c>
      <c r="B661" t="s">
        <v>99</v>
      </c>
      <c r="C661" t="s">
        <v>99</v>
      </c>
      <c r="D661" t="s">
        <v>507</v>
      </c>
      <c r="E661" s="31" t="s">
        <v>508</v>
      </c>
      <c r="F661">
        <v>2004</v>
      </c>
      <c r="G661" t="s">
        <v>505</v>
      </c>
      <c r="H661">
        <v>18521</v>
      </c>
      <c r="I661">
        <v>331685</v>
      </c>
      <c r="J661" t="s">
        <v>506</v>
      </c>
      <c r="K661" s="26" t="s">
        <v>374</v>
      </c>
      <c r="L661" t="b">
        <v>1</v>
      </c>
      <c r="M661" s="20" t="s">
        <v>1116</v>
      </c>
      <c r="N661" s="26">
        <v>61</v>
      </c>
      <c r="O661" t="s">
        <v>489</v>
      </c>
      <c r="P661">
        <v>65.263611100000006</v>
      </c>
      <c r="Q661">
        <v>-166.3608333</v>
      </c>
      <c r="S661" t="s">
        <v>21</v>
      </c>
      <c r="T661" s="40">
        <v>0.56390000000000007</v>
      </c>
      <c r="U661" s="40">
        <v>0.25735000000000002</v>
      </c>
      <c r="V661">
        <v>167.75573879999996</v>
      </c>
      <c r="W661">
        <v>297.4919999999999</v>
      </c>
      <c r="X661">
        <v>70</v>
      </c>
      <c r="Y661">
        <v>247.64006840000005</v>
      </c>
      <c r="Z661">
        <v>439.15600000000001</v>
      </c>
      <c r="AA661">
        <v>25</v>
      </c>
      <c r="AI661">
        <v>40.947999999999993</v>
      </c>
      <c r="AJ661">
        <v>5</v>
      </c>
      <c r="AK661">
        <v>26.812000000000001</v>
      </c>
      <c r="AL661">
        <v>3</v>
      </c>
      <c r="AM661">
        <v>0</v>
      </c>
      <c r="AN661">
        <v>0</v>
      </c>
      <c r="AO661" s="30">
        <v>38.209863999999996</v>
      </c>
      <c r="AP661" s="30">
        <v>67.759999999999991</v>
      </c>
      <c r="AQ661" s="30">
        <v>8</v>
      </c>
      <c r="AR661">
        <v>453.60567120000002</v>
      </c>
      <c r="AS661" s="20">
        <v>804.40800000000013</v>
      </c>
      <c r="AT661">
        <v>102</v>
      </c>
      <c r="AU661">
        <v>12</v>
      </c>
      <c r="AV661" t="s">
        <v>1510</v>
      </c>
    </row>
    <row r="662" spans="1:48" hidden="1" x14ac:dyDescent="0.25">
      <c r="A662" t="s">
        <v>893</v>
      </c>
      <c r="B662" t="s">
        <v>287</v>
      </c>
      <c r="C662" t="s">
        <v>287</v>
      </c>
      <c r="D662" t="s">
        <v>895</v>
      </c>
      <c r="E662" s="31" t="s">
        <v>896</v>
      </c>
      <c r="F662">
        <v>2004</v>
      </c>
      <c r="G662" t="s">
        <v>894</v>
      </c>
      <c r="H662">
        <v>18541</v>
      </c>
      <c r="I662">
        <v>332630</v>
      </c>
      <c r="J662" t="s">
        <v>286</v>
      </c>
      <c r="K662" s="26" t="s">
        <v>458</v>
      </c>
      <c r="L662" t="b">
        <v>1</v>
      </c>
      <c r="M662" s="20" t="s">
        <v>1118</v>
      </c>
      <c r="N662" s="26">
        <v>363</v>
      </c>
      <c r="O662" t="s">
        <v>375</v>
      </c>
      <c r="P662">
        <v>57.780833299999998</v>
      </c>
      <c r="Q662">
        <v>-135.2188889</v>
      </c>
      <c r="S662" t="s">
        <v>21</v>
      </c>
      <c r="T662" s="40">
        <v>0.35333333333333328</v>
      </c>
      <c r="U662" s="40">
        <v>0.17928333333333335</v>
      </c>
      <c r="V662">
        <v>81.051486666666648</v>
      </c>
      <c r="W662">
        <v>229.39099999999999</v>
      </c>
      <c r="X662">
        <v>101</v>
      </c>
      <c r="Y662">
        <v>44.091053333333328</v>
      </c>
      <c r="Z662">
        <v>124.786</v>
      </c>
      <c r="AA662">
        <v>50</v>
      </c>
      <c r="AI662">
        <v>32.796999999999997</v>
      </c>
      <c r="AJ662">
        <v>10</v>
      </c>
      <c r="AK662">
        <v>1.754</v>
      </c>
      <c r="AL662">
        <v>1</v>
      </c>
      <c r="AM662">
        <v>0</v>
      </c>
      <c r="AN662">
        <v>0</v>
      </c>
      <c r="AO662" s="30">
        <v>12.208019999999996</v>
      </c>
      <c r="AP662" s="30">
        <v>34.550999999999995</v>
      </c>
      <c r="AQ662" s="30">
        <v>11</v>
      </c>
      <c r="AR662">
        <v>137.35055999999997</v>
      </c>
      <c r="AS662" s="20">
        <v>388.72800000000001</v>
      </c>
      <c r="AT662">
        <v>161</v>
      </c>
      <c r="AU662">
        <v>12</v>
      </c>
      <c r="AV662" t="s">
        <v>1510</v>
      </c>
    </row>
    <row r="663" spans="1:48" hidden="1" x14ac:dyDescent="0.25">
      <c r="A663" t="s">
        <v>435</v>
      </c>
      <c r="B663" t="s">
        <v>46</v>
      </c>
      <c r="C663" t="s">
        <v>46</v>
      </c>
      <c r="D663" t="s">
        <v>436</v>
      </c>
      <c r="E663" s="31" t="s">
        <v>437</v>
      </c>
      <c r="F663">
        <v>2004</v>
      </c>
      <c r="G663" t="s">
        <v>380</v>
      </c>
      <c r="H663">
        <v>219</v>
      </c>
      <c r="I663">
        <v>331200</v>
      </c>
      <c r="J663" t="s">
        <v>30</v>
      </c>
      <c r="K663" s="26" t="s">
        <v>374</v>
      </c>
      <c r="L663" t="b">
        <v>1</v>
      </c>
      <c r="M663" s="20" t="s">
        <v>1116</v>
      </c>
      <c r="N663" s="26">
        <v>2</v>
      </c>
      <c r="O663" t="s">
        <v>375</v>
      </c>
      <c r="P663">
        <v>63.135051199999999</v>
      </c>
      <c r="Q663">
        <v>-142.52387959999999</v>
      </c>
      <c r="S663" t="s">
        <v>21</v>
      </c>
      <c r="T663" s="40">
        <v>0.45548333333333341</v>
      </c>
      <c r="U663" s="40">
        <v>0.21895833333333334</v>
      </c>
      <c r="V663">
        <v>95.255684983333339</v>
      </c>
      <c r="W663">
        <v>209.13099999999997</v>
      </c>
      <c r="X663">
        <v>54</v>
      </c>
      <c r="Y663">
        <v>6.3025228833333351</v>
      </c>
      <c r="Z663">
        <v>13.837000000000002</v>
      </c>
      <c r="AA663">
        <v>5</v>
      </c>
      <c r="AI663">
        <v>56.284999999999997</v>
      </c>
      <c r="AJ663">
        <v>4</v>
      </c>
      <c r="AK663">
        <v>118.47999999999999</v>
      </c>
      <c r="AL663">
        <v>1</v>
      </c>
      <c r="AM663">
        <v>0</v>
      </c>
      <c r="AN663">
        <v>0</v>
      </c>
      <c r="AO663" s="30">
        <v>79.602544750000007</v>
      </c>
      <c r="AP663" s="30">
        <v>174.76499999999999</v>
      </c>
      <c r="AQ663" s="30">
        <v>5</v>
      </c>
      <c r="AR663">
        <v>181.16075261666668</v>
      </c>
      <c r="AS663" s="20">
        <v>397.73300000000006</v>
      </c>
      <c r="AT663">
        <v>62</v>
      </c>
      <c r="AU663">
        <v>12</v>
      </c>
      <c r="AV663" t="s">
        <v>1510</v>
      </c>
    </row>
    <row r="664" spans="1:48" hidden="1" x14ac:dyDescent="0.25">
      <c r="A664" t="s">
        <v>423</v>
      </c>
      <c r="B664" t="s">
        <v>1152</v>
      </c>
      <c r="C664" t="s">
        <v>47</v>
      </c>
      <c r="D664" t="s">
        <v>425</v>
      </c>
      <c r="E664" s="31" t="s">
        <v>422</v>
      </c>
      <c r="F664">
        <v>2004</v>
      </c>
      <c r="G664" t="s">
        <v>380</v>
      </c>
      <c r="H664">
        <v>219</v>
      </c>
      <c r="I664">
        <v>331210</v>
      </c>
      <c r="J664" t="s">
        <v>30</v>
      </c>
      <c r="K664" s="26" t="s">
        <v>374</v>
      </c>
      <c r="L664" t="b">
        <v>1</v>
      </c>
      <c r="M664" s="20" t="s">
        <v>1116</v>
      </c>
      <c r="N664" s="26">
        <v>2</v>
      </c>
      <c r="O664" t="s">
        <v>375</v>
      </c>
      <c r="P664">
        <v>55.687777799999999</v>
      </c>
      <c r="Q664">
        <v>-132.52222219999999</v>
      </c>
      <c r="S664" t="s">
        <v>21</v>
      </c>
      <c r="T664" s="40">
        <v>0.18498333333333328</v>
      </c>
      <c r="U664" s="40">
        <v>0.14359166666666667</v>
      </c>
      <c r="V664">
        <v>230.82830778333329</v>
      </c>
      <c r="W664">
        <v>1247.8330000000001</v>
      </c>
      <c r="X664">
        <v>274</v>
      </c>
      <c r="Y664">
        <v>162.65732486666658</v>
      </c>
      <c r="Z664">
        <v>879.30799999999988</v>
      </c>
      <c r="AA664">
        <v>71</v>
      </c>
      <c r="AI664">
        <v>399.56500000000005</v>
      </c>
      <c r="AJ664">
        <v>29</v>
      </c>
      <c r="AK664">
        <v>654.58300000000008</v>
      </c>
      <c r="AL664">
        <v>29</v>
      </c>
      <c r="AM664">
        <v>0</v>
      </c>
      <c r="AN664">
        <v>0</v>
      </c>
      <c r="AO664" s="30">
        <v>194.99981086666662</v>
      </c>
      <c r="AP664" s="30">
        <v>1054.1480000000001</v>
      </c>
      <c r="AQ664" s="30">
        <v>58</v>
      </c>
      <c r="AR664">
        <v>588.48544351666646</v>
      </c>
      <c r="AS664" s="20">
        <v>3181.2889999999998</v>
      </c>
      <c r="AT664">
        <v>399</v>
      </c>
      <c r="AU664">
        <v>12</v>
      </c>
      <c r="AV664" t="s">
        <v>1510</v>
      </c>
    </row>
    <row r="665" spans="1:48" hidden="1" x14ac:dyDescent="0.25">
      <c r="A665" t="s">
        <v>709</v>
      </c>
      <c r="B665" t="s">
        <v>100</v>
      </c>
      <c r="C665" t="s">
        <v>100</v>
      </c>
      <c r="D665" t="s">
        <v>710</v>
      </c>
      <c r="E665" s="31" t="s">
        <v>711</v>
      </c>
      <c r="F665">
        <v>2004</v>
      </c>
      <c r="G665" t="s">
        <v>563</v>
      </c>
      <c r="H665">
        <v>221</v>
      </c>
      <c r="I665">
        <v>331690</v>
      </c>
      <c r="J665" t="s">
        <v>50</v>
      </c>
      <c r="K665" s="26" t="s">
        <v>458</v>
      </c>
      <c r="L665" t="b">
        <v>1</v>
      </c>
      <c r="M665" s="20" t="s">
        <v>1119</v>
      </c>
      <c r="N665" s="26">
        <v>169</v>
      </c>
      <c r="O665" t="s">
        <v>375</v>
      </c>
      <c r="P665">
        <v>59.061944400000002</v>
      </c>
      <c r="Q665">
        <v>-160.37638889999999</v>
      </c>
      <c r="S665" t="s">
        <v>21</v>
      </c>
      <c r="T665" s="40">
        <v>0.43214999999999987</v>
      </c>
      <c r="U665" s="40">
        <v>0.23842499999999997</v>
      </c>
      <c r="V665">
        <v>465.10748759999979</v>
      </c>
      <c r="W665">
        <v>1076.2639999999999</v>
      </c>
      <c r="X665">
        <v>253</v>
      </c>
      <c r="Y665">
        <v>498.71276804999985</v>
      </c>
      <c r="Z665">
        <v>1154.027</v>
      </c>
      <c r="AA665">
        <v>23</v>
      </c>
      <c r="AI665">
        <v>256.94200000000001</v>
      </c>
      <c r="AJ665">
        <v>18</v>
      </c>
      <c r="AK665">
        <v>86.836000000000013</v>
      </c>
      <c r="AL665">
        <v>7</v>
      </c>
      <c r="AM665">
        <v>0</v>
      </c>
      <c r="AN665">
        <v>0</v>
      </c>
      <c r="AO665" s="30">
        <v>148.56366269999995</v>
      </c>
      <c r="AP665" s="30">
        <v>343.77800000000002</v>
      </c>
      <c r="AQ665" s="30">
        <v>25</v>
      </c>
      <c r="AR665">
        <v>1112.3839183499995</v>
      </c>
      <c r="AS665" s="20">
        <v>2574.0690000000004</v>
      </c>
      <c r="AT665">
        <v>298</v>
      </c>
      <c r="AU665">
        <v>12</v>
      </c>
      <c r="AV665" t="s">
        <v>1510</v>
      </c>
    </row>
    <row r="666" spans="1:48" hidden="1" x14ac:dyDescent="0.25">
      <c r="A666" t="s">
        <v>440</v>
      </c>
      <c r="B666" t="s">
        <v>1153</v>
      </c>
      <c r="C666" t="s">
        <v>48</v>
      </c>
      <c r="D666" t="s">
        <v>441</v>
      </c>
      <c r="E666" s="31" t="s">
        <v>439</v>
      </c>
      <c r="F666">
        <v>2004</v>
      </c>
      <c r="G666" t="s">
        <v>380</v>
      </c>
      <c r="H666">
        <v>219</v>
      </c>
      <c r="I666">
        <v>331220</v>
      </c>
      <c r="J666" t="s">
        <v>30</v>
      </c>
      <c r="K666" s="26" t="s">
        <v>374</v>
      </c>
      <c r="L666" t="b">
        <v>1</v>
      </c>
      <c r="M666" s="20" t="s">
        <v>1116</v>
      </c>
      <c r="N666" s="26">
        <v>2</v>
      </c>
      <c r="O666" t="s">
        <v>375</v>
      </c>
      <c r="P666">
        <v>63.336666700000002</v>
      </c>
      <c r="Q666">
        <v>-142.9855556</v>
      </c>
      <c r="S666" t="s">
        <v>21</v>
      </c>
      <c r="T666" s="40">
        <v>0.23885833333333331</v>
      </c>
      <c r="U666" s="40">
        <v>0.16009999999999999</v>
      </c>
      <c r="V666">
        <v>982.64956840833304</v>
      </c>
      <c r="W666">
        <v>4113.9429999999993</v>
      </c>
      <c r="X666">
        <v>706</v>
      </c>
      <c r="Y666">
        <v>847.6922214916666</v>
      </c>
      <c r="Z666">
        <v>3548.933</v>
      </c>
      <c r="AA666">
        <v>155</v>
      </c>
      <c r="AI666">
        <v>80.665999999999997</v>
      </c>
      <c r="AJ666">
        <v>11</v>
      </c>
      <c r="AK666">
        <v>3084.8620000000001</v>
      </c>
      <c r="AL666">
        <v>49</v>
      </c>
      <c r="AM666">
        <v>0</v>
      </c>
      <c r="AN666">
        <v>0</v>
      </c>
      <c r="AO666" s="30">
        <v>756.11274219999996</v>
      </c>
      <c r="AP666" s="30">
        <v>3165.5280000000002</v>
      </c>
      <c r="AQ666" s="30">
        <v>60</v>
      </c>
      <c r="AR666">
        <v>2586.4545320999996</v>
      </c>
      <c r="AS666" s="20">
        <v>10828.404000000002</v>
      </c>
      <c r="AT666">
        <v>919</v>
      </c>
      <c r="AU666">
        <v>12</v>
      </c>
      <c r="AV666" t="s">
        <v>1510</v>
      </c>
    </row>
    <row r="667" spans="1:48" hidden="1" x14ac:dyDescent="0.25">
      <c r="A667" t="s">
        <v>714</v>
      </c>
      <c r="B667" t="s">
        <v>101</v>
      </c>
      <c r="C667" t="s">
        <v>101</v>
      </c>
      <c r="D667" t="s">
        <v>715</v>
      </c>
      <c r="E667" s="31" t="s">
        <v>713</v>
      </c>
      <c r="F667">
        <v>2004</v>
      </c>
      <c r="G667" t="s">
        <v>563</v>
      </c>
      <c r="H667">
        <v>221</v>
      </c>
      <c r="I667">
        <v>331700</v>
      </c>
      <c r="J667" t="s">
        <v>50</v>
      </c>
      <c r="K667" s="26" t="s">
        <v>458</v>
      </c>
      <c r="L667" t="b">
        <v>1</v>
      </c>
      <c r="M667" s="20" t="s">
        <v>1119</v>
      </c>
      <c r="N667" s="26">
        <v>169</v>
      </c>
      <c r="O667" t="s">
        <v>375</v>
      </c>
      <c r="P667">
        <v>60.533775200000001</v>
      </c>
      <c r="Q667">
        <v>-165.1036627</v>
      </c>
      <c r="S667" t="s">
        <v>21</v>
      </c>
      <c r="T667" s="40">
        <v>0.40823333333333339</v>
      </c>
      <c r="U667" s="40">
        <v>0.21723333333333328</v>
      </c>
      <c r="V667">
        <v>237.87593040000004</v>
      </c>
      <c r="W667">
        <v>582.69600000000003</v>
      </c>
      <c r="X667">
        <v>130</v>
      </c>
      <c r="Y667">
        <v>216.44327216666673</v>
      </c>
      <c r="Z667">
        <v>530.19500000000005</v>
      </c>
      <c r="AA667">
        <v>16</v>
      </c>
      <c r="AI667">
        <v>154.155</v>
      </c>
      <c r="AJ667">
        <v>13</v>
      </c>
      <c r="AK667">
        <v>47.57</v>
      </c>
      <c r="AL667">
        <v>8</v>
      </c>
      <c r="AM667">
        <v>0</v>
      </c>
      <c r="AN667">
        <v>0</v>
      </c>
      <c r="AO667" s="30">
        <v>82.350869166666669</v>
      </c>
      <c r="AP667" s="30">
        <v>201.72499999999999</v>
      </c>
      <c r="AQ667" s="30">
        <v>21</v>
      </c>
      <c r="AR667">
        <v>536.67007173333343</v>
      </c>
      <c r="AS667" s="20">
        <v>1314.616</v>
      </c>
      <c r="AT667">
        <v>166</v>
      </c>
      <c r="AU667">
        <v>6</v>
      </c>
      <c r="AV667" t="s">
        <v>1510</v>
      </c>
    </row>
    <row r="668" spans="1:48" hidden="1" x14ac:dyDescent="0.25">
      <c r="A668" t="s">
        <v>566</v>
      </c>
      <c r="B668" t="s">
        <v>52</v>
      </c>
      <c r="C668" t="s">
        <v>52</v>
      </c>
      <c r="D668" t="s">
        <v>567</v>
      </c>
      <c r="E668" s="31" t="s">
        <v>568</v>
      </c>
      <c r="F668">
        <v>2004</v>
      </c>
      <c r="G668" t="s">
        <v>563</v>
      </c>
      <c r="H668">
        <v>221</v>
      </c>
      <c r="I668">
        <v>331250</v>
      </c>
      <c r="J668" t="s">
        <v>50</v>
      </c>
      <c r="K668" s="26" t="s">
        <v>458</v>
      </c>
      <c r="L668" t="b">
        <v>1</v>
      </c>
      <c r="M668" s="20" t="s">
        <v>1119</v>
      </c>
      <c r="N668" s="26">
        <v>169</v>
      </c>
      <c r="O668" t="s">
        <v>375</v>
      </c>
      <c r="P668">
        <v>67.086111099999997</v>
      </c>
      <c r="Q668">
        <v>-157.85138889999999</v>
      </c>
      <c r="S668" t="s">
        <v>21</v>
      </c>
      <c r="T668" s="40">
        <v>0.47300833333333342</v>
      </c>
      <c r="U668" s="40">
        <v>0.24793333333333334</v>
      </c>
      <c r="V668">
        <v>193.0148344833334</v>
      </c>
      <c r="W668">
        <v>408.05800000000005</v>
      </c>
      <c r="X668">
        <v>92</v>
      </c>
      <c r="Y668">
        <v>327.97782922500011</v>
      </c>
      <c r="Z668">
        <v>693.38700000000006</v>
      </c>
      <c r="AA668">
        <v>17</v>
      </c>
      <c r="AI668">
        <v>177.809</v>
      </c>
      <c r="AJ668">
        <v>12</v>
      </c>
      <c r="AK668">
        <v>65.914999999999992</v>
      </c>
      <c r="AL668">
        <v>5</v>
      </c>
      <c r="AM668">
        <v>0</v>
      </c>
      <c r="AN668">
        <v>0</v>
      </c>
      <c r="AO668" s="30">
        <v>115.28348303333335</v>
      </c>
      <c r="AP668" s="30">
        <v>243.72399999999999</v>
      </c>
      <c r="AQ668" s="30">
        <v>17</v>
      </c>
      <c r="AR668">
        <v>636.27614674166693</v>
      </c>
      <c r="AS668" s="20">
        <v>1345.1690000000001</v>
      </c>
      <c r="AT668">
        <v>124</v>
      </c>
      <c r="AU668">
        <v>12</v>
      </c>
      <c r="AV668" t="s">
        <v>1510</v>
      </c>
    </row>
    <row r="669" spans="1:48" hidden="1" x14ac:dyDescent="0.25">
      <c r="A669" t="s">
        <v>1035</v>
      </c>
      <c r="B669" t="s">
        <v>289</v>
      </c>
      <c r="C669" t="s">
        <v>289</v>
      </c>
      <c r="D669" t="s">
        <v>1037</v>
      </c>
      <c r="E669" s="31" t="s">
        <v>1038</v>
      </c>
      <c r="F669">
        <v>2004</v>
      </c>
      <c r="G669" t="s">
        <v>1036</v>
      </c>
      <c r="H669" t="s">
        <v>582</v>
      </c>
      <c r="I669">
        <v>332710</v>
      </c>
      <c r="J669" t="s">
        <v>288</v>
      </c>
      <c r="K669" s="26" t="s">
        <v>458</v>
      </c>
      <c r="L669" t="b">
        <v>1</v>
      </c>
      <c r="M669" s="20" t="s">
        <v>1116</v>
      </c>
      <c r="N669" s="26">
        <v>664</v>
      </c>
      <c r="O669" t="s">
        <v>375</v>
      </c>
      <c r="P669">
        <v>61.102499999999999</v>
      </c>
      <c r="Q669">
        <v>-160.96166669999999</v>
      </c>
      <c r="S669" t="s">
        <v>21</v>
      </c>
      <c r="T669" s="40">
        <v>0.45000000000000012</v>
      </c>
      <c r="U669" s="40">
        <v>0.33735833333333343</v>
      </c>
      <c r="V669">
        <v>109.29915000000001</v>
      </c>
      <c r="W669">
        <v>242.88699999999997</v>
      </c>
      <c r="X669">
        <v>79</v>
      </c>
      <c r="Y669">
        <v>186.21945000000005</v>
      </c>
      <c r="Z669">
        <v>413.82100000000003</v>
      </c>
      <c r="AA669">
        <v>10</v>
      </c>
      <c r="AI669">
        <v>49.507000000000012</v>
      </c>
      <c r="AJ669">
        <v>5</v>
      </c>
      <c r="AK669">
        <v>5.5170000000000003</v>
      </c>
      <c r="AL669">
        <v>2</v>
      </c>
      <c r="AM669">
        <v>12.968</v>
      </c>
      <c r="AN669">
        <v>3</v>
      </c>
      <c r="AO669" s="30">
        <v>24.760800000000014</v>
      </c>
      <c r="AP669" s="30">
        <v>55.024000000000015</v>
      </c>
      <c r="AQ669" s="30">
        <v>7</v>
      </c>
      <c r="AR669">
        <v>320.27940000000007</v>
      </c>
      <c r="AS669" s="20">
        <v>724.7</v>
      </c>
      <c r="AT669">
        <v>99</v>
      </c>
      <c r="AU669">
        <v>3</v>
      </c>
      <c r="AV669" t="s">
        <v>1510</v>
      </c>
    </row>
    <row r="670" spans="1:48" hidden="1" x14ac:dyDescent="0.25">
      <c r="A670" t="s">
        <v>875</v>
      </c>
      <c r="B670" t="s">
        <v>291</v>
      </c>
      <c r="C670" t="s">
        <v>291</v>
      </c>
      <c r="D670" t="s">
        <v>877</v>
      </c>
      <c r="E670" s="31" t="s">
        <v>878</v>
      </c>
      <c r="F670">
        <v>2004</v>
      </c>
      <c r="G670" t="s">
        <v>876</v>
      </c>
      <c r="H670">
        <v>19267</v>
      </c>
      <c r="I670">
        <v>332720</v>
      </c>
      <c r="J670" t="s">
        <v>290</v>
      </c>
      <c r="K670" s="26" t="s">
        <v>458</v>
      </c>
      <c r="L670" t="b">
        <v>1</v>
      </c>
      <c r="M670" s="20" t="s">
        <v>1119</v>
      </c>
      <c r="N670" s="26">
        <v>344</v>
      </c>
      <c r="O670" t="s">
        <v>375</v>
      </c>
      <c r="P670">
        <v>60.3430556</v>
      </c>
      <c r="Q670">
        <v>-162.66305560000001</v>
      </c>
      <c r="S670" t="s">
        <v>21</v>
      </c>
      <c r="T670" s="40">
        <v>0.48000000000000004</v>
      </c>
      <c r="U670" s="40">
        <v>0.33250000000000002</v>
      </c>
      <c r="V670">
        <v>90.338399999999993</v>
      </c>
      <c r="W670">
        <v>188.20499999999998</v>
      </c>
      <c r="X670">
        <v>83</v>
      </c>
      <c r="Y670">
        <v>38.2896</v>
      </c>
      <c r="Z670">
        <v>79.77</v>
      </c>
      <c r="AA670">
        <v>9</v>
      </c>
      <c r="AI670">
        <v>27.061999999999998</v>
      </c>
      <c r="AJ670">
        <v>5</v>
      </c>
      <c r="AK670">
        <v>7.0340000000000007</v>
      </c>
      <c r="AL670">
        <v>9</v>
      </c>
      <c r="AM670">
        <v>5.7110000000000003</v>
      </c>
      <c r="AN670">
        <v>8</v>
      </c>
      <c r="AO670" s="30">
        <v>16.36608</v>
      </c>
      <c r="AP670" s="30">
        <v>34.095999999999997</v>
      </c>
      <c r="AQ670" s="30">
        <v>14</v>
      </c>
      <c r="AR670">
        <v>144.99408</v>
      </c>
      <c r="AS670" s="20">
        <v>307.78200000000004</v>
      </c>
      <c r="AT670">
        <v>114</v>
      </c>
      <c r="AU670">
        <v>12</v>
      </c>
      <c r="AV670" t="s">
        <v>1510</v>
      </c>
    </row>
    <row r="671" spans="1:48" hidden="1" x14ac:dyDescent="0.25">
      <c r="A671" t="s">
        <v>717</v>
      </c>
      <c r="B671" t="s">
        <v>102</v>
      </c>
      <c r="C671" t="s">
        <v>102</v>
      </c>
      <c r="D671" t="s">
        <v>718</v>
      </c>
      <c r="E671" s="31" t="s">
        <v>719</v>
      </c>
      <c r="F671">
        <v>2004</v>
      </c>
      <c r="G671" t="s">
        <v>563</v>
      </c>
      <c r="H671">
        <v>221</v>
      </c>
      <c r="I671">
        <v>331710</v>
      </c>
      <c r="J671" t="s">
        <v>50</v>
      </c>
      <c r="K671" s="26" t="s">
        <v>458</v>
      </c>
      <c r="L671" t="b">
        <v>1</v>
      </c>
      <c r="M671" s="20" t="s">
        <v>1119</v>
      </c>
      <c r="N671" s="26">
        <v>169</v>
      </c>
      <c r="O671" t="s">
        <v>375</v>
      </c>
      <c r="P671">
        <v>60.585555599999999</v>
      </c>
      <c r="Q671">
        <v>-165.25583330000001</v>
      </c>
      <c r="S671" t="s">
        <v>21</v>
      </c>
      <c r="T671" s="40">
        <v>0.42572499999999991</v>
      </c>
      <c r="U671" s="40">
        <v>0.23649166666666668</v>
      </c>
      <c r="V671">
        <v>175.34548437499993</v>
      </c>
      <c r="W671">
        <v>411.87499999999994</v>
      </c>
      <c r="X671">
        <v>96</v>
      </c>
      <c r="Y671">
        <v>116.91004514999996</v>
      </c>
      <c r="Z671">
        <v>274.61399999999998</v>
      </c>
      <c r="AA671">
        <v>15</v>
      </c>
      <c r="AI671">
        <v>75.376999999999995</v>
      </c>
      <c r="AJ671">
        <v>11</v>
      </c>
      <c r="AK671">
        <v>17.756999999999998</v>
      </c>
      <c r="AL671">
        <v>3</v>
      </c>
      <c r="AM671">
        <v>0</v>
      </c>
      <c r="AN671">
        <v>0</v>
      </c>
      <c r="AO671" s="30">
        <v>39.649472149999987</v>
      </c>
      <c r="AP671" s="30">
        <v>93.133999999999986</v>
      </c>
      <c r="AQ671" s="30">
        <v>14</v>
      </c>
      <c r="AR671">
        <v>331.90500167499988</v>
      </c>
      <c r="AS671" s="20">
        <v>779.62299999999993</v>
      </c>
      <c r="AT671">
        <v>120</v>
      </c>
      <c r="AU671">
        <v>12</v>
      </c>
      <c r="AV671" t="s">
        <v>1510</v>
      </c>
    </row>
    <row r="672" spans="1:48" hidden="1" x14ac:dyDescent="0.25">
      <c r="A672" t="s">
        <v>1073</v>
      </c>
      <c r="B672" t="s">
        <v>293</v>
      </c>
      <c r="C672" t="s">
        <v>293</v>
      </c>
      <c r="D672" t="s">
        <v>1075</v>
      </c>
      <c r="E672" s="31" t="s">
        <v>1076</v>
      </c>
      <c r="F672">
        <v>2004</v>
      </c>
      <c r="G672" t="s">
        <v>1074</v>
      </c>
      <c r="H672" t="s">
        <v>582</v>
      </c>
      <c r="I672">
        <v>332730</v>
      </c>
      <c r="J672" t="s">
        <v>292</v>
      </c>
      <c r="K672" s="26" t="s">
        <v>458</v>
      </c>
      <c r="L672" t="b">
        <v>1</v>
      </c>
      <c r="M672" s="20" t="s">
        <v>1116</v>
      </c>
      <c r="N672" s="26">
        <v>729</v>
      </c>
      <c r="O672" t="s">
        <v>375</v>
      </c>
      <c r="P672">
        <v>59.079166700000002</v>
      </c>
      <c r="Q672">
        <v>-160.27500000000001</v>
      </c>
      <c r="S672" t="s">
        <v>21</v>
      </c>
      <c r="T672" s="40">
        <v>0.5</v>
      </c>
      <c r="U672" s="40">
        <v>0.31562499999999999</v>
      </c>
      <c r="V672">
        <v>42.865000000000002</v>
      </c>
      <c r="W672">
        <v>85.73</v>
      </c>
      <c r="X672">
        <v>29</v>
      </c>
      <c r="Y672">
        <v>4.8960000000000008</v>
      </c>
      <c r="Z672">
        <v>9.7920000000000016</v>
      </c>
      <c r="AA672">
        <v>4</v>
      </c>
      <c r="AI672">
        <v>31.554999999999996</v>
      </c>
      <c r="AJ672">
        <v>5</v>
      </c>
      <c r="AK672">
        <v>13.315999999999999</v>
      </c>
      <c r="AL672">
        <v>3</v>
      </c>
      <c r="AM672">
        <v>4.82</v>
      </c>
      <c r="AN672">
        <v>2</v>
      </c>
      <c r="AO672" s="30">
        <v>22.435499999999998</v>
      </c>
      <c r="AP672" s="30">
        <v>44.870999999999995</v>
      </c>
      <c r="AQ672" s="30">
        <v>8</v>
      </c>
      <c r="AR672">
        <v>70.1965</v>
      </c>
      <c r="AS672" s="20">
        <v>145.21299999999999</v>
      </c>
      <c r="AT672">
        <v>42</v>
      </c>
      <c r="AU672">
        <v>12</v>
      </c>
      <c r="AV672" t="s">
        <v>1510</v>
      </c>
    </row>
    <row r="673" spans="1:48" hidden="1" x14ac:dyDescent="0.25">
      <c r="A673" t="s">
        <v>1077</v>
      </c>
      <c r="B673" t="s">
        <v>297</v>
      </c>
      <c r="C673" t="s">
        <v>297</v>
      </c>
      <c r="D673" t="s">
        <v>1079</v>
      </c>
      <c r="E673" s="31" t="s">
        <v>1080</v>
      </c>
      <c r="F673">
        <v>2004</v>
      </c>
      <c r="G673" t="s">
        <v>1078</v>
      </c>
      <c r="H673">
        <v>40548</v>
      </c>
      <c r="I673">
        <v>332850</v>
      </c>
      <c r="J673" t="s">
        <v>296</v>
      </c>
      <c r="K673" s="26" t="s">
        <v>458</v>
      </c>
      <c r="L673" t="b">
        <v>1</v>
      </c>
      <c r="M673" s="20" t="s">
        <v>1119</v>
      </c>
      <c r="N673" s="26">
        <v>741</v>
      </c>
      <c r="O673" t="s">
        <v>375</v>
      </c>
      <c r="P673">
        <v>63.873055600000001</v>
      </c>
      <c r="Q673">
        <v>-160.78805560000001</v>
      </c>
      <c r="S673" t="s">
        <v>21</v>
      </c>
      <c r="T673" s="40">
        <v>0.27037499999999998</v>
      </c>
      <c r="U673" s="40">
        <v>0.17351666666666665</v>
      </c>
      <c r="V673">
        <v>412.40839499999987</v>
      </c>
      <c r="W673">
        <v>1525.3199999999997</v>
      </c>
      <c r="X673">
        <v>264</v>
      </c>
      <c r="Y673">
        <v>438.82781775000001</v>
      </c>
      <c r="Z673">
        <v>1623.0340000000001</v>
      </c>
      <c r="AA673">
        <v>43</v>
      </c>
      <c r="AI673">
        <v>406.15999999999997</v>
      </c>
      <c r="AJ673">
        <v>14</v>
      </c>
      <c r="AK673">
        <v>263.77099999999996</v>
      </c>
      <c r="AL673">
        <v>16</v>
      </c>
      <c r="AM673">
        <v>0.12</v>
      </c>
      <c r="AN673">
        <v>1</v>
      </c>
      <c r="AO673" s="30">
        <v>181.13259412499997</v>
      </c>
      <c r="AP673" s="30">
        <v>669.93099999999993</v>
      </c>
      <c r="AQ673" s="30">
        <v>30</v>
      </c>
      <c r="AR673">
        <v>1032.3688068749998</v>
      </c>
      <c r="AS673" s="20">
        <v>3818.4050000000002</v>
      </c>
      <c r="AT673">
        <v>336</v>
      </c>
      <c r="AU673">
        <v>12</v>
      </c>
      <c r="AV673" t="s">
        <v>1510</v>
      </c>
    </row>
    <row r="674" spans="1:48" hidden="1" x14ac:dyDescent="0.25">
      <c r="A674" t="s">
        <v>542</v>
      </c>
      <c r="B674" t="s">
        <v>299</v>
      </c>
      <c r="C674" t="s">
        <v>299</v>
      </c>
      <c r="D674" t="s">
        <v>544</v>
      </c>
      <c r="E674" s="31" t="s">
        <v>545</v>
      </c>
      <c r="F674">
        <v>2004</v>
      </c>
      <c r="G674" t="s">
        <v>543</v>
      </c>
      <c r="H674">
        <v>19454</v>
      </c>
      <c r="I674">
        <v>332860</v>
      </c>
      <c r="J674" t="s">
        <v>298</v>
      </c>
      <c r="K674" s="26" t="s">
        <v>458</v>
      </c>
      <c r="L674" t="b">
        <v>1</v>
      </c>
      <c r="M674" s="20" t="s">
        <v>1118</v>
      </c>
      <c r="N674" s="26">
        <v>106</v>
      </c>
      <c r="O674" t="s">
        <v>375</v>
      </c>
      <c r="P674">
        <v>53.873611099999998</v>
      </c>
      <c r="Q674">
        <v>-166.53666670000001</v>
      </c>
      <c r="S674" t="s">
        <v>21</v>
      </c>
      <c r="T674" s="40">
        <v>0.25135000000000002</v>
      </c>
      <c r="U674" s="40">
        <v>0.205875</v>
      </c>
      <c r="V674">
        <v>1051.6604648000002</v>
      </c>
      <c r="W674">
        <v>4184.0480000000007</v>
      </c>
      <c r="X674">
        <v>462</v>
      </c>
      <c r="Y674">
        <v>5448.2088111000003</v>
      </c>
      <c r="Z674">
        <v>21675.786</v>
      </c>
      <c r="AA674">
        <v>105</v>
      </c>
      <c r="AI674">
        <v>3323.0929999999998</v>
      </c>
      <c r="AJ674">
        <v>52</v>
      </c>
      <c r="AK674">
        <v>484.73</v>
      </c>
      <c r="AL674">
        <v>20</v>
      </c>
      <c r="AM674">
        <v>0</v>
      </c>
      <c r="AN674">
        <v>0</v>
      </c>
      <c r="AO674" s="30">
        <v>957.09631105000005</v>
      </c>
      <c r="AP674" s="30">
        <v>3807.8229999999999</v>
      </c>
      <c r="AQ674" s="30">
        <v>72</v>
      </c>
      <c r="AR674">
        <v>7456.9655869500002</v>
      </c>
      <c r="AS674" s="20">
        <v>29667.657000000007</v>
      </c>
      <c r="AT674">
        <v>638</v>
      </c>
      <c r="AU674">
        <v>12</v>
      </c>
      <c r="AV674" t="s">
        <v>1510</v>
      </c>
    </row>
    <row r="675" spans="1:48" hidden="1" x14ac:dyDescent="0.25">
      <c r="A675" t="s">
        <v>777</v>
      </c>
      <c r="B675" t="s">
        <v>242</v>
      </c>
      <c r="C675" s="19" t="s">
        <v>242</v>
      </c>
      <c r="D675" t="s">
        <v>778</v>
      </c>
      <c r="E675" t="s">
        <v>779</v>
      </c>
      <c r="F675" s="19">
        <v>2004</v>
      </c>
      <c r="G675" s="19" t="s">
        <v>759</v>
      </c>
      <c r="H675" s="19">
        <v>26616</v>
      </c>
      <c r="I675" s="19">
        <v>332410</v>
      </c>
      <c r="J675" t="s">
        <v>235</v>
      </c>
      <c r="K675" s="19" t="s">
        <v>458</v>
      </c>
      <c r="L675" s="20" t="b">
        <v>1</v>
      </c>
      <c r="M675" s="20" t="s">
        <v>1118</v>
      </c>
      <c r="N675" s="19">
        <v>254</v>
      </c>
      <c r="O675" s="19" t="s">
        <v>375</v>
      </c>
      <c r="P675" s="20">
        <v>70.636944400000004</v>
      </c>
      <c r="Q675" s="20">
        <v>-160.03833330000001</v>
      </c>
      <c r="R675" s="19"/>
      <c r="S675" s="19" t="s">
        <v>21</v>
      </c>
      <c r="T675" s="37">
        <v>0.14999999999999997</v>
      </c>
      <c r="U675" s="37">
        <v>0.1268</v>
      </c>
      <c r="V675" s="20">
        <v>127.17764999999996</v>
      </c>
      <c r="W675" s="20">
        <v>847.85099999999989</v>
      </c>
      <c r="X675" s="20">
        <v>141</v>
      </c>
      <c r="Y675" s="20">
        <v>491.01914999999985</v>
      </c>
      <c r="Z675" s="20">
        <v>3273.4609999999998</v>
      </c>
      <c r="AA675" s="20">
        <v>45</v>
      </c>
      <c r="AB675" s="20"/>
      <c r="AC675" s="20"/>
      <c r="AD675" s="20"/>
      <c r="AE675" s="20"/>
      <c r="AF675" s="20"/>
      <c r="AG675" s="20"/>
      <c r="AH675" s="20"/>
      <c r="AI675" s="20">
        <v>105.741</v>
      </c>
      <c r="AJ675" s="20">
        <v>5</v>
      </c>
      <c r="AK675" s="20">
        <v>48.212999999999994</v>
      </c>
      <c r="AL675" s="20">
        <v>4</v>
      </c>
      <c r="AM675" s="20">
        <v>317.30500000000006</v>
      </c>
      <c r="AN675" s="20">
        <v>39</v>
      </c>
      <c r="AO675" s="30">
        <v>23.093099999999996</v>
      </c>
      <c r="AP675" s="30">
        <v>153.95400000000001</v>
      </c>
      <c r="AQ675" s="30">
        <v>9</v>
      </c>
      <c r="AR675" s="20">
        <v>641.28989999999988</v>
      </c>
      <c r="AS675" s="20">
        <v>4592.570999999999</v>
      </c>
      <c r="AT675" s="20">
        <v>215</v>
      </c>
      <c r="AU675">
        <v>12</v>
      </c>
      <c r="AV675" t="s">
        <v>1510</v>
      </c>
    </row>
    <row r="676" spans="1:48" hidden="1" x14ac:dyDescent="0.25">
      <c r="A676" t="s">
        <v>724</v>
      </c>
      <c r="B676" t="s">
        <v>103</v>
      </c>
      <c r="C676" s="19" t="s">
        <v>103</v>
      </c>
      <c r="D676" s="19" t="s">
        <v>725</v>
      </c>
      <c r="E676" s="21" t="s">
        <v>726</v>
      </c>
      <c r="F676" s="19">
        <v>2004</v>
      </c>
      <c r="G676" s="19" t="s">
        <v>563</v>
      </c>
      <c r="H676" s="19">
        <v>221</v>
      </c>
      <c r="I676" s="19">
        <v>331730</v>
      </c>
      <c r="J676" t="s">
        <v>50</v>
      </c>
      <c r="K676" s="19" t="s">
        <v>458</v>
      </c>
      <c r="L676" s="20" t="b">
        <v>1</v>
      </c>
      <c r="M676" s="20" t="s">
        <v>1119</v>
      </c>
      <c r="N676" s="19">
        <v>169</v>
      </c>
      <c r="O676" s="19" t="s">
        <v>375</v>
      </c>
      <c r="P676" s="20">
        <v>65.609166700000003</v>
      </c>
      <c r="Q676" s="20">
        <v>-168.08750000000001</v>
      </c>
      <c r="R676" s="19"/>
      <c r="S676" s="19" t="s">
        <v>21</v>
      </c>
      <c r="T676" s="37">
        <v>0.46559166666666668</v>
      </c>
      <c r="U676" s="37">
        <v>0.24796666666666667</v>
      </c>
      <c r="V676" s="20">
        <v>106.37140012500001</v>
      </c>
      <c r="W676" s="20">
        <v>228.465</v>
      </c>
      <c r="X676" s="20">
        <v>61</v>
      </c>
      <c r="Y676" s="20">
        <v>95.798278966666686</v>
      </c>
      <c r="Z676" s="20">
        <v>205.75600000000003</v>
      </c>
      <c r="AA676" s="20">
        <v>9</v>
      </c>
      <c r="AB676" s="20"/>
      <c r="AC676" s="20"/>
      <c r="AD676" s="20"/>
      <c r="AE676" s="20"/>
      <c r="AF676" s="20"/>
      <c r="AG676" s="20"/>
      <c r="AH676" s="20"/>
      <c r="AI676" s="20">
        <v>88.591999999999999</v>
      </c>
      <c r="AJ676" s="20">
        <v>7</v>
      </c>
      <c r="AK676" s="20">
        <v>18.720999999999997</v>
      </c>
      <c r="AL676" s="20">
        <v>3</v>
      </c>
      <c r="AM676" s="20">
        <v>0</v>
      </c>
      <c r="AN676" s="20">
        <v>0</v>
      </c>
      <c r="AO676" s="30">
        <v>49.964038524999999</v>
      </c>
      <c r="AP676" s="30">
        <v>107.31299999999999</v>
      </c>
      <c r="AQ676" s="30">
        <v>10</v>
      </c>
      <c r="AR676" s="20">
        <v>252.1337176166667</v>
      </c>
      <c r="AS676" s="20">
        <v>541.53399999999999</v>
      </c>
      <c r="AT676" s="20">
        <v>79</v>
      </c>
      <c r="AU676">
        <v>12</v>
      </c>
      <c r="AV676" t="s">
        <v>1510</v>
      </c>
    </row>
    <row r="677" spans="1:48" hidden="1" x14ac:dyDescent="0.25">
      <c r="A677" t="s">
        <v>444</v>
      </c>
      <c r="B677" t="s">
        <v>49</v>
      </c>
      <c r="C677" t="s">
        <v>49</v>
      </c>
      <c r="D677" t="s">
        <v>445</v>
      </c>
      <c r="E677" s="31" t="s">
        <v>446</v>
      </c>
      <c r="F677">
        <v>2004</v>
      </c>
      <c r="G677" t="s">
        <v>380</v>
      </c>
      <c r="H677">
        <v>219</v>
      </c>
      <c r="I677">
        <v>331230</v>
      </c>
      <c r="J677" t="s">
        <v>30</v>
      </c>
      <c r="K677" s="26" t="s">
        <v>374</v>
      </c>
      <c r="L677" t="b">
        <v>1</v>
      </c>
      <c r="M677" s="20" t="s">
        <v>1116</v>
      </c>
      <c r="N677" s="26">
        <v>2</v>
      </c>
      <c r="O677" t="s">
        <v>375</v>
      </c>
      <c r="P677">
        <v>56.115277800000001</v>
      </c>
      <c r="Q677">
        <v>-133.12083329999999</v>
      </c>
      <c r="S677" t="s">
        <v>21</v>
      </c>
      <c r="T677" s="40">
        <v>0.30835000000000001</v>
      </c>
      <c r="U677" s="40">
        <v>0.18155000000000002</v>
      </c>
      <c r="V677">
        <v>61.958923950000006</v>
      </c>
      <c r="W677">
        <v>200.93700000000001</v>
      </c>
      <c r="X677">
        <v>58</v>
      </c>
      <c r="Y677">
        <v>25.2489314</v>
      </c>
      <c r="Z677">
        <v>81.884</v>
      </c>
      <c r="AA677">
        <v>10</v>
      </c>
      <c r="AI677">
        <v>1.3439999999999999</v>
      </c>
      <c r="AJ677">
        <v>1</v>
      </c>
      <c r="AK677">
        <v>22.599999999999998</v>
      </c>
      <c r="AL677">
        <v>2</v>
      </c>
      <c r="AM677">
        <v>0</v>
      </c>
      <c r="AN677">
        <v>0</v>
      </c>
      <c r="AO677" s="30">
        <v>7.3831324</v>
      </c>
      <c r="AP677" s="30">
        <v>23.943999999999999</v>
      </c>
      <c r="AQ677" s="30">
        <v>3</v>
      </c>
      <c r="AR677">
        <v>94.590987750000011</v>
      </c>
      <c r="AS677" s="20">
        <v>306.76500000000004</v>
      </c>
      <c r="AT677">
        <v>70</v>
      </c>
      <c r="AU677">
        <v>7</v>
      </c>
      <c r="AV677" t="s">
        <v>1510</v>
      </c>
    </row>
    <row r="678" spans="1:48" hidden="1" x14ac:dyDescent="0.25">
      <c r="A678" t="s">
        <v>758</v>
      </c>
      <c r="B678" t="s">
        <v>236</v>
      </c>
      <c r="C678" t="s">
        <v>236</v>
      </c>
      <c r="D678" t="s">
        <v>760</v>
      </c>
      <c r="E678" s="31" t="s">
        <v>761</v>
      </c>
      <c r="F678">
        <v>2004</v>
      </c>
      <c r="G678" t="s">
        <v>759</v>
      </c>
      <c r="H678">
        <v>26616</v>
      </c>
      <c r="I678">
        <v>332350</v>
      </c>
      <c r="J678" t="s">
        <v>235</v>
      </c>
      <c r="K678" s="26" t="s">
        <v>458</v>
      </c>
      <c r="L678" t="b">
        <v>1</v>
      </c>
      <c r="M678" s="20" t="s">
        <v>1118</v>
      </c>
      <c r="N678" s="26">
        <v>254</v>
      </c>
      <c r="O678" t="s">
        <v>375</v>
      </c>
      <c r="P678">
        <v>68.143333299999995</v>
      </c>
      <c r="Q678">
        <v>-151.7358333</v>
      </c>
      <c r="S678" t="s">
        <v>21</v>
      </c>
      <c r="T678" s="40">
        <v>0.14999999999999997</v>
      </c>
      <c r="U678" s="40">
        <v>0.1268</v>
      </c>
      <c r="V678">
        <v>82.209749999999985</v>
      </c>
      <c r="W678">
        <v>548.06500000000005</v>
      </c>
      <c r="X678">
        <v>85</v>
      </c>
      <c r="Y678">
        <v>410.06414999999981</v>
      </c>
      <c r="Z678">
        <v>2733.7609999999995</v>
      </c>
      <c r="AA678">
        <v>44</v>
      </c>
      <c r="AI678">
        <v>87.876999999999995</v>
      </c>
      <c r="AJ678">
        <v>4</v>
      </c>
      <c r="AK678">
        <v>18.89</v>
      </c>
      <c r="AL678">
        <v>3</v>
      </c>
      <c r="AM678">
        <v>228.23699999999997</v>
      </c>
      <c r="AN678">
        <v>23</v>
      </c>
      <c r="AO678" s="30">
        <v>16.015049999999995</v>
      </c>
      <c r="AP678" s="30">
        <v>106.767</v>
      </c>
      <c r="AQ678" s="30">
        <v>7</v>
      </c>
      <c r="AR678">
        <v>508.28894999999977</v>
      </c>
      <c r="AS678" s="20">
        <v>3616.83</v>
      </c>
      <c r="AT678">
        <v>152</v>
      </c>
      <c r="AU678">
        <v>12</v>
      </c>
      <c r="AV678" t="s">
        <v>1510</v>
      </c>
    </row>
    <row r="679" spans="1:48" hidden="1" x14ac:dyDescent="0.25">
      <c r="A679" t="s">
        <v>946</v>
      </c>
      <c r="B679" t="s">
        <v>305</v>
      </c>
      <c r="C679" t="s">
        <v>305</v>
      </c>
      <c r="D679" t="s">
        <v>948</v>
      </c>
      <c r="E679" s="31" t="s">
        <v>949</v>
      </c>
      <c r="F679">
        <v>2004</v>
      </c>
      <c r="G679" t="s">
        <v>947</v>
      </c>
      <c r="H679">
        <v>20535</v>
      </c>
      <c r="I679">
        <v>332890</v>
      </c>
      <c r="J679" t="s">
        <v>304</v>
      </c>
      <c r="K679" s="26" t="s">
        <v>458</v>
      </c>
      <c r="L679" t="b">
        <v>1</v>
      </c>
      <c r="M679" s="20" t="s">
        <v>1118</v>
      </c>
      <c r="N679" s="26">
        <v>409</v>
      </c>
      <c r="O679" t="s">
        <v>375</v>
      </c>
      <c r="P679">
        <v>64.681388900000002</v>
      </c>
      <c r="Q679">
        <v>-163.40555560000001</v>
      </c>
      <c r="S679" t="s">
        <v>21</v>
      </c>
      <c r="T679" s="40">
        <v>0.44083333333333341</v>
      </c>
      <c r="U679" s="40">
        <v>0.27423333333333333</v>
      </c>
      <c r="V679">
        <v>129.95987083333333</v>
      </c>
      <c r="W679">
        <v>294.80499999999995</v>
      </c>
      <c r="X679">
        <v>73</v>
      </c>
      <c r="Y679">
        <v>112.69948250000003</v>
      </c>
      <c r="Z679">
        <v>255.65100000000001</v>
      </c>
      <c r="AA679">
        <v>21</v>
      </c>
      <c r="AI679">
        <v>169.21899999999999</v>
      </c>
      <c r="AJ679">
        <v>11</v>
      </c>
      <c r="AK679">
        <v>20.128</v>
      </c>
      <c r="AL679">
        <v>3</v>
      </c>
      <c r="AM679">
        <v>0</v>
      </c>
      <c r="AN679">
        <v>0</v>
      </c>
      <c r="AO679" s="30">
        <v>83.470469166666675</v>
      </c>
      <c r="AP679" s="30">
        <v>189.34699999999998</v>
      </c>
      <c r="AQ679" s="30">
        <v>14</v>
      </c>
      <c r="AR679">
        <v>326.12982250000005</v>
      </c>
      <c r="AS679" s="20">
        <v>739.80299999999988</v>
      </c>
      <c r="AT679">
        <v>105</v>
      </c>
      <c r="AU679">
        <v>12</v>
      </c>
      <c r="AV679" t="s">
        <v>1510</v>
      </c>
    </row>
    <row r="680" spans="1:48" hidden="1" x14ac:dyDescent="0.25">
      <c r="A680" t="s">
        <v>500</v>
      </c>
      <c r="B680" t="s">
        <v>309</v>
      </c>
      <c r="C680" t="s">
        <v>309</v>
      </c>
      <c r="D680" t="s">
        <v>502</v>
      </c>
      <c r="E680" s="31" t="s">
        <v>503</v>
      </c>
      <c r="F680">
        <v>2004</v>
      </c>
      <c r="G680" t="s">
        <v>501</v>
      </c>
      <c r="H680">
        <v>30150</v>
      </c>
      <c r="I680">
        <v>332900</v>
      </c>
      <c r="J680" t="s">
        <v>308</v>
      </c>
      <c r="K680" s="26" t="s">
        <v>374</v>
      </c>
      <c r="L680" t="b">
        <v>1</v>
      </c>
      <c r="M680" s="20" t="s">
        <v>1118</v>
      </c>
      <c r="N680" s="26">
        <v>53</v>
      </c>
      <c r="O680" t="s">
        <v>489</v>
      </c>
      <c r="P680">
        <v>59.546944400000001</v>
      </c>
      <c r="Q680">
        <v>-139.7272222</v>
      </c>
      <c r="S680" t="s">
        <v>21</v>
      </c>
      <c r="T680" s="40">
        <v>0.32112499999999999</v>
      </c>
      <c r="U680" s="40">
        <v>0.24563333333333329</v>
      </c>
      <c r="V680">
        <v>557.38308500000005</v>
      </c>
      <c r="W680">
        <v>1735.72</v>
      </c>
      <c r="X680">
        <v>288</v>
      </c>
      <c r="Y680">
        <v>1083.5078624999996</v>
      </c>
      <c r="Z680">
        <v>3374.099999999999</v>
      </c>
      <c r="AA680">
        <v>74</v>
      </c>
      <c r="AI680">
        <v>493.01699999999994</v>
      </c>
      <c r="AJ680">
        <v>24</v>
      </c>
      <c r="AK680">
        <v>501.98500000000001</v>
      </c>
      <c r="AL680">
        <v>32</v>
      </c>
      <c r="AM680">
        <v>0</v>
      </c>
      <c r="AN680">
        <v>0</v>
      </c>
      <c r="AO680" s="30">
        <v>319.52001724999997</v>
      </c>
      <c r="AP680" s="30">
        <v>995.00199999999995</v>
      </c>
      <c r="AQ680" s="30">
        <v>56</v>
      </c>
      <c r="AR680">
        <v>1960.4109647499995</v>
      </c>
      <c r="AS680" s="20">
        <v>6104.8220000000001</v>
      </c>
      <c r="AT680">
        <v>412</v>
      </c>
      <c r="AU680">
        <v>12</v>
      </c>
      <c r="AV680" t="s">
        <v>1510</v>
      </c>
    </row>
    <row r="681" spans="1:48" hidden="1" x14ac:dyDescent="0.25">
      <c r="A681" t="s">
        <v>742</v>
      </c>
      <c r="B681" t="s">
        <v>172</v>
      </c>
      <c r="C681" t="s">
        <v>172</v>
      </c>
      <c r="D681" t="s">
        <v>744</v>
      </c>
      <c r="E681" s="31" t="s">
        <v>745</v>
      </c>
      <c r="F681">
        <v>2004</v>
      </c>
      <c r="G681" t="s">
        <v>743</v>
      </c>
      <c r="H681">
        <v>18963</v>
      </c>
      <c r="I681">
        <v>332650</v>
      </c>
      <c r="J681" t="s">
        <v>171</v>
      </c>
      <c r="K681" s="26" t="s">
        <v>458</v>
      </c>
      <c r="L681" t="b">
        <v>1</v>
      </c>
      <c r="M681" s="20" t="s">
        <v>1119</v>
      </c>
      <c r="N681" s="26">
        <v>240</v>
      </c>
      <c r="O681" t="s">
        <v>375</v>
      </c>
      <c r="P681">
        <v>57.503333300000001</v>
      </c>
      <c r="Q681">
        <v>-134.58388890000001</v>
      </c>
      <c r="S681" t="s">
        <v>21</v>
      </c>
      <c r="T681" s="40">
        <v>0.32750000000000007</v>
      </c>
      <c r="U681" s="40">
        <v>0.165575</v>
      </c>
      <c r="V681">
        <v>327.3490225000001</v>
      </c>
      <c r="W681">
        <v>999.5390000000001</v>
      </c>
      <c r="X681">
        <v>193</v>
      </c>
      <c r="Y681">
        <v>172.66127500000002</v>
      </c>
      <c r="Z681">
        <v>527.20999999999992</v>
      </c>
      <c r="AA681">
        <v>27</v>
      </c>
      <c r="AI681">
        <v>221.97699999999998</v>
      </c>
      <c r="AJ681">
        <v>10</v>
      </c>
      <c r="AK681">
        <v>18.785999999999998</v>
      </c>
      <c r="AL681">
        <v>4</v>
      </c>
      <c r="AM681">
        <v>0</v>
      </c>
      <c r="AN681">
        <v>0</v>
      </c>
      <c r="AO681" s="30">
        <v>78.849882500000007</v>
      </c>
      <c r="AP681" s="30">
        <v>240.76299999999998</v>
      </c>
      <c r="AQ681" s="30">
        <v>14</v>
      </c>
      <c r="AR681">
        <v>578.86018000000013</v>
      </c>
      <c r="AS681" s="20">
        <v>1767.5119999999999</v>
      </c>
      <c r="AT681">
        <v>232</v>
      </c>
      <c r="AU681">
        <v>12</v>
      </c>
      <c r="AV681" t="s">
        <v>1510</v>
      </c>
    </row>
    <row r="682" spans="1:48" hidden="1" x14ac:dyDescent="0.25">
      <c r="A682" t="s">
        <v>447</v>
      </c>
      <c r="B682" t="s">
        <v>110</v>
      </c>
      <c r="C682" t="s">
        <v>110</v>
      </c>
      <c r="D682" t="s">
        <v>449</v>
      </c>
      <c r="E682" s="31" t="s">
        <v>450</v>
      </c>
      <c r="F682">
        <v>2004</v>
      </c>
      <c r="G682" t="s">
        <v>448</v>
      </c>
      <c r="H682">
        <v>4959</v>
      </c>
      <c r="I682">
        <v>331760</v>
      </c>
      <c r="J682" t="s">
        <v>109</v>
      </c>
      <c r="K682" s="26" t="s">
        <v>374</v>
      </c>
      <c r="L682" t="b">
        <v>1</v>
      </c>
      <c r="M682" s="20" t="s">
        <v>1116</v>
      </c>
      <c r="N682" s="26">
        <v>5</v>
      </c>
      <c r="O682" t="s">
        <v>375</v>
      </c>
      <c r="P682">
        <v>61.578333299999997</v>
      </c>
      <c r="Q682">
        <v>-159.52222219999999</v>
      </c>
      <c r="S682" t="s">
        <v>21</v>
      </c>
      <c r="T682" s="40">
        <v>0.50831666666666664</v>
      </c>
      <c r="U682" s="40">
        <v>0.28564166666666663</v>
      </c>
      <c r="V682">
        <v>459.0414656333333</v>
      </c>
      <c r="W682">
        <v>903.06200000000001</v>
      </c>
      <c r="X682">
        <v>180</v>
      </c>
      <c r="Y682">
        <v>328.42543159999997</v>
      </c>
      <c r="Z682">
        <v>646.10399999999993</v>
      </c>
      <c r="AA682">
        <v>33</v>
      </c>
      <c r="AI682">
        <v>57.974999999999994</v>
      </c>
      <c r="AJ682">
        <v>11</v>
      </c>
      <c r="AK682">
        <v>429.50399999999991</v>
      </c>
      <c r="AL682">
        <v>7</v>
      </c>
      <c r="AM682">
        <v>56.002000000000002</v>
      </c>
      <c r="AN682">
        <v>1</v>
      </c>
      <c r="AO682" s="30">
        <v>247.79370034999994</v>
      </c>
      <c r="AP682" s="30">
        <v>487.47899999999993</v>
      </c>
      <c r="AQ682" s="30">
        <v>18</v>
      </c>
      <c r="AR682">
        <v>1035.2605975833333</v>
      </c>
      <c r="AS682" s="20">
        <v>2092.6469999999999</v>
      </c>
      <c r="AT682">
        <v>232</v>
      </c>
      <c r="AU682">
        <v>12</v>
      </c>
      <c r="AV682" t="s">
        <v>1510</v>
      </c>
    </row>
    <row r="683" spans="1:48" hidden="1" x14ac:dyDescent="0.25">
      <c r="A683" t="s">
        <v>569</v>
      </c>
      <c r="B683" t="s">
        <v>53</v>
      </c>
      <c r="C683" t="s">
        <v>53</v>
      </c>
      <c r="D683" t="s">
        <v>570</v>
      </c>
      <c r="E683" s="31" t="s">
        <v>571</v>
      </c>
      <c r="F683">
        <v>2004</v>
      </c>
      <c r="G683" t="s">
        <v>563</v>
      </c>
      <c r="H683">
        <v>221</v>
      </c>
      <c r="I683">
        <v>331260</v>
      </c>
      <c r="J683" t="s">
        <v>50</v>
      </c>
      <c r="K683" s="26" t="s">
        <v>458</v>
      </c>
      <c r="L683" t="b">
        <v>1</v>
      </c>
      <c r="M683" s="20" t="s">
        <v>1119</v>
      </c>
      <c r="N683" s="26">
        <v>169</v>
      </c>
      <c r="O683" t="s">
        <v>375</v>
      </c>
      <c r="P683">
        <v>62.656111099999997</v>
      </c>
      <c r="Q683">
        <v>-160.2066667</v>
      </c>
      <c r="S683" t="s">
        <v>21</v>
      </c>
      <c r="T683" s="40">
        <v>0.45851666666666674</v>
      </c>
      <c r="U683" s="40">
        <v>0.24507500000000002</v>
      </c>
      <c r="V683">
        <v>80.827776516666674</v>
      </c>
      <c r="W683">
        <v>176.28099999999998</v>
      </c>
      <c r="X683">
        <v>57</v>
      </c>
      <c r="Y683">
        <v>54.028852900000004</v>
      </c>
      <c r="Z683">
        <v>117.83399999999999</v>
      </c>
      <c r="AA683">
        <v>10</v>
      </c>
      <c r="AI683">
        <v>62.947999999999993</v>
      </c>
      <c r="AJ683">
        <v>8</v>
      </c>
      <c r="AK683">
        <v>70.324999999999989</v>
      </c>
      <c r="AL683">
        <v>7</v>
      </c>
      <c r="AM683">
        <v>0</v>
      </c>
      <c r="AN683">
        <v>0</v>
      </c>
      <c r="AO683" s="30">
        <v>61.107891716666664</v>
      </c>
      <c r="AP683" s="30">
        <v>133.27299999999997</v>
      </c>
      <c r="AQ683" s="30">
        <v>15</v>
      </c>
      <c r="AR683">
        <v>195.96452113333334</v>
      </c>
      <c r="AS683" s="20">
        <v>427.38800000000003</v>
      </c>
      <c r="AT683">
        <v>81</v>
      </c>
      <c r="AU683">
        <v>12</v>
      </c>
      <c r="AV683" t="s">
        <v>1510</v>
      </c>
    </row>
    <row r="684" spans="1:48" hidden="1" x14ac:dyDescent="0.25">
      <c r="A684" t="s">
        <v>807</v>
      </c>
      <c r="B684" t="s">
        <v>114</v>
      </c>
      <c r="C684" t="s">
        <v>114</v>
      </c>
      <c r="D684" t="s">
        <v>810</v>
      </c>
      <c r="E684" s="31" t="s">
        <v>811</v>
      </c>
      <c r="F684">
        <v>2004</v>
      </c>
      <c r="G684" t="s">
        <v>808</v>
      </c>
      <c r="H684">
        <v>653</v>
      </c>
      <c r="I684">
        <v>331750</v>
      </c>
      <c r="J684" t="s">
        <v>809</v>
      </c>
      <c r="K684" s="26" t="s">
        <v>458</v>
      </c>
      <c r="L684" t="b">
        <v>1</v>
      </c>
      <c r="M684" s="20" t="s">
        <v>1116</v>
      </c>
      <c r="N684" s="26">
        <v>291</v>
      </c>
      <c r="O684" t="s">
        <v>489</v>
      </c>
      <c r="P684">
        <v>52.196111100000003</v>
      </c>
      <c r="Q684">
        <v>-174.2005556</v>
      </c>
      <c r="S684" t="s">
        <v>21</v>
      </c>
      <c r="T684" s="40">
        <v>0.5</v>
      </c>
      <c r="U684" s="40">
        <v>0.33588333333333331</v>
      </c>
      <c r="V684">
        <v>65.472000000000008</v>
      </c>
      <c r="W684">
        <v>130.94400000000002</v>
      </c>
      <c r="X684">
        <v>28</v>
      </c>
      <c r="Y684">
        <v>36.719500000000004</v>
      </c>
      <c r="Z684">
        <v>73.439000000000007</v>
      </c>
      <c r="AA684">
        <v>5</v>
      </c>
      <c r="AI684">
        <v>51.066000000000003</v>
      </c>
      <c r="AJ684">
        <v>2</v>
      </c>
      <c r="AK684">
        <v>39.82</v>
      </c>
      <c r="AL684">
        <v>2</v>
      </c>
      <c r="AM684">
        <v>0</v>
      </c>
      <c r="AN684">
        <v>0</v>
      </c>
      <c r="AO684" s="30">
        <v>45.442999999999998</v>
      </c>
      <c r="AP684" s="30">
        <v>90.885999999999996</v>
      </c>
      <c r="AQ684" s="30">
        <v>4</v>
      </c>
      <c r="AR684">
        <v>147.6345</v>
      </c>
      <c r="AS684" s="20">
        <v>295.26900000000001</v>
      </c>
      <c r="AT684">
        <v>37</v>
      </c>
      <c r="AU684">
        <v>3</v>
      </c>
      <c r="AV684" t="s">
        <v>1510</v>
      </c>
    </row>
    <row r="685" spans="1:48" hidden="1" x14ac:dyDescent="0.25">
      <c r="A685" t="s">
        <v>839</v>
      </c>
      <c r="B685" t="s">
        <v>116</v>
      </c>
      <c r="C685" t="s">
        <v>116</v>
      </c>
      <c r="D685" t="s">
        <v>841</v>
      </c>
      <c r="E685" s="31" t="s">
        <v>842</v>
      </c>
      <c r="F685">
        <v>2004</v>
      </c>
      <c r="G685" t="s">
        <v>840</v>
      </c>
      <c r="H685">
        <v>878</v>
      </c>
      <c r="I685">
        <v>331780</v>
      </c>
      <c r="J685" t="s">
        <v>115</v>
      </c>
      <c r="K685" s="26" t="s">
        <v>458</v>
      </c>
      <c r="L685" t="b">
        <v>1</v>
      </c>
      <c r="M685" s="20" t="s">
        <v>1116</v>
      </c>
      <c r="N685" s="26">
        <v>337</v>
      </c>
      <c r="O685" t="s">
        <v>375</v>
      </c>
      <c r="P685">
        <v>60.866944400000001</v>
      </c>
      <c r="Q685">
        <v>-162.27305559999999</v>
      </c>
      <c r="S685" t="s">
        <v>21</v>
      </c>
      <c r="T685" s="40">
        <v>0.46800000000000003</v>
      </c>
      <c r="U685" s="40">
        <v>0.28109999999999996</v>
      </c>
      <c r="V685">
        <v>130.905216</v>
      </c>
      <c r="W685">
        <v>279.71199999999999</v>
      </c>
      <c r="X685">
        <v>66</v>
      </c>
      <c r="Y685">
        <v>97.44695999999999</v>
      </c>
      <c r="Z685">
        <v>208.21999999999997</v>
      </c>
      <c r="AA685">
        <v>6</v>
      </c>
      <c r="AI685">
        <v>36.025000000000006</v>
      </c>
      <c r="AJ685">
        <v>5</v>
      </c>
      <c r="AK685">
        <v>19.684999999999995</v>
      </c>
      <c r="AL685">
        <v>5</v>
      </c>
      <c r="AM685">
        <v>91.295999999999992</v>
      </c>
      <c r="AN685">
        <v>3</v>
      </c>
      <c r="AO685" s="30">
        <v>26.072280000000003</v>
      </c>
      <c r="AP685" s="30">
        <v>55.71</v>
      </c>
      <c r="AQ685" s="30">
        <v>10</v>
      </c>
      <c r="AR685">
        <v>254.42445599999999</v>
      </c>
      <c r="AS685" s="20">
        <v>634.9380000000001</v>
      </c>
      <c r="AT685">
        <v>85</v>
      </c>
      <c r="AU685">
        <v>12</v>
      </c>
      <c r="AV685" t="s">
        <v>1510</v>
      </c>
    </row>
    <row r="686" spans="1:48" hidden="1" x14ac:dyDescent="0.25">
      <c r="A686" t="s">
        <v>762</v>
      </c>
      <c r="B686" t="s">
        <v>237</v>
      </c>
      <c r="C686" t="s">
        <v>237</v>
      </c>
      <c r="D686" t="s">
        <v>763</v>
      </c>
      <c r="E686" s="31" t="s">
        <v>764</v>
      </c>
      <c r="F686">
        <v>2004</v>
      </c>
      <c r="G686" t="s">
        <v>759</v>
      </c>
      <c r="H686">
        <v>26616</v>
      </c>
      <c r="I686">
        <v>332360</v>
      </c>
      <c r="J686" t="s">
        <v>235</v>
      </c>
      <c r="K686" s="26" t="s">
        <v>458</v>
      </c>
      <c r="L686" t="b">
        <v>1</v>
      </c>
      <c r="M686" s="20" t="s">
        <v>1118</v>
      </c>
      <c r="N686" s="26">
        <v>254</v>
      </c>
      <c r="O686" t="s">
        <v>375</v>
      </c>
      <c r="P686">
        <v>70.469166700000002</v>
      </c>
      <c r="Q686">
        <v>-157.39944439999999</v>
      </c>
      <c r="S686" t="s">
        <v>21</v>
      </c>
      <c r="T686" s="40">
        <v>0.14999999999999997</v>
      </c>
      <c r="U686" s="40">
        <v>0.1268</v>
      </c>
      <c r="V686">
        <v>66.25439999999999</v>
      </c>
      <c r="W686">
        <v>441.69600000000003</v>
      </c>
      <c r="X686">
        <v>57</v>
      </c>
      <c r="Y686">
        <v>370.52849999999984</v>
      </c>
      <c r="Z686">
        <v>2470.1899999999996</v>
      </c>
      <c r="AA686">
        <v>46</v>
      </c>
      <c r="AI686">
        <v>124.285</v>
      </c>
      <c r="AJ686">
        <v>3</v>
      </c>
      <c r="AK686">
        <v>3.4789999999999996</v>
      </c>
      <c r="AL686">
        <v>1</v>
      </c>
      <c r="AM686">
        <v>196.76699999999997</v>
      </c>
      <c r="AN686">
        <v>16</v>
      </c>
      <c r="AO686" s="30">
        <v>19.164599999999997</v>
      </c>
      <c r="AP686" s="30">
        <v>127.764</v>
      </c>
      <c r="AQ686" s="30">
        <v>4</v>
      </c>
      <c r="AR686">
        <v>455.94749999999982</v>
      </c>
      <c r="AS686" s="20">
        <v>3236.4170000000004</v>
      </c>
      <c r="AT686">
        <v>122</v>
      </c>
      <c r="AU686">
        <v>12</v>
      </c>
      <c r="AV686" t="s">
        <v>1510</v>
      </c>
    </row>
    <row r="687" spans="1:48" hidden="1" x14ac:dyDescent="0.25">
      <c r="A687" t="s">
        <v>963</v>
      </c>
      <c r="B687" t="s">
        <v>119</v>
      </c>
      <c r="C687" t="s">
        <v>119</v>
      </c>
      <c r="D687" t="s">
        <v>965</v>
      </c>
      <c r="E687" s="31" t="s">
        <v>966</v>
      </c>
      <c r="F687">
        <v>2004</v>
      </c>
      <c r="G687" t="s">
        <v>964</v>
      </c>
      <c r="H687" t="s">
        <v>582</v>
      </c>
      <c r="I687">
        <v>331790</v>
      </c>
      <c r="J687" t="s">
        <v>118</v>
      </c>
      <c r="K687" s="26" t="s">
        <v>458</v>
      </c>
      <c r="L687" t="b">
        <v>1</v>
      </c>
      <c r="M687" s="20" t="s">
        <v>1116</v>
      </c>
      <c r="N687" s="26">
        <v>420</v>
      </c>
      <c r="O687" t="s">
        <v>375</v>
      </c>
      <c r="P687">
        <v>66.359444400000001</v>
      </c>
      <c r="Q687">
        <v>-147.39638890000001</v>
      </c>
      <c r="S687" t="s">
        <v>21</v>
      </c>
      <c r="T687" s="40">
        <v>0.42</v>
      </c>
      <c r="U687" s="40">
        <v>0.22770000000000001</v>
      </c>
      <c r="V687">
        <v>187.38636</v>
      </c>
      <c r="W687">
        <v>446.15800000000002</v>
      </c>
      <c r="X687">
        <v>42</v>
      </c>
      <c r="Y687">
        <v>19.273799999999998</v>
      </c>
      <c r="Z687">
        <v>45.89</v>
      </c>
      <c r="AA687">
        <v>10</v>
      </c>
      <c r="AI687">
        <v>54.393000000000008</v>
      </c>
      <c r="AJ687">
        <v>9</v>
      </c>
      <c r="AK687">
        <v>17.282</v>
      </c>
      <c r="AL687">
        <v>2</v>
      </c>
      <c r="AM687">
        <v>3.7999999999999999E-2</v>
      </c>
      <c r="AN687">
        <v>19</v>
      </c>
      <c r="AO687" s="30">
        <v>30.103500000000004</v>
      </c>
      <c r="AP687" s="30">
        <v>71.675000000000011</v>
      </c>
      <c r="AQ687" s="30">
        <v>11</v>
      </c>
      <c r="AR687">
        <v>236.76366000000002</v>
      </c>
      <c r="AS687" s="20">
        <v>563.76100000000019</v>
      </c>
      <c r="AT687">
        <v>81</v>
      </c>
      <c r="AU687">
        <v>12</v>
      </c>
      <c r="AV687" t="s">
        <v>1510</v>
      </c>
    </row>
    <row r="688" spans="1:48" hidden="1" x14ac:dyDescent="0.25">
      <c r="A688" t="s">
        <v>486</v>
      </c>
      <c r="B688" t="s">
        <v>1166</v>
      </c>
      <c r="C688" t="s">
        <v>120</v>
      </c>
      <c r="D688" t="s">
        <v>490</v>
      </c>
      <c r="E688" s="31" t="s">
        <v>491</v>
      </c>
      <c r="F688">
        <v>2004</v>
      </c>
      <c r="G688" t="s">
        <v>487</v>
      </c>
      <c r="H688">
        <v>1651</v>
      </c>
      <c r="I688">
        <v>331800</v>
      </c>
      <c r="J688" t="s">
        <v>488</v>
      </c>
      <c r="K688" s="26" t="s">
        <v>374</v>
      </c>
      <c r="L688" t="b">
        <v>1</v>
      </c>
      <c r="M688" s="20" t="s">
        <v>1116</v>
      </c>
      <c r="N688" s="26">
        <v>43</v>
      </c>
      <c r="O688" t="s">
        <v>489</v>
      </c>
      <c r="P688">
        <v>60.792222199999998</v>
      </c>
      <c r="Q688">
        <v>-161.75583330000001</v>
      </c>
      <c r="S688" t="s">
        <v>21</v>
      </c>
      <c r="T688" s="40">
        <v>0.31176666666666669</v>
      </c>
      <c r="U688" s="40">
        <v>0.18764166666666668</v>
      </c>
      <c r="V688">
        <v>3189.1444750333335</v>
      </c>
      <c r="W688">
        <v>10229.267</v>
      </c>
      <c r="X688">
        <v>1597</v>
      </c>
      <c r="Y688">
        <v>7752.9037247999995</v>
      </c>
      <c r="Z688">
        <v>24867.647999999997</v>
      </c>
      <c r="AA688">
        <v>1002</v>
      </c>
      <c r="AI688">
        <v>1865.3069999999998</v>
      </c>
      <c r="AJ688">
        <v>19</v>
      </c>
      <c r="AK688">
        <v>3587.4369999999999</v>
      </c>
      <c r="AL688">
        <v>57</v>
      </c>
      <c r="AM688">
        <v>0</v>
      </c>
      <c r="AN688">
        <v>0</v>
      </c>
      <c r="AO688" s="30">
        <v>1699.9838210666667</v>
      </c>
      <c r="AP688" s="30">
        <v>5452.7439999999997</v>
      </c>
      <c r="AQ688" s="30">
        <v>76</v>
      </c>
      <c r="AR688">
        <v>12642.0320209</v>
      </c>
      <c r="AS688" s="20">
        <v>40549.659</v>
      </c>
      <c r="AT688">
        <v>2663</v>
      </c>
      <c r="AU688">
        <v>3</v>
      </c>
      <c r="AV688" t="s">
        <v>1510</v>
      </c>
    </row>
    <row r="689" spans="1:48" hidden="1" x14ac:dyDescent="0.25">
      <c r="A689" t="s">
        <v>383</v>
      </c>
      <c r="B689" t="s">
        <v>1133</v>
      </c>
      <c r="C689" t="s">
        <v>32</v>
      </c>
      <c r="D689" t="s">
        <v>384</v>
      </c>
      <c r="E689" s="31" t="s">
        <v>385</v>
      </c>
      <c r="F689">
        <v>2004</v>
      </c>
      <c r="G689" t="s">
        <v>380</v>
      </c>
      <c r="H689">
        <v>219</v>
      </c>
      <c r="I689">
        <v>331060</v>
      </c>
      <c r="J689" t="s">
        <v>30</v>
      </c>
      <c r="K689" s="26" t="s">
        <v>374</v>
      </c>
      <c r="L689" t="b">
        <v>1</v>
      </c>
      <c r="M689" s="20" t="s">
        <v>1116</v>
      </c>
      <c r="N689" s="26">
        <v>2</v>
      </c>
      <c r="O689" t="s">
        <v>375</v>
      </c>
      <c r="P689">
        <v>66.918888899999999</v>
      </c>
      <c r="Q689">
        <v>-151.51611109999999</v>
      </c>
      <c r="S689" t="s">
        <v>21</v>
      </c>
      <c r="T689" s="40">
        <v>0.41349166666666659</v>
      </c>
      <c r="U689" s="40">
        <v>0.20714166666666664</v>
      </c>
      <c r="V689">
        <v>71.805722358333313</v>
      </c>
      <c r="W689">
        <v>173.65699999999998</v>
      </c>
      <c r="X689">
        <v>32</v>
      </c>
      <c r="Y689">
        <v>46.796919375000002</v>
      </c>
      <c r="Z689">
        <v>113.17500000000003</v>
      </c>
      <c r="AA689">
        <v>17</v>
      </c>
      <c r="AI689">
        <v>41.483000000000004</v>
      </c>
      <c r="AJ689">
        <v>7</v>
      </c>
      <c r="AK689">
        <v>265.43700000000001</v>
      </c>
      <c r="AL689">
        <v>13</v>
      </c>
      <c r="AM689">
        <v>0</v>
      </c>
      <c r="AN689">
        <v>0</v>
      </c>
      <c r="AO689" s="30">
        <v>126.90886233333332</v>
      </c>
      <c r="AP689" s="30">
        <v>306.92</v>
      </c>
      <c r="AQ689" s="30">
        <v>20</v>
      </c>
      <c r="AR689">
        <v>245.51150406666665</v>
      </c>
      <c r="AS689" s="20">
        <v>593.75200000000007</v>
      </c>
      <c r="AT689">
        <v>66</v>
      </c>
      <c r="AU689">
        <v>12</v>
      </c>
      <c r="AV689" t="s">
        <v>1510</v>
      </c>
    </row>
    <row r="690" spans="1:48" hidden="1" x14ac:dyDescent="0.25">
      <c r="A690" t="s">
        <v>572</v>
      </c>
      <c r="B690" t="s">
        <v>54</v>
      </c>
      <c r="C690" t="s">
        <v>54</v>
      </c>
      <c r="D690" t="s">
        <v>573</v>
      </c>
      <c r="E690" s="31" t="s">
        <v>574</v>
      </c>
      <c r="F690">
        <v>2004</v>
      </c>
      <c r="G690" t="s">
        <v>563</v>
      </c>
      <c r="H690">
        <v>221</v>
      </c>
      <c r="I690">
        <v>331270</v>
      </c>
      <c r="J690" t="s">
        <v>50</v>
      </c>
      <c r="K690" s="26" t="s">
        <v>458</v>
      </c>
      <c r="L690" t="b">
        <v>1</v>
      </c>
      <c r="M690" s="20" t="s">
        <v>1119</v>
      </c>
      <c r="N690" s="26">
        <v>169</v>
      </c>
      <c r="O690" t="s">
        <v>375</v>
      </c>
      <c r="P690">
        <v>65.334722200000002</v>
      </c>
      <c r="Q690">
        <v>-166.4891667</v>
      </c>
      <c r="S690" t="s">
        <v>21</v>
      </c>
      <c r="T690" s="40">
        <v>0.44609999999999994</v>
      </c>
      <c r="U690" s="40">
        <v>0.24251666666666663</v>
      </c>
      <c r="V690">
        <v>161.60106329999996</v>
      </c>
      <c r="W690">
        <v>362.25299999999999</v>
      </c>
      <c r="X690">
        <v>90</v>
      </c>
      <c r="Y690">
        <v>124.08137670000001</v>
      </c>
      <c r="Z690">
        <v>278.14700000000005</v>
      </c>
      <c r="AA690">
        <v>10</v>
      </c>
      <c r="AI690">
        <v>176.17400000000001</v>
      </c>
      <c r="AJ690">
        <v>12</v>
      </c>
      <c r="AK690">
        <v>15.391999999999999</v>
      </c>
      <c r="AL690">
        <v>3</v>
      </c>
      <c r="AM690">
        <v>0</v>
      </c>
      <c r="AN690">
        <v>0</v>
      </c>
      <c r="AO690" s="30">
        <v>85.457592599999984</v>
      </c>
      <c r="AP690" s="30">
        <v>191.566</v>
      </c>
      <c r="AQ690" s="30">
        <v>15</v>
      </c>
      <c r="AR690">
        <v>371.14003259999993</v>
      </c>
      <c r="AS690" s="20">
        <v>831.96600000000001</v>
      </c>
      <c r="AT690">
        <v>113</v>
      </c>
      <c r="AU690">
        <v>12</v>
      </c>
      <c r="AV690" t="s">
        <v>1510</v>
      </c>
    </row>
    <row r="691" spans="1:48" hidden="1" x14ac:dyDescent="0.25">
      <c r="A691" t="s">
        <v>971</v>
      </c>
      <c r="B691" t="s">
        <v>122</v>
      </c>
      <c r="C691" t="s">
        <v>122</v>
      </c>
      <c r="D691" t="s">
        <v>973</v>
      </c>
      <c r="E691" s="31" t="s">
        <v>974</v>
      </c>
      <c r="F691">
        <v>2004</v>
      </c>
      <c r="G691" t="s">
        <v>972</v>
      </c>
      <c r="H691" t="s">
        <v>582</v>
      </c>
      <c r="I691">
        <v>331820</v>
      </c>
      <c r="J691" t="s">
        <v>121</v>
      </c>
      <c r="K691" s="26" t="s">
        <v>458</v>
      </c>
      <c r="L691" t="b">
        <v>1</v>
      </c>
      <c r="M691" s="20" t="s">
        <v>1118</v>
      </c>
      <c r="N691" s="26">
        <v>432</v>
      </c>
      <c r="O691" t="s">
        <v>375</v>
      </c>
      <c r="P691">
        <v>65.979722199999998</v>
      </c>
      <c r="Q691">
        <v>-161.12305559999999</v>
      </c>
      <c r="S691" t="s">
        <v>21</v>
      </c>
      <c r="T691" s="40">
        <v>0.37999999999999995</v>
      </c>
      <c r="U691" s="40">
        <v>0.2587916666666667</v>
      </c>
      <c r="V691">
        <v>164.27057999999997</v>
      </c>
      <c r="W691">
        <v>432.29099999999994</v>
      </c>
      <c r="X691">
        <v>84</v>
      </c>
      <c r="Y691">
        <v>185.19489999999999</v>
      </c>
      <c r="Z691">
        <v>487.35500000000002</v>
      </c>
      <c r="AA691">
        <v>16</v>
      </c>
      <c r="AI691">
        <v>102.396</v>
      </c>
      <c r="AJ691">
        <v>6</v>
      </c>
      <c r="AK691">
        <v>31.457000000000001</v>
      </c>
      <c r="AL691">
        <v>5</v>
      </c>
      <c r="AM691">
        <v>9.734</v>
      </c>
      <c r="AN691">
        <v>3</v>
      </c>
      <c r="AO691" s="30">
        <v>50.864139999999999</v>
      </c>
      <c r="AP691" s="30">
        <v>133.85300000000001</v>
      </c>
      <c r="AQ691" s="30">
        <v>11</v>
      </c>
      <c r="AR691">
        <v>400.32961999999998</v>
      </c>
      <c r="AS691" s="20">
        <v>1063.2329999999999</v>
      </c>
      <c r="AT691">
        <v>109</v>
      </c>
      <c r="AU691">
        <v>12</v>
      </c>
      <c r="AV691" t="s">
        <v>1510</v>
      </c>
    </row>
    <row r="692" spans="1:48" hidden="1" x14ac:dyDescent="0.25">
      <c r="A692" t="s">
        <v>851</v>
      </c>
      <c r="B692" t="s">
        <v>155</v>
      </c>
      <c r="C692" t="s">
        <v>155</v>
      </c>
      <c r="D692" t="s">
        <v>854</v>
      </c>
      <c r="E692" s="31" t="s">
        <v>855</v>
      </c>
      <c r="F692">
        <v>2004</v>
      </c>
      <c r="G692" t="s">
        <v>852</v>
      </c>
      <c r="H692">
        <v>6111</v>
      </c>
      <c r="I692">
        <v>331830</v>
      </c>
      <c r="J692" t="s">
        <v>853</v>
      </c>
      <c r="K692" s="26" t="s">
        <v>374</v>
      </c>
      <c r="L692" t="b">
        <v>1</v>
      </c>
      <c r="M692" s="20" t="s">
        <v>1116</v>
      </c>
      <c r="N692" s="26">
        <v>341</v>
      </c>
      <c r="O692" t="s">
        <v>489</v>
      </c>
      <c r="P692">
        <v>65.572500000000005</v>
      </c>
      <c r="Q692">
        <v>-144.80305559999999</v>
      </c>
      <c r="S692" t="s">
        <v>21</v>
      </c>
      <c r="T692" s="40">
        <v>0.51373333333333326</v>
      </c>
      <c r="U692" s="40">
        <v>0.24631666666666663</v>
      </c>
      <c r="V692">
        <v>120.91998333333331</v>
      </c>
      <c r="W692">
        <v>235.37499999999997</v>
      </c>
      <c r="X692">
        <v>133</v>
      </c>
      <c r="Y692">
        <v>41.223503866666668</v>
      </c>
      <c r="Z692">
        <v>80.243000000000009</v>
      </c>
      <c r="AA692">
        <v>10</v>
      </c>
      <c r="AI692">
        <v>4.8109999999999991</v>
      </c>
      <c r="AJ692">
        <v>1</v>
      </c>
      <c r="AK692">
        <v>156.083</v>
      </c>
      <c r="AL692">
        <v>7</v>
      </c>
      <c r="AM692">
        <v>0</v>
      </c>
      <c r="AN692">
        <v>0</v>
      </c>
      <c r="AO692" s="30">
        <v>82.656610933333326</v>
      </c>
      <c r="AP692" s="30">
        <v>160.89400000000001</v>
      </c>
      <c r="AQ692" s="30">
        <v>8</v>
      </c>
      <c r="AR692">
        <v>244.80009813333331</v>
      </c>
      <c r="AS692" s="20">
        <v>476.51200000000006</v>
      </c>
      <c r="AT692">
        <v>151</v>
      </c>
      <c r="AU692">
        <v>12</v>
      </c>
      <c r="AV692" t="s">
        <v>1510</v>
      </c>
    </row>
    <row r="693" spans="1:48" hidden="1" x14ac:dyDescent="0.25">
      <c r="A693" t="s">
        <v>901</v>
      </c>
      <c r="B693" t="s">
        <v>224</v>
      </c>
      <c r="C693" t="s">
        <v>224</v>
      </c>
      <c r="D693" t="s">
        <v>903</v>
      </c>
      <c r="E693" s="31" t="s">
        <v>904</v>
      </c>
      <c r="F693">
        <v>2004</v>
      </c>
      <c r="G693" t="s">
        <v>902</v>
      </c>
      <c r="H693">
        <v>3422</v>
      </c>
      <c r="I693">
        <v>332310</v>
      </c>
      <c r="J693" t="s">
        <v>223</v>
      </c>
      <c r="K693" s="26" t="s">
        <v>458</v>
      </c>
      <c r="L693" t="b">
        <v>1</v>
      </c>
      <c r="M693" s="20" t="s">
        <v>1116</v>
      </c>
      <c r="N693" s="26">
        <v>365</v>
      </c>
      <c r="O693" t="s">
        <v>375</v>
      </c>
      <c r="P693">
        <v>60.16</v>
      </c>
      <c r="Q693">
        <v>-164.2658333</v>
      </c>
      <c r="S693" t="s">
        <v>21</v>
      </c>
      <c r="T693" s="40">
        <v>0.33999999999999991</v>
      </c>
      <c r="U693" s="40">
        <v>0.19581666666666667</v>
      </c>
      <c r="V693">
        <v>125.68337999999994</v>
      </c>
      <c r="W693">
        <v>369.65699999999993</v>
      </c>
      <c r="X693">
        <v>81</v>
      </c>
      <c r="Y693">
        <v>25.664899999999992</v>
      </c>
      <c r="Z693">
        <v>75.484999999999999</v>
      </c>
      <c r="AA693">
        <v>5</v>
      </c>
      <c r="AI693">
        <v>49.593000000000011</v>
      </c>
      <c r="AJ693">
        <v>6</v>
      </c>
      <c r="AK693">
        <v>109.608</v>
      </c>
      <c r="AL693">
        <v>21</v>
      </c>
      <c r="AM693">
        <v>53.100000000000016</v>
      </c>
      <c r="AN693">
        <v>17</v>
      </c>
      <c r="AO693" s="30">
        <v>54.128339999999994</v>
      </c>
      <c r="AP693" s="30">
        <v>159.20100000000002</v>
      </c>
      <c r="AQ693" s="30">
        <v>27</v>
      </c>
      <c r="AR693">
        <v>205.47661999999991</v>
      </c>
      <c r="AS693" s="20">
        <v>657.4430000000001</v>
      </c>
      <c r="AT693">
        <v>130</v>
      </c>
      <c r="AU693">
        <v>12</v>
      </c>
      <c r="AV693" t="s">
        <v>1510</v>
      </c>
    </row>
    <row r="694" spans="1:48" hidden="1" x14ac:dyDescent="0.25">
      <c r="A694" t="s">
        <v>1055</v>
      </c>
      <c r="B694" t="s">
        <v>126</v>
      </c>
      <c r="C694" t="s">
        <v>126</v>
      </c>
      <c r="D694" t="s">
        <v>1057</v>
      </c>
      <c r="E694" s="31" t="s">
        <v>1058</v>
      </c>
      <c r="F694">
        <v>2004</v>
      </c>
      <c r="G694" t="s">
        <v>1056</v>
      </c>
      <c r="H694" t="s">
        <v>582</v>
      </c>
      <c r="I694">
        <v>331850</v>
      </c>
      <c r="J694" t="s">
        <v>125</v>
      </c>
      <c r="K694" s="26" t="s">
        <v>458</v>
      </c>
      <c r="L694" t="b">
        <v>1</v>
      </c>
      <c r="M694" s="20" t="s">
        <v>1116</v>
      </c>
      <c r="N694" s="26">
        <v>686</v>
      </c>
      <c r="O694" t="s">
        <v>375</v>
      </c>
      <c r="P694">
        <v>60.063333299999996</v>
      </c>
      <c r="Q694">
        <v>-148.01138889999999</v>
      </c>
      <c r="S694" t="s">
        <v>21</v>
      </c>
      <c r="T694" s="40">
        <v>0.36999999999999988</v>
      </c>
      <c r="U694" s="40">
        <v>0.22144999999999995</v>
      </c>
      <c r="V694">
        <v>35.703889999999987</v>
      </c>
      <c r="W694">
        <v>96.496999999999986</v>
      </c>
      <c r="X694">
        <v>24</v>
      </c>
      <c r="Y694">
        <v>29.745039999999989</v>
      </c>
      <c r="Z694">
        <v>80.391999999999996</v>
      </c>
      <c r="AA694">
        <v>10</v>
      </c>
      <c r="AI694">
        <v>31.615000000000002</v>
      </c>
      <c r="AJ694">
        <v>9</v>
      </c>
      <c r="AK694">
        <v>0</v>
      </c>
      <c r="AL694">
        <v>0</v>
      </c>
      <c r="AM694">
        <v>40.034999999999997</v>
      </c>
      <c r="AN694">
        <v>7</v>
      </c>
      <c r="AO694" s="30">
        <v>11.697549999999998</v>
      </c>
      <c r="AP694" s="30">
        <v>31.615000000000002</v>
      </c>
      <c r="AQ694" s="30">
        <v>9</v>
      </c>
      <c r="AR694">
        <v>77.146479999999968</v>
      </c>
      <c r="AS694" s="20">
        <v>248.53900000000002</v>
      </c>
      <c r="AT694">
        <v>44</v>
      </c>
      <c r="AU694">
        <v>12</v>
      </c>
      <c r="AV694" t="s">
        <v>1510</v>
      </c>
    </row>
    <row r="695" spans="1:48" hidden="1" x14ac:dyDescent="0.25">
      <c r="A695" t="s">
        <v>575</v>
      </c>
      <c r="B695" t="s">
        <v>55</v>
      </c>
      <c r="C695" t="s">
        <v>55</v>
      </c>
      <c r="D695" t="s">
        <v>576</v>
      </c>
      <c r="E695" s="31" t="s">
        <v>577</v>
      </c>
      <c r="F695">
        <v>2004</v>
      </c>
      <c r="G695" t="s">
        <v>563</v>
      </c>
      <c r="H695">
        <v>221</v>
      </c>
      <c r="I695">
        <v>331280</v>
      </c>
      <c r="J695" t="s">
        <v>50</v>
      </c>
      <c r="K695" s="26" t="s">
        <v>458</v>
      </c>
      <c r="L695" t="b">
        <v>1</v>
      </c>
      <c r="M695" s="20" t="s">
        <v>1119</v>
      </c>
      <c r="N695" s="26">
        <v>169</v>
      </c>
      <c r="O695" t="s">
        <v>375</v>
      </c>
      <c r="P695">
        <v>61.527777800000003</v>
      </c>
      <c r="Q695">
        <v>-165.5863889</v>
      </c>
      <c r="S695" t="s">
        <v>21</v>
      </c>
      <c r="T695" s="40">
        <v>0.43838333333333318</v>
      </c>
      <c r="U695" s="40">
        <v>0.24019999999999994</v>
      </c>
      <c r="V695">
        <v>424.08546091666648</v>
      </c>
      <c r="W695">
        <v>967.38499999999988</v>
      </c>
      <c r="X695">
        <v>209</v>
      </c>
      <c r="Y695">
        <v>295.24985984999989</v>
      </c>
      <c r="Z695">
        <v>673.49699999999996</v>
      </c>
      <c r="AA695">
        <v>21</v>
      </c>
      <c r="AI695">
        <v>619.8370000000001</v>
      </c>
      <c r="AJ695">
        <v>14</v>
      </c>
      <c r="AK695">
        <v>25.902000000000001</v>
      </c>
      <c r="AL695">
        <v>5</v>
      </c>
      <c r="AM695">
        <v>0</v>
      </c>
      <c r="AN695">
        <v>0</v>
      </c>
      <c r="AO695" s="30">
        <v>283.08121528333328</v>
      </c>
      <c r="AP695" s="30">
        <v>645.73900000000015</v>
      </c>
      <c r="AQ695" s="30">
        <v>19</v>
      </c>
      <c r="AR695">
        <v>1002.4165360499996</v>
      </c>
      <c r="AS695" s="20">
        <v>2286.6210000000005</v>
      </c>
      <c r="AT695">
        <v>248</v>
      </c>
      <c r="AU695">
        <v>12</v>
      </c>
      <c r="AV695" t="s">
        <v>1510</v>
      </c>
    </row>
    <row r="696" spans="1:48" hidden="1" x14ac:dyDescent="0.25">
      <c r="A696" t="s">
        <v>817</v>
      </c>
      <c r="B696" t="s">
        <v>128</v>
      </c>
      <c r="C696" t="s">
        <v>128</v>
      </c>
      <c r="D696" t="s">
        <v>819</v>
      </c>
      <c r="E696" s="31" t="s">
        <v>820</v>
      </c>
      <c r="F696">
        <v>2004</v>
      </c>
      <c r="G696" t="s">
        <v>818</v>
      </c>
      <c r="H696">
        <v>3421</v>
      </c>
      <c r="I696">
        <v>331860</v>
      </c>
      <c r="J696" t="s">
        <v>127</v>
      </c>
      <c r="K696" s="26" t="s">
        <v>458</v>
      </c>
      <c r="L696" t="b">
        <v>1</v>
      </c>
      <c r="M696" s="20" t="s">
        <v>1116</v>
      </c>
      <c r="N696" s="26">
        <v>297</v>
      </c>
      <c r="O696" t="s">
        <v>375</v>
      </c>
      <c r="P696">
        <v>56.295277800000001</v>
      </c>
      <c r="Q696">
        <v>-158.40222220000001</v>
      </c>
      <c r="S696" t="s">
        <v>21</v>
      </c>
      <c r="T696" s="40">
        <v>0.37233333333333335</v>
      </c>
      <c r="U696" s="40">
        <v>0.20493333333333333</v>
      </c>
      <c r="V696">
        <v>79.766087000000013</v>
      </c>
      <c r="W696">
        <v>214.23300000000003</v>
      </c>
      <c r="X696">
        <v>57</v>
      </c>
      <c r="Y696">
        <v>89.793023666666684</v>
      </c>
      <c r="Z696">
        <v>241.16300000000004</v>
      </c>
      <c r="AA696">
        <v>19</v>
      </c>
      <c r="AI696">
        <v>119.47200000000001</v>
      </c>
      <c r="AJ696">
        <v>11</v>
      </c>
      <c r="AK696">
        <v>8.7219999999999978</v>
      </c>
      <c r="AL696">
        <v>1</v>
      </c>
      <c r="AM696">
        <v>0</v>
      </c>
      <c r="AN696">
        <v>0</v>
      </c>
      <c r="AO696" s="30">
        <v>47.73089933333334</v>
      </c>
      <c r="AP696" s="30">
        <v>128.19400000000002</v>
      </c>
      <c r="AQ696" s="30">
        <v>12</v>
      </c>
      <c r="AR696">
        <v>217.29001000000005</v>
      </c>
      <c r="AS696" s="20">
        <v>583.59</v>
      </c>
      <c r="AT696">
        <v>87</v>
      </c>
      <c r="AU696">
        <v>4</v>
      </c>
      <c r="AV696" t="s">
        <v>1510</v>
      </c>
    </row>
    <row r="697" spans="1:48" hidden="1" x14ac:dyDescent="0.25">
      <c r="A697" t="s">
        <v>1011</v>
      </c>
      <c r="B697" t="s">
        <v>130</v>
      </c>
      <c r="C697" t="s">
        <v>130</v>
      </c>
      <c r="D697" t="s">
        <v>1013</v>
      </c>
      <c r="E697" s="31" t="s">
        <v>1014</v>
      </c>
      <c r="F697">
        <v>2004</v>
      </c>
      <c r="G697" t="s">
        <v>1012</v>
      </c>
      <c r="H697" t="s">
        <v>582</v>
      </c>
      <c r="I697">
        <v>331870</v>
      </c>
      <c r="J697" t="s">
        <v>129</v>
      </c>
      <c r="K697" s="26" t="s">
        <v>458</v>
      </c>
      <c r="L697" t="b">
        <v>1</v>
      </c>
      <c r="M697" s="20" t="s">
        <v>1116</v>
      </c>
      <c r="N697" s="26">
        <v>658</v>
      </c>
      <c r="O697" t="s">
        <v>375</v>
      </c>
      <c r="P697">
        <v>56.308439300000003</v>
      </c>
      <c r="Q697">
        <v>-158.53023909999999</v>
      </c>
      <c r="S697" t="s">
        <v>21</v>
      </c>
      <c r="T697" s="40">
        <v>0.32500000000000007</v>
      </c>
      <c r="U697" s="40">
        <v>0.19661666666666669</v>
      </c>
      <c r="V697">
        <v>77.969450000000023</v>
      </c>
      <c r="W697">
        <v>239.90600000000001</v>
      </c>
      <c r="X697">
        <v>72</v>
      </c>
      <c r="Y697">
        <v>53.390025000000016</v>
      </c>
      <c r="Z697">
        <v>164.27700000000002</v>
      </c>
      <c r="AA697">
        <v>8</v>
      </c>
      <c r="AI697">
        <v>90.570999999999998</v>
      </c>
      <c r="AJ697">
        <v>11</v>
      </c>
      <c r="AK697">
        <v>11.988999999999999</v>
      </c>
      <c r="AL697">
        <v>2</v>
      </c>
      <c r="AM697">
        <v>0</v>
      </c>
      <c r="AN697">
        <v>0</v>
      </c>
      <c r="AO697" s="30">
        <v>33.332000000000008</v>
      </c>
      <c r="AP697" s="30">
        <v>102.56</v>
      </c>
      <c r="AQ697" s="30">
        <v>13</v>
      </c>
      <c r="AR697">
        <v>164.69147500000005</v>
      </c>
      <c r="AS697" s="20">
        <v>506.74299999999999</v>
      </c>
      <c r="AT697">
        <v>92</v>
      </c>
      <c r="AU697">
        <v>12</v>
      </c>
      <c r="AV697" t="s">
        <v>1510</v>
      </c>
    </row>
    <row r="698" spans="1:48" hidden="1" x14ac:dyDescent="0.25">
      <c r="A698" t="s">
        <v>975</v>
      </c>
      <c r="B698" t="s">
        <v>132</v>
      </c>
      <c r="C698" t="s">
        <v>132</v>
      </c>
      <c r="D698" t="s">
        <v>977</v>
      </c>
      <c r="E698" s="31" t="s">
        <v>978</v>
      </c>
      <c r="F698">
        <v>2004</v>
      </c>
      <c r="G698" t="s">
        <v>976</v>
      </c>
      <c r="H698" t="s">
        <v>582</v>
      </c>
      <c r="I698">
        <v>331880</v>
      </c>
      <c r="J698" t="s">
        <v>131</v>
      </c>
      <c r="K698" s="26" t="s">
        <v>458</v>
      </c>
      <c r="L698" t="b">
        <v>1</v>
      </c>
      <c r="M698" s="20" t="s">
        <v>1116</v>
      </c>
      <c r="N698" s="26">
        <v>437</v>
      </c>
      <c r="O698" t="s">
        <v>375</v>
      </c>
      <c r="P698">
        <v>56.255555600000001</v>
      </c>
      <c r="Q698">
        <v>-158.76249999999999</v>
      </c>
      <c r="S698" t="s">
        <v>21</v>
      </c>
      <c r="T698" s="40">
        <v>0.47880000000000006</v>
      </c>
      <c r="U698" s="40">
        <v>0.23716666666666666</v>
      </c>
      <c r="V698">
        <v>34.262928000000002</v>
      </c>
      <c r="W698">
        <v>71.56</v>
      </c>
      <c r="X698">
        <v>38</v>
      </c>
      <c r="Y698">
        <v>10.626966000000001</v>
      </c>
      <c r="Z698">
        <v>22.195</v>
      </c>
      <c r="AA698">
        <v>7</v>
      </c>
      <c r="AI698">
        <v>14.404999999999999</v>
      </c>
      <c r="AJ698">
        <v>6</v>
      </c>
      <c r="AK698">
        <v>0</v>
      </c>
      <c r="AL698">
        <v>0</v>
      </c>
      <c r="AM698">
        <v>3.1179999999999999</v>
      </c>
      <c r="AN698">
        <v>2</v>
      </c>
      <c r="AO698" s="30">
        <v>6.8971140000000002</v>
      </c>
      <c r="AP698" s="30">
        <v>14.404999999999999</v>
      </c>
      <c r="AQ698" s="30">
        <v>6</v>
      </c>
      <c r="AR698">
        <v>51.787008</v>
      </c>
      <c r="AS698" s="20">
        <v>111.27799999999999</v>
      </c>
      <c r="AT698">
        <v>53</v>
      </c>
      <c r="AU698">
        <v>12</v>
      </c>
      <c r="AV698" t="s">
        <v>1510</v>
      </c>
    </row>
    <row r="699" spans="1:48" hidden="1" x14ac:dyDescent="0.25">
      <c r="A699" t="s">
        <v>746</v>
      </c>
      <c r="B699" t="s">
        <v>173</v>
      </c>
      <c r="C699" t="s">
        <v>173</v>
      </c>
      <c r="D699" t="s">
        <v>399</v>
      </c>
      <c r="E699" s="31" t="s">
        <v>400</v>
      </c>
      <c r="F699">
        <v>2004</v>
      </c>
      <c r="G699" t="s">
        <v>743</v>
      </c>
      <c r="H699">
        <v>18963</v>
      </c>
      <c r="I699">
        <v>332660</v>
      </c>
      <c r="J699" t="s">
        <v>171</v>
      </c>
      <c r="K699" s="26" t="s">
        <v>458</v>
      </c>
      <c r="L699" t="b">
        <v>1</v>
      </c>
      <c r="M699" s="20" t="s">
        <v>1119</v>
      </c>
      <c r="N699" s="26">
        <v>240</v>
      </c>
      <c r="O699" t="s">
        <v>375</v>
      </c>
      <c r="P699">
        <v>59.399701999999998</v>
      </c>
      <c r="Q699">
        <v>-135.89640890000001</v>
      </c>
      <c r="S699" t="s">
        <v>21</v>
      </c>
      <c r="T699" s="40">
        <v>0.32750000000000007</v>
      </c>
      <c r="U699" s="40">
        <v>0.165575</v>
      </c>
      <c r="V699">
        <v>200.50729000000001</v>
      </c>
      <c r="W699">
        <v>612.23599999999988</v>
      </c>
      <c r="X699">
        <v>185</v>
      </c>
      <c r="Y699">
        <v>153.78221000000005</v>
      </c>
      <c r="Z699">
        <v>469.56400000000008</v>
      </c>
      <c r="AA699">
        <v>33</v>
      </c>
      <c r="AI699">
        <v>1.2909999999999999</v>
      </c>
      <c r="AJ699">
        <v>1</v>
      </c>
      <c r="AK699">
        <v>4.1979999999999995</v>
      </c>
      <c r="AL699">
        <v>2</v>
      </c>
      <c r="AM699">
        <v>0</v>
      </c>
      <c r="AN699">
        <v>0</v>
      </c>
      <c r="AO699" s="30">
        <v>1.7976475000000001</v>
      </c>
      <c r="AP699" s="30">
        <v>5.488999999999999</v>
      </c>
      <c r="AQ699" s="30">
        <v>3</v>
      </c>
      <c r="AR699">
        <v>356.08714750000007</v>
      </c>
      <c r="AS699" s="20">
        <v>1087.289</v>
      </c>
      <c r="AT699">
        <v>221</v>
      </c>
      <c r="AU699">
        <v>12</v>
      </c>
      <c r="AV699" t="s">
        <v>1510</v>
      </c>
    </row>
    <row r="700" spans="1:48" hidden="1" x14ac:dyDescent="0.25">
      <c r="A700" t="s">
        <v>386</v>
      </c>
      <c r="B700" t="s">
        <v>33</v>
      </c>
      <c r="C700" t="s">
        <v>33</v>
      </c>
      <c r="D700" t="s">
        <v>387</v>
      </c>
      <c r="E700" s="31" t="s">
        <v>388</v>
      </c>
      <c r="F700">
        <v>2004</v>
      </c>
      <c r="G700" t="s">
        <v>380</v>
      </c>
      <c r="H700">
        <v>219</v>
      </c>
      <c r="I700">
        <v>331070</v>
      </c>
      <c r="J700" t="s">
        <v>30</v>
      </c>
      <c r="K700" s="26" t="s">
        <v>374</v>
      </c>
      <c r="L700" t="b">
        <v>1</v>
      </c>
      <c r="M700" s="20" t="s">
        <v>1116</v>
      </c>
      <c r="N700" s="26">
        <v>2</v>
      </c>
      <c r="O700" t="s">
        <v>375</v>
      </c>
      <c r="P700">
        <v>62.571782800000001</v>
      </c>
      <c r="Q700">
        <v>-144.6541704</v>
      </c>
      <c r="S700" t="s">
        <v>21</v>
      </c>
      <c r="T700" s="40">
        <v>0.41739999999999999</v>
      </c>
      <c r="U700" s="40">
        <v>0.21136666666666662</v>
      </c>
      <c r="V700">
        <v>62.951015799999993</v>
      </c>
      <c r="W700">
        <v>150.81699999999998</v>
      </c>
      <c r="X700">
        <v>36</v>
      </c>
      <c r="Y700">
        <v>41.871898399999999</v>
      </c>
      <c r="Z700">
        <v>100.316</v>
      </c>
      <c r="AA700">
        <v>13</v>
      </c>
      <c r="AI700">
        <v>35.715000000000003</v>
      </c>
      <c r="AJ700">
        <v>3</v>
      </c>
      <c r="AK700">
        <v>22.295000000000002</v>
      </c>
      <c r="AL700">
        <v>1</v>
      </c>
      <c r="AM700">
        <v>0</v>
      </c>
      <c r="AN700">
        <v>0</v>
      </c>
      <c r="AO700" s="30">
        <v>24.213374000000002</v>
      </c>
      <c r="AP700" s="30">
        <v>58.010000000000005</v>
      </c>
      <c r="AQ700" s="30">
        <v>4</v>
      </c>
      <c r="AR700">
        <v>129.0362882</v>
      </c>
      <c r="AS700" s="20">
        <v>309.14299999999997</v>
      </c>
      <c r="AT700">
        <v>52</v>
      </c>
      <c r="AU700">
        <v>12</v>
      </c>
      <c r="AV700" t="s">
        <v>1510</v>
      </c>
    </row>
    <row r="701" spans="1:48" hidden="1" x14ac:dyDescent="0.25">
      <c r="A701" t="s">
        <v>905</v>
      </c>
      <c r="B701" t="s">
        <v>134</v>
      </c>
      <c r="C701" t="s">
        <v>134</v>
      </c>
      <c r="D701" t="s">
        <v>907</v>
      </c>
      <c r="E701" s="31" t="s">
        <v>908</v>
      </c>
      <c r="F701">
        <v>2004</v>
      </c>
      <c r="G701" t="s">
        <v>906</v>
      </c>
      <c r="H701">
        <v>3465</v>
      </c>
      <c r="I701">
        <v>331890</v>
      </c>
      <c r="J701" t="s">
        <v>133</v>
      </c>
      <c r="K701" s="26" t="s">
        <v>458</v>
      </c>
      <c r="L701" t="b">
        <v>1</v>
      </c>
      <c r="M701" s="20" t="s">
        <v>1116</v>
      </c>
      <c r="N701" s="26">
        <v>368</v>
      </c>
      <c r="O701" t="s">
        <v>375</v>
      </c>
      <c r="P701">
        <v>61.515833299999997</v>
      </c>
      <c r="Q701">
        <v>-144.43694439999999</v>
      </c>
      <c r="S701" t="s">
        <v>21</v>
      </c>
      <c r="T701" s="40">
        <v>0.38116666666666665</v>
      </c>
      <c r="U701" s="40">
        <v>0.24095</v>
      </c>
      <c r="V701">
        <v>45.184640166666668</v>
      </c>
      <c r="W701">
        <v>118.54300000000001</v>
      </c>
      <c r="X701">
        <v>35</v>
      </c>
      <c r="Y701">
        <v>97.815752333333307</v>
      </c>
      <c r="Z701">
        <v>256.62199999999996</v>
      </c>
      <c r="AA701">
        <v>26</v>
      </c>
      <c r="AI701">
        <v>20.985999999999997</v>
      </c>
      <c r="AJ701">
        <v>4</v>
      </c>
      <c r="AK701">
        <v>3.0680000000000001</v>
      </c>
      <c r="AL701">
        <v>2</v>
      </c>
      <c r="AM701">
        <v>6.1320000000000006</v>
      </c>
      <c r="AN701">
        <v>2</v>
      </c>
      <c r="AO701" s="30">
        <v>9.1685829999999999</v>
      </c>
      <c r="AP701" s="30">
        <v>24.053999999999998</v>
      </c>
      <c r="AQ701" s="30">
        <v>6</v>
      </c>
      <c r="AR701">
        <v>152.16897549999999</v>
      </c>
      <c r="AS701" s="20">
        <v>405.351</v>
      </c>
      <c r="AT701">
        <v>67</v>
      </c>
      <c r="AU701">
        <v>12</v>
      </c>
      <c r="AV701" t="s">
        <v>1510</v>
      </c>
    </row>
    <row r="702" spans="1:48" hidden="1" x14ac:dyDescent="0.25">
      <c r="A702" t="s">
        <v>857</v>
      </c>
      <c r="B702" t="s">
        <v>212</v>
      </c>
      <c r="C702" t="s">
        <v>212</v>
      </c>
      <c r="D702" t="s">
        <v>859</v>
      </c>
      <c r="E702" s="31" t="s">
        <v>860</v>
      </c>
      <c r="F702">
        <v>2004</v>
      </c>
      <c r="G702" t="s">
        <v>858</v>
      </c>
      <c r="H702">
        <v>12485</v>
      </c>
      <c r="I702">
        <v>332230</v>
      </c>
      <c r="J702" t="s">
        <v>211</v>
      </c>
      <c r="K702" s="26" t="s">
        <v>374</v>
      </c>
      <c r="L702" t="b">
        <v>1</v>
      </c>
      <c r="M702" s="20" t="s">
        <v>1119</v>
      </c>
      <c r="N702" s="26">
        <v>343</v>
      </c>
      <c r="O702" t="s">
        <v>375</v>
      </c>
      <c r="P702">
        <v>61.5719444</v>
      </c>
      <c r="Q702">
        <v>-159.245</v>
      </c>
      <c r="S702" t="s">
        <v>21</v>
      </c>
      <c r="T702" s="40">
        <v>0.67625000000000013</v>
      </c>
      <c r="U702" s="40">
        <v>0.37870833333333337</v>
      </c>
      <c r="V702">
        <v>65.386612500000012</v>
      </c>
      <c r="W702">
        <v>96.69</v>
      </c>
      <c r="X702">
        <v>36</v>
      </c>
      <c r="Y702">
        <v>58.108810000000013</v>
      </c>
      <c r="Z702">
        <v>85.927999999999997</v>
      </c>
      <c r="AA702">
        <v>8</v>
      </c>
      <c r="AI702">
        <v>19.649000000000001</v>
      </c>
      <c r="AJ702">
        <v>6</v>
      </c>
      <c r="AK702">
        <v>6.5489999999999995</v>
      </c>
      <c r="AL702">
        <v>3</v>
      </c>
      <c r="AM702">
        <v>1.3080000000000001</v>
      </c>
      <c r="AN702">
        <v>1</v>
      </c>
      <c r="AO702" s="30">
        <v>17.716397500000003</v>
      </c>
      <c r="AP702" s="30">
        <v>26.198</v>
      </c>
      <c r="AQ702" s="30">
        <v>9</v>
      </c>
      <c r="AR702">
        <v>141.21182000000005</v>
      </c>
      <c r="AS702" s="20">
        <v>210.12399999999997</v>
      </c>
      <c r="AT702">
        <v>52</v>
      </c>
      <c r="AU702">
        <v>12</v>
      </c>
      <c r="AV702" t="s">
        <v>1510</v>
      </c>
    </row>
    <row r="703" spans="1:48" hidden="1" x14ac:dyDescent="0.25">
      <c r="A703" t="s">
        <v>780</v>
      </c>
      <c r="B703" t="s">
        <v>137</v>
      </c>
      <c r="C703" t="s">
        <v>137</v>
      </c>
      <c r="D703" t="s">
        <v>782</v>
      </c>
      <c r="E703" s="31" t="s">
        <v>783</v>
      </c>
      <c r="F703">
        <v>2004</v>
      </c>
      <c r="G703" t="s">
        <v>781</v>
      </c>
      <c r="H703" t="s">
        <v>582</v>
      </c>
      <c r="I703">
        <v>331900</v>
      </c>
      <c r="J703" t="s">
        <v>136</v>
      </c>
      <c r="K703" s="26" t="s">
        <v>458</v>
      </c>
      <c r="L703" t="b">
        <v>1</v>
      </c>
      <c r="M703" s="20" t="s">
        <v>1116</v>
      </c>
      <c r="N703" s="26">
        <v>256</v>
      </c>
      <c r="O703" t="s">
        <v>375</v>
      </c>
      <c r="P703">
        <v>65.825555600000001</v>
      </c>
      <c r="Q703">
        <v>-144.06055559999999</v>
      </c>
      <c r="S703" t="s">
        <v>21</v>
      </c>
      <c r="T703" s="40">
        <v>0.50060833333333332</v>
      </c>
      <c r="U703" s="40">
        <v>0.21994999999999998</v>
      </c>
      <c r="V703">
        <v>50.337669741666673</v>
      </c>
      <c r="W703">
        <v>100.55300000000001</v>
      </c>
      <c r="X703">
        <v>34</v>
      </c>
      <c r="Y703">
        <v>62.938482100000002</v>
      </c>
      <c r="Z703">
        <v>125.724</v>
      </c>
      <c r="AA703">
        <v>13</v>
      </c>
      <c r="AI703">
        <v>31.218999999999998</v>
      </c>
      <c r="AJ703">
        <v>6</v>
      </c>
      <c r="AK703">
        <v>88.362000000000009</v>
      </c>
      <c r="AL703">
        <v>3</v>
      </c>
      <c r="AM703">
        <v>0</v>
      </c>
      <c r="AN703">
        <v>0</v>
      </c>
      <c r="AO703" s="30">
        <v>59.863245108333331</v>
      </c>
      <c r="AP703" s="30">
        <v>119.581</v>
      </c>
      <c r="AQ703" s="30">
        <v>9</v>
      </c>
      <c r="AR703">
        <v>173.13939694999999</v>
      </c>
      <c r="AS703" s="20">
        <v>345.858</v>
      </c>
      <c r="AT703">
        <v>53</v>
      </c>
      <c r="AU703">
        <v>12</v>
      </c>
      <c r="AV703" t="s">
        <v>1510</v>
      </c>
    </row>
    <row r="704" spans="1:48" hidden="1" x14ac:dyDescent="0.25">
      <c r="A704" t="s">
        <v>389</v>
      </c>
      <c r="B704" t="s">
        <v>34</v>
      </c>
      <c r="C704" t="s">
        <v>34</v>
      </c>
      <c r="D704" t="s">
        <v>390</v>
      </c>
      <c r="E704" s="31" t="s">
        <v>391</v>
      </c>
      <c r="F704">
        <v>2004</v>
      </c>
      <c r="G704" t="s">
        <v>380</v>
      </c>
      <c r="H704">
        <v>219</v>
      </c>
      <c r="I704">
        <v>331080</v>
      </c>
      <c r="J704" t="s">
        <v>30</v>
      </c>
      <c r="K704" s="26" t="s">
        <v>374</v>
      </c>
      <c r="L704" t="b">
        <v>1</v>
      </c>
      <c r="M704" s="20" t="s">
        <v>1116</v>
      </c>
      <c r="N704" s="26">
        <v>2</v>
      </c>
      <c r="O704" t="s">
        <v>375</v>
      </c>
      <c r="P704">
        <v>56.013888899999998</v>
      </c>
      <c r="Q704">
        <v>-132.82777780000001</v>
      </c>
      <c r="S704" t="s">
        <v>21</v>
      </c>
      <c r="T704" s="40">
        <v>0.30746666666666672</v>
      </c>
      <c r="U704" s="40">
        <v>0.18148333333333333</v>
      </c>
      <c r="V704">
        <v>161.73669066666668</v>
      </c>
      <c r="W704">
        <v>526.03</v>
      </c>
      <c r="X704">
        <v>122</v>
      </c>
      <c r="Y704">
        <v>22.58988346666667</v>
      </c>
      <c r="Z704">
        <v>73.471000000000004</v>
      </c>
      <c r="AA704">
        <v>24</v>
      </c>
      <c r="AI704">
        <v>90.413999999999987</v>
      </c>
      <c r="AJ704">
        <v>12</v>
      </c>
      <c r="AK704">
        <v>38.846999999999994</v>
      </c>
      <c r="AL704">
        <v>8</v>
      </c>
      <c r="AM704">
        <v>0</v>
      </c>
      <c r="AN704">
        <v>0</v>
      </c>
      <c r="AO704" s="30">
        <v>39.743448799999996</v>
      </c>
      <c r="AP704" s="30">
        <v>129.26099999999997</v>
      </c>
      <c r="AQ704" s="30">
        <v>20</v>
      </c>
      <c r="AR704">
        <v>224.07002293333335</v>
      </c>
      <c r="AS704" s="20">
        <v>728.76199999999994</v>
      </c>
      <c r="AT704">
        <v>164</v>
      </c>
      <c r="AU704">
        <v>12</v>
      </c>
      <c r="AV704" t="s">
        <v>1510</v>
      </c>
    </row>
    <row r="705" spans="1:48" hidden="1" x14ac:dyDescent="0.25">
      <c r="A705" t="s">
        <v>517</v>
      </c>
      <c r="B705" t="s">
        <v>153</v>
      </c>
      <c r="C705" t="s">
        <v>153</v>
      </c>
      <c r="D705" t="s">
        <v>519</v>
      </c>
      <c r="E705" s="31" t="s">
        <v>520</v>
      </c>
      <c r="F705">
        <v>2004</v>
      </c>
      <c r="G705" t="s">
        <v>518</v>
      </c>
      <c r="H705">
        <v>6866</v>
      </c>
      <c r="I705">
        <v>331980</v>
      </c>
      <c r="J705" t="s">
        <v>152</v>
      </c>
      <c r="K705" s="26" t="s">
        <v>374</v>
      </c>
      <c r="L705" t="b">
        <v>1</v>
      </c>
      <c r="M705" s="20" t="s">
        <v>1116</v>
      </c>
      <c r="N705" s="26">
        <v>88</v>
      </c>
      <c r="O705" t="s">
        <v>375</v>
      </c>
      <c r="P705">
        <v>55.185833299999999</v>
      </c>
      <c r="Q705">
        <v>-162.7211111</v>
      </c>
      <c r="S705" t="s">
        <v>21</v>
      </c>
      <c r="T705" s="40">
        <v>0.44898333333333329</v>
      </c>
      <c r="U705" s="40">
        <v>0.208375</v>
      </c>
      <c r="V705">
        <v>107.66081553333332</v>
      </c>
      <c r="W705">
        <v>239.78799999999998</v>
      </c>
      <c r="X705">
        <v>34</v>
      </c>
      <c r="Y705">
        <v>496.42919809999995</v>
      </c>
      <c r="Z705">
        <v>1105.674</v>
      </c>
      <c r="AA705">
        <v>22</v>
      </c>
      <c r="AI705">
        <v>117.13000000000002</v>
      </c>
      <c r="AJ705">
        <v>4</v>
      </c>
      <c r="AK705">
        <v>1360.0329999999999</v>
      </c>
      <c r="AL705">
        <v>48</v>
      </c>
      <c r="AM705">
        <v>0</v>
      </c>
      <c r="AN705">
        <v>0</v>
      </c>
      <c r="AO705" s="30">
        <v>663.22156761666656</v>
      </c>
      <c r="AP705" s="30">
        <v>1477.163</v>
      </c>
      <c r="AQ705" s="30">
        <v>52</v>
      </c>
      <c r="AR705">
        <v>1267.3115812499998</v>
      </c>
      <c r="AS705" s="20">
        <v>2822.625</v>
      </c>
      <c r="AT705">
        <v>108</v>
      </c>
      <c r="AU705">
        <v>12</v>
      </c>
      <c r="AV705" t="s">
        <v>1510</v>
      </c>
    </row>
    <row r="706" spans="1:48" hidden="1" x14ac:dyDescent="0.25">
      <c r="A706" t="s">
        <v>558</v>
      </c>
      <c r="B706" t="s">
        <v>1168</v>
      </c>
      <c r="C706" t="s">
        <v>141</v>
      </c>
      <c r="D706" t="s">
        <v>560</v>
      </c>
      <c r="E706" s="31" t="s">
        <v>561</v>
      </c>
      <c r="F706">
        <v>2004</v>
      </c>
      <c r="G706" t="s">
        <v>559</v>
      </c>
      <c r="H706">
        <v>40215</v>
      </c>
      <c r="I706">
        <v>331920</v>
      </c>
      <c r="J706" t="s">
        <v>140</v>
      </c>
      <c r="K706" s="26" t="s">
        <v>458</v>
      </c>
      <c r="L706" t="b">
        <v>1</v>
      </c>
      <c r="M706" s="20" t="s">
        <v>1119</v>
      </c>
      <c r="N706" s="26">
        <v>160</v>
      </c>
      <c r="O706" t="s">
        <v>375</v>
      </c>
      <c r="P706">
        <v>60.542777800000003</v>
      </c>
      <c r="Q706">
        <v>-145.75749999999999</v>
      </c>
      <c r="S706" t="s">
        <v>21</v>
      </c>
      <c r="T706" s="40">
        <v>0.34007500000000007</v>
      </c>
      <c r="U706" s="40">
        <v>0.24786666666666665</v>
      </c>
      <c r="V706">
        <v>1705.9280846750003</v>
      </c>
      <c r="W706">
        <v>5016.3289999999997</v>
      </c>
      <c r="X706">
        <v>820</v>
      </c>
      <c r="Y706">
        <v>4374.968973850001</v>
      </c>
      <c r="Z706">
        <v>12864.718000000001</v>
      </c>
      <c r="AA706">
        <v>627</v>
      </c>
      <c r="AI706">
        <v>2319.1030000000001</v>
      </c>
      <c r="AJ706">
        <v>63</v>
      </c>
      <c r="AK706">
        <v>1631.828</v>
      </c>
      <c r="AL706">
        <v>63</v>
      </c>
      <c r="AM706">
        <v>0</v>
      </c>
      <c r="AN706">
        <v>0</v>
      </c>
      <c r="AO706" s="30">
        <v>1343.6128598250002</v>
      </c>
      <c r="AP706" s="30">
        <v>3950.931</v>
      </c>
      <c r="AQ706" s="30">
        <v>126</v>
      </c>
      <c r="AR706">
        <v>7424.5099183500024</v>
      </c>
      <c r="AS706" s="20">
        <v>21831.978000000003</v>
      </c>
      <c r="AT706">
        <v>1568</v>
      </c>
      <c r="AU706">
        <v>12</v>
      </c>
      <c r="AV706" t="s">
        <v>1510</v>
      </c>
    </row>
    <row r="707" spans="1:48" hidden="1" x14ac:dyDescent="0.25">
      <c r="A707" t="s">
        <v>428</v>
      </c>
      <c r="B707" t="s">
        <v>35</v>
      </c>
      <c r="C707" t="s">
        <v>35</v>
      </c>
      <c r="D707" t="s">
        <v>425</v>
      </c>
      <c r="E707" s="31" t="s">
        <v>422</v>
      </c>
      <c r="F707">
        <v>2004</v>
      </c>
      <c r="G707" t="s">
        <v>380</v>
      </c>
      <c r="H707">
        <v>219</v>
      </c>
      <c r="I707">
        <v>331090</v>
      </c>
      <c r="J707" t="s">
        <v>30</v>
      </c>
      <c r="K707" s="26" t="s">
        <v>374</v>
      </c>
      <c r="L707" t="b">
        <v>1</v>
      </c>
      <c r="M707" s="20" t="s">
        <v>1116</v>
      </c>
      <c r="N707" s="26">
        <v>2</v>
      </c>
      <c r="O707" t="s">
        <v>375</v>
      </c>
      <c r="P707">
        <v>55.476388900000003</v>
      </c>
      <c r="Q707">
        <v>-133.14833329999999</v>
      </c>
      <c r="S707" t="s">
        <v>21</v>
      </c>
      <c r="T707" s="40">
        <v>0.18498333333333328</v>
      </c>
      <c r="U707" s="40">
        <v>0.14359166666666667</v>
      </c>
      <c r="V707">
        <v>703.58503324999981</v>
      </c>
      <c r="W707">
        <v>3803.5050000000001</v>
      </c>
      <c r="X707">
        <v>642</v>
      </c>
      <c r="Y707">
        <v>786.47791474999974</v>
      </c>
      <c r="Z707">
        <v>4251.6149999999998</v>
      </c>
      <c r="AA707">
        <v>282</v>
      </c>
      <c r="AI707">
        <v>1091.145</v>
      </c>
      <c r="AJ707">
        <v>46</v>
      </c>
      <c r="AK707">
        <v>866.68299999999999</v>
      </c>
      <c r="AL707">
        <v>28</v>
      </c>
      <c r="AM707">
        <v>0</v>
      </c>
      <c r="AN707">
        <v>0</v>
      </c>
      <c r="AO707" s="30">
        <v>362.16554953333321</v>
      </c>
      <c r="AP707" s="30">
        <v>1957.828</v>
      </c>
      <c r="AQ707" s="30">
        <v>74</v>
      </c>
      <c r="AR707">
        <v>1852.2284975333328</v>
      </c>
      <c r="AS707" s="20">
        <v>10012.948</v>
      </c>
      <c r="AT707">
        <v>993</v>
      </c>
      <c r="AU707">
        <v>12</v>
      </c>
      <c r="AV707" t="s">
        <v>1510</v>
      </c>
    </row>
    <row r="708" spans="1:48" hidden="1" x14ac:dyDescent="0.25">
      <c r="A708" t="s">
        <v>861</v>
      </c>
      <c r="B708" t="s">
        <v>213</v>
      </c>
      <c r="C708" t="s">
        <v>213</v>
      </c>
      <c r="D708" t="s">
        <v>862</v>
      </c>
      <c r="E708" s="31" t="s">
        <v>863</v>
      </c>
      <c r="F708">
        <v>2004</v>
      </c>
      <c r="G708" t="s">
        <v>858</v>
      </c>
      <c r="H708">
        <v>12485</v>
      </c>
      <c r="I708">
        <v>332240</v>
      </c>
      <c r="J708" t="s">
        <v>211</v>
      </c>
      <c r="K708" s="26" t="s">
        <v>374</v>
      </c>
      <c r="L708" t="b">
        <v>1</v>
      </c>
      <c r="M708" s="20" t="s">
        <v>1119</v>
      </c>
      <c r="N708" s="26">
        <v>343</v>
      </c>
      <c r="O708" t="s">
        <v>375</v>
      </c>
      <c r="P708">
        <v>61.87</v>
      </c>
      <c r="Q708">
        <v>-158.1108333</v>
      </c>
      <c r="S708" t="s">
        <v>21</v>
      </c>
      <c r="T708" s="40">
        <v>0.67625000000000013</v>
      </c>
      <c r="U708" s="40">
        <v>0.37870833333333337</v>
      </c>
      <c r="V708">
        <v>81.071555000000032</v>
      </c>
      <c r="W708">
        <v>119.88400000000001</v>
      </c>
      <c r="X708">
        <v>35</v>
      </c>
      <c r="Y708">
        <v>44.251095000000014</v>
      </c>
      <c r="Z708">
        <v>65.436000000000007</v>
      </c>
      <c r="AA708">
        <v>8</v>
      </c>
      <c r="AI708">
        <v>34.830999999999996</v>
      </c>
      <c r="AJ708">
        <v>4</v>
      </c>
      <c r="AK708">
        <v>14.005000000000001</v>
      </c>
      <c r="AL708">
        <v>2</v>
      </c>
      <c r="AM708">
        <v>1.0110000000000001</v>
      </c>
      <c r="AN708">
        <v>1</v>
      </c>
      <c r="AO708" s="30">
        <v>33.025345000000009</v>
      </c>
      <c r="AP708" s="30">
        <v>48.835999999999999</v>
      </c>
      <c r="AQ708" s="30">
        <v>6</v>
      </c>
      <c r="AR708">
        <v>158.34799500000005</v>
      </c>
      <c r="AS708" s="20">
        <v>235.167</v>
      </c>
      <c r="AT708">
        <v>50</v>
      </c>
      <c r="AU708">
        <v>12</v>
      </c>
      <c r="AV708" t="s">
        <v>1510</v>
      </c>
    </row>
    <row r="709" spans="1:48" hidden="1" x14ac:dyDescent="0.25">
      <c r="A709" t="s">
        <v>909</v>
      </c>
      <c r="B709" t="s">
        <v>178</v>
      </c>
      <c r="C709" t="s">
        <v>178</v>
      </c>
      <c r="D709" t="s">
        <v>911</v>
      </c>
      <c r="E709" s="31" t="s">
        <v>912</v>
      </c>
      <c r="F709">
        <v>2004</v>
      </c>
      <c r="G709" t="s">
        <v>910</v>
      </c>
      <c r="H709">
        <v>9416</v>
      </c>
      <c r="I709">
        <v>332060</v>
      </c>
      <c r="J709" t="s">
        <v>177</v>
      </c>
      <c r="K709" s="26" t="s">
        <v>458</v>
      </c>
      <c r="L709" t="b">
        <v>1</v>
      </c>
      <c r="M709" s="20" t="s">
        <v>1116</v>
      </c>
      <c r="N709" s="26">
        <v>369</v>
      </c>
      <c r="O709" t="s">
        <v>375</v>
      </c>
      <c r="P709">
        <v>66.075555600000001</v>
      </c>
      <c r="Q709">
        <v>-162.71722220000001</v>
      </c>
      <c r="S709" t="s">
        <v>21</v>
      </c>
      <c r="T709" s="40">
        <v>0.38499999999999995</v>
      </c>
      <c r="U709" s="40">
        <v>0.25564166666666671</v>
      </c>
      <c r="V709">
        <v>93.471069999999997</v>
      </c>
      <c r="W709">
        <v>242.78200000000001</v>
      </c>
      <c r="X709">
        <v>50</v>
      </c>
      <c r="Y709">
        <v>98.523809999999997</v>
      </c>
      <c r="Z709">
        <v>255.90600000000001</v>
      </c>
      <c r="AA709">
        <v>11</v>
      </c>
      <c r="AI709">
        <v>110.16199999999999</v>
      </c>
      <c r="AJ709">
        <v>11</v>
      </c>
      <c r="AK709">
        <v>41.438000000000009</v>
      </c>
      <c r="AL709">
        <v>5</v>
      </c>
      <c r="AM709">
        <v>10.452999999999999</v>
      </c>
      <c r="AN709">
        <v>3</v>
      </c>
      <c r="AO709" s="30">
        <v>58.365999999999993</v>
      </c>
      <c r="AP709" s="30">
        <v>151.6</v>
      </c>
      <c r="AQ709" s="30">
        <v>16</v>
      </c>
      <c r="AR709">
        <v>250.36087999999998</v>
      </c>
      <c r="AS709" s="20">
        <v>660.7410000000001</v>
      </c>
      <c r="AT709">
        <v>77</v>
      </c>
      <c r="AU709">
        <v>12</v>
      </c>
      <c r="AV709" t="s">
        <v>1510</v>
      </c>
    </row>
    <row r="710" spans="1:48" hidden="1" x14ac:dyDescent="0.25">
      <c r="A710" t="s">
        <v>496</v>
      </c>
      <c r="B710" t="s">
        <v>1171</v>
      </c>
      <c r="C710" t="s">
        <v>246</v>
      </c>
      <c r="D710" t="s">
        <v>498</v>
      </c>
      <c r="E710" s="31" t="s">
        <v>499</v>
      </c>
      <c r="F710">
        <v>2004</v>
      </c>
      <c r="G710" t="s">
        <v>497</v>
      </c>
      <c r="H710">
        <v>13870</v>
      </c>
      <c r="I710">
        <v>332430</v>
      </c>
      <c r="J710" t="s">
        <v>245</v>
      </c>
      <c r="K710" s="26" t="s">
        <v>458</v>
      </c>
      <c r="L710" t="b">
        <v>1</v>
      </c>
      <c r="M710" s="20" t="s">
        <v>1119</v>
      </c>
      <c r="N710" s="26">
        <v>45</v>
      </c>
      <c r="O710" t="s">
        <v>375</v>
      </c>
      <c r="P710">
        <v>59.0397222</v>
      </c>
      <c r="Q710">
        <v>-158.45750000000001</v>
      </c>
      <c r="S710" t="s">
        <v>21</v>
      </c>
      <c r="T710" s="40">
        <v>0.22764999999999999</v>
      </c>
      <c r="U710" s="40">
        <v>0.14650833333333332</v>
      </c>
      <c r="V710">
        <v>1451.9719608500002</v>
      </c>
      <c r="W710">
        <v>6378.0890000000009</v>
      </c>
      <c r="X710">
        <v>997</v>
      </c>
      <c r="Y710">
        <v>2214.1530392</v>
      </c>
      <c r="Z710">
        <v>9726.1280000000006</v>
      </c>
      <c r="AA710">
        <v>385</v>
      </c>
      <c r="AI710">
        <v>900.22600000000011</v>
      </c>
      <c r="AJ710">
        <v>45</v>
      </c>
      <c r="AK710">
        <v>783.00300000000004</v>
      </c>
      <c r="AL710">
        <v>46</v>
      </c>
      <c r="AM710">
        <v>0</v>
      </c>
      <c r="AN710">
        <v>0</v>
      </c>
      <c r="AO710" s="30">
        <v>383.18708185000003</v>
      </c>
      <c r="AP710" s="30">
        <v>1683.2290000000003</v>
      </c>
      <c r="AQ710" s="30">
        <v>91</v>
      </c>
      <c r="AR710">
        <v>4049.3120819000005</v>
      </c>
      <c r="AS710" s="20">
        <v>17787.446</v>
      </c>
      <c r="AT710">
        <v>1467</v>
      </c>
      <c r="AU710">
        <v>12</v>
      </c>
      <c r="AV710" t="s">
        <v>1510</v>
      </c>
    </row>
    <row r="711" spans="1:48" hidden="1" x14ac:dyDescent="0.25">
      <c r="A711" t="s">
        <v>925</v>
      </c>
      <c r="B711" t="s">
        <v>143</v>
      </c>
      <c r="C711" t="s">
        <v>143</v>
      </c>
      <c r="D711" t="s">
        <v>927</v>
      </c>
      <c r="E711" s="31" t="s">
        <v>928</v>
      </c>
      <c r="F711">
        <v>2004</v>
      </c>
      <c r="G711" t="s">
        <v>926</v>
      </c>
      <c r="H711" t="s">
        <v>582</v>
      </c>
      <c r="I711">
        <v>331930</v>
      </c>
      <c r="J711" t="s">
        <v>142</v>
      </c>
      <c r="K711" s="26" t="s">
        <v>458</v>
      </c>
      <c r="L711" t="b">
        <v>1</v>
      </c>
      <c r="M711" s="20" t="s">
        <v>1118</v>
      </c>
      <c r="N711" s="26">
        <v>383</v>
      </c>
      <c r="O711" t="s">
        <v>375</v>
      </c>
      <c r="P711">
        <v>65.753765200000004</v>
      </c>
      <c r="Q711">
        <v>-168.92314999999999</v>
      </c>
      <c r="S711" t="s">
        <v>21</v>
      </c>
      <c r="T711" s="40">
        <v>0.5</v>
      </c>
      <c r="U711" s="40">
        <v>0.25989166666666663</v>
      </c>
      <c r="V711">
        <v>68.957999999999998</v>
      </c>
      <c r="W711">
        <v>137.916</v>
      </c>
      <c r="X711">
        <v>43</v>
      </c>
      <c r="Y711">
        <v>117.4135</v>
      </c>
      <c r="Z711">
        <v>234.827</v>
      </c>
      <c r="AA711">
        <v>12</v>
      </c>
      <c r="AI711">
        <v>51.792000000000002</v>
      </c>
      <c r="AJ711">
        <v>6</v>
      </c>
      <c r="AK711">
        <v>7.69</v>
      </c>
      <c r="AL711">
        <v>2</v>
      </c>
      <c r="AM711">
        <v>24.480999999999998</v>
      </c>
      <c r="AN711">
        <v>2</v>
      </c>
      <c r="AO711" s="30">
        <v>29.741</v>
      </c>
      <c r="AP711" s="30">
        <v>59.481999999999999</v>
      </c>
      <c r="AQ711" s="30">
        <v>8</v>
      </c>
      <c r="AR711">
        <v>216.11249999999998</v>
      </c>
      <c r="AS711" s="20">
        <v>456.70600000000002</v>
      </c>
      <c r="AT711">
        <v>63</v>
      </c>
      <c r="AU711">
        <v>12</v>
      </c>
      <c r="AV711" t="s">
        <v>1510</v>
      </c>
    </row>
    <row r="712" spans="1:48" hidden="1" x14ac:dyDescent="0.25">
      <c r="A712" t="s">
        <v>442</v>
      </c>
      <c r="B712" t="s">
        <v>1142</v>
      </c>
      <c r="C712" t="s">
        <v>443</v>
      </c>
      <c r="D712" t="s">
        <v>441</v>
      </c>
      <c r="E712" s="31" t="s">
        <v>439</v>
      </c>
      <c r="F712">
        <v>2004</v>
      </c>
      <c r="G712" t="s">
        <v>380</v>
      </c>
      <c r="H712">
        <v>219</v>
      </c>
      <c r="I712">
        <v>331100</v>
      </c>
      <c r="J712" t="s">
        <v>30</v>
      </c>
      <c r="K712" s="26" t="s">
        <v>374</v>
      </c>
      <c r="L712" t="b">
        <v>1</v>
      </c>
      <c r="M712" s="20" t="s">
        <v>1116</v>
      </c>
      <c r="N712" s="26">
        <v>2</v>
      </c>
      <c r="O712" t="s">
        <v>375</v>
      </c>
      <c r="P712">
        <v>63.661388899999999</v>
      </c>
      <c r="Q712">
        <v>-144.06444440000001</v>
      </c>
      <c r="S712" t="s">
        <v>21</v>
      </c>
      <c r="T712" s="40">
        <v>0.24049166666666669</v>
      </c>
      <c r="U712" s="40">
        <v>0.16173333333333334</v>
      </c>
      <c r="V712">
        <v>32.190290566666668</v>
      </c>
      <c r="W712">
        <v>133.852</v>
      </c>
      <c r="X712">
        <v>31</v>
      </c>
      <c r="Y712">
        <v>25.968771150000002</v>
      </c>
      <c r="Z712">
        <v>107.982</v>
      </c>
      <c r="AA712">
        <v>16</v>
      </c>
      <c r="AI712">
        <v>32.385999999999996</v>
      </c>
      <c r="AJ712">
        <v>1</v>
      </c>
      <c r="AK712">
        <v>81.212000000000003</v>
      </c>
      <c r="AL712">
        <v>5</v>
      </c>
      <c r="AM712">
        <v>0</v>
      </c>
      <c r="AN712">
        <v>0</v>
      </c>
      <c r="AO712" s="30">
        <v>27.319372350000002</v>
      </c>
      <c r="AP712" s="30">
        <v>113.598</v>
      </c>
      <c r="AQ712" s="30">
        <v>6</v>
      </c>
      <c r="AR712">
        <v>85.478434066666665</v>
      </c>
      <c r="AS712" s="20">
        <v>355.43200000000002</v>
      </c>
      <c r="AT712">
        <v>51</v>
      </c>
      <c r="AU712">
        <v>10</v>
      </c>
      <c r="AV712" t="s">
        <v>1510</v>
      </c>
    </row>
    <row r="713" spans="1:48" hidden="1" x14ac:dyDescent="0.25">
      <c r="A713" t="s">
        <v>392</v>
      </c>
      <c r="B713" t="s">
        <v>1145</v>
      </c>
      <c r="C713" t="s">
        <v>36</v>
      </c>
      <c r="D713" t="s">
        <v>393</v>
      </c>
      <c r="E713" s="31" t="s">
        <v>394</v>
      </c>
      <c r="F713">
        <v>2004</v>
      </c>
      <c r="G713" t="s">
        <v>380</v>
      </c>
      <c r="H713">
        <v>219</v>
      </c>
      <c r="I713">
        <v>331110</v>
      </c>
      <c r="J713" t="s">
        <v>30</v>
      </c>
      <c r="K713" s="26" t="s">
        <v>374</v>
      </c>
      <c r="L713" t="b">
        <v>1</v>
      </c>
      <c r="M713" s="20" t="s">
        <v>1116</v>
      </c>
      <c r="N713" s="26">
        <v>2</v>
      </c>
      <c r="O713" t="s">
        <v>375</v>
      </c>
      <c r="P713">
        <v>64.788055600000007</v>
      </c>
      <c r="Q713">
        <v>-141.19999999999999</v>
      </c>
      <c r="S713" t="s">
        <v>21</v>
      </c>
      <c r="T713" s="40">
        <v>0.3974166666666667</v>
      </c>
      <c r="U713" s="40">
        <v>0.20749999999999999</v>
      </c>
      <c r="V713">
        <v>150.00968983333334</v>
      </c>
      <c r="W713">
        <v>377.46199999999999</v>
      </c>
      <c r="X713">
        <v>157</v>
      </c>
      <c r="Y713">
        <v>50.159944583333335</v>
      </c>
      <c r="Z713">
        <v>126.21499999999999</v>
      </c>
      <c r="AA713">
        <v>29</v>
      </c>
      <c r="AI713">
        <v>22.254999999999995</v>
      </c>
      <c r="AJ713">
        <v>9</v>
      </c>
      <c r="AK713">
        <v>193.56299999999999</v>
      </c>
      <c r="AL713">
        <v>12</v>
      </c>
      <c r="AM713">
        <v>0</v>
      </c>
      <c r="AN713">
        <v>0</v>
      </c>
      <c r="AO713" s="30">
        <v>85.769670166666671</v>
      </c>
      <c r="AP713" s="30">
        <v>215.81799999999998</v>
      </c>
      <c r="AQ713" s="30">
        <v>21</v>
      </c>
      <c r="AR713">
        <v>285.93930458333335</v>
      </c>
      <c r="AS713" s="20">
        <v>719.495</v>
      </c>
      <c r="AT713">
        <v>206</v>
      </c>
      <c r="AU713">
        <v>12</v>
      </c>
      <c r="AV713" t="s">
        <v>1510</v>
      </c>
    </row>
    <row r="714" spans="1:48" hidden="1" x14ac:dyDescent="0.25">
      <c r="A714" t="s">
        <v>578</v>
      </c>
      <c r="B714" t="s">
        <v>56</v>
      </c>
      <c r="C714" t="s">
        <v>56</v>
      </c>
      <c r="D714" t="s">
        <v>579</v>
      </c>
      <c r="E714" s="31" t="s">
        <v>580</v>
      </c>
      <c r="F714">
        <v>2004</v>
      </c>
      <c r="G714" t="s">
        <v>563</v>
      </c>
      <c r="H714">
        <v>221</v>
      </c>
      <c r="I714">
        <v>331290</v>
      </c>
      <c r="J714" t="s">
        <v>50</v>
      </c>
      <c r="K714" s="26" t="s">
        <v>458</v>
      </c>
      <c r="L714" t="b">
        <v>1</v>
      </c>
      <c r="M714" s="20" t="s">
        <v>1119</v>
      </c>
      <c r="N714" s="26">
        <v>169</v>
      </c>
      <c r="O714" t="s">
        <v>375</v>
      </c>
      <c r="P714">
        <v>60.218888900000003</v>
      </c>
      <c r="Q714">
        <v>-162.02444439999999</v>
      </c>
      <c r="S714" t="s">
        <v>21</v>
      </c>
      <c r="T714" s="40">
        <v>0.41980000000000001</v>
      </c>
      <c r="U714" s="40">
        <v>0.2349583333333333</v>
      </c>
      <c r="V714">
        <v>146.70204860000001</v>
      </c>
      <c r="W714">
        <v>349.45699999999999</v>
      </c>
      <c r="X714">
        <v>100</v>
      </c>
      <c r="Y714">
        <v>87.889327999999992</v>
      </c>
      <c r="Z714">
        <v>209.35999999999999</v>
      </c>
      <c r="AA714">
        <v>12</v>
      </c>
      <c r="AI714">
        <v>105.72500000000001</v>
      </c>
      <c r="AJ714">
        <v>10</v>
      </c>
      <c r="AK714">
        <v>5.9829999999999997</v>
      </c>
      <c r="AL714">
        <v>2</v>
      </c>
      <c r="AM714">
        <v>0</v>
      </c>
      <c r="AN714">
        <v>0</v>
      </c>
      <c r="AO714" s="30">
        <v>46.895018400000005</v>
      </c>
      <c r="AP714" s="30">
        <v>111.70800000000001</v>
      </c>
      <c r="AQ714" s="30">
        <v>12</v>
      </c>
      <c r="AR714">
        <v>281.48639500000002</v>
      </c>
      <c r="AS714" s="20">
        <v>670.52500000000009</v>
      </c>
      <c r="AT714">
        <v>121</v>
      </c>
      <c r="AU714">
        <v>12</v>
      </c>
      <c r="AV714" t="s">
        <v>1510</v>
      </c>
    </row>
    <row r="715" spans="1:48" hidden="1" x14ac:dyDescent="0.25">
      <c r="A715" t="s">
        <v>823</v>
      </c>
      <c r="B715" t="s">
        <v>145</v>
      </c>
      <c r="C715" t="s">
        <v>145</v>
      </c>
      <c r="D715" t="s">
        <v>825</v>
      </c>
      <c r="E715" s="31" t="s">
        <v>826</v>
      </c>
      <c r="F715">
        <v>2004</v>
      </c>
      <c r="G715" t="s">
        <v>824</v>
      </c>
      <c r="H715">
        <v>5553</v>
      </c>
      <c r="I715">
        <v>331940</v>
      </c>
      <c r="J715" t="s">
        <v>144</v>
      </c>
      <c r="K715" s="26" t="s">
        <v>458</v>
      </c>
      <c r="L715" t="b">
        <v>1</v>
      </c>
      <c r="M715" s="20" t="s">
        <v>1118</v>
      </c>
      <c r="N715" s="26">
        <v>320</v>
      </c>
      <c r="O715" t="s">
        <v>375</v>
      </c>
      <c r="P715">
        <v>58.215555600000002</v>
      </c>
      <c r="Q715">
        <v>-157.37583330000001</v>
      </c>
      <c r="S715" t="s">
        <v>21</v>
      </c>
      <c r="T715" s="40">
        <v>0.55901666666666661</v>
      </c>
      <c r="U715" s="40">
        <v>0.32411666666666666</v>
      </c>
      <c r="V715">
        <v>78.949364816666659</v>
      </c>
      <c r="W715">
        <v>141.22900000000001</v>
      </c>
      <c r="X715">
        <v>81</v>
      </c>
      <c r="Y715">
        <v>202.92864016666661</v>
      </c>
      <c r="Z715">
        <v>363.00999999999993</v>
      </c>
      <c r="AA715">
        <v>20</v>
      </c>
      <c r="AI715">
        <v>102.84699999999998</v>
      </c>
      <c r="AJ715">
        <v>22</v>
      </c>
      <c r="AK715">
        <v>22.492000000000001</v>
      </c>
      <c r="AL715">
        <v>2</v>
      </c>
      <c r="AM715">
        <v>10.870000000000001</v>
      </c>
      <c r="AN715">
        <v>1</v>
      </c>
      <c r="AO715" s="30">
        <v>70.066589983333316</v>
      </c>
      <c r="AP715" s="30">
        <v>125.33899999999998</v>
      </c>
      <c r="AQ715" s="30">
        <v>24</v>
      </c>
      <c r="AR715">
        <v>351.94459496666661</v>
      </c>
      <c r="AS715" s="20">
        <v>640.44799999999998</v>
      </c>
      <c r="AT715">
        <v>125</v>
      </c>
      <c r="AU715">
        <v>12</v>
      </c>
      <c r="AV715" t="s">
        <v>1510</v>
      </c>
    </row>
    <row r="716" spans="1:48" hidden="1" x14ac:dyDescent="0.25">
      <c r="A716" t="s">
        <v>581</v>
      </c>
      <c r="B716" t="s">
        <v>57</v>
      </c>
      <c r="C716" t="s">
        <v>57</v>
      </c>
      <c r="D716" t="s">
        <v>583</v>
      </c>
      <c r="E716" s="31" t="s">
        <v>584</v>
      </c>
      <c r="F716">
        <v>2004</v>
      </c>
      <c r="G716" t="s">
        <v>1063</v>
      </c>
      <c r="H716" t="s">
        <v>582</v>
      </c>
      <c r="I716">
        <v>331950</v>
      </c>
      <c r="J716" t="s">
        <v>1064</v>
      </c>
      <c r="K716" s="26" t="s">
        <v>458</v>
      </c>
      <c r="L716" t="b">
        <v>1</v>
      </c>
      <c r="M716" s="20" t="s">
        <v>1116</v>
      </c>
      <c r="N716" s="26">
        <v>688</v>
      </c>
      <c r="O716" t="s">
        <v>489</v>
      </c>
      <c r="P716">
        <v>59.349722200000002</v>
      </c>
      <c r="Q716">
        <v>-157.47527779999999</v>
      </c>
      <c r="S716" t="s">
        <v>21</v>
      </c>
      <c r="T716" s="40">
        <v>0.5</v>
      </c>
      <c r="U716" s="40">
        <v>0.29380833333333328</v>
      </c>
      <c r="V716">
        <v>77.424999999999997</v>
      </c>
      <c r="W716">
        <v>154.85</v>
      </c>
      <c r="X716">
        <v>63</v>
      </c>
      <c r="Y716">
        <v>86.465500000000006</v>
      </c>
      <c r="Z716">
        <v>172.93100000000001</v>
      </c>
      <c r="AA716">
        <v>12</v>
      </c>
      <c r="AI716">
        <v>48.452999999999989</v>
      </c>
      <c r="AJ716">
        <v>7</v>
      </c>
      <c r="AK716">
        <v>0</v>
      </c>
      <c r="AL716">
        <v>0</v>
      </c>
      <c r="AM716">
        <v>0</v>
      </c>
      <c r="AN716">
        <v>0</v>
      </c>
      <c r="AO716" s="30">
        <v>24.226499999999994</v>
      </c>
      <c r="AP716" s="30">
        <v>48.452999999999989</v>
      </c>
      <c r="AQ716" s="30">
        <v>7</v>
      </c>
      <c r="AR716">
        <v>188.11700000000002</v>
      </c>
      <c r="AS716" s="20">
        <v>376.23400000000004</v>
      </c>
      <c r="AT716">
        <v>82</v>
      </c>
      <c r="AU716">
        <v>12</v>
      </c>
      <c r="AV716" t="s">
        <v>1510</v>
      </c>
    </row>
    <row r="717" spans="1:48" hidden="1" x14ac:dyDescent="0.25">
      <c r="A717" t="s">
        <v>1065</v>
      </c>
      <c r="B717" t="s">
        <v>147</v>
      </c>
      <c r="C717" t="s">
        <v>147</v>
      </c>
      <c r="D717" t="s">
        <v>1067</v>
      </c>
      <c r="E717" s="31" t="s">
        <v>1068</v>
      </c>
      <c r="F717">
        <v>2004</v>
      </c>
      <c r="G717" t="s">
        <v>1066</v>
      </c>
      <c r="H717">
        <v>5721</v>
      </c>
      <c r="I717">
        <v>331960</v>
      </c>
      <c r="J717" t="s">
        <v>146</v>
      </c>
      <c r="K717" s="26" t="s">
        <v>458</v>
      </c>
      <c r="L717" t="b">
        <v>1</v>
      </c>
      <c r="M717" s="20" t="s">
        <v>1119</v>
      </c>
      <c r="N717" s="26">
        <v>701</v>
      </c>
      <c r="O717" t="s">
        <v>375</v>
      </c>
      <c r="P717">
        <v>58.194444400000002</v>
      </c>
      <c r="Q717">
        <v>-136.34333330000001</v>
      </c>
      <c r="S717" t="s">
        <v>21</v>
      </c>
      <c r="T717" s="40">
        <v>0.33505000000000001</v>
      </c>
      <c r="U717" s="40">
        <v>0.20615833333333333</v>
      </c>
      <c r="V717">
        <v>28.769403300000008</v>
      </c>
      <c r="W717">
        <v>85.866000000000014</v>
      </c>
      <c r="X717">
        <v>37</v>
      </c>
      <c r="Y717">
        <v>69.865966199999988</v>
      </c>
      <c r="Z717">
        <v>208.52399999999997</v>
      </c>
      <c r="AA717">
        <v>32</v>
      </c>
      <c r="AI717">
        <v>22.341999999999999</v>
      </c>
      <c r="AJ717">
        <v>7</v>
      </c>
      <c r="AK717">
        <v>2.2050000000000001</v>
      </c>
      <c r="AL717">
        <v>1</v>
      </c>
      <c r="AM717">
        <v>0</v>
      </c>
      <c r="AN717">
        <v>0</v>
      </c>
      <c r="AO717" s="30">
        <v>8.2244723499999992</v>
      </c>
      <c r="AP717" s="30">
        <v>24.546999999999997</v>
      </c>
      <c r="AQ717" s="30">
        <v>8</v>
      </c>
      <c r="AR717">
        <v>106.85984185</v>
      </c>
      <c r="AS717" s="20">
        <v>318.93700000000001</v>
      </c>
      <c r="AT717">
        <v>74</v>
      </c>
      <c r="AU717">
        <v>12</v>
      </c>
      <c r="AV717" t="s">
        <v>1510</v>
      </c>
    </row>
    <row r="718" spans="1:48" hidden="1" x14ac:dyDescent="0.25">
      <c r="A718" t="s">
        <v>585</v>
      </c>
      <c r="B718" t="s">
        <v>58</v>
      </c>
      <c r="C718" t="s">
        <v>58</v>
      </c>
      <c r="D718" t="s">
        <v>586</v>
      </c>
      <c r="E718" s="31" t="s">
        <v>587</v>
      </c>
      <c r="F718">
        <v>2004</v>
      </c>
      <c r="G718" t="s">
        <v>563</v>
      </c>
      <c r="H718">
        <v>221</v>
      </c>
      <c r="I718">
        <v>331300</v>
      </c>
      <c r="J718" t="s">
        <v>50</v>
      </c>
      <c r="K718" s="26" t="s">
        <v>458</v>
      </c>
      <c r="L718" t="b">
        <v>1</v>
      </c>
      <c r="M718" s="20" t="s">
        <v>1119</v>
      </c>
      <c r="N718" s="26">
        <v>169</v>
      </c>
      <c r="O718" t="s">
        <v>375</v>
      </c>
      <c r="P718">
        <v>64.617500000000007</v>
      </c>
      <c r="Q718">
        <v>-162.2605556</v>
      </c>
      <c r="S718" t="s">
        <v>21</v>
      </c>
      <c r="T718" s="40">
        <v>0.41880833333333328</v>
      </c>
      <c r="U718" s="40">
        <v>0.23481666666666665</v>
      </c>
      <c r="V718">
        <v>188.99312373333331</v>
      </c>
      <c r="W718">
        <v>451.26400000000001</v>
      </c>
      <c r="X718">
        <v>101</v>
      </c>
      <c r="Y718">
        <v>215.06436129166664</v>
      </c>
      <c r="Z718">
        <v>513.51499999999999</v>
      </c>
      <c r="AA718">
        <v>18</v>
      </c>
      <c r="AI718">
        <v>143.048</v>
      </c>
      <c r="AJ718">
        <v>13</v>
      </c>
      <c r="AK718">
        <v>32.564</v>
      </c>
      <c r="AL718">
        <v>4</v>
      </c>
      <c r="AM718">
        <v>0</v>
      </c>
      <c r="AN718">
        <v>0</v>
      </c>
      <c r="AO718" s="30">
        <v>73.547769033333324</v>
      </c>
      <c r="AP718" s="30">
        <v>175.61199999999999</v>
      </c>
      <c r="AQ718" s="30">
        <v>17</v>
      </c>
      <c r="AR718">
        <v>477.60525405833323</v>
      </c>
      <c r="AS718" s="20">
        <v>1140.3910000000001</v>
      </c>
      <c r="AT718">
        <v>133</v>
      </c>
      <c r="AU718">
        <v>12</v>
      </c>
      <c r="AV718" t="s">
        <v>1510</v>
      </c>
    </row>
    <row r="719" spans="1:48" hidden="1" x14ac:dyDescent="0.25">
      <c r="A719" t="s">
        <v>590</v>
      </c>
      <c r="B719" t="s">
        <v>59</v>
      </c>
      <c r="C719" t="s">
        <v>59</v>
      </c>
      <c r="D719" t="s">
        <v>591</v>
      </c>
      <c r="E719" s="31" t="s">
        <v>589</v>
      </c>
      <c r="F719">
        <v>2004</v>
      </c>
      <c r="G719" t="s">
        <v>563</v>
      </c>
      <c r="H719">
        <v>221</v>
      </c>
      <c r="I719">
        <v>331310</v>
      </c>
      <c r="J719" t="s">
        <v>50</v>
      </c>
      <c r="K719" s="26" t="s">
        <v>458</v>
      </c>
      <c r="L719" t="b">
        <v>1</v>
      </c>
      <c r="M719" s="20" t="s">
        <v>1119</v>
      </c>
      <c r="N719" s="26">
        <v>169</v>
      </c>
      <c r="O719" t="s">
        <v>375</v>
      </c>
      <c r="P719">
        <v>62.777777800000003</v>
      </c>
      <c r="Q719">
        <v>-164.52305559999999</v>
      </c>
      <c r="S719" t="s">
        <v>21</v>
      </c>
      <c r="T719" s="40">
        <v>0.42050833333333332</v>
      </c>
      <c r="U719" s="40">
        <v>0.23527499999999998</v>
      </c>
      <c r="V719">
        <v>435.86740020833327</v>
      </c>
      <c r="W719">
        <v>1036.5249999999999</v>
      </c>
      <c r="X719">
        <v>239</v>
      </c>
      <c r="Y719">
        <v>424.12933059166664</v>
      </c>
      <c r="Z719">
        <v>1008.611</v>
      </c>
      <c r="AA719">
        <v>24</v>
      </c>
      <c r="AI719">
        <v>579.58899999999994</v>
      </c>
      <c r="AJ719">
        <v>20</v>
      </c>
      <c r="AK719">
        <v>101.55600000000001</v>
      </c>
      <c r="AL719">
        <v>10</v>
      </c>
      <c r="AM719">
        <v>0</v>
      </c>
      <c r="AN719">
        <v>0</v>
      </c>
      <c r="AO719" s="30">
        <v>286.42714870833333</v>
      </c>
      <c r="AP719" s="30">
        <v>681.14499999999998</v>
      </c>
      <c r="AQ719" s="30">
        <v>30</v>
      </c>
      <c r="AR719">
        <v>1146.4238795083334</v>
      </c>
      <c r="AS719" s="20">
        <v>2726.2809999999999</v>
      </c>
      <c r="AT719">
        <v>284</v>
      </c>
      <c r="AU719">
        <v>12</v>
      </c>
      <c r="AV719" t="s">
        <v>1510</v>
      </c>
    </row>
    <row r="720" spans="1:48" hidden="1" x14ac:dyDescent="0.25">
      <c r="A720" t="s">
        <v>979</v>
      </c>
      <c r="B720" t="s">
        <v>149</v>
      </c>
      <c r="C720" t="s">
        <v>149</v>
      </c>
      <c r="D720" t="s">
        <v>981</v>
      </c>
      <c r="E720" s="31" t="s">
        <v>982</v>
      </c>
      <c r="F720">
        <v>2004</v>
      </c>
      <c r="G720" t="s">
        <v>980</v>
      </c>
      <c r="H720" t="s">
        <v>582</v>
      </c>
      <c r="I720">
        <v>331970</v>
      </c>
      <c r="J720" t="s">
        <v>148</v>
      </c>
      <c r="K720" s="26" t="s">
        <v>458</v>
      </c>
      <c r="L720" t="b">
        <v>1</v>
      </c>
      <c r="M720" s="20" t="s">
        <v>1118</v>
      </c>
      <c r="N720" s="26">
        <v>442</v>
      </c>
      <c r="O720" t="s">
        <v>375</v>
      </c>
      <c r="P720">
        <v>54.850833299999998</v>
      </c>
      <c r="Q720">
        <v>-163.41499999999999</v>
      </c>
      <c r="S720" t="s">
        <v>21</v>
      </c>
      <c r="T720" s="40">
        <v>0.43046666666666661</v>
      </c>
      <c r="U720" s="40">
        <v>0.32156666666666661</v>
      </c>
      <c r="V720">
        <v>34.799786266666658</v>
      </c>
      <c r="W720">
        <v>80.841999999999985</v>
      </c>
      <c r="X720">
        <v>28</v>
      </c>
      <c r="Y720">
        <v>62.42197133333331</v>
      </c>
      <c r="Z720">
        <v>145.00999999999996</v>
      </c>
      <c r="AA720">
        <v>12</v>
      </c>
      <c r="AI720">
        <v>53.122</v>
      </c>
      <c r="AJ720">
        <v>10</v>
      </c>
      <c r="AK720">
        <v>3.601</v>
      </c>
      <c r="AL720">
        <v>1</v>
      </c>
      <c r="AM720">
        <v>15.178000000000003</v>
      </c>
      <c r="AN720">
        <v>5</v>
      </c>
      <c r="AO720" s="30">
        <v>24.417360733333329</v>
      </c>
      <c r="AP720" s="30">
        <v>56.722999999999999</v>
      </c>
      <c r="AQ720" s="30">
        <v>11</v>
      </c>
      <c r="AR720">
        <v>121.6391183333333</v>
      </c>
      <c r="AS720" s="20">
        <v>297.75299999999999</v>
      </c>
      <c r="AT720">
        <v>55</v>
      </c>
      <c r="AU720">
        <v>12</v>
      </c>
      <c r="AV720" t="s">
        <v>1510</v>
      </c>
    </row>
    <row r="721" spans="1:48" hidden="1" x14ac:dyDescent="0.25">
      <c r="A721" t="s">
        <v>509</v>
      </c>
      <c r="B721" t="s">
        <v>164</v>
      </c>
      <c r="C721" t="s">
        <v>164</v>
      </c>
      <c r="D721" t="s">
        <v>511</v>
      </c>
      <c r="E721" s="31" t="s">
        <v>512</v>
      </c>
      <c r="F721">
        <v>2004</v>
      </c>
      <c r="G721" t="s">
        <v>510</v>
      </c>
      <c r="H721">
        <v>7833</v>
      </c>
      <c r="I721">
        <v>332020</v>
      </c>
      <c r="J721" t="s">
        <v>163</v>
      </c>
      <c r="K721" s="26" t="s">
        <v>374</v>
      </c>
      <c r="L721" t="b">
        <v>1</v>
      </c>
      <c r="M721" s="20" t="s">
        <v>1116</v>
      </c>
      <c r="N721" s="26">
        <v>63</v>
      </c>
      <c r="O721" t="s">
        <v>375</v>
      </c>
      <c r="P721">
        <v>66.564722200000006</v>
      </c>
      <c r="Q721">
        <v>-145.2738889</v>
      </c>
      <c r="S721" t="s">
        <v>21</v>
      </c>
      <c r="T721" s="40">
        <v>0.34359999999999996</v>
      </c>
      <c r="U721" s="40">
        <v>0.20624166666666668</v>
      </c>
      <c r="V721">
        <v>360.81161120000002</v>
      </c>
      <c r="W721">
        <v>1050.0920000000001</v>
      </c>
      <c r="X721">
        <v>255</v>
      </c>
      <c r="Y721">
        <v>321.77968199999998</v>
      </c>
      <c r="Z721">
        <v>936.495</v>
      </c>
      <c r="AA721">
        <v>63</v>
      </c>
      <c r="AI721">
        <v>202.44800000000001</v>
      </c>
      <c r="AJ721">
        <v>6</v>
      </c>
      <c r="AK721">
        <v>351.38699999999994</v>
      </c>
      <c r="AL721">
        <v>17</v>
      </c>
      <c r="AM721">
        <v>0</v>
      </c>
      <c r="AN721">
        <v>0</v>
      </c>
      <c r="AO721" s="30">
        <v>190.29770599999995</v>
      </c>
      <c r="AP721" s="30">
        <v>553.83499999999992</v>
      </c>
      <c r="AQ721" s="30">
        <v>23</v>
      </c>
      <c r="AR721">
        <v>872.88899919999994</v>
      </c>
      <c r="AS721" s="20">
        <v>2540.4220000000005</v>
      </c>
      <c r="AT721">
        <v>341</v>
      </c>
      <c r="AU721">
        <v>12</v>
      </c>
      <c r="AV721" t="s">
        <v>1510</v>
      </c>
    </row>
    <row r="722" spans="1:48" hidden="1" x14ac:dyDescent="0.25">
      <c r="A722" t="s">
        <v>786</v>
      </c>
      <c r="B722" t="s">
        <v>151</v>
      </c>
      <c r="C722" t="s">
        <v>151</v>
      </c>
      <c r="D722" t="s">
        <v>788</v>
      </c>
      <c r="E722" s="31" t="s">
        <v>789</v>
      </c>
      <c r="F722">
        <v>2004</v>
      </c>
      <c r="G722" t="s">
        <v>787</v>
      </c>
      <c r="H722">
        <v>6915</v>
      </c>
      <c r="I722">
        <v>331990</v>
      </c>
      <c r="J722" t="s">
        <v>150</v>
      </c>
      <c r="K722" s="26" t="s">
        <v>458</v>
      </c>
      <c r="L722" t="b">
        <v>1</v>
      </c>
      <c r="M722" s="20" t="s">
        <v>1118</v>
      </c>
      <c r="N722" s="26">
        <v>274</v>
      </c>
      <c r="O722" t="s">
        <v>375</v>
      </c>
      <c r="P722">
        <v>64.733333299999998</v>
      </c>
      <c r="Q722">
        <v>-156.92750000000001</v>
      </c>
      <c r="S722" t="s">
        <v>21</v>
      </c>
      <c r="T722" s="40">
        <v>0.27250000000000013</v>
      </c>
      <c r="U722" s="40">
        <v>0.19130833333333339</v>
      </c>
      <c r="V722">
        <v>299.11071500000014</v>
      </c>
      <c r="W722">
        <v>1097.654</v>
      </c>
      <c r="X722">
        <v>321</v>
      </c>
      <c r="Y722">
        <v>491.58182500000009</v>
      </c>
      <c r="Z722">
        <v>1803.9699999999996</v>
      </c>
      <c r="AA722">
        <v>80</v>
      </c>
      <c r="AI722">
        <v>602.03699999999992</v>
      </c>
      <c r="AJ722">
        <v>12</v>
      </c>
      <c r="AK722">
        <v>3493.4869999999992</v>
      </c>
      <c r="AL722">
        <v>39</v>
      </c>
      <c r="AM722">
        <v>0</v>
      </c>
      <c r="AN722">
        <v>0</v>
      </c>
      <c r="AO722" s="30">
        <v>1116.0302900000002</v>
      </c>
      <c r="AP722" s="30">
        <v>4095.523999999999</v>
      </c>
      <c r="AQ722" s="30">
        <v>51</v>
      </c>
      <c r="AR722">
        <v>1906.7228300000006</v>
      </c>
      <c r="AS722" s="20">
        <v>6997.1479999999992</v>
      </c>
      <c r="AT722">
        <v>452</v>
      </c>
      <c r="AU722">
        <v>12</v>
      </c>
      <c r="AV722" t="s">
        <v>1510</v>
      </c>
    </row>
    <row r="723" spans="1:48" hidden="1" x14ac:dyDescent="0.25">
      <c r="A723" t="s">
        <v>592</v>
      </c>
      <c r="B723" t="s">
        <v>60</v>
      </c>
      <c r="C723" t="s">
        <v>60</v>
      </c>
      <c r="D723" t="s">
        <v>593</v>
      </c>
      <c r="E723" s="31" t="s">
        <v>594</v>
      </c>
      <c r="F723">
        <v>2004</v>
      </c>
      <c r="G723" t="s">
        <v>563</v>
      </c>
      <c r="H723">
        <v>221</v>
      </c>
      <c r="I723">
        <v>331320</v>
      </c>
      <c r="J723" t="s">
        <v>50</v>
      </c>
      <c r="K723" s="26" t="s">
        <v>458</v>
      </c>
      <c r="L723" t="b">
        <v>1</v>
      </c>
      <c r="M723" s="20" t="s">
        <v>1119</v>
      </c>
      <c r="N723" s="26">
        <v>169</v>
      </c>
      <c r="O723" t="s">
        <v>375</v>
      </c>
      <c r="P723">
        <v>63.779722200000002</v>
      </c>
      <c r="Q723">
        <v>-171.74111110000001</v>
      </c>
      <c r="S723" t="s">
        <v>21</v>
      </c>
      <c r="T723" s="40">
        <v>0.42124166666666668</v>
      </c>
      <c r="U723" s="40">
        <v>0.23521666666666671</v>
      </c>
      <c r="V723">
        <v>308.13322426666667</v>
      </c>
      <c r="W723">
        <v>731.48800000000006</v>
      </c>
      <c r="X723">
        <v>182</v>
      </c>
      <c r="Y723">
        <v>211.97301908333333</v>
      </c>
      <c r="Z723">
        <v>503.21</v>
      </c>
      <c r="AA723">
        <v>15</v>
      </c>
      <c r="AI723">
        <v>205.62199999999996</v>
      </c>
      <c r="AJ723">
        <v>15</v>
      </c>
      <c r="AK723">
        <v>210.614</v>
      </c>
      <c r="AL723">
        <v>7</v>
      </c>
      <c r="AM723">
        <v>0</v>
      </c>
      <c r="AN723">
        <v>0</v>
      </c>
      <c r="AO723" s="30">
        <v>175.33594636666666</v>
      </c>
      <c r="AP723" s="30">
        <v>416.23599999999999</v>
      </c>
      <c r="AQ723" s="30">
        <v>22</v>
      </c>
      <c r="AR723">
        <v>695.44218971666669</v>
      </c>
      <c r="AS723" s="20">
        <v>1650.9339999999997</v>
      </c>
      <c r="AT723">
        <v>217</v>
      </c>
      <c r="AU723">
        <v>12</v>
      </c>
      <c r="AV723" t="s">
        <v>1510</v>
      </c>
    </row>
    <row r="724" spans="1:48" hidden="1" x14ac:dyDescent="0.25">
      <c r="A724" t="s">
        <v>913</v>
      </c>
      <c r="B724" t="s">
        <v>160</v>
      </c>
      <c r="C724" t="s">
        <v>160</v>
      </c>
      <c r="D724" t="s">
        <v>915</v>
      </c>
      <c r="E724" s="31" t="s">
        <v>916</v>
      </c>
      <c r="F724">
        <v>2004</v>
      </c>
      <c r="G724" t="s">
        <v>914</v>
      </c>
      <c r="H724" t="s">
        <v>582</v>
      </c>
      <c r="I724">
        <v>332000</v>
      </c>
      <c r="J724" t="s">
        <v>159</v>
      </c>
      <c r="K724" s="26" t="s">
        <v>458</v>
      </c>
      <c r="L724" t="b">
        <v>1</v>
      </c>
      <c r="M724" s="20" t="s">
        <v>1118</v>
      </c>
      <c r="N724" s="26">
        <v>373</v>
      </c>
      <c r="O724" t="s">
        <v>375</v>
      </c>
      <c r="P724">
        <v>64.5433333</v>
      </c>
      <c r="Q724">
        <v>-163.02916669999999</v>
      </c>
      <c r="S724" t="s">
        <v>21</v>
      </c>
      <c r="T724" s="40">
        <v>0.37999999999999995</v>
      </c>
      <c r="U724" s="40">
        <v>0.20853333333333332</v>
      </c>
      <c r="V724">
        <v>79.695119999999989</v>
      </c>
      <c r="W724">
        <v>209.72399999999999</v>
      </c>
      <c r="X724">
        <v>56</v>
      </c>
      <c r="Y724">
        <v>80.269300000000001</v>
      </c>
      <c r="Z724">
        <v>211.23500000000001</v>
      </c>
      <c r="AA724">
        <v>28</v>
      </c>
      <c r="AI724">
        <v>87.691000000000003</v>
      </c>
      <c r="AJ724">
        <v>10</v>
      </c>
      <c r="AK724">
        <v>27.942</v>
      </c>
      <c r="AL724">
        <v>3</v>
      </c>
      <c r="AM724">
        <v>36.927999999999997</v>
      </c>
      <c r="AN724">
        <v>3</v>
      </c>
      <c r="AO724" s="30">
        <v>43.940539999999999</v>
      </c>
      <c r="AP724" s="30">
        <v>115.63300000000001</v>
      </c>
      <c r="AQ724" s="30">
        <v>13</v>
      </c>
      <c r="AR724">
        <v>203.90495999999999</v>
      </c>
      <c r="AS724" s="20">
        <v>573.52</v>
      </c>
      <c r="AT724">
        <v>98</v>
      </c>
      <c r="AU724">
        <v>12</v>
      </c>
      <c r="AV724" t="s">
        <v>1510</v>
      </c>
    </row>
    <row r="725" spans="1:48" hidden="1" x14ac:dyDescent="0.25">
      <c r="A725" t="s">
        <v>595</v>
      </c>
      <c r="B725" t="s">
        <v>61</v>
      </c>
      <c r="C725" t="s">
        <v>61</v>
      </c>
      <c r="D725" t="s">
        <v>596</v>
      </c>
      <c r="E725" s="31" t="s">
        <v>597</v>
      </c>
      <c r="F725">
        <v>2004</v>
      </c>
      <c r="G725" t="s">
        <v>563</v>
      </c>
      <c r="H725">
        <v>221</v>
      </c>
      <c r="I725">
        <v>331330</v>
      </c>
      <c r="J725" t="s">
        <v>50</v>
      </c>
      <c r="K725" s="26" t="s">
        <v>458</v>
      </c>
      <c r="L725" t="b">
        <v>1</v>
      </c>
      <c r="M725" s="20" t="s">
        <v>1119</v>
      </c>
      <c r="N725" s="26">
        <v>169</v>
      </c>
      <c r="O725" t="s">
        <v>375</v>
      </c>
      <c r="P725">
        <v>59.118888900000002</v>
      </c>
      <c r="Q725">
        <v>-161.58750000000001</v>
      </c>
      <c r="S725" t="s">
        <v>21</v>
      </c>
      <c r="T725" s="40">
        <v>0.43209166666666654</v>
      </c>
      <c r="U725" s="40">
        <v>0.23824999999999999</v>
      </c>
      <c r="V725">
        <v>119.94043692499997</v>
      </c>
      <c r="W725">
        <v>277.58100000000002</v>
      </c>
      <c r="X725">
        <v>90</v>
      </c>
      <c r="Y725">
        <v>106.66658092499999</v>
      </c>
      <c r="Z725">
        <v>246.86100000000005</v>
      </c>
      <c r="AA725">
        <v>6</v>
      </c>
      <c r="AI725">
        <v>133.20299999999997</v>
      </c>
      <c r="AJ725">
        <v>10</v>
      </c>
      <c r="AK725">
        <v>2.2350000000000003</v>
      </c>
      <c r="AL725">
        <v>2</v>
      </c>
      <c r="AM725">
        <v>0</v>
      </c>
      <c r="AN725">
        <v>0</v>
      </c>
      <c r="AO725" s="30">
        <v>58.521631149999976</v>
      </c>
      <c r="AP725" s="30">
        <v>135.43799999999999</v>
      </c>
      <c r="AQ725" s="30">
        <v>12</v>
      </c>
      <c r="AR725">
        <v>285.12864899999994</v>
      </c>
      <c r="AS725" s="20">
        <v>659.88</v>
      </c>
      <c r="AT725">
        <v>106</v>
      </c>
      <c r="AU725">
        <v>12</v>
      </c>
      <c r="AV725" t="s">
        <v>1510</v>
      </c>
    </row>
    <row r="726" spans="1:48" hidden="1" x14ac:dyDescent="0.25">
      <c r="A726" t="s">
        <v>598</v>
      </c>
      <c r="B726" t="s">
        <v>62</v>
      </c>
      <c r="C726" t="s">
        <v>62</v>
      </c>
      <c r="D726" t="s">
        <v>599</v>
      </c>
      <c r="E726" s="31" t="s">
        <v>600</v>
      </c>
      <c r="F726">
        <v>2004</v>
      </c>
      <c r="G726" t="s">
        <v>563</v>
      </c>
      <c r="H726">
        <v>221</v>
      </c>
      <c r="I726">
        <v>331340</v>
      </c>
      <c r="J726" t="s">
        <v>50</v>
      </c>
      <c r="K726" s="26" t="s">
        <v>458</v>
      </c>
      <c r="L726" t="b">
        <v>1</v>
      </c>
      <c r="M726" s="20" t="s">
        <v>1119</v>
      </c>
      <c r="N726" s="26">
        <v>169</v>
      </c>
      <c r="O726" t="s">
        <v>375</v>
      </c>
      <c r="P726">
        <v>62.903611099999999</v>
      </c>
      <c r="Q726">
        <v>-160.06472220000001</v>
      </c>
      <c r="S726" t="s">
        <v>21</v>
      </c>
      <c r="T726" s="40">
        <v>0.44471666666666659</v>
      </c>
      <c r="U726" s="40">
        <v>0.2414583333333333</v>
      </c>
      <c r="V726">
        <v>100.39034033333331</v>
      </c>
      <c r="W726">
        <v>225.73999999999998</v>
      </c>
      <c r="X726">
        <v>69</v>
      </c>
      <c r="Y726">
        <v>80.362969966666668</v>
      </c>
      <c r="Z726">
        <v>180.70600000000002</v>
      </c>
      <c r="AA726">
        <v>10</v>
      </c>
      <c r="AI726">
        <v>137.28900000000002</v>
      </c>
      <c r="AJ726">
        <v>12</v>
      </c>
      <c r="AK726">
        <v>11.387</v>
      </c>
      <c r="AL726">
        <v>2</v>
      </c>
      <c r="AM726">
        <v>0</v>
      </c>
      <c r="AN726">
        <v>0</v>
      </c>
      <c r="AO726" s="30">
        <v>66.118695133333333</v>
      </c>
      <c r="AP726" s="30">
        <v>148.67600000000002</v>
      </c>
      <c r="AQ726" s="30">
        <v>14</v>
      </c>
      <c r="AR726">
        <v>246.8720054333333</v>
      </c>
      <c r="AS726" s="20">
        <v>555.12199999999996</v>
      </c>
      <c r="AT726">
        <v>93</v>
      </c>
      <c r="AU726">
        <v>12</v>
      </c>
      <c r="AV726" t="s">
        <v>1510</v>
      </c>
    </row>
    <row r="727" spans="1:48" hidden="1" x14ac:dyDescent="0.25">
      <c r="A727" t="s">
        <v>395</v>
      </c>
      <c r="B727" t="s">
        <v>162</v>
      </c>
      <c r="C727" t="s">
        <v>162</v>
      </c>
      <c r="D727" t="s">
        <v>396</v>
      </c>
      <c r="E727" s="31" t="s">
        <v>397</v>
      </c>
      <c r="F727">
        <v>2004</v>
      </c>
      <c r="G727" t="s">
        <v>962</v>
      </c>
      <c r="H727">
        <v>7822</v>
      </c>
      <c r="I727">
        <v>332010</v>
      </c>
      <c r="J727" t="s">
        <v>161</v>
      </c>
      <c r="K727" s="26" t="s">
        <v>374</v>
      </c>
      <c r="L727" t="b">
        <v>1</v>
      </c>
      <c r="M727" s="20" t="s">
        <v>1116</v>
      </c>
      <c r="N727" s="26">
        <v>417</v>
      </c>
      <c r="O727" t="s">
        <v>489</v>
      </c>
      <c r="P727">
        <v>58.413333299999998</v>
      </c>
      <c r="Q727">
        <v>-135.7369444</v>
      </c>
      <c r="S727" t="s">
        <v>21</v>
      </c>
      <c r="T727" s="40">
        <v>0.51173333333333326</v>
      </c>
      <c r="U727" s="40">
        <v>0.22864166666666666</v>
      </c>
      <c r="V727">
        <v>458.21012053333322</v>
      </c>
      <c r="W727">
        <v>895.4079999999999</v>
      </c>
      <c r="X727">
        <v>394</v>
      </c>
      <c r="Y727">
        <v>181.48878533333331</v>
      </c>
      <c r="Z727">
        <v>354.65500000000003</v>
      </c>
      <c r="AA727">
        <v>86</v>
      </c>
      <c r="AI727">
        <v>38.253999999999998</v>
      </c>
      <c r="AJ727">
        <v>6</v>
      </c>
      <c r="AK727">
        <v>228.24199999999999</v>
      </c>
      <c r="AL727">
        <v>22</v>
      </c>
      <c r="AM727">
        <v>0</v>
      </c>
      <c r="AN727">
        <v>0</v>
      </c>
      <c r="AO727" s="30">
        <v>136.37488639999998</v>
      </c>
      <c r="AP727" s="30">
        <v>266.49599999999998</v>
      </c>
      <c r="AQ727" s="30">
        <v>28</v>
      </c>
      <c r="AR727">
        <v>776.07379226666649</v>
      </c>
      <c r="AS727" s="20">
        <v>1516.5590000000002</v>
      </c>
      <c r="AT727">
        <v>505</v>
      </c>
      <c r="AU727">
        <v>12</v>
      </c>
      <c r="AV727" t="s">
        <v>1510</v>
      </c>
    </row>
    <row r="728" spans="1:48" hidden="1" x14ac:dyDescent="0.25">
      <c r="A728" t="s">
        <v>401</v>
      </c>
      <c r="B728" t="s">
        <v>1146</v>
      </c>
      <c r="C728" t="s">
        <v>37</v>
      </c>
      <c r="D728" t="s">
        <v>399</v>
      </c>
      <c r="E728" s="31" t="s">
        <v>400</v>
      </c>
      <c r="F728">
        <v>2004</v>
      </c>
      <c r="G728" t="s">
        <v>380</v>
      </c>
      <c r="H728">
        <v>219</v>
      </c>
      <c r="I728">
        <v>331120</v>
      </c>
      <c r="J728" t="s">
        <v>30</v>
      </c>
      <c r="K728" s="26" t="s">
        <v>374</v>
      </c>
      <c r="L728" t="b">
        <v>1</v>
      </c>
      <c r="M728" s="20" t="s">
        <v>1116</v>
      </c>
      <c r="N728" s="26">
        <v>2</v>
      </c>
      <c r="O728" t="s">
        <v>375</v>
      </c>
      <c r="P728">
        <v>59.228588999999999</v>
      </c>
      <c r="Q728">
        <v>-135.44411400000001</v>
      </c>
      <c r="S728" t="s">
        <v>21</v>
      </c>
      <c r="T728" s="40">
        <v>0.17984166666666668</v>
      </c>
      <c r="U728" s="40">
        <v>0.141875</v>
      </c>
      <c r="V728">
        <v>822.11398750833337</v>
      </c>
      <c r="W728">
        <v>4571.3209999999999</v>
      </c>
      <c r="X728">
        <v>917</v>
      </c>
      <c r="Y728">
        <v>939.38154467499999</v>
      </c>
      <c r="Z728">
        <v>5223.3809999999994</v>
      </c>
      <c r="AA728">
        <v>299</v>
      </c>
      <c r="AI728">
        <v>603.98800000000006</v>
      </c>
      <c r="AJ728">
        <v>23</v>
      </c>
      <c r="AK728">
        <v>1188.0620000000001</v>
      </c>
      <c r="AL728">
        <v>22</v>
      </c>
      <c r="AM728">
        <v>0</v>
      </c>
      <c r="AN728">
        <v>0</v>
      </c>
      <c r="AO728" s="30">
        <v>322.28525875000003</v>
      </c>
      <c r="AP728" s="30">
        <v>1792.0500000000002</v>
      </c>
      <c r="AQ728" s="30">
        <v>45</v>
      </c>
      <c r="AR728">
        <v>2083.7807909333333</v>
      </c>
      <c r="AS728" s="20">
        <v>11586.751999999999</v>
      </c>
      <c r="AT728">
        <v>1256</v>
      </c>
      <c r="AU728">
        <v>12</v>
      </c>
      <c r="AV728" t="s">
        <v>1510</v>
      </c>
    </row>
    <row r="729" spans="1:48" hidden="1" x14ac:dyDescent="0.25">
      <c r="A729" t="s">
        <v>402</v>
      </c>
      <c r="B729" t="s">
        <v>38</v>
      </c>
      <c r="C729" t="s">
        <v>38</v>
      </c>
      <c r="D729" t="s">
        <v>403</v>
      </c>
      <c r="E729" s="31" t="s">
        <v>404</v>
      </c>
      <c r="F729">
        <v>2004</v>
      </c>
      <c r="G729" t="s">
        <v>380</v>
      </c>
      <c r="H729">
        <v>219</v>
      </c>
      <c r="I729">
        <v>331130</v>
      </c>
      <c r="J729" t="s">
        <v>30</v>
      </c>
      <c r="K729" s="26" t="s">
        <v>374</v>
      </c>
      <c r="L729" t="b">
        <v>1</v>
      </c>
      <c r="M729" s="20" t="s">
        <v>1116</v>
      </c>
      <c r="N729" s="26">
        <v>2</v>
      </c>
      <c r="O729" t="s">
        <v>375</v>
      </c>
      <c r="P729">
        <v>63.987230799999999</v>
      </c>
      <c r="Q729">
        <v>-144.69983250000001</v>
      </c>
      <c r="S729" t="s">
        <v>21</v>
      </c>
      <c r="T729" s="40">
        <v>0.41234999999999999</v>
      </c>
      <c r="U729" s="40">
        <v>0.20825833333333335</v>
      </c>
      <c r="V729">
        <v>25.769400900000001</v>
      </c>
      <c r="W729">
        <v>62.494</v>
      </c>
      <c r="X729">
        <v>15</v>
      </c>
      <c r="Y729">
        <v>25.162421699999999</v>
      </c>
      <c r="Z729">
        <v>61.021999999999998</v>
      </c>
      <c r="AA729">
        <v>8</v>
      </c>
      <c r="AI729">
        <v>23.31</v>
      </c>
      <c r="AJ729">
        <v>3</v>
      </c>
      <c r="AK729">
        <v>0</v>
      </c>
      <c r="AL729">
        <v>0</v>
      </c>
      <c r="AM729">
        <v>0</v>
      </c>
      <c r="AN729">
        <v>0</v>
      </c>
      <c r="AO729" s="30">
        <v>9.6118784999999995</v>
      </c>
      <c r="AP729" s="30">
        <v>23.31</v>
      </c>
      <c r="AQ729" s="30">
        <v>3</v>
      </c>
      <c r="AR729">
        <v>60.5437011</v>
      </c>
      <c r="AS729" s="20">
        <v>146.82600000000002</v>
      </c>
      <c r="AT729">
        <v>24</v>
      </c>
      <c r="AU729">
        <v>12</v>
      </c>
      <c r="AV729" t="s">
        <v>1510</v>
      </c>
    </row>
    <row r="730" spans="1:48" hidden="1" x14ac:dyDescent="0.25">
      <c r="A730" t="s">
        <v>405</v>
      </c>
      <c r="B730" t="s">
        <v>39</v>
      </c>
      <c r="C730" t="s">
        <v>39</v>
      </c>
      <c r="D730" t="s">
        <v>425</v>
      </c>
      <c r="E730" s="31" t="s">
        <v>422</v>
      </c>
      <c r="F730">
        <v>2004</v>
      </c>
      <c r="G730" t="s">
        <v>380</v>
      </c>
      <c r="H730">
        <v>219</v>
      </c>
      <c r="I730">
        <v>331140</v>
      </c>
      <c r="J730" t="s">
        <v>30</v>
      </c>
      <c r="K730" s="26" t="s">
        <v>374</v>
      </c>
      <c r="L730" t="b">
        <v>1</v>
      </c>
      <c r="M730" s="20" t="s">
        <v>1116</v>
      </c>
      <c r="N730" s="26">
        <v>2</v>
      </c>
      <c r="O730" t="s">
        <v>375</v>
      </c>
      <c r="P730">
        <v>55.556666700000001</v>
      </c>
      <c r="Q730">
        <v>-132.63638889999999</v>
      </c>
      <c r="S730" t="s">
        <v>21</v>
      </c>
      <c r="T730" s="40">
        <v>0.18452499999999997</v>
      </c>
      <c r="U730" s="40">
        <v>0.14313333333333333</v>
      </c>
      <c r="V730">
        <v>76.52436274999998</v>
      </c>
      <c r="W730">
        <v>414.71</v>
      </c>
      <c r="X730">
        <v>102</v>
      </c>
      <c r="Y730">
        <v>16.071573924999996</v>
      </c>
      <c r="Z730">
        <v>87.096999999999994</v>
      </c>
      <c r="AA730">
        <v>11</v>
      </c>
      <c r="AI730">
        <v>2.5579999999999994</v>
      </c>
      <c r="AJ730">
        <v>1</v>
      </c>
      <c r="AK730">
        <v>44.102999999999994</v>
      </c>
      <c r="AL730">
        <v>9</v>
      </c>
      <c r="AM730">
        <v>0</v>
      </c>
      <c r="AN730">
        <v>0</v>
      </c>
      <c r="AO730" s="30">
        <v>8.610121024999998</v>
      </c>
      <c r="AP730" s="30">
        <v>46.660999999999994</v>
      </c>
      <c r="AQ730" s="30">
        <v>10</v>
      </c>
      <c r="AR730">
        <v>101.20605769999997</v>
      </c>
      <c r="AS730" s="20">
        <v>548.46799999999996</v>
      </c>
      <c r="AT730">
        <v>120</v>
      </c>
      <c r="AU730">
        <v>12</v>
      </c>
      <c r="AV730" t="s">
        <v>1510</v>
      </c>
    </row>
    <row r="731" spans="1:48" hidden="1" x14ac:dyDescent="0.25">
      <c r="A731" t="s">
        <v>601</v>
      </c>
      <c r="B731" t="s">
        <v>63</v>
      </c>
      <c r="C731" t="s">
        <v>63</v>
      </c>
      <c r="D731" t="s">
        <v>602</v>
      </c>
      <c r="E731" s="31" t="s">
        <v>603</v>
      </c>
      <c r="F731">
        <v>2004</v>
      </c>
      <c r="G731" t="s">
        <v>563</v>
      </c>
      <c r="H731">
        <v>221</v>
      </c>
      <c r="I731">
        <v>331350</v>
      </c>
      <c r="J731" t="s">
        <v>50</v>
      </c>
      <c r="K731" s="26" t="s">
        <v>458</v>
      </c>
      <c r="L731" t="b">
        <v>1</v>
      </c>
      <c r="M731" s="20" t="s">
        <v>1119</v>
      </c>
      <c r="N731" s="26">
        <v>169</v>
      </c>
      <c r="O731" t="s">
        <v>375</v>
      </c>
      <c r="P731">
        <v>62.199444399999997</v>
      </c>
      <c r="Q731">
        <v>-159.77138890000001</v>
      </c>
      <c r="S731" t="s">
        <v>21</v>
      </c>
      <c r="T731" s="40">
        <v>0.43212500000000004</v>
      </c>
      <c r="U731" s="40">
        <v>0.23799166666666668</v>
      </c>
      <c r="V731">
        <v>151.444688125</v>
      </c>
      <c r="W731">
        <v>350.46499999999997</v>
      </c>
      <c r="X731">
        <v>90</v>
      </c>
      <c r="Y731">
        <v>66.956472375000004</v>
      </c>
      <c r="Z731">
        <v>154.947</v>
      </c>
      <c r="AA731">
        <v>11</v>
      </c>
      <c r="AI731">
        <v>119.55199999999999</v>
      </c>
      <c r="AJ731">
        <v>13</v>
      </c>
      <c r="AK731">
        <v>35.052</v>
      </c>
      <c r="AL731">
        <v>4</v>
      </c>
      <c r="AM731">
        <v>0</v>
      </c>
      <c r="AN731">
        <v>0</v>
      </c>
      <c r="AO731" s="30">
        <v>66.808253499999992</v>
      </c>
      <c r="AP731" s="30">
        <v>154.60399999999998</v>
      </c>
      <c r="AQ731" s="30">
        <v>17</v>
      </c>
      <c r="AR731">
        <v>285.20941400000004</v>
      </c>
      <c r="AS731" s="20">
        <v>660.01600000000008</v>
      </c>
      <c r="AT731">
        <v>114</v>
      </c>
      <c r="AU731">
        <v>12</v>
      </c>
      <c r="AV731" t="s">
        <v>1510</v>
      </c>
    </row>
    <row r="732" spans="1:48" hidden="1" x14ac:dyDescent="0.25">
      <c r="A732" t="s">
        <v>748</v>
      </c>
      <c r="B732" t="s">
        <v>174</v>
      </c>
      <c r="C732" t="s">
        <v>174</v>
      </c>
      <c r="D732" t="s">
        <v>749</v>
      </c>
      <c r="E732" s="31" t="s">
        <v>750</v>
      </c>
      <c r="F732">
        <v>2004</v>
      </c>
      <c r="G732" t="s">
        <v>743</v>
      </c>
      <c r="H732">
        <v>18963</v>
      </c>
      <c r="I732">
        <v>332670</v>
      </c>
      <c r="J732" t="s">
        <v>171</v>
      </c>
      <c r="K732" s="26" t="s">
        <v>458</v>
      </c>
      <c r="L732" t="b">
        <v>1</v>
      </c>
      <c r="M732" s="20" t="s">
        <v>1119</v>
      </c>
      <c r="N732" s="26">
        <v>240</v>
      </c>
      <c r="O732" t="s">
        <v>375</v>
      </c>
      <c r="P732">
        <v>58.11</v>
      </c>
      <c r="Q732">
        <v>-135.4436111</v>
      </c>
      <c r="S732" t="s">
        <v>21</v>
      </c>
      <c r="T732" s="40">
        <v>0.32750000000000007</v>
      </c>
      <c r="U732" s="40">
        <v>0.165575</v>
      </c>
      <c r="V732">
        <v>638.61910500000022</v>
      </c>
      <c r="W732">
        <v>1949.9820000000002</v>
      </c>
      <c r="X732">
        <v>346</v>
      </c>
      <c r="Y732">
        <v>681.33656750000011</v>
      </c>
      <c r="Z732">
        <v>2080.4169999999999</v>
      </c>
      <c r="AA732">
        <v>64</v>
      </c>
      <c r="AI732">
        <v>630.548</v>
      </c>
      <c r="AJ732">
        <v>22</v>
      </c>
      <c r="AK732">
        <v>156.90900000000002</v>
      </c>
      <c r="AL732">
        <v>18</v>
      </c>
      <c r="AM732">
        <v>0</v>
      </c>
      <c r="AN732">
        <v>0</v>
      </c>
      <c r="AO732" s="30">
        <v>257.89216750000003</v>
      </c>
      <c r="AP732" s="30">
        <v>787.45699999999999</v>
      </c>
      <c r="AQ732" s="30">
        <v>40</v>
      </c>
      <c r="AR732">
        <v>1577.8478400000004</v>
      </c>
      <c r="AS732" s="20">
        <v>4817.8559999999989</v>
      </c>
      <c r="AT732">
        <v>447</v>
      </c>
      <c r="AU732">
        <v>12</v>
      </c>
      <c r="AV732" t="s">
        <v>1510</v>
      </c>
    </row>
    <row r="733" spans="1:48" hidden="1" x14ac:dyDescent="0.25">
      <c r="A733" t="s">
        <v>604</v>
      </c>
      <c r="B733" t="s">
        <v>64</v>
      </c>
      <c r="C733" t="s">
        <v>64</v>
      </c>
      <c r="D733" t="s">
        <v>605</v>
      </c>
      <c r="E733" s="31" t="s">
        <v>606</v>
      </c>
      <c r="F733">
        <v>2004</v>
      </c>
      <c r="G733" t="s">
        <v>563</v>
      </c>
      <c r="H733">
        <v>221</v>
      </c>
      <c r="I733">
        <v>331360</v>
      </c>
      <c r="J733" t="s">
        <v>50</v>
      </c>
      <c r="K733" s="26" t="s">
        <v>458</v>
      </c>
      <c r="L733" t="b">
        <v>1</v>
      </c>
      <c r="M733" s="20" t="s">
        <v>1119</v>
      </c>
      <c r="N733" s="26">
        <v>169</v>
      </c>
      <c r="O733" t="s">
        <v>375</v>
      </c>
      <c r="P733">
        <v>61.531111099999997</v>
      </c>
      <c r="Q733">
        <v>-166.09666669999999</v>
      </c>
      <c r="S733" t="s">
        <v>21</v>
      </c>
      <c r="T733" s="40">
        <v>0.41538333333333338</v>
      </c>
      <c r="U733" s="40">
        <v>0.23369166666666663</v>
      </c>
      <c r="V733">
        <v>363.05666406666666</v>
      </c>
      <c r="W733">
        <v>874.02799999999991</v>
      </c>
      <c r="X733">
        <v>265</v>
      </c>
      <c r="Y733">
        <v>473.50169241666669</v>
      </c>
      <c r="Z733">
        <v>1139.915</v>
      </c>
      <c r="AA733">
        <v>20</v>
      </c>
      <c r="AI733">
        <v>200.90199999999996</v>
      </c>
      <c r="AJ733">
        <v>16</v>
      </c>
      <c r="AK733">
        <v>91.948000000000008</v>
      </c>
      <c r="AL733">
        <v>7</v>
      </c>
      <c r="AM733">
        <v>0</v>
      </c>
      <c r="AN733">
        <v>0</v>
      </c>
      <c r="AO733" s="30">
        <v>121.64500916666667</v>
      </c>
      <c r="AP733" s="30">
        <v>292.84999999999997</v>
      </c>
      <c r="AQ733" s="30">
        <v>23</v>
      </c>
      <c r="AR733">
        <v>958.20336565000002</v>
      </c>
      <c r="AS733" s="20">
        <v>2306.7930000000001</v>
      </c>
      <c r="AT733">
        <v>305</v>
      </c>
      <c r="AU733">
        <v>6</v>
      </c>
      <c r="AV733" t="s">
        <v>1510</v>
      </c>
    </row>
    <row r="734" spans="1:48" hidden="1" x14ac:dyDescent="0.25">
      <c r="A734" t="s">
        <v>835</v>
      </c>
      <c r="B734" t="s">
        <v>167</v>
      </c>
      <c r="C734" t="s">
        <v>167</v>
      </c>
      <c r="D734" t="s">
        <v>837</v>
      </c>
      <c r="E734" s="31" t="s">
        <v>838</v>
      </c>
      <c r="F734">
        <v>2004</v>
      </c>
      <c r="G734" t="s">
        <v>836</v>
      </c>
      <c r="H734">
        <v>9000</v>
      </c>
      <c r="I734">
        <v>332030</v>
      </c>
      <c r="J734" t="s">
        <v>166</v>
      </c>
      <c r="K734" s="26" t="s">
        <v>458</v>
      </c>
      <c r="L734" t="b">
        <v>1</v>
      </c>
      <c r="M734" s="20" t="s">
        <v>1118</v>
      </c>
      <c r="N734" s="26">
        <v>332</v>
      </c>
      <c r="O734" t="s">
        <v>375</v>
      </c>
      <c r="P734">
        <v>66.048888899999994</v>
      </c>
      <c r="Q734">
        <v>-154.25555560000001</v>
      </c>
      <c r="S734" t="s">
        <v>21</v>
      </c>
      <c r="T734" s="40">
        <v>0.5099999999999999</v>
      </c>
      <c r="U734" s="40">
        <v>0.23912499999999995</v>
      </c>
      <c r="V734">
        <v>34.786079999999991</v>
      </c>
      <c r="W734">
        <v>68.207999999999998</v>
      </c>
      <c r="X734">
        <v>31</v>
      </c>
      <c r="Y734">
        <v>44.138969999999979</v>
      </c>
      <c r="Z734">
        <v>86.546999999999983</v>
      </c>
      <c r="AA734">
        <v>8</v>
      </c>
      <c r="AI734">
        <v>47.972999999999999</v>
      </c>
      <c r="AJ734">
        <v>5</v>
      </c>
      <c r="AK734">
        <v>14.698</v>
      </c>
      <c r="AL734">
        <v>2</v>
      </c>
      <c r="AM734">
        <v>5.8999999999999997E-2</v>
      </c>
      <c r="AN734">
        <v>1</v>
      </c>
      <c r="AO734" s="30">
        <v>31.962209999999992</v>
      </c>
      <c r="AP734" s="30">
        <v>62.670999999999999</v>
      </c>
      <c r="AQ734" s="30">
        <v>7</v>
      </c>
      <c r="AR734">
        <v>110.88725999999997</v>
      </c>
      <c r="AS734" s="20">
        <v>217.48499999999999</v>
      </c>
      <c r="AT734">
        <v>47</v>
      </c>
      <c r="AU734">
        <v>12</v>
      </c>
      <c r="AV734" t="s">
        <v>1510</v>
      </c>
    </row>
    <row r="735" spans="1:48" hidden="1" x14ac:dyDescent="0.25">
      <c r="A735" t="s">
        <v>607</v>
      </c>
      <c r="B735" t="s">
        <v>65</v>
      </c>
      <c r="C735" t="s">
        <v>65</v>
      </c>
      <c r="D735" t="s">
        <v>608</v>
      </c>
      <c r="E735" s="31" t="s">
        <v>609</v>
      </c>
      <c r="F735">
        <v>2004</v>
      </c>
      <c r="G735" t="s">
        <v>563</v>
      </c>
      <c r="H735">
        <v>221</v>
      </c>
      <c r="I735">
        <v>331370</v>
      </c>
      <c r="J735" t="s">
        <v>50</v>
      </c>
      <c r="K735" s="26" t="s">
        <v>458</v>
      </c>
      <c r="L735" t="b">
        <v>1</v>
      </c>
      <c r="M735" s="20" t="s">
        <v>1119</v>
      </c>
      <c r="N735" s="26">
        <v>169</v>
      </c>
      <c r="O735" t="s">
        <v>375</v>
      </c>
      <c r="P735">
        <v>65.698611099999994</v>
      </c>
      <c r="Q735">
        <v>-156.39972220000001</v>
      </c>
      <c r="S735" t="s">
        <v>21</v>
      </c>
      <c r="T735" s="40">
        <v>0.46464166666666662</v>
      </c>
      <c r="U735" s="40">
        <v>0.24503333333333333</v>
      </c>
      <c r="V735">
        <v>222.29618937499998</v>
      </c>
      <c r="W735">
        <v>478.42500000000001</v>
      </c>
      <c r="X735">
        <v>114</v>
      </c>
      <c r="Y735">
        <v>75.133022141666672</v>
      </c>
      <c r="Z735">
        <v>161.70100000000002</v>
      </c>
      <c r="AA735">
        <v>9</v>
      </c>
      <c r="AI735">
        <v>105.76999999999998</v>
      </c>
      <c r="AJ735">
        <v>14</v>
      </c>
      <c r="AK735">
        <v>99.347000000000008</v>
      </c>
      <c r="AL735">
        <v>4</v>
      </c>
      <c r="AM735">
        <v>0</v>
      </c>
      <c r="AN735">
        <v>0</v>
      </c>
      <c r="AO735" s="30">
        <v>95.305904741666652</v>
      </c>
      <c r="AP735" s="30">
        <v>205.11699999999999</v>
      </c>
      <c r="AQ735" s="30">
        <v>18</v>
      </c>
      <c r="AR735">
        <v>392.73511625833328</v>
      </c>
      <c r="AS735" s="20">
        <v>845.24300000000005</v>
      </c>
      <c r="AT735">
        <v>138</v>
      </c>
      <c r="AU735">
        <v>12</v>
      </c>
      <c r="AV735" t="s">
        <v>1510</v>
      </c>
    </row>
    <row r="736" spans="1:48" hidden="1" x14ac:dyDescent="0.25">
      <c r="A736" t="s">
        <v>408</v>
      </c>
      <c r="B736" t="s">
        <v>40</v>
      </c>
      <c r="C736" t="s">
        <v>40</v>
      </c>
      <c r="D736" t="s">
        <v>409</v>
      </c>
      <c r="E736" s="31" t="s">
        <v>410</v>
      </c>
      <c r="F736">
        <v>2004</v>
      </c>
      <c r="G736" t="s">
        <v>380</v>
      </c>
      <c r="H736">
        <v>219</v>
      </c>
      <c r="I736">
        <v>331150</v>
      </c>
      <c r="J736" t="s">
        <v>30</v>
      </c>
      <c r="K736" s="26" t="s">
        <v>374</v>
      </c>
      <c r="L736" t="b">
        <v>1</v>
      </c>
      <c r="M736" s="20" t="s">
        <v>1116</v>
      </c>
      <c r="N736" s="26">
        <v>2</v>
      </c>
      <c r="O736" t="s">
        <v>375</v>
      </c>
      <c r="P736">
        <v>55.208055600000002</v>
      </c>
      <c r="Q736">
        <v>-132.8266667</v>
      </c>
      <c r="S736" t="s">
        <v>21</v>
      </c>
      <c r="T736" s="40">
        <v>0.18444166666666661</v>
      </c>
      <c r="U736" s="40">
        <v>0.14305000000000001</v>
      </c>
      <c r="V736">
        <v>128.01432093333332</v>
      </c>
      <c r="W736">
        <v>694.06400000000008</v>
      </c>
      <c r="X736">
        <v>128</v>
      </c>
      <c r="Y736">
        <v>36.807178999999991</v>
      </c>
      <c r="Z736">
        <v>199.56</v>
      </c>
      <c r="AA736">
        <v>34</v>
      </c>
      <c r="AI736">
        <v>133.07300000000001</v>
      </c>
      <c r="AJ736">
        <v>14</v>
      </c>
      <c r="AK736">
        <v>355.19000000000005</v>
      </c>
      <c r="AL736">
        <v>16</v>
      </c>
      <c r="AM736">
        <v>0</v>
      </c>
      <c r="AN736">
        <v>0</v>
      </c>
      <c r="AO736" s="30">
        <v>90.056041491666647</v>
      </c>
      <c r="AP736" s="30">
        <v>488.26300000000003</v>
      </c>
      <c r="AQ736" s="30">
        <v>30</v>
      </c>
      <c r="AR736">
        <v>254.87754142499995</v>
      </c>
      <c r="AS736" s="20">
        <v>1381.8869999999999</v>
      </c>
      <c r="AT736">
        <v>188</v>
      </c>
      <c r="AU736">
        <v>12</v>
      </c>
      <c r="AV736" t="s">
        <v>1510</v>
      </c>
    </row>
    <row r="737" spans="1:48" hidden="1" x14ac:dyDescent="0.25">
      <c r="A737" t="s">
        <v>1039</v>
      </c>
      <c r="B737" t="s">
        <v>169</v>
      </c>
      <c r="C737" t="s">
        <v>169</v>
      </c>
      <c r="D737" t="s">
        <v>1041</v>
      </c>
      <c r="E737" s="31" t="s">
        <v>1042</v>
      </c>
      <c r="F737">
        <v>2004</v>
      </c>
      <c r="G737" t="s">
        <v>1040</v>
      </c>
      <c r="H737">
        <v>9192</v>
      </c>
      <c r="I737">
        <v>332040</v>
      </c>
      <c r="J737" t="s">
        <v>168</v>
      </c>
      <c r="K737" s="26" t="s">
        <v>458</v>
      </c>
      <c r="L737" t="b">
        <v>1</v>
      </c>
      <c r="M737" s="20" t="s">
        <v>1116</v>
      </c>
      <c r="N737" s="26">
        <v>681</v>
      </c>
      <c r="O737" t="s">
        <v>375</v>
      </c>
      <c r="P737">
        <v>59.3277778</v>
      </c>
      <c r="Q737">
        <v>-155.89472219999999</v>
      </c>
      <c r="S737" t="s">
        <v>21</v>
      </c>
      <c r="T737" s="40">
        <v>0.58300000000000007</v>
      </c>
      <c r="U737" s="40">
        <v>0.29615000000000002</v>
      </c>
      <c r="V737">
        <v>32.044012000000002</v>
      </c>
      <c r="W737">
        <v>54.963999999999999</v>
      </c>
      <c r="X737">
        <v>19</v>
      </c>
      <c r="Y737">
        <v>44.597168000000011</v>
      </c>
      <c r="Z737">
        <v>76.496000000000009</v>
      </c>
      <c r="AA737">
        <v>9</v>
      </c>
      <c r="AI737">
        <v>37.754000000000005</v>
      </c>
      <c r="AJ737">
        <v>10</v>
      </c>
      <c r="AK737">
        <v>19.700999999999997</v>
      </c>
      <c r="AL737">
        <v>3</v>
      </c>
      <c r="AM737">
        <v>0</v>
      </c>
      <c r="AN737">
        <v>0</v>
      </c>
      <c r="AO737" s="30">
        <v>33.496265000000001</v>
      </c>
      <c r="AP737" s="30">
        <v>57.454999999999998</v>
      </c>
      <c r="AQ737" s="30">
        <v>13</v>
      </c>
      <c r="AR737">
        <v>110.13744500000001</v>
      </c>
      <c r="AS737" s="20">
        <v>188.91500000000002</v>
      </c>
      <c r="AT737">
        <v>39</v>
      </c>
      <c r="AU737">
        <v>12</v>
      </c>
      <c r="AV737" t="s">
        <v>1510</v>
      </c>
    </row>
    <row r="738" spans="1:48" hidden="1" x14ac:dyDescent="0.25">
      <c r="A738" t="s">
        <v>790</v>
      </c>
      <c r="B738" t="s">
        <v>1169</v>
      </c>
      <c r="C738" t="s">
        <v>792</v>
      </c>
      <c r="D738" t="s">
        <v>793</v>
      </c>
      <c r="E738" s="31" t="s">
        <v>794</v>
      </c>
      <c r="F738">
        <v>2004</v>
      </c>
      <c r="G738" t="s">
        <v>791</v>
      </c>
      <c r="H738">
        <v>9188</v>
      </c>
      <c r="I738">
        <v>332050</v>
      </c>
      <c r="J738" t="s">
        <v>170</v>
      </c>
      <c r="K738" s="26" t="s">
        <v>458</v>
      </c>
      <c r="L738" t="b">
        <v>1</v>
      </c>
      <c r="M738" s="20" t="s">
        <v>1119</v>
      </c>
      <c r="N738" s="26">
        <v>280</v>
      </c>
      <c r="O738" t="s">
        <v>375</v>
      </c>
      <c r="P738">
        <v>59.7567965</v>
      </c>
      <c r="Q738">
        <v>-154.91108370000001</v>
      </c>
      <c r="S738" t="s">
        <v>21</v>
      </c>
      <c r="T738" s="40">
        <v>0.48993333333333333</v>
      </c>
      <c r="U738" s="40">
        <v>0.23490833333333327</v>
      </c>
      <c r="V738">
        <v>406.82643193333331</v>
      </c>
      <c r="W738">
        <v>830.37099999999998</v>
      </c>
      <c r="X738">
        <v>207</v>
      </c>
      <c r="Y738">
        <v>440.91501339999996</v>
      </c>
      <c r="Z738">
        <v>899.94899999999996</v>
      </c>
      <c r="AA738">
        <v>90</v>
      </c>
      <c r="AI738">
        <v>209.67399999999998</v>
      </c>
      <c r="AJ738">
        <v>18</v>
      </c>
      <c r="AK738">
        <v>252.798</v>
      </c>
      <c r="AL738">
        <v>9</v>
      </c>
      <c r="AM738">
        <v>37.603999999999999</v>
      </c>
      <c r="AN738">
        <v>0</v>
      </c>
      <c r="AO738" s="30">
        <v>226.58044853333331</v>
      </c>
      <c r="AP738" s="30">
        <v>462.47199999999998</v>
      </c>
      <c r="AQ738" s="30">
        <v>27</v>
      </c>
      <c r="AR738">
        <v>1074.3218938666664</v>
      </c>
      <c r="AS738" s="20">
        <v>2230.3959999999997</v>
      </c>
      <c r="AT738">
        <v>322</v>
      </c>
      <c r="AU738">
        <v>12</v>
      </c>
      <c r="AV738" t="s">
        <v>1510</v>
      </c>
    </row>
    <row r="739" spans="1:48" hidden="1" x14ac:dyDescent="0.25">
      <c r="A739" t="s">
        <v>751</v>
      </c>
      <c r="B739" t="s">
        <v>175</v>
      </c>
      <c r="C739" t="s">
        <v>175</v>
      </c>
      <c r="D739" t="s">
        <v>752</v>
      </c>
      <c r="E739" s="31" t="s">
        <v>753</v>
      </c>
      <c r="F739">
        <v>2004</v>
      </c>
      <c r="G739" t="s">
        <v>743</v>
      </c>
      <c r="H739">
        <v>18963</v>
      </c>
      <c r="I739">
        <v>332680</v>
      </c>
      <c r="J739" t="s">
        <v>171</v>
      </c>
      <c r="K739" s="26" t="s">
        <v>458</v>
      </c>
      <c r="L739" t="b">
        <v>1</v>
      </c>
      <c r="M739" s="20" t="s">
        <v>1119</v>
      </c>
      <c r="N739" s="26">
        <v>240</v>
      </c>
      <c r="O739" t="s">
        <v>375</v>
      </c>
      <c r="P739">
        <v>56.975833299999998</v>
      </c>
      <c r="Q739">
        <v>-133.9472222</v>
      </c>
      <c r="S739" t="s">
        <v>21</v>
      </c>
      <c r="T739" s="40">
        <v>0.32750000000000007</v>
      </c>
      <c r="U739" s="40">
        <v>0.165575</v>
      </c>
      <c r="V739">
        <v>449.56187000000006</v>
      </c>
      <c r="W739">
        <v>1372.7079999999999</v>
      </c>
      <c r="X739">
        <v>275</v>
      </c>
      <c r="Y739">
        <v>309.07976250000007</v>
      </c>
      <c r="Z739">
        <v>943.755</v>
      </c>
      <c r="AA739">
        <v>56</v>
      </c>
      <c r="AI739">
        <v>135.50299999999999</v>
      </c>
      <c r="AJ739">
        <v>11</v>
      </c>
      <c r="AK739">
        <v>65.198999999999998</v>
      </c>
      <c r="AL739">
        <v>7</v>
      </c>
      <c r="AM739">
        <v>0</v>
      </c>
      <c r="AN739">
        <v>0</v>
      </c>
      <c r="AO739" s="30">
        <v>65.729905000000016</v>
      </c>
      <c r="AP739" s="30">
        <v>200.702</v>
      </c>
      <c r="AQ739" s="30">
        <v>18</v>
      </c>
      <c r="AR739">
        <v>824.37153750000016</v>
      </c>
      <c r="AS739" s="20">
        <v>2517.165</v>
      </c>
      <c r="AT739">
        <v>348</v>
      </c>
      <c r="AU739">
        <v>12</v>
      </c>
      <c r="AV739" t="s">
        <v>1510</v>
      </c>
    </row>
    <row r="740" spans="1:48" hidden="1" x14ac:dyDescent="0.25">
      <c r="A740" t="s">
        <v>765</v>
      </c>
      <c r="B740" t="s">
        <v>238</v>
      </c>
      <c r="C740" t="s">
        <v>238</v>
      </c>
      <c r="D740" t="s">
        <v>766</v>
      </c>
      <c r="E740" s="31" t="s">
        <v>767</v>
      </c>
      <c r="F740">
        <v>2004</v>
      </c>
      <c r="G740" t="s">
        <v>759</v>
      </c>
      <c r="H740">
        <v>26616</v>
      </c>
      <c r="I740">
        <v>332370</v>
      </c>
      <c r="J740" t="s">
        <v>235</v>
      </c>
      <c r="K740" s="26" t="s">
        <v>458</v>
      </c>
      <c r="L740" t="b">
        <v>1</v>
      </c>
      <c r="M740" s="20" t="s">
        <v>1118</v>
      </c>
      <c r="N740" s="26">
        <v>254</v>
      </c>
      <c r="O740" t="s">
        <v>375</v>
      </c>
      <c r="P740">
        <v>70.131944399999995</v>
      </c>
      <c r="Q740">
        <v>-143.6238889</v>
      </c>
      <c r="S740" t="s">
        <v>21</v>
      </c>
      <c r="T740" s="40">
        <v>0.14999999999999997</v>
      </c>
      <c r="U740" s="40">
        <v>0.1268</v>
      </c>
      <c r="V740">
        <v>67.411500000000004</v>
      </c>
      <c r="W740">
        <v>449.41000000000008</v>
      </c>
      <c r="X740">
        <v>73</v>
      </c>
      <c r="Y740">
        <v>400.5538499999999</v>
      </c>
      <c r="Z740">
        <v>2670.3589999999999</v>
      </c>
      <c r="AA740">
        <v>54</v>
      </c>
      <c r="AI740">
        <v>116.83100000000002</v>
      </c>
      <c r="AJ740">
        <v>4</v>
      </c>
      <c r="AK740">
        <v>90.82</v>
      </c>
      <c r="AL740">
        <v>5</v>
      </c>
      <c r="AM740">
        <v>194.79899999999998</v>
      </c>
      <c r="AN740">
        <v>23</v>
      </c>
      <c r="AO740" s="30">
        <v>31.147649999999995</v>
      </c>
      <c r="AP740" s="30">
        <v>207.65100000000001</v>
      </c>
      <c r="AQ740" s="30">
        <v>9</v>
      </c>
      <c r="AR740">
        <v>499.11299999999989</v>
      </c>
      <c r="AS740" s="20">
        <v>3522.2190000000001</v>
      </c>
      <c r="AT740">
        <v>159</v>
      </c>
      <c r="AU740">
        <v>12</v>
      </c>
      <c r="AV740" t="s">
        <v>1510</v>
      </c>
    </row>
    <row r="741" spans="1:48" hidden="1" x14ac:dyDescent="0.25">
      <c r="A741" t="s">
        <v>722</v>
      </c>
      <c r="B741" t="s">
        <v>66</v>
      </c>
      <c r="C741" t="s">
        <v>66</v>
      </c>
      <c r="D741" t="s">
        <v>723</v>
      </c>
      <c r="E741" s="31" t="s">
        <v>721</v>
      </c>
      <c r="F741">
        <v>2004</v>
      </c>
      <c r="G741" t="s">
        <v>563</v>
      </c>
      <c r="H741">
        <v>221</v>
      </c>
      <c r="I741">
        <v>331720</v>
      </c>
      <c r="J741" t="s">
        <v>50</v>
      </c>
      <c r="K741" s="26" t="s">
        <v>458</v>
      </c>
      <c r="L741" t="b">
        <v>1</v>
      </c>
      <c r="M741" s="20" t="s">
        <v>1119</v>
      </c>
      <c r="N741" s="26">
        <v>169</v>
      </c>
      <c r="O741" t="s">
        <v>375</v>
      </c>
      <c r="P741">
        <v>61.537222200000002</v>
      </c>
      <c r="Q741">
        <v>-160.3052778</v>
      </c>
      <c r="S741" t="s">
        <v>21</v>
      </c>
      <c r="T741" s="40">
        <v>0.42018333333333319</v>
      </c>
      <c r="U741" s="40">
        <v>0.23491666666666669</v>
      </c>
      <c r="V741">
        <v>145.96496706666659</v>
      </c>
      <c r="W741">
        <v>347.38399999999996</v>
      </c>
      <c r="X741">
        <v>78</v>
      </c>
      <c r="Y741">
        <v>96.044245783333295</v>
      </c>
      <c r="Z741">
        <v>228.577</v>
      </c>
      <c r="AA741">
        <v>11</v>
      </c>
      <c r="AI741">
        <v>51.585999999999999</v>
      </c>
      <c r="AJ741">
        <v>9</v>
      </c>
      <c r="AK741">
        <v>18.448</v>
      </c>
      <c r="AL741">
        <v>3</v>
      </c>
      <c r="AM741">
        <v>0</v>
      </c>
      <c r="AN741">
        <v>0</v>
      </c>
      <c r="AO741" s="30">
        <v>29.427119566666654</v>
      </c>
      <c r="AP741" s="30">
        <v>70.033999999999992</v>
      </c>
      <c r="AQ741" s="30">
        <v>12</v>
      </c>
      <c r="AR741">
        <v>271.43633241666657</v>
      </c>
      <c r="AS741" s="20">
        <v>645.995</v>
      </c>
      <c r="AT741">
        <v>98</v>
      </c>
      <c r="AU741">
        <v>12</v>
      </c>
      <c r="AV741" t="s">
        <v>1510</v>
      </c>
    </row>
    <row r="742" spans="1:48" hidden="1" x14ac:dyDescent="0.25">
      <c r="A742" t="s">
        <v>610</v>
      </c>
      <c r="B742" t="s">
        <v>67</v>
      </c>
      <c r="C742" t="s">
        <v>67</v>
      </c>
      <c r="D742" t="s">
        <v>611</v>
      </c>
      <c r="E742" s="31" t="s">
        <v>612</v>
      </c>
      <c r="F742">
        <v>2004</v>
      </c>
      <c r="G742" t="s">
        <v>563</v>
      </c>
      <c r="H742">
        <v>221</v>
      </c>
      <c r="I742">
        <v>331380</v>
      </c>
      <c r="J742" t="s">
        <v>50</v>
      </c>
      <c r="K742" s="26" t="s">
        <v>458</v>
      </c>
      <c r="L742" t="b">
        <v>1</v>
      </c>
      <c r="M742" s="20" t="s">
        <v>1119</v>
      </c>
      <c r="N742" s="26">
        <v>169</v>
      </c>
      <c r="O742" t="s">
        <v>375</v>
      </c>
      <c r="P742">
        <v>64.327222199999994</v>
      </c>
      <c r="Q742">
        <v>-158.72194440000001</v>
      </c>
      <c r="S742" t="s">
        <v>21</v>
      </c>
      <c r="T742" s="40">
        <v>0.45944166666666669</v>
      </c>
      <c r="U742" s="40">
        <v>0.24553333333333335</v>
      </c>
      <c r="V742">
        <v>142.81698264166667</v>
      </c>
      <c r="W742">
        <v>310.84899999999999</v>
      </c>
      <c r="X742">
        <v>87</v>
      </c>
      <c r="Y742">
        <v>100.40408462500001</v>
      </c>
      <c r="Z742">
        <v>218.535</v>
      </c>
      <c r="AA742">
        <v>88</v>
      </c>
      <c r="AI742">
        <v>53.644000000000005</v>
      </c>
      <c r="AJ742">
        <v>12</v>
      </c>
      <c r="AK742">
        <v>38.737000000000002</v>
      </c>
      <c r="AL742">
        <v>5</v>
      </c>
      <c r="AM742">
        <v>0</v>
      </c>
      <c r="AN742">
        <v>0</v>
      </c>
      <c r="AO742" s="30">
        <v>42.443680608333338</v>
      </c>
      <c r="AP742" s="30">
        <v>92.381</v>
      </c>
      <c r="AQ742" s="30">
        <v>17</v>
      </c>
      <c r="AR742">
        <v>285.66474787499999</v>
      </c>
      <c r="AS742" s="20">
        <v>621.76499999999999</v>
      </c>
      <c r="AT742">
        <v>180</v>
      </c>
      <c r="AU742">
        <v>12</v>
      </c>
      <c r="AV742" t="s">
        <v>1510</v>
      </c>
    </row>
    <row r="743" spans="1:48" hidden="1" x14ac:dyDescent="0.25">
      <c r="A743" t="s">
        <v>1047</v>
      </c>
      <c r="B743" t="s">
        <v>105</v>
      </c>
      <c r="C743" t="s">
        <v>105</v>
      </c>
      <c r="D743" t="s">
        <v>1049</v>
      </c>
      <c r="E743" s="31" t="s">
        <v>1050</v>
      </c>
      <c r="F743">
        <v>2004</v>
      </c>
      <c r="G743" t="s">
        <v>1048</v>
      </c>
      <c r="H743" t="s">
        <v>582</v>
      </c>
      <c r="I743">
        <v>331740</v>
      </c>
      <c r="J743" t="s">
        <v>104</v>
      </c>
      <c r="K743" s="26" t="s">
        <v>458</v>
      </c>
      <c r="L743" t="b">
        <v>1</v>
      </c>
      <c r="M743" s="20" t="s">
        <v>1116</v>
      </c>
      <c r="N743" s="26">
        <v>683</v>
      </c>
      <c r="O743" t="s">
        <v>375</v>
      </c>
      <c r="P743">
        <v>57.5719444</v>
      </c>
      <c r="Q743">
        <v>-154.4555556</v>
      </c>
      <c r="S743" t="s">
        <v>21</v>
      </c>
      <c r="T743" s="40">
        <v>0.59999999999999987</v>
      </c>
      <c r="U743" s="40">
        <v>0.32639999999999997</v>
      </c>
      <c r="V743">
        <v>34.829999999999991</v>
      </c>
      <c r="W743">
        <v>58.05</v>
      </c>
      <c r="X743">
        <v>15</v>
      </c>
      <c r="Y743">
        <v>20.977799999999995</v>
      </c>
      <c r="Z743">
        <v>34.963000000000001</v>
      </c>
      <c r="AA743">
        <v>11</v>
      </c>
      <c r="AI743">
        <v>14.432</v>
      </c>
      <c r="AJ743">
        <v>2</v>
      </c>
      <c r="AK743">
        <v>0.26300000000000001</v>
      </c>
      <c r="AL743">
        <v>1</v>
      </c>
      <c r="AM743">
        <v>2.5759999999999996</v>
      </c>
      <c r="AN743">
        <v>3</v>
      </c>
      <c r="AO743" s="30">
        <v>8.8169999999999984</v>
      </c>
      <c r="AP743" s="30">
        <v>14.695</v>
      </c>
      <c r="AQ743" s="30">
        <v>3</v>
      </c>
      <c r="AR743">
        <v>64.624799999999993</v>
      </c>
      <c r="AS743" s="20">
        <v>110.28400000000002</v>
      </c>
      <c r="AT743">
        <v>30</v>
      </c>
      <c r="AU743">
        <v>12</v>
      </c>
      <c r="AV743" t="s">
        <v>1510</v>
      </c>
    </row>
    <row r="744" spans="1:48" hidden="1" x14ac:dyDescent="0.25">
      <c r="A744" t="s">
        <v>616</v>
      </c>
      <c r="B744" t="s">
        <v>68</v>
      </c>
      <c r="C744" t="s">
        <v>68</v>
      </c>
      <c r="D744" t="s">
        <v>617</v>
      </c>
      <c r="E744" s="31" t="s">
        <v>615</v>
      </c>
      <c r="F744">
        <v>2004</v>
      </c>
      <c r="G744" t="s">
        <v>563</v>
      </c>
      <c r="H744">
        <v>221</v>
      </c>
      <c r="I744">
        <v>331390</v>
      </c>
      <c r="J744" t="s">
        <v>50</v>
      </c>
      <c r="K744" s="26" t="s">
        <v>458</v>
      </c>
      <c r="L744" t="b">
        <v>1</v>
      </c>
      <c r="M744" s="20" t="s">
        <v>1119</v>
      </c>
      <c r="N744" s="26">
        <v>169</v>
      </c>
      <c r="O744" t="s">
        <v>375</v>
      </c>
      <c r="P744">
        <v>60.895555600000002</v>
      </c>
      <c r="Q744">
        <v>-162.5180556</v>
      </c>
      <c r="S744" t="s">
        <v>21</v>
      </c>
      <c r="T744" s="40">
        <v>0.42155833333333331</v>
      </c>
      <c r="U744" s="40">
        <v>0.23161666666666667</v>
      </c>
      <c r="V744">
        <v>237.56498316666665</v>
      </c>
      <c r="W744">
        <v>563.54</v>
      </c>
      <c r="X744">
        <v>121</v>
      </c>
      <c r="Y744">
        <v>249.063829825</v>
      </c>
      <c r="Z744">
        <v>590.81700000000001</v>
      </c>
      <c r="AA744">
        <v>14</v>
      </c>
      <c r="AI744">
        <v>128.089</v>
      </c>
      <c r="AJ744">
        <v>10</v>
      </c>
      <c r="AK744">
        <v>22.927</v>
      </c>
      <c r="AL744">
        <v>3</v>
      </c>
      <c r="AM744">
        <v>0</v>
      </c>
      <c r="AN744">
        <v>0</v>
      </c>
      <c r="AO744" s="30">
        <v>63.662053266666661</v>
      </c>
      <c r="AP744" s="30">
        <v>151.01599999999999</v>
      </c>
      <c r="AQ744" s="30">
        <v>13</v>
      </c>
      <c r="AR744">
        <v>550.29086625833338</v>
      </c>
      <c r="AS744" s="20">
        <v>1305.373</v>
      </c>
      <c r="AT744">
        <v>148</v>
      </c>
      <c r="AU744">
        <v>12</v>
      </c>
      <c r="AV744" t="s">
        <v>1510</v>
      </c>
    </row>
    <row r="745" spans="1:48" hidden="1" x14ac:dyDescent="0.25">
      <c r="A745" t="s">
        <v>618</v>
      </c>
      <c r="B745" t="s">
        <v>69</v>
      </c>
      <c r="C745" t="s">
        <v>69</v>
      </c>
      <c r="D745" t="s">
        <v>619</v>
      </c>
      <c r="E745" s="31" t="s">
        <v>620</v>
      </c>
      <c r="F745">
        <v>2004</v>
      </c>
      <c r="G745" t="s">
        <v>563</v>
      </c>
      <c r="H745">
        <v>221</v>
      </c>
      <c r="I745">
        <v>331400</v>
      </c>
      <c r="J745" t="s">
        <v>50</v>
      </c>
      <c r="K745" s="26" t="s">
        <v>458</v>
      </c>
      <c r="L745" t="b">
        <v>1</v>
      </c>
      <c r="M745" s="20" t="s">
        <v>1119</v>
      </c>
      <c r="N745" s="26">
        <v>169</v>
      </c>
      <c r="O745" t="s">
        <v>375</v>
      </c>
      <c r="P745">
        <v>66.974999999999994</v>
      </c>
      <c r="Q745">
        <v>-160.42277780000001</v>
      </c>
      <c r="S745" t="s">
        <v>21</v>
      </c>
      <c r="T745" s="40">
        <v>0.48689166666666667</v>
      </c>
      <c r="U745" s="40">
        <v>0.25306666666666666</v>
      </c>
      <c r="V745">
        <v>288.86454867499998</v>
      </c>
      <c r="W745">
        <v>593.28300000000002</v>
      </c>
      <c r="X745">
        <v>143</v>
      </c>
      <c r="Y745">
        <v>331.83955474166669</v>
      </c>
      <c r="Z745">
        <v>681.54700000000003</v>
      </c>
      <c r="AA745">
        <v>12</v>
      </c>
      <c r="AI745">
        <v>198.05600000000001</v>
      </c>
      <c r="AJ745">
        <v>16</v>
      </c>
      <c r="AK745">
        <v>24.587999999999997</v>
      </c>
      <c r="AL745">
        <v>3</v>
      </c>
      <c r="AM745">
        <v>0</v>
      </c>
      <c r="AN745">
        <v>0</v>
      </c>
      <c r="AO745" s="30">
        <v>108.40350823333334</v>
      </c>
      <c r="AP745" s="30">
        <v>222.64400000000001</v>
      </c>
      <c r="AQ745" s="30">
        <v>19</v>
      </c>
      <c r="AR745">
        <v>729.10761165000008</v>
      </c>
      <c r="AS745" s="20">
        <v>1497.4740000000002</v>
      </c>
      <c r="AT745">
        <v>171</v>
      </c>
      <c r="AU745">
        <v>12</v>
      </c>
      <c r="AV745" t="s">
        <v>1510</v>
      </c>
    </row>
    <row r="746" spans="1:48" hidden="1" x14ac:dyDescent="0.25">
      <c r="A746" t="s">
        <v>801</v>
      </c>
      <c r="B746" t="s">
        <v>182</v>
      </c>
      <c r="C746" t="s">
        <v>182</v>
      </c>
      <c r="D746" t="s">
        <v>803</v>
      </c>
      <c r="E746" s="31" t="s">
        <v>804</v>
      </c>
      <c r="F746">
        <v>2004</v>
      </c>
      <c r="G746" t="s">
        <v>802</v>
      </c>
      <c r="H746">
        <v>9897</v>
      </c>
      <c r="I746">
        <v>332070</v>
      </c>
      <c r="J746" t="s">
        <v>181</v>
      </c>
      <c r="K746" s="26" t="s">
        <v>458</v>
      </c>
      <c r="L746" t="b">
        <v>1</v>
      </c>
      <c r="M746" s="20" t="s">
        <v>1118</v>
      </c>
      <c r="N746" s="26">
        <v>289</v>
      </c>
      <c r="O746" t="s">
        <v>375</v>
      </c>
      <c r="P746">
        <v>55.061666700000004</v>
      </c>
      <c r="Q746">
        <v>-162.31027779999999</v>
      </c>
      <c r="S746" t="s">
        <v>21</v>
      </c>
      <c r="T746" s="40">
        <v>0.19999999999999998</v>
      </c>
      <c r="U746" s="40">
        <v>0.15917500000000004</v>
      </c>
      <c r="V746">
        <v>163.29839999999999</v>
      </c>
      <c r="W746">
        <v>816.49199999999996</v>
      </c>
      <c r="X746">
        <v>180</v>
      </c>
      <c r="Y746">
        <v>297.41059999999999</v>
      </c>
      <c r="Z746">
        <v>1487.0530000000001</v>
      </c>
      <c r="AA746">
        <v>58</v>
      </c>
      <c r="AI746">
        <v>773.76699999999994</v>
      </c>
      <c r="AJ746">
        <v>28</v>
      </c>
      <c r="AK746">
        <v>41.050000000000004</v>
      </c>
      <c r="AL746">
        <v>1</v>
      </c>
      <c r="AM746">
        <v>226.363</v>
      </c>
      <c r="AN746">
        <v>26</v>
      </c>
      <c r="AO746" s="30">
        <v>162.96339999999998</v>
      </c>
      <c r="AP746" s="30">
        <v>814.81699999999989</v>
      </c>
      <c r="AQ746" s="30">
        <v>29</v>
      </c>
      <c r="AR746">
        <v>623.67239999999993</v>
      </c>
      <c r="AS746" s="20">
        <v>3344.7249999999999</v>
      </c>
      <c r="AT746">
        <v>293</v>
      </c>
      <c r="AU746">
        <v>12</v>
      </c>
      <c r="AV746" t="s">
        <v>1510</v>
      </c>
    </row>
    <row r="747" spans="1:48" hidden="1" x14ac:dyDescent="0.25">
      <c r="A747" t="s">
        <v>983</v>
      </c>
      <c r="B747" t="s">
        <v>184</v>
      </c>
      <c r="C747" t="s">
        <v>184</v>
      </c>
      <c r="D747" t="s">
        <v>985</v>
      </c>
      <c r="E747" s="31" t="s">
        <v>986</v>
      </c>
      <c r="F747">
        <v>2004</v>
      </c>
      <c r="G747" t="s">
        <v>984</v>
      </c>
      <c r="H747" t="s">
        <v>582</v>
      </c>
      <c r="I747">
        <v>332080</v>
      </c>
      <c r="J747" t="s">
        <v>183</v>
      </c>
      <c r="K747" s="26" t="s">
        <v>458</v>
      </c>
      <c r="L747" t="b">
        <v>1</v>
      </c>
      <c r="M747" s="20" t="s">
        <v>1116</v>
      </c>
      <c r="N747" s="26">
        <v>446</v>
      </c>
      <c r="O747" t="s">
        <v>375</v>
      </c>
      <c r="P747">
        <v>59.938888900000002</v>
      </c>
      <c r="Q747">
        <v>-164.04138889999999</v>
      </c>
      <c r="S747" t="s">
        <v>21</v>
      </c>
      <c r="T747" s="40">
        <v>0.41920000000000002</v>
      </c>
      <c r="U747" s="40">
        <v>0.21989166666666662</v>
      </c>
      <c r="V747">
        <v>361.70294719999998</v>
      </c>
      <c r="W747">
        <v>862.84099999999989</v>
      </c>
      <c r="X747">
        <v>155</v>
      </c>
      <c r="Y747">
        <v>162.51336000000001</v>
      </c>
      <c r="Z747">
        <v>387.67500000000001</v>
      </c>
      <c r="AA747">
        <v>25</v>
      </c>
      <c r="AI747">
        <v>212.43799999999999</v>
      </c>
      <c r="AJ747">
        <v>7</v>
      </c>
      <c r="AK747">
        <v>113.09699999999999</v>
      </c>
      <c r="AL747">
        <v>7</v>
      </c>
      <c r="AM747">
        <v>27.821999999999999</v>
      </c>
      <c r="AN747">
        <v>52</v>
      </c>
      <c r="AO747" s="30">
        <v>136.46427199999999</v>
      </c>
      <c r="AP747" s="30">
        <v>325.53499999999997</v>
      </c>
      <c r="AQ747" s="30">
        <v>14</v>
      </c>
      <c r="AR747">
        <v>660.68057920000001</v>
      </c>
      <c r="AS747" s="20">
        <v>1603.873</v>
      </c>
      <c r="AT747">
        <v>242</v>
      </c>
      <c r="AU747">
        <v>12</v>
      </c>
      <c r="AV747" t="s">
        <v>1510</v>
      </c>
    </row>
    <row r="748" spans="1:48" hidden="1" x14ac:dyDescent="0.25">
      <c r="A748" t="s">
        <v>621</v>
      </c>
      <c r="B748" t="s">
        <v>70</v>
      </c>
      <c r="C748" t="s">
        <v>70</v>
      </c>
      <c r="D748" t="s">
        <v>622</v>
      </c>
      <c r="E748" s="31" t="s">
        <v>623</v>
      </c>
      <c r="F748">
        <v>2004</v>
      </c>
      <c r="G748" t="s">
        <v>563</v>
      </c>
      <c r="H748">
        <v>221</v>
      </c>
      <c r="I748">
        <v>331410</v>
      </c>
      <c r="J748" t="s">
        <v>50</v>
      </c>
      <c r="K748" s="26" t="s">
        <v>458</v>
      </c>
      <c r="L748" t="b">
        <v>1</v>
      </c>
      <c r="M748" s="20" t="s">
        <v>1119</v>
      </c>
      <c r="N748" s="26">
        <v>169</v>
      </c>
      <c r="O748" t="s">
        <v>375</v>
      </c>
      <c r="P748">
        <v>67.726944399999994</v>
      </c>
      <c r="Q748">
        <v>-164.53333330000001</v>
      </c>
      <c r="S748" t="s">
        <v>21</v>
      </c>
      <c r="T748" s="40">
        <v>0.45782499999999998</v>
      </c>
      <c r="U748" s="40">
        <v>0.245</v>
      </c>
      <c r="V748">
        <v>208.46237289999999</v>
      </c>
      <c r="W748">
        <v>455.33199999999999</v>
      </c>
      <c r="X748">
        <v>94</v>
      </c>
      <c r="Y748">
        <v>243.80371595000003</v>
      </c>
      <c r="Z748">
        <v>532.52600000000007</v>
      </c>
      <c r="AA748">
        <v>8</v>
      </c>
      <c r="AI748">
        <v>110.577</v>
      </c>
      <c r="AJ748">
        <v>7</v>
      </c>
      <c r="AK748">
        <v>48.100999999999999</v>
      </c>
      <c r="AL748">
        <v>6</v>
      </c>
      <c r="AM748">
        <v>0</v>
      </c>
      <c r="AN748">
        <v>0</v>
      </c>
      <c r="AO748" s="30">
        <v>72.646755349999992</v>
      </c>
      <c r="AP748" s="30">
        <v>158.678</v>
      </c>
      <c r="AQ748" s="30">
        <v>13</v>
      </c>
      <c r="AR748">
        <v>524.91284419999999</v>
      </c>
      <c r="AS748" s="20">
        <v>1146.5360000000001</v>
      </c>
      <c r="AT748">
        <v>113</v>
      </c>
      <c r="AU748">
        <v>12</v>
      </c>
      <c r="AV748" t="s">
        <v>1510</v>
      </c>
    </row>
    <row r="749" spans="1:48" hidden="1" x14ac:dyDescent="0.25">
      <c r="A749" t="s">
        <v>429</v>
      </c>
      <c r="B749" t="s">
        <v>41</v>
      </c>
      <c r="C749" t="s">
        <v>41</v>
      </c>
      <c r="D749" t="s">
        <v>425</v>
      </c>
      <c r="E749" s="31" t="s">
        <v>422</v>
      </c>
      <c r="F749">
        <v>2004</v>
      </c>
      <c r="G749" t="s">
        <v>380</v>
      </c>
      <c r="H749">
        <v>219</v>
      </c>
      <c r="I749">
        <v>331155</v>
      </c>
      <c r="J749" t="s">
        <v>30</v>
      </c>
      <c r="K749" s="26" t="s">
        <v>374</v>
      </c>
      <c r="L749" t="b">
        <v>1</v>
      </c>
      <c r="M749" s="20" t="s">
        <v>1116</v>
      </c>
      <c r="N749" s="26">
        <v>2</v>
      </c>
      <c r="O749" t="s">
        <v>375</v>
      </c>
      <c r="P749">
        <v>55.552222200000003</v>
      </c>
      <c r="Q749">
        <v>-133.09583330000001</v>
      </c>
      <c r="S749" t="s">
        <v>21</v>
      </c>
      <c r="T749" s="40">
        <v>0.18444166666666661</v>
      </c>
      <c r="U749" s="40">
        <v>0.14305000000000001</v>
      </c>
      <c r="V749">
        <v>350.90635740833324</v>
      </c>
      <c r="W749">
        <v>1902.5329999999999</v>
      </c>
      <c r="X749">
        <v>320</v>
      </c>
      <c r="Y749">
        <v>1050.3799830083333</v>
      </c>
      <c r="Z749">
        <v>5694.9170000000013</v>
      </c>
      <c r="AA749">
        <v>115</v>
      </c>
      <c r="AI749">
        <v>268.62100000000004</v>
      </c>
      <c r="AJ749">
        <v>21</v>
      </c>
      <c r="AK749">
        <v>558.01800000000003</v>
      </c>
      <c r="AL749">
        <v>15</v>
      </c>
      <c r="AM749">
        <v>0</v>
      </c>
      <c r="AN749">
        <v>0</v>
      </c>
      <c r="AO749" s="30">
        <v>152.46667489166666</v>
      </c>
      <c r="AP749" s="30">
        <v>826.63900000000012</v>
      </c>
      <c r="AQ749" s="30">
        <v>36</v>
      </c>
      <c r="AR749">
        <v>1553.753015308333</v>
      </c>
      <c r="AS749" s="20">
        <v>8424.0889999999999</v>
      </c>
      <c r="AT749">
        <v>468</v>
      </c>
      <c r="AU749">
        <v>12</v>
      </c>
      <c r="AV749" t="s">
        <v>1510</v>
      </c>
    </row>
    <row r="750" spans="1:48" hidden="1" x14ac:dyDescent="0.25">
      <c r="A750" t="s">
        <v>747</v>
      </c>
      <c r="B750" t="s">
        <v>176</v>
      </c>
      <c r="C750" t="s">
        <v>176</v>
      </c>
      <c r="D750" t="s">
        <v>399</v>
      </c>
      <c r="E750" s="31" t="s">
        <v>400</v>
      </c>
      <c r="F750">
        <v>2004</v>
      </c>
      <c r="G750" t="s">
        <v>743</v>
      </c>
      <c r="H750">
        <v>18963</v>
      </c>
      <c r="I750">
        <v>332700</v>
      </c>
      <c r="J750" t="s">
        <v>171</v>
      </c>
      <c r="K750" s="26" t="s">
        <v>458</v>
      </c>
      <c r="L750" t="b">
        <v>1</v>
      </c>
      <c r="M750" s="20" t="s">
        <v>1119</v>
      </c>
      <c r="N750" s="26">
        <v>240</v>
      </c>
      <c r="O750" t="s">
        <v>375</v>
      </c>
      <c r="P750">
        <v>59.403888899999998</v>
      </c>
      <c r="Q750">
        <v>-135.88444440000001</v>
      </c>
      <c r="S750" t="s">
        <v>21</v>
      </c>
      <c r="T750" s="40">
        <v>0.32750000000000007</v>
      </c>
      <c r="U750" s="40">
        <v>0.163525</v>
      </c>
      <c r="V750">
        <v>75.227405000000019</v>
      </c>
      <c r="W750">
        <v>229.70200000000003</v>
      </c>
      <c r="X750">
        <v>48</v>
      </c>
      <c r="Y750">
        <v>21.439132500000003</v>
      </c>
      <c r="Z750">
        <v>65.462999999999994</v>
      </c>
      <c r="AA750">
        <v>4</v>
      </c>
      <c r="AI750">
        <v>41.909999999999989</v>
      </c>
      <c r="AJ750">
        <v>6</v>
      </c>
      <c r="AK750">
        <v>0</v>
      </c>
      <c r="AL750">
        <v>1</v>
      </c>
      <c r="AM750">
        <v>0</v>
      </c>
      <c r="AN750">
        <v>0</v>
      </c>
      <c r="AO750" s="30">
        <v>13.725524999999999</v>
      </c>
      <c r="AP750" s="30">
        <v>41.909999999999989</v>
      </c>
      <c r="AQ750" s="30">
        <v>7</v>
      </c>
      <c r="AR750">
        <v>110.39206250000002</v>
      </c>
      <c r="AS750" s="20">
        <v>337.0750000000001</v>
      </c>
      <c r="AT750">
        <v>57</v>
      </c>
      <c r="AU750">
        <v>12</v>
      </c>
      <c r="AV750" t="s">
        <v>1510</v>
      </c>
    </row>
    <row r="751" spans="1:48" hidden="1" x14ac:dyDescent="0.25">
      <c r="A751" t="s">
        <v>704</v>
      </c>
      <c r="B751" t="s">
        <v>186</v>
      </c>
      <c r="C751" t="s">
        <v>186</v>
      </c>
      <c r="D751" t="s">
        <v>702</v>
      </c>
      <c r="E751" s="31" t="s">
        <v>703</v>
      </c>
      <c r="F751">
        <v>2004</v>
      </c>
      <c r="G751" t="s">
        <v>941</v>
      </c>
      <c r="H751" t="s">
        <v>582</v>
      </c>
      <c r="I751">
        <v>332090</v>
      </c>
      <c r="J751" t="s">
        <v>185</v>
      </c>
      <c r="K751" s="26" t="s">
        <v>458</v>
      </c>
      <c r="L751" t="b">
        <v>1</v>
      </c>
      <c r="M751" s="20" t="s">
        <v>1119</v>
      </c>
      <c r="N751" s="26">
        <v>407</v>
      </c>
      <c r="O751" t="s">
        <v>489</v>
      </c>
      <c r="P751">
        <v>66.907222200000007</v>
      </c>
      <c r="Q751">
        <v>-156.8811111</v>
      </c>
      <c r="S751" t="s">
        <v>21</v>
      </c>
      <c r="T751" s="40">
        <v>0.53000000000000014</v>
      </c>
      <c r="U751" s="40">
        <v>0.34601666666666669</v>
      </c>
      <c r="V751">
        <v>83.771270000000015</v>
      </c>
      <c r="W751">
        <v>158.059</v>
      </c>
      <c r="X751">
        <v>34</v>
      </c>
      <c r="Y751">
        <v>93.35102000000002</v>
      </c>
      <c r="Z751">
        <v>176.13399999999999</v>
      </c>
      <c r="AA751">
        <v>17</v>
      </c>
      <c r="AI751">
        <v>183.35099999999997</v>
      </c>
      <c r="AJ751">
        <v>6</v>
      </c>
      <c r="AK751">
        <v>6.8369999999999997</v>
      </c>
      <c r="AL751">
        <v>2</v>
      </c>
      <c r="AM751">
        <v>0</v>
      </c>
      <c r="AN751">
        <v>0</v>
      </c>
      <c r="AO751" s="30">
        <v>100.79964000000001</v>
      </c>
      <c r="AP751" s="30">
        <v>190.18799999999996</v>
      </c>
      <c r="AQ751" s="30">
        <v>8</v>
      </c>
      <c r="AR751">
        <v>277.92193000000003</v>
      </c>
      <c r="AS751" s="20">
        <v>524.38099999999997</v>
      </c>
      <c r="AT751">
        <v>58</v>
      </c>
      <c r="AU751">
        <v>12</v>
      </c>
      <c r="AV751" t="s">
        <v>1510</v>
      </c>
    </row>
    <row r="752" spans="1:48" hidden="1" x14ac:dyDescent="0.25">
      <c r="A752" t="s">
        <v>1019</v>
      </c>
      <c r="B752" t="s">
        <v>191</v>
      </c>
      <c r="C752" t="s">
        <v>191</v>
      </c>
      <c r="D752" t="s">
        <v>1021</v>
      </c>
      <c r="E752" s="31" t="s">
        <v>1022</v>
      </c>
      <c r="F752">
        <v>2004</v>
      </c>
      <c r="G752" t="s">
        <v>1020</v>
      </c>
      <c r="H752">
        <v>10455</v>
      </c>
      <c r="I752">
        <v>332100</v>
      </c>
      <c r="J752" t="s">
        <v>190</v>
      </c>
      <c r="K752" s="26" t="s">
        <v>458</v>
      </c>
      <c r="L752" t="b">
        <v>1</v>
      </c>
      <c r="M752" s="20" t="s">
        <v>1118</v>
      </c>
      <c r="N752" s="26">
        <v>660</v>
      </c>
      <c r="O752" t="s">
        <v>375</v>
      </c>
      <c r="P752">
        <v>59.439444399999999</v>
      </c>
      <c r="Q752">
        <v>-154.77611110000001</v>
      </c>
      <c r="S752" t="s">
        <v>21</v>
      </c>
      <c r="T752" s="40">
        <v>0.59999999999999987</v>
      </c>
      <c r="U752" s="40">
        <v>0.30243333333333328</v>
      </c>
      <c r="V752">
        <v>100.38299999999998</v>
      </c>
      <c r="W752">
        <v>167.30500000000001</v>
      </c>
      <c r="X752">
        <v>49</v>
      </c>
      <c r="Y752">
        <v>19.363799999999998</v>
      </c>
      <c r="Z752">
        <v>32.273000000000003</v>
      </c>
      <c r="AA752">
        <v>5</v>
      </c>
      <c r="AI752">
        <v>56.702000000000005</v>
      </c>
      <c r="AJ752">
        <v>9</v>
      </c>
      <c r="AK752">
        <v>84.920999999999992</v>
      </c>
      <c r="AL752">
        <v>2</v>
      </c>
      <c r="AM752">
        <v>0.75600000000000001</v>
      </c>
      <c r="AN752">
        <v>2</v>
      </c>
      <c r="AO752" s="30">
        <v>84.973799999999969</v>
      </c>
      <c r="AP752" s="30">
        <v>141.62299999999999</v>
      </c>
      <c r="AQ752" s="30">
        <v>11</v>
      </c>
      <c r="AR752">
        <v>204.72059999999993</v>
      </c>
      <c r="AS752" s="20">
        <v>341.95699999999999</v>
      </c>
      <c r="AT752">
        <v>67</v>
      </c>
      <c r="AU752">
        <v>12</v>
      </c>
      <c r="AV752" t="s">
        <v>1510</v>
      </c>
    </row>
    <row r="753" spans="1:48" hidden="1" x14ac:dyDescent="0.25">
      <c r="A753" t="s">
        <v>1023</v>
      </c>
      <c r="B753" t="s">
        <v>230</v>
      </c>
      <c r="C753" t="s">
        <v>230</v>
      </c>
      <c r="D753" t="s">
        <v>1025</v>
      </c>
      <c r="E753" s="31" t="s">
        <v>1026</v>
      </c>
      <c r="F753">
        <v>2004</v>
      </c>
      <c r="G753" t="s">
        <v>1024</v>
      </c>
      <c r="H753" t="s">
        <v>582</v>
      </c>
      <c r="I753">
        <v>332110</v>
      </c>
      <c r="J753" t="s">
        <v>229</v>
      </c>
      <c r="K753" s="26" t="s">
        <v>458</v>
      </c>
      <c r="L753" t="b">
        <v>1</v>
      </c>
      <c r="M753" s="20" t="s">
        <v>1116</v>
      </c>
      <c r="N753" s="26">
        <v>661</v>
      </c>
      <c r="O753" t="s">
        <v>375</v>
      </c>
      <c r="P753">
        <v>59.728611100000002</v>
      </c>
      <c r="Q753">
        <v>-157.28444440000001</v>
      </c>
      <c r="S753" t="s">
        <v>21</v>
      </c>
      <c r="T753" s="40">
        <v>0.5</v>
      </c>
      <c r="U753" s="40">
        <v>0.29314999999999997</v>
      </c>
      <c r="V753">
        <v>99.246000000000009</v>
      </c>
      <c r="W753">
        <v>198.49200000000002</v>
      </c>
      <c r="X753">
        <v>68</v>
      </c>
      <c r="Y753">
        <v>24.574000000000002</v>
      </c>
      <c r="Z753">
        <v>49.148000000000003</v>
      </c>
      <c r="AA753">
        <v>7</v>
      </c>
      <c r="AI753">
        <v>64.310999999999993</v>
      </c>
      <c r="AJ753">
        <v>9</v>
      </c>
      <c r="AK753">
        <v>108.75899999999999</v>
      </c>
      <c r="AL753">
        <v>13</v>
      </c>
      <c r="AM753">
        <v>0</v>
      </c>
      <c r="AN753">
        <v>0</v>
      </c>
      <c r="AO753" s="30">
        <v>86.534999999999997</v>
      </c>
      <c r="AP753" s="30">
        <v>173.07</v>
      </c>
      <c r="AQ753" s="30">
        <v>22</v>
      </c>
      <c r="AR753">
        <v>210.35500000000002</v>
      </c>
      <c r="AS753" s="20">
        <v>420.71</v>
      </c>
      <c r="AT753">
        <v>97</v>
      </c>
      <c r="AU753">
        <v>12</v>
      </c>
      <c r="AV753" t="s">
        <v>1510</v>
      </c>
    </row>
    <row r="754" spans="1:48" hidden="1" x14ac:dyDescent="0.25">
      <c r="A754" t="s">
        <v>933</v>
      </c>
      <c r="B754" t="s">
        <v>260</v>
      </c>
      <c r="C754" t="s">
        <v>260</v>
      </c>
      <c r="D754" t="s">
        <v>935</v>
      </c>
      <c r="E754" s="31" t="s">
        <v>936</v>
      </c>
      <c r="F754">
        <v>2004</v>
      </c>
      <c r="G754" t="s">
        <v>934</v>
      </c>
      <c r="H754" t="s">
        <v>582</v>
      </c>
      <c r="I754">
        <v>332510</v>
      </c>
      <c r="J754" t="s">
        <v>259</v>
      </c>
      <c r="K754" s="26" t="s">
        <v>458</v>
      </c>
      <c r="L754" t="b">
        <v>1</v>
      </c>
      <c r="M754" s="20" t="s">
        <v>1116</v>
      </c>
      <c r="N754" s="26">
        <v>395</v>
      </c>
      <c r="O754" t="s">
        <v>375</v>
      </c>
      <c r="P754">
        <v>59.953273099999997</v>
      </c>
      <c r="Q754">
        <v>-162.8951327</v>
      </c>
      <c r="S754" t="s">
        <v>21</v>
      </c>
      <c r="T754" s="40">
        <v>0.41250000000000003</v>
      </c>
      <c r="U754" s="40">
        <v>0.30715833333333337</v>
      </c>
      <c r="V754">
        <v>185.03471250000001</v>
      </c>
      <c r="W754">
        <v>448.56899999999996</v>
      </c>
      <c r="X754">
        <v>93</v>
      </c>
      <c r="Y754">
        <v>115.1068875</v>
      </c>
      <c r="Z754">
        <v>279.04699999999997</v>
      </c>
      <c r="AA754">
        <v>9</v>
      </c>
      <c r="AI754">
        <v>131.75699999999998</v>
      </c>
      <c r="AJ754">
        <v>4</v>
      </c>
      <c r="AK754">
        <v>6.9359999999999999</v>
      </c>
      <c r="AL754">
        <v>3</v>
      </c>
      <c r="AM754">
        <v>11.459000000000001</v>
      </c>
      <c r="AN754">
        <v>7</v>
      </c>
      <c r="AO754" s="30">
        <v>57.210862499999998</v>
      </c>
      <c r="AP754" s="30">
        <v>138.69299999999998</v>
      </c>
      <c r="AQ754" s="30">
        <v>7</v>
      </c>
      <c r="AR754">
        <v>357.3524625</v>
      </c>
      <c r="AS754" s="20">
        <v>877.76800000000003</v>
      </c>
      <c r="AT754">
        <v>116</v>
      </c>
      <c r="AU754">
        <v>12</v>
      </c>
      <c r="AV754" t="s">
        <v>1510</v>
      </c>
    </row>
    <row r="755" spans="1:48" hidden="1" x14ac:dyDescent="0.25">
      <c r="A755" t="s">
        <v>624</v>
      </c>
      <c r="B755" t="s">
        <v>71</v>
      </c>
      <c r="C755" t="s">
        <v>71</v>
      </c>
      <c r="D755" t="s">
        <v>625</v>
      </c>
      <c r="E755" s="31" t="s">
        <v>626</v>
      </c>
      <c r="F755">
        <v>2004</v>
      </c>
      <c r="G755" t="s">
        <v>799</v>
      </c>
      <c r="H755">
        <v>9898</v>
      </c>
      <c r="I755">
        <v>332120</v>
      </c>
      <c r="J755" t="s">
        <v>800</v>
      </c>
      <c r="K755" s="26" t="s">
        <v>458</v>
      </c>
      <c r="L755" t="b">
        <v>1</v>
      </c>
      <c r="M755" s="20" t="s">
        <v>1118</v>
      </c>
      <c r="N755" s="26">
        <v>285</v>
      </c>
      <c r="O755" t="s">
        <v>489</v>
      </c>
      <c r="P755">
        <v>63.0341667</v>
      </c>
      <c r="Q755">
        <v>-163.55333329999999</v>
      </c>
      <c r="S755" t="s">
        <v>21</v>
      </c>
      <c r="T755" s="40">
        <v>0.31249999999999994</v>
      </c>
      <c r="U755" s="40">
        <v>0.20825833333333332</v>
      </c>
      <c r="V755">
        <v>215.24437499999996</v>
      </c>
      <c r="W755">
        <v>688.78200000000004</v>
      </c>
      <c r="X755">
        <v>152</v>
      </c>
      <c r="Y755">
        <v>126.39781249999999</v>
      </c>
      <c r="Z755">
        <v>404.47300000000001</v>
      </c>
      <c r="AA755">
        <v>12</v>
      </c>
      <c r="AI755">
        <v>201.40699999999998</v>
      </c>
      <c r="AJ755">
        <v>11</v>
      </c>
      <c r="AK755">
        <v>48.185999999999993</v>
      </c>
      <c r="AL755">
        <v>4</v>
      </c>
      <c r="AM755">
        <v>28.153999999999996</v>
      </c>
      <c r="AN755">
        <v>2</v>
      </c>
      <c r="AO755" s="30">
        <v>77.997812499999981</v>
      </c>
      <c r="AP755" s="30">
        <v>249.59299999999996</v>
      </c>
      <c r="AQ755" s="30">
        <v>15</v>
      </c>
      <c r="AR755">
        <v>419.63999999999993</v>
      </c>
      <c r="AS755" s="20">
        <v>1371.0020000000004</v>
      </c>
      <c r="AT755">
        <v>179</v>
      </c>
      <c r="AU755">
        <v>12</v>
      </c>
      <c r="AV755" t="s">
        <v>1510</v>
      </c>
    </row>
    <row r="756" spans="1:48" hidden="1" x14ac:dyDescent="0.25">
      <c r="A756" t="s">
        <v>468</v>
      </c>
      <c r="B756" t="s">
        <v>193</v>
      </c>
      <c r="C756" t="s">
        <v>193</v>
      </c>
      <c r="D756" t="s">
        <v>470</v>
      </c>
      <c r="E756" s="31" t="s">
        <v>471</v>
      </c>
      <c r="F756">
        <v>2004</v>
      </c>
      <c r="G756" t="s">
        <v>469</v>
      </c>
      <c r="H756">
        <v>10451</v>
      </c>
      <c r="I756">
        <v>332130</v>
      </c>
      <c r="J756" t="s">
        <v>192</v>
      </c>
      <c r="K756" s="26" t="s">
        <v>458</v>
      </c>
      <c r="L756" t="b">
        <v>1</v>
      </c>
      <c r="M756" s="20" t="s">
        <v>1118</v>
      </c>
      <c r="N756" s="26">
        <v>17</v>
      </c>
      <c r="O756" t="s">
        <v>375</v>
      </c>
      <c r="P756">
        <v>66.898333300000004</v>
      </c>
      <c r="Q756">
        <v>-162.59666669999999</v>
      </c>
      <c r="S756" t="s">
        <v>21</v>
      </c>
      <c r="T756" s="40">
        <v>0.26301666666666673</v>
      </c>
      <c r="U756" s="40">
        <v>0.17917499999999997</v>
      </c>
      <c r="V756">
        <v>1868.6187414000003</v>
      </c>
      <c r="W756">
        <v>7104.5639999999994</v>
      </c>
      <c r="X756">
        <v>975</v>
      </c>
      <c r="Y756">
        <v>2710.2047424666675</v>
      </c>
      <c r="Z756">
        <v>10304.308000000001</v>
      </c>
      <c r="AA756">
        <v>107</v>
      </c>
      <c r="AI756">
        <v>1771.4089999999999</v>
      </c>
      <c r="AJ756">
        <v>29</v>
      </c>
      <c r="AK756">
        <v>1613.3309999999999</v>
      </c>
      <c r="AL756">
        <v>64</v>
      </c>
      <c r="AM756">
        <v>0</v>
      </c>
      <c r="AN756">
        <v>0</v>
      </c>
      <c r="AO756" s="30">
        <v>890.24303233333353</v>
      </c>
      <c r="AP756" s="30">
        <v>3384.74</v>
      </c>
      <c r="AQ756" s="30">
        <v>93</v>
      </c>
      <c r="AR756">
        <v>5469.0665162000014</v>
      </c>
      <c r="AS756" s="20">
        <v>20793.611999999997</v>
      </c>
      <c r="AT756">
        <v>1175</v>
      </c>
      <c r="AU756">
        <v>12</v>
      </c>
      <c r="AV756" t="s">
        <v>1510</v>
      </c>
    </row>
    <row r="757" spans="1:48" hidden="1" x14ac:dyDescent="0.25">
      <c r="A757" t="s">
        <v>734</v>
      </c>
      <c r="B757" t="s">
        <v>1123</v>
      </c>
      <c r="C757" t="s">
        <v>367</v>
      </c>
      <c r="D757" t="s">
        <v>368</v>
      </c>
      <c r="E757" s="31" t="s">
        <v>369</v>
      </c>
      <c r="F757">
        <v>2005</v>
      </c>
      <c r="G757" t="s">
        <v>735</v>
      </c>
      <c r="H757">
        <v>19277</v>
      </c>
      <c r="J757" t="s">
        <v>736</v>
      </c>
      <c r="K757" s="26" t="s">
        <v>374</v>
      </c>
      <c r="L757" t="b">
        <v>1</v>
      </c>
      <c r="M757" s="20" t="s">
        <v>1116</v>
      </c>
      <c r="N757" s="26">
        <v>227</v>
      </c>
      <c r="O757" t="s">
        <v>375</v>
      </c>
      <c r="P757">
        <v>70.205555599999997</v>
      </c>
      <c r="Q757">
        <v>-148.51166670000001</v>
      </c>
      <c r="R757" t="s">
        <v>370</v>
      </c>
      <c r="S757" t="s">
        <v>371</v>
      </c>
      <c r="V757">
        <v>0</v>
      </c>
      <c r="W757">
        <v>0</v>
      </c>
      <c r="X757">
        <v>0</v>
      </c>
      <c r="Y757">
        <v>3992</v>
      </c>
      <c r="Z757">
        <v>28138</v>
      </c>
      <c r="AA757">
        <v>54</v>
      </c>
      <c r="AB757">
        <v>0</v>
      </c>
      <c r="AC757">
        <v>0</v>
      </c>
      <c r="AD757">
        <v>0</v>
      </c>
      <c r="AE757">
        <v>0</v>
      </c>
      <c r="AF757">
        <v>0</v>
      </c>
      <c r="AG757">
        <v>0</v>
      </c>
      <c r="AO757" s="30">
        <v>0</v>
      </c>
      <c r="AP757" s="30">
        <v>0</v>
      </c>
      <c r="AQ757" s="30">
        <v>0</v>
      </c>
      <c r="AR757">
        <v>3992</v>
      </c>
      <c r="AS757" s="20">
        <v>28138</v>
      </c>
      <c r="AT757">
        <v>54</v>
      </c>
      <c r="AU757">
        <v>12</v>
      </c>
      <c r="AV757" t="s">
        <v>1131</v>
      </c>
    </row>
    <row r="758" spans="1:48" hidden="1" x14ac:dyDescent="0.25">
      <c r="A758" t="s">
        <v>521</v>
      </c>
      <c r="B758" t="s">
        <v>1120</v>
      </c>
      <c r="C758" t="s">
        <v>524</v>
      </c>
      <c r="D758" t="s">
        <v>525</v>
      </c>
      <c r="E758" s="31" t="s">
        <v>526</v>
      </c>
      <c r="F758">
        <v>2005</v>
      </c>
      <c r="G758" t="s">
        <v>522</v>
      </c>
      <c r="H758">
        <v>26754</v>
      </c>
      <c r="J758" t="s">
        <v>523</v>
      </c>
      <c r="K758" s="26">
        <v>0</v>
      </c>
      <c r="L758" t="b">
        <v>1</v>
      </c>
      <c r="M758" s="20" t="s">
        <v>1118</v>
      </c>
      <c r="N758" s="26">
        <v>91</v>
      </c>
      <c r="O758" t="s">
        <v>375</v>
      </c>
      <c r="P758">
        <v>63.089722199999997</v>
      </c>
      <c r="Q758">
        <v>-145.6130556</v>
      </c>
      <c r="R758" t="s">
        <v>370</v>
      </c>
      <c r="S758" t="s">
        <v>371</v>
      </c>
      <c r="V758">
        <v>2</v>
      </c>
      <c r="W758">
        <v>12</v>
      </c>
      <c r="X758">
        <v>1</v>
      </c>
      <c r="Y758">
        <v>99</v>
      </c>
      <c r="Z758">
        <v>216</v>
      </c>
      <c r="AA758">
        <v>6</v>
      </c>
      <c r="AB758">
        <v>0</v>
      </c>
      <c r="AC758">
        <v>0</v>
      </c>
      <c r="AD758">
        <v>0</v>
      </c>
      <c r="AE758">
        <v>0</v>
      </c>
      <c r="AF758">
        <v>0</v>
      </c>
      <c r="AG758">
        <v>0</v>
      </c>
      <c r="AO758" s="30">
        <v>0</v>
      </c>
      <c r="AP758" s="30">
        <v>0</v>
      </c>
      <c r="AQ758" s="30">
        <v>0</v>
      </c>
      <c r="AR758">
        <v>101</v>
      </c>
      <c r="AS758" s="20">
        <v>228</v>
      </c>
      <c r="AT758">
        <v>7</v>
      </c>
      <c r="AU758">
        <v>12</v>
      </c>
      <c r="AV758" t="s">
        <v>1131</v>
      </c>
    </row>
    <row r="759" spans="1:48" hidden="1" x14ac:dyDescent="0.25">
      <c r="A759" t="s">
        <v>1103</v>
      </c>
      <c r="B759" t="s">
        <v>1105</v>
      </c>
      <c r="C759" t="s">
        <v>1106</v>
      </c>
      <c r="D759" t="s">
        <v>1107</v>
      </c>
      <c r="E759" s="31" t="s">
        <v>1108</v>
      </c>
      <c r="F759">
        <v>2005</v>
      </c>
      <c r="G759" t="s">
        <v>1104</v>
      </c>
      <c r="H759">
        <v>12385</v>
      </c>
      <c r="J759" t="s">
        <v>1105</v>
      </c>
      <c r="K759" s="26" t="s">
        <v>366</v>
      </c>
      <c r="L759" t="b">
        <v>0</v>
      </c>
      <c r="M759" s="20" t="s">
        <v>1116</v>
      </c>
      <c r="O759" t="s">
        <v>366</v>
      </c>
      <c r="P759">
        <v>55.129166699999999</v>
      </c>
      <c r="Q759">
        <v>-131.5722222</v>
      </c>
      <c r="R759" t="s">
        <v>370</v>
      </c>
      <c r="S759" t="s">
        <v>371</v>
      </c>
      <c r="V759">
        <v>564</v>
      </c>
      <c r="W759">
        <v>5676</v>
      </c>
      <c r="X759">
        <v>539</v>
      </c>
      <c r="Y759">
        <v>904</v>
      </c>
      <c r="Z759">
        <v>7786</v>
      </c>
      <c r="AA759">
        <v>253</v>
      </c>
      <c r="AB759">
        <v>33</v>
      </c>
      <c r="AC759">
        <v>234</v>
      </c>
      <c r="AD759">
        <v>1</v>
      </c>
      <c r="AE759">
        <v>0</v>
      </c>
      <c r="AF759">
        <v>0</v>
      </c>
      <c r="AG759">
        <v>0</v>
      </c>
      <c r="AO759" s="30">
        <v>33</v>
      </c>
      <c r="AP759" s="30">
        <v>234</v>
      </c>
      <c r="AQ759" s="30">
        <v>1</v>
      </c>
      <c r="AR759">
        <v>1501</v>
      </c>
      <c r="AS759" s="20">
        <v>13696</v>
      </c>
      <c r="AT759">
        <v>793</v>
      </c>
      <c r="AU759">
        <v>12</v>
      </c>
      <c r="AV759" t="s">
        <v>1131</v>
      </c>
    </row>
    <row r="760" spans="1:48" hidden="1" x14ac:dyDescent="0.25">
      <c r="A760" t="s">
        <v>548</v>
      </c>
      <c r="B760" t="s">
        <v>1218</v>
      </c>
      <c r="C760" t="s">
        <v>307</v>
      </c>
      <c r="D760" t="s">
        <v>550</v>
      </c>
      <c r="E760" s="31" t="s">
        <v>551</v>
      </c>
      <c r="F760">
        <v>2005</v>
      </c>
      <c r="G760" t="s">
        <v>549</v>
      </c>
      <c r="H760">
        <v>21015</v>
      </c>
      <c r="J760" t="s">
        <v>306</v>
      </c>
      <c r="K760" s="26">
        <v>0</v>
      </c>
      <c r="L760" t="b">
        <v>1</v>
      </c>
      <c r="M760" s="20" t="s">
        <v>1118</v>
      </c>
      <c r="N760" s="26">
        <v>111</v>
      </c>
      <c r="O760" t="s">
        <v>375</v>
      </c>
      <c r="P760">
        <v>56.470833300000002</v>
      </c>
      <c r="Q760">
        <v>-132.37666669999999</v>
      </c>
      <c r="R760" t="s">
        <v>370</v>
      </c>
      <c r="S760" t="s">
        <v>371</v>
      </c>
      <c r="V760">
        <v>863</v>
      </c>
      <c r="W760">
        <v>7558</v>
      </c>
      <c r="X760">
        <v>1039</v>
      </c>
      <c r="Y760">
        <v>1310</v>
      </c>
      <c r="Z760">
        <v>12388</v>
      </c>
      <c r="AA760">
        <v>464</v>
      </c>
      <c r="AB760">
        <v>185</v>
      </c>
      <c r="AC760">
        <v>4895</v>
      </c>
      <c r="AD760">
        <v>2</v>
      </c>
      <c r="AE760">
        <v>0</v>
      </c>
      <c r="AF760">
        <v>0</v>
      </c>
      <c r="AG760">
        <v>0</v>
      </c>
      <c r="AO760" s="30">
        <v>185</v>
      </c>
      <c r="AP760" s="30">
        <v>4895</v>
      </c>
      <c r="AQ760" s="30">
        <v>2</v>
      </c>
      <c r="AR760">
        <v>2358</v>
      </c>
      <c r="AS760" s="20">
        <v>24841</v>
      </c>
      <c r="AT760">
        <v>1505</v>
      </c>
      <c r="AU760">
        <v>3</v>
      </c>
      <c r="AV760" t="s">
        <v>1131</v>
      </c>
    </row>
    <row r="761" spans="1:48" x14ac:dyDescent="0.25">
      <c r="A761" t="s">
        <v>729</v>
      </c>
      <c r="B761" t="s">
        <v>117</v>
      </c>
      <c r="C761" t="s">
        <v>731</v>
      </c>
      <c r="D761" t="s">
        <v>732</v>
      </c>
      <c r="E761" s="31" t="s">
        <v>733</v>
      </c>
      <c r="F761">
        <v>2005</v>
      </c>
      <c r="G761" t="s">
        <v>730</v>
      </c>
      <c r="H761">
        <v>1276</v>
      </c>
      <c r="J761" t="s">
        <v>117</v>
      </c>
      <c r="K761" s="26">
        <v>0</v>
      </c>
      <c r="L761" t="b">
        <v>1</v>
      </c>
      <c r="M761" s="20" t="s">
        <v>1118</v>
      </c>
      <c r="N761" s="26">
        <v>214</v>
      </c>
      <c r="O761" t="s">
        <v>375</v>
      </c>
      <c r="P761">
        <v>71.290555600000005</v>
      </c>
      <c r="Q761">
        <v>-156.7886111</v>
      </c>
      <c r="R761" t="s">
        <v>370</v>
      </c>
      <c r="S761" t="s">
        <v>371</v>
      </c>
      <c r="V761">
        <v>1123</v>
      </c>
      <c r="W761">
        <v>10587</v>
      </c>
      <c r="X761">
        <v>1416</v>
      </c>
      <c r="Y761">
        <v>3036</v>
      </c>
      <c r="Z761">
        <v>33841</v>
      </c>
      <c r="AA761">
        <v>406</v>
      </c>
      <c r="AB761">
        <v>0</v>
      </c>
      <c r="AC761">
        <v>0</v>
      </c>
      <c r="AD761">
        <v>0</v>
      </c>
      <c r="AE761">
        <v>0</v>
      </c>
      <c r="AF761">
        <v>0</v>
      </c>
      <c r="AG761">
        <v>0</v>
      </c>
      <c r="AO761" s="30">
        <v>0</v>
      </c>
      <c r="AP761" s="30">
        <v>0</v>
      </c>
      <c r="AQ761" s="30">
        <v>0</v>
      </c>
      <c r="AR761">
        <v>4159</v>
      </c>
      <c r="AS761" s="20">
        <v>44428</v>
      </c>
      <c r="AT761">
        <v>1822</v>
      </c>
      <c r="AU761">
        <v>12</v>
      </c>
      <c r="AV761" t="s">
        <v>1131</v>
      </c>
    </row>
    <row r="762" spans="1:48" hidden="1" x14ac:dyDescent="0.25">
      <c r="A762" t="s">
        <v>727</v>
      </c>
      <c r="B762" t="s">
        <v>1201</v>
      </c>
      <c r="C762" t="s">
        <v>254</v>
      </c>
      <c r="D762" t="s">
        <v>550</v>
      </c>
      <c r="E762" s="31" t="s">
        <v>551</v>
      </c>
      <c r="F762">
        <v>2005</v>
      </c>
      <c r="G762" t="s">
        <v>728</v>
      </c>
      <c r="H762">
        <v>14856</v>
      </c>
      <c r="J762" t="s">
        <v>253</v>
      </c>
      <c r="K762" s="26" t="s">
        <v>458</v>
      </c>
      <c r="L762" t="b">
        <v>1</v>
      </c>
      <c r="M762" s="20" t="s">
        <v>1118</v>
      </c>
      <c r="N762" s="26">
        <v>212</v>
      </c>
      <c r="O762" t="s">
        <v>375</v>
      </c>
      <c r="P762">
        <v>56.811266699999997</v>
      </c>
      <c r="Q762">
        <v>-132.95124250000001</v>
      </c>
      <c r="R762" t="s">
        <v>370</v>
      </c>
      <c r="S762" t="s">
        <v>371</v>
      </c>
      <c r="V762">
        <v>1312</v>
      </c>
      <c r="W762">
        <v>13464</v>
      </c>
      <c r="X762">
        <v>1359</v>
      </c>
      <c r="Y762">
        <v>744</v>
      </c>
      <c r="Z762">
        <v>7187</v>
      </c>
      <c r="AA762">
        <v>667</v>
      </c>
      <c r="AB762">
        <v>1620</v>
      </c>
      <c r="AC762">
        <v>16944</v>
      </c>
      <c r="AD762">
        <v>30</v>
      </c>
      <c r="AE762">
        <v>0</v>
      </c>
      <c r="AF762">
        <v>0</v>
      </c>
      <c r="AG762">
        <v>0</v>
      </c>
      <c r="AO762" s="30">
        <v>1620</v>
      </c>
      <c r="AP762" s="30">
        <v>16944</v>
      </c>
      <c r="AQ762" s="30">
        <v>30</v>
      </c>
      <c r="AR762">
        <v>3676</v>
      </c>
      <c r="AS762" s="20">
        <v>37595</v>
      </c>
      <c r="AT762">
        <v>2056</v>
      </c>
      <c r="AU762">
        <v>6</v>
      </c>
      <c r="AV762" t="s">
        <v>1131</v>
      </c>
    </row>
    <row r="763" spans="1:48" hidden="1" x14ac:dyDescent="0.25">
      <c r="A763" t="s">
        <v>546</v>
      </c>
      <c r="B763" t="s">
        <v>1202</v>
      </c>
      <c r="C763" t="s">
        <v>268</v>
      </c>
      <c r="D763" t="s">
        <v>453</v>
      </c>
      <c r="E763" s="31" t="s">
        <v>454</v>
      </c>
      <c r="F763">
        <v>2005</v>
      </c>
      <c r="G763" t="s">
        <v>547</v>
      </c>
      <c r="H763">
        <v>16955</v>
      </c>
      <c r="J763" t="s">
        <v>267</v>
      </c>
      <c r="K763" s="26" t="s">
        <v>458</v>
      </c>
      <c r="L763" t="b">
        <v>1</v>
      </c>
      <c r="M763" s="20" t="s">
        <v>1118</v>
      </c>
      <c r="N763" s="26">
        <v>108</v>
      </c>
      <c r="O763" t="s">
        <v>375</v>
      </c>
      <c r="P763">
        <v>60.1041667</v>
      </c>
      <c r="Q763">
        <v>-149.4422222</v>
      </c>
      <c r="R763" t="s">
        <v>370</v>
      </c>
      <c r="S763" t="s">
        <v>371</v>
      </c>
      <c r="V763">
        <v>2276</v>
      </c>
      <c r="W763">
        <v>15813</v>
      </c>
      <c r="X763">
        <v>1879</v>
      </c>
      <c r="Y763">
        <v>1318</v>
      </c>
      <c r="Z763">
        <v>8149</v>
      </c>
      <c r="AA763">
        <v>403</v>
      </c>
      <c r="AB763">
        <v>3633</v>
      </c>
      <c r="AC763">
        <v>30825</v>
      </c>
      <c r="AD763">
        <v>105</v>
      </c>
      <c r="AO763" s="30">
        <v>3633</v>
      </c>
      <c r="AP763" s="30">
        <v>30825</v>
      </c>
      <c r="AQ763" s="30">
        <v>105</v>
      </c>
      <c r="AR763">
        <v>7227</v>
      </c>
      <c r="AS763" s="20">
        <v>54787</v>
      </c>
      <c r="AT763">
        <v>2387</v>
      </c>
      <c r="AU763">
        <v>12</v>
      </c>
      <c r="AV763" t="s">
        <v>1131</v>
      </c>
    </row>
    <row r="764" spans="1:48" hidden="1" x14ac:dyDescent="0.25">
      <c r="A764" t="s">
        <v>455</v>
      </c>
      <c r="B764" t="s">
        <v>457</v>
      </c>
      <c r="C764" t="s">
        <v>138</v>
      </c>
      <c r="D764" t="s">
        <v>459</v>
      </c>
      <c r="E764" s="31" t="s">
        <v>460</v>
      </c>
      <c r="F764">
        <v>2005</v>
      </c>
      <c r="G764" t="s">
        <v>456</v>
      </c>
      <c r="H764">
        <v>4329</v>
      </c>
      <c r="J764" t="s">
        <v>457</v>
      </c>
      <c r="K764" s="26" t="s">
        <v>458</v>
      </c>
      <c r="L764" t="b">
        <v>1</v>
      </c>
      <c r="M764" s="20" t="s">
        <v>1116</v>
      </c>
      <c r="N764" s="26">
        <v>10</v>
      </c>
      <c r="O764" t="s">
        <v>375</v>
      </c>
      <c r="P764">
        <v>61.130833299999999</v>
      </c>
      <c r="Q764">
        <v>-146.34833330000001</v>
      </c>
      <c r="R764" t="s">
        <v>370</v>
      </c>
      <c r="S764" t="s">
        <v>371</v>
      </c>
      <c r="V764">
        <v>3583</v>
      </c>
      <c r="W764">
        <v>18034</v>
      </c>
      <c r="X764">
        <v>2879</v>
      </c>
      <c r="Y764">
        <v>10015</v>
      </c>
      <c r="Z764">
        <v>59327</v>
      </c>
      <c r="AA764">
        <v>747</v>
      </c>
      <c r="AB764">
        <v>0</v>
      </c>
      <c r="AC764">
        <v>0</v>
      </c>
      <c r="AD764">
        <v>0</v>
      </c>
      <c r="AE764">
        <v>0</v>
      </c>
      <c r="AF764">
        <v>0</v>
      </c>
      <c r="AG764">
        <v>0</v>
      </c>
      <c r="AO764" s="30">
        <v>0</v>
      </c>
      <c r="AP764" s="30">
        <v>0</v>
      </c>
      <c r="AQ764" s="30">
        <v>0</v>
      </c>
      <c r="AR764">
        <v>13598</v>
      </c>
      <c r="AS764" s="20">
        <v>77361</v>
      </c>
      <c r="AT764">
        <v>3626</v>
      </c>
      <c r="AU764">
        <v>12</v>
      </c>
      <c r="AV764" t="s">
        <v>1131</v>
      </c>
    </row>
    <row r="765" spans="1:48" hidden="1" x14ac:dyDescent="0.25">
      <c r="A765" t="s">
        <v>531</v>
      </c>
      <c r="B765" t="s">
        <v>270</v>
      </c>
      <c r="C765" s="19" t="s">
        <v>271</v>
      </c>
      <c r="D765" s="19" t="s">
        <v>534</v>
      </c>
      <c r="E765" s="21" t="s">
        <v>535</v>
      </c>
      <c r="F765" s="19">
        <v>2005</v>
      </c>
      <c r="G765" s="19" t="s">
        <v>532</v>
      </c>
      <c r="H765" s="19">
        <v>17271</v>
      </c>
      <c r="I765" s="19"/>
      <c r="J765" t="s">
        <v>533</v>
      </c>
      <c r="K765" s="19">
        <v>0</v>
      </c>
      <c r="L765" s="20" t="b">
        <v>1</v>
      </c>
      <c r="M765" s="20" t="s">
        <v>1118</v>
      </c>
      <c r="N765" s="19">
        <v>100</v>
      </c>
      <c r="O765" s="19" t="s">
        <v>375</v>
      </c>
      <c r="P765" s="20">
        <v>57.0530556</v>
      </c>
      <c r="Q765" s="20">
        <v>-135.33000000000001</v>
      </c>
      <c r="R765" s="19" t="s">
        <v>370</v>
      </c>
      <c r="S765" s="19" t="s">
        <v>371</v>
      </c>
      <c r="T765" s="37"/>
      <c r="U765" s="37"/>
      <c r="V765" s="20">
        <v>3812</v>
      </c>
      <c r="W765" s="20">
        <v>40027</v>
      </c>
      <c r="X765" s="20">
        <v>3504</v>
      </c>
      <c r="Y765" s="20">
        <v>5214</v>
      </c>
      <c r="Z765" s="20">
        <v>54380</v>
      </c>
      <c r="AA765" s="20">
        <v>1535</v>
      </c>
      <c r="AB765" s="20">
        <v>174</v>
      </c>
      <c r="AC765" s="20">
        <v>1772</v>
      </c>
      <c r="AD765" s="20">
        <v>9</v>
      </c>
      <c r="AE765" s="20">
        <v>0</v>
      </c>
      <c r="AF765" s="20">
        <v>0</v>
      </c>
      <c r="AG765" s="20">
        <v>0</v>
      </c>
      <c r="AH765" s="20"/>
      <c r="AI765" s="20"/>
      <c r="AJ765" s="20"/>
      <c r="AK765" s="20"/>
      <c r="AL765" s="20"/>
      <c r="AM765" s="20"/>
      <c r="AN765" s="20"/>
      <c r="AO765" s="30">
        <v>174</v>
      </c>
      <c r="AP765" s="30">
        <v>1772</v>
      </c>
      <c r="AQ765" s="30">
        <v>9</v>
      </c>
      <c r="AR765" s="20">
        <v>9200</v>
      </c>
      <c r="AS765" s="20">
        <v>96179</v>
      </c>
      <c r="AT765" s="20">
        <v>5048</v>
      </c>
      <c r="AU765">
        <v>12</v>
      </c>
      <c r="AV765" t="s">
        <v>1131</v>
      </c>
    </row>
    <row r="766" spans="1:48" hidden="1" x14ac:dyDescent="0.25">
      <c r="A766" t="s">
        <v>464</v>
      </c>
      <c r="B766" t="s">
        <v>187</v>
      </c>
      <c r="C766" t="s">
        <v>188</v>
      </c>
      <c r="D766" t="s">
        <v>466</v>
      </c>
      <c r="E766" s="31" t="s">
        <v>467</v>
      </c>
      <c r="F766">
        <v>2005</v>
      </c>
      <c r="G766" t="s">
        <v>465</v>
      </c>
      <c r="H766">
        <v>10433</v>
      </c>
      <c r="J766" t="s">
        <v>187</v>
      </c>
      <c r="K766" s="26" t="s">
        <v>374</v>
      </c>
      <c r="L766" t="b">
        <v>1</v>
      </c>
      <c r="M766" s="20" t="s">
        <v>1119</v>
      </c>
      <c r="N766" s="26">
        <v>16</v>
      </c>
      <c r="O766" t="s">
        <v>375</v>
      </c>
      <c r="P766">
        <v>57.79</v>
      </c>
      <c r="Q766">
        <v>-152.40722220000001</v>
      </c>
      <c r="R766" t="s">
        <v>370</v>
      </c>
      <c r="S766" t="s">
        <v>371</v>
      </c>
      <c r="V766">
        <v>5370</v>
      </c>
      <c r="W766">
        <v>31551</v>
      </c>
      <c r="X766">
        <v>4611</v>
      </c>
      <c r="Y766">
        <v>3353</v>
      </c>
      <c r="Z766">
        <v>20528</v>
      </c>
      <c r="AA766">
        <v>1084</v>
      </c>
      <c r="AB766">
        <v>11904</v>
      </c>
      <c r="AC766">
        <v>78779</v>
      </c>
      <c r="AD766">
        <v>92</v>
      </c>
      <c r="AE766">
        <v>0</v>
      </c>
      <c r="AF766">
        <v>0</v>
      </c>
      <c r="AG766">
        <v>0</v>
      </c>
      <c r="AO766" s="30">
        <v>11904</v>
      </c>
      <c r="AP766" s="30">
        <v>78779</v>
      </c>
      <c r="AQ766" s="30">
        <v>92</v>
      </c>
      <c r="AR766">
        <v>20627</v>
      </c>
      <c r="AS766" s="20">
        <v>130858</v>
      </c>
      <c r="AT766">
        <v>5787</v>
      </c>
      <c r="AU766">
        <v>3</v>
      </c>
      <c r="AV766" t="s">
        <v>1131</v>
      </c>
    </row>
    <row r="767" spans="1:48" hidden="1" x14ac:dyDescent="0.25">
      <c r="A767" t="s">
        <v>536</v>
      </c>
      <c r="B767" t="s">
        <v>179</v>
      </c>
      <c r="C767" s="19" t="s">
        <v>180</v>
      </c>
      <c r="D767" s="19" t="s">
        <v>538</v>
      </c>
      <c r="E767" s="21" t="s">
        <v>539</v>
      </c>
      <c r="F767" s="19">
        <v>2005</v>
      </c>
      <c r="G767" s="19" t="s">
        <v>537</v>
      </c>
      <c r="H767" s="19">
        <v>10210</v>
      </c>
      <c r="I767" s="19"/>
      <c r="J767" t="s">
        <v>179</v>
      </c>
      <c r="K767" s="19">
        <v>0</v>
      </c>
      <c r="L767" s="20" t="b">
        <v>1</v>
      </c>
      <c r="M767" s="20" t="s">
        <v>1118</v>
      </c>
      <c r="N767" s="19">
        <v>103</v>
      </c>
      <c r="O767" s="19" t="s">
        <v>375</v>
      </c>
      <c r="P767" s="20">
        <v>55.342222200000002</v>
      </c>
      <c r="Q767" s="20">
        <v>-131.64611110000001</v>
      </c>
      <c r="R767" s="19" t="s">
        <v>370</v>
      </c>
      <c r="S767" s="19" t="s">
        <v>371</v>
      </c>
      <c r="T767" s="37"/>
      <c r="U767" s="37"/>
      <c r="V767" s="20">
        <v>5668</v>
      </c>
      <c r="W767" s="20">
        <v>58656</v>
      </c>
      <c r="X767" s="20">
        <v>6070</v>
      </c>
      <c r="Y767" s="20">
        <v>6055</v>
      </c>
      <c r="Z767" s="20">
        <v>66669</v>
      </c>
      <c r="AA767" s="20">
        <v>1118</v>
      </c>
      <c r="AB767" s="20">
        <v>1524</v>
      </c>
      <c r="AC767" s="20">
        <v>19919</v>
      </c>
      <c r="AD767" s="20">
        <v>14</v>
      </c>
      <c r="AE767" s="20">
        <v>0</v>
      </c>
      <c r="AF767" s="20">
        <v>0</v>
      </c>
      <c r="AG767" s="20">
        <v>0</v>
      </c>
      <c r="AH767" s="20"/>
      <c r="AI767" s="20"/>
      <c r="AJ767" s="20"/>
      <c r="AK767" s="20"/>
      <c r="AL767" s="20"/>
      <c r="AM767" s="20"/>
      <c r="AN767" s="20"/>
      <c r="AO767" s="30">
        <v>1524</v>
      </c>
      <c r="AP767" s="30">
        <v>19919</v>
      </c>
      <c r="AQ767" s="30">
        <v>14</v>
      </c>
      <c r="AR767" s="20">
        <v>13247</v>
      </c>
      <c r="AS767" s="20">
        <v>145244</v>
      </c>
      <c r="AT767" s="20">
        <v>7202</v>
      </c>
      <c r="AU767" s="22">
        <v>12</v>
      </c>
      <c r="AV767" t="s">
        <v>1131</v>
      </c>
    </row>
    <row r="768" spans="1:48" hidden="1" x14ac:dyDescent="0.25">
      <c r="A768" t="s">
        <v>372</v>
      </c>
      <c r="B768" t="s">
        <v>1115</v>
      </c>
      <c r="C768" t="s">
        <v>29</v>
      </c>
      <c r="D768" t="s">
        <v>376</v>
      </c>
      <c r="E768" s="31" t="s">
        <v>377</v>
      </c>
      <c r="F768">
        <v>2005</v>
      </c>
      <c r="G768" t="s">
        <v>373</v>
      </c>
      <c r="H768">
        <v>213</v>
      </c>
      <c r="J768" t="s">
        <v>28</v>
      </c>
      <c r="K768" s="26" t="s">
        <v>374</v>
      </c>
      <c r="L768" t="b">
        <v>1</v>
      </c>
      <c r="M768" s="20" t="s">
        <v>1116</v>
      </c>
      <c r="N768" s="26">
        <v>1</v>
      </c>
      <c r="O768" t="s">
        <v>375</v>
      </c>
      <c r="P768">
        <v>58.301944399999996</v>
      </c>
      <c r="Q768">
        <v>-134.4197222</v>
      </c>
      <c r="R768" t="s">
        <v>370</v>
      </c>
      <c r="S768" t="s">
        <v>371</v>
      </c>
      <c r="V768">
        <v>12631</v>
      </c>
      <c r="W768">
        <v>132002</v>
      </c>
      <c r="X768">
        <v>13313</v>
      </c>
      <c r="Y768">
        <v>9659</v>
      </c>
      <c r="Z768">
        <v>127770</v>
      </c>
      <c r="AA768">
        <v>2099</v>
      </c>
      <c r="AB768">
        <v>3772</v>
      </c>
      <c r="AC768">
        <v>53575</v>
      </c>
      <c r="AD768">
        <v>99</v>
      </c>
      <c r="AE768">
        <v>0</v>
      </c>
      <c r="AF768">
        <v>0</v>
      </c>
      <c r="AG768">
        <v>0</v>
      </c>
      <c r="AO768" s="30">
        <v>3772</v>
      </c>
      <c r="AP768" s="30">
        <v>53575</v>
      </c>
      <c r="AQ768" s="30">
        <v>99</v>
      </c>
      <c r="AR768">
        <v>26062</v>
      </c>
      <c r="AS768" s="20">
        <v>313347</v>
      </c>
      <c r="AT768">
        <v>15511</v>
      </c>
      <c r="AU768" s="22">
        <v>12</v>
      </c>
      <c r="AV768" t="s">
        <v>1131</v>
      </c>
    </row>
    <row r="769" spans="1:48" hidden="1" x14ac:dyDescent="0.25">
      <c r="A769" t="s">
        <v>552</v>
      </c>
      <c r="B769" t="s">
        <v>1117</v>
      </c>
      <c r="C769" t="s">
        <v>107</v>
      </c>
      <c r="D769" t="s">
        <v>453</v>
      </c>
      <c r="E769" s="31" t="s">
        <v>454</v>
      </c>
      <c r="F769">
        <v>2005</v>
      </c>
      <c r="G769" t="s">
        <v>553</v>
      </c>
      <c r="H769">
        <v>599</v>
      </c>
      <c r="J769" t="s">
        <v>106</v>
      </c>
      <c r="K769" s="26" t="s">
        <v>374</v>
      </c>
      <c r="L769" t="b">
        <v>1</v>
      </c>
      <c r="M769" s="20" t="s">
        <v>1118</v>
      </c>
      <c r="N769" s="26">
        <v>121</v>
      </c>
      <c r="O769" t="s">
        <v>375</v>
      </c>
      <c r="P769">
        <v>61.2180556</v>
      </c>
      <c r="Q769">
        <v>-149.9002778</v>
      </c>
      <c r="R769" t="s">
        <v>370</v>
      </c>
      <c r="S769" t="s">
        <v>371</v>
      </c>
      <c r="V769">
        <v>16394</v>
      </c>
      <c r="W769">
        <v>147171</v>
      </c>
      <c r="X769">
        <v>23976</v>
      </c>
      <c r="Y769">
        <v>74346</v>
      </c>
      <c r="Z769">
        <v>853238</v>
      </c>
      <c r="AA769">
        <v>6123</v>
      </c>
      <c r="AB769">
        <v>0</v>
      </c>
      <c r="AC769">
        <v>0</v>
      </c>
      <c r="AD769">
        <v>0</v>
      </c>
      <c r="AE769">
        <v>0</v>
      </c>
      <c r="AF769">
        <v>0</v>
      </c>
      <c r="AG769">
        <v>0</v>
      </c>
      <c r="AO769" s="30">
        <v>0</v>
      </c>
      <c r="AP769" s="30">
        <v>0</v>
      </c>
      <c r="AQ769" s="30">
        <v>0</v>
      </c>
      <c r="AR769">
        <v>90740</v>
      </c>
      <c r="AS769" s="20">
        <v>1000409</v>
      </c>
      <c r="AT769">
        <v>30099</v>
      </c>
      <c r="AU769" s="22">
        <v>12</v>
      </c>
      <c r="AV769" t="s">
        <v>1131</v>
      </c>
    </row>
    <row r="770" spans="1:48" hidden="1" x14ac:dyDescent="0.25">
      <c r="A770" t="s">
        <v>483</v>
      </c>
      <c r="B770" t="s">
        <v>165</v>
      </c>
      <c r="C770" t="s">
        <v>485</v>
      </c>
      <c r="D770" t="s">
        <v>453</v>
      </c>
      <c r="E770" s="31" t="s">
        <v>454</v>
      </c>
      <c r="F770">
        <v>2005</v>
      </c>
      <c r="G770" t="s">
        <v>484</v>
      </c>
      <c r="H770">
        <v>19558</v>
      </c>
      <c r="J770" t="s">
        <v>165</v>
      </c>
      <c r="K770" s="26" t="s">
        <v>374</v>
      </c>
      <c r="L770" t="b">
        <v>1</v>
      </c>
      <c r="M770" s="20" t="s">
        <v>1116</v>
      </c>
      <c r="N770" s="26">
        <v>32</v>
      </c>
      <c r="O770" t="s">
        <v>375</v>
      </c>
      <c r="P770">
        <v>59.642499999999998</v>
      </c>
      <c r="Q770">
        <v>-151.5483333</v>
      </c>
      <c r="R770" t="s">
        <v>370</v>
      </c>
      <c r="S770" t="s">
        <v>371</v>
      </c>
      <c r="V770">
        <v>22022</v>
      </c>
      <c r="W770">
        <v>170004</v>
      </c>
      <c r="X770">
        <v>22589</v>
      </c>
      <c r="Y770">
        <v>19218</v>
      </c>
      <c r="Z770">
        <v>170239</v>
      </c>
      <c r="AA770">
        <v>3423</v>
      </c>
      <c r="AB770">
        <v>9093</v>
      </c>
      <c r="AC770">
        <v>163066</v>
      </c>
      <c r="AD770">
        <v>28</v>
      </c>
      <c r="AF770">
        <v>0</v>
      </c>
      <c r="AG770">
        <v>0</v>
      </c>
      <c r="AO770" s="30">
        <v>9093</v>
      </c>
      <c r="AP770" s="30">
        <v>163066</v>
      </c>
      <c r="AQ770" s="30">
        <v>28</v>
      </c>
      <c r="AR770">
        <v>50333</v>
      </c>
      <c r="AS770" s="20">
        <v>503309</v>
      </c>
      <c r="AT770">
        <v>26040</v>
      </c>
      <c r="AU770" s="22">
        <v>12</v>
      </c>
      <c r="AV770" t="s">
        <v>1131</v>
      </c>
    </row>
    <row r="771" spans="1:48" hidden="1" x14ac:dyDescent="0.25">
      <c r="A771" t="s">
        <v>461</v>
      </c>
      <c r="B771" t="s">
        <v>156</v>
      </c>
      <c r="C771" t="s">
        <v>157</v>
      </c>
      <c r="D771" t="s">
        <v>453</v>
      </c>
      <c r="E771" s="31" t="s">
        <v>454</v>
      </c>
      <c r="F771">
        <v>2005</v>
      </c>
      <c r="G771" t="s">
        <v>462</v>
      </c>
      <c r="H771">
        <v>7353</v>
      </c>
      <c r="J771" t="s">
        <v>463</v>
      </c>
      <c r="K771" s="26" t="s">
        <v>374</v>
      </c>
      <c r="L771" t="b">
        <v>1</v>
      </c>
      <c r="M771" s="20" t="s">
        <v>1116</v>
      </c>
      <c r="N771" s="26">
        <v>13</v>
      </c>
      <c r="O771" t="s">
        <v>375</v>
      </c>
      <c r="P771">
        <v>64.837777799999998</v>
      </c>
      <c r="Q771">
        <v>-147.7163889</v>
      </c>
      <c r="R771" t="s">
        <v>370</v>
      </c>
      <c r="S771" t="s">
        <v>371</v>
      </c>
      <c r="V771">
        <v>39318</v>
      </c>
      <c r="W771">
        <v>318085</v>
      </c>
      <c r="X771">
        <v>34837</v>
      </c>
      <c r="Y771">
        <v>15961</v>
      </c>
      <c r="Z771">
        <v>142695</v>
      </c>
      <c r="AA771">
        <v>5717</v>
      </c>
      <c r="AB771">
        <v>63648</v>
      </c>
      <c r="AC771">
        <v>712557</v>
      </c>
      <c r="AD771">
        <v>438</v>
      </c>
      <c r="AE771">
        <v>0</v>
      </c>
      <c r="AF771">
        <v>0</v>
      </c>
      <c r="AG771">
        <v>0</v>
      </c>
      <c r="AO771" s="30">
        <v>63648</v>
      </c>
      <c r="AP771" s="30">
        <v>712557</v>
      </c>
      <c r="AQ771" s="30">
        <v>438</v>
      </c>
      <c r="AR771">
        <v>118927</v>
      </c>
      <c r="AS771" s="20">
        <v>1173337</v>
      </c>
      <c r="AT771">
        <v>40992</v>
      </c>
      <c r="AU771" s="22">
        <v>12</v>
      </c>
      <c r="AV771" t="s">
        <v>1131</v>
      </c>
    </row>
    <row r="772" spans="1:48" hidden="1" x14ac:dyDescent="0.25">
      <c r="A772" t="s">
        <v>472</v>
      </c>
      <c r="B772" t="s">
        <v>1121</v>
      </c>
      <c r="C772" t="s">
        <v>474</v>
      </c>
      <c r="D772" t="s">
        <v>453</v>
      </c>
      <c r="E772" s="31" t="s">
        <v>454</v>
      </c>
      <c r="F772">
        <v>2005</v>
      </c>
      <c r="G772" t="s">
        <v>473</v>
      </c>
      <c r="H772">
        <v>11824</v>
      </c>
      <c r="J772" t="s">
        <v>208</v>
      </c>
      <c r="K772" s="26" t="s">
        <v>374</v>
      </c>
      <c r="L772" t="b">
        <v>1</v>
      </c>
      <c r="M772" s="20" t="s">
        <v>1119</v>
      </c>
      <c r="N772" s="26">
        <v>18</v>
      </c>
      <c r="O772" t="s">
        <v>375</v>
      </c>
      <c r="P772">
        <v>61.5813889</v>
      </c>
      <c r="Q772">
        <v>-149.43944440000001</v>
      </c>
      <c r="R772" t="s">
        <v>370</v>
      </c>
      <c r="S772" t="s">
        <v>371</v>
      </c>
      <c r="V772">
        <v>46335</v>
      </c>
      <c r="W772">
        <v>406770</v>
      </c>
      <c r="X772">
        <v>46313</v>
      </c>
      <c r="Y772">
        <v>22268</v>
      </c>
      <c r="Z772">
        <v>237640</v>
      </c>
      <c r="AA772">
        <v>3216</v>
      </c>
      <c r="AB772">
        <v>0</v>
      </c>
      <c r="AC772">
        <v>0</v>
      </c>
      <c r="AD772">
        <v>0</v>
      </c>
      <c r="AE772">
        <v>0</v>
      </c>
      <c r="AF772">
        <v>0</v>
      </c>
      <c r="AG772">
        <v>0</v>
      </c>
      <c r="AO772" s="30">
        <v>0</v>
      </c>
      <c r="AP772" s="30">
        <v>0</v>
      </c>
      <c r="AQ772" s="30">
        <v>0</v>
      </c>
      <c r="AR772">
        <v>68603</v>
      </c>
      <c r="AS772" s="20">
        <v>644410</v>
      </c>
      <c r="AT772">
        <v>49529</v>
      </c>
      <c r="AU772" s="22">
        <v>12</v>
      </c>
      <c r="AV772" t="s">
        <v>1131</v>
      </c>
    </row>
    <row r="773" spans="1:48" hidden="1" x14ac:dyDescent="0.25">
      <c r="A773" t="s">
        <v>451</v>
      </c>
      <c r="B773" t="s">
        <v>135</v>
      </c>
      <c r="C773" t="s">
        <v>107</v>
      </c>
      <c r="D773" t="s">
        <v>453</v>
      </c>
      <c r="E773" s="31" t="s">
        <v>454</v>
      </c>
      <c r="F773">
        <v>2005</v>
      </c>
      <c r="G773" t="s">
        <v>452</v>
      </c>
      <c r="H773">
        <v>3522</v>
      </c>
      <c r="J773" t="s">
        <v>135</v>
      </c>
      <c r="K773" s="26">
        <v>0</v>
      </c>
      <c r="L773" t="b">
        <v>1</v>
      </c>
      <c r="M773" s="20" t="s">
        <v>1119</v>
      </c>
      <c r="N773" s="26">
        <v>8</v>
      </c>
      <c r="O773" t="s">
        <v>375</v>
      </c>
      <c r="P773">
        <v>61.2180556</v>
      </c>
      <c r="Q773">
        <v>-149.9002778</v>
      </c>
      <c r="R773" t="s">
        <v>370</v>
      </c>
      <c r="S773" t="s">
        <v>371</v>
      </c>
      <c r="V773">
        <v>68822</v>
      </c>
      <c r="W773">
        <v>559744</v>
      </c>
      <c r="X773">
        <v>68294</v>
      </c>
      <c r="Y773">
        <v>61158</v>
      </c>
      <c r="Z773">
        <v>619507</v>
      </c>
      <c r="AA773">
        <v>8540</v>
      </c>
      <c r="AB773">
        <v>3200</v>
      </c>
      <c r="AC773">
        <v>37557</v>
      </c>
      <c r="AD773">
        <v>6</v>
      </c>
      <c r="AE773">
        <v>0</v>
      </c>
      <c r="AF773">
        <v>0</v>
      </c>
      <c r="AG773">
        <v>0</v>
      </c>
      <c r="AO773" s="30">
        <v>3200</v>
      </c>
      <c r="AP773" s="30">
        <v>37557</v>
      </c>
      <c r="AQ773" s="30">
        <v>6</v>
      </c>
      <c r="AR773">
        <v>133180</v>
      </c>
      <c r="AS773" s="20">
        <v>1216808</v>
      </c>
      <c r="AT773">
        <v>76840</v>
      </c>
      <c r="AU773" s="22">
        <v>12</v>
      </c>
      <c r="AV773" t="s">
        <v>1131</v>
      </c>
    </row>
    <row r="774" spans="1:48" hidden="1" x14ac:dyDescent="0.25">
      <c r="A774" t="s">
        <v>627</v>
      </c>
      <c r="B774" t="s">
        <v>72</v>
      </c>
      <c r="C774" t="s">
        <v>72</v>
      </c>
      <c r="D774" t="s">
        <v>628</v>
      </c>
      <c r="E774" s="31" t="s">
        <v>629</v>
      </c>
      <c r="F774">
        <v>2005</v>
      </c>
      <c r="G774" t="s">
        <v>563</v>
      </c>
      <c r="H774">
        <v>221</v>
      </c>
      <c r="I774">
        <v>331420</v>
      </c>
      <c r="J774" t="s">
        <v>50</v>
      </c>
      <c r="K774" s="26" t="s">
        <v>458</v>
      </c>
      <c r="L774" t="b">
        <v>1</v>
      </c>
      <c r="M774" s="20" t="s">
        <v>1119</v>
      </c>
      <c r="N774" s="26">
        <v>169</v>
      </c>
      <c r="O774" t="s">
        <v>375</v>
      </c>
      <c r="P774">
        <v>64.931944400000006</v>
      </c>
      <c r="Q774">
        <v>-161.15694439999999</v>
      </c>
      <c r="S774" t="s">
        <v>21</v>
      </c>
      <c r="T774" s="40">
        <v>0.46838333333333337</v>
      </c>
      <c r="U774" s="40">
        <v>0.26820833333333327</v>
      </c>
      <c r="V774">
        <v>259.29186111666672</v>
      </c>
      <c r="W774">
        <v>553.58900000000006</v>
      </c>
      <c r="X774">
        <v>102</v>
      </c>
      <c r="Y774">
        <v>221.28255361666672</v>
      </c>
      <c r="Z774">
        <v>472.43900000000008</v>
      </c>
      <c r="AA774">
        <v>16</v>
      </c>
      <c r="AI774">
        <v>229.48899999999998</v>
      </c>
      <c r="AJ774">
        <v>15</v>
      </c>
      <c r="AK774">
        <v>79.384000000000015</v>
      </c>
      <c r="AL774">
        <v>74</v>
      </c>
      <c r="AM774">
        <v>0</v>
      </c>
      <c r="AN774">
        <v>0</v>
      </c>
      <c r="AO774" s="30">
        <v>144.67096531666667</v>
      </c>
      <c r="AP774" s="30">
        <v>308.87299999999999</v>
      </c>
      <c r="AQ774" s="30">
        <v>89</v>
      </c>
      <c r="AR774">
        <v>625.24538005000011</v>
      </c>
      <c r="AS774" s="20">
        <v>1334.9010000000001</v>
      </c>
      <c r="AT774">
        <v>204</v>
      </c>
      <c r="AU774" s="22">
        <v>12</v>
      </c>
      <c r="AV774" t="s">
        <v>1510</v>
      </c>
    </row>
    <row r="775" spans="1:48" hidden="1" x14ac:dyDescent="0.25">
      <c r="A775" t="s">
        <v>1059</v>
      </c>
      <c r="B775" t="s">
        <v>195</v>
      </c>
      <c r="C775" t="s">
        <v>195</v>
      </c>
      <c r="D775" t="s">
        <v>1061</v>
      </c>
      <c r="E775" s="31" t="s">
        <v>1062</v>
      </c>
      <c r="F775">
        <v>2005</v>
      </c>
      <c r="G775" t="s">
        <v>1060</v>
      </c>
      <c r="H775" t="s">
        <v>582</v>
      </c>
      <c r="I775">
        <v>332140</v>
      </c>
      <c r="J775" t="s">
        <v>194</v>
      </c>
      <c r="K775" s="26" t="s">
        <v>458</v>
      </c>
      <c r="L775" t="b">
        <v>1</v>
      </c>
      <c r="M775" s="20" t="s">
        <v>1118</v>
      </c>
      <c r="N775" s="26">
        <v>687</v>
      </c>
      <c r="O775" t="s">
        <v>375</v>
      </c>
      <c r="P775">
        <v>64.880277800000002</v>
      </c>
      <c r="Q775">
        <v>-157.7008333</v>
      </c>
      <c r="S775" t="s">
        <v>21</v>
      </c>
      <c r="T775" s="40">
        <v>0.45000000000000012</v>
      </c>
      <c r="U775" s="40">
        <v>0.34106666666666657</v>
      </c>
      <c r="V775">
        <v>36.923850000000009</v>
      </c>
      <c r="W775">
        <v>82.052999999999997</v>
      </c>
      <c r="X775">
        <v>44</v>
      </c>
      <c r="Y775">
        <v>37.815750000000008</v>
      </c>
      <c r="Z775">
        <v>84.034999999999997</v>
      </c>
      <c r="AA775">
        <v>13</v>
      </c>
      <c r="AI775">
        <v>19.189</v>
      </c>
      <c r="AJ775">
        <v>6</v>
      </c>
      <c r="AK775">
        <v>37.93</v>
      </c>
      <c r="AL775">
        <v>7</v>
      </c>
      <c r="AM775">
        <v>6.6080000000000005</v>
      </c>
      <c r="AN775">
        <v>3</v>
      </c>
      <c r="AO775" s="30">
        <v>25.703550000000007</v>
      </c>
      <c r="AP775" s="30">
        <v>57.119</v>
      </c>
      <c r="AQ775" s="30">
        <v>13</v>
      </c>
      <c r="AR775">
        <v>100.44315000000003</v>
      </c>
      <c r="AS775" s="20">
        <v>229.81500000000003</v>
      </c>
      <c r="AT775">
        <v>69</v>
      </c>
      <c r="AU775" s="22">
        <v>12</v>
      </c>
      <c r="AV775" t="s">
        <v>1510</v>
      </c>
    </row>
    <row r="776" spans="1:48" hidden="1" x14ac:dyDescent="0.25">
      <c r="A776" t="s">
        <v>795</v>
      </c>
      <c r="B776" t="s">
        <v>197</v>
      </c>
      <c r="C776" t="s">
        <v>197</v>
      </c>
      <c r="D776" t="s">
        <v>797</v>
      </c>
      <c r="E776" s="31" t="s">
        <v>798</v>
      </c>
      <c r="F776">
        <v>2005</v>
      </c>
      <c r="G776" t="s">
        <v>796</v>
      </c>
      <c r="H776">
        <v>9832</v>
      </c>
      <c r="I776">
        <v>332150</v>
      </c>
      <c r="J776" t="s">
        <v>196</v>
      </c>
      <c r="K776" s="26" t="s">
        <v>458</v>
      </c>
      <c r="L776" t="b">
        <v>1</v>
      </c>
      <c r="M776" s="20" t="s">
        <v>1118</v>
      </c>
      <c r="N776" s="26">
        <v>281</v>
      </c>
      <c r="O776" t="s">
        <v>375</v>
      </c>
      <c r="P776">
        <v>60.812222200000001</v>
      </c>
      <c r="Q776">
        <v>-161.43583330000001</v>
      </c>
      <c r="S776" t="s">
        <v>21</v>
      </c>
      <c r="T776" s="40">
        <v>0.44000000000000011</v>
      </c>
      <c r="U776" s="40">
        <v>0.32350000000000001</v>
      </c>
      <c r="V776">
        <v>282.33392000000009</v>
      </c>
      <c r="W776">
        <v>641.66800000000001</v>
      </c>
      <c r="X776">
        <v>181</v>
      </c>
      <c r="Y776">
        <v>114.367</v>
      </c>
      <c r="Z776">
        <v>259.92499999999995</v>
      </c>
      <c r="AA776">
        <v>9</v>
      </c>
      <c r="AI776">
        <v>83.616000000000014</v>
      </c>
      <c r="AJ776">
        <v>13</v>
      </c>
      <c r="AK776">
        <v>23.013000000000002</v>
      </c>
      <c r="AL776">
        <v>5</v>
      </c>
      <c r="AM776">
        <v>138.857</v>
      </c>
      <c r="AN776">
        <v>17</v>
      </c>
      <c r="AO776" s="30">
        <v>46.916760000000018</v>
      </c>
      <c r="AP776" s="30">
        <v>106.62900000000002</v>
      </c>
      <c r="AQ776" s="30">
        <v>18</v>
      </c>
      <c r="AR776">
        <v>443.61768000000012</v>
      </c>
      <c r="AS776" s="20">
        <v>1147.079</v>
      </c>
      <c r="AT776">
        <v>222</v>
      </c>
      <c r="AU776" s="22">
        <v>12</v>
      </c>
      <c r="AV776" t="s">
        <v>1510</v>
      </c>
    </row>
    <row r="777" spans="1:48" hidden="1" x14ac:dyDescent="0.25">
      <c r="A777" t="s">
        <v>921</v>
      </c>
      <c r="B777" t="s">
        <v>199</v>
      </c>
      <c r="C777" t="s">
        <v>199</v>
      </c>
      <c r="D777" t="s">
        <v>923</v>
      </c>
      <c r="E777" s="31" t="s">
        <v>924</v>
      </c>
      <c r="F777">
        <v>2005</v>
      </c>
      <c r="G777" t="s">
        <v>922</v>
      </c>
      <c r="H777">
        <v>10491</v>
      </c>
      <c r="I777">
        <v>332160</v>
      </c>
      <c r="J777" t="s">
        <v>198</v>
      </c>
      <c r="K777" s="26" t="s">
        <v>458</v>
      </c>
      <c r="L777" t="b">
        <v>1</v>
      </c>
      <c r="M777" s="20" t="s">
        <v>1118</v>
      </c>
      <c r="N777" s="26">
        <v>376</v>
      </c>
      <c r="O777" t="s">
        <v>375</v>
      </c>
      <c r="P777">
        <v>59.864444399999996</v>
      </c>
      <c r="Q777">
        <v>-163.13416670000001</v>
      </c>
      <c r="S777" t="s">
        <v>21</v>
      </c>
      <c r="T777" s="40">
        <v>0.48999999999999994</v>
      </c>
      <c r="U777" s="40">
        <v>0.29724166666666657</v>
      </c>
      <c r="V777">
        <v>209.01292999999995</v>
      </c>
      <c r="W777">
        <v>426.55699999999996</v>
      </c>
      <c r="X777">
        <v>86</v>
      </c>
      <c r="Y777">
        <v>90.800429999999977</v>
      </c>
      <c r="Z777">
        <v>185.30699999999999</v>
      </c>
      <c r="AA777">
        <v>18</v>
      </c>
      <c r="AI777">
        <v>32.78</v>
      </c>
      <c r="AJ777">
        <v>2</v>
      </c>
      <c r="AK777">
        <v>15.885999999999999</v>
      </c>
      <c r="AL777">
        <v>4</v>
      </c>
      <c r="AM777">
        <v>19.077999999999999</v>
      </c>
      <c r="AN777">
        <v>2</v>
      </c>
      <c r="AO777" s="30">
        <v>23.846339999999994</v>
      </c>
      <c r="AP777" s="30">
        <v>48.665999999999997</v>
      </c>
      <c r="AQ777" s="30">
        <v>6</v>
      </c>
      <c r="AR777">
        <v>323.65969999999993</v>
      </c>
      <c r="AS777" s="20">
        <v>679.60800000000006</v>
      </c>
      <c r="AT777">
        <v>112</v>
      </c>
      <c r="AU777" s="22">
        <v>12</v>
      </c>
      <c r="AV777" t="s">
        <v>1510</v>
      </c>
    </row>
    <row r="778" spans="1:48" hidden="1" x14ac:dyDescent="0.25">
      <c r="A778" t="s">
        <v>879</v>
      </c>
      <c r="B778" t="s">
        <v>201</v>
      </c>
      <c r="C778" t="s">
        <v>201</v>
      </c>
      <c r="D778" t="s">
        <v>881</v>
      </c>
      <c r="E778" s="31" t="s">
        <v>882</v>
      </c>
      <c r="F778">
        <v>2005</v>
      </c>
      <c r="G778" t="s">
        <v>880</v>
      </c>
      <c r="H778">
        <v>10716</v>
      </c>
      <c r="I778">
        <v>332170</v>
      </c>
      <c r="J778" t="s">
        <v>200</v>
      </c>
      <c r="K778" s="26" t="s">
        <v>458</v>
      </c>
      <c r="L778" t="b">
        <v>1</v>
      </c>
      <c r="M778" s="20" t="s">
        <v>1118</v>
      </c>
      <c r="N778" s="26">
        <v>353</v>
      </c>
      <c r="O778" t="s">
        <v>375</v>
      </c>
      <c r="P778">
        <v>57.54</v>
      </c>
      <c r="Q778">
        <v>-153.97861109999999</v>
      </c>
      <c r="S778" t="s">
        <v>21</v>
      </c>
      <c r="T778" s="40">
        <v>0.39999999999999997</v>
      </c>
      <c r="U778" s="40">
        <v>0.25485833333333335</v>
      </c>
      <c r="V778">
        <v>77.873199999999997</v>
      </c>
      <c r="W778">
        <v>194.68299999999999</v>
      </c>
      <c r="X778">
        <v>56</v>
      </c>
      <c r="Y778">
        <v>112.6332</v>
      </c>
      <c r="Z778">
        <v>281.58300000000003</v>
      </c>
      <c r="AA778">
        <v>33</v>
      </c>
      <c r="AI778">
        <v>77.663999999999987</v>
      </c>
      <c r="AJ778">
        <v>10</v>
      </c>
      <c r="AK778">
        <v>13.933000000000002</v>
      </c>
      <c r="AL778">
        <v>2</v>
      </c>
      <c r="AM778">
        <v>3.0629999999999997</v>
      </c>
      <c r="AN778">
        <v>1</v>
      </c>
      <c r="AO778" s="30">
        <v>36.638799999999996</v>
      </c>
      <c r="AP778" s="30">
        <v>91.596999999999994</v>
      </c>
      <c r="AQ778" s="30">
        <v>12</v>
      </c>
      <c r="AR778">
        <v>227.14519999999999</v>
      </c>
      <c r="AS778" s="20">
        <v>570.92600000000004</v>
      </c>
      <c r="AT778">
        <v>102</v>
      </c>
      <c r="AU778" s="22">
        <v>3</v>
      </c>
      <c r="AV778" t="s">
        <v>1510</v>
      </c>
    </row>
    <row r="779" spans="1:48" hidden="1" x14ac:dyDescent="0.25">
      <c r="A779" t="s">
        <v>831</v>
      </c>
      <c r="B779" t="s">
        <v>203</v>
      </c>
      <c r="C779" t="s">
        <v>203</v>
      </c>
      <c r="D779" t="s">
        <v>833</v>
      </c>
      <c r="E779" s="31" t="s">
        <v>834</v>
      </c>
      <c r="F779">
        <v>2005</v>
      </c>
      <c r="G779" t="s">
        <v>832</v>
      </c>
      <c r="H779" t="s">
        <v>582</v>
      </c>
      <c r="I779">
        <v>332180</v>
      </c>
      <c r="J779" t="s">
        <v>202</v>
      </c>
      <c r="K779" s="26" t="s">
        <v>458</v>
      </c>
      <c r="L779" t="b">
        <v>1</v>
      </c>
      <c r="M779" s="20" t="s">
        <v>1118</v>
      </c>
      <c r="N779" s="26">
        <v>330</v>
      </c>
      <c r="O779" t="s">
        <v>375</v>
      </c>
      <c r="P779">
        <v>59.114166699999998</v>
      </c>
      <c r="Q779">
        <v>-156.85888890000001</v>
      </c>
      <c r="S779" t="s">
        <v>21</v>
      </c>
      <c r="T779" s="40">
        <v>0.5</v>
      </c>
      <c r="U779" s="40">
        <v>0.26894166666666658</v>
      </c>
      <c r="V779">
        <v>57.094999999999992</v>
      </c>
      <c r="W779">
        <v>114.18999999999998</v>
      </c>
      <c r="X779">
        <v>40</v>
      </c>
      <c r="Y779">
        <v>32.659999999999997</v>
      </c>
      <c r="Z779">
        <v>65.319999999999993</v>
      </c>
      <c r="AA779">
        <v>9</v>
      </c>
      <c r="AI779">
        <v>38.613000000000007</v>
      </c>
      <c r="AJ779">
        <v>9</v>
      </c>
      <c r="AK779">
        <v>90.844999999999999</v>
      </c>
      <c r="AL779">
        <v>4</v>
      </c>
      <c r="AM779">
        <v>13.655999999999999</v>
      </c>
      <c r="AN779">
        <v>0</v>
      </c>
      <c r="AO779" s="30">
        <v>64.728999999999999</v>
      </c>
      <c r="AP779" s="30">
        <v>129.458</v>
      </c>
      <c r="AQ779" s="30">
        <v>13</v>
      </c>
      <c r="AR779">
        <v>154.48399999999998</v>
      </c>
      <c r="AS779" s="20">
        <v>322.62400000000002</v>
      </c>
      <c r="AT779">
        <v>62</v>
      </c>
      <c r="AU779" s="22">
        <v>12</v>
      </c>
      <c r="AV779" t="s">
        <v>1510</v>
      </c>
    </row>
    <row r="780" spans="1:48" hidden="1" x14ac:dyDescent="0.25">
      <c r="A780" t="s">
        <v>995</v>
      </c>
      <c r="B780" t="s">
        <v>205</v>
      </c>
      <c r="C780" t="s">
        <v>205</v>
      </c>
      <c r="D780" t="s">
        <v>997</v>
      </c>
      <c r="E780" s="31" t="s">
        <v>998</v>
      </c>
      <c r="F780">
        <v>2005</v>
      </c>
      <c r="G780" t="s">
        <v>996</v>
      </c>
      <c r="H780" t="s">
        <v>582</v>
      </c>
      <c r="I780">
        <v>332190</v>
      </c>
      <c r="J780" t="s">
        <v>204</v>
      </c>
      <c r="K780" s="26" t="s">
        <v>458</v>
      </c>
      <c r="L780" t="b">
        <v>1</v>
      </c>
      <c r="M780" s="20" t="s">
        <v>1118</v>
      </c>
      <c r="N780" s="26">
        <v>570</v>
      </c>
      <c r="O780" t="s">
        <v>375</v>
      </c>
      <c r="P780">
        <v>61.356388899999999</v>
      </c>
      <c r="Q780">
        <v>-155.43555559999999</v>
      </c>
      <c r="S780" t="s">
        <v>21</v>
      </c>
      <c r="T780" s="40">
        <v>0.79999999999999993</v>
      </c>
      <c r="U780" s="40">
        <v>0.52328333333333332</v>
      </c>
      <c r="V780">
        <v>19.740799999999997</v>
      </c>
      <c r="W780">
        <v>24.675999999999998</v>
      </c>
      <c r="X780">
        <v>16</v>
      </c>
      <c r="Y780">
        <v>36.055199999999999</v>
      </c>
      <c r="Z780">
        <v>45.069000000000003</v>
      </c>
      <c r="AA780">
        <v>7</v>
      </c>
      <c r="AI780">
        <v>13.388000000000002</v>
      </c>
      <c r="AJ780">
        <v>6</v>
      </c>
      <c r="AK780">
        <v>2.9189999999999996</v>
      </c>
      <c r="AL780">
        <v>1</v>
      </c>
      <c r="AM780">
        <v>5.6000000000000001E-2</v>
      </c>
      <c r="AN780">
        <v>3</v>
      </c>
      <c r="AO780" s="30">
        <v>13.0456</v>
      </c>
      <c r="AP780" s="30">
        <v>16.307000000000002</v>
      </c>
      <c r="AQ780" s="30">
        <v>7</v>
      </c>
      <c r="AR780">
        <v>68.8416</v>
      </c>
      <c r="AS780" s="20">
        <v>86.10799999999999</v>
      </c>
      <c r="AT780">
        <v>32</v>
      </c>
      <c r="AU780" s="22">
        <v>12</v>
      </c>
      <c r="AV780" t="s">
        <v>1510</v>
      </c>
    </row>
    <row r="781" spans="1:48" hidden="1" x14ac:dyDescent="0.25">
      <c r="A781" t="s">
        <v>630</v>
      </c>
      <c r="B781" t="s">
        <v>73</v>
      </c>
      <c r="C781" t="s">
        <v>73</v>
      </c>
      <c r="D781" t="s">
        <v>720</v>
      </c>
      <c r="E781" s="31" t="s">
        <v>721</v>
      </c>
      <c r="F781">
        <v>2005</v>
      </c>
      <c r="G781" t="s">
        <v>563</v>
      </c>
      <c r="H781">
        <v>221</v>
      </c>
      <c r="I781">
        <v>331430</v>
      </c>
      <c r="J781" t="s">
        <v>50</v>
      </c>
      <c r="K781" s="26" t="s">
        <v>458</v>
      </c>
      <c r="L781" t="b">
        <v>1</v>
      </c>
      <c r="M781" s="20" t="s">
        <v>1119</v>
      </c>
      <c r="N781" s="26">
        <v>169</v>
      </c>
      <c r="O781" t="s">
        <v>375</v>
      </c>
      <c r="P781">
        <v>61.512222199999997</v>
      </c>
      <c r="Q781">
        <v>-160.3580556</v>
      </c>
      <c r="S781" t="s">
        <v>21</v>
      </c>
      <c r="T781" s="40">
        <v>0.44273333333333326</v>
      </c>
      <c r="U781" s="40">
        <v>0.26029999999999998</v>
      </c>
      <c r="V781">
        <v>128.32138659999995</v>
      </c>
      <c r="W781">
        <v>289.83899999999994</v>
      </c>
      <c r="X781">
        <v>95</v>
      </c>
      <c r="Y781">
        <v>53.046537066666652</v>
      </c>
      <c r="Z781">
        <v>119.81599999999999</v>
      </c>
      <c r="AA781">
        <v>4</v>
      </c>
      <c r="AI781">
        <v>76.381</v>
      </c>
      <c r="AJ781">
        <v>7</v>
      </c>
      <c r="AK781">
        <v>16.238</v>
      </c>
      <c r="AL781">
        <v>1</v>
      </c>
      <c r="AM781">
        <v>0</v>
      </c>
      <c r="AN781">
        <v>0</v>
      </c>
      <c r="AO781" s="30">
        <v>41.005518599999995</v>
      </c>
      <c r="AP781" s="30">
        <v>92.619</v>
      </c>
      <c r="AQ781" s="30">
        <v>8</v>
      </c>
      <c r="AR781">
        <v>222.37344226666659</v>
      </c>
      <c r="AS781" s="20">
        <v>502.27400000000011</v>
      </c>
      <c r="AT781">
        <v>107</v>
      </c>
      <c r="AU781" s="22">
        <v>12</v>
      </c>
      <c r="AV781" t="s">
        <v>1510</v>
      </c>
    </row>
    <row r="782" spans="1:48" hidden="1" x14ac:dyDescent="0.25">
      <c r="A782" t="s">
        <v>513</v>
      </c>
      <c r="B782" t="s">
        <v>285</v>
      </c>
      <c r="C782" t="s">
        <v>285</v>
      </c>
      <c r="D782" t="s">
        <v>515</v>
      </c>
      <c r="E782" s="31" t="s">
        <v>516</v>
      </c>
      <c r="F782">
        <v>2005</v>
      </c>
      <c r="G782" t="s">
        <v>784</v>
      </c>
      <c r="H782">
        <v>11591</v>
      </c>
      <c r="I782">
        <v>332200</v>
      </c>
      <c r="J782" t="s">
        <v>785</v>
      </c>
      <c r="K782" s="26" t="s">
        <v>374</v>
      </c>
      <c r="L782" t="b">
        <v>1</v>
      </c>
      <c r="M782" s="20" t="s">
        <v>1116</v>
      </c>
      <c r="N782" s="26">
        <v>264</v>
      </c>
      <c r="O782" t="s">
        <v>489</v>
      </c>
      <c r="P782">
        <v>65.001111100000003</v>
      </c>
      <c r="Q782">
        <v>-150.63388889999999</v>
      </c>
      <c r="S782" t="s">
        <v>21</v>
      </c>
      <c r="T782" s="40">
        <v>0.65289999999999992</v>
      </c>
      <c r="U782" s="40">
        <v>0.37105000000000005</v>
      </c>
      <c r="V782">
        <v>79.534319299999993</v>
      </c>
      <c r="W782">
        <v>121.81699999999999</v>
      </c>
      <c r="X782">
        <v>78</v>
      </c>
      <c r="Y782">
        <v>64.113474199999999</v>
      </c>
      <c r="Z782">
        <v>98.198000000000008</v>
      </c>
      <c r="AA782">
        <v>10</v>
      </c>
      <c r="AI782">
        <v>5.1289999999999996</v>
      </c>
      <c r="AJ782">
        <v>2</v>
      </c>
      <c r="AK782">
        <v>15.183999999999999</v>
      </c>
      <c r="AL782">
        <v>1</v>
      </c>
      <c r="AM782">
        <v>0</v>
      </c>
      <c r="AN782">
        <v>1</v>
      </c>
      <c r="AO782" s="30">
        <v>13.262357699999997</v>
      </c>
      <c r="AP782" s="30">
        <v>20.312999999999999</v>
      </c>
      <c r="AQ782" s="30">
        <v>3</v>
      </c>
      <c r="AR782">
        <v>156.91015119999997</v>
      </c>
      <c r="AS782" s="20">
        <v>240.328</v>
      </c>
      <c r="AT782">
        <v>92</v>
      </c>
      <c r="AU782" s="22">
        <v>12</v>
      </c>
      <c r="AV782" t="s">
        <v>1510</v>
      </c>
    </row>
    <row r="783" spans="1:48" hidden="1" x14ac:dyDescent="0.25">
      <c r="A783" t="s">
        <v>827</v>
      </c>
      <c r="B783" t="s">
        <v>207</v>
      </c>
      <c r="C783" t="s">
        <v>207</v>
      </c>
      <c r="D783" t="s">
        <v>829</v>
      </c>
      <c r="E783" s="31" t="s">
        <v>830</v>
      </c>
      <c r="F783">
        <v>2005</v>
      </c>
      <c r="G783" t="s">
        <v>828</v>
      </c>
      <c r="H783">
        <v>26317</v>
      </c>
      <c r="I783">
        <v>332210</v>
      </c>
      <c r="J783" t="s">
        <v>206</v>
      </c>
      <c r="K783" s="26" t="s">
        <v>458</v>
      </c>
      <c r="L783" t="b">
        <v>1</v>
      </c>
      <c r="M783" s="20" t="s">
        <v>1116</v>
      </c>
      <c r="N783" s="26">
        <v>321</v>
      </c>
      <c r="O783" t="s">
        <v>375</v>
      </c>
      <c r="P783">
        <v>58.981388899999999</v>
      </c>
      <c r="Q783">
        <v>-159.05833329999999</v>
      </c>
      <c r="S783" t="s">
        <v>21</v>
      </c>
      <c r="T783" s="40">
        <v>0.33999999999999991</v>
      </c>
      <c r="U783" s="40">
        <v>0.23257499999999998</v>
      </c>
      <c r="V783">
        <v>172.08929999999995</v>
      </c>
      <c r="W783">
        <v>506.14499999999998</v>
      </c>
      <c r="X783">
        <v>112</v>
      </c>
      <c r="Y783">
        <v>8.7539799999999968</v>
      </c>
      <c r="Z783">
        <v>25.746999999999996</v>
      </c>
      <c r="AA783">
        <v>10</v>
      </c>
      <c r="AI783">
        <v>116.55000000000001</v>
      </c>
      <c r="AJ783">
        <v>5</v>
      </c>
      <c r="AK783">
        <v>369.56099999999998</v>
      </c>
      <c r="AL783">
        <v>18</v>
      </c>
      <c r="AM783">
        <v>58.634</v>
      </c>
      <c r="AN783">
        <v>5</v>
      </c>
      <c r="AO783" s="30">
        <v>165.27773999999997</v>
      </c>
      <c r="AP783" s="30">
        <v>486.11099999999999</v>
      </c>
      <c r="AQ783" s="30">
        <v>23</v>
      </c>
      <c r="AR783">
        <v>346.12101999999993</v>
      </c>
      <c r="AS783" s="20">
        <v>1076.6369999999999</v>
      </c>
      <c r="AT783">
        <v>149</v>
      </c>
      <c r="AU783">
        <v>12</v>
      </c>
      <c r="AV783" t="s">
        <v>1510</v>
      </c>
    </row>
    <row r="784" spans="1:48" hidden="1" x14ac:dyDescent="0.25">
      <c r="A784" t="s">
        <v>633</v>
      </c>
      <c r="B784" t="s">
        <v>74</v>
      </c>
      <c r="C784" t="s">
        <v>74</v>
      </c>
      <c r="D784" t="s">
        <v>634</v>
      </c>
      <c r="E784" s="31" t="s">
        <v>635</v>
      </c>
      <c r="F784">
        <v>2005</v>
      </c>
      <c r="G784" t="s">
        <v>563</v>
      </c>
      <c r="H784">
        <v>221</v>
      </c>
      <c r="I784">
        <v>331440</v>
      </c>
      <c r="J784" t="s">
        <v>50</v>
      </c>
      <c r="K784" s="26" t="s">
        <v>458</v>
      </c>
      <c r="L784" t="b">
        <v>1</v>
      </c>
      <c r="M784" s="20" t="s">
        <v>1119</v>
      </c>
      <c r="N784" s="26">
        <v>169</v>
      </c>
      <c r="O784" t="s">
        <v>375</v>
      </c>
      <c r="P784">
        <v>61.877777799999997</v>
      </c>
      <c r="Q784">
        <v>-162.08111109999999</v>
      </c>
      <c r="S784" t="s">
        <v>21</v>
      </c>
      <c r="T784" s="40">
        <v>0.45104166666666662</v>
      </c>
      <c r="U784" s="40">
        <v>0.26285000000000003</v>
      </c>
      <c r="V784">
        <v>221.95805520833335</v>
      </c>
      <c r="W784">
        <v>492.10100000000006</v>
      </c>
      <c r="X784">
        <v>115</v>
      </c>
      <c r="Y784">
        <v>169.20061354166663</v>
      </c>
      <c r="Z784">
        <v>375.13299999999998</v>
      </c>
      <c r="AA784">
        <v>15</v>
      </c>
      <c r="AI784">
        <v>155.19900000000001</v>
      </c>
      <c r="AJ784">
        <v>15</v>
      </c>
      <c r="AK784">
        <v>57.09</v>
      </c>
      <c r="AL784">
        <v>6</v>
      </c>
      <c r="AM784">
        <v>0</v>
      </c>
      <c r="AN784">
        <v>0</v>
      </c>
      <c r="AO784" s="30">
        <v>95.751184374999994</v>
      </c>
      <c r="AP784" s="30">
        <v>212.28900000000002</v>
      </c>
      <c r="AQ784" s="30">
        <v>21</v>
      </c>
      <c r="AR784">
        <v>486.90985312499998</v>
      </c>
      <c r="AS784" s="20">
        <v>1079.5230000000001</v>
      </c>
      <c r="AT784">
        <v>148</v>
      </c>
      <c r="AU784">
        <v>12</v>
      </c>
      <c r="AV784" t="s">
        <v>1510</v>
      </c>
    </row>
    <row r="785" spans="1:48" hidden="1" x14ac:dyDescent="0.25">
      <c r="A785" t="s">
        <v>492</v>
      </c>
      <c r="B785" t="s">
        <v>210</v>
      </c>
      <c r="C785" t="s">
        <v>210</v>
      </c>
      <c r="D785" t="s">
        <v>494</v>
      </c>
      <c r="E785" s="31" t="s">
        <v>495</v>
      </c>
      <c r="F785">
        <v>2005</v>
      </c>
      <c r="G785" t="s">
        <v>493</v>
      </c>
      <c r="H785">
        <v>12119</v>
      </c>
      <c r="I785">
        <v>332220</v>
      </c>
      <c r="J785" t="s">
        <v>209</v>
      </c>
      <c r="K785" s="26" t="s">
        <v>374</v>
      </c>
      <c r="L785" t="b">
        <v>1</v>
      </c>
      <c r="M785" s="20" t="s">
        <v>1116</v>
      </c>
      <c r="N785" s="26">
        <v>44</v>
      </c>
      <c r="O785" t="s">
        <v>375</v>
      </c>
      <c r="P785">
        <v>62.9563889</v>
      </c>
      <c r="Q785">
        <v>-155.59583330000001</v>
      </c>
      <c r="S785" t="s">
        <v>21</v>
      </c>
      <c r="T785" s="40">
        <v>0.41875000000000001</v>
      </c>
      <c r="U785" s="40">
        <v>0.23136666666666669</v>
      </c>
      <c r="V785">
        <v>287.60838749999999</v>
      </c>
      <c r="W785">
        <v>686.82599999999991</v>
      </c>
      <c r="X785">
        <v>161</v>
      </c>
      <c r="Y785">
        <v>375.73181249999999</v>
      </c>
      <c r="Z785">
        <v>897.27</v>
      </c>
      <c r="AA785">
        <v>56</v>
      </c>
      <c r="AI785">
        <v>285.73400000000004</v>
      </c>
      <c r="AJ785">
        <v>13</v>
      </c>
      <c r="AK785">
        <v>630.67699999999991</v>
      </c>
      <c r="AL785">
        <v>17</v>
      </c>
      <c r="AM785">
        <v>0</v>
      </c>
      <c r="AN785">
        <v>0</v>
      </c>
      <c r="AO785" s="30">
        <v>383.74710625</v>
      </c>
      <c r="AP785" s="30">
        <v>916.41099999999994</v>
      </c>
      <c r="AQ785" s="30">
        <v>30</v>
      </c>
      <c r="AR785">
        <v>1047.08730625</v>
      </c>
      <c r="AS785" s="20">
        <v>2500.5070000000005</v>
      </c>
      <c r="AT785">
        <v>241</v>
      </c>
      <c r="AU785">
        <v>12</v>
      </c>
      <c r="AV785" t="s">
        <v>1510</v>
      </c>
    </row>
    <row r="786" spans="1:48" hidden="1" x14ac:dyDescent="0.25">
      <c r="A786" t="s">
        <v>636</v>
      </c>
      <c r="B786" t="s">
        <v>75</v>
      </c>
      <c r="C786" t="s">
        <v>75</v>
      </c>
      <c r="D786" t="s">
        <v>637</v>
      </c>
      <c r="E786" s="31" t="s">
        <v>638</v>
      </c>
      <c r="F786">
        <v>2005</v>
      </c>
      <c r="G786" t="s">
        <v>563</v>
      </c>
      <c r="H786">
        <v>221</v>
      </c>
      <c r="I786">
        <v>331450</v>
      </c>
      <c r="J786" t="s">
        <v>50</v>
      </c>
      <c r="K786" s="26" t="s">
        <v>458</v>
      </c>
      <c r="L786" t="b">
        <v>1</v>
      </c>
      <c r="M786" s="20" t="s">
        <v>1119</v>
      </c>
      <c r="N786" s="26">
        <v>169</v>
      </c>
      <c r="O786" t="s">
        <v>375</v>
      </c>
      <c r="P786">
        <v>60.388055600000001</v>
      </c>
      <c r="Q786">
        <v>-166.185</v>
      </c>
      <c r="S786" t="s">
        <v>21</v>
      </c>
      <c r="T786" s="40">
        <v>0.44672499999999998</v>
      </c>
      <c r="U786" s="40">
        <v>0.26150000000000001</v>
      </c>
      <c r="V786">
        <v>130.22837854999997</v>
      </c>
      <c r="W786">
        <v>291.51799999999997</v>
      </c>
      <c r="X786">
        <v>104</v>
      </c>
      <c r="Y786">
        <v>145.223596625</v>
      </c>
      <c r="Z786">
        <v>325.08499999999998</v>
      </c>
      <c r="AA786">
        <v>19</v>
      </c>
      <c r="AI786">
        <v>102.494</v>
      </c>
      <c r="AJ786">
        <v>11</v>
      </c>
      <c r="AK786">
        <v>165.55200000000002</v>
      </c>
      <c r="AL786">
        <v>8</v>
      </c>
      <c r="AM786">
        <v>0</v>
      </c>
      <c r="AN786">
        <v>0</v>
      </c>
      <c r="AO786" s="30">
        <v>119.74284935000001</v>
      </c>
      <c r="AP786" s="30">
        <v>268.04600000000005</v>
      </c>
      <c r="AQ786" s="30">
        <v>19</v>
      </c>
      <c r="AR786">
        <v>395.19482452499994</v>
      </c>
      <c r="AS786" s="20">
        <v>884.64899999999989</v>
      </c>
      <c r="AT786">
        <v>139</v>
      </c>
      <c r="AU786">
        <v>12</v>
      </c>
      <c r="AV786" t="s">
        <v>1510</v>
      </c>
    </row>
    <row r="787" spans="1:48" hidden="1" x14ac:dyDescent="0.25">
      <c r="A787" t="s">
        <v>411</v>
      </c>
      <c r="B787" t="s">
        <v>42</v>
      </c>
      <c r="C787" t="s">
        <v>42</v>
      </c>
      <c r="D787" t="s">
        <v>412</v>
      </c>
      <c r="E787" s="31" t="s">
        <v>413</v>
      </c>
      <c r="F787">
        <v>2005</v>
      </c>
      <c r="G787" t="s">
        <v>380</v>
      </c>
      <c r="H787">
        <v>219</v>
      </c>
      <c r="I787">
        <v>331160</v>
      </c>
      <c r="J787" t="s">
        <v>30</v>
      </c>
      <c r="K787" s="26" t="s">
        <v>374</v>
      </c>
      <c r="L787" t="b">
        <v>1</v>
      </c>
      <c r="M787" s="20" t="s">
        <v>1116</v>
      </c>
      <c r="N787" s="26">
        <v>2</v>
      </c>
      <c r="O787" t="s">
        <v>375</v>
      </c>
      <c r="P787">
        <v>62.921111099999997</v>
      </c>
      <c r="Q787">
        <v>-143.7691667</v>
      </c>
      <c r="S787" t="s">
        <v>21</v>
      </c>
      <c r="T787" s="40">
        <v>0.50139999999999996</v>
      </c>
      <c r="U787" s="40">
        <v>0.24885000000000002</v>
      </c>
      <c r="V787">
        <v>56.013399599999985</v>
      </c>
      <c r="W787">
        <v>111.71399999999998</v>
      </c>
      <c r="X787">
        <v>38</v>
      </c>
      <c r="Y787">
        <v>38.958780000000004</v>
      </c>
      <c r="Z787">
        <v>77.700000000000017</v>
      </c>
      <c r="AA787">
        <v>10</v>
      </c>
      <c r="AI787">
        <v>34.366</v>
      </c>
      <c r="AJ787">
        <v>6</v>
      </c>
      <c r="AK787">
        <v>76.313999999999993</v>
      </c>
      <c r="AL787">
        <v>3</v>
      </c>
      <c r="AM787">
        <v>0</v>
      </c>
      <c r="AN787">
        <v>0</v>
      </c>
      <c r="AO787" s="30">
        <v>55.494951999999991</v>
      </c>
      <c r="AP787" s="30">
        <v>110.67999999999999</v>
      </c>
      <c r="AQ787" s="30">
        <v>9</v>
      </c>
      <c r="AR787">
        <v>150.46713159999999</v>
      </c>
      <c r="AS787" s="20">
        <v>300.09400000000005</v>
      </c>
      <c r="AT787">
        <v>55</v>
      </c>
      <c r="AU787">
        <v>12</v>
      </c>
      <c r="AV787" t="s">
        <v>1510</v>
      </c>
    </row>
    <row r="788" spans="1:48" hidden="1" x14ac:dyDescent="0.25">
      <c r="A788" t="s">
        <v>639</v>
      </c>
      <c r="B788" t="s">
        <v>76</v>
      </c>
      <c r="C788" t="s">
        <v>76</v>
      </c>
      <c r="D788" t="s">
        <v>640</v>
      </c>
      <c r="E788" s="31" t="s">
        <v>641</v>
      </c>
      <c r="F788">
        <v>2005</v>
      </c>
      <c r="G788" t="s">
        <v>563</v>
      </c>
      <c r="H788">
        <v>221</v>
      </c>
      <c r="I788">
        <v>331460</v>
      </c>
      <c r="J788" t="s">
        <v>50</v>
      </c>
      <c r="K788" s="26" t="s">
        <v>458</v>
      </c>
      <c r="L788" t="b">
        <v>1</v>
      </c>
      <c r="M788" s="20" t="s">
        <v>1119</v>
      </c>
      <c r="N788" s="26">
        <v>169</v>
      </c>
      <c r="O788" t="s">
        <v>375</v>
      </c>
      <c r="P788">
        <v>65.150411000000005</v>
      </c>
      <c r="Q788">
        <v>-149.34970799999999</v>
      </c>
      <c r="S788" t="s">
        <v>21</v>
      </c>
      <c r="T788" s="40">
        <v>0.44759166666666678</v>
      </c>
      <c r="U788" s="40">
        <v>0.26153333333333334</v>
      </c>
      <c r="V788">
        <v>148.23027502500003</v>
      </c>
      <c r="W788">
        <v>331.17299999999994</v>
      </c>
      <c r="X788">
        <v>96</v>
      </c>
      <c r="Y788">
        <v>75.984056516666698</v>
      </c>
      <c r="Z788">
        <v>169.76200000000003</v>
      </c>
      <c r="AA788">
        <v>11</v>
      </c>
      <c r="AI788">
        <v>122.422</v>
      </c>
      <c r="AJ788">
        <v>7</v>
      </c>
      <c r="AK788">
        <v>3.3150000000000004</v>
      </c>
      <c r="AL788">
        <v>1</v>
      </c>
      <c r="AM788">
        <v>0</v>
      </c>
      <c r="AN788">
        <v>0</v>
      </c>
      <c r="AO788" s="30">
        <v>56.27883339166668</v>
      </c>
      <c r="AP788" s="30">
        <v>125.73699999999999</v>
      </c>
      <c r="AQ788" s="30">
        <v>8</v>
      </c>
      <c r="AR788">
        <v>280.49316493333339</v>
      </c>
      <c r="AS788" s="20">
        <v>626.67200000000003</v>
      </c>
      <c r="AT788">
        <v>113</v>
      </c>
      <c r="AU788">
        <v>12</v>
      </c>
      <c r="AV788" t="s">
        <v>1510</v>
      </c>
    </row>
    <row r="789" spans="1:48" hidden="1" x14ac:dyDescent="0.25">
      <c r="A789" t="s">
        <v>642</v>
      </c>
      <c r="B789" t="s">
        <v>77</v>
      </c>
      <c r="C789" s="19" t="s">
        <v>77</v>
      </c>
      <c r="D789" t="s">
        <v>643</v>
      </c>
      <c r="E789" s="21" t="s">
        <v>644</v>
      </c>
      <c r="F789" s="19">
        <v>2005</v>
      </c>
      <c r="G789" s="19" t="s">
        <v>563</v>
      </c>
      <c r="H789" s="19">
        <v>221</v>
      </c>
      <c r="I789" s="19">
        <v>331470</v>
      </c>
      <c r="J789" s="28" t="s">
        <v>50</v>
      </c>
      <c r="K789" s="19" t="s">
        <v>458</v>
      </c>
      <c r="L789" s="20" t="b">
        <v>1</v>
      </c>
      <c r="M789" s="20" t="s">
        <v>1119</v>
      </c>
      <c r="N789" s="19">
        <v>169</v>
      </c>
      <c r="O789" s="19" t="s">
        <v>375</v>
      </c>
      <c r="P789" s="20">
        <v>62.085555599999999</v>
      </c>
      <c r="Q789" s="20">
        <v>-163.72944440000001</v>
      </c>
      <c r="R789" s="19"/>
      <c r="S789" s="19" t="s">
        <v>21</v>
      </c>
      <c r="T789" s="37">
        <v>0.44389999999999996</v>
      </c>
      <c r="U789" s="37">
        <v>0.26069166666666665</v>
      </c>
      <c r="V789" s="20">
        <v>440.93741139999997</v>
      </c>
      <c r="W789" s="20">
        <v>993.32600000000002</v>
      </c>
      <c r="X789" s="20">
        <v>203</v>
      </c>
      <c r="Y789" s="20">
        <v>516.30985580000004</v>
      </c>
      <c r="Z789" s="20">
        <v>1163.1220000000001</v>
      </c>
      <c r="AA789" s="20">
        <v>20</v>
      </c>
      <c r="AB789" s="20"/>
      <c r="AC789" s="20"/>
      <c r="AD789" s="20"/>
      <c r="AE789" s="20"/>
      <c r="AF789" s="20"/>
      <c r="AG789" s="20"/>
      <c r="AH789" s="20"/>
      <c r="AI789" s="20">
        <v>278.76099999999997</v>
      </c>
      <c r="AJ789" s="20">
        <v>17</v>
      </c>
      <c r="AK789" s="20">
        <v>55.132000000000005</v>
      </c>
      <c r="AL789" s="20">
        <v>5</v>
      </c>
      <c r="AM789" s="20">
        <v>0</v>
      </c>
      <c r="AN789" s="20">
        <v>0</v>
      </c>
      <c r="AO789" s="30">
        <v>148.21510269999999</v>
      </c>
      <c r="AP789" s="30">
        <v>333.89299999999997</v>
      </c>
      <c r="AQ789" s="30">
        <v>22</v>
      </c>
      <c r="AR789" s="20">
        <v>1105.4623698999999</v>
      </c>
      <c r="AS789" s="20">
        <v>2490.3409999999999</v>
      </c>
      <c r="AT789" s="20">
        <v>242</v>
      </c>
      <c r="AU789">
        <v>12</v>
      </c>
      <c r="AV789" t="s">
        <v>1510</v>
      </c>
    </row>
    <row r="790" spans="1:48" hidden="1" x14ac:dyDescent="0.25">
      <c r="A790" t="s">
        <v>475</v>
      </c>
      <c r="B790" t="s">
        <v>1170</v>
      </c>
      <c r="C790" s="19" t="s">
        <v>218</v>
      </c>
      <c r="D790" t="s">
        <v>477</v>
      </c>
      <c r="E790" s="21" t="s">
        <v>478</v>
      </c>
      <c r="F790" s="19">
        <v>2005</v>
      </c>
      <c r="G790" s="19" t="s">
        <v>476</v>
      </c>
      <c r="H790" s="19">
        <v>13201</v>
      </c>
      <c r="I790" s="19">
        <v>332280</v>
      </c>
      <c r="J790" s="20" t="s">
        <v>217</v>
      </c>
      <c r="K790" s="19" t="s">
        <v>458</v>
      </c>
      <c r="L790" s="20" t="b">
        <v>1</v>
      </c>
      <c r="M790" s="20" t="s">
        <v>1119</v>
      </c>
      <c r="N790" s="19">
        <v>22</v>
      </c>
      <c r="O790" s="19" t="s">
        <v>375</v>
      </c>
      <c r="P790" s="20">
        <v>58.728333300000003</v>
      </c>
      <c r="Q790" s="20">
        <v>-157.01388890000001</v>
      </c>
      <c r="R790" s="19"/>
      <c r="S790" s="19" t="s">
        <v>21</v>
      </c>
      <c r="T790" s="37">
        <v>0.27046666666666669</v>
      </c>
      <c r="U790" s="37">
        <v>0.1641</v>
      </c>
      <c r="V790" s="20">
        <v>988.96082573333331</v>
      </c>
      <c r="W790" s="20">
        <v>3656.4979999999996</v>
      </c>
      <c r="X790" s="20">
        <v>715</v>
      </c>
      <c r="Y790" s="20">
        <v>2550.4114126666668</v>
      </c>
      <c r="Z790" s="20">
        <v>9429.67</v>
      </c>
      <c r="AA790" s="20">
        <v>271</v>
      </c>
      <c r="AB790" s="20"/>
      <c r="AC790" s="20"/>
      <c r="AD790" s="20"/>
      <c r="AE790" s="20"/>
      <c r="AF790" s="20"/>
      <c r="AG790" s="20"/>
      <c r="AH790" s="20"/>
      <c r="AI790" s="20">
        <v>1113.819</v>
      </c>
      <c r="AJ790" s="20">
        <v>43</v>
      </c>
      <c r="AK790" s="20">
        <v>5411.2099999999991</v>
      </c>
      <c r="AL790" s="20">
        <v>109</v>
      </c>
      <c r="AM790" s="20">
        <v>0</v>
      </c>
      <c r="AN790" s="20">
        <v>0</v>
      </c>
      <c r="AO790" s="30">
        <v>1764.8028435333331</v>
      </c>
      <c r="AP790" s="30">
        <v>6525.0289999999986</v>
      </c>
      <c r="AQ790" s="30">
        <v>152</v>
      </c>
      <c r="AR790" s="20">
        <v>5304.1750819333329</v>
      </c>
      <c r="AS790" s="20">
        <v>19611.196999999996</v>
      </c>
      <c r="AT790" s="20">
        <v>1135</v>
      </c>
      <c r="AU790">
        <v>12</v>
      </c>
      <c r="AV790" t="s">
        <v>1510</v>
      </c>
    </row>
    <row r="791" spans="1:48" hidden="1" x14ac:dyDescent="0.25">
      <c r="A791" t="s">
        <v>821</v>
      </c>
      <c r="B791" t="s">
        <v>220</v>
      </c>
      <c r="C791" s="19" t="s">
        <v>220</v>
      </c>
      <c r="D791" t="s">
        <v>490</v>
      </c>
      <c r="E791" s="21" t="s">
        <v>491</v>
      </c>
      <c r="F791" s="19">
        <v>2005</v>
      </c>
      <c r="G791" s="19" t="s">
        <v>822</v>
      </c>
      <c r="H791" s="19">
        <v>13211</v>
      </c>
      <c r="I791" s="19">
        <v>332290</v>
      </c>
      <c r="J791" s="20" t="s">
        <v>219</v>
      </c>
      <c r="K791" s="19" t="s">
        <v>458</v>
      </c>
      <c r="L791" s="20" t="b">
        <v>1</v>
      </c>
      <c r="M791" s="20" t="s">
        <v>1116</v>
      </c>
      <c r="N791" s="19">
        <v>319</v>
      </c>
      <c r="O791" s="19" t="s">
        <v>375</v>
      </c>
      <c r="P791" s="20">
        <v>60.696666700000002</v>
      </c>
      <c r="Q791" s="20">
        <v>-161.9519444</v>
      </c>
      <c r="R791" s="19"/>
      <c r="S791" s="19" t="s">
        <v>21</v>
      </c>
      <c r="T791" s="37">
        <v>0.63816666666666666</v>
      </c>
      <c r="U791" s="37">
        <v>0.36786666666666673</v>
      </c>
      <c r="V791" s="20">
        <v>230.23330283333337</v>
      </c>
      <c r="W791" s="20">
        <v>360.77300000000008</v>
      </c>
      <c r="X791" s="20">
        <v>95</v>
      </c>
      <c r="Y791" s="20">
        <v>59.960225499999993</v>
      </c>
      <c r="Z791" s="20">
        <v>93.956999999999994</v>
      </c>
      <c r="AA791" s="20">
        <v>9</v>
      </c>
      <c r="AB791" s="20"/>
      <c r="AC791" s="20"/>
      <c r="AD791" s="20"/>
      <c r="AE791" s="20"/>
      <c r="AF791" s="20"/>
      <c r="AG791" s="20"/>
      <c r="AH791" s="20"/>
      <c r="AI791" s="20">
        <v>33.777999999999999</v>
      </c>
      <c r="AJ791" s="20">
        <v>4</v>
      </c>
      <c r="AK791" s="20">
        <v>21.521000000000001</v>
      </c>
      <c r="AL791" s="20">
        <v>7</v>
      </c>
      <c r="AM791" s="20">
        <v>32.025999999999996</v>
      </c>
      <c r="AN791" s="20">
        <v>4</v>
      </c>
      <c r="AO791" s="30">
        <v>35.289978499999997</v>
      </c>
      <c r="AP791" s="30">
        <v>55.298999999999999</v>
      </c>
      <c r="AQ791" s="30">
        <v>11</v>
      </c>
      <c r="AR791" s="20">
        <v>325.48350683333337</v>
      </c>
      <c r="AS791" s="20">
        <v>542.05500000000006</v>
      </c>
      <c r="AT791" s="20">
        <v>119</v>
      </c>
      <c r="AU791">
        <v>12</v>
      </c>
      <c r="AV791" t="s">
        <v>1510</v>
      </c>
    </row>
    <row r="792" spans="1:48" hidden="1" x14ac:dyDescent="0.25">
      <c r="A792" t="s">
        <v>1003</v>
      </c>
      <c r="B792" t="s">
        <v>222</v>
      </c>
      <c r="C792" s="19" t="s">
        <v>222</v>
      </c>
      <c r="D792" s="19" t="s">
        <v>1005</v>
      </c>
      <c r="E792" s="21" t="s">
        <v>1006</v>
      </c>
      <c r="F792" s="19">
        <v>2005</v>
      </c>
      <c r="G792" s="19" t="s">
        <v>1004</v>
      </c>
      <c r="H792" s="19" t="s">
        <v>582</v>
      </c>
      <c r="I792" s="19">
        <v>332300</v>
      </c>
      <c r="J792" s="20" t="s">
        <v>221</v>
      </c>
      <c r="K792" s="19" t="s">
        <v>458</v>
      </c>
      <c r="L792" s="20" t="b">
        <v>1</v>
      </c>
      <c r="M792" s="20" t="s">
        <v>1118</v>
      </c>
      <c r="N792" s="19">
        <v>625</v>
      </c>
      <c r="O792" s="19" t="s">
        <v>375</v>
      </c>
      <c r="P792" s="20">
        <v>60.708055600000002</v>
      </c>
      <c r="Q792" s="20">
        <v>-161.76611109999999</v>
      </c>
      <c r="R792" s="19"/>
      <c r="S792" s="19" t="s">
        <v>21</v>
      </c>
      <c r="T792" s="37">
        <v>0.45416666666666677</v>
      </c>
      <c r="U792" s="37">
        <v>0.22420833333333334</v>
      </c>
      <c r="V792" s="20">
        <v>212.61312916666671</v>
      </c>
      <c r="W792" s="20">
        <v>468.13900000000001</v>
      </c>
      <c r="X792" s="20">
        <v>107</v>
      </c>
      <c r="Y792" s="20">
        <v>99.362129166666691</v>
      </c>
      <c r="Z792" s="20">
        <v>218.779</v>
      </c>
      <c r="AA792" s="20">
        <v>10</v>
      </c>
      <c r="AB792" s="20"/>
      <c r="AC792" s="20"/>
      <c r="AD792" s="20"/>
      <c r="AE792" s="20"/>
      <c r="AF792" s="20"/>
      <c r="AG792" s="20"/>
      <c r="AH792" s="20"/>
      <c r="AI792" s="20">
        <v>45.509999999999991</v>
      </c>
      <c r="AJ792" s="20">
        <v>7</v>
      </c>
      <c r="AK792" s="20">
        <v>12.680999999999999</v>
      </c>
      <c r="AL792" s="20">
        <v>3</v>
      </c>
      <c r="AM792" s="20">
        <v>15.067</v>
      </c>
      <c r="AN792" s="20">
        <v>8</v>
      </c>
      <c r="AO792" s="30">
        <v>26.4284125</v>
      </c>
      <c r="AP792" s="30">
        <v>58.190999999999988</v>
      </c>
      <c r="AQ792" s="30">
        <v>10</v>
      </c>
      <c r="AR792" s="20">
        <v>338.40367083333342</v>
      </c>
      <c r="AS792" s="20">
        <v>760.17600000000004</v>
      </c>
      <c r="AT792" s="20">
        <v>132</v>
      </c>
      <c r="AU792">
        <v>12</v>
      </c>
      <c r="AV792" t="s">
        <v>1510</v>
      </c>
    </row>
    <row r="793" spans="1:48" hidden="1" x14ac:dyDescent="0.25">
      <c r="A793" t="s">
        <v>414</v>
      </c>
      <c r="B793" t="s">
        <v>43</v>
      </c>
      <c r="C793" t="s">
        <v>43</v>
      </c>
      <c r="D793" t="s">
        <v>415</v>
      </c>
      <c r="E793" s="31" t="s">
        <v>416</v>
      </c>
      <c r="F793">
        <v>2005</v>
      </c>
      <c r="G793" t="s">
        <v>380</v>
      </c>
      <c r="H793">
        <v>219</v>
      </c>
      <c r="I793">
        <v>331170</v>
      </c>
      <c r="J793" t="s">
        <v>30</v>
      </c>
      <c r="K793" s="26" t="s">
        <v>374</v>
      </c>
      <c r="L793" t="b">
        <v>1</v>
      </c>
      <c r="M793" s="20" t="s">
        <v>1116</v>
      </c>
      <c r="N793" s="26">
        <v>2</v>
      </c>
      <c r="O793" t="s">
        <v>375</v>
      </c>
      <c r="P793">
        <v>55.873611099999998</v>
      </c>
      <c r="Q793">
        <v>-133.18472220000001</v>
      </c>
      <c r="S793" t="s">
        <v>21</v>
      </c>
      <c r="T793" s="40">
        <v>0.38979999999999998</v>
      </c>
      <c r="U793" s="40">
        <v>0.21485833333333337</v>
      </c>
      <c r="V793">
        <v>124.23198859999997</v>
      </c>
      <c r="W793">
        <v>318.70699999999994</v>
      </c>
      <c r="X793">
        <v>57</v>
      </c>
      <c r="Y793">
        <v>46.7615774</v>
      </c>
      <c r="Z793">
        <v>119.96300000000001</v>
      </c>
      <c r="AA793">
        <v>9</v>
      </c>
      <c r="AI793">
        <v>0</v>
      </c>
      <c r="AJ793">
        <v>0</v>
      </c>
      <c r="AK793">
        <v>65.686999999999998</v>
      </c>
      <c r="AL793">
        <v>8</v>
      </c>
      <c r="AM793">
        <v>0</v>
      </c>
      <c r="AN793">
        <v>0</v>
      </c>
      <c r="AO793" s="30">
        <v>25.604792599999996</v>
      </c>
      <c r="AP793" s="30">
        <v>65.686999999999998</v>
      </c>
      <c r="AQ793" s="30">
        <v>8</v>
      </c>
      <c r="AR793">
        <v>196.59835859999995</v>
      </c>
      <c r="AS793" s="20">
        <v>504.35699999999997</v>
      </c>
      <c r="AT793">
        <v>72</v>
      </c>
      <c r="AU793">
        <v>12</v>
      </c>
      <c r="AV793" t="s">
        <v>1510</v>
      </c>
    </row>
    <row r="794" spans="1:48" hidden="1" x14ac:dyDescent="0.25">
      <c r="A794" t="s">
        <v>847</v>
      </c>
      <c r="B794" t="s">
        <v>228</v>
      </c>
      <c r="C794" s="19" t="s">
        <v>228</v>
      </c>
      <c r="D794" t="s">
        <v>849</v>
      </c>
      <c r="E794" s="21" t="s">
        <v>850</v>
      </c>
      <c r="F794" s="19">
        <v>2005</v>
      </c>
      <c r="G794" s="19" t="s">
        <v>848</v>
      </c>
      <c r="H794" s="19">
        <v>13477</v>
      </c>
      <c r="I794" s="19">
        <v>332320</v>
      </c>
      <c r="J794" t="s">
        <v>227</v>
      </c>
      <c r="K794" s="19" t="s">
        <v>458</v>
      </c>
      <c r="L794" s="20" t="b">
        <v>1</v>
      </c>
      <c r="M794" s="20" t="s">
        <v>1119</v>
      </c>
      <c r="N794" s="19">
        <v>340</v>
      </c>
      <c r="O794" s="19" t="s">
        <v>375</v>
      </c>
      <c r="P794" s="20">
        <v>56.000615199999999</v>
      </c>
      <c r="Q794" s="20">
        <v>-161.206974</v>
      </c>
      <c r="R794" s="19"/>
      <c r="S794" s="19" t="s">
        <v>21</v>
      </c>
      <c r="T794" s="37">
        <v>0.42</v>
      </c>
      <c r="U794" s="37">
        <v>0.20025000000000001</v>
      </c>
      <c r="V794" s="20">
        <v>74.19131999999999</v>
      </c>
      <c r="W794" s="20">
        <v>176.64599999999999</v>
      </c>
      <c r="X794" s="20">
        <v>46</v>
      </c>
      <c r="Y794" s="20">
        <v>56.436240000000005</v>
      </c>
      <c r="Z794" s="20">
        <v>134.37200000000001</v>
      </c>
      <c r="AA794" s="20">
        <v>11</v>
      </c>
      <c r="AB794" s="20"/>
      <c r="AC794" s="20"/>
      <c r="AD794" s="20"/>
      <c r="AE794" s="20"/>
      <c r="AF794" s="20"/>
      <c r="AG794" s="20"/>
      <c r="AH794" s="20"/>
      <c r="AI794" s="20">
        <v>25.836000000000002</v>
      </c>
      <c r="AJ794" s="20">
        <v>6</v>
      </c>
      <c r="AK794" s="20">
        <v>16.065999999999999</v>
      </c>
      <c r="AL794" s="20">
        <v>2</v>
      </c>
      <c r="AM794" s="20">
        <v>0</v>
      </c>
      <c r="AN794" s="20">
        <v>0</v>
      </c>
      <c r="AO794" s="30">
        <v>17.598839999999999</v>
      </c>
      <c r="AP794" s="30">
        <v>41.902000000000001</v>
      </c>
      <c r="AQ794" s="30">
        <v>8</v>
      </c>
      <c r="AR794" s="20">
        <v>148.22640000000001</v>
      </c>
      <c r="AS794" s="20">
        <v>352.91999999999996</v>
      </c>
      <c r="AT794" s="20">
        <v>65</v>
      </c>
      <c r="AU794">
        <v>12</v>
      </c>
      <c r="AV794" t="s">
        <v>1510</v>
      </c>
    </row>
    <row r="795" spans="1:48" hidden="1" x14ac:dyDescent="0.25">
      <c r="A795" t="s">
        <v>645</v>
      </c>
      <c r="B795" t="s">
        <v>78</v>
      </c>
      <c r="C795" t="s">
        <v>78</v>
      </c>
      <c r="D795" t="s">
        <v>646</v>
      </c>
      <c r="E795" s="31" t="s">
        <v>647</v>
      </c>
      <c r="F795">
        <v>2005</v>
      </c>
      <c r="G795" t="s">
        <v>563</v>
      </c>
      <c r="H795">
        <v>221</v>
      </c>
      <c r="I795">
        <v>331480</v>
      </c>
      <c r="J795" t="s">
        <v>50</v>
      </c>
      <c r="K795" s="26" t="s">
        <v>458</v>
      </c>
      <c r="L795" t="b">
        <v>1</v>
      </c>
      <c r="M795" s="20" t="s">
        <v>1119</v>
      </c>
      <c r="N795" s="26">
        <v>169</v>
      </c>
      <c r="O795" t="s">
        <v>375</v>
      </c>
      <c r="P795">
        <v>59.4527778</v>
      </c>
      <c r="Q795">
        <v>-157.31194439999999</v>
      </c>
      <c r="S795" t="s">
        <v>21</v>
      </c>
      <c r="T795" s="40">
        <v>0.45937499999999992</v>
      </c>
      <c r="U795" s="40">
        <v>0.26505833333333334</v>
      </c>
      <c r="V795">
        <v>261.80240624999993</v>
      </c>
      <c r="W795">
        <v>569.91</v>
      </c>
      <c r="X795">
        <v>126</v>
      </c>
      <c r="Y795">
        <v>190.06364999999997</v>
      </c>
      <c r="Z795">
        <v>413.74399999999997</v>
      </c>
      <c r="AA795">
        <v>11</v>
      </c>
      <c r="AI795">
        <v>127.875</v>
      </c>
      <c r="AJ795">
        <v>10</v>
      </c>
      <c r="AK795">
        <v>15.221</v>
      </c>
      <c r="AL795">
        <v>3</v>
      </c>
      <c r="AM795">
        <v>0</v>
      </c>
      <c r="AN795">
        <v>0</v>
      </c>
      <c r="AO795" s="30">
        <v>65.734724999999997</v>
      </c>
      <c r="AP795" s="30">
        <v>143.096</v>
      </c>
      <c r="AQ795" s="30">
        <v>13</v>
      </c>
      <c r="AR795">
        <v>517.60078124999995</v>
      </c>
      <c r="AS795" s="20">
        <v>1126.75</v>
      </c>
      <c r="AT795">
        <v>149</v>
      </c>
      <c r="AU795">
        <v>12</v>
      </c>
      <c r="AV795" t="s">
        <v>1510</v>
      </c>
    </row>
    <row r="796" spans="1:48" hidden="1" x14ac:dyDescent="0.25">
      <c r="A796" t="s">
        <v>917</v>
      </c>
      <c r="B796" t="s">
        <v>301</v>
      </c>
      <c r="C796" s="19" t="s">
        <v>301</v>
      </c>
      <c r="D796" t="s">
        <v>919</v>
      </c>
      <c r="E796" s="21" t="s">
        <v>920</v>
      </c>
      <c r="F796" s="19">
        <v>2005</v>
      </c>
      <c r="G796" s="19" t="s">
        <v>918</v>
      </c>
      <c r="H796" s="19" t="s">
        <v>582</v>
      </c>
      <c r="I796" s="19">
        <v>332870</v>
      </c>
      <c r="J796" s="20" t="s">
        <v>300</v>
      </c>
      <c r="K796" s="19" t="s">
        <v>458</v>
      </c>
      <c r="L796" s="20" t="b">
        <v>1</v>
      </c>
      <c r="M796" s="20" t="s">
        <v>1116</v>
      </c>
      <c r="N796" s="19">
        <v>375</v>
      </c>
      <c r="O796" s="19" t="s">
        <v>375</v>
      </c>
      <c r="P796" s="20">
        <v>60.942777800000002</v>
      </c>
      <c r="Q796" s="20">
        <v>-164.62944440000001</v>
      </c>
      <c r="R796" s="19"/>
      <c r="S796" s="19" t="s">
        <v>21</v>
      </c>
      <c r="T796" s="37">
        <v>0.6399999999999999</v>
      </c>
      <c r="U796" s="37">
        <v>0.36114166666666669</v>
      </c>
      <c r="V796" s="20">
        <v>159.29727999999997</v>
      </c>
      <c r="W796" s="20">
        <v>248.90200000000002</v>
      </c>
      <c r="X796" s="20">
        <v>65</v>
      </c>
      <c r="Y796" s="20">
        <v>54.415359999999993</v>
      </c>
      <c r="Z796" s="20">
        <v>85.024000000000001</v>
      </c>
      <c r="AA796" s="20">
        <v>16</v>
      </c>
      <c r="AB796" s="20"/>
      <c r="AC796" s="20"/>
      <c r="AD796" s="20"/>
      <c r="AE796" s="20"/>
      <c r="AF796" s="20"/>
      <c r="AG796" s="20"/>
      <c r="AH796" s="20"/>
      <c r="AI796" s="20">
        <v>24.582000000000001</v>
      </c>
      <c r="AJ796" s="20">
        <v>3</v>
      </c>
      <c r="AK796" s="20">
        <v>7.8299999999999992</v>
      </c>
      <c r="AL796" s="20">
        <v>3</v>
      </c>
      <c r="AM796" s="20">
        <v>5.1689999999999996</v>
      </c>
      <c r="AN796" s="20">
        <v>4</v>
      </c>
      <c r="AO796" s="30">
        <v>20.743679999999998</v>
      </c>
      <c r="AP796" s="30">
        <v>32.411999999999999</v>
      </c>
      <c r="AQ796" s="30">
        <v>6</v>
      </c>
      <c r="AR796" s="20">
        <v>234.45631999999995</v>
      </c>
      <c r="AS796" s="20">
        <v>371.50700000000006</v>
      </c>
      <c r="AT796" s="20">
        <v>91</v>
      </c>
      <c r="AU796">
        <v>12</v>
      </c>
      <c r="AV796" t="s">
        <v>1510</v>
      </c>
    </row>
    <row r="797" spans="1:48" hidden="1" x14ac:dyDescent="0.25">
      <c r="A797" t="s">
        <v>650</v>
      </c>
      <c r="B797" t="s">
        <v>79</v>
      </c>
      <c r="C797" t="s">
        <v>79</v>
      </c>
      <c r="D797" t="s">
        <v>651</v>
      </c>
      <c r="E797" s="31" t="s">
        <v>652</v>
      </c>
      <c r="F797">
        <v>2005</v>
      </c>
      <c r="G797" t="s">
        <v>563</v>
      </c>
      <c r="H797">
        <v>221</v>
      </c>
      <c r="I797">
        <v>331490</v>
      </c>
      <c r="J797" t="s">
        <v>50</v>
      </c>
      <c r="K797" s="26" t="s">
        <v>458</v>
      </c>
      <c r="L797" t="b">
        <v>1</v>
      </c>
      <c r="M797" s="20" t="s">
        <v>1119</v>
      </c>
      <c r="N797" s="26">
        <v>169</v>
      </c>
      <c r="O797" t="s">
        <v>375</v>
      </c>
      <c r="P797">
        <v>60.479444399999998</v>
      </c>
      <c r="Q797">
        <v>-164.72388889999999</v>
      </c>
      <c r="S797" t="s">
        <v>21</v>
      </c>
      <c r="T797" s="40">
        <v>0.46581666666666671</v>
      </c>
      <c r="U797" s="40">
        <v>0.26906666666666673</v>
      </c>
      <c r="V797">
        <v>121.8939737</v>
      </c>
      <c r="W797">
        <v>261.678</v>
      </c>
      <c r="X797">
        <v>58</v>
      </c>
      <c r="Y797">
        <v>90.256171516666683</v>
      </c>
      <c r="Z797">
        <v>193.75900000000001</v>
      </c>
      <c r="AA797">
        <v>12</v>
      </c>
      <c r="AI797">
        <v>61.277000000000001</v>
      </c>
      <c r="AJ797">
        <v>9</v>
      </c>
      <c r="AK797">
        <v>2.3620000000000001</v>
      </c>
      <c r="AL797">
        <v>1</v>
      </c>
      <c r="AM797">
        <v>0</v>
      </c>
      <c r="AN797">
        <v>0</v>
      </c>
      <c r="AO797" s="30">
        <v>29.644106850000004</v>
      </c>
      <c r="AP797" s="30">
        <v>63.639000000000003</v>
      </c>
      <c r="AQ797" s="30">
        <v>10</v>
      </c>
      <c r="AR797">
        <v>241.79425206666667</v>
      </c>
      <c r="AS797" s="20">
        <v>519.07600000000002</v>
      </c>
      <c r="AT797">
        <v>78</v>
      </c>
      <c r="AU797">
        <v>12</v>
      </c>
      <c r="AV797" t="s">
        <v>1510</v>
      </c>
    </row>
    <row r="798" spans="1:48" hidden="1" x14ac:dyDescent="0.25">
      <c r="A798" t="s">
        <v>958</v>
      </c>
      <c r="B798" t="s">
        <v>232</v>
      </c>
      <c r="C798" t="s">
        <v>232</v>
      </c>
      <c r="D798" t="s">
        <v>960</v>
      </c>
      <c r="E798" s="31" t="s">
        <v>961</v>
      </c>
      <c r="F798">
        <v>2005</v>
      </c>
      <c r="G798" t="s">
        <v>959</v>
      </c>
      <c r="H798" t="s">
        <v>582</v>
      </c>
      <c r="I798">
        <v>332330</v>
      </c>
      <c r="J798" t="s">
        <v>231</v>
      </c>
      <c r="K798" s="26" t="s">
        <v>458</v>
      </c>
      <c r="L798" t="b">
        <v>1</v>
      </c>
      <c r="M798" s="20" t="s">
        <v>1118</v>
      </c>
      <c r="N798" s="26">
        <v>416</v>
      </c>
      <c r="O798" t="s">
        <v>375</v>
      </c>
      <c r="P798">
        <v>63.013333299999999</v>
      </c>
      <c r="Q798">
        <v>-154.375</v>
      </c>
      <c r="S798" t="s">
        <v>21</v>
      </c>
      <c r="T798" s="40">
        <v>0.5</v>
      </c>
      <c r="U798" s="40">
        <v>0.23835833333333337</v>
      </c>
      <c r="V798">
        <v>70.825000000000003</v>
      </c>
      <c r="W798">
        <v>141.65</v>
      </c>
      <c r="X798">
        <v>40</v>
      </c>
      <c r="Y798">
        <v>45.45900000000001</v>
      </c>
      <c r="Z798">
        <v>90.918000000000021</v>
      </c>
      <c r="AA798">
        <v>6</v>
      </c>
      <c r="AI798">
        <v>74.284000000000006</v>
      </c>
      <c r="AJ798">
        <v>9</v>
      </c>
      <c r="AK798">
        <v>19.742999999999999</v>
      </c>
      <c r="AL798">
        <v>3</v>
      </c>
      <c r="AM798">
        <v>4.1000000000000002E-2</v>
      </c>
      <c r="AN798">
        <v>4</v>
      </c>
      <c r="AO798" s="30">
        <v>47.013500000000001</v>
      </c>
      <c r="AP798" s="30">
        <v>94.027000000000001</v>
      </c>
      <c r="AQ798" s="30">
        <v>12</v>
      </c>
      <c r="AR798">
        <v>163.29750000000001</v>
      </c>
      <c r="AS798" s="20">
        <v>326.63600000000002</v>
      </c>
      <c r="AT798">
        <v>58</v>
      </c>
      <c r="AU798">
        <v>12</v>
      </c>
      <c r="AV798" t="s">
        <v>1510</v>
      </c>
    </row>
    <row r="799" spans="1:48" hidden="1" x14ac:dyDescent="0.25">
      <c r="A799" t="s">
        <v>754</v>
      </c>
      <c r="B799" t="s">
        <v>295</v>
      </c>
      <c r="C799" t="s">
        <v>295</v>
      </c>
      <c r="D799" t="s">
        <v>756</v>
      </c>
      <c r="E799" s="31" t="s">
        <v>757</v>
      </c>
      <c r="F799">
        <v>2005</v>
      </c>
      <c r="G799" t="s">
        <v>755</v>
      </c>
      <c r="H799" t="s">
        <v>582</v>
      </c>
      <c r="I799">
        <v>332740</v>
      </c>
      <c r="J799" t="s">
        <v>294</v>
      </c>
      <c r="K799" s="26" t="s">
        <v>458</v>
      </c>
      <c r="L799" t="b">
        <v>1</v>
      </c>
      <c r="M799" s="20" t="s">
        <v>1116</v>
      </c>
      <c r="N799" s="26">
        <v>242</v>
      </c>
      <c r="O799" t="s">
        <v>375</v>
      </c>
      <c r="P799">
        <v>52.938055599999998</v>
      </c>
      <c r="Q799">
        <v>-168.8677778</v>
      </c>
      <c r="S799" t="s">
        <v>21</v>
      </c>
      <c r="T799" s="40">
        <v>0.40333333333333332</v>
      </c>
      <c r="U799" s="40">
        <v>0.21181666666666665</v>
      </c>
      <c r="V799">
        <v>23.839823333333332</v>
      </c>
      <c r="W799">
        <v>59.106999999999999</v>
      </c>
      <c r="X799">
        <v>16</v>
      </c>
      <c r="Y799">
        <v>44.132330000000003</v>
      </c>
      <c r="Z799">
        <v>109.41900000000001</v>
      </c>
      <c r="AA799">
        <v>9</v>
      </c>
      <c r="AI799">
        <v>24.657</v>
      </c>
      <c r="AJ799">
        <v>7</v>
      </c>
      <c r="AK799">
        <v>0</v>
      </c>
      <c r="AL799">
        <v>1</v>
      </c>
      <c r="AM799">
        <v>0</v>
      </c>
      <c r="AN799">
        <v>0</v>
      </c>
      <c r="AO799" s="30">
        <v>9.9449899999999989</v>
      </c>
      <c r="AP799" s="30">
        <v>24.657</v>
      </c>
      <c r="AQ799" s="30">
        <v>8</v>
      </c>
      <c r="AR799">
        <v>77.917143333333328</v>
      </c>
      <c r="AS799" s="20">
        <v>193.18299999999999</v>
      </c>
      <c r="AT799">
        <v>32</v>
      </c>
      <c r="AU799">
        <v>3</v>
      </c>
      <c r="AV799" t="s">
        <v>1510</v>
      </c>
    </row>
    <row r="800" spans="1:48" hidden="1" x14ac:dyDescent="0.25">
      <c r="A800" t="s">
        <v>653</v>
      </c>
      <c r="B800" t="s">
        <v>80</v>
      </c>
      <c r="C800" t="s">
        <v>80</v>
      </c>
      <c r="D800" t="s">
        <v>654</v>
      </c>
      <c r="E800" s="31" t="s">
        <v>655</v>
      </c>
      <c r="F800">
        <v>2005</v>
      </c>
      <c r="G800" t="s">
        <v>563</v>
      </c>
      <c r="H800">
        <v>221</v>
      </c>
      <c r="I800">
        <v>331500</v>
      </c>
      <c r="J800" t="s">
        <v>50</v>
      </c>
      <c r="K800" s="26" t="s">
        <v>458</v>
      </c>
      <c r="L800" t="b">
        <v>1</v>
      </c>
      <c r="M800" s="20" t="s">
        <v>1119</v>
      </c>
      <c r="N800" s="26">
        <v>169</v>
      </c>
      <c r="O800" t="s">
        <v>375</v>
      </c>
      <c r="P800">
        <v>67.571111099999996</v>
      </c>
      <c r="Q800">
        <v>-162.9652778</v>
      </c>
      <c r="S800" t="s">
        <v>21</v>
      </c>
      <c r="T800" s="40">
        <v>0.53395000000000004</v>
      </c>
      <c r="U800" s="40">
        <v>0.29155000000000003</v>
      </c>
      <c r="V800">
        <v>360.1209756500001</v>
      </c>
      <c r="W800">
        <v>674.44700000000012</v>
      </c>
      <c r="X800">
        <v>115</v>
      </c>
      <c r="Y800">
        <v>243.42460130000001</v>
      </c>
      <c r="Z800">
        <v>455.89400000000001</v>
      </c>
      <c r="AA800">
        <v>10</v>
      </c>
      <c r="AI800">
        <v>196.80200000000002</v>
      </c>
      <c r="AJ800">
        <v>10</v>
      </c>
      <c r="AK800">
        <v>70.997000000000014</v>
      </c>
      <c r="AL800">
        <v>6</v>
      </c>
      <c r="AM800">
        <v>0</v>
      </c>
      <c r="AN800">
        <v>0</v>
      </c>
      <c r="AO800" s="30">
        <v>142.99127605000004</v>
      </c>
      <c r="AP800" s="30">
        <v>267.79900000000004</v>
      </c>
      <c r="AQ800" s="30">
        <v>16</v>
      </c>
      <c r="AR800">
        <v>746.53685300000018</v>
      </c>
      <c r="AS800" s="20">
        <v>1398.1399999999999</v>
      </c>
      <c r="AT800">
        <v>139</v>
      </c>
      <c r="AU800">
        <v>12</v>
      </c>
      <c r="AV800" t="s">
        <v>1510</v>
      </c>
    </row>
    <row r="801" spans="1:48" hidden="1" x14ac:dyDescent="0.25">
      <c r="A801" t="s">
        <v>554</v>
      </c>
      <c r="B801" t="s">
        <v>234</v>
      </c>
      <c r="C801" t="s">
        <v>234</v>
      </c>
      <c r="D801" t="s">
        <v>556</v>
      </c>
      <c r="E801" s="31" t="s">
        <v>557</v>
      </c>
      <c r="F801">
        <v>2005</v>
      </c>
      <c r="G801" t="s">
        <v>555</v>
      </c>
      <c r="H801">
        <v>13642</v>
      </c>
      <c r="I801">
        <v>332340</v>
      </c>
      <c r="J801" t="s">
        <v>233</v>
      </c>
      <c r="K801" s="26" t="s">
        <v>458</v>
      </c>
      <c r="L801" t="b">
        <v>1</v>
      </c>
      <c r="M801" s="20" t="s">
        <v>1116</v>
      </c>
      <c r="N801" s="26">
        <v>150</v>
      </c>
      <c r="O801" t="s">
        <v>375</v>
      </c>
      <c r="P801">
        <v>64.501111100000003</v>
      </c>
      <c r="Q801">
        <v>-165.4063889</v>
      </c>
      <c r="S801" t="s">
        <v>21</v>
      </c>
      <c r="T801" s="40">
        <v>0.23324999999999996</v>
      </c>
      <c r="U801" s="40">
        <v>0.16385833333333333</v>
      </c>
      <c r="V801">
        <v>2207.4943274999996</v>
      </c>
      <c r="W801">
        <v>9464.07</v>
      </c>
      <c r="X801">
        <v>1619</v>
      </c>
      <c r="Y801">
        <v>2916.9202372499994</v>
      </c>
      <c r="Z801">
        <v>12505.553</v>
      </c>
      <c r="AA801">
        <v>262</v>
      </c>
      <c r="AI801">
        <v>2842.5550000000003</v>
      </c>
      <c r="AJ801">
        <v>90</v>
      </c>
      <c r="AK801">
        <v>3349.2330000000002</v>
      </c>
      <c r="AL801">
        <v>58</v>
      </c>
      <c r="AM801">
        <v>0</v>
      </c>
      <c r="AN801">
        <v>0</v>
      </c>
      <c r="AO801" s="30">
        <v>1444.2345509999998</v>
      </c>
      <c r="AP801" s="30">
        <v>6191.7880000000005</v>
      </c>
      <c r="AQ801" s="30">
        <v>148</v>
      </c>
      <c r="AR801">
        <v>6568.6491157499986</v>
      </c>
      <c r="AS801" s="20">
        <v>28161.410999999996</v>
      </c>
      <c r="AT801">
        <v>1999</v>
      </c>
      <c r="AU801">
        <v>12</v>
      </c>
      <c r="AV801" t="s">
        <v>1510</v>
      </c>
    </row>
    <row r="802" spans="1:48" hidden="1" x14ac:dyDescent="0.25">
      <c r="A802" t="s">
        <v>656</v>
      </c>
      <c r="B802" t="s">
        <v>81</v>
      </c>
      <c r="C802" t="s">
        <v>81</v>
      </c>
      <c r="D802" t="s">
        <v>657</v>
      </c>
      <c r="E802" s="31" t="s">
        <v>658</v>
      </c>
      <c r="F802">
        <v>2005</v>
      </c>
      <c r="G802" t="s">
        <v>563</v>
      </c>
      <c r="H802">
        <v>221</v>
      </c>
      <c r="I802">
        <v>331510</v>
      </c>
      <c r="J802" t="s">
        <v>50</v>
      </c>
      <c r="K802" s="26" t="s">
        <v>458</v>
      </c>
      <c r="L802" t="b">
        <v>1</v>
      </c>
      <c r="M802" s="20" t="s">
        <v>1119</v>
      </c>
      <c r="N802" s="26">
        <v>169</v>
      </c>
      <c r="O802" t="s">
        <v>375</v>
      </c>
      <c r="P802">
        <v>66.838333300000002</v>
      </c>
      <c r="Q802">
        <v>-161.03277779999999</v>
      </c>
      <c r="S802" t="s">
        <v>21</v>
      </c>
      <c r="T802" s="40">
        <v>0.4861166666666667</v>
      </c>
      <c r="U802" s="40">
        <v>0.27342500000000008</v>
      </c>
      <c r="V802">
        <v>460.46866521666681</v>
      </c>
      <c r="W802">
        <v>947.23900000000026</v>
      </c>
      <c r="X802">
        <v>200</v>
      </c>
      <c r="Y802">
        <v>262.12723181666672</v>
      </c>
      <c r="Z802">
        <v>539.22700000000009</v>
      </c>
      <c r="AA802">
        <v>11</v>
      </c>
      <c r="AI802">
        <v>279.202</v>
      </c>
      <c r="AJ802">
        <v>9</v>
      </c>
      <c r="AK802">
        <v>27.975999999999999</v>
      </c>
      <c r="AL802">
        <v>3</v>
      </c>
      <c r="AM802">
        <v>0</v>
      </c>
      <c r="AN802">
        <v>0</v>
      </c>
      <c r="AO802" s="30">
        <v>149.32434543333335</v>
      </c>
      <c r="AP802" s="30">
        <v>307.178</v>
      </c>
      <c r="AQ802" s="30">
        <v>12</v>
      </c>
      <c r="AR802">
        <v>871.92024246666688</v>
      </c>
      <c r="AS802" s="20">
        <v>1793.6439999999998</v>
      </c>
      <c r="AT802">
        <v>222</v>
      </c>
      <c r="AU802">
        <v>12</v>
      </c>
      <c r="AV802" t="s">
        <v>1510</v>
      </c>
    </row>
    <row r="803" spans="1:48" hidden="1" x14ac:dyDescent="0.25">
      <c r="A803" t="s">
        <v>417</v>
      </c>
      <c r="B803" t="s">
        <v>1151</v>
      </c>
      <c r="C803" t="s">
        <v>418</v>
      </c>
      <c r="D803" t="s">
        <v>419</v>
      </c>
      <c r="E803" s="31" t="s">
        <v>420</v>
      </c>
      <c r="F803">
        <v>2005</v>
      </c>
      <c r="G803" t="s">
        <v>380</v>
      </c>
      <c r="H803">
        <v>219</v>
      </c>
      <c r="I803">
        <v>331180</v>
      </c>
      <c r="J803" t="s">
        <v>30</v>
      </c>
      <c r="K803" s="26" t="s">
        <v>374</v>
      </c>
      <c r="L803" t="b">
        <v>1</v>
      </c>
      <c r="M803" s="20" t="s">
        <v>1116</v>
      </c>
      <c r="N803" s="26">
        <v>2</v>
      </c>
      <c r="O803" t="s">
        <v>375</v>
      </c>
      <c r="P803">
        <v>62.961666700000002</v>
      </c>
      <c r="Q803">
        <v>-141.93722220000001</v>
      </c>
      <c r="S803" t="s">
        <v>21</v>
      </c>
      <c r="T803" s="40">
        <v>0.47789166666666655</v>
      </c>
      <c r="U803" s="40">
        <v>0.24062500000000001</v>
      </c>
      <c r="V803">
        <v>183.97634437499997</v>
      </c>
      <c r="W803">
        <v>384.97500000000002</v>
      </c>
      <c r="X803">
        <v>106</v>
      </c>
      <c r="Y803">
        <v>281.37018814999999</v>
      </c>
      <c r="Z803">
        <v>588.77400000000011</v>
      </c>
      <c r="AA803">
        <v>28</v>
      </c>
      <c r="AI803">
        <v>60.667000000000009</v>
      </c>
      <c r="AJ803">
        <v>5</v>
      </c>
      <c r="AK803">
        <v>209.09100000000004</v>
      </c>
      <c r="AL803">
        <v>6</v>
      </c>
      <c r="AM803">
        <v>0</v>
      </c>
      <c r="AN803">
        <v>0</v>
      </c>
      <c r="AO803" s="30">
        <v>128.91510021666664</v>
      </c>
      <c r="AP803" s="30">
        <v>269.75800000000004</v>
      </c>
      <c r="AQ803" s="30">
        <v>11</v>
      </c>
      <c r="AR803">
        <v>594.26163274166663</v>
      </c>
      <c r="AS803" s="20">
        <v>1243.5070000000001</v>
      </c>
      <c r="AT803">
        <v>140</v>
      </c>
      <c r="AU803">
        <v>12</v>
      </c>
      <c r="AV803" t="s">
        <v>1510</v>
      </c>
    </row>
    <row r="804" spans="1:48" hidden="1" x14ac:dyDescent="0.25">
      <c r="A804" t="s">
        <v>954</v>
      </c>
      <c r="B804" t="s">
        <v>23</v>
      </c>
      <c r="C804" s="19" t="s">
        <v>23</v>
      </c>
      <c r="D804" s="19" t="s">
        <v>956</v>
      </c>
      <c r="E804" s="21" t="s">
        <v>957</v>
      </c>
      <c r="F804" s="19">
        <v>2005</v>
      </c>
      <c r="G804" s="19" t="s">
        <v>955</v>
      </c>
      <c r="H804" s="19">
        <v>192</v>
      </c>
      <c r="I804" s="19">
        <v>331020</v>
      </c>
      <c r="J804" s="20" t="s">
        <v>22</v>
      </c>
      <c r="K804" s="19" t="s">
        <v>458</v>
      </c>
      <c r="L804" s="20" t="b">
        <v>1</v>
      </c>
      <c r="M804" s="20" t="s">
        <v>1116</v>
      </c>
      <c r="N804" s="19">
        <v>412</v>
      </c>
      <c r="O804" s="19" t="s">
        <v>375</v>
      </c>
      <c r="P804" s="20">
        <v>60.909444399999998</v>
      </c>
      <c r="Q804" s="20">
        <v>-161.4313889</v>
      </c>
      <c r="R804" s="19"/>
      <c r="S804" s="19" t="s">
        <v>21</v>
      </c>
      <c r="T804" s="37">
        <v>0.42</v>
      </c>
      <c r="U804" s="37">
        <v>0.22515833333333335</v>
      </c>
      <c r="V804" s="20">
        <v>206.92181999999997</v>
      </c>
      <c r="W804" s="20">
        <v>492.67099999999994</v>
      </c>
      <c r="X804" s="20">
        <v>150</v>
      </c>
      <c r="Y804" s="20">
        <v>286.20227999999992</v>
      </c>
      <c r="Z804" s="20">
        <v>681.43399999999986</v>
      </c>
      <c r="AA804" s="20">
        <v>47</v>
      </c>
      <c r="AB804" s="20"/>
      <c r="AC804" s="20"/>
      <c r="AD804" s="20"/>
      <c r="AE804" s="20"/>
      <c r="AF804" s="20"/>
      <c r="AG804" s="20"/>
      <c r="AH804" s="20"/>
      <c r="AI804" s="20">
        <v>111.77399999999997</v>
      </c>
      <c r="AJ804" s="20">
        <v>7</v>
      </c>
      <c r="AK804" s="20">
        <v>0</v>
      </c>
      <c r="AL804" s="20">
        <v>26</v>
      </c>
      <c r="AM804" s="20">
        <v>8.8230000000000004</v>
      </c>
      <c r="AN804" s="20">
        <v>2</v>
      </c>
      <c r="AO804" s="30">
        <v>46.94507999999999</v>
      </c>
      <c r="AP804" s="30">
        <v>111.77399999999997</v>
      </c>
      <c r="AQ804" s="30">
        <v>33</v>
      </c>
      <c r="AR804" s="20">
        <v>540.06917999999996</v>
      </c>
      <c r="AS804" s="20">
        <v>1294.7019999999998</v>
      </c>
      <c r="AT804" s="20">
        <v>219</v>
      </c>
      <c r="AU804">
        <v>12</v>
      </c>
      <c r="AV804" t="s">
        <v>1510</v>
      </c>
    </row>
    <row r="805" spans="1:48" hidden="1" x14ac:dyDescent="0.25">
      <c r="A805" t="s">
        <v>768</v>
      </c>
      <c r="B805" t="s">
        <v>239</v>
      </c>
      <c r="C805" t="s">
        <v>239</v>
      </c>
      <c r="D805" t="s">
        <v>769</v>
      </c>
      <c r="E805" s="31" t="s">
        <v>770</v>
      </c>
      <c r="F805">
        <v>2005</v>
      </c>
      <c r="G805" t="s">
        <v>759</v>
      </c>
      <c r="H805">
        <v>26616</v>
      </c>
      <c r="I805">
        <v>332380</v>
      </c>
      <c r="J805" t="s">
        <v>235</v>
      </c>
      <c r="K805" s="26" t="s">
        <v>458</v>
      </c>
      <c r="L805" t="b">
        <v>1</v>
      </c>
      <c r="M805" s="20" t="s">
        <v>1118</v>
      </c>
      <c r="N805" s="26">
        <v>254</v>
      </c>
      <c r="O805" t="s">
        <v>375</v>
      </c>
      <c r="P805">
        <v>70.217500000000001</v>
      </c>
      <c r="Q805">
        <v>-150.97638889999999</v>
      </c>
      <c r="S805" t="s">
        <v>21</v>
      </c>
      <c r="T805" s="40">
        <v>0.14999999999999997</v>
      </c>
      <c r="U805" s="40">
        <v>0.12847499999999998</v>
      </c>
      <c r="V805">
        <v>96.897449999999964</v>
      </c>
      <c r="W805">
        <v>645.98299999999995</v>
      </c>
      <c r="X805">
        <v>90</v>
      </c>
      <c r="Y805">
        <v>385.53809999999999</v>
      </c>
      <c r="Z805">
        <v>2570.2540000000004</v>
      </c>
      <c r="AA805">
        <v>46</v>
      </c>
      <c r="AI805">
        <v>58.058</v>
      </c>
      <c r="AJ805">
        <v>6</v>
      </c>
      <c r="AK805">
        <v>22.27</v>
      </c>
      <c r="AL805">
        <v>2</v>
      </c>
      <c r="AM805">
        <v>309.18900000000002</v>
      </c>
      <c r="AN805">
        <v>34</v>
      </c>
      <c r="AO805" s="30">
        <v>12.049199999999997</v>
      </c>
      <c r="AP805" s="30">
        <v>80.328000000000003</v>
      </c>
      <c r="AQ805" s="30">
        <v>8</v>
      </c>
      <c r="AR805">
        <v>494.48474999999996</v>
      </c>
      <c r="AS805" s="20">
        <v>3605.7539999999999</v>
      </c>
      <c r="AT805">
        <v>175</v>
      </c>
      <c r="AU805">
        <v>4</v>
      </c>
      <c r="AV805" t="s">
        <v>1510</v>
      </c>
    </row>
    <row r="806" spans="1:48" hidden="1" x14ac:dyDescent="0.25">
      <c r="A806" t="s">
        <v>659</v>
      </c>
      <c r="B806" t="s">
        <v>82</v>
      </c>
      <c r="C806" s="19" t="s">
        <v>82</v>
      </c>
      <c r="D806" s="19" t="s">
        <v>660</v>
      </c>
      <c r="E806" s="21" t="s">
        <v>661</v>
      </c>
      <c r="F806" s="19">
        <v>2005</v>
      </c>
      <c r="G806" s="19" t="s">
        <v>563</v>
      </c>
      <c r="H806" s="19">
        <v>221</v>
      </c>
      <c r="I806" s="19">
        <v>331520</v>
      </c>
      <c r="J806" s="20" t="s">
        <v>50</v>
      </c>
      <c r="K806" s="19" t="s">
        <v>458</v>
      </c>
      <c r="L806" s="20" t="b">
        <v>1</v>
      </c>
      <c r="M806" s="20" t="s">
        <v>1119</v>
      </c>
      <c r="N806" s="19">
        <v>169</v>
      </c>
      <c r="O806" s="19" t="s">
        <v>375</v>
      </c>
      <c r="P806" s="20">
        <v>64.7194444</v>
      </c>
      <c r="Q806" s="20">
        <v>-158.1030556</v>
      </c>
      <c r="R806" s="19"/>
      <c r="S806" s="19" t="s">
        <v>21</v>
      </c>
      <c r="T806" s="37">
        <v>0.46078333333333327</v>
      </c>
      <c r="U806" s="37">
        <v>0.26559166666666667</v>
      </c>
      <c r="V806" s="20">
        <v>227.43942784999996</v>
      </c>
      <c r="W806" s="20">
        <v>493.59299999999996</v>
      </c>
      <c r="X806" s="20">
        <v>121</v>
      </c>
      <c r="Y806" s="20">
        <v>145.05920116666661</v>
      </c>
      <c r="Z806" s="20">
        <v>314.80999999999995</v>
      </c>
      <c r="AA806" s="20">
        <v>26</v>
      </c>
      <c r="AB806" s="20"/>
      <c r="AC806" s="20"/>
      <c r="AD806" s="20"/>
      <c r="AE806" s="20"/>
      <c r="AF806" s="20"/>
      <c r="AG806" s="20"/>
      <c r="AH806" s="20"/>
      <c r="AI806" s="20">
        <v>195.001</v>
      </c>
      <c r="AJ806" s="20">
        <v>19</v>
      </c>
      <c r="AK806" s="20">
        <v>48.674000000000007</v>
      </c>
      <c r="AL806" s="20">
        <v>5</v>
      </c>
      <c r="AM806" s="20">
        <v>0</v>
      </c>
      <c r="AN806" s="20">
        <v>0</v>
      </c>
      <c r="AO806" s="30">
        <v>112.28137874999999</v>
      </c>
      <c r="AP806" s="30">
        <v>243.67500000000001</v>
      </c>
      <c r="AQ806" s="30">
        <v>24</v>
      </c>
      <c r="AR806" s="20">
        <v>484.78000776666653</v>
      </c>
      <c r="AS806" s="20">
        <v>1052.078</v>
      </c>
      <c r="AT806" s="20">
        <v>151</v>
      </c>
      <c r="AU806">
        <v>12</v>
      </c>
      <c r="AV806" t="s">
        <v>1510</v>
      </c>
    </row>
    <row r="807" spans="1:48" hidden="1" x14ac:dyDescent="0.25">
      <c r="A807" t="s">
        <v>942</v>
      </c>
      <c r="B807" t="s">
        <v>244</v>
      </c>
      <c r="C807" s="19" t="s">
        <v>244</v>
      </c>
      <c r="D807" t="s">
        <v>944</v>
      </c>
      <c r="E807" t="s">
        <v>945</v>
      </c>
      <c r="F807" s="19">
        <v>2005</v>
      </c>
      <c r="G807" s="19" t="s">
        <v>943</v>
      </c>
      <c r="H807" s="19" t="s">
        <v>582</v>
      </c>
      <c r="I807" s="19">
        <v>332420</v>
      </c>
      <c r="J807" t="s">
        <v>243</v>
      </c>
      <c r="K807" s="19" t="s">
        <v>458</v>
      </c>
      <c r="L807" s="20" t="b">
        <v>1</v>
      </c>
      <c r="M807" s="20" t="s">
        <v>1118</v>
      </c>
      <c r="N807" s="19">
        <v>408</v>
      </c>
      <c r="O807" s="19" t="s">
        <v>375</v>
      </c>
      <c r="P807" s="20">
        <v>62.533611100000002</v>
      </c>
      <c r="Q807" s="20">
        <v>-164.84111110000001</v>
      </c>
      <c r="R807" s="19"/>
      <c r="S807" s="19" t="s">
        <v>21</v>
      </c>
      <c r="T807" s="37">
        <v>0.35000000000000003</v>
      </c>
      <c r="U807" s="37">
        <v>0.21204999999999999</v>
      </c>
      <c r="V807" s="20">
        <v>47.484499999999997</v>
      </c>
      <c r="W807" s="20">
        <v>135.66999999999999</v>
      </c>
      <c r="X807" s="20">
        <v>38</v>
      </c>
      <c r="Y807" s="20">
        <v>106.81300000000002</v>
      </c>
      <c r="Z807" s="20">
        <v>305.18</v>
      </c>
      <c r="AA807" s="20">
        <v>9</v>
      </c>
      <c r="AB807" s="20"/>
      <c r="AC807" s="20"/>
      <c r="AD807" s="20"/>
      <c r="AE807" s="20"/>
      <c r="AF807" s="20"/>
      <c r="AG807" s="20"/>
      <c r="AH807" s="20"/>
      <c r="AI807" s="20">
        <v>134.76400000000001</v>
      </c>
      <c r="AJ807" s="20">
        <v>5</v>
      </c>
      <c r="AK807" s="20">
        <v>34.509</v>
      </c>
      <c r="AL807" s="20">
        <v>4</v>
      </c>
      <c r="AM807" s="20">
        <v>5.1549999999999994</v>
      </c>
      <c r="AN807" s="20">
        <v>5</v>
      </c>
      <c r="AO807" s="30">
        <v>59.245550000000016</v>
      </c>
      <c r="AP807" s="30">
        <v>169.27300000000002</v>
      </c>
      <c r="AQ807" s="30">
        <v>9</v>
      </c>
      <c r="AR807" s="20">
        <v>213.54305000000002</v>
      </c>
      <c r="AS807" s="20">
        <v>615.27800000000002</v>
      </c>
      <c r="AT807" s="20">
        <v>59</v>
      </c>
      <c r="AU807">
        <v>12</v>
      </c>
      <c r="AV807" t="s">
        <v>1510</v>
      </c>
    </row>
    <row r="808" spans="1:48" hidden="1" x14ac:dyDescent="0.25">
      <c r="A808" t="s">
        <v>613</v>
      </c>
      <c r="B808" t="s">
        <v>83</v>
      </c>
      <c r="C808" t="s">
        <v>83</v>
      </c>
      <c r="D808" t="s">
        <v>662</v>
      </c>
      <c r="E808" s="31" t="s">
        <v>663</v>
      </c>
      <c r="F808">
        <v>2005</v>
      </c>
      <c r="G808" t="s">
        <v>563</v>
      </c>
      <c r="H808">
        <v>221</v>
      </c>
      <c r="I808">
        <v>331530</v>
      </c>
      <c r="J808" t="s">
        <v>50</v>
      </c>
      <c r="K808" s="26" t="s">
        <v>458</v>
      </c>
      <c r="L808" t="b">
        <v>1</v>
      </c>
      <c r="M808" s="20" t="s">
        <v>1119</v>
      </c>
      <c r="N808" s="26">
        <v>169</v>
      </c>
      <c r="O808" t="s">
        <v>375</v>
      </c>
      <c r="P808">
        <v>60.896944400000002</v>
      </c>
      <c r="Q808">
        <v>-162.4594444</v>
      </c>
      <c r="S808" t="s">
        <v>21</v>
      </c>
      <c r="T808" s="40">
        <v>0.46045833333333336</v>
      </c>
      <c r="U808" s="40">
        <v>0.26571666666666666</v>
      </c>
      <c r="V808">
        <v>263.78184449999998</v>
      </c>
      <c r="W808">
        <v>572.86799999999994</v>
      </c>
      <c r="X808">
        <v>134</v>
      </c>
      <c r="Y808">
        <v>210.57450270833337</v>
      </c>
      <c r="Z808">
        <v>457.31500000000005</v>
      </c>
      <c r="AA808">
        <v>16</v>
      </c>
      <c r="AI808">
        <v>67.923000000000002</v>
      </c>
      <c r="AJ808">
        <v>11</v>
      </c>
      <c r="AK808">
        <v>12.218</v>
      </c>
      <c r="AL808">
        <v>4</v>
      </c>
      <c r="AM808">
        <v>0</v>
      </c>
      <c r="AN808">
        <v>0</v>
      </c>
      <c r="AO808" s="30">
        <v>36.901591291666669</v>
      </c>
      <c r="AP808" s="30">
        <v>80.141000000000005</v>
      </c>
      <c r="AQ808" s="30">
        <v>15</v>
      </c>
      <c r="AR808">
        <v>511.25793850000002</v>
      </c>
      <c r="AS808" s="20">
        <v>1110.3240000000001</v>
      </c>
      <c r="AT808">
        <v>162</v>
      </c>
      <c r="AU808">
        <v>12</v>
      </c>
      <c r="AV808" t="s">
        <v>1510</v>
      </c>
    </row>
    <row r="809" spans="1:48" hidden="1" x14ac:dyDescent="0.25">
      <c r="A809" t="s">
        <v>664</v>
      </c>
      <c r="B809" t="s">
        <v>84</v>
      </c>
      <c r="C809" s="19" t="s">
        <v>84</v>
      </c>
      <c r="D809" t="s">
        <v>665</v>
      </c>
      <c r="E809" s="21" t="s">
        <v>666</v>
      </c>
      <c r="F809" s="19">
        <v>2005</v>
      </c>
      <c r="G809" s="19" t="s">
        <v>563</v>
      </c>
      <c r="H809" s="19">
        <v>221</v>
      </c>
      <c r="I809" s="19">
        <v>331540</v>
      </c>
      <c r="J809" t="s">
        <v>50</v>
      </c>
      <c r="K809" s="19" t="s">
        <v>458</v>
      </c>
      <c r="L809" s="20" t="b">
        <v>1</v>
      </c>
      <c r="M809" s="20" t="s">
        <v>1119</v>
      </c>
      <c r="N809" s="19">
        <v>169</v>
      </c>
      <c r="O809" s="19" t="s">
        <v>375</v>
      </c>
      <c r="P809" s="20">
        <v>57.2027778</v>
      </c>
      <c r="Q809" s="20">
        <v>-153.3038889</v>
      </c>
      <c r="R809" s="19"/>
      <c r="S809" s="19" t="s">
        <v>21</v>
      </c>
      <c r="T809" s="37">
        <v>0.48823333333333335</v>
      </c>
      <c r="U809" s="37">
        <v>0.27400000000000002</v>
      </c>
      <c r="V809" s="20">
        <v>167.40251593333335</v>
      </c>
      <c r="W809" s="20">
        <v>342.87400000000002</v>
      </c>
      <c r="X809" s="20">
        <v>101</v>
      </c>
      <c r="Y809" s="20">
        <v>101.81715580000002</v>
      </c>
      <c r="Z809" s="20">
        <v>208.54200000000003</v>
      </c>
      <c r="AA809" s="20">
        <v>16</v>
      </c>
      <c r="AB809" s="20"/>
      <c r="AC809" s="20"/>
      <c r="AD809" s="20"/>
      <c r="AE809" s="20"/>
      <c r="AF809" s="20"/>
      <c r="AG809" s="20"/>
      <c r="AH809" s="20"/>
      <c r="AI809" s="20">
        <v>118.465</v>
      </c>
      <c r="AJ809" s="20">
        <v>12</v>
      </c>
      <c r="AK809" s="20">
        <v>5.2329999999999997</v>
      </c>
      <c r="AL809" s="20">
        <v>1</v>
      </c>
      <c r="AM809" s="20">
        <v>0</v>
      </c>
      <c r="AN809" s="20">
        <v>0</v>
      </c>
      <c r="AO809" s="30">
        <v>60.39348686666667</v>
      </c>
      <c r="AP809" s="30">
        <v>123.69800000000001</v>
      </c>
      <c r="AQ809" s="30">
        <v>13</v>
      </c>
      <c r="AR809" s="20">
        <v>329.61315860000002</v>
      </c>
      <c r="AS809" s="20">
        <v>675.11400000000003</v>
      </c>
      <c r="AT809" s="20">
        <v>128</v>
      </c>
      <c r="AU809">
        <v>12</v>
      </c>
      <c r="AV809" t="s">
        <v>1510</v>
      </c>
    </row>
    <row r="810" spans="1:48" hidden="1" x14ac:dyDescent="0.25">
      <c r="A810" t="s">
        <v>883</v>
      </c>
      <c r="B810" t="s">
        <v>248</v>
      </c>
      <c r="C810" s="19" t="s">
        <v>248</v>
      </c>
      <c r="D810" t="s">
        <v>885</v>
      </c>
      <c r="E810" t="s">
        <v>886</v>
      </c>
      <c r="F810" s="19">
        <v>2005</v>
      </c>
      <c r="G810" s="19" t="s">
        <v>884</v>
      </c>
      <c r="H810" s="19">
        <v>14234</v>
      </c>
      <c r="I810" s="19">
        <v>332440</v>
      </c>
      <c r="J810" t="s">
        <v>247</v>
      </c>
      <c r="K810" s="19" t="s">
        <v>458</v>
      </c>
      <c r="L810" s="20" t="b">
        <v>1</v>
      </c>
      <c r="M810" s="20" t="s">
        <v>1118</v>
      </c>
      <c r="N810" s="19">
        <v>357</v>
      </c>
      <c r="O810" s="19" t="s">
        <v>375</v>
      </c>
      <c r="P810" s="20">
        <v>57.923611100000002</v>
      </c>
      <c r="Q810" s="20">
        <v>-152.50222220000001</v>
      </c>
      <c r="R810" s="19"/>
      <c r="S810" s="19" t="s">
        <v>21</v>
      </c>
      <c r="T810" s="37">
        <v>0.34499999999999997</v>
      </c>
      <c r="U810" s="37">
        <v>0.20378333333333334</v>
      </c>
      <c r="V810" s="20">
        <v>120.777945</v>
      </c>
      <c r="W810" s="20">
        <v>350.08100000000002</v>
      </c>
      <c r="X810" s="20">
        <v>83</v>
      </c>
      <c r="Y810" s="20">
        <v>97.972755000000006</v>
      </c>
      <c r="Z810" s="20">
        <v>283.97900000000004</v>
      </c>
      <c r="AA810" s="20">
        <v>8</v>
      </c>
      <c r="AB810" s="20"/>
      <c r="AC810" s="20"/>
      <c r="AD810" s="20"/>
      <c r="AE810" s="20"/>
      <c r="AF810" s="20"/>
      <c r="AG810" s="20"/>
      <c r="AH810" s="20"/>
      <c r="AI810" s="20">
        <v>109.64099999999999</v>
      </c>
      <c r="AJ810" s="20">
        <v>5</v>
      </c>
      <c r="AK810" s="20">
        <v>2.395</v>
      </c>
      <c r="AL810" s="20">
        <v>1</v>
      </c>
      <c r="AM810" s="20">
        <v>0</v>
      </c>
      <c r="AN810" s="20">
        <v>0</v>
      </c>
      <c r="AO810" s="30">
        <v>38.652419999999992</v>
      </c>
      <c r="AP810" s="30">
        <v>112.03599999999999</v>
      </c>
      <c r="AQ810" s="30">
        <v>6</v>
      </c>
      <c r="AR810" s="20">
        <v>257.40312</v>
      </c>
      <c r="AS810" s="20">
        <v>746.09600000000012</v>
      </c>
      <c r="AT810" s="20">
        <v>97</v>
      </c>
      <c r="AU810">
        <v>4</v>
      </c>
      <c r="AV810" t="s">
        <v>1510</v>
      </c>
    </row>
    <row r="811" spans="1:48" hidden="1" x14ac:dyDescent="0.25">
      <c r="A811" t="s">
        <v>1027</v>
      </c>
      <c r="B811" t="s">
        <v>250</v>
      </c>
      <c r="C811" s="19" t="s">
        <v>250</v>
      </c>
      <c r="D811" t="s">
        <v>1029</v>
      </c>
      <c r="E811" s="21" t="s">
        <v>1030</v>
      </c>
      <c r="F811" s="19">
        <v>2005</v>
      </c>
      <c r="G811" s="19" t="s">
        <v>1028</v>
      </c>
      <c r="H811" s="19">
        <v>14633</v>
      </c>
      <c r="I811" s="19">
        <v>332450</v>
      </c>
      <c r="J811" t="s">
        <v>249</v>
      </c>
      <c r="K811" s="19" t="s">
        <v>458</v>
      </c>
      <c r="L811" s="20" t="b">
        <v>1</v>
      </c>
      <c r="M811" s="20" t="s">
        <v>1116</v>
      </c>
      <c r="N811" s="19">
        <v>662</v>
      </c>
      <c r="O811" s="19" t="s">
        <v>375</v>
      </c>
      <c r="P811" s="20">
        <v>59.787222200000002</v>
      </c>
      <c r="Q811" s="20">
        <v>-154.10611109999999</v>
      </c>
      <c r="R811" s="19"/>
      <c r="S811" s="19" t="s">
        <v>21</v>
      </c>
      <c r="T811" s="37">
        <v>0.59999999999999987</v>
      </c>
      <c r="U811" s="37">
        <v>0.31814999999999999</v>
      </c>
      <c r="V811" s="20">
        <v>49.312799999999989</v>
      </c>
      <c r="W811" s="20">
        <v>82.188000000000002</v>
      </c>
      <c r="X811" s="20">
        <v>34</v>
      </c>
      <c r="Y811" s="20">
        <v>68.419199999999975</v>
      </c>
      <c r="Z811" s="20">
        <v>114.03199999999998</v>
      </c>
      <c r="AA811" s="20">
        <v>7</v>
      </c>
      <c r="AB811" s="20"/>
      <c r="AC811" s="20"/>
      <c r="AD811" s="20"/>
      <c r="AE811" s="20"/>
      <c r="AF811" s="20"/>
      <c r="AG811" s="20"/>
      <c r="AH811" s="20"/>
      <c r="AI811" s="20">
        <v>37.613</v>
      </c>
      <c r="AJ811" s="20">
        <v>5</v>
      </c>
      <c r="AK811" s="20">
        <v>13.120000000000001</v>
      </c>
      <c r="AL811" s="20">
        <v>1</v>
      </c>
      <c r="AM811" s="20">
        <v>0</v>
      </c>
      <c r="AN811" s="20">
        <v>0</v>
      </c>
      <c r="AO811" s="30">
        <v>30.439799999999995</v>
      </c>
      <c r="AP811" s="30">
        <v>50.733000000000004</v>
      </c>
      <c r="AQ811" s="30">
        <v>6</v>
      </c>
      <c r="AR811" s="20">
        <v>148.17179999999996</v>
      </c>
      <c r="AS811" s="20">
        <v>246.95300000000003</v>
      </c>
      <c r="AT811" s="20">
        <v>45</v>
      </c>
      <c r="AU811">
        <v>12</v>
      </c>
      <c r="AV811" t="s">
        <v>1510</v>
      </c>
    </row>
    <row r="812" spans="1:48" hidden="1" x14ac:dyDescent="0.25">
      <c r="A812" t="s">
        <v>967</v>
      </c>
      <c r="B812" t="s">
        <v>256</v>
      </c>
      <c r="C812" t="s">
        <v>256</v>
      </c>
      <c r="D812" t="s">
        <v>969</v>
      </c>
      <c r="E812" s="31" t="s">
        <v>970</v>
      </c>
      <c r="F812">
        <v>2005</v>
      </c>
      <c r="G812" t="s">
        <v>968</v>
      </c>
      <c r="H812" t="s">
        <v>582</v>
      </c>
      <c r="I812">
        <v>332480</v>
      </c>
      <c r="J812" t="s">
        <v>255</v>
      </c>
      <c r="K812" s="26" t="s">
        <v>458</v>
      </c>
      <c r="L812" t="b">
        <v>1</v>
      </c>
      <c r="M812" s="20" t="s">
        <v>1118</v>
      </c>
      <c r="N812" s="26">
        <v>425</v>
      </c>
      <c r="O812" t="s">
        <v>375</v>
      </c>
      <c r="P812">
        <v>57.564166700000001</v>
      </c>
      <c r="Q812">
        <v>-157.5791667</v>
      </c>
      <c r="S812" t="s">
        <v>21</v>
      </c>
      <c r="T812" s="40">
        <v>0.35000000000000003</v>
      </c>
      <c r="U812" s="40">
        <v>0.18152499999999996</v>
      </c>
      <c r="V812">
        <v>45.421600000000005</v>
      </c>
      <c r="W812">
        <v>129.77600000000001</v>
      </c>
      <c r="X812">
        <v>47</v>
      </c>
      <c r="Y812">
        <v>48.213549999999998</v>
      </c>
      <c r="Z812">
        <v>137.75299999999999</v>
      </c>
      <c r="AA812">
        <v>22</v>
      </c>
      <c r="AI812">
        <v>54.063999999999986</v>
      </c>
      <c r="AJ812">
        <v>7</v>
      </c>
      <c r="AK812">
        <v>40.99</v>
      </c>
      <c r="AL812">
        <v>4</v>
      </c>
      <c r="AM812">
        <v>0</v>
      </c>
      <c r="AN812">
        <v>0</v>
      </c>
      <c r="AO812" s="30">
        <v>33.268900000000002</v>
      </c>
      <c r="AP812" s="30">
        <v>95.053999999999988</v>
      </c>
      <c r="AQ812" s="30">
        <v>11</v>
      </c>
      <c r="AR812">
        <v>126.90405000000001</v>
      </c>
      <c r="AS812" s="20">
        <v>362.58299999999997</v>
      </c>
      <c r="AT812">
        <v>80</v>
      </c>
      <c r="AU812">
        <v>12</v>
      </c>
      <c r="AV812" t="s">
        <v>1510</v>
      </c>
    </row>
    <row r="813" spans="1:48" hidden="1" x14ac:dyDescent="0.25">
      <c r="A813" t="s">
        <v>1007</v>
      </c>
      <c r="B813" t="s">
        <v>25</v>
      </c>
      <c r="C813" t="s">
        <v>25</v>
      </c>
      <c r="D813" t="s">
        <v>1009</v>
      </c>
      <c r="E813" s="31" t="s">
        <v>1010</v>
      </c>
      <c r="F813">
        <v>2005</v>
      </c>
      <c r="G813" t="s">
        <v>1008</v>
      </c>
      <c r="H813" t="s">
        <v>582</v>
      </c>
      <c r="I813">
        <v>331030</v>
      </c>
      <c r="J813" t="s">
        <v>24</v>
      </c>
      <c r="K813" s="26" t="s">
        <v>458</v>
      </c>
      <c r="L813" t="b">
        <v>1</v>
      </c>
      <c r="M813" s="20" t="s">
        <v>1118</v>
      </c>
      <c r="N813" s="26">
        <v>635</v>
      </c>
      <c r="O813" t="s">
        <v>375</v>
      </c>
      <c r="P813">
        <v>60.912222200000002</v>
      </c>
      <c r="Q813">
        <v>-161.2138889</v>
      </c>
      <c r="S813" t="s">
        <v>21</v>
      </c>
      <c r="T813" s="40">
        <v>0.39000000000000007</v>
      </c>
      <c r="U813" s="40">
        <v>0.23312500000000005</v>
      </c>
      <c r="V813">
        <v>128.72145</v>
      </c>
      <c r="W813">
        <v>330.05499999999995</v>
      </c>
      <c r="X813">
        <v>77</v>
      </c>
      <c r="Y813">
        <v>114.61709999999999</v>
      </c>
      <c r="Z813">
        <v>293.88999999999993</v>
      </c>
      <c r="AA813">
        <v>16</v>
      </c>
      <c r="AI813">
        <v>126.81</v>
      </c>
      <c r="AJ813">
        <v>14</v>
      </c>
      <c r="AK813">
        <v>28.558000000000003</v>
      </c>
      <c r="AL813">
        <v>1</v>
      </c>
      <c r="AM813">
        <v>37.462999999999994</v>
      </c>
      <c r="AN813">
        <v>0</v>
      </c>
      <c r="AO813" s="30">
        <v>60.593520000000012</v>
      </c>
      <c r="AP813" s="30">
        <v>155.36799999999999</v>
      </c>
      <c r="AQ813" s="30">
        <v>15</v>
      </c>
      <c r="AR813">
        <v>303.93207000000001</v>
      </c>
      <c r="AS813" s="20">
        <v>816.77599999999984</v>
      </c>
      <c r="AT813">
        <v>105</v>
      </c>
      <c r="AU813">
        <v>12</v>
      </c>
      <c r="AV813" t="s">
        <v>1510</v>
      </c>
    </row>
    <row r="814" spans="1:48" hidden="1" x14ac:dyDescent="0.25">
      <c r="A814" t="s">
        <v>667</v>
      </c>
      <c r="B814" t="s">
        <v>85</v>
      </c>
      <c r="C814" t="s">
        <v>85</v>
      </c>
      <c r="D814" t="s">
        <v>668</v>
      </c>
      <c r="E814" s="31" t="s">
        <v>669</v>
      </c>
      <c r="F814">
        <v>2005</v>
      </c>
      <c r="G814" t="s">
        <v>563</v>
      </c>
      <c r="H814">
        <v>221</v>
      </c>
      <c r="I814">
        <v>331550</v>
      </c>
      <c r="J814" t="s">
        <v>50</v>
      </c>
      <c r="K814" s="26" t="s">
        <v>458</v>
      </c>
      <c r="L814" t="b">
        <v>1</v>
      </c>
      <c r="M814" s="20" t="s">
        <v>1119</v>
      </c>
      <c r="N814" s="26">
        <v>169</v>
      </c>
      <c r="O814" t="s">
        <v>375</v>
      </c>
      <c r="P814">
        <v>61.938888900000002</v>
      </c>
      <c r="Q814">
        <v>-162.875</v>
      </c>
      <c r="S814" t="s">
        <v>21</v>
      </c>
      <c r="T814" s="40">
        <v>0.4470083333333334</v>
      </c>
      <c r="U814" s="40">
        <v>0.26159166666666661</v>
      </c>
      <c r="V814">
        <v>315.04432120000001</v>
      </c>
      <c r="W814">
        <v>704.78399999999999</v>
      </c>
      <c r="X814">
        <v>152</v>
      </c>
      <c r="Y814">
        <v>280.37435486666675</v>
      </c>
      <c r="Z814">
        <v>627.22400000000005</v>
      </c>
      <c r="AA814">
        <v>8</v>
      </c>
      <c r="AI814">
        <v>226.02300000000005</v>
      </c>
      <c r="AJ814">
        <v>11</v>
      </c>
      <c r="AK814">
        <v>42.356999999999999</v>
      </c>
      <c r="AL814">
        <v>4</v>
      </c>
      <c r="AM814">
        <v>0</v>
      </c>
      <c r="AN814">
        <v>0</v>
      </c>
      <c r="AO814" s="30">
        <v>119.96809650000004</v>
      </c>
      <c r="AP814" s="30">
        <v>268.38000000000005</v>
      </c>
      <c r="AQ814" s="30">
        <v>15</v>
      </c>
      <c r="AR814">
        <v>715.38677256666688</v>
      </c>
      <c r="AS814" s="20">
        <v>1600.3880000000001</v>
      </c>
      <c r="AT814">
        <v>175</v>
      </c>
      <c r="AU814">
        <v>12</v>
      </c>
      <c r="AV814" t="s">
        <v>1510</v>
      </c>
    </row>
    <row r="815" spans="1:48" hidden="1" x14ac:dyDescent="0.25">
      <c r="A815" t="s">
        <v>676</v>
      </c>
      <c r="B815" t="s">
        <v>86</v>
      </c>
      <c r="C815" t="s">
        <v>86</v>
      </c>
      <c r="D815" t="s">
        <v>677</v>
      </c>
      <c r="E815" s="31" t="s">
        <v>678</v>
      </c>
      <c r="F815">
        <v>2005</v>
      </c>
      <c r="G815" t="s">
        <v>563</v>
      </c>
      <c r="H815">
        <v>221</v>
      </c>
      <c r="I815">
        <v>331560</v>
      </c>
      <c r="J815" t="s">
        <v>50</v>
      </c>
      <c r="K815" s="26" t="s">
        <v>458</v>
      </c>
      <c r="L815" t="b">
        <v>1</v>
      </c>
      <c r="M815" s="20" t="s">
        <v>1119</v>
      </c>
      <c r="N815" s="26">
        <v>169</v>
      </c>
      <c r="O815" t="s">
        <v>375</v>
      </c>
      <c r="P815">
        <v>62.032777799999998</v>
      </c>
      <c r="Q815">
        <v>-163.28777779999999</v>
      </c>
      <c r="S815" t="s">
        <v>21</v>
      </c>
      <c r="T815" s="40">
        <v>0.44312500000000005</v>
      </c>
      <c r="U815" s="40">
        <v>0.26037499999999997</v>
      </c>
      <c r="V815">
        <v>51.721549999999993</v>
      </c>
      <c r="W815">
        <v>116.71999999999997</v>
      </c>
      <c r="X815">
        <v>36</v>
      </c>
      <c r="Y815">
        <v>64.902746250000007</v>
      </c>
      <c r="Z815">
        <v>146.46600000000001</v>
      </c>
      <c r="AA815">
        <v>3</v>
      </c>
      <c r="AI815">
        <v>37.709999999999994</v>
      </c>
      <c r="AJ815">
        <v>4</v>
      </c>
      <c r="AK815">
        <v>0</v>
      </c>
      <c r="AL815">
        <v>0</v>
      </c>
      <c r="AM815">
        <v>0</v>
      </c>
      <c r="AN815">
        <v>0</v>
      </c>
      <c r="AO815" s="30">
        <v>16.71024375</v>
      </c>
      <c r="AP815" s="30">
        <v>37.709999999999994</v>
      </c>
      <c r="AQ815" s="30">
        <v>4</v>
      </c>
      <c r="AR815">
        <v>133.33454</v>
      </c>
      <c r="AS815" s="20">
        <v>300.89600000000002</v>
      </c>
      <c r="AT815">
        <v>42</v>
      </c>
      <c r="AU815">
        <v>12</v>
      </c>
      <c r="AV815" t="s">
        <v>1510</v>
      </c>
    </row>
    <row r="816" spans="1:48" hidden="1" x14ac:dyDescent="0.25">
      <c r="A816" t="s">
        <v>1091</v>
      </c>
      <c r="B816" t="s">
        <v>1094</v>
      </c>
      <c r="C816" t="s">
        <v>1094</v>
      </c>
      <c r="D816" t="s">
        <v>1095</v>
      </c>
      <c r="E816" s="31" t="s">
        <v>1096</v>
      </c>
      <c r="F816">
        <v>2005</v>
      </c>
      <c r="G816" t="s">
        <v>1109</v>
      </c>
      <c r="H816" t="s">
        <v>582</v>
      </c>
      <c r="I816">
        <v>332490</v>
      </c>
      <c r="J816" t="s">
        <v>1110</v>
      </c>
      <c r="K816" s="26" t="s">
        <v>366</v>
      </c>
      <c r="L816" t="b">
        <v>0</v>
      </c>
      <c r="M816" s="20" t="s">
        <v>366</v>
      </c>
      <c r="O816" t="s">
        <v>489</v>
      </c>
      <c r="P816">
        <v>59.013055600000001</v>
      </c>
      <c r="Q816">
        <v>-161.81638889999999</v>
      </c>
      <c r="S816" t="s">
        <v>21</v>
      </c>
      <c r="T816" s="40">
        <v>0.5</v>
      </c>
      <c r="U816" s="40">
        <v>0.19836666666666666</v>
      </c>
      <c r="V816">
        <v>23.596999999999998</v>
      </c>
      <c r="W816">
        <v>47.193999999999996</v>
      </c>
      <c r="X816">
        <v>26</v>
      </c>
      <c r="Y816">
        <v>5.8515000000000006</v>
      </c>
      <c r="Z816">
        <v>11.703000000000001</v>
      </c>
      <c r="AA816">
        <v>6</v>
      </c>
      <c r="AI816">
        <v>7.4379999999999997</v>
      </c>
      <c r="AJ816">
        <v>4</v>
      </c>
      <c r="AK816">
        <v>48.766000000000005</v>
      </c>
      <c r="AL816">
        <v>5</v>
      </c>
      <c r="AM816">
        <v>5.7450000000000001</v>
      </c>
      <c r="AN816">
        <v>4</v>
      </c>
      <c r="AO816" s="30">
        <v>28.102000000000004</v>
      </c>
      <c r="AP816" s="30">
        <v>56.204000000000008</v>
      </c>
      <c r="AQ816" s="30">
        <v>9</v>
      </c>
      <c r="AR816">
        <v>57.5505</v>
      </c>
      <c r="AS816" s="20">
        <v>120.84599999999999</v>
      </c>
      <c r="AT816">
        <v>45</v>
      </c>
      <c r="AU816">
        <v>12</v>
      </c>
      <c r="AV816" t="s">
        <v>1510</v>
      </c>
    </row>
    <row r="817" spans="1:48" hidden="1" x14ac:dyDescent="0.25">
      <c r="A817" t="s">
        <v>771</v>
      </c>
      <c r="B817" t="s">
        <v>240</v>
      </c>
      <c r="C817" t="s">
        <v>240</v>
      </c>
      <c r="D817" t="s">
        <v>772</v>
      </c>
      <c r="E817" s="31" t="s">
        <v>773</v>
      </c>
      <c r="F817">
        <v>2005</v>
      </c>
      <c r="G817" t="s">
        <v>759</v>
      </c>
      <c r="H817">
        <v>26616</v>
      </c>
      <c r="I817">
        <v>332390</v>
      </c>
      <c r="J817" t="s">
        <v>235</v>
      </c>
      <c r="K817" s="26" t="s">
        <v>458</v>
      </c>
      <c r="L817" t="b">
        <v>1</v>
      </c>
      <c r="M817" s="20" t="s">
        <v>1118</v>
      </c>
      <c r="N817" s="26">
        <v>254</v>
      </c>
      <c r="O817" t="s">
        <v>375</v>
      </c>
      <c r="P817">
        <v>68.348611099999999</v>
      </c>
      <c r="Q817">
        <v>-166.73472219999999</v>
      </c>
      <c r="S817" t="s">
        <v>21</v>
      </c>
      <c r="T817" s="40">
        <v>0.14999999999999997</v>
      </c>
      <c r="U817" s="40">
        <v>0.12847499999999998</v>
      </c>
      <c r="V817">
        <v>184.70594999999997</v>
      </c>
      <c r="W817">
        <v>1231.373</v>
      </c>
      <c r="X817">
        <v>159</v>
      </c>
      <c r="Y817">
        <v>526.18199999999979</v>
      </c>
      <c r="Z817">
        <v>3507.8799999999997</v>
      </c>
      <c r="AA817">
        <v>54</v>
      </c>
      <c r="AI817">
        <v>28.519999999999996</v>
      </c>
      <c r="AJ817">
        <v>4</v>
      </c>
      <c r="AK817">
        <v>63.564999999999998</v>
      </c>
      <c r="AL817">
        <v>7</v>
      </c>
      <c r="AM817">
        <v>463.16099999999994</v>
      </c>
      <c r="AN817">
        <v>39</v>
      </c>
      <c r="AO817" s="30">
        <v>13.812749999999996</v>
      </c>
      <c r="AP817" s="30">
        <v>92.084999999999994</v>
      </c>
      <c r="AQ817" s="30">
        <v>11</v>
      </c>
      <c r="AR817">
        <v>724.70069999999987</v>
      </c>
      <c r="AS817" s="20">
        <v>5294.4989999999989</v>
      </c>
      <c r="AT817">
        <v>256</v>
      </c>
      <c r="AU817">
        <v>4</v>
      </c>
      <c r="AV817" t="s">
        <v>1510</v>
      </c>
    </row>
    <row r="818" spans="1:48" hidden="1" x14ac:dyDescent="0.25">
      <c r="A818" t="s">
        <v>774</v>
      </c>
      <c r="B818" t="s">
        <v>241</v>
      </c>
      <c r="C818" t="s">
        <v>241</v>
      </c>
      <c r="D818" t="s">
        <v>775</v>
      </c>
      <c r="E818" s="31" t="s">
        <v>776</v>
      </c>
      <c r="F818">
        <v>2005</v>
      </c>
      <c r="G818" t="s">
        <v>759</v>
      </c>
      <c r="H818">
        <v>26616</v>
      </c>
      <c r="I818">
        <v>332400</v>
      </c>
      <c r="J818" t="s">
        <v>235</v>
      </c>
      <c r="K818" s="26" t="s">
        <v>458</v>
      </c>
      <c r="L818" t="b">
        <v>1</v>
      </c>
      <c r="M818" s="20" t="s">
        <v>1118</v>
      </c>
      <c r="N818" s="26">
        <v>254</v>
      </c>
      <c r="O818" t="s">
        <v>375</v>
      </c>
      <c r="P818">
        <v>69.743857000000006</v>
      </c>
      <c r="Q818">
        <v>-163.008442</v>
      </c>
      <c r="S818" t="s">
        <v>21</v>
      </c>
      <c r="T818" s="40">
        <v>0.14999999999999997</v>
      </c>
      <c r="U818" s="40">
        <v>0.12847499999999998</v>
      </c>
      <c r="V818">
        <v>51.796499999999988</v>
      </c>
      <c r="W818">
        <v>345.31</v>
      </c>
      <c r="X818">
        <v>53</v>
      </c>
      <c r="Y818">
        <v>276.31529999999987</v>
      </c>
      <c r="Z818">
        <v>1842.1019999999996</v>
      </c>
      <c r="AA818">
        <v>36</v>
      </c>
      <c r="AI818">
        <v>17.004000000000001</v>
      </c>
      <c r="AJ818">
        <v>3</v>
      </c>
      <c r="AK818">
        <v>10.592999999999998</v>
      </c>
      <c r="AL818">
        <v>1</v>
      </c>
      <c r="AM818">
        <v>119.922</v>
      </c>
      <c r="AN818">
        <v>11</v>
      </c>
      <c r="AO818" s="30">
        <v>4.139549999999999</v>
      </c>
      <c r="AP818" s="30">
        <v>27.597000000000001</v>
      </c>
      <c r="AQ818" s="30">
        <v>4</v>
      </c>
      <c r="AR818">
        <v>332.25134999999983</v>
      </c>
      <c r="AS818" s="20">
        <v>2334.9309999999996</v>
      </c>
      <c r="AT818">
        <v>100</v>
      </c>
      <c r="AU818">
        <v>3</v>
      </c>
      <c r="AV818" t="s">
        <v>1510</v>
      </c>
    </row>
    <row r="819" spans="1:48" hidden="1" x14ac:dyDescent="0.25">
      <c r="A819" t="s">
        <v>987</v>
      </c>
      <c r="B819" t="s">
        <v>275</v>
      </c>
      <c r="C819" t="s">
        <v>275</v>
      </c>
      <c r="D819" t="s">
        <v>989</v>
      </c>
      <c r="E819" s="31" t="s">
        <v>990</v>
      </c>
      <c r="F819">
        <v>2005</v>
      </c>
      <c r="G819" t="s">
        <v>988</v>
      </c>
      <c r="H819" t="s">
        <v>582</v>
      </c>
      <c r="I819">
        <v>332590</v>
      </c>
      <c r="J819" t="s">
        <v>274</v>
      </c>
      <c r="K819" s="26" t="s">
        <v>458</v>
      </c>
      <c r="L819" t="b">
        <v>1</v>
      </c>
      <c r="M819" s="20" t="s">
        <v>1118</v>
      </c>
      <c r="N819" s="26">
        <v>447</v>
      </c>
      <c r="O819" t="s">
        <v>375</v>
      </c>
      <c r="P819">
        <v>60.202500000000001</v>
      </c>
      <c r="Q819">
        <v>-154.31277779999999</v>
      </c>
      <c r="S819" t="s">
        <v>21</v>
      </c>
      <c r="T819" s="40">
        <v>0.46949166666666658</v>
      </c>
      <c r="U819" s="40">
        <v>0.26541666666666669</v>
      </c>
      <c r="V819">
        <v>112.4751796</v>
      </c>
      <c r="W819">
        <v>239.56800000000004</v>
      </c>
      <c r="X819">
        <v>57</v>
      </c>
      <c r="Y819">
        <v>123.14672518333334</v>
      </c>
      <c r="Z819">
        <v>262.29800000000006</v>
      </c>
      <c r="AA819">
        <v>35</v>
      </c>
      <c r="AI819">
        <v>0</v>
      </c>
      <c r="AJ819">
        <v>0</v>
      </c>
      <c r="AK819">
        <v>69.902000000000001</v>
      </c>
      <c r="AL819">
        <v>9</v>
      </c>
      <c r="AM819">
        <v>0</v>
      </c>
      <c r="AN819">
        <v>0</v>
      </c>
      <c r="AO819" s="30">
        <v>32.818406483333327</v>
      </c>
      <c r="AP819" s="30">
        <v>69.902000000000001</v>
      </c>
      <c r="AQ819" s="30">
        <v>9</v>
      </c>
      <c r="AR819">
        <v>268.4403112666667</v>
      </c>
      <c r="AS819" s="20">
        <v>571.76799999999992</v>
      </c>
      <c r="AT819">
        <v>99</v>
      </c>
      <c r="AU819">
        <v>12</v>
      </c>
      <c r="AV819" t="s">
        <v>1510</v>
      </c>
    </row>
    <row r="820" spans="1:48" hidden="1" x14ac:dyDescent="0.25">
      <c r="A820" t="s">
        <v>937</v>
      </c>
      <c r="B820" t="s">
        <v>258</v>
      </c>
      <c r="C820" t="s">
        <v>258</v>
      </c>
      <c r="D820" t="s">
        <v>939</v>
      </c>
      <c r="E820" s="31" t="s">
        <v>940</v>
      </c>
      <c r="F820">
        <v>2005</v>
      </c>
      <c r="G820" t="s">
        <v>938</v>
      </c>
      <c r="H820" t="s">
        <v>582</v>
      </c>
      <c r="I820">
        <v>332500</v>
      </c>
      <c r="J820" t="s">
        <v>257</v>
      </c>
      <c r="K820" s="26" t="s">
        <v>458</v>
      </c>
      <c r="L820" t="b">
        <v>1</v>
      </c>
      <c r="M820" s="20" t="s">
        <v>1118</v>
      </c>
      <c r="N820" s="26">
        <v>399</v>
      </c>
      <c r="O820" t="s">
        <v>375</v>
      </c>
      <c r="P820">
        <v>56.932561399999997</v>
      </c>
      <c r="Q820">
        <v>-158.6249699</v>
      </c>
      <c r="S820" t="s">
        <v>21</v>
      </c>
      <c r="T820" s="40">
        <v>0.36664999999999998</v>
      </c>
      <c r="U820" s="40">
        <v>0.2487</v>
      </c>
      <c r="V820">
        <v>70.702952749999994</v>
      </c>
      <c r="W820">
        <v>192.83499999999998</v>
      </c>
      <c r="X820">
        <v>40</v>
      </c>
      <c r="Y820">
        <v>48.926142649999996</v>
      </c>
      <c r="Z820">
        <v>133.441</v>
      </c>
      <c r="AA820">
        <v>37</v>
      </c>
      <c r="AI820">
        <v>77.193000000000012</v>
      </c>
      <c r="AJ820">
        <v>6</v>
      </c>
      <c r="AK820">
        <v>199.98900000000003</v>
      </c>
      <c r="AL820">
        <v>8</v>
      </c>
      <c r="AM820">
        <v>22.19</v>
      </c>
      <c r="AN820">
        <v>1</v>
      </c>
      <c r="AO820" s="30">
        <v>101.6287803</v>
      </c>
      <c r="AP820" s="30">
        <v>277.18200000000002</v>
      </c>
      <c r="AQ820" s="30">
        <v>14</v>
      </c>
      <c r="AR820">
        <v>221.2578757</v>
      </c>
      <c r="AS820" s="20">
        <v>625.64800000000002</v>
      </c>
      <c r="AT820">
        <v>91</v>
      </c>
      <c r="AU820">
        <v>12</v>
      </c>
      <c r="AV820" t="s">
        <v>1510</v>
      </c>
    </row>
    <row r="821" spans="1:48" hidden="1" x14ac:dyDescent="0.25">
      <c r="A821" t="s">
        <v>670</v>
      </c>
      <c r="B821" t="s">
        <v>87</v>
      </c>
      <c r="C821" t="s">
        <v>87</v>
      </c>
      <c r="D821" t="s">
        <v>671</v>
      </c>
      <c r="E821" s="31" t="s">
        <v>672</v>
      </c>
      <c r="F821">
        <v>2005</v>
      </c>
      <c r="G821" t="s">
        <v>563</v>
      </c>
      <c r="H821">
        <v>221</v>
      </c>
      <c r="I821">
        <v>331570</v>
      </c>
      <c r="J821" t="s">
        <v>50</v>
      </c>
      <c r="K821" s="26" t="s">
        <v>458</v>
      </c>
      <c r="L821" t="b">
        <v>1</v>
      </c>
      <c r="M821" s="20" t="s">
        <v>1119</v>
      </c>
      <c r="N821" s="26">
        <v>169</v>
      </c>
      <c r="O821" t="s">
        <v>375</v>
      </c>
      <c r="P821">
        <v>59.748888899999997</v>
      </c>
      <c r="Q821">
        <v>-161.9158333</v>
      </c>
      <c r="S821" t="s">
        <v>21</v>
      </c>
      <c r="T821" s="40">
        <v>0.45979166666666665</v>
      </c>
      <c r="U821" s="40">
        <v>0.26552499999999996</v>
      </c>
      <c r="V821">
        <v>323.01789937499996</v>
      </c>
      <c r="W821">
        <v>702.53099999999995</v>
      </c>
      <c r="X821">
        <v>186</v>
      </c>
      <c r="Y821">
        <v>297.44704562499999</v>
      </c>
      <c r="Z821">
        <v>646.91700000000003</v>
      </c>
      <c r="AA821">
        <v>18</v>
      </c>
      <c r="AI821">
        <v>247.80800000000002</v>
      </c>
      <c r="AJ821">
        <v>14</v>
      </c>
      <c r="AK821">
        <v>7.3530000000000006</v>
      </c>
      <c r="AL821">
        <v>1</v>
      </c>
      <c r="AM821">
        <v>0</v>
      </c>
      <c r="AN821">
        <v>0</v>
      </c>
      <c r="AO821" s="30">
        <v>117.32090145833334</v>
      </c>
      <c r="AP821" s="30">
        <v>255.16100000000003</v>
      </c>
      <c r="AQ821" s="30">
        <v>15</v>
      </c>
      <c r="AR821">
        <v>737.78584645833325</v>
      </c>
      <c r="AS821" s="20">
        <v>1604.6089999999999</v>
      </c>
      <c r="AT821">
        <v>218</v>
      </c>
      <c r="AU821">
        <v>12</v>
      </c>
      <c r="AV821" t="s">
        <v>1510</v>
      </c>
    </row>
    <row r="822" spans="1:48" hidden="1" x14ac:dyDescent="0.25">
      <c r="A822" t="s">
        <v>864</v>
      </c>
      <c r="B822" t="s">
        <v>214</v>
      </c>
      <c r="C822" t="s">
        <v>214</v>
      </c>
      <c r="D822" t="s">
        <v>865</v>
      </c>
      <c r="E822" s="31" t="s">
        <v>866</v>
      </c>
      <c r="F822">
        <v>2005</v>
      </c>
      <c r="G822" t="s">
        <v>858</v>
      </c>
      <c r="H822">
        <v>12485</v>
      </c>
      <c r="I822">
        <v>332250</v>
      </c>
      <c r="J822" t="s">
        <v>211</v>
      </c>
      <c r="K822" s="26" t="s">
        <v>374</v>
      </c>
      <c r="L822" t="b">
        <v>1</v>
      </c>
      <c r="M822" s="20" t="s">
        <v>1119</v>
      </c>
      <c r="N822" s="26">
        <v>343</v>
      </c>
      <c r="O822" t="s">
        <v>375</v>
      </c>
      <c r="P822">
        <v>61.761111100000001</v>
      </c>
      <c r="Q822">
        <v>-157.3125</v>
      </c>
      <c r="S822" t="s">
        <v>21</v>
      </c>
      <c r="T822" s="40">
        <v>0.7631916666666666</v>
      </c>
      <c r="U822" s="40">
        <v>0.48647499999999999</v>
      </c>
      <c r="V822">
        <v>38.838060725000005</v>
      </c>
      <c r="W822">
        <v>50.88900000000001</v>
      </c>
      <c r="X822">
        <v>16</v>
      </c>
      <c r="Y822">
        <v>37.520791908333337</v>
      </c>
      <c r="Z822">
        <v>49.163000000000004</v>
      </c>
      <c r="AA822">
        <v>6</v>
      </c>
      <c r="AI822">
        <v>7.141</v>
      </c>
      <c r="AJ822">
        <v>2</v>
      </c>
      <c r="AK822">
        <v>14.158999999999999</v>
      </c>
      <c r="AL822">
        <v>2</v>
      </c>
      <c r="AM822">
        <v>0</v>
      </c>
      <c r="AN822">
        <v>3</v>
      </c>
      <c r="AO822" s="30">
        <v>16.255982499999995</v>
      </c>
      <c r="AP822" s="30">
        <v>21.299999999999997</v>
      </c>
      <c r="AQ822" s="30">
        <v>4</v>
      </c>
      <c r="AR822">
        <v>92.614835133333344</v>
      </c>
      <c r="AS822" s="20">
        <v>121.352</v>
      </c>
      <c r="AT822">
        <v>27</v>
      </c>
      <c r="AU822">
        <v>4</v>
      </c>
      <c r="AV822" t="s">
        <v>1510</v>
      </c>
    </row>
    <row r="823" spans="1:48" hidden="1" x14ac:dyDescent="0.25">
      <c r="A823" t="s">
        <v>813</v>
      </c>
      <c r="B823" t="s">
        <v>27</v>
      </c>
      <c r="C823" t="s">
        <v>27</v>
      </c>
      <c r="D823" t="s">
        <v>815</v>
      </c>
      <c r="E823" s="31" t="s">
        <v>816</v>
      </c>
      <c r="F823">
        <v>2005</v>
      </c>
      <c r="G823" t="s">
        <v>814</v>
      </c>
      <c r="H823">
        <v>24486</v>
      </c>
      <c r="I823">
        <v>331040</v>
      </c>
      <c r="J823" t="s">
        <v>26</v>
      </c>
      <c r="K823" s="26" t="s">
        <v>458</v>
      </c>
      <c r="L823" t="b">
        <v>1</v>
      </c>
      <c r="M823" s="20" t="s">
        <v>1118</v>
      </c>
      <c r="N823" s="26">
        <v>293</v>
      </c>
      <c r="O823" t="s">
        <v>375</v>
      </c>
      <c r="P823">
        <v>54.135555600000004</v>
      </c>
      <c r="Q823">
        <v>-165.77305559999999</v>
      </c>
      <c r="S823" t="s">
        <v>21</v>
      </c>
      <c r="T823" s="40">
        <v>0.32300000000000001</v>
      </c>
      <c r="U823" s="40">
        <v>0.17379166666666671</v>
      </c>
      <c r="V823">
        <v>59.512104000000001</v>
      </c>
      <c r="W823">
        <v>184.24799999999999</v>
      </c>
      <c r="X823">
        <v>37</v>
      </c>
      <c r="Y823">
        <v>59.001764000000001</v>
      </c>
      <c r="Z823">
        <v>182.66800000000001</v>
      </c>
      <c r="AA823">
        <v>15</v>
      </c>
      <c r="AI823">
        <v>122.72500000000001</v>
      </c>
      <c r="AJ823">
        <v>11</v>
      </c>
      <c r="AK823">
        <v>0</v>
      </c>
      <c r="AL823">
        <v>0</v>
      </c>
      <c r="AM823">
        <v>0</v>
      </c>
      <c r="AN823">
        <v>0</v>
      </c>
      <c r="AO823" s="30">
        <v>39.640175000000006</v>
      </c>
      <c r="AP823" s="30">
        <v>122.72500000000001</v>
      </c>
      <c r="AQ823" s="30">
        <v>11</v>
      </c>
      <c r="AR823">
        <v>158.154043</v>
      </c>
      <c r="AS823" s="20">
        <v>489.64100000000002</v>
      </c>
      <c r="AT823">
        <v>63</v>
      </c>
      <c r="AU823">
        <v>12</v>
      </c>
      <c r="AV823" t="s">
        <v>1510</v>
      </c>
    </row>
    <row r="824" spans="1:48" hidden="1" x14ac:dyDescent="0.25">
      <c r="A824" t="s">
        <v>897</v>
      </c>
      <c r="B824" t="s">
        <v>262</v>
      </c>
      <c r="C824" t="s">
        <v>262</v>
      </c>
      <c r="D824" t="s">
        <v>899</v>
      </c>
      <c r="E824" s="31" t="s">
        <v>900</v>
      </c>
      <c r="F824">
        <v>2005</v>
      </c>
      <c r="G824" t="s">
        <v>898</v>
      </c>
      <c r="H824" t="s">
        <v>582</v>
      </c>
      <c r="I824">
        <v>332530</v>
      </c>
      <c r="J824" t="s">
        <v>261</v>
      </c>
      <c r="K824" s="26" t="s">
        <v>458</v>
      </c>
      <c r="L824" t="b">
        <v>1</v>
      </c>
      <c r="M824" s="20" t="s">
        <v>1118</v>
      </c>
      <c r="N824" s="26">
        <v>364</v>
      </c>
      <c r="O824" t="s">
        <v>375</v>
      </c>
      <c r="P824">
        <v>64.739444399999996</v>
      </c>
      <c r="Q824">
        <v>-155.4869444</v>
      </c>
      <c r="S824" t="s">
        <v>21</v>
      </c>
      <c r="T824" s="40">
        <v>0.52333333333333343</v>
      </c>
      <c r="U824" s="40">
        <v>0.37124166666666669</v>
      </c>
      <c r="V824">
        <v>129.86830666666668</v>
      </c>
      <c r="W824">
        <v>248.15600000000001</v>
      </c>
      <c r="X824">
        <v>125</v>
      </c>
      <c r="Y824">
        <v>106.17177333333335</v>
      </c>
      <c r="Z824">
        <v>202.876</v>
      </c>
      <c r="AA824">
        <v>21</v>
      </c>
      <c r="AI824">
        <v>83.543000000000006</v>
      </c>
      <c r="AJ824">
        <v>14</v>
      </c>
      <c r="AK824">
        <v>26.897000000000002</v>
      </c>
      <c r="AL824">
        <v>5</v>
      </c>
      <c r="AM824">
        <v>0</v>
      </c>
      <c r="AN824">
        <v>0</v>
      </c>
      <c r="AO824" s="30">
        <v>57.796933333333349</v>
      </c>
      <c r="AP824" s="30">
        <v>110.44000000000001</v>
      </c>
      <c r="AQ824" s="30">
        <v>19</v>
      </c>
      <c r="AR824">
        <v>293.8370133333334</v>
      </c>
      <c r="AS824" s="20">
        <v>561.47199999999998</v>
      </c>
      <c r="AT824">
        <v>163</v>
      </c>
      <c r="AU824">
        <v>12</v>
      </c>
      <c r="AV824" t="s">
        <v>1510</v>
      </c>
    </row>
    <row r="825" spans="1:48" hidden="1" x14ac:dyDescent="0.25">
      <c r="A825" t="s">
        <v>673</v>
      </c>
      <c r="B825" t="s">
        <v>88</v>
      </c>
      <c r="C825" t="s">
        <v>88</v>
      </c>
      <c r="D825" t="s">
        <v>674</v>
      </c>
      <c r="E825" s="31" t="s">
        <v>675</v>
      </c>
      <c r="F825">
        <v>2005</v>
      </c>
      <c r="G825" t="s">
        <v>563</v>
      </c>
      <c r="H825">
        <v>221</v>
      </c>
      <c r="I825">
        <v>331580</v>
      </c>
      <c r="J825" t="s">
        <v>50</v>
      </c>
      <c r="K825" s="26" t="s">
        <v>458</v>
      </c>
      <c r="L825" t="b">
        <v>1</v>
      </c>
      <c r="M825" s="20" t="s">
        <v>1119</v>
      </c>
      <c r="N825" s="26">
        <v>169</v>
      </c>
      <c r="O825" t="s">
        <v>375</v>
      </c>
      <c r="P825">
        <v>61.784999999999997</v>
      </c>
      <c r="Q825">
        <v>-161.32027780000001</v>
      </c>
      <c r="S825" t="s">
        <v>21</v>
      </c>
      <c r="T825" s="40">
        <v>0.46487499999999987</v>
      </c>
      <c r="U825" s="40">
        <v>0.26708333333333328</v>
      </c>
      <c r="V825">
        <v>147.00463199999996</v>
      </c>
      <c r="W825">
        <v>316.22399999999999</v>
      </c>
      <c r="X825">
        <v>82</v>
      </c>
      <c r="Y825">
        <v>146.87214262500001</v>
      </c>
      <c r="Z825">
        <v>315.93900000000008</v>
      </c>
      <c r="AA825">
        <v>12</v>
      </c>
      <c r="AI825">
        <v>36.108999999999995</v>
      </c>
      <c r="AJ825">
        <v>7</v>
      </c>
      <c r="AK825">
        <v>66.784000000000006</v>
      </c>
      <c r="AL825">
        <v>5</v>
      </c>
      <c r="AM825">
        <v>0</v>
      </c>
      <c r="AN825">
        <v>0</v>
      </c>
      <c r="AO825" s="30">
        <v>47.832383374999985</v>
      </c>
      <c r="AP825" s="30">
        <v>102.893</v>
      </c>
      <c r="AQ825" s="30">
        <v>12</v>
      </c>
      <c r="AR825">
        <v>341.70915799999995</v>
      </c>
      <c r="AS825" s="20">
        <v>735.05600000000004</v>
      </c>
      <c r="AT825">
        <v>101</v>
      </c>
      <c r="AU825">
        <v>12</v>
      </c>
      <c r="AV825" t="s">
        <v>1510</v>
      </c>
    </row>
    <row r="826" spans="1:48" hidden="1" x14ac:dyDescent="0.25">
      <c r="A826" t="s">
        <v>950</v>
      </c>
      <c r="B826" t="s">
        <v>264</v>
      </c>
      <c r="C826" t="s">
        <v>264</v>
      </c>
      <c r="D826" t="s">
        <v>952</v>
      </c>
      <c r="E826" s="31" t="s">
        <v>953</v>
      </c>
      <c r="F826">
        <v>2005</v>
      </c>
      <c r="G826" t="s">
        <v>951</v>
      </c>
      <c r="H826" t="s">
        <v>582</v>
      </c>
      <c r="I826">
        <v>332550</v>
      </c>
      <c r="J826" t="s">
        <v>263</v>
      </c>
      <c r="K826" s="26" t="s">
        <v>458</v>
      </c>
      <c r="L826" t="b">
        <v>1</v>
      </c>
      <c r="M826" s="20" t="s">
        <v>1118</v>
      </c>
      <c r="N826" s="26">
        <v>410</v>
      </c>
      <c r="O826" t="s">
        <v>375</v>
      </c>
      <c r="P826">
        <v>56.6</v>
      </c>
      <c r="Q826">
        <v>-169.54166670000001</v>
      </c>
      <c r="S826" t="s">
        <v>21</v>
      </c>
      <c r="T826" s="40">
        <v>0.35000000000000003</v>
      </c>
      <c r="U826" s="40">
        <v>0.17941666666666667</v>
      </c>
      <c r="V826">
        <v>16.1875</v>
      </c>
      <c r="W826">
        <v>46.25</v>
      </c>
      <c r="X826">
        <v>43</v>
      </c>
      <c r="Y826">
        <v>17.94135</v>
      </c>
      <c r="Z826">
        <v>51.260999999999996</v>
      </c>
      <c r="AA826">
        <v>22</v>
      </c>
      <c r="AI826">
        <v>18.228000000000002</v>
      </c>
      <c r="AJ826">
        <v>6</v>
      </c>
      <c r="AK826">
        <v>24.332000000000001</v>
      </c>
      <c r="AL826">
        <v>19</v>
      </c>
      <c r="AM826">
        <v>0</v>
      </c>
      <c r="AN826">
        <v>0</v>
      </c>
      <c r="AO826" s="30">
        <v>14.896000000000003</v>
      </c>
      <c r="AP826" s="30">
        <v>42.56</v>
      </c>
      <c r="AQ826" s="30">
        <v>25</v>
      </c>
      <c r="AR826">
        <v>49.024850000000001</v>
      </c>
      <c r="AS826" s="20">
        <v>140.071</v>
      </c>
      <c r="AT826">
        <v>90</v>
      </c>
      <c r="AU826">
        <v>12</v>
      </c>
      <c r="AV826" t="s">
        <v>1510</v>
      </c>
    </row>
    <row r="827" spans="1:48" hidden="1" x14ac:dyDescent="0.25">
      <c r="A827" t="s">
        <v>679</v>
      </c>
      <c r="B827" t="s">
        <v>1163</v>
      </c>
      <c r="C827" t="s">
        <v>89</v>
      </c>
      <c r="D827" t="s">
        <v>677</v>
      </c>
      <c r="E827" s="31" t="s">
        <v>678</v>
      </c>
      <c r="F827">
        <v>2005</v>
      </c>
      <c r="G827" t="s">
        <v>563</v>
      </c>
      <c r="H827">
        <v>221</v>
      </c>
      <c r="I827">
        <v>331660</v>
      </c>
      <c r="J827" t="s">
        <v>50</v>
      </c>
      <c r="K827" s="26" t="s">
        <v>458</v>
      </c>
      <c r="L827" t="b">
        <v>1</v>
      </c>
      <c r="M827" s="20" t="s">
        <v>1119</v>
      </c>
      <c r="N827" s="26">
        <v>169</v>
      </c>
      <c r="O827" t="s">
        <v>375</v>
      </c>
      <c r="P827">
        <v>62.0530556</v>
      </c>
      <c r="Q827">
        <v>-163.1658333</v>
      </c>
      <c r="S827" t="s">
        <v>21</v>
      </c>
      <c r="T827" s="40">
        <v>0.44312500000000005</v>
      </c>
      <c r="U827" s="40">
        <v>0.26037499999999997</v>
      </c>
      <c r="V827">
        <v>351.16459812500005</v>
      </c>
      <c r="W827">
        <v>792.47300000000007</v>
      </c>
      <c r="X827">
        <v>221</v>
      </c>
      <c r="Y827">
        <v>495.3087293750001</v>
      </c>
      <c r="Z827">
        <v>1117.7630000000001</v>
      </c>
      <c r="AA827">
        <v>31</v>
      </c>
      <c r="AI827">
        <v>257.89400000000006</v>
      </c>
      <c r="AJ827">
        <v>17</v>
      </c>
      <c r="AK827">
        <v>264.642</v>
      </c>
      <c r="AL827">
        <v>8</v>
      </c>
      <c r="AM827">
        <v>0</v>
      </c>
      <c r="AN827">
        <v>0</v>
      </c>
      <c r="AO827" s="30">
        <v>231.54876500000006</v>
      </c>
      <c r="AP827" s="30">
        <v>522.53600000000006</v>
      </c>
      <c r="AQ827" s="30">
        <v>25</v>
      </c>
      <c r="AR827">
        <v>1078.0220925000003</v>
      </c>
      <c r="AS827" s="20">
        <v>2432.7720000000004</v>
      </c>
      <c r="AT827">
        <v>273</v>
      </c>
      <c r="AU827">
        <v>12</v>
      </c>
      <c r="AV827" t="s">
        <v>1510</v>
      </c>
    </row>
    <row r="828" spans="1:48" hidden="1" x14ac:dyDescent="0.25">
      <c r="A828" t="s">
        <v>680</v>
      </c>
      <c r="B828" t="s">
        <v>90</v>
      </c>
      <c r="C828" t="s">
        <v>90</v>
      </c>
      <c r="D828" t="s">
        <v>681</v>
      </c>
      <c r="E828" s="31" t="s">
        <v>682</v>
      </c>
      <c r="F828">
        <v>2005</v>
      </c>
      <c r="G828" t="s">
        <v>563</v>
      </c>
      <c r="H828">
        <v>221</v>
      </c>
      <c r="I828">
        <v>331670</v>
      </c>
      <c r="J828" t="s">
        <v>50</v>
      </c>
      <c r="K828" s="26" t="s">
        <v>458</v>
      </c>
      <c r="L828" t="b">
        <v>1</v>
      </c>
      <c r="M828" s="20" t="s">
        <v>1119</v>
      </c>
      <c r="N828" s="26">
        <v>169</v>
      </c>
      <c r="O828" t="s">
        <v>375</v>
      </c>
      <c r="P828">
        <v>63.478055599999998</v>
      </c>
      <c r="Q828">
        <v>-162.03916670000001</v>
      </c>
      <c r="S828" t="s">
        <v>21</v>
      </c>
      <c r="T828" s="40">
        <v>0.45499166666666674</v>
      </c>
      <c r="U828" s="40">
        <v>0.26298333333333329</v>
      </c>
      <c r="V828">
        <v>269.05477216666679</v>
      </c>
      <c r="W828">
        <v>591.34000000000015</v>
      </c>
      <c r="X828">
        <v>127</v>
      </c>
      <c r="Y828">
        <v>203.95638446666669</v>
      </c>
      <c r="Z828">
        <v>448.26399999999995</v>
      </c>
      <c r="AA828">
        <v>12</v>
      </c>
      <c r="AI828">
        <v>323.04000000000008</v>
      </c>
      <c r="AJ828">
        <v>10</v>
      </c>
      <c r="AK828">
        <v>25.970000000000002</v>
      </c>
      <c r="AL828">
        <v>4</v>
      </c>
      <c r="AM828">
        <v>0</v>
      </c>
      <c r="AN828">
        <v>0</v>
      </c>
      <c r="AO828" s="30">
        <v>158.79664158333341</v>
      </c>
      <c r="AP828" s="30">
        <v>349.0100000000001</v>
      </c>
      <c r="AQ828" s="30">
        <v>14</v>
      </c>
      <c r="AR828">
        <v>631.80779821666692</v>
      </c>
      <c r="AS828" s="20">
        <v>1388.6139999999998</v>
      </c>
      <c r="AT828">
        <v>153</v>
      </c>
      <c r="AU828">
        <v>12</v>
      </c>
      <c r="AV828" t="s">
        <v>1510</v>
      </c>
    </row>
    <row r="829" spans="1:48" hidden="1" x14ac:dyDescent="0.25">
      <c r="A829" t="s">
        <v>843</v>
      </c>
      <c r="B829" t="s">
        <v>266</v>
      </c>
      <c r="C829" t="s">
        <v>266</v>
      </c>
      <c r="D829" t="s">
        <v>845</v>
      </c>
      <c r="E829" s="31" t="s">
        <v>846</v>
      </c>
      <c r="F829">
        <v>2005</v>
      </c>
      <c r="G829" t="s">
        <v>844</v>
      </c>
      <c r="H829">
        <v>17898</v>
      </c>
      <c r="I829">
        <v>332560</v>
      </c>
      <c r="J829" t="s">
        <v>265</v>
      </c>
      <c r="K829" s="26" t="s">
        <v>458</v>
      </c>
      <c r="L829" t="b">
        <v>1</v>
      </c>
      <c r="M829" s="20" t="s">
        <v>1118</v>
      </c>
      <c r="N829" s="26">
        <v>339</v>
      </c>
      <c r="O829" t="s">
        <v>375</v>
      </c>
      <c r="P829">
        <v>57.122222200000003</v>
      </c>
      <c r="Q829">
        <v>-170.27500000000001</v>
      </c>
      <c r="S829" t="s">
        <v>21</v>
      </c>
      <c r="T829" s="40">
        <v>0.36999999999999994</v>
      </c>
      <c r="U829" s="40">
        <v>0.20463333333333333</v>
      </c>
      <c r="V829">
        <v>343.37554</v>
      </c>
      <c r="W829">
        <v>928.04200000000014</v>
      </c>
      <c r="X829">
        <v>154</v>
      </c>
      <c r="Y829">
        <v>515.02926999999988</v>
      </c>
      <c r="Z829">
        <v>1391.971</v>
      </c>
      <c r="AA829">
        <v>33</v>
      </c>
      <c r="AI829">
        <v>571.596</v>
      </c>
      <c r="AJ829">
        <v>31</v>
      </c>
      <c r="AK829">
        <v>2448.7660000000001</v>
      </c>
      <c r="AL829">
        <v>17</v>
      </c>
      <c r="AM829">
        <v>29.227</v>
      </c>
      <c r="AN829">
        <v>0</v>
      </c>
      <c r="AO829" s="30">
        <v>1117.5339399999998</v>
      </c>
      <c r="AP829" s="30">
        <v>3020.3620000000001</v>
      </c>
      <c r="AQ829" s="30">
        <v>48</v>
      </c>
      <c r="AR829">
        <v>1975.9387499999998</v>
      </c>
      <c r="AS829" s="20">
        <v>5369.6020000000008</v>
      </c>
      <c r="AT829">
        <v>235</v>
      </c>
      <c r="AU829">
        <v>12</v>
      </c>
      <c r="AV829" t="s">
        <v>1510</v>
      </c>
    </row>
    <row r="830" spans="1:48" hidden="1" x14ac:dyDescent="0.25">
      <c r="A830" t="s">
        <v>737</v>
      </c>
      <c r="B830" t="s">
        <v>283</v>
      </c>
      <c r="C830" t="s">
        <v>283</v>
      </c>
      <c r="D830" t="s">
        <v>740</v>
      </c>
      <c r="E830" s="31" t="s">
        <v>741</v>
      </c>
      <c r="F830">
        <v>2005</v>
      </c>
      <c r="G830" t="s">
        <v>738</v>
      </c>
      <c r="H830">
        <v>0</v>
      </c>
      <c r="I830">
        <v>332540</v>
      </c>
      <c r="J830" t="s">
        <v>739</v>
      </c>
      <c r="K830" s="26" t="s">
        <v>374</v>
      </c>
      <c r="L830" t="b">
        <v>1</v>
      </c>
      <c r="M830" s="20" t="s">
        <v>1116</v>
      </c>
      <c r="N830" s="26">
        <v>230</v>
      </c>
      <c r="O830" t="s">
        <v>375</v>
      </c>
      <c r="P830">
        <v>55.339722199999997</v>
      </c>
      <c r="Q830">
        <v>-160.49722220000001</v>
      </c>
      <c r="S830" t="s">
        <v>21</v>
      </c>
      <c r="T830" s="40">
        <v>0.40875833333333333</v>
      </c>
      <c r="U830" s="40">
        <v>0.21504166666666669</v>
      </c>
      <c r="V830">
        <v>622.52627015833343</v>
      </c>
      <c r="W830">
        <v>1522.9690000000003</v>
      </c>
      <c r="X830">
        <v>285</v>
      </c>
      <c r="Y830">
        <v>648.009082175</v>
      </c>
      <c r="Z830">
        <v>1585.3109999999999</v>
      </c>
      <c r="AA830">
        <v>177</v>
      </c>
      <c r="AI830">
        <v>471.63300000000004</v>
      </c>
      <c r="AJ830">
        <v>22</v>
      </c>
      <c r="AK830">
        <v>295.77699999999999</v>
      </c>
      <c r="AL830">
        <v>22</v>
      </c>
      <c r="AM830">
        <v>0</v>
      </c>
      <c r="AN830">
        <v>0</v>
      </c>
      <c r="AO830" s="30">
        <v>313.68523258333335</v>
      </c>
      <c r="AP830" s="30">
        <v>767.41000000000008</v>
      </c>
      <c r="AQ830" s="30">
        <v>44</v>
      </c>
      <c r="AR830">
        <v>1584.2205849166667</v>
      </c>
      <c r="AS830" s="20">
        <v>3875.6900000000005</v>
      </c>
      <c r="AT830">
        <v>494</v>
      </c>
      <c r="AU830">
        <v>12</v>
      </c>
      <c r="AV830" t="s">
        <v>1510</v>
      </c>
    </row>
    <row r="831" spans="1:48" hidden="1" x14ac:dyDescent="0.25">
      <c r="A831" t="s">
        <v>683</v>
      </c>
      <c r="B831" t="s">
        <v>91</v>
      </c>
      <c r="C831" t="s">
        <v>91</v>
      </c>
      <c r="D831" t="s">
        <v>684</v>
      </c>
      <c r="E831" s="31" t="s">
        <v>685</v>
      </c>
      <c r="F831">
        <v>2005</v>
      </c>
      <c r="G831" t="s">
        <v>563</v>
      </c>
      <c r="H831">
        <v>221</v>
      </c>
      <c r="I831">
        <v>331590</v>
      </c>
      <c r="J831" t="s">
        <v>50</v>
      </c>
      <c r="K831" s="26" t="s">
        <v>458</v>
      </c>
      <c r="L831" t="b">
        <v>1</v>
      </c>
      <c r="M831" s="20" t="s">
        <v>1119</v>
      </c>
      <c r="N831" s="26">
        <v>169</v>
      </c>
      <c r="O831" t="s">
        <v>375</v>
      </c>
      <c r="P831">
        <v>63.694166699999997</v>
      </c>
      <c r="Q831">
        <v>-170.47888889999999</v>
      </c>
      <c r="S831" t="s">
        <v>21</v>
      </c>
      <c r="T831" s="40">
        <v>0.45106666666666656</v>
      </c>
      <c r="U831" s="40">
        <v>0.26275833333333337</v>
      </c>
      <c r="V831">
        <v>340.05510039999984</v>
      </c>
      <c r="W831">
        <v>753.89099999999985</v>
      </c>
      <c r="X831">
        <v>173</v>
      </c>
      <c r="Y831">
        <v>261.59927079999994</v>
      </c>
      <c r="Z831">
        <v>579.95699999999999</v>
      </c>
      <c r="AA831">
        <v>17</v>
      </c>
      <c r="AI831">
        <v>240.74299999999997</v>
      </c>
      <c r="AJ831">
        <v>15</v>
      </c>
      <c r="AK831">
        <v>123.58400000000003</v>
      </c>
      <c r="AL831">
        <v>9</v>
      </c>
      <c r="AM831">
        <v>0</v>
      </c>
      <c r="AN831">
        <v>0</v>
      </c>
      <c r="AO831" s="30">
        <v>164.33576546666663</v>
      </c>
      <c r="AP831" s="30">
        <v>364.327</v>
      </c>
      <c r="AQ831" s="30">
        <v>24</v>
      </c>
      <c r="AR831">
        <v>765.99013666666633</v>
      </c>
      <c r="AS831" s="20">
        <v>1698.1750000000002</v>
      </c>
      <c r="AT831">
        <v>211</v>
      </c>
      <c r="AU831">
        <v>12</v>
      </c>
      <c r="AV831" t="s">
        <v>1510</v>
      </c>
    </row>
    <row r="832" spans="1:48" hidden="1" x14ac:dyDescent="0.25">
      <c r="A832" t="s">
        <v>686</v>
      </c>
      <c r="B832" t="s">
        <v>92</v>
      </c>
      <c r="C832" t="s">
        <v>92</v>
      </c>
      <c r="D832" t="s">
        <v>687</v>
      </c>
      <c r="E832" s="31" t="s">
        <v>688</v>
      </c>
      <c r="F832">
        <v>2005</v>
      </c>
      <c r="G832" t="s">
        <v>563</v>
      </c>
      <c r="H832">
        <v>221</v>
      </c>
      <c r="I832">
        <v>331600</v>
      </c>
      <c r="J832" t="s">
        <v>50</v>
      </c>
      <c r="K832" s="26" t="s">
        <v>458</v>
      </c>
      <c r="L832" t="b">
        <v>1</v>
      </c>
      <c r="M832" s="20" t="s">
        <v>1119</v>
      </c>
      <c r="N832" s="26">
        <v>169</v>
      </c>
      <c r="O832" t="s">
        <v>375</v>
      </c>
      <c r="P832">
        <v>61.8427778</v>
      </c>
      <c r="Q832">
        <v>-165.5816667</v>
      </c>
      <c r="S832" t="s">
        <v>21</v>
      </c>
      <c r="T832" s="40">
        <v>0.44964166666666672</v>
      </c>
      <c r="U832" s="40">
        <v>0.26246666666666663</v>
      </c>
      <c r="V832">
        <v>246.94185440833337</v>
      </c>
      <c r="W832">
        <v>549.197</v>
      </c>
      <c r="X832">
        <v>113</v>
      </c>
      <c r="Y832">
        <v>345.73217535000003</v>
      </c>
      <c r="Z832">
        <v>768.90599999999995</v>
      </c>
      <c r="AA832">
        <v>21</v>
      </c>
      <c r="AI832">
        <v>79.932000000000002</v>
      </c>
      <c r="AJ832">
        <v>9</v>
      </c>
      <c r="AK832">
        <v>68.216999999999999</v>
      </c>
      <c r="AL832">
        <v>6</v>
      </c>
      <c r="AM832">
        <v>0</v>
      </c>
      <c r="AN832">
        <v>0</v>
      </c>
      <c r="AO832" s="30">
        <v>66.613963275000003</v>
      </c>
      <c r="AP832" s="30">
        <v>148.149</v>
      </c>
      <c r="AQ832" s="30">
        <v>15</v>
      </c>
      <c r="AR832">
        <v>659.28799303333335</v>
      </c>
      <c r="AS832" s="20">
        <v>1466.2520000000004</v>
      </c>
      <c r="AT832">
        <v>148</v>
      </c>
      <c r="AU832">
        <v>12</v>
      </c>
      <c r="AV832" t="s">
        <v>1510</v>
      </c>
    </row>
    <row r="833" spans="1:48" hidden="1" x14ac:dyDescent="0.25">
      <c r="A833" t="s">
        <v>689</v>
      </c>
      <c r="B833" t="s">
        <v>93</v>
      </c>
      <c r="C833" t="s">
        <v>93</v>
      </c>
      <c r="D833" t="s">
        <v>690</v>
      </c>
      <c r="E833" s="31" t="s">
        <v>691</v>
      </c>
      <c r="F833">
        <v>2005</v>
      </c>
      <c r="G833" t="s">
        <v>563</v>
      </c>
      <c r="H833">
        <v>221</v>
      </c>
      <c r="I833">
        <v>331610</v>
      </c>
      <c r="J833" t="s">
        <v>50</v>
      </c>
      <c r="K833" s="26" t="s">
        <v>458</v>
      </c>
      <c r="L833" t="b">
        <v>1</v>
      </c>
      <c r="M833" s="20" t="s">
        <v>1119</v>
      </c>
      <c r="N833" s="26">
        <v>169</v>
      </c>
      <c r="O833" t="s">
        <v>375</v>
      </c>
      <c r="P833">
        <v>66.603888900000001</v>
      </c>
      <c r="Q833">
        <v>-160.00694440000001</v>
      </c>
      <c r="S833" t="s">
        <v>21</v>
      </c>
      <c r="T833" s="40">
        <v>0.4962916666666668</v>
      </c>
      <c r="U833" s="40">
        <v>0.27659166666666662</v>
      </c>
      <c r="V833">
        <v>485.53255962500009</v>
      </c>
      <c r="W833">
        <v>978.32099999999991</v>
      </c>
      <c r="X833">
        <v>232</v>
      </c>
      <c r="Y833">
        <v>326.19017937500007</v>
      </c>
      <c r="Z833">
        <v>657.255</v>
      </c>
      <c r="AA833">
        <v>19</v>
      </c>
      <c r="AI833">
        <v>610.96299999999997</v>
      </c>
      <c r="AJ833">
        <v>24</v>
      </c>
      <c r="AK833">
        <v>114.279</v>
      </c>
      <c r="AL833">
        <v>9</v>
      </c>
      <c r="AM833">
        <v>0</v>
      </c>
      <c r="AN833">
        <v>0</v>
      </c>
      <c r="AO833" s="30">
        <v>359.93156091666674</v>
      </c>
      <c r="AP833" s="30">
        <v>725.24199999999996</v>
      </c>
      <c r="AQ833" s="30">
        <v>33</v>
      </c>
      <c r="AR833">
        <v>1171.6542999166668</v>
      </c>
      <c r="AS833" s="20">
        <v>2360.8179999999998</v>
      </c>
      <c r="AT833">
        <v>279</v>
      </c>
      <c r="AU833">
        <v>6</v>
      </c>
      <c r="AV833" t="s">
        <v>1510</v>
      </c>
    </row>
    <row r="834" spans="1:48" hidden="1" x14ac:dyDescent="0.25">
      <c r="A834" t="s">
        <v>562</v>
      </c>
      <c r="B834" t="s">
        <v>51</v>
      </c>
      <c r="C834" t="s">
        <v>51</v>
      </c>
      <c r="D834" t="s">
        <v>564</v>
      </c>
      <c r="E834" s="31" t="s">
        <v>565</v>
      </c>
      <c r="F834">
        <v>2005</v>
      </c>
      <c r="G834" t="s">
        <v>563</v>
      </c>
      <c r="H834">
        <v>221</v>
      </c>
      <c r="I834">
        <v>331240</v>
      </c>
      <c r="J834" t="s">
        <v>50</v>
      </c>
      <c r="K834" s="26" t="s">
        <v>458</v>
      </c>
      <c r="L834" t="b">
        <v>1</v>
      </c>
      <c r="M834" s="20" t="s">
        <v>1119</v>
      </c>
      <c r="N834" s="26">
        <v>169</v>
      </c>
      <c r="O834" t="s">
        <v>375</v>
      </c>
      <c r="P834">
        <v>62.688888900000002</v>
      </c>
      <c r="Q834">
        <v>-164.6152778</v>
      </c>
      <c r="S834" t="s">
        <v>21</v>
      </c>
      <c r="T834" s="40">
        <v>0.45668333333333327</v>
      </c>
      <c r="U834" s="40">
        <v>0.2644583333333333</v>
      </c>
      <c r="V834">
        <v>331.95580806666658</v>
      </c>
      <c r="W834">
        <v>726.8839999999999</v>
      </c>
      <c r="X834">
        <v>167</v>
      </c>
      <c r="Y834">
        <v>272.51299203333332</v>
      </c>
      <c r="Z834">
        <v>596.72200000000009</v>
      </c>
      <c r="AA834">
        <v>13</v>
      </c>
      <c r="AI834">
        <v>286.25400000000002</v>
      </c>
      <c r="AJ834">
        <v>12</v>
      </c>
      <c r="AK834">
        <v>54.664999999999992</v>
      </c>
      <c r="AL834">
        <v>7</v>
      </c>
      <c r="AM834">
        <v>0</v>
      </c>
      <c r="AN834">
        <v>0</v>
      </c>
      <c r="AO834" s="30">
        <v>155.69202531666664</v>
      </c>
      <c r="AP834" s="30">
        <v>340.91899999999998</v>
      </c>
      <c r="AQ834" s="30">
        <v>19</v>
      </c>
      <c r="AR834">
        <v>760.16082541666651</v>
      </c>
      <c r="AS834" s="20">
        <v>1664.5250000000001</v>
      </c>
      <c r="AT834">
        <v>195</v>
      </c>
      <c r="AU834">
        <v>12</v>
      </c>
      <c r="AV834" t="s">
        <v>1510</v>
      </c>
    </row>
    <row r="835" spans="1:48" hidden="1" x14ac:dyDescent="0.25">
      <c r="A835" t="s">
        <v>692</v>
      </c>
      <c r="B835" t="s">
        <v>94</v>
      </c>
      <c r="C835" t="s">
        <v>94</v>
      </c>
      <c r="D835" t="s">
        <v>693</v>
      </c>
      <c r="E835" s="31" t="s">
        <v>694</v>
      </c>
      <c r="F835">
        <v>2005</v>
      </c>
      <c r="G835" t="s">
        <v>563</v>
      </c>
      <c r="H835">
        <v>221</v>
      </c>
      <c r="I835">
        <v>331620</v>
      </c>
      <c r="J835" t="s">
        <v>50</v>
      </c>
      <c r="K835" s="26" t="s">
        <v>458</v>
      </c>
      <c r="L835" t="b">
        <v>1</v>
      </c>
      <c r="M835" s="20" t="s">
        <v>1119</v>
      </c>
      <c r="N835" s="26">
        <v>169</v>
      </c>
      <c r="O835" t="s">
        <v>375</v>
      </c>
      <c r="P835">
        <v>62.682222199999998</v>
      </c>
      <c r="Q835">
        <v>-159.56194439999999</v>
      </c>
      <c r="S835" t="s">
        <v>21</v>
      </c>
      <c r="T835" s="40">
        <v>0.47662500000000002</v>
      </c>
      <c r="U835" s="40">
        <v>0.27063333333333334</v>
      </c>
      <c r="V835">
        <v>60.782556374999999</v>
      </c>
      <c r="W835">
        <v>127.52699999999999</v>
      </c>
      <c r="X835">
        <v>56</v>
      </c>
      <c r="Y835">
        <v>59.145349500000009</v>
      </c>
      <c r="Z835">
        <v>124.09200000000001</v>
      </c>
      <c r="AA835">
        <v>6</v>
      </c>
      <c r="AI835">
        <v>57.472000000000001</v>
      </c>
      <c r="AJ835">
        <v>6</v>
      </c>
      <c r="AK835">
        <v>25.378</v>
      </c>
      <c r="AL835">
        <v>3</v>
      </c>
      <c r="AM835">
        <v>0</v>
      </c>
      <c r="AN835">
        <v>0</v>
      </c>
      <c r="AO835" s="30">
        <v>39.488381249999996</v>
      </c>
      <c r="AP835" s="30">
        <v>82.85</v>
      </c>
      <c r="AQ835" s="30">
        <v>9</v>
      </c>
      <c r="AR835">
        <v>159.416287125</v>
      </c>
      <c r="AS835" s="20">
        <v>334.46899999999999</v>
      </c>
      <c r="AT835">
        <v>70</v>
      </c>
      <c r="AU835">
        <v>12</v>
      </c>
      <c r="AV835" t="s">
        <v>1510</v>
      </c>
    </row>
    <row r="836" spans="1:48" hidden="1" x14ac:dyDescent="0.25">
      <c r="A836" t="s">
        <v>695</v>
      </c>
      <c r="B836" t="s">
        <v>95</v>
      </c>
      <c r="C836" t="s">
        <v>95</v>
      </c>
      <c r="D836" t="s">
        <v>696</v>
      </c>
      <c r="E836" s="31" t="s">
        <v>697</v>
      </c>
      <c r="F836">
        <v>2005</v>
      </c>
      <c r="G836" t="s">
        <v>563</v>
      </c>
      <c r="H836">
        <v>221</v>
      </c>
      <c r="I836">
        <v>331630</v>
      </c>
      <c r="J836" t="s">
        <v>50</v>
      </c>
      <c r="K836" s="26" t="s">
        <v>458</v>
      </c>
      <c r="L836" t="b">
        <v>1</v>
      </c>
      <c r="M836" s="20" t="s">
        <v>1119</v>
      </c>
      <c r="N836" s="26">
        <v>169</v>
      </c>
      <c r="O836" t="s">
        <v>375</v>
      </c>
      <c r="P836">
        <v>64.333888900000005</v>
      </c>
      <c r="Q836">
        <v>-161.1538889</v>
      </c>
      <c r="S836" t="s">
        <v>21</v>
      </c>
      <c r="T836" s="40">
        <v>0.43351666666666672</v>
      </c>
      <c r="U836" s="40">
        <v>0.25743333333333335</v>
      </c>
      <c r="V836">
        <v>168.05273583333334</v>
      </c>
      <c r="W836">
        <v>387.65</v>
      </c>
      <c r="X836">
        <v>73</v>
      </c>
      <c r="Y836">
        <v>125.48313323333335</v>
      </c>
      <c r="Z836">
        <v>289.45400000000001</v>
      </c>
      <c r="AA836">
        <v>10</v>
      </c>
      <c r="AI836">
        <v>100.14500000000001</v>
      </c>
      <c r="AJ836">
        <v>7</v>
      </c>
      <c r="AK836">
        <v>13.805999999999999</v>
      </c>
      <c r="AL836">
        <v>3</v>
      </c>
      <c r="AM836">
        <v>0</v>
      </c>
      <c r="AN836">
        <v>0</v>
      </c>
      <c r="AO836" s="30">
        <v>49.399657683333345</v>
      </c>
      <c r="AP836" s="30">
        <v>113.95100000000001</v>
      </c>
      <c r="AQ836" s="30">
        <v>10</v>
      </c>
      <c r="AR836">
        <v>342.93552675000001</v>
      </c>
      <c r="AS836" s="20">
        <v>791.05499999999984</v>
      </c>
      <c r="AT836">
        <v>91</v>
      </c>
      <c r="AU836">
        <v>12</v>
      </c>
      <c r="AV836" t="s">
        <v>1510</v>
      </c>
    </row>
    <row r="837" spans="1:48" hidden="1" x14ac:dyDescent="0.25">
      <c r="A837" t="s">
        <v>698</v>
      </c>
      <c r="B837" t="s">
        <v>96</v>
      </c>
      <c r="C837" t="s">
        <v>96</v>
      </c>
      <c r="D837" t="s">
        <v>699</v>
      </c>
      <c r="E837" s="31" t="s">
        <v>700</v>
      </c>
      <c r="F837">
        <v>2005</v>
      </c>
      <c r="G837" t="s">
        <v>563</v>
      </c>
      <c r="H837">
        <v>221</v>
      </c>
      <c r="I837">
        <v>331640</v>
      </c>
      <c r="J837" t="s">
        <v>50</v>
      </c>
      <c r="K837" s="26" t="s">
        <v>458</v>
      </c>
      <c r="L837" t="b">
        <v>1</v>
      </c>
      <c r="M837" s="20" t="s">
        <v>1119</v>
      </c>
      <c r="N837" s="26">
        <v>169</v>
      </c>
      <c r="O837" t="s">
        <v>375</v>
      </c>
      <c r="P837">
        <v>66.256666699999997</v>
      </c>
      <c r="Q837">
        <v>-166.07194440000001</v>
      </c>
      <c r="S837" t="s">
        <v>21</v>
      </c>
      <c r="T837" s="40">
        <v>0.44012499999999988</v>
      </c>
      <c r="U837" s="40">
        <v>0.25944999999999996</v>
      </c>
      <c r="V837">
        <v>326.37161287499993</v>
      </c>
      <c r="W837">
        <v>741.54300000000001</v>
      </c>
      <c r="X837">
        <v>164</v>
      </c>
      <c r="Y837">
        <v>246.14870874999991</v>
      </c>
      <c r="Z837">
        <v>559.27</v>
      </c>
      <c r="AA837">
        <v>21</v>
      </c>
      <c r="AI837">
        <v>158.86600000000004</v>
      </c>
      <c r="AJ837">
        <v>13</v>
      </c>
      <c r="AK837">
        <v>106.07600000000001</v>
      </c>
      <c r="AL837">
        <v>7</v>
      </c>
      <c r="AM837">
        <v>0</v>
      </c>
      <c r="AN837">
        <v>0</v>
      </c>
      <c r="AO837" s="30">
        <v>116.60759775</v>
      </c>
      <c r="AP837" s="30">
        <v>264.94200000000006</v>
      </c>
      <c r="AQ837" s="30">
        <v>20</v>
      </c>
      <c r="AR837">
        <v>689.12791937499992</v>
      </c>
      <c r="AS837" s="20">
        <v>1565.7550000000001</v>
      </c>
      <c r="AT837">
        <v>201</v>
      </c>
      <c r="AU837">
        <v>12</v>
      </c>
      <c r="AV837" t="s">
        <v>1510</v>
      </c>
    </row>
    <row r="838" spans="1:48" hidden="1" x14ac:dyDescent="0.25">
      <c r="A838" t="s">
        <v>701</v>
      </c>
      <c r="B838" t="s">
        <v>97</v>
      </c>
      <c r="C838" t="s">
        <v>97</v>
      </c>
      <c r="D838" t="s">
        <v>702</v>
      </c>
      <c r="E838" s="31" t="s">
        <v>703</v>
      </c>
      <c r="F838">
        <v>2005</v>
      </c>
      <c r="G838" t="s">
        <v>563</v>
      </c>
      <c r="H838">
        <v>221</v>
      </c>
      <c r="I838">
        <v>331650</v>
      </c>
      <c r="J838" t="s">
        <v>50</v>
      </c>
      <c r="K838" s="26" t="s">
        <v>458</v>
      </c>
      <c r="L838" t="b">
        <v>1</v>
      </c>
      <c r="M838" s="20" t="s">
        <v>1119</v>
      </c>
      <c r="N838" s="26">
        <v>169</v>
      </c>
      <c r="O838" t="s">
        <v>375</v>
      </c>
      <c r="P838">
        <v>66.888055600000001</v>
      </c>
      <c r="Q838">
        <v>-157.13638889999999</v>
      </c>
      <c r="S838" t="s">
        <v>21</v>
      </c>
      <c r="T838" s="40">
        <v>0.47972499999999996</v>
      </c>
      <c r="U838" s="40">
        <v>0.2714833333333333</v>
      </c>
      <c r="V838">
        <v>170.26063892499999</v>
      </c>
      <c r="W838">
        <v>354.91300000000001</v>
      </c>
      <c r="X838">
        <v>62</v>
      </c>
      <c r="Y838">
        <v>400.03116410000001</v>
      </c>
      <c r="Z838">
        <v>833.87600000000009</v>
      </c>
      <c r="AA838">
        <v>11</v>
      </c>
      <c r="AI838">
        <v>143.20099999999999</v>
      </c>
      <c r="AJ838">
        <v>7</v>
      </c>
      <c r="AK838">
        <v>22.349999999999998</v>
      </c>
      <c r="AL838">
        <v>4</v>
      </c>
      <c r="AM838">
        <v>0</v>
      </c>
      <c r="AN838">
        <v>0</v>
      </c>
      <c r="AO838" s="30">
        <v>79.418953474999981</v>
      </c>
      <c r="AP838" s="30">
        <v>165.55099999999999</v>
      </c>
      <c r="AQ838" s="30">
        <v>11</v>
      </c>
      <c r="AR838">
        <v>649.7107565</v>
      </c>
      <c r="AS838" s="20">
        <v>1354.3399999999997</v>
      </c>
      <c r="AT838">
        <v>83</v>
      </c>
      <c r="AU838">
        <v>12</v>
      </c>
      <c r="AV838" t="s">
        <v>1510</v>
      </c>
    </row>
    <row r="839" spans="1:48" hidden="1" x14ac:dyDescent="0.25">
      <c r="A839" t="s">
        <v>398</v>
      </c>
      <c r="B839" t="s">
        <v>44</v>
      </c>
      <c r="C839" t="s">
        <v>44</v>
      </c>
      <c r="D839" t="s">
        <v>399</v>
      </c>
      <c r="E839" s="31" t="s">
        <v>400</v>
      </c>
      <c r="F839">
        <v>2005</v>
      </c>
      <c r="G839" t="s">
        <v>380</v>
      </c>
      <c r="H839">
        <v>219</v>
      </c>
      <c r="I839">
        <v>331190</v>
      </c>
      <c r="J839" t="s">
        <v>30</v>
      </c>
      <c r="K839" s="26" t="s">
        <v>374</v>
      </c>
      <c r="L839" t="b">
        <v>1</v>
      </c>
      <c r="M839" s="20" t="s">
        <v>1116</v>
      </c>
      <c r="N839" s="26">
        <v>2</v>
      </c>
      <c r="O839" t="s">
        <v>375</v>
      </c>
      <c r="P839">
        <v>59.4583333</v>
      </c>
      <c r="Q839">
        <v>-135.31388889999999</v>
      </c>
      <c r="S839" t="s">
        <v>21</v>
      </c>
      <c r="T839" s="40">
        <v>0.18801666666666664</v>
      </c>
      <c r="U839" s="40">
        <v>0.14725833333333335</v>
      </c>
      <c r="V839">
        <v>561.5036902833333</v>
      </c>
      <c r="W839">
        <v>2986.4570000000003</v>
      </c>
      <c r="X839">
        <v>580</v>
      </c>
      <c r="Y839">
        <v>1146.7388442333331</v>
      </c>
      <c r="Z839">
        <v>6099.134</v>
      </c>
      <c r="AA839">
        <v>379</v>
      </c>
      <c r="AI839">
        <v>993.17599999999993</v>
      </c>
      <c r="AJ839">
        <v>47</v>
      </c>
      <c r="AK839">
        <v>904.65099999999995</v>
      </c>
      <c r="AL839">
        <v>40</v>
      </c>
      <c r="AM839">
        <v>0</v>
      </c>
      <c r="AN839">
        <v>0</v>
      </c>
      <c r="AO839" s="30">
        <v>356.8231064499999</v>
      </c>
      <c r="AP839" s="30">
        <v>1897.8269999999998</v>
      </c>
      <c r="AQ839" s="30">
        <v>87</v>
      </c>
      <c r="AR839">
        <v>2065.0656409666663</v>
      </c>
      <c r="AS839" s="20">
        <v>10983.417999999998</v>
      </c>
      <c r="AT839">
        <v>1038</v>
      </c>
      <c r="AU839">
        <v>12</v>
      </c>
      <c r="AV839" t="s">
        <v>1510</v>
      </c>
    </row>
    <row r="840" spans="1:48" hidden="1" x14ac:dyDescent="0.25">
      <c r="A840" t="s">
        <v>432</v>
      </c>
      <c r="B840" t="s">
        <v>45</v>
      </c>
      <c r="C840" t="s">
        <v>45</v>
      </c>
      <c r="D840" t="s">
        <v>433</v>
      </c>
      <c r="E840" s="31" t="s">
        <v>431</v>
      </c>
      <c r="F840">
        <v>2005</v>
      </c>
      <c r="G840" t="s">
        <v>380</v>
      </c>
      <c r="H840">
        <v>219</v>
      </c>
      <c r="I840">
        <v>331195</v>
      </c>
      <c r="J840" t="s">
        <v>30</v>
      </c>
      <c r="K840" s="26" t="s">
        <v>374</v>
      </c>
      <c r="L840" t="b">
        <v>1</v>
      </c>
      <c r="M840" s="20" t="s">
        <v>1116</v>
      </c>
      <c r="N840" s="26">
        <v>2</v>
      </c>
      <c r="O840" t="s">
        <v>375</v>
      </c>
      <c r="P840">
        <v>62.706944399999998</v>
      </c>
      <c r="Q840">
        <v>-143.96111110000001</v>
      </c>
      <c r="S840" t="s">
        <v>21</v>
      </c>
      <c r="T840" s="40">
        <v>0.30001666666666665</v>
      </c>
      <c r="U840" s="40">
        <v>0.13761666666666666</v>
      </c>
      <c r="V840">
        <v>15.023334583333334</v>
      </c>
      <c r="W840">
        <v>50.075000000000003</v>
      </c>
      <c r="X840">
        <v>23</v>
      </c>
      <c r="Y840">
        <v>5.1158842</v>
      </c>
      <c r="Z840">
        <v>17.052</v>
      </c>
      <c r="AA840">
        <v>4</v>
      </c>
      <c r="AI840">
        <v>0</v>
      </c>
      <c r="AJ840">
        <v>0</v>
      </c>
      <c r="AK840">
        <v>118.51</v>
      </c>
      <c r="AL840">
        <v>3</v>
      </c>
      <c r="AM840">
        <v>0</v>
      </c>
      <c r="AN840">
        <v>0</v>
      </c>
      <c r="AO840" s="30">
        <v>35.554975166666665</v>
      </c>
      <c r="AP840" s="30">
        <v>118.51</v>
      </c>
      <c r="AQ840" s="30">
        <v>3</v>
      </c>
      <c r="AR840">
        <v>55.694193949999999</v>
      </c>
      <c r="AS840" s="20">
        <v>185.63700000000003</v>
      </c>
      <c r="AT840">
        <v>30</v>
      </c>
      <c r="AU840">
        <v>12</v>
      </c>
      <c r="AV840" t="s">
        <v>1510</v>
      </c>
    </row>
    <row r="841" spans="1:48" hidden="1" x14ac:dyDescent="0.25">
      <c r="A841" t="s">
        <v>867</v>
      </c>
      <c r="B841" t="s">
        <v>215</v>
      </c>
      <c r="C841" t="s">
        <v>215</v>
      </c>
      <c r="D841" t="s">
        <v>868</v>
      </c>
      <c r="E841" s="31" t="s">
        <v>869</v>
      </c>
      <c r="F841">
        <v>2005</v>
      </c>
      <c r="G841" t="s">
        <v>858</v>
      </c>
      <c r="H841">
        <v>12485</v>
      </c>
      <c r="I841">
        <v>332260</v>
      </c>
      <c r="J841" t="s">
        <v>211</v>
      </c>
      <c r="K841" s="26" t="s">
        <v>374</v>
      </c>
      <c r="L841" t="b">
        <v>1</v>
      </c>
      <c r="M841" s="20" t="s">
        <v>1119</v>
      </c>
      <c r="N841" s="26">
        <v>343</v>
      </c>
      <c r="O841" t="s">
        <v>375</v>
      </c>
      <c r="P841">
        <v>61.702500000000001</v>
      </c>
      <c r="Q841">
        <v>-157.1697222</v>
      </c>
      <c r="S841" t="s">
        <v>21</v>
      </c>
      <c r="T841" s="40">
        <v>0.7631916666666666</v>
      </c>
      <c r="U841" s="40">
        <v>0.48647499999999999</v>
      </c>
      <c r="V841">
        <v>81.156275449999995</v>
      </c>
      <c r="W841">
        <v>106.33799999999999</v>
      </c>
      <c r="X841">
        <v>38</v>
      </c>
      <c r="Y841">
        <v>46.011299199999996</v>
      </c>
      <c r="Z841">
        <v>60.287999999999997</v>
      </c>
      <c r="AA841">
        <v>5</v>
      </c>
      <c r="AI841">
        <v>50.783999999999992</v>
      </c>
      <c r="AJ841">
        <v>6</v>
      </c>
      <c r="AK841">
        <v>20.745000000000001</v>
      </c>
      <c r="AL841">
        <v>3</v>
      </c>
      <c r="AM841">
        <v>0</v>
      </c>
      <c r="AN841">
        <v>4</v>
      </c>
      <c r="AO841" s="30">
        <v>54.590336724999993</v>
      </c>
      <c r="AP841" s="30">
        <v>71.528999999999996</v>
      </c>
      <c r="AQ841" s="30">
        <v>9</v>
      </c>
      <c r="AR841">
        <v>181.75791137499999</v>
      </c>
      <c r="AS841" s="20">
        <v>238.155</v>
      </c>
      <c r="AT841">
        <v>54</v>
      </c>
      <c r="AU841">
        <v>12</v>
      </c>
      <c r="AV841" t="s">
        <v>1510</v>
      </c>
    </row>
    <row r="842" spans="1:48" hidden="1" x14ac:dyDescent="0.25">
      <c r="A842" t="s">
        <v>707</v>
      </c>
      <c r="B842" t="s">
        <v>98</v>
      </c>
      <c r="C842" t="s">
        <v>98</v>
      </c>
      <c r="D842" t="s">
        <v>708</v>
      </c>
      <c r="E842" s="31" t="s">
        <v>706</v>
      </c>
      <c r="F842">
        <v>2005</v>
      </c>
      <c r="G842" t="s">
        <v>563</v>
      </c>
      <c r="H842">
        <v>221</v>
      </c>
      <c r="I842">
        <v>331680</v>
      </c>
      <c r="J842" t="s">
        <v>50</v>
      </c>
      <c r="K842" s="26" t="s">
        <v>458</v>
      </c>
      <c r="L842" t="b">
        <v>1</v>
      </c>
      <c r="M842" s="20" t="s">
        <v>1119</v>
      </c>
      <c r="N842" s="26">
        <v>169</v>
      </c>
      <c r="O842" t="s">
        <v>375</v>
      </c>
      <c r="P842">
        <v>63.522222200000002</v>
      </c>
      <c r="Q842">
        <v>-162.28805560000001</v>
      </c>
      <c r="S842" t="s">
        <v>21</v>
      </c>
      <c r="T842" s="40">
        <v>0.46313333333333323</v>
      </c>
      <c r="U842" s="40">
        <v>0.26657499999999995</v>
      </c>
      <c r="V842">
        <v>248.62016226666663</v>
      </c>
      <c r="W842">
        <v>536.822</v>
      </c>
      <c r="X842">
        <v>165</v>
      </c>
      <c r="Y842">
        <v>289.10033126666661</v>
      </c>
      <c r="Z842">
        <v>624.22699999999998</v>
      </c>
      <c r="AA842">
        <v>15</v>
      </c>
      <c r="AI842">
        <v>200.05099999999999</v>
      </c>
      <c r="AJ842">
        <v>13</v>
      </c>
      <c r="AK842">
        <v>19.809000000000001</v>
      </c>
      <c r="AL842">
        <v>3</v>
      </c>
      <c r="AM842">
        <v>0</v>
      </c>
      <c r="AN842">
        <v>0</v>
      </c>
      <c r="AO842" s="30">
        <v>101.82449466666664</v>
      </c>
      <c r="AP842" s="30">
        <v>219.85999999999999</v>
      </c>
      <c r="AQ842" s="30">
        <v>16</v>
      </c>
      <c r="AR842">
        <v>639.54498819999981</v>
      </c>
      <c r="AS842" s="20">
        <v>1380.9089999999999</v>
      </c>
      <c r="AT842">
        <v>194</v>
      </c>
      <c r="AU842">
        <v>12</v>
      </c>
      <c r="AV842" t="s">
        <v>1510</v>
      </c>
    </row>
    <row r="843" spans="1:48" hidden="1" x14ac:dyDescent="0.25">
      <c r="A843" t="s">
        <v>870</v>
      </c>
      <c r="B843" t="s">
        <v>216</v>
      </c>
      <c r="C843" t="s">
        <v>216</v>
      </c>
      <c r="D843" t="s">
        <v>873</v>
      </c>
      <c r="E843" s="31" t="s">
        <v>874</v>
      </c>
      <c r="F843">
        <v>2005</v>
      </c>
      <c r="G843" t="s">
        <v>858</v>
      </c>
      <c r="H843">
        <v>12485</v>
      </c>
      <c r="I843">
        <v>332270</v>
      </c>
      <c r="J843" t="s">
        <v>211</v>
      </c>
      <c r="K843" s="26" t="s">
        <v>374</v>
      </c>
      <c r="L843" t="b">
        <v>1</v>
      </c>
      <c r="M843" s="20" t="s">
        <v>1119</v>
      </c>
      <c r="N843" s="26">
        <v>343</v>
      </c>
      <c r="O843" t="s">
        <v>375</v>
      </c>
      <c r="P843">
        <v>61.783055599999997</v>
      </c>
      <c r="Q843">
        <v>-156.58805559999999</v>
      </c>
      <c r="S843" t="s">
        <v>21</v>
      </c>
      <c r="T843" s="40">
        <v>0.7631916666666666</v>
      </c>
      <c r="U843" s="40">
        <v>0.48647499999999999</v>
      </c>
      <c r="V843">
        <v>32.418092424999998</v>
      </c>
      <c r="W843">
        <v>42.477000000000004</v>
      </c>
      <c r="X843">
        <v>21</v>
      </c>
      <c r="Y843">
        <v>43.595034383333328</v>
      </c>
      <c r="Z843">
        <v>57.122</v>
      </c>
      <c r="AA843">
        <v>3</v>
      </c>
      <c r="AI843">
        <v>13.759999999999998</v>
      </c>
      <c r="AJ843">
        <v>4</v>
      </c>
      <c r="AK843">
        <v>4.4999999999999991</v>
      </c>
      <c r="AL843">
        <v>1</v>
      </c>
      <c r="AM843">
        <v>3.9E-2</v>
      </c>
      <c r="AN843">
        <v>3</v>
      </c>
      <c r="AO843" s="30">
        <v>13.935879833333331</v>
      </c>
      <c r="AP843" s="30">
        <v>18.259999999999998</v>
      </c>
      <c r="AQ843" s="30">
        <v>5</v>
      </c>
      <c r="AR843">
        <v>89.949006641666656</v>
      </c>
      <c r="AS843" s="20">
        <v>117.898</v>
      </c>
      <c r="AT843">
        <v>29</v>
      </c>
      <c r="AU843">
        <v>6</v>
      </c>
      <c r="AV843" t="s">
        <v>1510</v>
      </c>
    </row>
    <row r="844" spans="1:48" hidden="1" x14ac:dyDescent="0.25">
      <c r="A844" t="s">
        <v>379</v>
      </c>
      <c r="B844" t="s">
        <v>1132</v>
      </c>
      <c r="C844" t="s">
        <v>31</v>
      </c>
      <c r="D844" t="s">
        <v>381</v>
      </c>
      <c r="E844" s="31" t="s">
        <v>382</v>
      </c>
      <c r="F844">
        <v>2005</v>
      </c>
      <c r="G844" t="s">
        <v>380</v>
      </c>
      <c r="H844">
        <v>219</v>
      </c>
      <c r="I844">
        <v>331050</v>
      </c>
      <c r="J844" t="s">
        <v>30</v>
      </c>
      <c r="K844" s="26" t="s">
        <v>374</v>
      </c>
      <c r="L844" t="b">
        <v>1</v>
      </c>
      <c r="M844" s="20" t="s">
        <v>1116</v>
      </c>
      <c r="N844" s="26">
        <v>2</v>
      </c>
      <c r="O844" t="s">
        <v>375</v>
      </c>
      <c r="P844">
        <v>66.565555599999996</v>
      </c>
      <c r="Q844">
        <v>-152.64555559999999</v>
      </c>
      <c r="S844" t="s">
        <v>21</v>
      </c>
      <c r="T844" s="40">
        <v>0.59772499999999995</v>
      </c>
      <c r="U844" s="40">
        <v>0.31849166666666662</v>
      </c>
      <c r="V844">
        <v>128.93286884999998</v>
      </c>
      <c r="W844">
        <v>215.70599999999999</v>
      </c>
      <c r="X844">
        <v>78</v>
      </c>
      <c r="Y844">
        <v>48.433059024999991</v>
      </c>
      <c r="Z844">
        <v>81.028999999999996</v>
      </c>
      <c r="AA844">
        <v>24</v>
      </c>
      <c r="AI844">
        <v>97.764999999999972</v>
      </c>
      <c r="AJ844">
        <v>16</v>
      </c>
      <c r="AK844">
        <v>155.85899999999998</v>
      </c>
      <c r="AL844">
        <v>7</v>
      </c>
      <c r="AM844">
        <v>0</v>
      </c>
      <c r="AN844">
        <v>0</v>
      </c>
      <c r="AO844" s="30">
        <v>151.59740539999996</v>
      </c>
      <c r="AP844" s="30">
        <v>253.62399999999997</v>
      </c>
      <c r="AQ844" s="30">
        <v>23</v>
      </c>
      <c r="AR844">
        <v>328.96333327499991</v>
      </c>
      <c r="AS844" s="20">
        <v>550.35899999999992</v>
      </c>
      <c r="AT844">
        <v>121</v>
      </c>
      <c r="AU844">
        <v>12</v>
      </c>
      <c r="AV844" t="s">
        <v>1510</v>
      </c>
    </row>
    <row r="845" spans="1:48" hidden="1" x14ac:dyDescent="0.25">
      <c r="A845" t="s">
        <v>929</v>
      </c>
      <c r="B845" t="s">
        <v>273</v>
      </c>
      <c r="C845" t="s">
        <v>273</v>
      </c>
      <c r="D845" t="s">
        <v>931</v>
      </c>
      <c r="E845" s="31" t="s">
        <v>932</v>
      </c>
      <c r="F845">
        <v>2005</v>
      </c>
      <c r="G845" t="s">
        <v>930</v>
      </c>
      <c r="H845" t="s">
        <v>582</v>
      </c>
      <c r="I845">
        <v>332580</v>
      </c>
      <c r="J845" t="s">
        <v>272</v>
      </c>
      <c r="K845" s="26" t="s">
        <v>458</v>
      </c>
      <c r="L845" t="b">
        <v>1</v>
      </c>
      <c r="M845" s="20" t="s">
        <v>1118</v>
      </c>
      <c r="N845" s="26">
        <v>394</v>
      </c>
      <c r="O845" t="s">
        <v>375</v>
      </c>
      <c r="P845">
        <v>62.9886111</v>
      </c>
      <c r="Q845">
        <v>-156.06416669999999</v>
      </c>
      <c r="S845" t="s">
        <v>21</v>
      </c>
      <c r="T845" s="40">
        <v>0.55599999999999972</v>
      </c>
      <c r="U845" s="40">
        <v>0.31606666666666666</v>
      </c>
      <c r="V845">
        <v>34.068899999999985</v>
      </c>
      <c r="W845">
        <v>61.274999999999999</v>
      </c>
      <c r="X845">
        <v>19</v>
      </c>
      <c r="Y845">
        <v>44.327655999999976</v>
      </c>
      <c r="Z845">
        <v>79.725999999999999</v>
      </c>
      <c r="AA845">
        <v>13</v>
      </c>
      <c r="AI845">
        <v>42.545000000000002</v>
      </c>
      <c r="AJ845">
        <v>7</v>
      </c>
      <c r="AK845">
        <v>0.70600000000000007</v>
      </c>
      <c r="AL845">
        <v>1</v>
      </c>
      <c r="AM845">
        <v>0</v>
      </c>
      <c r="AN845">
        <v>0</v>
      </c>
      <c r="AO845" s="30">
        <v>24.047555999999989</v>
      </c>
      <c r="AP845" s="30">
        <v>43.251000000000005</v>
      </c>
      <c r="AQ845" s="30">
        <v>8</v>
      </c>
      <c r="AR845">
        <v>102.44411199999995</v>
      </c>
      <c r="AS845" s="20">
        <v>184.25199999999998</v>
      </c>
      <c r="AT845">
        <v>39</v>
      </c>
      <c r="AU845">
        <v>12</v>
      </c>
      <c r="AV845" t="s">
        <v>1510</v>
      </c>
    </row>
    <row r="846" spans="1:48" hidden="1" x14ac:dyDescent="0.25">
      <c r="A846" t="s">
        <v>527</v>
      </c>
      <c r="B846" t="s">
        <v>277</v>
      </c>
      <c r="C846" t="s">
        <v>277</v>
      </c>
      <c r="D846" t="s">
        <v>529</v>
      </c>
      <c r="E846" s="31" t="s">
        <v>530</v>
      </c>
      <c r="F846">
        <v>2005</v>
      </c>
      <c r="G846" t="s">
        <v>528</v>
      </c>
      <c r="H846">
        <v>18474</v>
      </c>
      <c r="I846">
        <v>332600</v>
      </c>
      <c r="J846" t="s">
        <v>276</v>
      </c>
      <c r="K846" s="26" t="s">
        <v>374</v>
      </c>
      <c r="L846" t="b">
        <v>1</v>
      </c>
      <c r="M846" s="20" t="s">
        <v>1116</v>
      </c>
      <c r="N846" s="26">
        <v>92</v>
      </c>
      <c r="O846" t="s">
        <v>375</v>
      </c>
      <c r="P846">
        <v>65.171944400000001</v>
      </c>
      <c r="Q846">
        <v>-152.07888890000001</v>
      </c>
      <c r="S846" t="s">
        <v>21</v>
      </c>
      <c r="T846" s="40">
        <v>0.54738333333333322</v>
      </c>
      <c r="U846" s="40">
        <v>0.31275000000000003</v>
      </c>
      <c r="V846">
        <v>178.40098646666667</v>
      </c>
      <c r="W846">
        <v>325.91600000000005</v>
      </c>
      <c r="X846">
        <v>117</v>
      </c>
      <c r="Y846">
        <v>277.30056498333323</v>
      </c>
      <c r="Z846">
        <v>506.59299999999996</v>
      </c>
      <c r="AA846">
        <v>46</v>
      </c>
      <c r="AI846">
        <v>139.00400000000002</v>
      </c>
      <c r="AJ846">
        <v>12</v>
      </c>
      <c r="AK846">
        <v>230.65800000000002</v>
      </c>
      <c r="AL846">
        <v>10</v>
      </c>
      <c r="AM846">
        <v>9.06</v>
      </c>
      <c r="AN846">
        <v>0</v>
      </c>
      <c r="AO846" s="30">
        <v>202.34681776666665</v>
      </c>
      <c r="AP846" s="30">
        <v>369.66200000000003</v>
      </c>
      <c r="AQ846" s="30">
        <v>22</v>
      </c>
      <c r="AR846">
        <v>658.04836921666652</v>
      </c>
      <c r="AS846" s="20">
        <v>1211.231</v>
      </c>
      <c r="AT846">
        <v>183</v>
      </c>
      <c r="AU846">
        <v>12</v>
      </c>
      <c r="AV846" t="s">
        <v>1510</v>
      </c>
    </row>
    <row r="847" spans="1:48" hidden="1" x14ac:dyDescent="0.25">
      <c r="A847" t="s">
        <v>999</v>
      </c>
      <c r="B847" t="s">
        <v>279</v>
      </c>
      <c r="C847" t="s">
        <v>279</v>
      </c>
      <c r="D847" t="s">
        <v>1001</v>
      </c>
      <c r="E847" s="31" t="s">
        <v>1002</v>
      </c>
      <c r="F847">
        <v>2005</v>
      </c>
      <c r="G847" t="s">
        <v>1000</v>
      </c>
      <c r="H847">
        <v>18480</v>
      </c>
      <c r="I847">
        <v>332610</v>
      </c>
      <c r="J847" t="s">
        <v>278</v>
      </c>
      <c r="K847" s="26" t="s">
        <v>458</v>
      </c>
      <c r="L847" t="b">
        <v>1</v>
      </c>
      <c r="M847" s="20" t="s">
        <v>1116</v>
      </c>
      <c r="N847" s="26">
        <v>586</v>
      </c>
      <c r="O847" t="s">
        <v>375</v>
      </c>
      <c r="P847">
        <v>60.864722200000003</v>
      </c>
      <c r="Q847">
        <v>-146.67861110000001</v>
      </c>
      <c r="S847" t="s">
        <v>21</v>
      </c>
      <c r="T847" s="40">
        <v>0.39000000000000007</v>
      </c>
      <c r="U847" s="40">
        <v>0.25091666666666662</v>
      </c>
      <c r="V847">
        <v>55.071120000000008</v>
      </c>
      <c r="W847">
        <v>141.208</v>
      </c>
      <c r="X847">
        <v>35</v>
      </c>
      <c r="Y847">
        <v>16.974750000000004</v>
      </c>
      <c r="Z847">
        <v>43.524999999999999</v>
      </c>
      <c r="AA847">
        <v>8</v>
      </c>
      <c r="AI847">
        <v>72.972999999999999</v>
      </c>
      <c r="AJ847">
        <v>7</v>
      </c>
      <c r="AK847">
        <v>137.77100000000002</v>
      </c>
      <c r="AL847">
        <v>5</v>
      </c>
      <c r="AM847">
        <v>7.9769999999999994</v>
      </c>
      <c r="AN847">
        <v>2</v>
      </c>
      <c r="AO847" s="30">
        <v>82.19016000000002</v>
      </c>
      <c r="AP847" s="30">
        <v>210.74400000000003</v>
      </c>
      <c r="AQ847" s="30">
        <v>12</v>
      </c>
      <c r="AR847">
        <v>154.23603000000003</v>
      </c>
      <c r="AS847" s="20">
        <v>403.45400000000001</v>
      </c>
      <c r="AT847">
        <v>57</v>
      </c>
      <c r="AU847">
        <v>12</v>
      </c>
      <c r="AV847" t="s">
        <v>1510</v>
      </c>
    </row>
    <row r="848" spans="1:48" hidden="1" x14ac:dyDescent="0.25">
      <c r="A848" t="s">
        <v>504</v>
      </c>
      <c r="B848" t="s">
        <v>99</v>
      </c>
      <c r="C848" t="s">
        <v>99</v>
      </c>
      <c r="D848" t="s">
        <v>507</v>
      </c>
      <c r="E848" s="31" t="s">
        <v>508</v>
      </c>
      <c r="F848">
        <v>2005</v>
      </c>
      <c r="G848" t="s">
        <v>563</v>
      </c>
      <c r="H848">
        <v>18521</v>
      </c>
      <c r="I848">
        <v>331685</v>
      </c>
      <c r="J848" t="s">
        <v>50</v>
      </c>
      <c r="K848" s="26" t="s">
        <v>458</v>
      </c>
      <c r="L848" t="b">
        <v>1</v>
      </c>
      <c r="M848" s="20" t="s">
        <v>1119</v>
      </c>
      <c r="N848" s="26">
        <v>169</v>
      </c>
      <c r="O848" t="s">
        <v>375</v>
      </c>
      <c r="P848">
        <v>65.263611100000006</v>
      </c>
      <c r="Q848">
        <v>-166.3608333</v>
      </c>
      <c r="S848" t="s">
        <v>21</v>
      </c>
      <c r="T848" s="40">
        <v>0.47621666666666668</v>
      </c>
      <c r="U848" s="40">
        <v>0.27040833333333336</v>
      </c>
      <c r="V848">
        <v>136.37559548333337</v>
      </c>
      <c r="W848">
        <v>286.37300000000005</v>
      </c>
      <c r="X848">
        <v>88</v>
      </c>
      <c r="Y848">
        <v>177.05592801666666</v>
      </c>
      <c r="Z848">
        <v>371.79699999999997</v>
      </c>
      <c r="AA848">
        <v>19</v>
      </c>
      <c r="AI848">
        <v>61.720999999999997</v>
      </c>
      <c r="AJ848">
        <v>6</v>
      </c>
      <c r="AK848">
        <v>26.113</v>
      </c>
      <c r="AL848">
        <v>3</v>
      </c>
      <c r="AM848">
        <v>0</v>
      </c>
      <c r="AN848">
        <v>0</v>
      </c>
      <c r="AO848" s="30">
        <v>41.828014700000004</v>
      </c>
      <c r="AP848" s="30">
        <v>87.834000000000003</v>
      </c>
      <c r="AQ848" s="30">
        <v>9</v>
      </c>
      <c r="AR848">
        <v>355.25953820000007</v>
      </c>
      <c r="AS848" s="20">
        <v>746.00399999999991</v>
      </c>
      <c r="AT848">
        <v>112</v>
      </c>
      <c r="AU848">
        <v>12</v>
      </c>
      <c r="AV848" t="s">
        <v>1510</v>
      </c>
    </row>
    <row r="849" spans="1:48" hidden="1" x14ac:dyDescent="0.25">
      <c r="A849" t="s">
        <v>893</v>
      </c>
      <c r="B849" t="s">
        <v>287</v>
      </c>
      <c r="C849" t="s">
        <v>287</v>
      </c>
      <c r="D849" t="s">
        <v>895</v>
      </c>
      <c r="E849" s="31" t="s">
        <v>896</v>
      </c>
      <c r="F849">
        <v>2005</v>
      </c>
      <c r="G849" t="s">
        <v>894</v>
      </c>
      <c r="H849">
        <v>18541</v>
      </c>
      <c r="I849">
        <v>332630</v>
      </c>
      <c r="J849" t="s">
        <v>286</v>
      </c>
      <c r="K849" s="26" t="s">
        <v>458</v>
      </c>
      <c r="L849" t="b">
        <v>1</v>
      </c>
      <c r="M849" s="20" t="s">
        <v>1118</v>
      </c>
      <c r="N849" s="26">
        <v>363</v>
      </c>
      <c r="O849" t="s">
        <v>375</v>
      </c>
      <c r="P849">
        <v>57.780833299999998</v>
      </c>
      <c r="Q849">
        <v>-135.2188889</v>
      </c>
      <c r="S849" t="s">
        <v>21</v>
      </c>
      <c r="T849" s="40">
        <v>0.48416666666666669</v>
      </c>
      <c r="U849" s="40">
        <v>0.25288333333333329</v>
      </c>
      <c r="V849">
        <v>109.03578583333332</v>
      </c>
      <c r="W849">
        <v>225.20299999999997</v>
      </c>
      <c r="X849">
        <v>102</v>
      </c>
      <c r="Y849">
        <v>56.099907500000008</v>
      </c>
      <c r="Z849">
        <v>115.86900000000001</v>
      </c>
      <c r="AA849">
        <v>32</v>
      </c>
      <c r="AI849">
        <v>33.354999999999997</v>
      </c>
      <c r="AJ849">
        <v>11</v>
      </c>
      <c r="AK849">
        <v>1.7430000000000001</v>
      </c>
      <c r="AL849">
        <v>1</v>
      </c>
      <c r="AM849">
        <v>0</v>
      </c>
      <c r="AN849">
        <v>0</v>
      </c>
      <c r="AO849" s="30">
        <v>16.993281666666668</v>
      </c>
      <c r="AP849" s="30">
        <v>35.097999999999999</v>
      </c>
      <c r="AQ849" s="30">
        <v>12</v>
      </c>
      <c r="AR849">
        <v>182.128975</v>
      </c>
      <c r="AS849" s="20">
        <v>376.17</v>
      </c>
      <c r="AT849">
        <v>145</v>
      </c>
      <c r="AU849">
        <v>12</v>
      </c>
      <c r="AV849" t="s">
        <v>1510</v>
      </c>
    </row>
    <row r="850" spans="1:48" hidden="1" x14ac:dyDescent="0.25">
      <c r="A850" t="s">
        <v>435</v>
      </c>
      <c r="B850" t="s">
        <v>46</v>
      </c>
      <c r="C850" t="s">
        <v>46</v>
      </c>
      <c r="D850" t="s">
        <v>436</v>
      </c>
      <c r="E850" s="31" t="s">
        <v>437</v>
      </c>
      <c r="F850">
        <v>2005</v>
      </c>
      <c r="G850" t="s">
        <v>380</v>
      </c>
      <c r="H850">
        <v>219</v>
      </c>
      <c r="I850">
        <v>331200</v>
      </c>
      <c r="J850" t="s">
        <v>30</v>
      </c>
      <c r="K850" s="26" t="s">
        <v>374</v>
      </c>
      <c r="L850" t="b">
        <v>1</v>
      </c>
      <c r="M850" s="20" t="s">
        <v>1116</v>
      </c>
      <c r="N850" s="26">
        <v>2</v>
      </c>
      <c r="O850" t="s">
        <v>375</v>
      </c>
      <c r="P850">
        <v>63.135051199999999</v>
      </c>
      <c r="Q850">
        <v>-142.52387959999999</v>
      </c>
      <c r="S850" t="s">
        <v>21</v>
      </c>
      <c r="T850" s="40">
        <v>0.50934166666666658</v>
      </c>
      <c r="U850" s="40">
        <v>0.25769999999999998</v>
      </c>
      <c r="V850">
        <v>84.838494708333315</v>
      </c>
      <c r="W850">
        <v>166.565</v>
      </c>
      <c r="X850">
        <v>50</v>
      </c>
      <c r="Y850">
        <v>7.8143198499999977</v>
      </c>
      <c r="Z850">
        <v>15.341999999999999</v>
      </c>
      <c r="AA850">
        <v>4</v>
      </c>
      <c r="AI850">
        <v>50.025000000000006</v>
      </c>
      <c r="AJ850">
        <v>4</v>
      </c>
      <c r="AK850">
        <v>111.34799999999998</v>
      </c>
      <c r="AL850">
        <v>2</v>
      </c>
      <c r="AM850">
        <v>0</v>
      </c>
      <c r="AN850">
        <v>0</v>
      </c>
      <c r="AO850" s="30">
        <v>82.193992774999984</v>
      </c>
      <c r="AP850" s="30">
        <v>161.37299999999999</v>
      </c>
      <c r="AQ850" s="30">
        <v>6</v>
      </c>
      <c r="AR850">
        <v>174.84680733333329</v>
      </c>
      <c r="AS850" s="20">
        <v>343.28</v>
      </c>
      <c r="AT850">
        <v>59</v>
      </c>
      <c r="AU850">
        <v>12</v>
      </c>
      <c r="AV850" t="s">
        <v>1510</v>
      </c>
    </row>
    <row r="851" spans="1:48" hidden="1" x14ac:dyDescent="0.25">
      <c r="A851" t="s">
        <v>423</v>
      </c>
      <c r="B851" t="s">
        <v>1152</v>
      </c>
      <c r="C851" t="s">
        <v>47</v>
      </c>
      <c r="D851" t="s">
        <v>425</v>
      </c>
      <c r="E851" s="31" t="s">
        <v>422</v>
      </c>
      <c r="F851">
        <v>2005</v>
      </c>
      <c r="G851" t="s">
        <v>380</v>
      </c>
      <c r="H851">
        <v>219</v>
      </c>
      <c r="I851">
        <v>331210</v>
      </c>
      <c r="J851" t="s">
        <v>30</v>
      </c>
      <c r="K851" s="26" t="s">
        <v>374</v>
      </c>
      <c r="L851" t="b">
        <v>1</v>
      </c>
      <c r="M851" s="20" t="s">
        <v>1116</v>
      </c>
      <c r="N851" s="26">
        <v>2</v>
      </c>
      <c r="O851" t="s">
        <v>375</v>
      </c>
      <c r="P851">
        <v>55.687777799999999</v>
      </c>
      <c r="Q851">
        <v>-132.52222219999999</v>
      </c>
      <c r="S851" t="s">
        <v>21</v>
      </c>
      <c r="T851" s="40">
        <v>0.19618333333333329</v>
      </c>
      <c r="U851" s="40">
        <v>0.15047500000000003</v>
      </c>
      <c r="V851">
        <v>244.44090203333329</v>
      </c>
      <c r="W851">
        <v>1245.982</v>
      </c>
      <c r="X851">
        <v>272</v>
      </c>
      <c r="Y851">
        <v>177.89433826666664</v>
      </c>
      <c r="Z851">
        <v>906.77600000000007</v>
      </c>
      <c r="AA851">
        <v>71</v>
      </c>
      <c r="AI851">
        <v>342.84699999999998</v>
      </c>
      <c r="AJ851">
        <v>28</v>
      </c>
      <c r="AK851">
        <v>694.23</v>
      </c>
      <c r="AL851">
        <v>26</v>
      </c>
      <c r="AM851">
        <v>0</v>
      </c>
      <c r="AN851">
        <v>0</v>
      </c>
      <c r="AO851" s="30">
        <v>203.45722278333329</v>
      </c>
      <c r="AP851" s="30">
        <v>1037.077</v>
      </c>
      <c r="AQ851" s="30">
        <v>54</v>
      </c>
      <c r="AR851">
        <v>625.79246308333325</v>
      </c>
      <c r="AS851" s="20">
        <v>3189.835</v>
      </c>
      <c r="AT851">
        <v>394</v>
      </c>
      <c r="AU851">
        <v>12</v>
      </c>
      <c r="AV851" t="s">
        <v>1510</v>
      </c>
    </row>
    <row r="852" spans="1:48" hidden="1" x14ac:dyDescent="0.25">
      <c r="A852" t="s">
        <v>709</v>
      </c>
      <c r="B852" t="s">
        <v>100</v>
      </c>
      <c r="C852" t="s">
        <v>100</v>
      </c>
      <c r="D852" t="s">
        <v>710</v>
      </c>
      <c r="E852" s="31" t="s">
        <v>711</v>
      </c>
      <c r="F852">
        <v>2005</v>
      </c>
      <c r="G852" t="s">
        <v>563</v>
      </c>
      <c r="H852">
        <v>221</v>
      </c>
      <c r="I852">
        <v>331690</v>
      </c>
      <c r="J852" t="s">
        <v>50</v>
      </c>
      <c r="K852" s="26" t="s">
        <v>458</v>
      </c>
      <c r="L852" t="b">
        <v>1</v>
      </c>
      <c r="M852" s="20" t="s">
        <v>1119</v>
      </c>
      <c r="N852" s="26">
        <v>169</v>
      </c>
      <c r="O852" t="s">
        <v>375</v>
      </c>
      <c r="P852">
        <v>59.061944400000002</v>
      </c>
      <c r="Q852">
        <v>-160.37638889999999</v>
      </c>
      <c r="S852" t="s">
        <v>21</v>
      </c>
      <c r="T852" s="40">
        <v>0.48516666666666652</v>
      </c>
      <c r="U852" s="40">
        <v>0.27347499999999997</v>
      </c>
      <c r="V852">
        <v>537.05766749999975</v>
      </c>
      <c r="W852">
        <v>1106.9549999999999</v>
      </c>
      <c r="X852">
        <v>281</v>
      </c>
      <c r="Y852">
        <v>556.10191466666652</v>
      </c>
      <c r="Z852">
        <v>1146.2080000000001</v>
      </c>
      <c r="AA852">
        <v>52</v>
      </c>
      <c r="AI852">
        <v>227.11799999999999</v>
      </c>
      <c r="AJ852">
        <v>16</v>
      </c>
      <c r="AK852">
        <v>90.187000000000012</v>
      </c>
      <c r="AL852">
        <v>8</v>
      </c>
      <c r="AM852">
        <v>0</v>
      </c>
      <c r="AN852">
        <v>0</v>
      </c>
      <c r="AO852" s="30">
        <v>153.94580916666663</v>
      </c>
      <c r="AP852" s="30">
        <v>317.30500000000001</v>
      </c>
      <c r="AQ852" s="30">
        <v>24</v>
      </c>
      <c r="AR852">
        <v>1247.105391333333</v>
      </c>
      <c r="AS852" s="20">
        <v>2570.4680000000003</v>
      </c>
      <c r="AT852">
        <v>346</v>
      </c>
      <c r="AU852">
        <v>12</v>
      </c>
      <c r="AV852" t="s">
        <v>1510</v>
      </c>
    </row>
    <row r="853" spans="1:48" hidden="1" x14ac:dyDescent="0.25">
      <c r="A853" t="s">
        <v>440</v>
      </c>
      <c r="B853" t="s">
        <v>1153</v>
      </c>
      <c r="C853" t="s">
        <v>48</v>
      </c>
      <c r="D853" t="s">
        <v>441</v>
      </c>
      <c r="E853" s="31" t="s">
        <v>439</v>
      </c>
      <c r="F853">
        <v>2005</v>
      </c>
      <c r="G853" t="s">
        <v>380</v>
      </c>
      <c r="H853">
        <v>219</v>
      </c>
      <c r="I853">
        <v>331220</v>
      </c>
      <c r="J853" t="s">
        <v>30</v>
      </c>
      <c r="K853" s="26" t="s">
        <v>374</v>
      </c>
      <c r="L853" t="b">
        <v>1</v>
      </c>
      <c r="M853" s="20" t="s">
        <v>1116</v>
      </c>
      <c r="N853" s="26">
        <v>2</v>
      </c>
      <c r="O853" t="s">
        <v>375</v>
      </c>
      <c r="P853">
        <v>63.336666700000002</v>
      </c>
      <c r="Q853">
        <v>-142.9855556</v>
      </c>
      <c r="S853" t="s">
        <v>21</v>
      </c>
      <c r="T853" s="40">
        <v>0.31313333333333337</v>
      </c>
      <c r="U853" s="40">
        <v>0.18786666666666665</v>
      </c>
      <c r="V853">
        <v>1258.3698255333336</v>
      </c>
      <c r="W853">
        <v>4018.6390000000001</v>
      </c>
      <c r="X853">
        <v>718</v>
      </c>
      <c r="Y853">
        <v>1088.7379836666667</v>
      </c>
      <c r="Z853">
        <v>3476.9149999999995</v>
      </c>
      <c r="AA853">
        <v>186</v>
      </c>
      <c r="AI853">
        <v>90.546999999999983</v>
      </c>
      <c r="AJ853">
        <v>10</v>
      </c>
      <c r="AK853">
        <v>3087.55</v>
      </c>
      <c r="AL853">
        <v>47</v>
      </c>
      <c r="AM853">
        <v>0</v>
      </c>
      <c r="AN853">
        <v>0</v>
      </c>
      <c r="AO853" s="30">
        <v>995.16810726666688</v>
      </c>
      <c r="AP853" s="30">
        <v>3178.0970000000002</v>
      </c>
      <c r="AQ853" s="30">
        <v>57</v>
      </c>
      <c r="AR853">
        <v>3342.2759164666668</v>
      </c>
      <c r="AS853" s="20">
        <v>10673.651</v>
      </c>
      <c r="AT853">
        <v>958</v>
      </c>
      <c r="AU853">
        <v>12</v>
      </c>
      <c r="AV853" t="s">
        <v>1510</v>
      </c>
    </row>
    <row r="854" spans="1:48" hidden="1" x14ac:dyDescent="0.25">
      <c r="A854" t="s">
        <v>714</v>
      </c>
      <c r="B854" t="s">
        <v>101</v>
      </c>
      <c r="C854" t="s">
        <v>101</v>
      </c>
      <c r="D854" t="s">
        <v>715</v>
      </c>
      <c r="E854" s="31" t="s">
        <v>713</v>
      </c>
      <c r="F854">
        <v>2005</v>
      </c>
      <c r="G854" t="s">
        <v>563</v>
      </c>
      <c r="H854">
        <v>221</v>
      </c>
      <c r="I854">
        <v>331700</v>
      </c>
      <c r="J854" t="s">
        <v>50</v>
      </c>
      <c r="K854" s="26" t="s">
        <v>458</v>
      </c>
      <c r="L854" t="b">
        <v>1</v>
      </c>
      <c r="M854" s="20" t="s">
        <v>1119</v>
      </c>
      <c r="N854" s="26">
        <v>169</v>
      </c>
      <c r="O854" t="s">
        <v>375</v>
      </c>
      <c r="P854">
        <v>60.533775200000001</v>
      </c>
      <c r="Q854">
        <v>-165.1036627</v>
      </c>
      <c r="S854" t="s">
        <v>21</v>
      </c>
      <c r="T854" s="40">
        <v>0.46034166666666659</v>
      </c>
      <c r="U854" s="40">
        <v>0.25873333333333332</v>
      </c>
      <c r="V854">
        <v>279.99821533333329</v>
      </c>
      <c r="W854">
        <v>608.24</v>
      </c>
      <c r="X854">
        <v>140</v>
      </c>
      <c r="Y854">
        <v>285.08314938333325</v>
      </c>
      <c r="Z854">
        <v>619.28599999999994</v>
      </c>
      <c r="AA854">
        <v>18</v>
      </c>
      <c r="AI854">
        <v>136.351</v>
      </c>
      <c r="AJ854">
        <v>13</v>
      </c>
      <c r="AK854">
        <v>54.799000000000007</v>
      </c>
      <c r="AL854">
        <v>7</v>
      </c>
      <c r="AM854">
        <v>0</v>
      </c>
      <c r="AN854">
        <v>0</v>
      </c>
      <c r="AO854" s="30">
        <v>87.994309583333319</v>
      </c>
      <c r="AP854" s="30">
        <v>191.15</v>
      </c>
      <c r="AQ854" s="30">
        <v>20</v>
      </c>
      <c r="AR854">
        <v>653.07567429999983</v>
      </c>
      <c r="AS854" s="20">
        <v>1418.6760000000002</v>
      </c>
      <c r="AT854">
        <v>174</v>
      </c>
      <c r="AU854">
        <v>12</v>
      </c>
      <c r="AV854" t="s">
        <v>1510</v>
      </c>
    </row>
    <row r="855" spans="1:48" hidden="1" x14ac:dyDescent="0.25">
      <c r="A855" t="s">
        <v>566</v>
      </c>
      <c r="B855" t="s">
        <v>52</v>
      </c>
      <c r="C855" t="s">
        <v>52</v>
      </c>
      <c r="D855" t="s">
        <v>567</v>
      </c>
      <c r="E855" s="31" t="s">
        <v>568</v>
      </c>
      <c r="F855">
        <v>2005</v>
      </c>
      <c r="G855" t="s">
        <v>563</v>
      </c>
      <c r="H855">
        <v>221</v>
      </c>
      <c r="I855">
        <v>331250</v>
      </c>
      <c r="J855" t="s">
        <v>50</v>
      </c>
      <c r="K855" s="26" t="s">
        <v>458</v>
      </c>
      <c r="L855" t="b">
        <v>1</v>
      </c>
      <c r="M855" s="20" t="s">
        <v>1119</v>
      </c>
      <c r="N855" s="26">
        <v>169</v>
      </c>
      <c r="O855" t="s">
        <v>375</v>
      </c>
      <c r="P855">
        <v>67.086111099999997</v>
      </c>
      <c r="Q855">
        <v>-157.85138889999999</v>
      </c>
      <c r="S855" t="s">
        <v>21</v>
      </c>
      <c r="T855" s="40">
        <v>0.46255000000000007</v>
      </c>
      <c r="U855" s="40">
        <v>0.26630833333333331</v>
      </c>
      <c r="V855">
        <v>173.16715625000003</v>
      </c>
      <c r="W855">
        <v>374.375</v>
      </c>
      <c r="X855">
        <v>92</v>
      </c>
      <c r="Y855">
        <v>275.47627800000009</v>
      </c>
      <c r="Z855">
        <v>595.56000000000006</v>
      </c>
      <c r="AA855">
        <v>15</v>
      </c>
      <c r="AI855">
        <v>187.16599999999997</v>
      </c>
      <c r="AJ855">
        <v>13</v>
      </c>
      <c r="AK855">
        <v>69.793000000000006</v>
      </c>
      <c r="AL855">
        <v>5</v>
      </c>
      <c r="AM855">
        <v>0</v>
      </c>
      <c r="AN855">
        <v>0</v>
      </c>
      <c r="AO855" s="30">
        <v>118.85638544999999</v>
      </c>
      <c r="AP855" s="30">
        <v>256.95899999999995</v>
      </c>
      <c r="AQ855" s="30">
        <v>18</v>
      </c>
      <c r="AR855">
        <v>567.4998197000001</v>
      </c>
      <c r="AS855" s="20">
        <v>1226.894</v>
      </c>
      <c r="AT855">
        <v>125</v>
      </c>
      <c r="AU855">
        <v>12</v>
      </c>
      <c r="AV855" t="s">
        <v>1510</v>
      </c>
    </row>
    <row r="856" spans="1:48" hidden="1" x14ac:dyDescent="0.25">
      <c r="A856" t="s">
        <v>1035</v>
      </c>
      <c r="B856" t="s">
        <v>289</v>
      </c>
      <c r="C856" t="s">
        <v>289</v>
      </c>
      <c r="D856" t="s">
        <v>1037</v>
      </c>
      <c r="E856" s="31" t="s">
        <v>1038</v>
      </c>
      <c r="F856">
        <v>2005</v>
      </c>
      <c r="G856" t="s">
        <v>1036</v>
      </c>
      <c r="H856" t="s">
        <v>582</v>
      </c>
      <c r="I856">
        <v>332710</v>
      </c>
      <c r="J856" t="s">
        <v>288</v>
      </c>
      <c r="K856" s="26" t="s">
        <v>458</v>
      </c>
      <c r="L856" t="b">
        <v>1</v>
      </c>
      <c r="M856" s="20" t="s">
        <v>1116</v>
      </c>
      <c r="N856" s="26">
        <v>664</v>
      </c>
      <c r="O856" t="s">
        <v>375</v>
      </c>
      <c r="P856">
        <v>61.102499999999999</v>
      </c>
      <c r="Q856">
        <v>-160.96166669999999</v>
      </c>
      <c r="S856" t="s">
        <v>21</v>
      </c>
      <c r="T856" s="40">
        <v>0.46666666666666673</v>
      </c>
      <c r="U856" s="40">
        <v>0.289325</v>
      </c>
      <c r="V856">
        <v>114.98433333333335</v>
      </c>
      <c r="W856">
        <v>246.39500000000001</v>
      </c>
      <c r="X856">
        <v>82</v>
      </c>
      <c r="Y856">
        <v>206.21673333333337</v>
      </c>
      <c r="Z856">
        <v>441.89300000000003</v>
      </c>
      <c r="AA856">
        <v>10</v>
      </c>
      <c r="AI856">
        <v>40.826000000000001</v>
      </c>
      <c r="AJ856">
        <v>5</v>
      </c>
      <c r="AK856">
        <v>6.9940000000000007</v>
      </c>
      <c r="AL856">
        <v>2</v>
      </c>
      <c r="AM856">
        <v>11.653</v>
      </c>
      <c r="AN856">
        <v>3</v>
      </c>
      <c r="AO856" s="30">
        <v>22.316000000000003</v>
      </c>
      <c r="AP856" s="30">
        <v>47.82</v>
      </c>
      <c r="AQ856" s="30">
        <v>7</v>
      </c>
      <c r="AR856">
        <v>343.51706666666672</v>
      </c>
      <c r="AS856" s="20">
        <v>747.76100000000008</v>
      </c>
      <c r="AT856">
        <v>101</v>
      </c>
      <c r="AU856">
        <v>6</v>
      </c>
      <c r="AV856" t="s">
        <v>1510</v>
      </c>
    </row>
    <row r="857" spans="1:48" hidden="1" x14ac:dyDescent="0.25">
      <c r="A857" t="s">
        <v>875</v>
      </c>
      <c r="B857" t="s">
        <v>291</v>
      </c>
      <c r="C857" t="s">
        <v>291</v>
      </c>
      <c r="D857" t="s">
        <v>877</v>
      </c>
      <c r="E857" s="31" t="s">
        <v>878</v>
      </c>
      <c r="F857">
        <v>2005</v>
      </c>
      <c r="G857" t="s">
        <v>876</v>
      </c>
      <c r="H857">
        <v>19267</v>
      </c>
      <c r="I857">
        <v>332720</v>
      </c>
      <c r="J857" t="s">
        <v>290</v>
      </c>
      <c r="K857" s="26" t="s">
        <v>458</v>
      </c>
      <c r="L857" t="b">
        <v>1</v>
      </c>
      <c r="M857" s="20" t="s">
        <v>1119</v>
      </c>
      <c r="N857" s="26">
        <v>344</v>
      </c>
      <c r="O857" t="s">
        <v>375</v>
      </c>
      <c r="P857">
        <v>60.3430556</v>
      </c>
      <c r="Q857">
        <v>-162.66305560000001</v>
      </c>
      <c r="S857" t="s">
        <v>21</v>
      </c>
      <c r="T857" s="40">
        <v>0.51499999999999979</v>
      </c>
      <c r="U857" s="40">
        <v>0.32954166666666679</v>
      </c>
      <c r="V857">
        <v>196.22941999999989</v>
      </c>
      <c r="W857">
        <v>381.02799999999996</v>
      </c>
      <c r="X857">
        <v>89</v>
      </c>
      <c r="Y857">
        <v>140.78091499999994</v>
      </c>
      <c r="Z857">
        <v>273.36099999999999</v>
      </c>
      <c r="AA857">
        <v>25</v>
      </c>
      <c r="AI857">
        <v>50.593000000000004</v>
      </c>
      <c r="AJ857">
        <v>13</v>
      </c>
      <c r="AK857">
        <v>12.227</v>
      </c>
      <c r="AL857">
        <v>5</v>
      </c>
      <c r="AM857">
        <v>30.954999999999995</v>
      </c>
      <c r="AN857">
        <v>8</v>
      </c>
      <c r="AO857" s="30">
        <v>32.352299999999993</v>
      </c>
      <c r="AP857" s="30">
        <v>62.820000000000007</v>
      </c>
      <c r="AQ857" s="30">
        <v>18</v>
      </c>
      <c r="AR857">
        <v>369.36263499999984</v>
      </c>
      <c r="AS857" s="20">
        <v>748.16399999999999</v>
      </c>
      <c r="AT857">
        <v>127</v>
      </c>
      <c r="AU857">
        <v>12</v>
      </c>
      <c r="AV857" t="s">
        <v>1510</v>
      </c>
    </row>
    <row r="858" spans="1:48" hidden="1" x14ac:dyDescent="0.25">
      <c r="A858" t="s">
        <v>717</v>
      </c>
      <c r="B858" t="s">
        <v>102</v>
      </c>
      <c r="C858" t="s">
        <v>102</v>
      </c>
      <c r="D858" t="s">
        <v>718</v>
      </c>
      <c r="E858" s="31" t="s">
        <v>719</v>
      </c>
      <c r="F858">
        <v>2005</v>
      </c>
      <c r="G858" t="s">
        <v>563</v>
      </c>
      <c r="H858">
        <v>221</v>
      </c>
      <c r="I858">
        <v>331710</v>
      </c>
      <c r="J858" t="s">
        <v>50</v>
      </c>
      <c r="K858" s="26" t="s">
        <v>458</v>
      </c>
      <c r="L858" t="b">
        <v>1</v>
      </c>
      <c r="M858" s="20" t="s">
        <v>1119</v>
      </c>
      <c r="N858" s="26">
        <v>169</v>
      </c>
      <c r="O858" t="s">
        <v>375</v>
      </c>
      <c r="P858">
        <v>60.585555599999999</v>
      </c>
      <c r="Q858">
        <v>-165.25583330000001</v>
      </c>
      <c r="S858" t="s">
        <v>21</v>
      </c>
      <c r="T858" s="40">
        <v>0.43329999999999985</v>
      </c>
      <c r="U858" s="40">
        <v>0.25733333333333336</v>
      </c>
      <c r="V858">
        <v>176.64341099999996</v>
      </c>
      <c r="W858">
        <v>407.67000000000007</v>
      </c>
      <c r="X858">
        <v>99</v>
      </c>
      <c r="Y858">
        <v>124.94812119999995</v>
      </c>
      <c r="Z858">
        <v>288.36399999999998</v>
      </c>
      <c r="AA858">
        <v>14</v>
      </c>
      <c r="AI858">
        <v>75.113</v>
      </c>
      <c r="AJ858">
        <v>11</v>
      </c>
      <c r="AK858">
        <v>19.662999999999997</v>
      </c>
      <c r="AL858">
        <v>3</v>
      </c>
      <c r="AM858">
        <v>0</v>
      </c>
      <c r="AN858">
        <v>0</v>
      </c>
      <c r="AO858" s="30">
        <v>41.066440799999981</v>
      </c>
      <c r="AP858" s="30">
        <v>94.775999999999996</v>
      </c>
      <c r="AQ858" s="30">
        <v>14</v>
      </c>
      <c r="AR858">
        <v>342.65797299999986</v>
      </c>
      <c r="AS858" s="20">
        <v>790.81000000000006</v>
      </c>
      <c r="AT858">
        <v>124</v>
      </c>
      <c r="AU858">
        <v>12</v>
      </c>
      <c r="AV858" t="s">
        <v>1510</v>
      </c>
    </row>
    <row r="859" spans="1:48" hidden="1" x14ac:dyDescent="0.25">
      <c r="A859" t="s">
        <v>1073</v>
      </c>
      <c r="B859" t="s">
        <v>293</v>
      </c>
      <c r="C859" t="s">
        <v>293</v>
      </c>
      <c r="D859" t="s">
        <v>1075</v>
      </c>
      <c r="E859" s="31" t="s">
        <v>1076</v>
      </c>
      <c r="F859">
        <v>2005</v>
      </c>
      <c r="G859" t="s">
        <v>1074</v>
      </c>
      <c r="H859" t="s">
        <v>582</v>
      </c>
      <c r="I859">
        <v>332730</v>
      </c>
      <c r="J859" t="s">
        <v>292</v>
      </c>
      <c r="K859" s="26" t="s">
        <v>458</v>
      </c>
      <c r="L859" t="b">
        <v>1</v>
      </c>
      <c r="M859" s="20" t="s">
        <v>1116</v>
      </c>
      <c r="N859" s="26">
        <v>729</v>
      </c>
      <c r="O859" t="s">
        <v>375</v>
      </c>
      <c r="P859">
        <v>59.079166700000002</v>
      </c>
      <c r="Q859">
        <v>-160.27500000000001</v>
      </c>
      <c r="S859" t="s">
        <v>21</v>
      </c>
      <c r="T859" s="40">
        <v>0.5</v>
      </c>
      <c r="U859" s="40">
        <v>0.28486666666666677</v>
      </c>
      <c r="V859">
        <v>45.8155</v>
      </c>
      <c r="W859">
        <v>91.631</v>
      </c>
      <c r="X859">
        <v>29</v>
      </c>
      <c r="Y859">
        <v>4.7850000000000001</v>
      </c>
      <c r="Z859">
        <v>9.57</v>
      </c>
      <c r="AA859">
        <v>3</v>
      </c>
      <c r="AI859">
        <v>29.605999999999995</v>
      </c>
      <c r="AJ859">
        <v>5</v>
      </c>
      <c r="AK859">
        <v>11.387</v>
      </c>
      <c r="AL859">
        <v>4</v>
      </c>
      <c r="AM859">
        <v>4.181</v>
      </c>
      <c r="AN859">
        <v>3</v>
      </c>
      <c r="AO859" s="30">
        <v>20.496499999999997</v>
      </c>
      <c r="AP859" s="30">
        <v>40.992999999999995</v>
      </c>
      <c r="AQ859" s="30">
        <v>9</v>
      </c>
      <c r="AR859">
        <v>71.096999999999994</v>
      </c>
      <c r="AS859" s="20">
        <v>146.375</v>
      </c>
      <c r="AT859">
        <v>43</v>
      </c>
      <c r="AU859">
        <v>12</v>
      </c>
      <c r="AV859" t="s">
        <v>1510</v>
      </c>
    </row>
    <row r="860" spans="1:48" hidden="1" x14ac:dyDescent="0.25">
      <c r="A860" t="s">
        <v>1077</v>
      </c>
      <c r="B860" t="s">
        <v>297</v>
      </c>
      <c r="C860" t="s">
        <v>297</v>
      </c>
      <c r="D860" t="s">
        <v>1079</v>
      </c>
      <c r="E860" s="31" t="s">
        <v>1080</v>
      </c>
      <c r="F860">
        <v>2005</v>
      </c>
      <c r="G860" t="s">
        <v>1078</v>
      </c>
      <c r="H860">
        <v>40548</v>
      </c>
      <c r="I860">
        <v>332850</v>
      </c>
      <c r="J860" t="s">
        <v>296</v>
      </c>
      <c r="K860" s="26" t="s">
        <v>458</v>
      </c>
      <c r="L860" t="b">
        <v>1</v>
      </c>
      <c r="M860" s="20" t="s">
        <v>1119</v>
      </c>
      <c r="N860" s="26">
        <v>741</v>
      </c>
      <c r="O860" t="s">
        <v>375</v>
      </c>
      <c r="P860">
        <v>63.873055600000001</v>
      </c>
      <c r="Q860">
        <v>-160.78805560000001</v>
      </c>
      <c r="S860" t="s">
        <v>21</v>
      </c>
      <c r="T860" s="40">
        <v>0.29600000000000004</v>
      </c>
      <c r="U860" s="40">
        <v>0.18253333333333333</v>
      </c>
      <c r="V860">
        <v>456.20260000000002</v>
      </c>
      <c r="W860">
        <v>1541.2249999999999</v>
      </c>
      <c r="X860">
        <v>268</v>
      </c>
      <c r="Y860">
        <v>471.25538400000011</v>
      </c>
      <c r="Z860">
        <v>1592.0790000000002</v>
      </c>
      <c r="AA860">
        <v>44</v>
      </c>
      <c r="AI860">
        <v>427.97800000000007</v>
      </c>
      <c r="AJ860">
        <v>15</v>
      </c>
      <c r="AK860">
        <v>264.92400000000004</v>
      </c>
      <c r="AL860">
        <v>14</v>
      </c>
      <c r="AM860">
        <v>0</v>
      </c>
      <c r="AN860">
        <v>1</v>
      </c>
      <c r="AO860" s="30">
        <v>205.09899200000004</v>
      </c>
      <c r="AP860" s="30">
        <v>692.90200000000004</v>
      </c>
      <c r="AQ860" s="30">
        <v>29</v>
      </c>
      <c r="AR860">
        <v>1132.5569760000001</v>
      </c>
      <c r="AS860" s="20">
        <v>3826.2060000000001</v>
      </c>
      <c r="AT860">
        <v>341</v>
      </c>
      <c r="AU860">
        <v>12</v>
      </c>
      <c r="AV860" t="s">
        <v>1510</v>
      </c>
    </row>
    <row r="861" spans="1:48" hidden="1" x14ac:dyDescent="0.25">
      <c r="A861" t="s">
        <v>542</v>
      </c>
      <c r="B861" t="s">
        <v>299</v>
      </c>
      <c r="C861" t="s">
        <v>299</v>
      </c>
      <c r="D861" t="s">
        <v>544</v>
      </c>
      <c r="E861" s="31" t="s">
        <v>545</v>
      </c>
      <c r="F861">
        <v>2005</v>
      </c>
      <c r="G861" t="s">
        <v>543</v>
      </c>
      <c r="H861">
        <v>19454</v>
      </c>
      <c r="I861">
        <v>332860</v>
      </c>
      <c r="J861" t="s">
        <v>298</v>
      </c>
      <c r="K861" s="26" t="s">
        <v>458</v>
      </c>
      <c r="L861" t="b">
        <v>1</v>
      </c>
      <c r="M861" s="20" t="s">
        <v>1118</v>
      </c>
      <c r="N861" s="26">
        <v>106</v>
      </c>
      <c r="O861" t="s">
        <v>375</v>
      </c>
      <c r="P861">
        <v>53.873611099999998</v>
      </c>
      <c r="Q861">
        <v>-166.53666670000001</v>
      </c>
      <c r="S861" t="s">
        <v>21</v>
      </c>
      <c r="T861" s="40">
        <v>0.30017499999999997</v>
      </c>
      <c r="U861" s="40">
        <v>0.22536666666666663</v>
      </c>
      <c r="V861">
        <v>1240.5737461250001</v>
      </c>
      <c r="W861">
        <v>4132.8350000000009</v>
      </c>
      <c r="X861">
        <v>684</v>
      </c>
      <c r="Y861">
        <v>7851.9254195499998</v>
      </c>
      <c r="Z861">
        <v>26157.826000000001</v>
      </c>
      <c r="AA861">
        <v>172</v>
      </c>
      <c r="AI861">
        <v>3276.1460000000002</v>
      </c>
      <c r="AJ861">
        <v>55</v>
      </c>
      <c r="AK861">
        <v>441.28600000000006</v>
      </c>
      <c r="AL861">
        <v>19</v>
      </c>
      <c r="AM861">
        <v>0</v>
      </c>
      <c r="AN861">
        <v>0</v>
      </c>
      <c r="AO861" s="30">
        <v>1115.8801506</v>
      </c>
      <c r="AP861" s="30">
        <v>3717.4320000000002</v>
      </c>
      <c r="AQ861" s="30">
        <v>74</v>
      </c>
      <c r="AR861">
        <v>10208.379316275001</v>
      </c>
      <c r="AS861" s="20">
        <v>34008.093000000008</v>
      </c>
      <c r="AT861">
        <v>929</v>
      </c>
      <c r="AU861">
        <v>12</v>
      </c>
      <c r="AV861" t="s">
        <v>1510</v>
      </c>
    </row>
    <row r="862" spans="1:48" hidden="1" x14ac:dyDescent="0.25">
      <c r="A862" t="s">
        <v>777</v>
      </c>
      <c r="B862" t="s">
        <v>242</v>
      </c>
      <c r="C862" t="s">
        <v>242</v>
      </c>
      <c r="D862" t="s">
        <v>778</v>
      </c>
      <c r="E862" s="31" t="s">
        <v>779</v>
      </c>
      <c r="F862">
        <v>2005</v>
      </c>
      <c r="G862" t="s">
        <v>759</v>
      </c>
      <c r="H862">
        <v>26616</v>
      </c>
      <c r="I862">
        <v>332410</v>
      </c>
      <c r="J862" t="s">
        <v>235</v>
      </c>
      <c r="K862" s="26" t="s">
        <v>458</v>
      </c>
      <c r="L862" t="b">
        <v>1</v>
      </c>
      <c r="M862" s="20" t="s">
        <v>1118</v>
      </c>
      <c r="N862" s="26">
        <v>254</v>
      </c>
      <c r="O862" t="s">
        <v>375</v>
      </c>
      <c r="P862">
        <v>70.636944400000004</v>
      </c>
      <c r="Q862">
        <v>-160.03833330000001</v>
      </c>
      <c r="S862" t="s">
        <v>21</v>
      </c>
      <c r="T862" s="40">
        <v>0.14999999999999997</v>
      </c>
      <c r="U862" s="40">
        <v>0.12847499999999998</v>
      </c>
      <c r="V862">
        <v>124.58039999999998</v>
      </c>
      <c r="W862">
        <v>830.53600000000006</v>
      </c>
      <c r="X862">
        <v>124</v>
      </c>
      <c r="Y862">
        <v>478.58789999999993</v>
      </c>
      <c r="Z862">
        <v>3190.5860000000002</v>
      </c>
      <c r="AA862">
        <v>44</v>
      </c>
      <c r="AI862">
        <v>31.874999999999996</v>
      </c>
      <c r="AJ862">
        <v>5</v>
      </c>
      <c r="AK862">
        <v>58.809999999999995</v>
      </c>
      <c r="AL862">
        <v>4</v>
      </c>
      <c r="AM862">
        <v>329.46599999999995</v>
      </c>
      <c r="AN862">
        <v>39</v>
      </c>
      <c r="AO862" s="30">
        <v>13.602749999999995</v>
      </c>
      <c r="AP862" s="30">
        <v>90.684999999999988</v>
      </c>
      <c r="AQ862" s="30">
        <v>9</v>
      </c>
      <c r="AR862">
        <v>616.77104999999995</v>
      </c>
      <c r="AS862" s="20">
        <v>4441.2729999999992</v>
      </c>
      <c r="AT862">
        <v>212</v>
      </c>
      <c r="AU862">
        <v>12</v>
      </c>
      <c r="AV862" t="s">
        <v>1510</v>
      </c>
    </row>
    <row r="863" spans="1:48" hidden="1" x14ac:dyDescent="0.25">
      <c r="A863" t="s">
        <v>724</v>
      </c>
      <c r="B863" t="s">
        <v>103</v>
      </c>
      <c r="C863" t="s">
        <v>103</v>
      </c>
      <c r="D863" t="s">
        <v>725</v>
      </c>
      <c r="E863" s="31" t="s">
        <v>726</v>
      </c>
      <c r="F863">
        <v>2005</v>
      </c>
      <c r="G863" t="s">
        <v>563</v>
      </c>
      <c r="H863">
        <v>221</v>
      </c>
      <c r="I863">
        <v>331730</v>
      </c>
      <c r="J863" t="s">
        <v>50</v>
      </c>
      <c r="K863" s="26" t="s">
        <v>458</v>
      </c>
      <c r="L863" t="b">
        <v>1</v>
      </c>
      <c r="M863" s="20" t="s">
        <v>1119</v>
      </c>
      <c r="N863" s="26">
        <v>169</v>
      </c>
      <c r="O863" t="s">
        <v>375</v>
      </c>
      <c r="P863">
        <v>65.609166700000003</v>
      </c>
      <c r="Q863">
        <v>-168.08750000000001</v>
      </c>
      <c r="S863" t="s">
        <v>21</v>
      </c>
      <c r="T863" s="40">
        <v>0.47530833333333344</v>
      </c>
      <c r="U863" s="40">
        <v>0.27024999999999993</v>
      </c>
      <c r="V863">
        <v>109.08136126666669</v>
      </c>
      <c r="W863">
        <v>229.49600000000001</v>
      </c>
      <c r="X863">
        <v>58</v>
      </c>
      <c r="Y863">
        <v>95.103969108333374</v>
      </c>
      <c r="Z863">
        <v>200.08900000000003</v>
      </c>
      <c r="AA863">
        <v>9</v>
      </c>
      <c r="AI863">
        <v>95.085000000000008</v>
      </c>
      <c r="AJ863">
        <v>7</v>
      </c>
      <c r="AK863">
        <v>11.931000000000003</v>
      </c>
      <c r="AL863">
        <v>3</v>
      </c>
      <c r="AM863">
        <v>0</v>
      </c>
      <c r="AN863">
        <v>0</v>
      </c>
      <c r="AO863" s="30">
        <v>50.865596600000018</v>
      </c>
      <c r="AP863" s="30">
        <v>107.01600000000001</v>
      </c>
      <c r="AQ863" s="30">
        <v>10</v>
      </c>
      <c r="AR863">
        <v>255.0509269750001</v>
      </c>
      <c r="AS863" s="20">
        <v>536.60099999999989</v>
      </c>
      <c r="AT863">
        <v>76</v>
      </c>
      <c r="AU863">
        <v>12</v>
      </c>
      <c r="AV863" t="s">
        <v>1510</v>
      </c>
    </row>
    <row r="864" spans="1:48" hidden="1" x14ac:dyDescent="0.25">
      <c r="A864" t="s">
        <v>444</v>
      </c>
      <c r="B864" t="s">
        <v>49</v>
      </c>
      <c r="C864" s="19" t="s">
        <v>49</v>
      </c>
      <c r="D864" t="s">
        <v>445</v>
      </c>
      <c r="E864" t="s">
        <v>446</v>
      </c>
      <c r="F864" s="19">
        <v>2005</v>
      </c>
      <c r="G864" s="19" t="s">
        <v>380</v>
      </c>
      <c r="H864" s="19">
        <v>219</v>
      </c>
      <c r="I864" s="19">
        <v>331230</v>
      </c>
      <c r="J864" t="s">
        <v>30</v>
      </c>
      <c r="K864" s="19" t="s">
        <v>374</v>
      </c>
      <c r="L864" s="20" t="b">
        <v>1</v>
      </c>
      <c r="M864" s="20" t="s">
        <v>1116</v>
      </c>
      <c r="N864" s="19">
        <v>2</v>
      </c>
      <c r="O864" s="19" t="s">
        <v>375</v>
      </c>
      <c r="P864" s="20">
        <v>56.115277800000001</v>
      </c>
      <c r="Q864" s="20">
        <v>-133.12083329999999</v>
      </c>
      <c r="R864" s="19"/>
      <c r="S864" s="19" t="s">
        <v>21</v>
      </c>
      <c r="T864" s="37">
        <v>0.40190833333333331</v>
      </c>
      <c r="U864" s="37">
        <v>0.22022499999999998</v>
      </c>
      <c r="V864" s="20">
        <v>78.308623483333335</v>
      </c>
      <c r="W864" s="20">
        <v>194.84200000000001</v>
      </c>
      <c r="X864" s="20">
        <v>56</v>
      </c>
      <c r="Y864" s="20">
        <v>39.167172808333333</v>
      </c>
      <c r="Z864" s="20">
        <v>97.453000000000003</v>
      </c>
      <c r="AA864" s="20">
        <v>10</v>
      </c>
      <c r="AB864" s="20"/>
      <c r="AC864" s="20"/>
      <c r="AD864" s="20"/>
      <c r="AE864" s="20"/>
      <c r="AF864" s="20"/>
      <c r="AG864" s="20"/>
      <c r="AH864" s="20"/>
      <c r="AI864" s="20">
        <v>1.1179999999999999</v>
      </c>
      <c r="AJ864" s="20">
        <v>1</v>
      </c>
      <c r="AK864" s="20">
        <v>16.134</v>
      </c>
      <c r="AL864" s="20">
        <v>2</v>
      </c>
      <c r="AM864" s="20">
        <v>0</v>
      </c>
      <c r="AN864" s="20">
        <v>0</v>
      </c>
      <c r="AO864" s="30">
        <v>6.933722566666666</v>
      </c>
      <c r="AP864" s="30">
        <v>17.251999999999999</v>
      </c>
      <c r="AQ864" s="30">
        <v>3</v>
      </c>
      <c r="AR864" s="20">
        <v>124.40951885833334</v>
      </c>
      <c r="AS864" s="20">
        <v>309.54700000000003</v>
      </c>
      <c r="AT864" s="20">
        <v>69</v>
      </c>
      <c r="AU864">
        <v>10</v>
      </c>
      <c r="AV864" t="s">
        <v>1510</v>
      </c>
    </row>
    <row r="865" spans="1:48" hidden="1" x14ac:dyDescent="0.25">
      <c r="A865" t="s">
        <v>758</v>
      </c>
      <c r="B865" t="s">
        <v>236</v>
      </c>
      <c r="C865" s="19" t="s">
        <v>236</v>
      </c>
      <c r="D865" s="19" t="s">
        <v>760</v>
      </c>
      <c r="E865" s="21" t="s">
        <v>761</v>
      </c>
      <c r="F865" s="19">
        <v>2005</v>
      </c>
      <c r="G865" s="19" t="s">
        <v>759</v>
      </c>
      <c r="H865" s="19">
        <v>26616</v>
      </c>
      <c r="I865" s="19">
        <v>332350</v>
      </c>
      <c r="J865" t="s">
        <v>235</v>
      </c>
      <c r="K865" s="19" t="s">
        <v>458</v>
      </c>
      <c r="L865" s="20" t="b">
        <v>1</v>
      </c>
      <c r="M865" s="20" t="s">
        <v>1118</v>
      </c>
      <c r="N865" s="19">
        <v>254</v>
      </c>
      <c r="O865" s="19" t="s">
        <v>375</v>
      </c>
      <c r="P865" s="20">
        <v>68.143333299999995</v>
      </c>
      <c r="Q865" s="20">
        <v>-151.7358333</v>
      </c>
      <c r="R865" s="19"/>
      <c r="S865" s="19" t="s">
        <v>21</v>
      </c>
      <c r="T865" s="37">
        <v>0.14999999999999997</v>
      </c>
      <c r="U865" s="37">
        <v>0.12847499999999998</v>
      </c>
      <c r="V865" s="20">
        <v>77.994899999999987</v>
      </c>
      <c r="W865" s="20">
        <v>519.96600000000001</v>
      </c>
      <c r="X865" s="20">
        <v>84</v>
      </c>
      <c r="Y865" s="20">
        <v>398.1644999999998</v>
      </c>
      <c r="Z865" s="20">
        <v>2654.4299999999994</v>
      </c>
      <c r="AA865" s="20">
        <v>44</v>
      </c>
      <c r="AB865" s="20"/>
      <c r="AC865" s="20"/>
      <c r="AD865" s="20"/>
      <c r="AE865" s="20"/>
      <c r="AF865" s="20"/>
      <c r="AG865" s="20"/>
      <c r="AH865" s="20"/>
      <c r="AI865" s="20">
        <v>22.205999999999996</v>
      </c>
      <c r="AJ865" s="20">
        <v>4</v>
      </c>
      <c r="AK865" s="20">
        <v>22.515999999999998</v>
      </c>
      <c r="AL865" s="20">
        <v>3</v>
      </c>
      <c r="AM865" s="20">
        <v>250.739</v>
      </c>
      <c r="AN865" s="20">
        <v>22</v>
      </c>
      <c r="AO865" s="30">
        <v>6.7082999999999977</v>
      </c>
      <c r="AP865" s="30">
        <v>44.721999999999994</v>
      </c>
      <c r="AQ865" s="30">
        <v>7</v>
      </c>
      <c r="AR865" s="20">
        <v>482.86769999999979</v>
      </c>
      <c r="AS865" s="20">
        <v>3469.8570000000004</v>
      </c>
      <c r="AT865" s="20">
        <v>152</v>
      </c>
      <c r="AU865">
        <v>1</v>
      </c>
      <c r="AV865" t="s">
        <v>1510</v>
      </c>
    </row>
    <row r="866" spans="1:48" hidden="1" x14ac:dyDescent="0.25">
      <c r="A866" t="s">
        <v>946</v>
      </c>
      <c r="B866" t="s">
        <v>305</v>
      </c>
      <c r="C866" s="19" t="s">
        <v>305</v>
      </c>
      <c r="D866" s="19" t="s">
        <v>948</v>
      </c>
      <c r="E866" s="21" t="s">
        <v>949</v>
      </c>
      <c r="F866" s="19">
        <v>2005</v>
      </c>
      <c r="G866" s="19" t="s">
        <v>947</v>
      </c>
      <c r="H866" s="19">
        <v>20535</v>
      </c>
      <c r="I866" s="19">
        <v>332890</v>
      </c>
      <c r="J866" t="s">
        <v>304</v>
      </c>
      <c r="K866" s="19" t="s">
        <v>458</v>
      </c>
      <c r="L866" s="20" t="b">
        <v>1</v>
      </c>
      <c r="M866" s="20" t="s">
        <v>1118</v>
      </c>
      <c r="N866" s="19">
        <v>409</v>
      </c>
      <c r="O866" s="19" t="s">
        <v>375</v>
      </c>
      <c r="P866" s="20">
        <v>64.681388900000002</v>
      </c>
      <c r="Q866" s="20">
        <v>-163.40555560000001</v>
      </c>
      <c r="R866" s="19"/>
      <c r="S866" s="19" t="s">
        <v>21</v>
      </c>
      <c r="T866" s="37">
        <v>0.48000000000000015</v>
      </c>
      <c r="U866" s="37">
        <v>0.27079166666666665</v>
      </c>
      <c r="V866" s="22">
        <v>131.29488000000003</v>
      </c>
      <c r="W866" s="22">
        <v>273.53100000000001</v>
      </c>
      <c r="X866" s="22">
        <v>72</v>
      </c>
      <c r="Y866" s="20">
        <v>113.83296000000003</v>
      </c>
      <c r="Z866" s="20">
        <v>237.15199999999999</v>
      </c>
      <c r="AA866" s="20">
        <v>16</v>
      </c>
      <c r="AB866" s="22"/>
      <c r="AC866" s="22"/>
      <c r="AD866" s="22"/>
      <c r="AE866" s="22"/>
      <c r="AF866" s="22"/>
      <c r="AG866" s="22"/>
      <c r="AH866" s="22"/>
      <c r="AI866" s="22">
        <v>163.29300000000001</v>
      </c>
      <c r="AJ866" s="22">
        <v>11</v>
      </c>
      <c r="AK866" s="22">
        <v>22.990000000000002</v>
      </c>
      <c r="AL866" s="22">
        <v>3</v>
      </c>
      <c r="AM866" s="22">
        <v>0</v>
      </c>
      <c r="AN866" s="22">
        <v>0</v>
      </c>
      <c r="AO866" s="30">
        <v>89.415840000000031</v>
      </c>
      <c r="AP866" s="30">
        <v>186.28300000000002</v>
      </c>
      <c r="AQ866" s="30">
        <v>14</v>
      </c>
      <c r="AR866" s="20">
        <v>334.54368000000011</v>
      </c>
      <c r="AS866" s="20">
        <v>696.96600000000001</v>
      </c>
      <c r="AT866" s="20">
        <v>101</v>
      </c>
      <c r="AU866">
        <v>12</v>
      </c>
      <c r="AV866" t="s">
        <v>1510</v>
      </c>
    </row>
    <row r="867" spans="1:48" hidden="1" x14ac:dyDescent="0.25">
      <c r="A867" t="s">
        <v>500</v>
      </c>
      <c r="B867" t="s">
        <v>309</v>
      </c>
      <c r="C867" t="s">
        <v>309</v>
      </c>
      <c r="D867" t="s">
        <v>502</v>
      </c>
      <c r="E867" s="31" t="s">
        <v>503</v>
      </c>
      <c r="F867">
        <v>2005</v>
      </c>
      <c r="G867" t="s">
        <v>501</v>
      </c>
      <c r="H867">
        <v>30150</v>
      </c>
      <c r="I867">
        <v>332900</v>
      </c>
      <c r="J867" t="s">
        <v>308</v>
      </c>
      <c r="K867" s="26" t="s">
        <v>374</v>
      </c>
      <c r="L867" t="b">
        <v>1</v>
      </c>
      <c r="M867" s="20" t="s">
        <v>1118</v>
      </c>
      <c r="N867" s="26">
        <v>53</v>
      </c>
      <c r="O867" t="s">
        <v>489</v>
      </c>
      <c r="P867">
        <v>59.546944400000001</v>
      </c>
      <c r="Q867">
        <v>-139.7272222</v>
      </c>
      <c r="S867" t="s">
        <v>21</v>
      </c>
      <c r="T867" s="40">
        <v>0.36109999999999992</v>
      </c>
      <c r="U867" s="40">
        <v>0.24405833333333329</v>
      </c>
      <c r="V867">
        <v>583.65098539999985</v>
      </c>
      <c r="W867">
        <v>1616.3140000000001</v>
      </c>
      <c r="X867">
        <v>293</v>
      </c>
      <c r="Y867">
        <v>1174.2899779999996</v>
      </c>
      <c r="Z867">
        <v>3251.9799999999996</v>
      </c>
      <c r="AA867">
        <v>81</v>
      </c>
      <c r="AI867">
        <v>465.61200000000008</v>
      </c>
      <c r="AJ867">
        <v>24</v>
      </c>
      <c r="AK867">
        <v>592.15800000000013</v>
      </c>
      <c r="AL867">
        <v>34</v>
      </c>
      <c r="AM867">
        <v>0</v>
      </c>
      <c r="AN867">
        <v>0</v>
      </c>
      <c r="AO867" s="30">
        <v>381.96074699999997</v>
      </c>
      <c r="AP867" s="30">
        <v>1057.7700000000002</v>
      </c>
      <c r="AQ867" s="30">
        <v>58</v>
      </c>
      <c r="AR867">
        <v>2139.9017103999995</v>
      </c>
      <c r="AS867" s="20">
        <v>5926.0640000000003</v>
      </c>
      <c r="AT867">
        <v>431</v>
      </c>
      <c r="AU867">
        <v>11</v>
      </c>
      <c r="AV867" t="s">
        <v>1510</v>
      </c>
    </row>
    <row r="868" spans="1:48" hidden="1" x14ac:dyDescent="0.25">
      <c r="A868" t="s">
        <v>742</v>
      </c>
      <c r="B868" t="s">
        <v>172</v>
      </c>
      <c r="C868" t="s">
        <v>172</v>
      </c>
      <c r="D868" t="s">
        <v>744</v>
      </c>
      <c r="E868" s="31" t="s">
        <v>745</v>
      </c>
      <c r="F868">
        <v>2005</v>
      </c>
      <c r="G868" t="s">
        <v>743</v>
      </c>
      <c r="H868">
        <v>18963</v>
      </c>
      <c r="I868">
        <v>332650</v>
      </c>
      <c r="J868" t="s">
        <v>171</v>
      </c>
      <c r="K868" s="26" t="s">
        <v>458</v>
      </c>
      <c r="L868" t="b">
        <v>1</v>
      </c>
      <c r="M868" s="20" t="s">
        <v>1119</v>
      </c>
      <c r="N868" s="26">
        <v>240</v>
      </c>
      <c r="O868" t="s">
        <v>375</v>
      </c>
      <c r="P868">
        <v>57.503333300000001</v>
      </c>
      <c r="Q868">
        <v>-134.58388890000001</v>
      </c>
      <c r="S868" t="s">
        <v>21</v>
      </c>
      <c r="T868" s="40">
        <v>0.40354166666666669</v>
      </c>
      <c r="U868" s="40">
        <v>0.20872499999999997</v>
      </c>
      <c r="V868">
        <v>392.89502687499999</v>
      </c>
      <c r="W868">
        <v>973.61699999999985</v>
      </c>
      <c r="X868">
        <v>192</v>
      </c>
      <c r="Y868">
        <v>208.16858291666665</v>
      </c>
      <c r="Z868">
        <v>515.85399999999993</v>
      </c>
      <c r="AA868">
        <v>24</v>
      </c>
      <c r="AI868">
        <v>186.61500000000001</v>
      </c>
      <c r="AJ868">
        <v>8</v>
      </c>
      <c r="AK868">
        <v>24.422000000000001</v>
      </c>
      <c r="AL868">
        <v>6</v>
      </c>
      <c r="AM868">
        <v>0</v>
      </c>
      <c r="AN868">
        <v>0</v>
      </c>
      <c r="AO868" s="30">
        <v>85.162222708333346</v>
      </c>
      <c r="AP868" s="30">
        <v>211.03700000000001</v>
      </c>
      <c r="AQ868" s="30">
        <v>14</v>
      </c>
      <c r="AR868">
        <v>686.22583250000002</v>
      </c>
      <c r="AS868" s="20">
        <v>1700.508</v>
      </c>
      <c r="AT868">
        <v>228</v>
      </c>
      <c r="AU868">
        <v>12</v>
      </c>
      <c r="AV868" t="s">
        <v>1510</v>
      </c>
    </row>
    <row r="869" spans="1:48" hidden="1" x14ac:dyDescent="0.25">
      <c r="A869" t="s">
        <v>447</v>
      </c>
      <c r="B869" t="s">
        <v>110</v>
      </c>
      <c r="C869" t="s">
        <v>110</v>
      </c>
      <c r="D869" t="s">
        <v>449</v>
      </c>
      <c r="E869" s="31" t="s">
        <v>450</v>
      </c>
      <c r="F869">
        <v>2005</v>
      </c>
      <c r="G869" t="s">
        <v>448</v>
      </c>
      <c r="H869">
        <v>4959</v>
      </c>
      <c r="I869">
        <v>331760</v>
      </c>
      <c r="J869" t="s">
        <v>109</v>
      </c>
      <c r="K869" s="26" t="s">
        <v>374</v>
      </c>
      <c r="L869" t="b">
        <v>1</v>
      </c>
      <c r="M869" s="20" t="s">
        <v>1116</v>
      </c>
      <c r="N869" s="26">
        <v>5</v>
      </c>
      <c r="O869" t="s">
        <v>375</v>
      </c>
      <c r="P869">
        <v>61.578333299999997</v>
      </c>
      <c r="Q869">
        <v>-159.52222219999999</v>
      </c>
      <c r="S869" t="s">
        <v>21</v>
      </c>
      <c r="T869" s="40">
        <v>0.53488333333333327</v>
      </c>
      <c r="U869" s="40">
        <v>0.30994166666666656</v>
      </c>
      <c r="V869">
        <v>490.6966211666666</v>
      </c>
      <c r="W869">
        <v>917.39</v>
      </c>
      <c r="X869">
        <v>183</v>
      </c>
      <c r="Y869">
        <v>373.77540356666663</v>
      </c>
      <c r="Z869">
        <v>698.798</v>
      </c>
      <c r="AA869">
        <v>30</v>
      </c>
      <c r="AI869">
        <v>56.762999999999998</v>
      </c>
      <c r="AJ869">
        <v>11</v>
      </c>
      <c r="AK869">
        <v>474.28500000000003</v>
      </c>
      <c r="AL869">
        <v>7</v>
      </c>
      <c r="AM869">
        <v>68.933999999999997</v>
      </c>
      <c r="AN869">
        <v>1</v>
      </c>
      <c r="AO869" s="30">
        <v>284.04872439999997</v>
      </c>
      <c r="AP869" s="30">
        <v>531.048</v>
      </c>
      <c r="AQ869" s="30">
        <v>18</v>
      </c>
      <c r="AR869">
        <v>1148.5207491333331</v>
      </c>
      <c r="AS869" s="20">
        <v>2216.17</v>
      </c>
      <c r="AT869">
        <v>231</v>
      </c>
      <c r="AU869">
        <v>12</v>
      </c>
      <c r="AV869" t="s">
        <v>1510</v>
      </c>
    </row>
    <row r="870" spans="1:48" hidden="1" x14ac:dyDescent="0.25">
      <c r="A870" t="s">
        <v>569</v>
      </c>
      <c r="B870" t="s">
        <v>53</v>
      </c>
      <c r="C870" t="s">
        <v>53</v>
      </c>
      <c r="D870" t="s">
        <v>570</v>
      </c>
      <c r="E870" s="31" t="s">
        <v>571</v>
      </c>
      <c r="F870">
        <v>2005</v>
      </c>
      <c r="G870" t="s">
        <v>563</v>
      </c>
      <c r="H870">
        <v>221</v>
      </c>
      <c r="I870">
        <v>331260</v>
      </c>
      <c r="J870" t="s">
        <v>50</v>
      </c>
      <c r="K870" s="26" t="s">
        <v>458</v>
      </c>
      <c r="L870" t="b">
        <v>1</v>
      </c>
      <c r="M870" s="20" t="s">
        <v>1119</v>
      </c>
      <c r="N870" s="26">
        <v>169</v>
      </c>
      <c r="O870" t="s">
        <v>375</v>
      </c>
      <c r="P870">
        <v>62.656111099999997</v>
      </c>
      <c r="Q870">
        <v>-160.2066667</v>
      </c>
      <c r="S870" t="s">
        <v>21</v>
      </c>
      <c r="T870" s="40">
        <v>0.47483333333333338</v>
      </c>
      <c r="U870" s="40">
        <v>0.26987499999999992</v>
      </c>
      <c r="V870">
        <v>85.504662833333342</v>
      </c>
      <c r="W870">
        <v>180.07300000000001</v>
      </c>
      <c r="X870">
        <v>62</v>
      </c>
      <c r="Y870">
        <v>58.872685666666669</v>
      </c>
      <c r="Z870">
        <v>123.98599999999999</v>
      </c>
      <c r="AA870">
        <v>10</v>
      </c>
      <c r="AI870">
        <v>63.919999999999987</v>
      </c>
      <c r="AJ870">
        <v>9</v>
      </c>
      <c r="AK870">
        <v>66.144000000000005</v>
      </c>
      <c r="AL870">
        <v>7</v>
      </c>
      <c r="AM870">
        <v>0</v>
      </c>
      <c r="AN870">
        <v>0</v>
      </c>
      <c r="AO870" s="30">
        <v>61.758722666666671</v>
      </c>
      <c r="AP870" s="30">
        <v>130.06399999999999</v>
      </c>
      <c r="AQ870" s="30">
        <v>16</v>
      </c>
      <c r="AR870">
        <v>206.13607116666668</v>
      </c>
      <c r="AS870" s="20">
        <v>434.12299999999999</v>
      </c>
      <c r="AT870">
        <v>86</v>
      </c>
      <c r="AU870">
        <v>12</v>
      </c>
      <c r="AV870" t="s">
        <v>1510</v>
      </c>
    </row>
    <row r="871" spans="1:48" hidden="1" x14ac:dyDescent="0.25">
      <c r="A871" t="s">
        <v>807</v>
      </c>
      <c r="B871" t="s">
        <v>114</v>
      </c>
      <c r="C871" t="s">
        <v>114</v>
      </c>
      <c r="D871" t="s">
        <v>810</v>
      </c>
      <c r="E871" s="31" t="s">
        <v>811</v>
      </c>
      <c r="F871">
        <v>2005</v>
      </c>
      <c r="G871" t="s">
        <v>808</v>
      </c>
      <c r="H871">
        <v>653</v>
      </c>
      <c r="I871">
        <v>331750</v>
      </c>
      <c r="J871" t="s">
        <v>809</v>
      </c>
      <c r="K871" s="26" t="s">
        <v>458</v>
      </c>
      <c r="L871" t="b">
        <v>1</v>
      </c>
      <c r="M871" s="20" t="s">
        <v>1116</v>
      </c>
      <c r="N871" s="26">
        <v>291</v>
      </c>
      <c r="O871" t="s">
        <v>489</v>
      </c>
      <c r="P871">
        <v>52.196111100000003</v>
      </c>
      <c r="Q871">
        <v>-174.2005556</v>
      </c>
      <c r="S871" t="s">
        <v>21</v>
      </c>
      <c r="T871" s="40">
        <v>0.5</v>
      </c>
      <c r="U871" s="40">
        <v>0.33637499999999992</v>
      </c>
      <c r="V871">
        <v>60.927499999999995</v>
      </c>
      <c r="W871">
        <v>121.85499999999999</v>
      </c>
      <c r="X871">
        <v>28</v>
      </c>
      <c r="Y871">
        <v>44.994</v>
      </c>
      <c r="Z871">
        <v>89.988</v>
      </c>
      <c r="AA871">
        <v>7</v>
      </c>
      <c r="AI871">
        <v>51.788999999999994</v>
      </c>
      <c r="AJ871">
        <v>2</v>
      </c>
      <c r="AK871">
        <v>55.043999999999997</v>
      </c>
      <c r="AL871">
        <v>2</v>
      </c>
      <c r="AM871">
        <v>0.38399999999999995</v>
      </c>
      <c r="AN871">
        <v>0</v>
      </c>
      <c r="AO871" s="30">
        <v>53.416499999999999</v>
      </c>
      <c r="AP871" s="30">
        <v>106.833</v>
      </c>
      <c r="AQ871" s="30">
        <v>4</v>
      </c>
      <c r="AR871">
        <v>159.33799999999999</v>
      </c>
      <c r="AS871" s="20">
        <v>319.06</v>
      </c>
      <c r="AT871">
        <v>39</v>
      </c>
      <c r="AU871">
        <v>6</v>
      </c>
      <c r="AV871" t="s">
        <v>1510</v>
      </c>
    </row>
    <row r="872" spans="1:48" hidden="1" x14ac:dyDescent="0.25">
      <c r="A872" t="s">
        <v>839</v>
      </c>
      <c r="B872" t="s">
        <v>116</v>
      </c>
      <c r="C872" t="s">
        <v>116</v>
      </c>
      <c r="D872" t="s">
        <v>841</v>
      </c>
      <c r="E872" s="31" t="s">
        <v>842</v>
      </c>
      <c r="F872">
        <v>2005</v>
      </c>
      <c r="G872" t="s">
        <v>840</v>
      </c>
      <c r="H872">
        <v>878</v>
      </c>
      <c r="I872">
        <v>331780</v>
      </c>
      <c r="J872" t="s">
        <v>115</v>
      </c>
      <c r="K872" s="26" t="s">
        <v>458</v>
      </c>
      <c r="L872" t="b">
        <v>1</v>
      </c>
      <c r="M872" s="20" t="s">
        <v>1116</v>
      </c>
      <c r="N872" s="26">
        <v>337</v>
      </c>
      <c r="O872" t="s">
        <v>375</v>
      </c>
      <c r="P872">
        <v>60.866944400000001</v>
      </c>
      <c r="Q872">
        <v>-162.27305559999999</v>
      </c>
      <c r="S872" t="s">
        <v>21</v>
      </c>
      <c r="T872" s="40">
        <v>0.46800000000000003</v>
      </c>
      <c r="U872" s="40">
        <v>0.28692499999999999</v>
      </c>
      <c r="V872">
        <v>129.75674400000003</v>
      </c>
      <c r="W872">
        <v>277.25800000000004</v>
      </c>
      <c r="X872">
        <v>66</v>
      </c>
      <c r="Y872">
        <v>43.917120000000004</v>
      </c>
      <c r="Z872">
        <v>93.84</v>
      </c>
      <c r="AA872">
        <v>6</v>
      </c>
      <c r="AI872">
        <v>36.051000000000002</v>
      </c>
      <c r="AJ872">
        <v>5</v>
      </c>
      <c r="AK872">
        <v>23.007999999999996</v>
      </c>
      <c r="AL872">
        <v>6</v>
      </c>
      <c r="AM872">
        <v>112.10000000000001</v>
      </c>
      <c r="AN872">
        <v>3</v>
      </c>
      <c r="AO872" s="30">
        <v>27.639612</v>
      </c>
      <c r="AP872" s="30">
        <v>59.058999999999997</v>
      </c>
      <c r="AQ872" s="30">
        <v>11</v>
      </c>
      <c r="AR872">
        <v>201.31347600000004</v>
      </c>
      <c r="AS872" s="20">
        <v>542.25700000000006</v>
      </c>
      <c r="AT872">
        <v>86</v>
      </c>
      <c r="AU872">
        <v>12</v>
      </c>
      <c r="AV872" t="s">
        <v>1510</v>
      </c>
    </row>
    <row r="873" spans="1:48" hidden="1" x14ac:dyDescent="0.25">
      <c r="A873" t="s">
        <v>762</v>
      </c>
      <c r="B873" t="s">
        <v>237</v>
      </c>
      <c r="C873" t="s">
        <v>237</v>
      </c>
      <c r="D873" t="s">
        <v>763</v>
      </c>
      <c r="E873" s="31" t="s">
        <v>764</v>
      </c>
      <c r="F873">
        <v>2005</v>
      </c>
      <c r="G873" t="s">
        <v>759</v>
      </c>
      <c r="H873">
        <v>26616</v>
      </c>
      <c r="I873">
        <v>332360</v>
      </c>
      <c r="J873" t="s">
        <v>235</v>
      </c>
      <c r="K873" s="26" t="s">
        <v>458</v>
      </c>
      <c r="L873" t="b">
        <v>1</v>
      </c>
      <c r="M873" s="20" t="s">
        <v>1118</v>
      </c>
      <c r="N873" s="26">
        <v>254</v>
      </c>
      <c r="O873" t="s">
        <v>375</v>
      </c>
      <c r="P873">
        <v>70.469166700000002</v>
      </c>
      <c r="Q873">
        <v>-157.39944439999999</v>
      </c>
      <c r="S873" t="s">
        <v>21</v>
      </c>
      <c r="T873" s="40">
        <v>0.14999999999999997</v>
      </c>
      <c r="U873" s="40">
        <v>0.12847499999999998</v>
      </c>
      <c r="V873">
        <v>64.201799999999992</v>
      </c>
      <c r="W873">
        <v>428.012</v>
      </c>
      <c r="X873">
        <v>56</v>
      </c>
      <c r="Y873">
        <v>370.18589999999989</v>
      </c>
      <c r="Z873">
        <v>2467.9059999999999</v>
      </c>
      <c r="AA873">
        <v>48</v>
      </c>
      <c r="AI873">
        <v>31.898999999999997</v>
      </c>
      <c r="AJ873">
        <v>3</v>
      </c>
      <c r="AK873">
        <v>2.3130000000000002</v>
      </c>
      <c r="AL873">
        <v>2</v>
      </c>
      <c r="AM873">
        <v>259.31299999999999</v>
      </c>
      <c r="AN873">
        <v>17</v>
      </c>
      <c r="AO873" s="30">
        <v>5.1317999999999984</v>
      </c>
      <c r="AP873" s="30">
        <v>34.211999999999996</v>
      </c>
      <c r="AQ873" s="30">
        <v>5</v>
      </c>
      <c r="AR873">
        <v>439.51949999999988</v>
      </c>
      <c r="AS873" s="20">
        <v>3189.4430000000002</v>
      </c>
      <c r="AT873">
        <v>122</v>
      </c>
      <c r="AU873">
        <v>7</v>
      </c>
      <c r="AV873" t="s">
        <v>1510</v>
      </c>
    </row>
    <row r="874" spans="1:48" hidden="1" x14ac:dyDescent="0.25">
      <c r="A874" t="s">
        <v>963</v>
      </c>
      <c r="B874" t="s">
        <v>119</v>
      </c>
      <c r="C874" t="s">
        <v>119</v>
      </c>
      <c r="D874" t="s">
        <v>965</v>
      </c>
      <c r="E874" s="31" t="s">
        <v>966</v>
      </c>
      <c r="F874">
        <v>2005</v>
      </c>
      <c r="G874" t="s">
        <v>964</v>
      </c>
      <c r="H874" t="s">
        <v>582</v>
      </c>
      <c r="I874">
        <v>331790</v>
      </c>
      <c r="J874" t="s">
        <v>118</v>
      </c>
      <c r="K874" s="26" t="s">
        <v>458</v>
      </c>
      <c r="L874" t="b">
        <v>1</v>
      </c>
      <c r="M874" s="20" t="s">
        <v>1116</v>
      </c>
      <c r="N874" s="26">
        <v>420</v>
      </c>
      <c r="O874" t="s">
        <v>375</v>
      </c>
      <c r="P874">
        <v>66.359444400000001</v>
      </c>
      <c r="Q874">
        <v>-147.39638890000001</v>
      </c>
      <c r="S874" t="s">
        <v>21</v>
      </c>
      <c r="T874" s="40">
        <v>0.42</v>
      </c>
      <c r="U874" s="40">
        <v>0.22248333333333334</v>
      </c>
      <c r="V874">
        <v>36.028439999999996</v>
      </c>
      <c r="W874">
        <v>85.781999999999996</v>
      </c>
      <c r="X874">
        <v>48</v>
      </c>
      <c r="Y874">
        <v>36.850379999999994</v>
      </c>
      <c r="Z874">
        <v>87.73899999999999</v>
      </c>
      <c r="AA874">
        <v>10</v>
      </c>
      <c r="AI874">
        <v>55.158000000000001</v>
      </c>
      <c r="AJ874">
        <v>7</v>
      </c>
      <c r="AK874">
        <v>12.128</v>
      </c>
      <c r="AL874">
        <v>2</v>
      </c>
      <c r="AM874">
        <v>0.01</v>
      </c>
      <c r="AN874">
        <v>10</v>
      </c>
      <c r="AO874" s="30">
        <v>28.260120000000001</v>
      </c>
      <c r="AP874" s="30">
        <v>67.286000000000001</v>
      </c>
      <c r="AQ874" s="30">
        <v>9</v>
      </c>
      <c r="AR874">
        <v>101.13893999999999</v>
      </c>
      <c r="AS874" s="20">
        <v>240.81700000000001</v>
      </c>
      <c r="AT874">
        <v>77</v>
      </c>
      <c r="AU874">
        <v>12</v>
      </c>
      <c r="AV874" t="s">
        <v>1510</v>
      </c>
    </row>
    <row r="875" spans="1:48" hidden="1" x14ac:dyDescent="0.25">
      <c r="A875" t="s">
        <v>486</v>
      </c>
      <c r="B875" t="s">
        <v>1166</v>
      </c>
      <c r="C875" t="s">
        <v>120</v>
      </c>
      <c r="D875" t="s">
        <v>490</v>
      </c>
      <c r="E875" s="31" t="s">
        <v>491</v>
      </c>
      <c r="F875">
        <v>2005</v>
      </c>
      <c r="G875" t="s">
        <v>487</v>
      </c>
      <c r="H875">
        <v>1651</v>
      </c>
      <c r="I875">
        <v>331800</v>
      </c>
      <c r="J875" t="s">
        <v>488</v>
      </c>
      <c r="K875" s="26" t="s">
        <v>374</v>
      </c>
      <c r="L875" t="b">
        <v>1</v>
      </c>
      <c r="M875" s="20" t="s">
        <v>1116</v>
      </c>
      <c r="N875" s="26">
        <v>43</v>
      </c>
      <c r="O875" t="s">
        <v>489</v>
      </c>
      <c r="P875">
        <v>60.792222199999998</v>
      </c>
      <c r="Q875">
        <v>-161.75583330000001</v>
      </c>
      <c r="S875" t="s">
        <v>21</v>
      </c>
      <c r="T875" s="40">
        <v>0.33752500000000002</v>
      </c>
      <c r="U875" s="40">
        <v>0.20730833333333334</v>
      </c>
      <c r="V875">
        <v>3458.1096873000001</v>
      </c>
      <c r="W875">
        <v>10245.492</v>
      </c>
      <c r="X875">
        <v>1630</v>
      </c>
      <c r="Y875">
        <v>8384.8463412250021</v>
      </c>
      <c r="Z875">
        <v>24842.149000000005</v>
      </c>
      <c r="AA875">
        <v>1091</v>
      </c>
      <c r="AI875">
        <v>1570.8319999999999</v>
      </c>
      <c r="AJ875">
        <v>19</v>
      </c>
      <c r="AK875">
        <v>3561.598</v>
      </c>
      <c r="AL875">
        <v>51</v>
      </c>
      <c r="AM875">
        <v>0</v>
      </c>
      <c r="AN875">
        <v>0</v>
      </c>
      <c r="AO875" s="30">
        <v>1732.3234357500003</v>
      </c>
      <c r="AP875" s="30">
        <v>5132.43</v>
      </c>
      <c r="AQ875" s="30">
        <v>70</v>
      </c>
      <c r="AR875">
        <v>13575.279464275003</v>
      </c>
      <c r="AS875" s="20">
        <v>40220.070999999989</v>
      </c>
      <c r="AT875">
        <v>2775</v>
      </c>
      <c r="AU875">
        <v>6</v>
      </c>
      <c r="AV875" t="s">
        <v>1510</v>
      </c>
    </row>
    <row r="876" spans="1:48" hidden="1" x14ac:dyDescent="0.25">
      <c r="A876" t="s">
        <v>383</v>
      </c>
      <c r="B876" t="s">
        <v>1133</v>
      </c>
      <c r="C876" t="s">
        <v>32</v>
      </c>
      <c r="D876" t="s">
        <v>384</v>
      </c>
      <c r="E876" s="31" t="s">
        <v>385</v>
      </c>
      <c r="F876">
        <v>2005</v>
      </c>
      <c r="G876" t="s">
        <v>380</v>
      </c>
      <c r="H876">
        <v>219</v>
      </c>
      <c r="I876">
        <v>331060</v>
      </c>
      <c r="J876" t="s">
        <v>30</v>
      </c>
      <c r="K876" s="26" t="s">
        <v>374</v>
      </c>
      <c r="L876" t="b">
        <v>1</v>
      </c>
      <c r="M876" s="20" t="s">
        <v>1116</v>
      </c>
      <c r="N876" s="26">
        <v>2</v>
      </c>
      <c r="O876" t="s">
        <v>375</v>
      </c>
      <c r="P876">
        <v>66.918888899999999</v>
      </c>
      <c r="Q876">
        <v>-151.51611109999999</v>
      </c>
      <c r="S876" t="s">
        <v>21</v>
      </c>
      <c r="T876" s="40">
        <v>0.4887416666666668</v>
      </c>
      <c r="U876" s="40">
        <v>0.24301666666666666</v>
      </c>
      <c r="V876">
        <v>91.208969833333356</v>
      </c>
      <c r="W876">
        <v>186.62</v>
      </c>
      <c r="X876">
        <v>34</v>
      </c>
      <c r="Y876">
        <v>48.493925650000016</v>
      </c>
      <c r="Z876">
        <v>99.222000000000008</v>
      </c>
      <c r="AA876">
        <v>16</v>
      </c>
      <c r="AI876">
        <v>40.848000000000006</v>
      </c>
      <c r="AJ876">
        <v>5</v>
      </c>
      <c r="AK876">
        <v>258.34199999999998</v>
      </c>
      <c r="AL876">
        <v>11</v>
      </c>
      <c r="AM876">
        <v>0</v>
      </c>
      <c r="AN876">
        <v>0</v>
      </c>
      <c r="AO876" s="30">
        <v>146.22661925000003</v>
      </c>
      <c r="AP876" s="30">
        <v>299.19</v>
      </c>
      <c r="AQ876" s="30">
        <v>16</v>
      </c>
      <c r="AR876">
        <v>285.92951473333341</v>
      </c>
      <c r="AS876" s="20">
        <v>585.03200000000004</v>
      </c>
      <c r="AT876">
        <v>66</v>
      </c>
      <c r="AU876">
        <v>12</v>
      </c>
      <c r="AV876" t="s">
        <v>1510</v>
      </c>
    </row>
    <row r="877" spans="1:48" hidden="1" x14ac:dyDescent="0.25">
      <c r="A877" t="s">
        <v>572</v>
      </c>
      <c r="B877" t="s">
        <v>54</v>
      </c>
      <c r="C877" t="s">
        <v>54</v>
      </c>
      <c r="D877" t="s">
        <v>573</v>
      </c>
      <c r="E877" s="31" t="s">
        <v>574</v>
      </c>
      <c r="F877">
        <v>2005</v>
      </c>
      <c r="G877" t="s">
        <v>563</v>
      </c>
      <c r="H877">
        <v>221</v>
      </c>
      <c r="I877">
        <v>331270</v>
      </c>
      <c r="J877" t="s">
        <v>50</v>
      </c>
      <c r="K877" s="26" t="s">
        <v>458</v>
      </c>
      <c r="L877" t="b">
        <v>1</v>
      </c>
      <c r="M877" s="20" t="s">
        <v>1119</v>
      </c>
      <c r="N877" s="26">
        <v>169</v>
      </c>
      <c r="O877" t="s">
        <v>375</v>
      </c>
      <c r="P877">
        <v>65.334722200000002</v>
      </c>
      <c r="Q877">
        <v>-166.4891667</v>
      </c>
      <c r="S877" t="s">
        <v>21</v>
      </c>
      <c r="T877" s="40">
        <v>0.46334999999999987</v>
      </c>
      <c r="U877" s="40">
        <v>0.26655000000000001</v>
      </c>
      <c r="V877">
        <v>181.12722179999994</v>
      </c>
      <c r="W877">
        <v>390.90800000000002</v>
      </c>
      <c r="X877">
        <v>98</v>
      </c>
      <c r="Y877">
        <v>124.68377819999996</v>
      </c>
      <c r="Z877">
        <v>269.09199999999998</v>
      </c>
      <c r="AA877">
        <v>9</v>
      </c>
      <c r="AI877">
        <v>175.12300000000002</v>
      </c>
      <c r="AJ877">
        <v>12</v>
      </c>
      <c r="AK877">
        <v>15.080000000000002</v>
      </c>
      <c r="AL877">
        <v>3</v>
      </c>
      <c r="AM877">
        <v>0</v>
      </c>
      <c r="AN877">
        <v>0</v>
      </c>
      <c r="AO877" s="30">
        <v>88.130560049999985</v>
      </c>
      <c r="AP877" s="30">
        <v>190.20300000000003</v>
      </c>
      <c r="AQ877" s="30">
        <v>15</v>
      </c>
      <c r="AR877">
        <v>393.94156004999991</v>
      </c>
      <c r="AS877" s="20">
        <v>850.20299999999997</v>
      </c>
      <c r="AT877">
        <v>120</v>
      </c>
      <c r="AU877">
        <v>12</v>
      </c>
      <c r="AV877" t="s">
        <v>1510</v>
      </c>
    </row>
    <row r="878" spans="1:48" hidden="1" x14ac:dyDescent="0.25">
      <c r="A878" t="s">
        <v>971</v>
      </c>
      <c r="B878" t="s">
        <v>122</v>
      </c>
      <c r="C878" t="s">
        <v>122</v>
      </c>
      <c r="D878" t="s">
        <v>973</v>
      </c>
      <c r="E878" s="31" t="s">
        <v>974</v>
      </c>
      <c r="F878">
        <v>2005</v>
      </c>
      <c r="G878" t="s">
        <v>972</v>
      </c>
      <c r="H878" t="s">
        <v>582</v>
      </c>
      <c r="I878">
        <v>331820</v>
      </c>
      <c r="J878" t="s">
        <v>121</v>
      </c>
      <c r="K878" s="26" t="s">
        <v>458</v>
      </c>
      <c r="L878" t="b">
        <v>1</v>
      </c>
      <c r="M878" s="20" t="s">
        <v>1118</v>
      </c>
      <c r="N878" s="26">
        <v>432</v>
      </c>
      <c r="O878" t="s">
        <v>375</v>
      </c>
      <c r="P878">
        <v>65.979722199999998</v>
      </c>
      <c r="Q878">
        <v>-161.12305559999999</v>
      </c>
      <c r="S878" t="s">
        <v>21</v>
      </c>
      <c r="T878" s="40">
        <v>0.39618333333333333</v>
      </c>
      <c r="U878" s="40">
        <v>0.25346666666666667</v>
      </c>
      <c r="V878">
        <v>168.35414566666665</v>
      </c>
      <c r="W878">
        <v>424.94</v>
      </c>
      <c r="X878">
        <v>84</v>
      </c>
      <c r="Y878">
        <v>272.59077303333333</v>
      </c>
      <c r="Z878">
        <v>688.04200000000003</v>
      </c>
      <c r="AA878">
        <v>16</v>
      </c>
      <c r="AI878">
        <v>75.783000000000001</v>
      </c>
      <c r="AJ878">
        <v>6</v>
      </c>
      <c r="AK878">
        <v>0</v>
      </c>
      <c r="AL878">
        <v>0</v>
      </c>
      <c r="AM878">
        <v>23.904</v>
      </c>
      <c r="AN878">
        <v>9</v>
      </c>
      <c r="AO878" s="30">
        <v>30.023961549999999</v>
      </c>
      <c r="AP878" s="30">
        <v>75.783000000000001</v>
      </c>
      <c r="AQ878" s="30">
        <v>6</v>
      </c>
      <c r="AR878">
        <v>470.96888024999998</v>
      </c>
      <c r="AS878" s="20">
        <v>1212.6689999999999</v>
      </c>
      <c r="AT878">
        <v>109</v>
      </c>
      <c r="AU878">
        <v>12</v>
      </c>
      <c r="AV878" t="s">
        <v>1510</v>
      </c>
    </row>
    <row r="879" spans="1:48" hidden="1" x14ac:dyDescent="0.25">
      <c r="A879" t="s">
        <v>851</v>
      </c>
      <c r="B879" t="s">
        <v>155</v>
      </c>
      <c r="C879" t="s">
        <v>155</v>
      </c>
      <c r="D879" t="s">
        <v>854</v>
      </c>
      <c r="E879" s="31" t="s">
        <v>855</v>
      </c>
      <c r="F879">
        <v>2005</v>
      </c>
      <c r="G879" t="s">
        <v>852</v>
      </c>
      <c r="H879">
        <v>6111</v>
      </c>
      <c r="I879">
        <v>331830</v>
      </c>
      <c r="J879" t="s">
        <v>853</v>
      </c>
      <c r="K879" s="26" t="s">
        <v>374</v>
      </c>
      <c r="L879" t="b">
        <v>1</v>
      </c>
      <c r="M879" s="20" t="s">
        <v>1116</v>
      </c>
      <c r="N879" s="26">
        <v>341</v>
      </c>
      <c r="O879" t="s">
        <v>489</v>
      </c>
      <c r="P879">
        <v>65.572500000000005</v>
      </c>
      <c r="Q879">
        <v>-144.80305559999999</v>
      </c>
      <c r="S879" t="s">
        <v>21</v>
      </c>
      <c r="T879" s="40">
        <v>0.52469999999999994</v>
      </c>
      <c r="U879" s="40">
        <v>0.29228333333333334</v>
      </c>
      <c r="V879">
        <v>120.54247919999999</v>
      </c>
      <c r="W879">
        <v>229.73599999999999</v>
      </c>
      <c r="X879">
        <v>129</v>
      </c>
      <c r="Y879">
        <v>32.814213299999999</v>
      </c>
      <c r="Z879">
        <v>62.539000000000001</v>
      </c>
      <c r="AA879">
        <v>10</v>
      </c>
      <c r="AI879">
        <v>5.5489999999999995</v>
      </c>
      <c r="AJ879">
        <v>1</v>
      </c>
      <c r="AK879">
        <v>139.22499999999999</v>
      </c>
      <c r="AL879">
        <v>7</v>
      </c>
      <c r="AM879">
        <v>0</v>
      </c>
      <c r="AN879">
        <v>0</v>
      </c>
      <c r="AO879" s="30">
        <v>75.962917799999985</v>
      </c>
      <c r="AP879" s="30">
        <v>144.774</v>
      </c>
      <c r="AQ879" s="30">
        <v>8</v>
      </c>
      <c r="AR879">
        <v>229.31961029999997</v>
      </c>
      <c r="AS879" s="20">
        <v>437.04899999999998</v>
      </c>
      <c r="AT879">
        <v>146</v>
      </c>
      <c r="AU879">
        <v>12</v>
      </c>
      <c r="AV879" t="s">
        <v>1510</v>
      </c>
    </row>
    <row r="880" spans="1:48" hidden="1" x14ac:dyDescent="0.25">
      <c r="A880" t="s">
        <v>901</v>
      </c>
      <c r="B880" t="s">
        <v>224</v>
      </c>
      <c r="C880" t="s">
        <v>224</v>
      </c>
      <c r="D880" t="s">
        <v>903</v>
      </c>
      <c r="E880" s="31" t="s">
        <v>904</v>
      </c>
      <c r="F880">
        <v>2005</v>
      </c>
      <c r="G880" t="s">
        <v>902</v>
      </c>
      <c r="H880">
        <v>3422</v>
      </c>
      <c r="I880">
        <v>332310</v>
      </c>
      <c r="J880" t="s">
        <v>223</v>
      </c>
      <c r="K880" s="26" t="s">
        <v>458</v>
      </c>
      <c r="L880" t="b">
        <v>1</v>
      </c>
      <c r="M880" s="20" t="s">
        <v>1116</v>
      </c>
      <c r="N880" s="26">
        <v>365</v>
      </c>
      <c r="O880" t="s">
        <v>375</v>
      </c>
      <c r="P880">
        <v>60.16</v>
      </c>
      <c r="Q880">
        <v>-164.2658333</v>
      </c>
      <c r="S880" t="s">
        <v>21</v>
      </c>
      <c r="T880" s="40">
        <v>0.39999999999999997</v>
      </c>
      <c r="U880" s="40">
        <v>0.2347166666666666</v>
      </c>
      <c r="V880">
        <v>144.15559999999999</v>
      </c>
      <c r="W880">
        <v>360.38900000000001</v>
      </c>
      <c r="X880">
        <v>86</v>
      </c>
      <c r="Y880">
        <v>34.075600000000001</v>
      </c>
      <c r="Z880">
        <v>85.189000000000007</v>
      </c>
      <c r="AA880">
        <v>6</v>
      </c>
      <c r="AI880">
        <v>41.592999999999996</v>
      </c>
      <c r="AJ880">
        <v>8</v>
      </c>
      <c r="AK880">
        <v>132.54399999999998</v>
      </c>
      <c r="AL880">
        <v>20</v>
      </c>
      <c r="AM880">
        <v>42.533000000000001</v>
      </c>
      <c r="AN880">
        <v>17</v>
      </c>
      <c r="AO880" s="30">
        <v>69.65479999999998</v>
      </c>
      <c r="AP880" s="30">
        <v>174.13699999999997</v>
      </c>
      <c r="AQ880" s="30">
        <v>28</v>
      </c>
      <c r="AR880">
        <v>247.88599999999997</v>
      </c>
      <c r="AS880" s="20">
        <v>662.24799999999993</v>
      </c>
      <c r="AT880">
        <v>135</v>
      </c>
      <c r="AU880">
        <v>12</v>
      </c>
      <c r="AV880" t="s">
        <v>1510</v>
      </c>
    </row>
    <row r="881" spans="1:48" hidden="1" x14ac:dyDescent="0.25">
      <c r="A881" t="s">
        <v>1055</v>
      </c>
      <c r="B881" t="s">
        <v>126</v>
      </c>
      <c r="C881" t="s">
        <v>126</v>
      </c>
      <c r="D881" t="s">
        <v>1057</v>
      </c>
      <c r="E881" s="31" t="s">
        <v>1058</v>
      </c>
      <c r="F881">
        <v>2005</v>
      </c>
      <c r="G881" t="s">
        <v>1056</v>
      </c>
      <c r="H881" t="s">
        <v>582</v>
      </c>
      <c r="I881">
        <v>331850</v>
      </c>
      <c r="J881" t="s">
        <v>125</v>
      </c>
      <c r="K881" s="26" t="s">
        <v>458</v>
      </c>
      <c r="L881" t="b">
        <v>1</v>
      </c>
      <c r="M881" s="20" t="s">
        <v>1116</v>
      </c>
      <c r="N881" s="26">
        <v>686</v>
      </c>
      <c r="O881" t="s">
        <v>375</v>
      </c>
      <c r="P881">
        <v>60.063333299999996</v>
      </c>
      <c r="Q881">
        <v>-148.01138889999999</v>
      </c>
      <c r="S881" t="s">
        <v>21</v>
      </c>
      <c r="T881" s="40">
        <v>0.38916666666666661</v>
      </c>
      <c r="U881" s="40">
        <v>0.21465833333333337</v>
      </c>
      <c r="V881">
        <v>42.180996666666658</v>
      </c>
      <c r="W881">
        <v>108.38799999999999</v>
      </c>
      <c r="X881">
        <v>24</v>
      </c>
      <c r="Y881">
        <v>40.585802499999986</v>
      </c>
      <c r="Z881">
        <v>104.28899999999999</v>
      </c>
      <c r="AA881">
        <v>12</v>
      </c>
      <c r="AI881">
        <v>40.676999999999992</v>
      </c>
      <c r="AJ881">
        <v>9</v>
      </c>
      <c r="AK881">
        <v>2.1320000000000001</v>
      </c>
      <c r="AL881">
        <v>3</v>
      </c>
      <c r="AM881">
        <v>0</v>
      </c>
      <c r="AN881">
        <v>0</v>
      </c>
      <c r="AO881" s="30">
        <v>16.659835833333329</v>
      </c>
      <c r="AP881" s="30">
        <v>42.80899999999999</v>
      </c>
      <c r="AQ881" s="30">
        <v>12</v>
      </c>
      <c r="AR881">
        <v>99.426634999999976</v>
      </c>
      <c r="AS881" s="20">
        <v>255.48599999999999</v>
      </c>
      <c r="AT881">
        <v>47</v>
      </c>
      <c r="AU881">
        <v>12</v>
      </c>
      <c r="AV881" t="s">
        <v>1510</v>
      </c>
    </row>
    <row r="882" spans="1:48" hidden="1" x14ac:dyDescent="0.25">
      <c r="A882" t="s">
        <v>575</v>
      </c>
      <c r="B882" t="s">
        <v>55</v>
      </c>
      <c r="C882" t="s">
        <v>55</v>
      </c>
      <c r="D882" t="s">
        <v>576</v>
      </c>
      <c r="E882" s="31" t="s">
        <v>577</v>
      </c>
      <c r="F882">
        <v>2005</v>
      </c>
      <c r="G882" t="s">
        <v>563</v>
      </c>
      <c r="H882">
        <v>221</v>
      </c>
      <c r="I882">
        <v>331280</v>
      </c>
      <c r="J882" t="s">
        <v>50</v>
      </c>
      <c r="K882" s="26" t="s">
        <v>458</v>
      </c>
      <c r="L882" t="b">
        <v>1</v>
      </c>
      <c r="M882" s="20" t="s">
        <v>1119</v>
      </c>
      <c r="N882" s="26">
        <v>169</v>
      </c>
      <c r="O882" t="s">
        <v>375</v>
      </c>
      <c r="P882">
        <v>61.527777800000003</v>
      </c>
      <c r="Q882">
        <v>-165.5863889</v>
      </c>
      <c r="S882" t="s">
        <v>21</v>
      </c>
      <c r="T882" s="40">
        <v>0.48161666666666658</v>
      </c>
      <c r="U882" s="40">
        <v>0.27211666666666662</v>
      </c>
      <c r="V882">
        <v>452.25731466666662</v>
      </c>
      <c r="W882">
        <v>939.04000000000008</v>
      </c>
      <c r="X882">
        <v>221</v>
      </c>
      <c r="Y882">
        <v>407.81565513333328</v>
      </c>
      <c r="Z882">
        <v>846.76400000000001</v>
      </c>
      <c r="AA882">
        <v>20</v>
      </c>
      <c r="AI882">
        <v>328.85900000000004</v>
      </c>
      <c r="AJ882">
        <v>13</v>
      </c>
      <c r="AK882">
        <v>31.110000000000003</v>
      </c>
      <c r="AL882">
        <v>5</v>
      </c>
      <c r="AM882">
        <v>0</v>
      </c>
      <c r="AN882">
        <v>0</v>
      </c>
      <c r="AO882" s="30">
        <v>173.36706988333333</v>
      </c>
      <c r="AP882" s="30">
        <v>359.96900000000005</v>
      </c>
      <c r="AQ882" s="30">
        <v>18</v>
      </c>
      <c r="AR882">
        <v>1033.4400396833332</v>
      </c>
      <c r="AS882" s="20">
        <v>2145.7730000000001</v>
      </c>
      <c r="AT882">
        <v>258</v>
      </c>
      <c r="AU882">
        <v>12</v>
      </c>
      <c r="AV882" t="s">
        <v>1510</v>
      </c>
    </row>
    <row r="883" spans="1:48" hidden="1" x14ac:dyDescent="0.25">
      <c r="A883" t="s">
        <v>817</v>
      </c>
      <c r="B883" t="s">
        <v>128</v>
      </c>
      <c r="C883" t="s">
        <v>128</v>
      </c>
      <c r="D883" t="s">
        <v>819</v>
      </c>
      <c r="E883" s="31" t="s">
        <v>820</v>
      </c>
      <c r="F883">
        <v>2005</v>
      </c>
      <c r="G883" t="s">
        <v>818</v>
      </c>
      <c r="H883">
        <v>3421</v>
      </c>
      <c r="I883">
        <v>331860</v>
      </c>
      <c r="J883" t="s">
        <v>127</v>
      </c>
      <c r="K883" s="26" t="s">
        <v>458</v>
      </c>
      <c r="L883" t="b">
        <v>1</v>
      </c>
      <c r="M883" s="20" t="s">
        <v>1116</v>
      </c>
      <c r="N883" s="26">
        <v>297</v>
      </c>
      <c r="O883" t="s">
        <v>375</v>
      </c>
      <c r="P883">
        <v>56.295277800000001</v>
      </c>
      <c r="Q883">
        <v>-158.40222220000001</v>
      </c>
      <c r="S883" t="s">
        <v>21</v>
      </c>
      <c r="T883" s="40">
        <v>0.41291666666666677</v>
      </c>
      <c r="U883" s="40">
        <v>0.25843333333333329</v>
      </c>
      <c r="V883">
        <v>91.591110416666695</v>
      </c>
      <c r="W883">
        <v>221.815</v>
      </c>
      <c r="X883">
        <v>55</v>
      </c>
      <c r="Y883">
        <v>79.158189583333339</v>
      </c>
      <c r="Z883">
        <v>191.70499999999996</v>
      </c>
      <c r="AA883">
        <v>19</v>
      </c>
      <c r="AI883">
        <v>111.342</v>
      </c>
      <c r="AJ883">
        <v>18</v>
      </c>
      <c r="AK883">
        <v>7.2639999999999993</v>
      </c>
      <c r="AL883">
        <v>1</v>
      </c>
      <c r="AM883">
        <v>0</v>
      </c>
      <c r="AN883">
        <v>0</v>
      </c>
      <c r="AO883" s="30">
        <v>48.974394166666677</v>
      </c>
      <c r="AP883" s="30">
        <v>118.60599999999999</v>
      </c>
      <c r="AQ883" s="30">
        <v>19</v>
      </c>
      <c r="AR883">
        <v>219.72369416666669</v>
      </c>
      <c r="AS883" s="20">
        <v>532.12599999999998</v>
      </c>
      <c r="AT883">
        <v>85</v>
      </c>
      <c r="AU883">
        <v>6</v>
      </c>
      <c r="AV883" t="s">
        <v>1510</v>
      </c>
    </row>
    <row r="884" spans="1:48" hidden="1" x14ac:dyDescent="0.25">
      <c r="A884" t="s">
        <v>1011</v>
      </c>
      <c r="B884" t="s">
        <v>130</v>
      </c>
      <c r="C884" t="s">
        <v>130</v>
      </c>
      <c r="D884" t="s">
        <v>1013</v>
      </c>
      <c r="E884" s="31" t="s">
        <v>1014</v>
      </c>
      <c r="F884">
        <v>2005</v>
      </c>
      <c r="G884" t="s">
        <v>1012</v>
      </c>
      <c r="H884" t="s">
        <v>582</v>
      </c>
      <c r="I884">
        <v>331870</v>
      </c>
      <c r="J884" t="s">
        <v>129</v>
      </c>
      <c r="K884" s="26" t="s">
        <v>458</v>
      </c>
      <c r="L884" t="b">
        <v>1</v>
      </c>
      <c r="M884" s="20" t="s">
        <v>1116</v>
      </c>
      <c r="N884" s="26">
        <v>658</v>
      </c>
      <c r="O884" t="s">
        <v>375</v>
      </c>
      <c r="P884">
        <v>56.308439300000003</v>
      </c>
      <c r="Q884">
        <v>-158.53023909999999</v>
      </c>
      <c r="S884" t="s">
        <v>21</v>
      </c>
      <c r="T884" s="40">
        <v>0.32999999999999996</v>
      </c>
      <c r="U884" s="40">
        <v>0.18306666666666668</v>
      </c>
      <c r="V884">
        <v>83.941109999999995</v>
      </c>
      <c r="W884">
        <v>254.36700000000002</v>
      </c>
      <c r="X884">
        <v>72</v>
      </c>
      <c r="Y884">
        <v>46.889369999999992</v>
      </c>
      <c r="Z884">
        <v>142.089</v>
      </c>
      <c r="AA884">
        <v>8</v>
      </c>
      <c r="AI884">
        <v>95.728999999999999</v>
      </c>
      <c r="AJ884">
        <v>11</v>
      </c>
      <c r="AK884">
        <v>14.093999999999998</v>
      </c>
      <c r="AL884">
        <v>1</v>
      </c>
      <c r="AM884">
        <v>0</v>
      </c>
      <c r="AN884">
        <v>0</v>
      </c>
      <c r="AO884" s="30">
        <v>36.241589999999995</v>
      </c>
      <c r="AP884" s="30">
        <v>109.82299999999999</v>
      </c>
      <c r="AQ884" s="30">
        <v>12</v>
      </c>
      <c r="AR884">
        <v>167.07207</v>
      </c>
      <c r="AS884" s="20">
        <v>506.279</v>
      </c>
      <c r="AT884">
        <v>92</v>
      </c>
      <c r="AU884">
        <v>12</v>
      </c>
      <c r="AV884" t="s">
        <v>1510</v>
      </c>
    </row>
    <row r="885" spans="1:48" hidden="1" x14ac:dyDescent="0.25">
      <c r="A885" t="s">
        <v>975</v>
      </c>
      <c r="B885" t="s">
        <v>132</v>
      </c>
      <c r="C885" t="s">
        <v>132</v>
      </c>
      <c r="D885" t="s">
        <v>977</v>
      </c>
      <c r="E885" s="31" t="s">
        <v>978</v>
      </c>
      <c r="F885">
        <v>2005</v>
      </c>
      <c r="G885" t="s">
        <v>976</v>
      </c>
      <c r="H885" t="s">
        <v>582</v>
      </c>
      <c r="I885">
        <v>331880</v>
      </c>
      <c r="J885" t="s">
        <v>131</v>
      </c>
      <c r="K885" s="26" t="s">
        <v>458</v>
      </c>
      <c r="L885" t="b">
        <v>1</v>
      </c>
      <c r="M885" s="20" t="s">
        <v>1116</v>
      </c>
      <c r="N885" s="26">
        <v>437</v>
      </c>
      <c r="O885" t="s">
        <v>375</v>
      </c>
      <c r="P885">
        <v>56.255555600000001</v>
      </c>
      <c r="Q885">
        <v>-158.76249999999999</v>
      </c>
      <c r="S885" t="s">
        <v>21</v>
      </c>
      <c r="T885" s="40">
        <v>0.48221666666666668</v>
      </c>
      <c r="U885" s="40">
        <v>0.25830833333333336</v>
      </c>
      <c r="V885">
        <v>86.039026533333356</v>
      </c>
      <c r="W885">
        <v>178.42400000000004</v>
      </c>
      <c r="X885">
        <v>39</v>
      </c>
      <c r="Y885">
        <v>29.447042966666668</v>
      </c>
      <c r="Z885">
        <v>61.066000000000003</v>
      </c>
      <c r="AA885">
        <v>7</v>
      </c>
      <c r="AI885">
        <v>40.521000000000001</v>
      </c>
      <c r="AJ885">
        <v>6</v>
      </c>
      <c r="AK885">
        <v>0</v>
      </c>
      <c r="AL885">
        <v>0</v>
      </c>
      <c r="AM885">
        <v>10.214999999999998</v>
      </c>
      <c r="AN885">
        <v>3</v>
      </c>
      <c r="AO885" s="30">
        <v>19.53990155</v>
      </c>
      <c r="AP885" s="30">
        <v>40.521000000000001</v>
      </c>
      <c r="AQ885" s="30">
        <v>6</v>
      </c>
      <c r="AR885">
        <v>135.02597105000001</v>
      </c>
      <c r="AS885" s="20">
        <v>290.22600000000006</v>
      </c>
      <c r="AT885">
        <v>55</v>
      </c>
      <c r="AU885">
        <v>12</v>
      </c>
      <c r="AV885" t="s">
        <v>1510</v>
      </c>
    </row>
    <row r="886" spans="1:48" hidden="1" x14ac:dyDescent="0.25">
      <c r="A886" t="s">
        <v>746</v>
      </c>
      <c r="B886" t="s">
        <v>173</v>
      </c>
      <c r="C886" t="s">
        <v>173</v>
      </c>
      <c r="D886" t="s">
        <v>399</v>
      </c>
      <c r="E886" s="31" t="s">
        <v>400</v>
      </c>
      <c r="F886">
        <v>2005</v>
      </c>
      <c r="G886" t="s">
        <v>743</v>
      </c>
      <c r="H886">
        <v>18963</v>
      </c>
      <c r="I886">
        <v>332660</v>
      </c>
      <c r="J886" t="s">
        <v>171</v>
      </c>
      <c r="K886" s="26" t="s">
        <v>458</v>
      </c>
      <c r="L886" t="b">
        <v>1</v>
      </c>
      <c r="M886" s="20" t="s">
        <v>1119</v>
      </c>
      <c r="N886" s="26">
        <v>240</v>
      </c>
      <c r="O886" t="s">
        <v>375</v>
      </c>
      <c r="P886">
        <v>59.399701999999998</v>
      </c>
      <c r="Q886">
        <v>-135.89640890000001</v>
      </c>
      <c r="S886" t="s">
        <v>21</v>
      </c>
      <c r="T886" s="40">
        <v>0.40354166666666669</v>
      </c>
      <c r="U886" s="40">
        <v>0.20872499999999997</v>
      </c>
      <c r="V886">
        <v>251.58482374999997</v>
      </c>
      <c r="W886">
        <v>623.44199999999989</v>
      </c>
      <c r="X886">
        <v>186</v>
      </c>
      <c r="Y886">
        <v>192.93609562500001</v>
      </c>
      <c r="Z886">
        <v>478.10700000000003</v>
      </c>
      <c r="AA886">
        <v>31</v>
      </c>
      <c r="AI886">
        <v>0.96399999999999975</v>
      </c>
      <c r="AJ886">
        <v>1</v>
      </c>
      <c r="AK886">
        <v>4.4470000000000001</v>
      </c>
      <c r="AL886">
        <v>3</v>
      </c>
      <c r="AM886">
        <v>0</v>
      </c>
      <c r="AN886">
        <v>0</v>
      </c>
      <c r="AO886" s="30">
        <v>2.1835639583333335</v>
      </c>
      <c r="AP886" s="30">
        <v>5.4109999999999996</v>
      </c>
      <c r="AQ886" s="30">
        <v>4</v>
      </c>
      <c r="AR886">
        <v>446.70448333333331</v>
      </c>
      <c r="AS886" s="20">
        <v>1106.96</v>
      </c>
      <c r="AT886">
        <v>220</v>
      </c>
      <c r="AU886">
        <v>12</v>
      </c>
      <c r="AV886" t="s">
        <v>1510</v>
      </c>
    </row>
    <row r="887" spans="1:48" hidden="1" x14ac:dyDescent="0.25">
      <c r="A887" t="s">
        <v>386</v>
      </c>
      <c r="B887" t="s">
        <v>33</v>
      </c>
      <c r="C887" t="s">
        <v>33</v>
      </c>
      <c r="D887" t="s">
        <v>387</v>
      </c>
      <c r="E887" s="31" t="s">
        <v>388</v>
      </c>
      <c r="F887">
        <v>2005</v>
      </c>
      <c r="G887" t="s">
        <v>380</v>
      </c>
      <c r="H887">
        <v>219</v>
      </c>
      <c r="I887">
        <v>331070</v>
      </c>
      <c r="J887" t="s">
        <v>30</v>
      </c>
      <c r="K887" s="26" t="s">
        <v>374</v>
      </c>
      <c r="L887" t="b">
        <v>1</v>
      </c>
      <c r="M887" s="20" t="s">
        <v>1116</v>
      </c>
      <c r="N887" s="26">
        <v>2</v>
      </c>
      <c r="O887" t="s">
        <v>375</v>
      </c>
      <c r="P887">
        <v>62.571782800000001</v>
      </c>
      <c r="Q887">
        <v>-144.6541704</v>
      </c>
      <c r="S887" t="s">
        <v>21</v>
      </c>
      <c r="T887" s="40">
        <v>0.47742500000000004</v>
      </c>
      <c r="U887" s="40">
        <v>0.23980833333333332</v>
      </c>
      <c r="V887">
        <v>72.932875275000001</v>
      </c>
      <c r="W887">
        <v>152.76299999999998</v>
      </c>
      <c r="X887">
        <v>37</v>
      </c>
      <c r="Y887">
        <v>60.907494375000006</v>
      </c>
      <c r="Z887">
        <v>127.575</v>
      </c>
      <c r="AA887">
        <v>17</v>
      </c>
      <c r="AI887">
        <v>30.802999999999997</v>
      </c>
      <c r="AJ887">
        <v>2</v>
      </c>
      <c r="AK887">
        <v>21.579999999999995</v>
      </c>
      <c r="AL887">
        <v>1</v>
      </c>
      <c r="AM887">
        <v>0</v>
      </c>
      <c r="AN887">
        <v>0</v>
      </c>
      <c r="AO887" s="30">
        <v>25.008953775000002</v>
      </c>
      <c r="AP887" s="30">
        <v>52.382999999999996</v>
      </c>
      <c r="AQ887" s="30">
        <v>3</v>
      </c>
      <c r="AR887">
        <v>158.84932342500002</v>
      </c>
      <c r="AS887" s="20">
        <v>332.721</v>
      </c>
      <c r="AT887">
        <v>57</v>
      </c>
      <c r="AU887">
        <v>12</v>
      </c>
      <c r="AV887" t="s">
        <v>1510</v>
      </c>
    </row>
    <row r="888" spans="1:48" hidden="1" x14ac:dyDescent="0.25">
      <c r="A888" t="s">
        <v>905</v>
      </c>
      <c r="B888" t="s">
        <v>134</v>
      </c>
      <c r="C888" t="s">
        <v>134</v>
      </c>
      <c r="D888" t="s">
        <v>907</v>
      </c>
      <c r="E888" s="31" t="s">
        <v>908</v>
      </c>
      <c r="F888">
        <v>2005</v>
      </c>
      <c r="G888" t="s">
        <v>906</v>
      </c>
      <c r="H888">
        <v>3465</v>
      </c>
      <c r="I888">
        <v>331890</v>
      </c>
      <c r="J888" t="s">
        <v>133</v>
      </c>
      <c r="K888" s="26" t="s">
        <v>458</v>
      </c>
      <c r="L888" t="b">
        <v>1</v>
      </c>
      <c r="M888" s="20" t="s">
        <v>1116</v>
      </c>
      <c r="N888" s="26">
        <v>368</v>
      </c>
      <c r="O888" t="s">
        <v>375</v>
      </c>
      <c r="P888">
        <v>61.515833299999997</v>
      </c>
      <c r="Q888">
        <v>-144.43694439999999</v>
      </c>
      <c r="S888" t="s">
        <v>21</v>
      </c>
      <c r="T888" s="40">
        <v>0.44833333333333325</v>
      </c>
      <c r="U888" s="40">
        <v>0.27931666666666666</v>
      </c>
      <c r="V888">
        <v>51.76456666666666</v>
      </c>
      <c r="W888">
        <v>115.46000000000001</v>
      </c>
      <c r="X888">
        <v>34</v>
      </c>
      <c r="Y888">
        <v>104.35047999999998</v>
      </c>
      <c r="Z888">
        <v>232.75199999999998</v>
      </c>
      <c r="AA888">
        <v>23</v>
      </c>
      <c r="AI888">
        <v>26.358999999999995</v>
      </c>
      <c r="AJ888">
        <v>4</v>
      </c>
      <c r="AK888">
        <v>2.137</v>
      </c>
      <c r="AL888">
        <v>2</v>
      </c>
      <c r="AM888">
        <v>6.1320000000000006</v>
      </c>
      <c r="AN888">
        <v>1</v>
      </c>
      <c r="AO888" s="30">
        <v>12.775706666666663</v>
      </c>
      <c r="AP888" s="30">
        <v>28.495999999999995</v>
      </c>
      <c r="AQ888" s="30">
        <v>6</v>
      </c>
      <c r="AR888">
        <v>168.89075333333329</v>
      </c>
      <c r="AS888" s="20">
        <v>382.84</v>
      </c>
      <c r="AT888">
        <v>64</v>
      </c>
      <c r="AU888">
        <v>12</v>
      </c>
      <c r="AV888" t="s">
        <v>1510</v>
      </c>
    </row>
    <row r="889" spans="1:48" hidden="1" x14ac:dyDescent="0.25">
      <c r="A889" t="s">
        <v>857</v>
      </c>
      <c r="B889" t="s">
        <v>212</v>
      </c>
      <c r="C889" t="s">
        <v>212</v>
      </c>
      <c r="D889" t="s">
        <v>859</v>
      </c>
      <c r="E889" s="31" t="s">
        <v>860</v>
      </c>
      <c r="F889">
        <v>2005</v>
      </c>
      <c r="G889" t="s">
        <v>858</v>
      </c>
      <c r="H889">
        <v>12485</v>
      </c>
      <c r="I889">
        <v>332230</v>
      </c>
      <c r="J889" t="s">
        <v>211</v>
      </c>
      <c r="K889" s="26" t="s">
        <v>374</v>
      </c>
      <c r="L889" t="b">
        <v>1</v>
      </c>
      <c r="M889" s="20" t="s">
        <v>1119</v>
      </c>
      <c r="N889" s="26">
        <v>343</v>
      </c>
      <c r="O889" t="s">
        <v>375</v>
      </c>
      <c r="P889">
        <v>61.5719444</v>
      </c>
      <c r="Q889">
        <v>-159.245</v>
      </c>
      <c r="S889" t="s">
        <v>21</v>
      </c>
      <c r="T889" s="40">
        <v>0.7631916666666666</v>
      </c>
      <c r="U889" s="40">
        <v>0.48134166666666661</v>
      </c>
      <c r="V889">
        <v>78.631637416666663</v>
      </c>
      <c r="W889">
        <v>103.03</v>
      </c>
      <c r="X889">
        <v>33</v>
      </c>
      <c r="Y889">
        <v>68.798675983333325</v>
      </c>
      <c r="Z889">
        <v>90.146000000000001</v>
      </c>
      <c r="AA889">
        <v>6</v>
      </c>
      <c r="AI889">
        <v>16.849</v>
      </c>
      <c r="AJ889">
        <v>6</v>
      </c>
      <c r="AK889">
        <v>15.081</v>
      </c>
      <c r="AL889">
        <v>3</v>
      </c>
      <c r="AM889">
        <v>1.48</v>
      </c>
      <c r="AN889">
        <v>3</v>
      </c>
      <c r="AO889" s="30">
        <v>24.368709916666663</v>
      </c>
      <c r="AP889" s="30">
        <v>31.93</v>
      </c>
      <c r="AQ889" s="30">
        <v>9</v>
      </c>
      <c r="AR889">
        <v>171.79902331666665</v>
      </c>
      <c r="AS889" s="20">
        <v>226.58600000000001</v>
      </c>
      <c r="AT889">
        <v>51</v>
      </c>
      <c r="AU889">
        <v>12</v>
      </c>
      <c r="AV889" t="s">
        <v>1510</v>
      </c>
    </row>
    <row r="890" spans="1:48" hidden="1" x14ac:dyDescent="0.25">
      <c r="A890" t="s">
        <v>780</v>
      </c>
      <c r="B890" t="s">
        <v>137</v>
      </c>
      <c r="C890" t="s">
        <v>137</v>
      </c>
      <c r="D890" t="s">
        <v>782</v>
      </c>
      <c r="E890" s="31" t="s">
        <v>783</v>
      </c>
      <c r="F890">
        <v>2005</v>
      </c>
      <c r="G890" t="s">
        <v>781</v>
      </c>
      <c r="H890" t="s">
        <v>582</v>
      </c>
      <c r="I890">
        <v>331900</v>
      </c>
      <c r="J890" t="s">
        <v>136</v>
      </c>
      <c r="K890" s="26" t="s">
        <v>458</v>
      </c>
      <c r="L890" t="b">
        <v>1</v>
      </c>
      <c r="M890" s="20" t="s">
        <v>1116</v>
      </c>
      <c r="N890" s="26">
        <v>256</v>
      </c>
      <c r="O890" t="s">
        <v>375</v>
      </c>
      <c r="P890">
        <v>65.825555600000001</v>
      </c>
      <c r="Q890">
        <v>-144.06055559999999</v>
      </c>
      <c r="S890" t="s">
        <v>21</v>
      </c>
      <c r="T890" s="40">
        <v>0.5</v>
      </c>
      <c r="U890" s="40">
        <v>0.22798333333333334</v>
      </c>
      <c r="V890">
        <v>45.770500000000006</v>
      </c>
      <c r="W890">
        <v>91.541000000000011</v>
      </c>
      <c r="X890">
        <v>31</v>
      </c>
      <c r="Y890">
        <v>40.746000000000002</v>
      </c>
      <c r="Z890">
        <v>81.492000000000004</v>
      </c>
      <c r="AA890">
        <v>11</v>
      </c>
      <c r="AI890">
        <v>26.402999999999999</v>
      </c>
      <c r="AJ890">
        <v>31</v>
      </c>
      <c r="AK890">
        <v>118.08500000000001</v>
      </c>
      <c r="AL890">
        <v>3</v>
      </c>
      <c r="AM890">
        <v>0</v>
      </c>
      <c r="AN890">
        <v>0</v>
      </c>
      <c r="AO890" s="30">
        <v>72.244</v>
      </c>
      <c r="AP890" s="30">
        <v>144.488</v>
      </c>
      <c r="AQ890" s="30">
        <v>34</v>
      </c>
      <c r="AR890">
        <v>158.76050000000001</v>
      </c>
      <c r="AS890" s="20">
        <v>317.52099999999996</v>
      </c>
      <c r="AT890">
        <v>76</v>
      </c>
      <c r="AU890">
        <v>12</v>
      </c>
      <c r="AV890" t="s">
        <v>1510</v>
      </c>
    </row>
    <row r="891" spans="1:48" hidden="1" x14ac:dyDescent="0.25">
      <c r="A891" t="s">
        <v>389</v>
      </c>
      <c r="B891" t="s">
        <v>34</v>
      </c>
      <c r="C891" t="s">
        <v>34</v>
      </c>
      <c r="D891" t="s">
        <v>390</v>
      </c>
      <c r="E891" s="31" t="s">
        <v>391</v>
      </c>
      <c r="F891">
        <v>2005</v>
      </c>
      <c r="G891" t="s">
        <v>380</v>
      </c>
      <c r="H891">
        <v>219</v>
      </c>
      <c r="I891">
        <v>331080</v>
      </c>
      <c r="J891" t="s">
        <v>30</v>
      </c>
      <c r="K891" s="26" t="s">
        <v>374</v>
      </c>
      <c r="L891" t="b">
        <v>1</v>
      </c>
      <c r="M891" s="20" t="s">
        <v>1116</v>
      </c>
      <c r="N891" s="26">
        <v>2</v>
      </c>
      <c r="O891" t="s">
        <v>375</v>
      </c>
      <c r="P891">
        <v>56.013888899999998</v>
      </c>
      <c r="Q891">
        <v>-132.82777780000001</v>
      </c>
      <c r="S891" t="s">
        <v>21</v>
      </c>
      <c r="T891" s="40">
        <v>0.36726666666666663</v>
      </c>
      <c r="U891" s="40">
        <v>0.20864166666666661</v>
      </c>
      <c r="V891">
        <v>184.70061026666664</v>
      </c>
      <c r="W891">
        <v>502.90600000000001</v>
      </c>
      <c r="X891">
        <v>123</v>
      </c>
      <c r="Y891">
        <v>30.227882999999999</v>
      </c>
      <c r="Z891">
        <v>82.305000000000007</v>
      </c>
      <c r="AA891">
        <v>24</v>
      </c>
      <c r="AI891">
        <v>91.664999999999992</v>
      </c>
      <c r="AJ891">
        <v>12</v>
      </c>
      <c r="AK891">
        <v>44.596000000000004</v>
      </c>
      <c r="AL891">
        <v>8</v>
      </c>
      <c r="AM891">
        <v>0</v>
      </c>
      <c r="AN891">
        <v>0</v>
      </c>
      <c r="AO891" s="30">
        <v>50.044123266666659</v>
      </c>
      <c r="AP891" s="30">
        <v>136.261</v>
      </c>
      <c r="AQ891" s="30">
        <v>20</v>
      </c>
      <c r="AR891">
        <v>264.97261653333328</v>
      </c>
      <c r="AS891" s="20">
        <v>721.47199999999987</v>
      </c>
      <c r="AT891">
        <v>163</v>
      </c>
      <c r="AU891">
        <v>12</v>
      </c>
      <c r="AV891" t="s">
        <v>1510</v>
      </c>
    </row>
    <row r="892" spans="1:48" hidden="1" x14ac:dyDescent="0.25">
      <c r="A892" t="s">
        <v>517</v>
      </c>
      <c r="B892" t="s">
        <v>153</v>
      </c>
      <c r="C892" t="s">
        <v>153</v>
      </c>
      <c r="D892" t="s">
        <v>519</v>
      </c>
      <c r="E892" s="31" t="s">
        <v>520</v>
      </c>
      <c r="F892">
        <v>2005</v>
      </c>
      <c r="G892" t="s">
        <v>518</v>
      </c>
      <c r="H892">
        <v>6866</v>
      </c>
      <c r="I892">
        <v>331980</v>
      </c>
      <c r="J892" t="s">
        <v>152</v>
      </c>
      <c r="K892" s="26" t="s">
        <v>374</v>
      </c>
      <c r="L892" t="b">
        <v>1</v>
      </c>
      <c r="M892" s="20" t="s">
        <v>1116</v>
      </c>
      <c r="N892" s="26">
        <v>88</v>
      </c>
      <c r="O892" t="s">
        <v>375</v>
      </c>
      <c r="P892">
        <v>55.185833299999999</v>
      </c>
      <c r="Q892">
        <v>-162.7211111</v>
      </c>
      <c r="S892" t="s">
        <v>21</v>
      </c>
      <c r="T892" s="40">
        <v>0.49749166666666667</v>
      </c>
      <c r="U892" s="40">
        <v>0.23265833333333333</v>
      </c>
      <c r="V892">
        <v>111.04411993333336</v>
      </c>
      <c r="W892">
        <v>223.20800000000006</v>
      </c>
      <c r="X892">
        <v>34</v>
      </c>
      <c r="Y892">
        <v>530.25895529166655</v>
      </c>
      <c r="Z892">
        <v>1065.8649999999998</v>
      </c>
      <c r="AA892">
        <v>24</v>
      </c>
      <c r="AI892">
        <v>99.816999999999993</v>
      </c>
      <c r="AJ892">
        <v>4</v>
      </c>
      <c r="AK892">
        <v>1300.9490000000001</v>
      </c>
      <c r="AL892">
        <v>51</v>
      </c>
      <c r="AM892">
        <v>0</v>
      </c>
      <c r="AN892">
        <v>0</v>
      </c>
      <c r="AO892" s="30">
        <v>696.86941195000009</v>
      </c>
      <c r="AP892" s="30">
        <v>1400.7660000000001</v>
      </c>
      <c r="AQ892" s="30">
        <v>55</v>
      </c>
      <c r="AR892">
        <v>1338.172487175</v>
      </c>
      <c r="AS892" s="20">
        <v>2689.8389999999999</v>
      </c>
      <c r="AT892">
        <v>113</v>
      </c>
      <c r="AU892">
        <v>12</v>
      </c>
      <c r="AV892" t="s">
        <v>1510</v>
      </c>
    </row>
    <row r="893" spans="1:48" hidden="1" x14ac:dyDescent="0.25">
      <c r="A893" t="s">
        <v>558</v>
      </c>
      <c r="B893" t="s">
        <v>1168</v>
      </c>
      <c r="C893" t="s">
        <v>141</v>
      </c>
      <c r="D893" t="s">
        <v>560</v>
      </c>
      <c r="E893" s="31" t="s">
        <v>561</v>
      </c>
      <c r="F893">
        <v>2005</v>
      </c>
      <c r="G893" t="s">
        <v>559</v>
      </c>
      <c r="H893">
        <v>40215</v>
      </c>
      <c r="I893">
        <v>331920</v>
      </c>
      <c r="J893" t="s">
        <v>140</v>
      </c>
      <c r="K893" s="26" t="s">
        <v>458</v>
      </c>
      <c r="L893" t="b">
        <v>1</v>
      </c>
      <c r="M893" s="20" t="s">
        <v>1119</v>
      </c>
      <c r="N893" s="26">
        <v>160</v>
      </c>
      <c r="O893" t="s">
        <v>375</v>
      </c>
      <c r="P893">
        <v>60.542777800000003</v>
      </c>
      <c r="Q893">
        <v>-145.75749999999999</v>
      </c>
      <c r="S893" t="s">
        <v>21</v>
      </c>
      <c r="T893" s="40">
        <v>0.35315000000000002</v>
      </c>
      <c r="U893" s="40">
        <v>0.25196666666666673</v>
      </c>
      <c r="V893">
        <v>1750.5991587000003</v>
      </c>
      <c r="W893">
        <v>4957.0980000000009</v>
      </c>
      <c r="X893">
        <v>833</v>
      </c>
      <c r="Y893">
        <v>5092.4632591</v>
      </c>
      <c r="Z893">
        <v>14420.114</v>
      </c>
      <c r="AA893">
        <v>587</v>
      </c>
      <c r="AI893">
        <v>2240.2660000000001</v>
      </c>
      <c r="AJ893">
        <v>64</v>
      </c>
      <c r="AK893">
        <v>1656.2539999999999</v>
      </c>
      <c r="AL893">
        <v>61</v>
      </c>
      <c r="AM893">
        <v>0</v>
      </c>
      <c r="AN893">
        <v>0</v>
      </c>
      <c r="AO893" s="30">
        <v>1376.0560380000002</v>
      </c>
      <c r="AP893" s="30">
        <v>3896.52</v>
      </c>
      <c r="AQ893" s="30">
        <v>125</v>
      </c>
      <c r="AR893">
        <v>8219.1184558000004</v>
      </c>
      <c r="AS893" s="20">
        <v>23273.732000000004</v>
      </c>
      <c r="AT893">
        <v>1533</v>
      </c>
      <c r="AU893">
        <v>12</v>
      </c>
      <c r="AV893" t="s">
        <v>1510</v>
      </c>
    </row>
    <row r="894" spans="1:48" hidden="1" x14ac:dyDescent="0.25">
      <c r="A894" t="s">
        <v>428</v>
      </c>
      <c r="B894" t="s">
        <v>35</v>
      </c>
      <c r="C894" t="s">
        <v>35</v>
      </c>
      <c r="D894" t="s">
        <v>425</v>
      </c>
      <c r="E894" s="31" t="s">
        <v>422</v>
      </c>
      <c r="F894">
        <v>2005</v>
      </c>
      <c r="G894" t="s">
        <v>380</v>
      </c>
      <c r="H894">
        <v>219</v>
      </c>
      <c r="I894">
        <v>331090</v>
      </c>
      <c r="J894" t="s">
        <v>30</v>
      </c>
      <c r="K894" s="26" t="s">
        <v>374</v>
      </c>
      <c r="L894" t="b">
        <v>1</v>
      </c>
      <c r="M894" s="20" t="s">
        <v>1116</v>
      </c>
      <c r="N894" s="26">
        <v>2</v>
      </c>
      <c r="O894" t="s">
        <v>375</v>
      </c>
      <c r="P894">
        <v>55.476388900000003</v>
      </c>
      <c r="Q894">
        <v>-133.14833329999999</v>
      </c>
      <c r="S894" t="s">
        <v>21</v>
      </c>
      <c r="T894" s="40">
        <v>0.19626666666666667</v>
      </c>
      <c r="U894" s="40">
        <v>0.15055833333333338</v>
      </c>
      <c r="V894">
        <v>734.32643413333335</v>
      </c>
      <c r="W894">
        <v>3741.473</v>
      </c>
      <c r="X894">
        <v>639</v>
      </c>
      <c r="Y894">
        <v>815.60791893333328</v>
      </c>
      <c r="Z894">
        <v>4155.6109999999999</v>
      </c>
      <c r="AA894">
        <v>277</v>
      </c>
      <c r="AI894">
        <v>1017.561</v>
      </c>
      <c r="AJ894">
        <v>47</v>
      </c>
      <c r="AK894">
        <v>860.70799999999997</v>
      </c>
      <c r="AL894">
        <v>28</v>
      </c>
      <c r="AM894">
        <v>0</v>
      </c>
      <c r="AN894">
        <v>0</v>
      </c>
      <c r="AO894" s="30">
        <v>368.64159573333336</v>
      </c>
      <c r="AP894" s="30">
        <v>1878.269</v>
      </c>
      <c r="AQ894" s="30">
        <v>75</v>
      </c>
      <c r="AR894">
        <v>1918.5759487999999</v>
      </c>
      <c r="AS894" s="20">
        <v>9775.3529999999992</v>
      </c>
      <c r="AT894">
        <v>988</v>
      </c>
      <c r="AU894">
        <v>12</v>
      </c>
      <c r="AV894" t="s">
        <v>1510</v>
      </c>
    </row>
    <row r="895" spans="1:48" hidden="1" x14ac:dyDescent="0.25">
      <c r="A895" t="s">
        <v>861</v>
      </c>
      <c r="B895" t="s">
        <v>213</v>
      </c>
      <c r="C895" t="s">
        <v>213</v>
      </c>
      <c r="D895" t="s">
        <v>862</v>
      </c>
      <c r="E895" s="31" t="s">
        <v>863</v>
      </c>
      <c r="F895">
        <v>2005</v>
      </c>
      <c r="G895" t="s">
        <v>858</v>
      </c>
      <c r="H895">
        <v>12485</v>
      </c>
      <c r="I895">
        <v>332240</v>
      </c>
      <c r="J895" t="s">
        <v>211</v>
      </c>
      <c r="K895" s="26" t="s">
        <v>374</v>
      </c>
      <c r="L895" t="b">
        <v>1</v>
      </c>
      <c r="M895" s="20" t="s">
        <v>1119</v>
      </c>
      <c r="N895" s="26">
        <v>343</v>
      </c>
      <c r="O895" t="s">
        <v>375</v>
      </c>
      <c r="P895">
        <v>61.87</v>
      </c>
      <c r="Q895">
        <v>-158.1108333</v>
      </c>
      <c r="S895" t="s">
        <v>21</v>
      </c>
      <c r="T895" s="40">
        <v>0.7631916666666666</v>
      </c>
      <c r="U895" s="40">
        <v>0.48647499999999999</v>
      </c>
      <c r="V895">
        <v>82.667394950000002</v>
      </c>
      <c r="W895">
        <v>108.31800000000001</v>
      </c>
      <c r="X895">
        <v>33</v>
      </c>
      <c r="Y895">
        <v>57.475201224999992</v>
      </c>
      <c r="Z895">
        <v>75.308999999999997</v>
      </c>
      <c r="AA895">
        <v>6</v>
      </c>
      <c r="AI895">
        <v>33.221000000000004</v>
      </c>
      <c r="AJ895">
        <v>5</v>
      </c>
      <c r="AK895">
        <v>11.651</v>
      </c>
      <c r="AL895">
        <v>2</v>
      </c>
      <c r="AM895">
        <v>0.89900000000000002</v>
      </c>
      <c r="AN895">
        <v>3</v>
      </c>
      <c r="AO895" s="30">
        <v>34.245936466666663</v>
      </c>
      <c r="AP895" s="30">
        <v>44.872</v>
      </c>
      <c r="AQ895" s="30">
        <v>7</v>
      </c>
      <c r="AR895">
        <v>174.38853264166664</v>
      </c>
      <c r="AS895" s="20">
        <v>229.398</v>
      </c>
      <c r="AT895">
        <v>47</v>
      </c>
      <c r="AU895">
        <v>12</v>
      </c>
      <c r="AV895" t="s">
        <v>1510</v>
      </c>
    </row>
    <row r="896" spans="1:48" hidden="1" x14ac:dyDescent="0.25">
      <c r="A896" t="s">
        <v>909</v>
      </c>
      <c r="B896" t="s">
        <v>178</v>
      </c>
      <c r="C896" t="s">
        <v>178</v>
      </c>
      <c r="D896" t="s">
        <v>911</v>
      </c>
      <c r="E896" s="31" t="s">
        <v>912</v>
      </c>
      <c r="F896">
        <v>2005</v>
      </c>
      <c r="G896" t="s">
        <v>910</v>
      </c>
      <c r="H896">
        <v>9416</v>
      </c>
      <c r="I896">
        <v>332060</v>
      </c>
      <c r="J896" t="s">
        <v>177</v>
      </c>
      <c r="K896" s="26" t="s">
        <v>458</v>
      </c>
      <c r="L896" t="b">
        <v>1</v>
      </c>
      <c r="M896" s="20" t="s">
        <v>1116</v>
      </c>
      <c r="N896" s="26">
        <v>369</v>
      </c>
      <c r="O896" t="s">
        <v>375</v>
      </c>
      <c r="P896">
        <v>66.075555600000001</v>
      </c>
      <c r="Q896">
        <v>-162.71722220000001</v>
      </c>
      <c r="S896" t="s">
        <v>21</v>
      </c>
      <c r="T896" s="40">
        <v>0.40250000000000002</v>
      </c>
      <c r="U896" s="40">
        <v>0.25715833333333332</v>
      </c>
      <c r="V896">
        <v>96.095264999999998</v>
      </c>
      <c r="W896">
        <v>238.74599999999998</v>
      </c>
      <c r="X896">
        <v>55</v>
      </c>
      <c r="Y896">
        <v>100.38028000000001</v>
      </c>
      <c r="Z896">
        <v>249.39200000000002</v>
      </c>
      <c r="AA896">
        <v>9</v>
      </c>
      <c r="AI896">
        <v>132.60499999999999</v>
      </c>
      <c r="AJ896">
        <v>9</v>
      </c>
      <c r="AK896">
        <v>56.406999999999996</v>
      </c>
      <c r="AL896">
        <v>5</v>
      </c>
      <c r="AM896">
        <v>10.42</v>
      </c>
      <c r="AN896">
        <v>2</v>
      </c>
      <c r="AO896" s="30">
        <v>76.077330000000003</v>
      </c>
      <c r="AP896" s="30">
        <v>189.012</v>
      </c>
      <c r="AQ896" s="30">
        <v>14</v>
      </c>
      <c r="AR896">
        <v>272.55287500000003</v>
      </c>
      <c r="AS896" s="20">
        <v>687.57</v>
      </c>
      <c r="AT896">
        <v>75</v>
      </c>
      <c r="AU896">
        <v>12</v>
      </c>
      <c r="AV896" t="s">
        <v>1510</v>
      </c>
    </row>
    <row r="897" spans="1:48" hidden="1" x14ac:dyDescent="0.25">
      <c r="A897" t="s">
        <v>496</v>
      </c>
      <c r="B897" t="s">
        <v>1171</v>
      </c>
      <c r="C897" t="s">
        <v>246</v>
      </c>
      <c r="D897" t="s">
        <v>498</v>
      </c>
      <c r="E897" s="31" t="s">
        <v>499</v>
      </c>
      <c r="F897">
        <v>2005</v>
      </c>
      <c r="G897" t="s">
        <v>497</v>
      </c>
      <c r="H897">
        <v>13870</v>
      </c>
      <c r="I897">
        <v>332430</v>
      </c>
      <c r="J897" t="s">
        <v>245</v>
      </c>
      <c r="K897" s="26" t="s">
        <v>458</v>
      </c>
      <c r="L897" t="b">
        <v>1</v>
      </c>
      <c r="M897" s="20" t="s">
        <v>1119</v>
      </c>
      <c r="N897" s="26">
        <v>45</v>
      </c>
      <c r="O897" t="s">
        <v>375</v>
      </c>
      <c r="P897">
        <v>59.0397222</v>
      </c>
      <c r="Q897">
        <v>-158.45750000000001</v>
      </c>
      <c r="S897" t="s">
        <v>21</v>
      </c>
      <c r="T897" s="40">
        <v>0.25594999999999996</v>
      </c>
      <c r="U897" s="40">
        <v>0.15718333333333331</v>
      </c>
      <c r="V897">
        <v>1501.5915910999995</v>
      </c>
      <c r="W897">
        <v>5866.7379999999994</v>
      </c>
      <c r="X897">
        <v>986</v>
      </c>
      <c r="Y897">
        <v>2439.42643245</v>
      </c>
      <c r="Z897">
        <v>9530.871000000001</v>
      </c>
      <c r="AA897">
        <v>361</v>
      </c>
      <c r="AI897">
        <v>899.673</v>
      </c>
      <c r="AJ897">
        <v>45</v>
      </c>
      <c r="AK897">
        <v>714.03700000000003</v>
      </c>
      <c r="AL897">
        <v>45</v>
      </c>
      <c r="AM897">
        <v>0</v>
      </c>
      <c r="AN897">
        <v>0</v>
      </c>
      <c r="AO897" s="30">
        <v>413.02907449999992</v>
      </c>
      <c r="AP897" s="30">
        <v>1613.71</v>
      </c>
      <c r="AQ897" s="30">
        <v>90</v>
      </c>
      <c r="AR897">
        <v>4354.0470980499995</v>
      </c>
      <c r="AS897" s="20">
        <v>17011.319000000003</v>
      </c>
      <c r="AT897">
        <v>1429</v>
      </c>
      <c r="AU897">
        <v>12</v>
      </c>
      <c r="AV897" t="s">
        <v>1510</v>
      </c>
    </row>
    <row r="898" spans="1:48" hidden="1" x14ac:dyDescent="0.25">
      <c r="A898" t="s">
        <v>925</v>
      </c>
      <c r="B898" t="s">
        <v>143</v>
      </c>
      <c r="C898" t="s">
        <v>143</v>
      </c>
      <c r="D898" t="s">
        <v>927</v>
      </c>
      <c r="E898" s="31" t="s">
        <v>928</v>
      </c>
      <c r="F898">
        <v>2005</v>
      </c>
      <c r="G898" t="s">
        <v>926</v>
      </c>
      <c r="H898" t="s">
        <v>582</v>
      </c>
      <c r="I898">
        <v>331930</v>
      </c>
      <c r="J898" t="s">
        <v>142</v>
      </c>
      <c r="K898" s="26" t="s">
        <v>458</v>
      </c>
      <c r="L898" t="b">
        <v>1</v>
      </c>
      <c r="M898" s="20" t="s">
        <v>1118</v>
      </c>
      <c r="N898" s="26">
        <v>383</v>
      </c>
      <c r="O898" t="s">
        <v>375</v>
      </c>
      <c r="P898">
        <v>65.753765200000004</v>
      </c>
      <c r="Q898">
        <v>-168.92314999999999</v>
      </c>
      <c r="S898" t="s">
        <v>21</v>
      </c>
      <c r="T898" s="40">
        <v>0.5</v>
      </c>
      <c r="U898" s="40">
        <v>0.24958333333333335</v>
      </c>
      <c r="V898">
        <v>77.5715</v>
      </c>
      <c r="W898">
        <v>155.143</v>
      </c>
      <c r="X898">
        <v>44</v>
      </c>
      <c r="Y898">
        <v>107.887</v>
      </c>
      <c r="Z898">
        <v>215.774</v>
      </c>
      <c r="AA898">
        <v>10</v>
      </c>
      <c r="AI898">
        <v>55.222999999999999</v>
      </c>
      <c r="AJ898">
        <v>6</v>
      </c>
      <c r="AK898">
        <v>7.0080000000000009</v>
      </c>
      <c r="AL898">
        <v>2</v>
      </c>
      <c r="AM898">
        <v>23.289000000000005</v>
      </c>
      <c r="AN898">
        <v>2</v>
      </c>
      <c r="AO898" s="30">
        <v>31.115500000000001</v>
      </c>
      <c r="AP898" s="30">
        <v>62.231000000000002</v>
      </c>
      <c r="AQ898" s="30">
        <v>8</v>
      </c>
      <c r="AR898">
        <v>216.57400000000001</v>
      </c>
      <c r="AS898" s="20">
        <v>456.43699999999995</v>
      </c>
      <c r="AT898">
        <v>64</v>
      </c>
      <c r="AU898">
        <v>12</v>
      </c>
      <c r="AV898" t="s">
        <v>1510</v>
      </c>
    </row>
    <row r="899" spans="1:48" hidden="1" x14ac:dyDescent="0.25">
      <c r="A899" t="s">
        <v>442</v>
      </c>
      <c r="B899" t="s">
        <v>1142</v>
      </c>
      <c r="C899" t="s">
        <v>443</v>
      </c>
      <c r="D899" t="s">
        <v>441</v>
      </c>
      <c r="E899" s="31" t="s">
        <v>439</v>
      </c>
      <c r="F899">
        <v>2005</v>
      </c>
      <c r="G899" t="s">
        <v>380</v>
      </c>
      <c r="H899">
        <v>219</v>
      </c>
      <c r="I899">
        <v>331100</v>
      </c>
      <c r="J899" t="s">
        <v>30</v>
      </c>
      <c r="K899" s="26" t="s">
        <v>374</v>
      </c>
      <c r="L899" t="b">
        <v>1</v>
      </c>
      <c r="M899" s="20" t="s">
        <v>1116</v>
      </c>
      <c r="N899" s="26">
        <v>2</v>
      </c>
      <c r="O899" t="s">
        <v>375</v>
      </c>
      <c r="P899">
        <v>63.661388899999999</v>
      </c>
      <c r="Q899">
        <v>-144.06444440000001</v>
      </c>
      <c r="S899" t="s">
        <v>21</v>
      </c>
      <c r="T899" s="40">
        <v>0.31313333333333337</v>
      </c>
      <c r="U899" s="40">
        <v>0.18786666666666665</v>
      </c>
      <c r="V899">
        <v>36.2007184</v>
      </c>
      <c r="W899">
        <v>115.60799999999999</v>
      </c>
      <c r="X899">
        <v>31</v>
      </c>
      <c r="Y899">
        <v>33.790531133333332</v>
      </c>
      <c r="Z899">
        <v>107.91099999999999</v>
      </c>
      <c r="AA899">
        <v>15</v>
      </c>
      <c r="AI899">
        <v>33.262999999999991</v>
      </c>
      <c r="AJ899">
        <v>1</v>
      </c>
      <c r="AK899">
        <v>88.787999999999997</v>
      </c>
      <c r="AL899">
        <v>5</v>
      </c>
      <c r="AM899">
        <v>0</v>
      </c>
      <c r="AN899">
        <v>0</v>
      </c>
      <c r="AO899" s="30">
        <v>38.218236466666667</v>
      </c>
      <c r="AP899" s="30">
        <v>122.05099999999999</v>
      </c>
      <c r="AQ899" s="30">
        <v>6</v>
      </c>
      <c r="AR899">
        <v>108.209486</v>
      </c>
      <c r="AS899" s="20">
        <v>345.56999999999994</v>
      </c>
      <c r="AT899">
        <v>50</v>
      </c>
      <c r="AU899">
        <v>12</v>
      </c>
      <c r="AV899" t="s">
        <v>1510</v>
      </c>
    </row>
    <row r="900" spans="1:48" hidden="1" x14ac:dyDescent="0.25">
      <c r="A900" t="s">
        <v>392</v>
      </c>
      <c r="B900" t="s">
        <v>1145</v>
      </c>
      <c r="C900" t="s">
        <v>36</v>
      </c>
      <c r="D900" t="s">
        <v>393</v>
      </c>
      <c r="E900" s="31" t="s">
        <v>394</v>
      </c>
      <c r="F900">
        <v>2005</v>
      </c>
      <c r="G900" t="s">
        <v>380</v>
      </c>
      <c r="H900">
        <v>219</v>
      </c>
      <c r="I900">
        <v>331110</v>
      </c>
      <c r="J900" t="s">
        <v>30</v>
      </c>
      <c r="K900" s="26" t="s">
        <v>374</v>
      </c>
      <c r="L900" t="b">
        <v>1</v>
      </c>
      <c r="M900" s="20" t="s">
        <v>1116</v>
      </c>
      <c r="N900" s="26">
        <v>2</v>
      </c>
      <c r="O900" t="s">
        <v>375</v>
      </c>
      <c r="P900">
        <v>64.788055600000007</v>
      </c>
      <c r="Q900">
        <v>-141.19999999999999</v>
      </c>
      <c r="S900" t="s">
        <v>21</v>
      </c>
      <c r="T900" s="40">
        <v>0.47047499999999998</v>
      </c>
      <c r="U900" s="40">
        <v>0.23756666666666662</v>
      </c>
      <c r="V900">
        <v>177.65041905000001</v>
      </c>
      <c r="W900">
        <v>377.59800000000001</v>
      </c>
      <c r="X900">
        <v>156</v>
      </c>
      <c r="Y900">
        <v>51.110992574999997</v>
      </c>
      <c r="Z900">
        <v>108.637</v>
      </c>
      <c r="AA900">
        <v>29</v>
      </c>
      <c r="AI900">
        <v>21.577999999999999</v>
      </c>
      <c r="AJ900">
        <v>9</v>
      </c>
      <c r="AK900">
        <v>184.21199999999999</v>
      </c>
      <c r="AL900">
        <v>13</v>
      </c>
      <c r="AM900">
        <v>0</v>
      </c>
      <c r="AN900">
        <v>0</v>
      </c>
      <c r="AO900" s="30">
        <v>96.819050249999989</v>
      </c>
      <c r="AP900" s="30">
        <v>205.79</v>
      </c>
      <c r="AQ900" s="30">
        <v>22</v>
      </c>
      <c r="AR900">
        <v>325.58046187499997</v>
      </c>
      <c r="AS900" s="20">
        <v>692.02499999999998</v>
      </c>
      <c r="AT900">
        <v>206</v>
      </c>
      <c r="AU900">
        <v>12</v>
      </c>
      <c r="AV900" t="s">
        <v>1510</v>
      </c>
    </row>
    <row r="901" spans="1:48" hidden="1" x14ac:dyDescent="0.25">
      <c r="A901" t="s">
        <v>578</v>
      </c>
      <c r="B901" t="s">
        <v>56</v>
      </c>
      <c r="C901" t="s">
        <v>56</v>
      </c>
      <c r="D901" t="s">
        <v>579</v>
      </c>
      <c r="E901" s="31" t="s">
        <v>580</v>
      </c>
      <c r="F901">
        <v>2005</v>
      </c>
      <c r="G901" t="s">
        <v>563</v>
      </c>
      <c r="H901">
        <v>221</v>
      </c>
      <c r="I901">
        <v>331290</v>
      </c>
      <c r="J901" t="s">
        <v>50</v>
      </c>
      <c r="K901" s="26" t="s">
        <v>458</v>
      </c>
      <c r="L901" t="b">
        <v>1</v>
      </c>
      <c r="M901" s="20" t="s">
        <v>1119</v>
      </c>
      <c r="N901" s="26">
        <v>169</v>
      </c>
      <c r="O901" t="s">
        <v>375</v>
      </c>
      <c r="P901">
        <v>60.218888900000003</v>
      </c>
      <c r="Q901">
        <v>-162.02444439999999</v>
      </c>
      <c r="S901" t="s">
        <v>21</v>
      </c>
      <c r="T901" s="40">
        <v>0.44634166666666664</v>
      </c>
      <c r="U901" s="40">
        <v>0.26161666666666666</v>
      </c>
      <c r="V901">
        <v>162.25233729999999</v>
      </c>
      <c r="W901">
        <v>363.51600000000002</v>
      </c>
      <c r="X901">
        <v>107</v>
      </c>
      <c r="Y901">
        <v>97.922451908333329</v>
      </c>
      <c r="Z901">
        <v>219.38900000000001</v>
      </c>
      <c r="AA901">
        <v>11</v>
      </c>
      <c r="AI901">
        <v>96.781999999999996</v>
      </c>
      <c r="AJ901">
        <v>10</v>
      </c>
      <c r="AK901">
        <v>16.159000000000002</v>
      </c>
      <c r="AL901">
        <v>4</v>
      </c>
      <c r="AM901">
        <v>0</v>
      </c>
      <c r="AN901">
        <v>0</v>
      </c>
      <c r="AO901" s="30">
        <v>50.410274174999998</v>
      </c>
      <c r="AP901" s="30">
        <v>112.941</v>
      </c>
      <c r="AQ901" s="30">
        <v>14</v>
      </c>
      <c r="AR901">
        <v>310.58506338333336</v>
      </c>
      <c r="AS901" s="20">
        <v>695.846</v>
      </c>
      <c r="AT901">
        <v>129</v>
      </c>
      <c r="AU901">
        <v>12</v>
      </c>
      <c r="AV901" t="s">
        <v>1510</v>
      </c>
    </row>
    <row r="902" spans="1:48" hidden="1" x14ac:dyDescent="0.25">
      <c r="A902" t="s">
        <v>823</v>
      </c>
      <c r="B902" t="s">
        <v>145</v>
      </c>
      <c r="C902" t="s">
        <v>145</v>
      </c>
      <c r="D902" t="s">
        <v>825</v>
      </c>
      <c r="E902" s="31" t="s">
        <v>826</v>
      </c>
      <c r="F902">
        <v>2005</v>
      </c>
      <c r="G902" t="s">
        <v>824</v>
      </c>
      <c r="H902">
        <v>5553</v>
      </c>
      <c r="I902">
        <v>331940</v>
      </c>
      <c r="J902" t="s">
        <v>144</v>
      </c>
      <c r="K902" s="26" t="s">
        <v>458</v>
      </c>
      <c r="L902" t="b">
        <v>1</v>
      </c>
      <c r="M902" s="20" t="s">
        <v>1118</v>
      </c>
      <c r="N902" s="26">
        <v>320</v>
      </c>
      <c r="O902" t="s">
        <v>375</v>
      </c>
      <c r="P902">
        <v>58.215555600000002</v>
      </c>
      <c r="Q902">
        <v>-157.37583330000001</v>
      </c>
      <c r="S902" t="s">
        <v>21</v>
      </c>
      <c r="T902" s="40">
        <v>0.54999999999999993</v>
      </c>
      <c r="U902" s="40">
        <v>0.29645833333333332</v>
      </c>
      <c r="V902">
        <v>76.138149999999982</v>
      </c>
      <c r="W902">
        <v>138.43299999999999</v>
      </c>
      <c r="X902">
        <v>67</v>
      </c>
      <c r="Y902">
        <v>195.21589999999995</v>
      </c>
      <c r="Z902">
        <v>354.93799999999993</v>
      </c>
      <c r="AA902">
        <v>18</v>
      </c>
      <c r="AI902">
        <v>122.71</v>
      </c>
      <c r="AJ902">
        <v>24</v>
      </c>
      <c r="AK902">
        <v>23.905999999999999</v>
      </c>
      <c r="AL902">
        <v>2</v>
      </c>
      <c r="AM902">
        <v>13.132000000000001</v>
      </c>
      <c r="AN902">
        <v>1</v>
      </c>
      <c r="AO902" s="30">
        <v>80.638799999999989</v>
      </c>
      <c r="AP902" s="30">
        <v>146.61599999999999</v>
      </c>
      <c r="AQ902" s="30">
        <v>26</v>
      </c>
      <c r="AR902">
        <v>351.99284999999992</v>
      </c>
      <c r="AS902" s="20">
        <v>653.11900000000003</v>
      </c>
      <c r="AT902">
        <v>112</v>
      </c>
      <c r="AU902">
        <v>12</v>
      </c>
      <c r="AV902" t="s">
        <v>1510</v>
      </c>
    </row>
    <row r="903" spans="1:48" hidden="1" x14ac:dyDescent="0.25">
      <c r="A903" t="s">
        <v>581</v>
      </c>
      <c r="B903" t="s">
        <v>57</v>
      </c>
      <c r="C903" t="s">
        <v>57</v>
      </c>
      <c r="D903" t="s">
        <v>583</v>
      </c>
      <c r="E903" s="31" t="s">
        <v>584</v>
      </c>
      <c r="F903">
        <v>2005</v>
      </c>
      <c r="G903" t="s">
        <v>1063</v>
      </c>
      <c r="H903" t="s">
        <v>582</v>
      </c>
      <c r="I903">
        <v>331950</v>
      </c>
      <c r="J903" t="s">
        <v>1064</v>
      </c>
      <c r="K903" s="26" t="s">
        <v>458</v>
      </c>
      <c r="L903" t="b">
        <v>1</v>
      </c>
      <c r="M903" s="20" t="s">
        <v>1116</v>
      </c>
      <c r="N903" s="26">
        <v>688</v>
      </c>
      <c r="O903" t="s">
        <v>489</v>
      </c>
      <c r="P903">
        <v>59.349722200000002</v>
      </c>
      <c r="Q903">
        <v>-157.47527779999999</v>
      </c>
      <c r="S903" t="s">
        <v>21</v>
      </c>
      <c r="T903" s="40">
        <v>0.5</v>
      </c>
      <c r="U903" s="40">
        <v>0.29640000000000005</v>
      </c>
      <c r="V903">
        <v>64.539500000000004</v>
      </c>
      <c r="W903">
        <v>129.07900000000001</v>
      </c>
      <c r="X903">
        <v>62</v>
      </c>
      <c r="Y903">
        <v>86.231499999999997</v>
      </c>
      <c r="Z903">
        <v>172.46299999999999</v>
      </c>
      <c r="AA903">
        <v>12</v>
      </c>
      <c r="AI903">
        <v>44.370000000000005</v>
      </c>
      <c r="AJ903">
        <v>7</v>
      </c>
      <c r="AK903">
        <v>0</v>
      </c>
      <c r="AL903">
        <v>0</v>
      </c>
      <c r="AM903">
        <v>0</v>
      </c>
      <c r="AN903">
        <v>1</v>
      </c>
      <c r="AO903" s="30">
        <v>22.185000000000002</v>
      </c>
      <c r="AP903" s="30">
        <v>44.370000000000005</v>
      </c>
      <c r="AQ903" s="30">
        <v>7</v>
      </c>
      <c r="AR903">
        <v>172.95600000000002</v>
      </c>
      <c r="AS903" s="20">
        <v>345.91199999999998</v>
      </c>
      <c r="AT903">
        <v>82</v>
      </c>
      <c r="AU903">
        <v>12</v>
      </c>
      <c r="AV903" t="s">
        <v>1510</v>
      </c>
    </row>
    <row r="904" spans="1:48" hidden="1" x14ac:dyDescent="0.25">
      <c r="A904" t="s">
        <v>1065</v>
      </c>
      <c r="B904" t="s">
        <v>147</v>
      </c>
      <c r="C904" t="s">
        <v>147</v>
      </c>
      <c r="D904" t="s">
        <v>1067</v>
      </c>
      <c r="E904" s="31" t="s">
        <v>1068</v>
      </c>
      <c r="F904">
        <v>2005</v>
      </c>
      <c r="G904" t="s">
        <v>1066</v>
      </c>
      <c r="H904">
        <v>5721</v>
      </c>
      <c r="I904">
        <v>331960</v>
      </c>
      <c r="J904" t="s">
        <v>146</v>
      </c>
      <c r="K904" s="26" t="s">
        <v>458</v>
      </c>
      <c r="L904" t="b">
        <v>1</v>
      </c>
      <c r="M904" s="20" t="s">
        <v>1119</v>
      </c>
      <c r="N904" s="26">
        <v>701</v>
      </c>
      <c r="O904" t="s">
        <v>375</v>
      </c>
      <c r="P904">
        <v>58.194444400000002</v>
      </c>
      <c r="Q904">
        <v>-136.34333330000001</v>
      </c>
      <c r="S904" t="s">
        <v>21</v>
      </c>
      <c r="T904" s="40">
        <v>0.43029999999999996</v>
      </c>
      <c r="U904" s="40">
        <v>0.22359166666666666</v>
      </c>
      <c r="V904">
        <v>37.712352600000003</v>
      </c>
      <c r="W904">
        <v>87.64200000000001</v>
      </c>
      <c r="X904">
        <v>40</v>
      </c>
      <c r="Y904">
        <v>83.13051759999999</v>
      </c>
      <c r="Z904">
        <v>193.19200000000001</v>
      </c>
      <c r="AA904">
        <v>30</v>
      </c>
      <c r="AI904">
        <v>18.653999999999996</v>
      </c>
      <c r="AJ904">
        <v>7</v>
      </c>
      <c r="AK904">
        <v>2.1259999999999999</v>
      </c>
      <c r="AL904">
        <v>1</v>
      </c>
      <c r="AM904">
        <v>0</v>
      </c>
      <c r="AN904">
        <v>0</v>
      </c>
      <c r="AO904" s="30">
        <v>8.9416339999999987</v>
      </c>
      <c r="AP904" s="30">
        <v>20.779999999999998</v>
      </c>
      <c r="AQ904" s="30">
        <v>8</v>
      </c>
      <c r="AR904">
        <v>129.78450419999999</v>
      </c>
      <c r="AS904" s="20">
        <v>301.61400000000009</v>
      </c>
      <c r="AT904">
        <v>77</v>
      </c>
      <c r="AU904">
        <v>12</v>
      </c>
      <c r="AV904" t="s">
        <v>1510</v>
      </c>
    </row>
    <row r="905" spans="1:48" hidden="1" x14ac:dyDescent="0.25">
      <c r="A905" t="s">
        <v>585</v>
      </c>
      <c r="B905" t="s">
        <v>58</v>
      </c>
      <c r="C905" t="s">
        <v>58</v>
      </c>
      <c r="D905" t="s">
        <v>586</v>
      </c>
      <c r="E905" s="31" t="s">
        <v>587</v>
      </c>
      <c r="F905">
        <v>2005</v>
      </c>
      <c r="G905" t="s">
        <v>563</v>
      </c>
      <c r="H905">
        <v>221</v>
      </c>
      <c r="I905">
        <v>331300</v>
      </c>
      <c r="J905" t="s">
        <v>50</v>
      </c>
      <c r="K905" s="26" t="s">
        <v>458</v>
      </c>
      <c r="L905" t="b">
        <v>1</v>
      </c>
      <c r="M905" s="20" t="s">
        <v>1119</v>
      </c>
      <c r="N905" s="26">
        <v>169</v>
      </c>
      <c r="O905" t="s">
        <v>375</v>
      </c>
      <c r="P905">
        <v>64.617500000000007</v>
      </c>
      <c r="Q905">
        <v>-162.2605556</v>
      </c>
      <c r="S905" t="s">
        <v>21</v>
      </c>
      <c r="T905" s="40">
        <v>0.43510833333333326</v>
      </c>
      <c r="U905" s="40">
        <v>0.25797500000000001</v>
      </c>
      <c r="V905">
        <v>186.73544341666664</v>
      </c>
      <c r="W905">
        <v>429.17</v>
      </c>
      <c r="X905">
        <v>103</v>
      </c>
      <c r="Y905">
        <v>217.85700206666661</v>
      </c>
      <c r="Z905">
        <v>500.69599999999997</v>
      </c>
      <c r="AA905">
        <v>17</v>
      </c>
      <c r="AI905">
        <v>152.001</v>
      </c>
      <c r="AJ905">
        <v>13</v>
      </c>
      <c r="AK905">
        <v>29.589000000000006</v>
      </c>
      <c r="AL905">
        <v>4</v>
      </c>
      <c r="AM905">
        <v>0</v>
      </c>
      <c r="AN905">
        <v>0</v>
      </c>
      <c r="AO905" s="30">
        <v>79.011322249999992</v>
      </c>
      <c r="AP905" s="30">
        <v>181.59</v>
      </c>
      <c r="AQ905" s="30">
        <v>17</v>
      </c>
      <c r="AR905">
        <v>483.60376773333326</v>
      </c>
      <c r="AS905" s="20">
        <v>1111.4559999999999</v>
      </c>
      <c r="AT905">
        <v>134</v>
      </c>
      <c r="AU905">
        <v>12</v>
      </c>
      <c r="AV905" t="s">
        <v>1510</v>
      </c>
    </row>
    <row r="906" spans="1:48" hidden="1" x14ac:dyDescent="0.25">
      <c r="A906" t="s">
        <v>590</v>
      </c>
      <c r="B906" t="s">
        <v>59</v>
      </c>
      <c r="C906" t="s">
        <v>59</v>
      </c>
      <c r="D906" t="s">
        <v>591</v>
      </c>
      <c r="E906" s="31" t="s">
        <v>589</v>
      </c>
      <c r="F906">
        <v>2005</v>
      </c>
      <c r="G906" t="s">
        <v>563</v>
      </c>
      <c r="H906">
        <v>221</v>
      </c>
      <c r="I906">
        <v>331310</v>
      </c>
      <c r="J906" t="s">
        <v>50</v>
      </c>
      <c r="K906" s="26" t="s">
        <v>458</v>
      </c>
      <c r="L906" t="b">
        <v>1</v>
      </c>
      <c r="M906" s="20" t="s">
        <v>1119</v>
      </c>
      <c r="N906" s="26">
        <v>169</v>
      </c>
      <c r="O906" t="s">
        <v>375</v>
      </c>
      <c r="P906">
        <v>62.777777800000003</v>
      </c>
      <c r="Q906">
        <v>-164.52305559999999</v>
      </c>
      <c r="S906" t="s">
        <v>21</v>
      </c>
      <c r="T906" s="40">
        <v>0.45635833333333342</v>
      </c>
      <c r="U906" s="40">
        <v>0.2645583333333334</v>
      </c>
      <c r="V906">
        <v>467.63814225833335</v>
      </c>
      <c r="W906">
        <v>1024.7169999999999</v>
      </c>
      <c r="X906">
        <v>243</v>
      </c>
      <c r="Y906">
        <v>466.06553144166674</v>
      </c>
      <c r="Z906">
        <v>1021.271</v>
      </c>
      <c r="AA906">
        <v>27</v>
      </c>
      <c r="AI906">
        <v>486.32100000000008</v>
      </c>
      <c r="AJ906">
        <v>15</v>
      </c>
      <c r="AK906">
        <v>114.81400000000001</v>
      </c>
      <c r="AL906">
        <v>11</v>
      </c>
      <c r="AM906">
        <v>0</v>
      </c>
      <c r="AN906">
        <v>0</v>
      </c>
      <c r="AO906" s="30">
        <v>274.33296670833346</v>
      </c>
      <c r="AP906" s="30">
        <v>601.1350000000001</v>
      </c>
      <c r="AQ906" s="30">
        <v>26</v>
      </c>
      <c r="AR906">
        <v>1208.0366404083336</v>
      </c>
      <c r="AS906" s="20">
        <v>2647.123</v>
      </c>
      <c r="AT906">
        <v>293</v>
      </c>
      <c r="AU906">
        <v>12</v>
      </c>
      <c r="AV906" t="s">
        <v>1510</v>
      </c>
    </row>
    <row r="907" spans="1:48" hidden="1" x14ac:dyDescent="0.25">
      <c r="A907" t="s">
        <v>979</v>
      </c>
      <c r="B907" t="s">
        <v>149</v>
      </c>
      <c r="C907" t="s">
        <v>149</v>
      </c>
      <c r="D907" t="s">
        <v>981</v>
      </c>
      <c r="E907" s="31" t="s">
        <v>982</v>
      </c>
      <c r="F907">
        <v>2005</v>
      </c>
      <c r="G907" t="s">
        <v>980</v>
      </c>
      <c r="H907" t="s">
        <v>582</v>
      </c>
      <c r="I907">
        <v>331970</v>
      </c>
      <c r="J907" t="s">
        <v>148</v>
      </c>
      <c r="K907" s="26" t="s">
        <v>458</v>
      </c>
      <c r="L907" t="b">
        <v>1</v>
      </c>
      <c r="M907" s="20" t="s">
        <v>1118</v>
      </c>
      <c r="N907" s="26">
        <v>442</v>
      </c>
      <c r="O907" t="s">
        <v>375</v>
      </c>
      <c r="P907">
        <v>54.850833299999998</v>
      </c>
      <c r="Q907">
        <v>-163.41499999999999</v>
      </c>
      <c r="S907" t="s">
        <v>21</v>
      </c>
      <c r="T907" s="40">
        <v>0.49737500000000007</v>
      </c>
      <c r="U907" s="40">
        <v>0.37350833333333333</v>
      </c>
      <c r="V907">
        <v>53.265878250000014</v>
      </c>
      <c r="W907">
        <v>107.09400000000001</v>
      </c>
      <c r="X907">
        <v>28</v>
      </c>
      <c r="Y907">
        <v>72.401883999999995</v>
      </c>
      <c r="Z907">
        <v>145.56799999999998</v>
      </c>
      <c r="AA907">
        <v>12</v>
      </c>
      <c r="AI907">
        <v>56.803999999999995</v>
      </c>
      <c r="AJ907">
        <v>11</v>
      </c>
      <c r="AK907">
        <v>3.8470000000000004</v>
      </c>
      <c r="AL907">
        <v>1</v>
      </c>
      <c r="AM907">
        <v>4.1449999999999996</v>
      </c>
      <c r="AN907">
        <v>4</v>
      </c>
      <c r="AO907" s="30">
        <v>30.166291125000001</v>
      </c>
      <c r="AP907" s="30">
        <v>60.650999999999996</v>
      </c>
      <c r="AQ907" s="30">
        <v>12</v>
      </c>
      <c r="AR907">
        <v>155.834053375</v>
      </c>
      <c r="AS907" s="20">
        <v>317.45799999999991</v>
      </c>
      <c r="AT907">
        <v>55</v>
      </c>
      <c r="AU907">
        <v>12</v>
      </c>
      <c r="AV907" t="s">
        <v>1510</v>
      </c>
    </row>
    <row r="908" spans="1:48" hidden="1" x14ac:dyDescent="0.25">
      <c r="A908" t="s">
        <v>509</v>
      </c>
      <c r="B908" t="s">
        <v>164</v>
      </c>
      <c r="C908" t="s">
        <v>164</v>
      </c>
      <c r="D908" t="s">
        <v>511</v>
      </c>
      <c r="E908" s="31" t="s">
        <v>512</v>
      </c>
      <c r="F908">
        <v>2005</v>
      </c>
      <c r="G908" t="s">
        <v>510</v>
      </c>
      <c r="H908">
        <v>7833</v>
      </c>
      <c r="I908">
        <v>332020</v>
      </c>
      <c r="J908" t="s">
        <v>163</v>
      </c>
      <c r="K908" s="26" t="s">
        <v>374</v>
      </c>
      <c r="L908" t="b">
        <v>1</v>
      </c>
      <c r="M908" s="20" t="s">
        <v>1116</v>
      </c>
      <c r="N908" s="26">
        <v>63</v>
      </c>
      <c r="O908" t="s">
        <v>375</v>
      </c>
      <c r="P908">
        <v>66.564722200000006</v>
      </c>
      <c r="Q908">
        <v>-145.2738889</v>
      </c>
      <c r="S908" t="s">
        <v>21</v>
      </c>
      <c r="T908" s="40">
        <v>0.37317499999999998</v>
      </c>
      <c r="U908" s="40">
        <v>0.20809999999999998</v>
      </c>
      <c r="V908">
        <v>394.74376864999999</v>
      </c>
      <c r="W908">
        <v>1057.798</v>
      </c>
      <c r="X908">
        <v>259</v>
      </c>
      <c r="Y908">
        <v>324.3114655</v>
      </c>
      <c r="Z908">
        <v>869.06000000000006</v>
      </c>
      <c r="AA908">
        <v>66</v>
      </c>
      <c r="AI908">
        <v>202.46299999999997</v>
      </c>
      <c r="AJ908">
        <v>6</v>
      </c>
      <c r="AK908">
        <v>381.23300000000006</v>
      </c>
      <c r="AL908">
        <v>16</v>
      </c>
      <c r="AM908">
        <v>0</v>
      </c>
      <c r="AN908">
        <v>0</v>
      </c>
      <c r="AO908" s="30">
        <v>217.8207548</v>
      </c>
      <c r="AP908" s="30">
        <v>583.69600000000003</v>
      </c>
      <c r="AQ908" s="30">
        <v>22</v>
      </c>
      <c r="AR908">
        <v>936.87598894999996</v>
      </c>
      <c r="AS908" s="20">
        <v>2510.5540000000001</v>
      </c>
      <c r="AT908">
        <v>347</v>
      </c>
      <c r="AU908">
        <v>12</v>
      </c>
      <c r="AV908" t="s">
        <v>1510</v>
      </c>
    </row>
    <row r="909" spans="1:48" hidden="1" x14ac:dyDescent="0.25">
      <c r="A909" t="s">
        <v>786</v>
      </c>
      <c r="B909" t="s">
        <v>151</v>
      </c>
      <c r="C909" t="s">
        <v>151</v>
      </c>
      <c r="D909" t="s">
        <v>788</v>
      </c>
      <c r="E909" s="31" t="s">
        <v>789</v>
      </c>
      <c r="F909">
        <v>2005</v>
      </c>
      <c r="G909" t="s">
        <v>787</v>
      </c>
      <c r="H909">
        <v>6915</v>
      </c>
      <c r="I909">
        <v>331990</v>
      </c>
      <c r="J909" t="s">
        <v>150</v>
      </c>
      <c r="K909" s="26" t="s">
        <v>458</v>
      </c>
      <c r="L909" t="b">
        <v>1</v>
      </c>
      <c r="M909" s="20" t="s">
        <v>1118</v>
      </c>
      <c r="N909" s="26">
        <v>274</v>
      </c>
      <c r="O909" t="s">
        <v>375</v>
      </c>
      <c r="P909">
        <v>64.733333299999998</v>
      </c>
      <c r="Q909">
        <v>-156.92750000000001</v>
      </c>
      <c r="S909" t="s">
        <v>21</v>
      </c>
      <c r="T909" s="40">
        <v>0.30500000000000005</v>
      </c>
      <c r="U909" s="40">
        <v>0.22774166666666665</v>
      </c>
      <c r="V909">
        <v>362.26741000000004</v>
      </c>
      <c r="W909">
        <v>1187.7619999999999</v>
      </c>
      <c r="X909">
        <v>270</v>
      </c>
      <c r="Y909">
        <v>588.53623500000003</v>
      </c>
      <c r="Z909">
        <v>1929.627</v>
      </c>
      <c r="AA909">
        <v>87</v>
      </c>
      <c r="AI909">
        <v>596.06200000000001</v>
      </c>
      <c r="AJ909">
        <v>12</v>
      </c>
      <c r="AK909">
        <v>489.49199999999996</v>
      </c>
      <c r="AL909">
        <v>41</v>
      </c>
      <c r="AM909">
        <v>0</v>
      </c>
      <c r="AN909">
        <v>0</v>
      </c>
      <c r="AO909" s="30">
        <v>331.09397000000007</v>
      </c>
      <c r="AP909" s="30">
        <v>1085.5540000000001</v>
      </c>
      <c r="AQ909" s="30">
        <v>53</v>
      </c>
      <c r="AR909">
        <v>1281.8976150000003</v>
      </c>
      <c r="AS909" s="20">
        <v>4202.9430000000002</v>
      </c>
      <c r="AT909">
        <v>394</v>
      </c>
      <c r="AU909">
        <v>12</v>
      </c>
      <c r="AV909" t="s">
        <v>1510</v>
      </c>
    </row>
    <row r="910" spans="1:48" hidden="1" x14ac:dyDescent="0.25">
      <c r="A910" t="s">
        <v>592</v>
      </c>
      <c r="B910" t="s">
        <v>60</v>
      </c>
      <c r="C910" t="s">
        <v>60</v>
      </c>
      <c r="D910" t="s">
        <v>593</v>
      </c>
      <c r="E910" s="31" t="s">
        <v>594</v>
      </c>
      <c r="F910">
        <v>2005</v>
      </c>
      <c r="G910" t="s">
        <v>563</v>
      </c>
      <c r="H910">
        <v>221</v>
      </c>
      <c r="I910">
        <v>331320</v>
      </c>
      <c r="J910" t="s">
        <v>50</v>
      </c>
      <c r="K910" s="26" t="s">
        <v>458</v>
      </c>
      <c r="L910" t="b">
        <v>1</v>
      </c>
      <c r="M910" s="20" t="s">
        <v>1119</v>
      </c>
      <c r="N910" s="26">
        <v>169</v>
      </c>
      <c r="O910" t="s">
        <v>375</v>
      </c>
      <c r="P910">
        <v>63.779722200000002</v>
      </c>
      <c r="Q910">
        <v>-171.74111110000001</v>
      </c>
      <c r="S910" t="s">
        <v>21</v>
      </c>
      <c r="T910" s="40">
        <v>0.43573333333333336</v>
      </c>
      <c r="U910" s="40">
        <v>0.25810833333333333</v>
      </c>
      <c r="V910">
        <v>318.50320160000007</v>
      </c>
      <c r="W910">
        <v>730.95900000000006</v>
      </c>
      <c r="X910">
        <v>186</v>
      </c>
      <c r="Y910">
        <v>256.84083466666669</v>
      </c>
      <c r="Z910">
        <v>589.44500000000005</v>
      </c>
      <c r="AA910">
        <v>14</v>
      </c>
      <c r="AI910">
        <v>255.209</v>
      </c>
      <c r="AJ910">
        <v>14</v>
      </c>
      <c r="AK910">
        <v>170.09800000000001</v>
      </c>
      <c r="AL910">
        <v>7</v>
      </c>
      <c r="AM910">
        <v>0</v>
      </c>
      <c r="AN910">
        <v>0</v>
      </c>
      <c r="AO910" s="30">
        <v>185.32043680000001</v>
      </c>
      <c r="AP910" s="30">
        <v>425.30700000000002</v>
      </c>
      <c r="AQ910" s="30">
        <v>21</v>
      </c>
      <c r="AR910">
        <v>760.66447306666669</v>
      </c>
      <c r="AS910" s="20">
        <v>1745.7109999999998</v>
      </c>
      <c r="AT910">
        <v>220</v>
      </c>
      <c r="AU910">
        <v>12</v>
      </c>
      <c r="AV910" t="s">
        <v>1510</v>
      </c>
    </row>
    <row r="911" spans="1:48" hidden="1" x14ac:dyDescent="0.25">
      <c r="A911" t="s">
        <v>913</v>
      </c>
      <c r="B911" t="s">
        <v>160</v>
      </c>
      <c r="C911" t="s">
        <v>160</v>
      </c>
      <c r="D911" t="s">
        <v>915</v>
      </c>
      <c r="E911" s="31" t="s">
        <v>916</v>
      </c>
      <c r="F911">
        <v>2005</v>
      </c>
      <c r="G911" t="s">
        <v>914</v>
      </c>
      <c r="H911" t="s">
        <v>582</v>
      </c>
      <c r="I911">
        <v>332000</v>
      </c>
      <c r="J911" t="s">
        <v>159</v>
      </c>
      <c r="K911" s="26" t="s">
        <v>458</v>
      </c>
      <c r="L911" t="b">
        <v>1</v>
      </c>
      <c r="M911" s="20" t="s">
        <v>1118</v>
      </c>
      <c r="N911" s="26">
        <v>373</v>
      </c>
      <c r="O911" t="s">
        <v>375</v>
      </c>
      <c r="P911">
        <v>64.5433333</v>
      </c>
      <c r="Q911">
        <v>-163.02916669999999</v>
      </c>
      <c r="S911" t="s">
        <v>21</v>
      </c>
      <c r="T911" s="40">
        <v>0.37999999999999995</v>
      </c>
      <c r="U911" s="40">
        <v>0.18955</v>
      </c>
      <c r="V911">
        <v>76.406219999999976</v>
      </c>
      <c r="W911">
        <v>201.06899999999996</v>
      </c>
      <c r="X911">
        <v>57</v>
      </c>
      <c r="Y911">
        <v>72.319699999999983</v>
      </c>
      <c r="Z911">
        <v>190.315</v>
      </c>
      <c r="AA911">
        <v>26</v>
      </c>
      <c r="AI911">
        <v>91.35</v>
      </c>
      <c r="AJ911">
        <v>10</v>
      </c>
      <c r="AK911">
        <v>24.256999999999998</v>
      </c>
      <c r="AL911">
        <v>4</v>
      </c>
      <c r="AM911">
        <v>48.894999999999996</v>
      </c>
      <c r="AN911">
        <v>3</v>
      </c>
      <c r="AO911" s="30">
        <v>43.930659999999996</v>
      </c>
      <c r="AP911" s="30">
        <v>115.607</v>
      </c>
      <c r="AQ911" s="30">
        <v>14</v>
      </c>
      <c r="AR911">
        <v>192.65657999999996</v>
      </c>
      <c r="AS911" s="20">
        <v>555.88599999999997</v>
      </c>
      <c r="AT911">
        <v>99</v>
      </c>
      <c r="AU911">
        <v>12</v>
      </c>
      <c r="AV911" t="s">
        <v>1510</v>
      </c>
    </row>
    <row r="912" spans="1:48" hidden="1" x14ac:dyDescent="0.25">
      <c r="A912" t="s">
        <v>595</v>
      </c>
      <c r="B912" t="s">
        <v>61</v>
      </c>
      <c r="C912" t="s">
        <v>61</v>
      </c>
      <c r="D912" t="s">
        <v>596</v>
      </c>
      <c r="E912" s="31" t="s">
        <v>597</v>
      </c>
      <c r="F912">
        <v>2005</v>
      </c>
      <c r="G912" t="s">
        <v>563</v>
      </c>
      <c r="H912">
        <v>221</v>
      </c>
      <c r="I912">
        <v>331330</v>
      </c>
      <c r="J912" t="s">
        <v>50</v>
      </c>
      <c r="K912" s="26" t="s">
        <v>458</v>
      </c>
      <c r="L912" t="b">
        <v>1</v>
      </c>
      <c r="M912" s="20" t="s">
        <v>1119</v>
      </c>
      <c r="N912" s="26">
        <v>169</v>
      </c>
      <c r="O912" t="s">
        <v>375</v>
      </c>
      <c r="P912">
        <v>59.118888900000002</v>
      </c>
      <c r="Q912">
        <v>-161.58750000000001</v>
      </c>
      <c r="S912" t="s">
        <v>21</v>
      </c>
      <c r="T912" s="40">
        <v>0.46991666666666659</v>
      </c>
      <c r="U912" s="40">
        <v>0.26860833333333328</v>
      </c>
      <c r="V912">
        <v>136.10572349999998</v>
      </c>
      <c r="W912">
        <v>289.63799999999998</v>
      </c>
      <c r="X912">
        <v>88</v>
      </c>
      <c r="Y912">
        <v>122.44665574999996</v>
      </c>
      <c r="Z912">
        <v>260.57099999999997</v>
      </c>
      <c r="AA912">
        <v>8</v>
      </c>
      <c r="AI912">
        <v>108.614</v>
      </c>
      <c r="AJ912">
        <v>9</v>
      </c>
      <c r="AK912">
        <v>3.0449999999999995</v>
      </c>
      <c r="AL912">
        <v>2</v>
      </c>
      <c r="AM912">
        <v>0</v>
      </c>
      <c r="AN912">
        <v>0</v>
      </c>
      <c r="AO912" s="30">
        <v>52.470425083333325</v>
      </c>
      <c r="AP912" s="30">
        <v>111.65900000000001</v>
      </c>
      <c r="AQ912" s="30">
        <v>11</v>
      </c>
      <c r="AR912">
        <v>311.02280433333328</v>
      </c>
      <c r="AS912" s="20">
        <v>661.86800000000005</v>
      </c>
      <c r="AT912">
        <v>105</v>
      </c>
      <c r="AU912">
        <v>12</v>
      </c>
      <c r="AV912" t="s">
        <v>1510</v>
      </c>
    </row>
    <row r="913" spans="1:48" hidden="1" x14ac:dyDescent="0.25">
      <c r="A913" t="s">
        <v>598</v>
      </c>
      <c r="B913" t="s">
        <v>62</v>
      </c>
      <c r="C913" t="s">
        <v>62</v>
      </c>
      <c r="D913" t="s">
        <v>599</v>
      </c>
      <c r="E913" s="31" t="s">
        <v>600</v>
      </c>
      <c r="F913">
        <v>2005</v>
      </c>
      <c r="G913" t="s">
        <v>563</v>
      </c>
      <c r="H913">
        <v>221</v>
      </c>
      <c r="I913">
        <v>331340</v>
      </c>
      <c r="J913" t="s">
        <v>50</v>
      </c>
      <c r="K913" s="26" t="s">
        <v>458</v>
      </c>
      <c r="L913" t="b">
        <v>1</v>
      </c>
      <c r="M913" s="20" t="s">
        <v>1119</v>
      </c>
      <c r="N913" s="26">
        <v>169</v>
      </c>
      <c r="O913" t="s">
        <v>375</v>
      </c>
      <c r="P913">
        <v>62.903611099999999</v>
      </c>
      <c r="Q913">
        <v>-160.06472220000001</v>
      </c>
      <c r="S913" t="s">
        <v>21</v>
      </c>
      <c r="T913" s="40">
        <v>0.47788333333333338</v>
      </c>
      <c r="U913" s="40">
        <v>0.27076666666666666</v>
      </c>
      <c r="V913">
        <v>96.311173350000018</v>
      </c>
      <c r="W913">
        <v>201.53700000000001</v>
      </c>
      <c r="X913">
        <v>70</v>
      </c>
      <c r="Y913">
        <v>78.196049833333333</v>
      </c>
      <c r="Z913">
        <v>163.63</v>
      </c>
      <c r="AA913">
        <v>7</v>
      </c>
      <c r="AI913">
        <v>127.143</v>
      </c>
      <c r="AJ913">
        <v>14</v>
      </c>
      <c r="AK913">
        <v>10.162000000000001</v>
      </c>
      <c r="AL913">
        <v>2</v>
      </c>
      <c r="AM913">
        <v>0</v>
      </c>
      <c r="AN913">
        <v>0</v>
      </c>
      <c r="AO913" s="30">
        <v>65.615771083333343</v>
      </c>
      <c r="AP913" s="30">
        <v>137.30500000000001</v>
      </c>
      <c r="AQ913" s="30">
        <v>16</v>
      </c>
      <c r="AR913">
        <v>240.12299426666669</v>
      </c>
      <c r="AS913" s="20">
        <v>502.47199999999998</v>
      </c>
      <c r="AT913">
        <v>92</v>
      </c>
      <c r="AU913">
        <v>12</v>
      </c>
      <c r="AV913" t="s">
        <v>1510</v>
      </c>
    </row>
    <row r="914" spans="1:48" hidden="1" x14ac:dyDescent="0.25">
      <c r="A914" t="s">
        <v>395</v>
      </c>
      <c r="B914" t="s">
        <v>162</v>
      </c>
      <c r="C914" t="s">
        <v>162</v>
      </c>
      <c r="D914" t="s">
        <v>396</v>
      </c>
      <c r="E914" s="31" t="s">
        <v>397</v>
      </c>
      <c r="F914">
        <v>2005</v>
      </c>
      <c r="G914" t="s">
        <v>962</v>
      </c>
      <c r="H914">
        <v>7822</v>
      </c>
      <c r="I914">
        <v>332010</v>
      </c>
      <c r="J914" t="s">
        <v>161</v>
      </c>
      <c r="K914" s="26" t="s">
        <v>374</v>
      </c>
      <c r="L914" t="b">
        <v>1</v>
      </c>
      <c r="M914" s="20" t="s">
        <v>1116</v>
      </c>
      <c r="N914" s="26">
        <v>417</v>
      </c>
      <c r="O914" t="s">
        <v>489</v>
      </c>
      <c r="P914">
        <v>58.413333299999998</v>
      </c>
      <c r="Q914">
        <v>-135.7369444</v>
      </c>
      <c r="S914" t="s">
        <v>21</v>
      </c>
      <c r="T914" s="40">
        <v>0.61866666666666659</v>
      </c>
      <c r="U914" s="40">
        <v>0.35532499999999995</v>
      </c>
      <c r="V914">
        <v>515.89252266666665</v>
      </c>
      <c r="W914">
        <v>833.87800000000004</v>
      </c>
      <c r="X914">
        <v>410</v>
      </c>
      <c r="Y914">
        <v>227.31236266666662</v>
      </c>
      <c r="Z914">
        <v>367.42299999999994</v>
      </c>
      <c r="AA914">
        <v>89</v>
      </c>
      <c r="AI914">
        <v>34.559999999999995</v>
      </c>
      <c r="AJ914">
        <v>6</v>
      </c>
      <c r="AK914">
        <v>202.059</v>
      </c>
      <c r="AL914">
        <v>23</v>
      </c>
      <c r="AM914">
        <v>0</v>
      </c>
      <c r="AN914">
        <v>21</v>
      </c>
      <c r="AO914" s="30">
        <v>146.38828799999999</v>
      </c>
      <c r="AP914" s="30">
        <v>236.619</v>
      </c>
      <c r="AQ914" s="30">
        <v>29</v>
      </c>
      <c r="AR914">
        <v>889.5931733333332</v>
      </c>
      <c r="AS914" s="20">
        <v>1437.9199999999998</v>
      </c>
      <c r="AT914">
        <v>521</v>
      </c>
      <c r="AU914">
        <v>12</v>
      </c>
      <c r="AV914" t="s">
        <v>1510</v>
      </c>
    </row>
    <row r="915" spans="1:48" hidden="1" x14ac:dyDescent="0.25">
      <c r="A915" t="s">
        <v>401</v>
      </c>
      <c r="B915" t="s">
        <v>1146</v>
      </c>
      <c r="C915" t="s">
        <v>37</v>
      </c>
      <c r="D915" t="s">
        <v>399</v>
      </c>
      <c r="E915" s="31" t="s">
        <v>400</v>
      </c>
      <c r="F915">
        <v>2005</v>
      </c>
      <c r="G915" t="s">
        <v>380</v>
      </c>
      <c r="H915">
        <v>219</v>
      </c>
      <c r="I915">
        <v>331120</v>
      </c>
      <c r="J915" t="s">
        <v>30</v>
      </c>
      <c r="K915" s="26" t="s">
        <v>374</v>
      </c>
      <c r="L915" t="b">
        <v>1</v>
      </c>
      <c r="M915" s="20" t="s">
        <v>1116</v>
      </c>
      <c r="N915" s="26">
        <v>2</v>
      </c>
      <c r="O915" t="s">
        <v>375</v>
      </c>
      <c r="P915">
        <v>59.228588999999999</v>
      </c>
      <c r="Q915">
        <v>-135.44411400000001</v>
      </c>
      <c r="S915" t="s">
        <v>21</v>
      </c>
      <c r="T915" s="40">
        <v>0.18801666666666664</v>
      </c>
      <c r="U915" s="40">
        <v>0.14725833333333335</v>
      </c>
      <c r="V915">
        <v>870.53183196666646</v>
      </c>
      <c r="W915">
        <v>4630.0779999999995</v>
      </c>
      <c r="X915">
        <v>929</v>
      </c>
      <c r="Y915">
        <v>1006.0288630499999</v>
      </c>
      <c r="Z915">
        <v>5350.7430000000004</v>
      </c>
      <c r="AA915">
        <v>298</v>
      </c>
      <c r="AI915">
        <v>589.09899999999993</v>
      </c>
      <c r="AJ915">
        <v>23</v>
      </c>
      <c r="AK915">
        <v>1198.2439999999997</v>
      </c>
      <c r="AL915">
        <v>20</v>
      </c>
      <c r="AM915">
        <v>0</v>
      </c>
      <c r="AN915">
        <v>0</v>
      </c>
      <c r="AO915" s="30">
        <v>336.05027304999987</v>
      </c>
      <c r="AP915" s="30">
        <v>1787.3429999999996</v>
      </c>
      <c r="AQ915" s="30">
        <v>43</v>
      </c>
      <c r="AR915">
        <v>2212.6109680666659</v>
      </c>
      <c r="AS915" s="20">
        <v>11768.164000000001</v>
      </c>
      <c r="AT915">
        <v>1266</v>
      </c>
      <c r="AU915">
        <v>12</v>
      </c>
      <c r="AV915" t="s">
        <v>1510</v>
      </c>
    </row>
    <row r="916" spans="1:48" hidden="1" x14ac:dyDescent="0.25">
      <c r="A916" t="s">
        <v>402</v>
      </c>
      <c r="B916" t="s">
        <v>38</v>
      </c>
      <c r="C916" t="s">
        <v>38</v>
      </c>
      <c r="D916" t="s">
        <v>403</v>
      </c>
      <c r="E916" s="31" t="s">
        <v>404</v>
      </c>
      <c r="F916">
        <v>2005</v>
      </c>
      <c r="G916" t="s">
        <v>380</v>
      </c>
      <c r="H916">
        <v>219</v>
      </c>
      <c r="I916">
        <v>331130</v>
      </c>
      <c r="J916" t="s">
        <v>30</v>
      </c>
      <c r="K916" s="26" t="s">
        <v>374</v>
      </c>
      <c r="L916" t="b">
        <v>1</v>
      </c>
      <c r="M916" s="20" t="s">
        <v>1116</v>
      </c>
      <c r="N916" s="26">
        <v>2</v>
      </c>
      <c r="O916" t="s">
        <v>375</v>
      </c>
      <c r="P916">
        <v>63.987230799999999</v>
      </c>
      <c r="Q916">
        <v>-144.69983250000001</v>
      </c>
      <c r="S916" t="s">
        <v>21</v>
      </c>
      <c r="T916" s="40">
        <v>0.50222500000000003</v>
      </c>
      <c r="U916" s="40">
        <v>0.25295833333333329</v>
      </c>
      <c r="V916">
        <v>22.351021399999997</v>
      </c>
      <c r="W916">
        <v>44.503999999999991</v>
      </c>
      <c r="X916">
        <v>12</v>
      </c>
      <c r="Y916">
        <v>29.607670425000002</v>
      </c>
      <c r="Z916">
        <v>58.953000000000003</v>
      </c>
      <c r="AA916">
        <v>11</v>
      </c>
      <c r="AI916">
        <v>30.939</v>
      </c>
      <c r="AJ916">
        <v>3</v>
      </c>
      <c r="AK916">
        <v>0</v>
      </c>
      <c r="AL916">
        <v>0</v>
      </c>
      <c r="AM916">
        <v>0</v>
      </c>
      <c r="AN916">
        <v>0</v>
      </c>
      <c r="AO916" s="30">
        <v>15.538339275</v>
      </c>
      <c r="AP916" s="30">
        <v>30.939</v>
      </c>
      <c r="AQ916" s="30">
        <v>3</v>
      </c>
      <c r="AR916">
        <v>67.497031100000001</v>
      </c>
      <c r="AS916" s="20">
        <v>134.39599999999999</v>
      </c>
      <c r="AT916">
        <v>23</v>
      </c>
      <c r="AU916">
        <v>12</v>
      </c>
      <c r="AV916" t="s">
        <v>1510</v>
      </c>
    </row>
    <row r="917" spans="1:48" hidden="1" x14ac:dyDescent="0.25">
      <c r="A917" t="s">
        <v>405</v>
      </c>
      <c r="B917" t="s">
        <v>39</v>
      </c>
      <c r="C917" t="s">
        <v>39</v>
      </c>
      <c r="D917" t="s">
        <v>425</v>
      </c>
      <c r="E917" s="31" t="s">
        <v>422</v>
      </c>
      <c r="F917">
        <v>2005</v>
      </c>
      <c r="G917" t="s">
        <v>380</v>
      </c>
      <c r="H917">
        <v>219</v>
      </c>
      <c r="I917">
        <v>331140</v>
      </c>
      <c r="J917" t="s">
        <v>30</v>
      </c>
      <c r="K917" s="26" t="s">
        <v>374</v>
      </c>
      <c r="L917" t="b">
        <v>1</v>
      </c>
      <c r="M917" s="20" t="s">
        <v>1116</v>
      </c>
      <c r="N917" s="26">
        <v>2</v>
      </c>
      <c r="O917" t="s">
        <v>375</v>
      </c>
      <c r="P917">
        <v>55.556666700000001</v>
      </c>
      <c r="Q917">
        <v>-132.63638889999999</v>
      </c>
      <c r="S917" t="s">
        <v>21</v>
      </c>
      <c r="T917" s="40">
        <v>0.19618333333333329</v>
      </c>
      <c r="U917" s="40">
        <v>0.15047500000000003</v>
      </c>
      <c r="V917">
        <v>94.228032099999993</v>
      </c>
      <c r="W917">
        <v>480.30600000000004</v>
      </c>
      <c r="X917">
        <v>108</v>
      </c>
      <c r="Y917">
        <v>23.226537199999996</v>
      </c>
      <c r="Z917">
        <v>118.392</v>
      </c>
      <c r="AA917">
        <v>11</v>
      </c>
      <c r="AI917">
        <v>2.7389999999999999</v>
      </c>
      <c r="AJ917">
        <v>1</v>
      </c>
      <c r="AK917">
        <v>48.620000000000005</v>
      </c>
      <c r="AL917">
        <v>10</v>
      </c>
      <c r="AM917">
        <v>0</v>
      </c>
      <c r="AN917">
        <v>0</v>
      </c>
      <c r="AO917" s="30">
        <v>10.075779816666666</v>
      </c>
      <c r="AP917" s="30">
        <v>51.359000000000002</v>
      </c>
      <c r="AQ917" s="30">
        <v>11</v>
      </c>
      <c r="AR917">
        <v>127.53034911666666</v>
      </c>
      <c r="AS917" s="20">
        <v>650.05700000000002</v>
      </c>
      <c r="AT917">
        <v>129</v>
      </c>
      <c r="AU917">
        <v>12</v>
      </c>
      <c r="AV917" t="s">
        <v>1510</v>
      </c>
    </row>
    <row r="918" spans="1:48" hidden="1" x14ac:dyDescent="0.25">
      <c r="A918" t="s">
        <v>601</v>
      </c>
      <c r="B918" t="s">
        <v>63</v>
      </c>
      <c r="C918" t="s">
        <v>63</v>
      </c>
      <c r="D918" t="s">
        <v>602</v>
      </c>
      <c r="E918" s="31" t="s">
        <v>603</v>
      </c>
      <c r="F918">
        <v>2005</v>
      </c>
      <c r="G918" t="s">
        <v>563</v>
      </c>
      <c r="H918">
        <v>221</v>
      </c>
      <c r="I918">
        <v>331350</v>
      </c>
      <c r="J918" t="s">
        <v>50</v>
      </c>
      <c r="K918" s="26" t="s">
        <v>458</v>
      </c>
      <c r="L918" t="b">
        <v>1</v>
      </c>
      <c r="M918" s="20" t="s">
        <v>1119</v>
      </c>
      <c r="N918" s="26">
        <v>169</v>
      </c>
      <c r="O918" t="s">
        <v>375</v>
      </c>
      <c r="P918">
        <v>62.199444399999997</v>
      </c>
      <c r="Q918">
        <v>-159.77138890000001</v>
      </c>
      <c r="S918" t="s">
        <v>21</v>
      </c>
      <c r="T918" s="40">
        <v>0.46523333333333333</v>
      </c>
      <c r="U918" s="40">
        <v>0.2669333333333333</v>
      </c>
      <c r="V918">
        <v>138.68745236666666</v>
      </c>
      <c r="W918">
        <v>298.10300000000001</v>
      </c>
      <c r="X918">
        <v>94</v>
      </c>
      <c r="Y918">
        <v>65.281541333333337</v>
      </c>
      <c r="Z918">
        <v>140.32</v>
      </c>
      <c r="AA918">
        <v>10</v>
      </c>
      <c r="AI918">
        <v>115.9</v>
      </c>
      <c r="AJ918">
        <v>12</v>
      </c>
      <c r="AK918">
        <v>38.021999999999998</v>
      </c>
      <c r="AL918">
        <v>4</v>
      </c>
      <c r="AM918">
        <v>0</v>
      </c>
      <c r="AN918">
        <v>0</v>
      </c>
      <c r="AO918" s="30">
        <v>71.609645133333331</v>
      </c>
      <c r="AP918" s="30">
        <v>153.922</v>
      </c>
      <c r="AQ918" s="30">
        <v>16</v>
      </c>
      <c r="AR918">
        <v>275.57863883333334</v>
      </c>
      <c r="AS918" s="20">
        <v>592.34500000000003</v>
      </c>
      <c r="AT918">
        <v>118</v>
      </c>
      <c r="AU918">
        <v>12</v>
      </c>
      <c r="AV918" t="s">
        <v>1510</v>
      </c>
    </row>
    <row r="919" spans="1:48" hidden="1" x14ac:dyDescent="0.25">
      <c r="A919" t="s">
        <v>748</v>
      </c>
      <c r="B919" t="s">
        <v>174</v>
      </c>
      <c r="C919" t="s">
        <v>174</v>
      </c>
      <c r="D919" t="s">
        <v>749</v>
      </c>
      <c r="E919" s="31" t="s">
        <v>750</v>
      </c>
      <c r="F919">
        <v>2005</v>
      </c>
      <c r="G919" t="s">
        <v>743</v>
      </c>
      <c r="H919">
        <v>18963</v>
      </c>
      <c r="I919">
        <v>332670</v>
      </c>
      <c r="J919" t="s">
        <v>171</v>
      </c>
      <c r="K919" s="26" t="s">
        <v>458</v>
      </c>
      <c r="L919" t="b">
        <v>1</v>
      </c>
      <c r="M919" s="20" t="s">
        <v>1119</v>
      </c>
      <c r="N919" s="26">
        <v>240</v>
      </c>
      <c r="O919" t="s">
        <v>375</v>
      </c>
      <c r="P919">
        <v>58.11</v>
      </c>
      <c r="Q919">
        <v>-135.4436111</v>
      </c>
      <c r="S919" t="s">
        <v>21</v>
      </c>
      <c r="T919" s="40">
        <v>0.40354166666666669</v>
      </c>
      <c r="U919" s="40">
        <v>0.20872499999999997</v>
      </c>
      <c r="V919">
        <v>790.06073520833354</v>
      </c>
      <c r="W919">
        <v>1957.8170000000005</v>
      </c>
      <c r="X919">
        <v>355</v>
      </c>
      <c r="Y919">
        <v>857.13057083333342</v>
      </c>
      <c r="Z919">
        <v>2124.02</v>
      </c>
      <c r="AA919">
        <v>74</v>
      </c>
      <c r="AI919">
        <v>563.32400000000007</v>
      </c>
      <c r="AJ919">
        <v>24</v>
      </c>
      <c r="AK919">
        <v>142.52000000000001</v>
      </c>
      <c r="AL919">
        <v>16</v>
      </c>
      <c r="AM919">
        <v>0</v>
      </c>
      <c r="AN919">
        <v>0</v>
      </c>
      <c r="AO919" s="30">
        <v>284.83746416666668</v>
      </c>
      <c r="AP919" s="30">
        <v>705.84400000000005</v>
      </c>
      <c r="AQ919" s="30">
        <v>40</v>
      </c>
      <c r="AR919">
        <v>1932.0287702083338</v>
      </c>
      <c r="AS919" s="20">
        <v>4787.6809999999996</v>
      </c>
      <c r="AT919">
        <v>463</v>
      </c>
      <c r="AU919">
        <v>1</v>
      </c>
      <c r="AV919" t="s">
        <v>1510</v>
      </c>
    </row>
    <row r="920" spans="1:48" hidden="1" x14ac:dyDescent="0.25">
      <c r="A920" t="s">
        <v>604</v>
      </c>
      <c r="B920" t="s">
        <v>64</v>
      </c>
      <c r="C920" t="s">
        <v>64</v>
      </c>
      <c r="D920" t="s">
        <v>605</v>
      </c>
      <c r="E920" s="31" t="s">
        <v>606</v>
      </c>
      <c r="F920">
        <v>2005</v>
      </c>
      <c r="G920" t="s">
        <v>563</v>
      </c>
      <c r="H920">
        <v>221</v>
      </c>
      <c r="I920">
        <v>331360</v>
      </c>
      <c r="J920" t="s">
        <v>50</v>
      </c>
      <c r="K920" s="26" t="s">
        <v>458</v>
      </c>
      <c r="L920" t="b">
        <v>1</v>
      </c>
      <c r="M920" s="20" t="s">
        <v>1119</v>
      </c>
      <c r="N920" s="26">
        <v>169</v>
      </c>
      <c r="O920" t="s">
        <v>375</v>
      </c>
      <c r="P920">
        <v>61.531111099999997</v>
      </c>
      <c r="Q920">
        <v>-166.09666669999999</v>
      </c>
      <c r="S920" t="s">
        <v>21</v>
      </c>
      <c r="T920" s="40">
        <v>0.4407666666666667</v>
      </c>
      <c r="U920" s="40">
        <v>0.2596416666666666</v>
      </c>
      <c r="V920">
        <v>376.39666190000003</v>
      </c>
      <c r="W920">
        <v>853.95900000000006</v>
      </c>
      <c r="X920">
        <v>252</v>
      </c>
      <c r="Y920">
        <v>530.83777576666671</v>
      </c>
      <c r="Z920">
        <v>1204.3510000000001</v>
      </c>
      <c r="AA920">
        <v>24</v>
      </c>
      <c r="AI920">
        <v>158.81300000000002</v>
      </c>
      <c r="AJ920">
        <v>15</v>
      </c>
      <c r="AK920">
        <v>90.547000000000011</v>
      </c>
      <c r="AL920">
        <v>7</v>
      </c>
      <c r="AM920">
        <v>0</v>
      </c>
      <c r="AN920">
        <v>0</v>
      </c>
      <c r="AO920" s="30">
        <v>109.90957600000002</v>
      </c>
      <c r="AP920" s="30">
        <v>249.36</v>
      </c>
      <c r="AQ920" s="30">
        <v>22</v>
      </c>
      <c r="AR920">
        <v>1017.1440136666668</v>
      </c>
      <c r="AS920" s="20">
        <v>2307.67</v>
      </c>
      <c r="AT920">
        <v>295</v>
      </c>
      <c r="AU920">
        <v>3</v>
      </c>
      <c r="AV920" t="s">
        <v>1510</v>
      </c>
    </row>
    <row r="921" spans="1:48" hidden="1" x14ac:dyDescent="0.25">
      <c r="A921" t="s">
        <v>835</v>
      </c>
      <c r="B921" t="s">
        <v>167</v>
      </c>
      <c r="C921" t="s">
        <v>167</v>
      </c>
      <c r="D921" t="s">
        <v>837</v>
      </c>
      <c r="E921" s="31" t="s">
        <v>838</v>
      </c>
      <c r="F921">
        <v>2005</v>
      </c>
      <c r="G921" t="s">
        <v>836</v>
      </c>
      <c r="H921">
        <v>9000</v>
      </c>
      <c r="I921">
        <v>332030</v>
      </c>
      <c r="J921" t="s">
        <v>166</v>
      </c>
      <c r="K921" s="26" t="s">
        <v>458</v>
      </c>
      <c r="L921" t="b">
        <v>1</v>
      </c>
      <c r="M921" s="20" t="s">
        <v>1118</v>
      </c>
      <c r="N921" s="26">
        <v>332</v>
      </c>
      <c r="O921" t="s">
        <v>375</v>
      </c>
      <c r="P921">
        <v>66.048888899999994</v>
      </c>
      <c r="Q921">
        <v>-154.25555560000001</v>
      </c>
      <c r="S921" t="s">
        <v>21</v>
      </c>
      <c r="T921" s="40">
        <v>0.50916666666666655</v>
      </c>
      <c r="U921" s="40">
        <v>0.22770000000000004</v>
      </c>
      <c r="V921">
        <v>38.419679999999993</v>
      </c>
      <c r="W921">
        <v>75.456000000000003</v>
      </c>
      <c r="X921">
        <v>35</v>
      </c>
      <c r="Y921">
        <v>43.473668333333329</v>
      </c>
      <c r="Z921">
        <v>85.382000000000005</v>
      </c>
      <c r="AA921">
        <v>10</v>
      </c>
      <c r="AI921">
        <v>59.815999999999995</v>
      </c>
      <c r="AJ921">
        <v>5</v>
      </c>
      <c r="AK921">
        <v>18.77</v>
      </c>
      <c r="AL921">
        <v>2</v>
      </c>
      <c r="AM921">
        <v>0.28999999999999998</v>
      </c>
      <c r="AN921">
        <v>1</v>
      </c>
      <c r="AO921" s="30">
        <v>40.013371666666657</v>
      </c>
      <c r="AP921" s="30">
        <v>78.585999999999999</v>
      </c>
      <c r="AQ921" s="30">
        <v>7</v>
      </c>
      <c r="AR921">
        <v>121.90671999999998</v>
      </c>
      <c r="AS921" s="20">
        <v>239.71400000000003</v>
      </c>
      <c r="AT921">
        <v>52</v>
      </c>
      <c r="AU921">
        <v>12</v>
      </c>
      <c r="AV921" t="s">
        <v>1510</v>
      </c>
    </row>
    <row r="922" spans="1:48" hidden="1" x14ac:dyDescent="0.25">
      <c r="A922" t="s">
        <v>607</v>
      </c>
      <c r="B922" t="s">
        <v>65</v>
      </c>
      <c r="C922" t="s">
        <v>65</v>
      </c>
      <c r="D922" t="s">
        <v>608</v>
      </c>
      <c r="E922" s="31" t="s">
        <v>609</v>
      </c>
      <c r="F922">
        <v>2005</v>
      </c>
      <c r="G922" t="s">
        <v>563</v>
      </c>
      <c r="H922">
        <v>221</v>
      </c>
      <c r="I922">
        <v>331370</v>
      </c>
      <c r="J922" t="s">
        <v>50</v>
      </c>
      <c r="K922" s="26" t="s">
        <v>458</v>
      </c>
      <c r="L922" t="b">
        <v>1</v>
      </c>
      <c r="M922" s="20" t="s">
        <v>1119</v>
      </c>
      <c r="N922" s="26">
        <v>169</v>
      </c>
      <c r="O922" t="s">
        <v>375</v>
      </c>
      <c r="P922">
        <v>65.698611099999994</v>
      </c>
      <c r="Q922">
        <v>-156.39972220000001</v>
      </c>
      <c r="S922" t="s">
        <v>21</v>
      </c>
      <c r="T922" s="40">
        <v>0.51510833333333328</v>
      </c>
      <c r="U922" s="40">
        <v>0.28228333333333339</v>
      </c>
      <c r="V922">
        <v>257.24046569166666</v>
      </c>
      <c r="W922">
        <v>499.39100000000002</v>
      </c>
      <c r="X922">
        <v>139</v>
      </c>
      <c r="Y922">
        <v>95.973439341666648</v>
      </c>
      <c r="Z922">
        <v>186.31699999999998</v>
      </c>
      <c r="AA922">
        <v>10</v>
      </c>
      <c r="AI922">
        <v>108.20299999999999</v>
      </c>
      <c r="AJ922">
        <v>15</v>
      </c>
      <c r="AK922">
        <v>98.646999999999991</v>
      </c>
      <c r="AL922">
        <v>4</v>
      </c>
      <c r="AM922">
        <v>0</v>
      </c>
      <c r="AN922">
        <v>0</v>
      </c>
      <c r="AO922" s="30">
        <v>106.55015874999997</v>
      </c>
      <c r="AP922" s="30">
        <v>206.84999999999997</v>
      </c>
      <c r="AQ922" s="30">
        <v>19</v>
      </c>
      <c r="AR922">
        <v>459.76406378333326</v>
      </c>
      <c r="AS922" s="20">
        <v>892.55799999999999</v>
      </c>
      <c r="AT922">
        <v>164</v>
      </c>
      <c r="AU922">
        <v>1</v>
      </c>
      <c r="AV922" t="s">
        <v>1510</v>
      </c>
    </row>
    <row r="923" spans="1:48" hidden="1" x14ac:dyDescent="0.25">
      <c r="A923" t="s">
        <v>408</v>
      </c>
      <c r="B923" t="s">
        <v>40</v>
      </c>
      <c r="C923" t="s">
        <v>40</v>
      </c>
      <c r="D923" t="s">
        <v>409</v>
      </c>
      <c r="E923" s="31" t="s">
        <v>410</v>
      </c>
      <c r="F923">
        <v>2005</v>
      </c>
      <c r="G923" t="s">
        <v>380</v>
      </c>
      <c r="H923">
        <v>219</v>
      </c>
      <c r="I923">
        <v>331150</v>
      </c>
      <c r="J923" t="s">
        <v>30</v>
      </c>
      <c r="K923" s="26" t="s">
        <v>374</v>
      </c>
      <c r="L923" t="b">
        <v>1</v>
      </c>
      <c r="M923" s="20" t="s">
        <v>1116</v>
      </c>
      <c r="N923" s="26">
        <v>2</v>
      </c>
      <c r="O923" t="s">
        <v>375</v>
      </c>
      <c r="P923">
        <v>55.208055600000002</v>
      </c>
      <c r="Q923">
        <v>-132.8266667</v>
      </c>
      <c r="S923" t="s">
        <v>21</v>
      </c>
      <c r="T923" s="40">
        <v>0.1991833333333333</v>
      </c>
      <c r="U923" s="40">
        <v>0.15347500000000003</v>
      </c>
      <c r="V923">
        <v>141.05227504999996</v>
      </c>
      <c r="W923">
        <v>708.15300000000002</v>
      </c>
      <c r="X923">
        <v>129</v>
      </c>
      <c r="Y923">
        <v>46.138229783333323</v>
      </c>
      <c r="Z923">
        <v>231.637</v>
      </c>
      <c r="AA923">
        <v>32</v>
      </c>
      <c r="AI923">
        <v>131.94</v>
      </c>
      <c r="AJ923">
        <v>10</v>
      </c>
      <c r="AK923">
        <v>365.68800000000005</v>
      </c>
      <c r="AL923">
        <v>14</v>
      </c>
      <c r="AM923">
        <v>0</v>
      </c>
      <c r="AN923">
        <v>0</v>
      </c>
      <c r="AO923" s="30">
        <v>99.119203799999994</v>
      </c>
      <c r="AP923" s="30">
        <v>497.62800000000004</v>
      </c>
      <c r="AQ923" s="30">
        <v>24</v>
      </c>
      <c r="AR923">
        <v>286.30970863333329</v>
      </c>
      <c r="AS923" s="20">
        <v>1437.4180000000001</v>
      </c>
      <c r="AT923">
        <v>182</v>
      </c>
      <c r="AU923">
        <v>12</v>
      </c>
      <c r="AV923" t="s">
        <v>1510</v>
      </c>
    </row>
    <row r="924" spans="1:48" hidden="1" x14ac:dyDescent="0.25">
      <c r="A924" t="s">
        <v>1039</v>
      </c>
      <c r="B924" t="s">
        <v>169</v>
      </c>
      <c r="C924" t="s">
        <v>169</v>
      </c>
      <c r="D924" t="s">
        <v>1041</v>
      </c>
      <c r="E924" s="31" t="s">
        <v>1042</v>
      </c>
      <c r="F924">
        <v>2005</v>
      </c>
      <c r="G924" t="s">
        <v>1040</v>
      </c>
      <c r="H924">
        <v>9192</v>
      </c>
      <c r="I924">
        <v>332040</v>
      </c>
      <c r="J924" t="s">
        <v>168</v>
      </c>
      <c r="K924" s="26" t="s">
        <v>458</v>
      </c>
      <c r="L924" t="b">
        <v>1</v>
      </c>
      <c r="M924" s="20" t="s">
        <v>1116</v>
      </c>
      <c r="N924" s="26">
        <v>681</v>
      </c>
      <c r="O924" t="s">
        <v>375</v>
      </c>
      <c r="P924">
        <v>59.3277778</v>
      </c>
      <c r="Q924">
        <v>-155.89472219999999</v>
      </c>
      <c r="S924" t="s">
        <v>21</v>
      </c>
      <c r="T924" s="40">
        <v>0.59299999999999986</v>
      </c>
      <c r="U924" s="40">
        <v>0.31115000000000004</v>
      </c>
      <c r="V924">
        <v>32.722332999999992</v>
      </c>
      <c r="W924">
        <v>55.180999999999997</v>
      </c>
      <c r="X924">
        <v>19</v>
      </c>
      <c r="Y924">
        <v>41.305414999999989</v>
      </c>
      <c r="Z924">
        <v>69.655000000000001</v>
      </c>
      <c r="AA924">
        <v>7</v>
      </c>
      <c r="AI924">
        <v>36.698999999999998</v>
      </c>
      <c r="AJ924">
        <v>11</v>
      </c>
      <c r="AK924">
        <v>25.790999999999997</v>
      </c>
      <c r="AL924">
        <v>3</v>
      </c>
      <c r="AM924">
        <v>0</v>
      </c>
      <c r="AN924">
        <v>0</v>
      </c>
      <c r="AO924" s="30">
        <v>37.056569999999986</v>
      </c>
      <c r="AP924" s="30">
        <v>62.489999999999995</v>
      </c>
      <c r="AQ924" s="30">
        <v>14</v>
      </c>
      <c r="AR924">
        <v>111.08431799999997</v>
      </c>
      <c r="AS924" s="20">
        <v>187.32599999999999</v>
      </c>
      <c r="AT924">
        <v>40</v>
      </c>
      <c r="AU924">
        <v>3</v>
      </c>
      <c r="AV924" t="s">
        <v>1510</v>
      </c>
    </row>
    <row r="925" spans="1:48" hidden="1" x14ac:dyDescent="0.25">
      <c r="A925" t="s">
        <v>790</v>
      </c>
      <c r="B925" t="s">
        <v>1169</v>
      </c>
      <c r="C925" t="s">
        <v>792</v>
      </c>
      <c r="D925" t="s">
        <v>793</v>
      </c>
      <c r="E925" s="31" t="s">
        <v>794</v>
      </c>
      <c r="F925">
        <v>2005</v>
      </c>
      <c r="G925" t="s">
        <v>791</v>
      </c>
      <c r="H925">
        <v>9188</v>
      </c>
      <c r="I925">
        <v>332050</v>
      </c>
      <c r="J925" t="s">
        <v>170</v>
      </c>
      <c r="K925" s="26" t="s">
        <v>458</v>
      </c>
      <c r="L925" t="b">
        <v>1</v>
      </c>
      <c r="M925" s="20" t="s">
        <v>1119</v>
      </c>
      <c r="N925" s="26">
        <v>280</v>
      </c>
      <c r="O925" t="s">
        <v>375</v>
      </c>
      <c r="P925">
        <v>59.7567965</v>
      </c>
      <c r="Q925">
        <v>-154.91108370000001</v>
      </c>
      <c r="S925" t="s">
        <v>21</v>
      </c>
      <c r="T925" s="40">
        <v>0.46420833333333333</v>
      </c>
      <c r="U925" s="40">
        <v>0.2364333333333333</v>
      </c>
      <c r="V925">
        <v>407.28339383333338</v>
      </c>
      <c r="W925">
        <v>877.37200000000007</v>
      </c>
      <c r="X925">
        <v>213</v>
      </c>
      <c r="Y925">
        <v>397.0118560416667</v>
      </c>
      <c r="Z925">
        <v>855.24500000000012</v>
      </c>
      <c r="AA925">
        <v>90</v>
      </c>
      <c r="AI925">
        <v>178.25800000000001</v>
      </c>
      <c r="AJ925">
        <v>18</v>
      </c>
      <c r="AK925">
        <v>255.197</v>
      </c>
      <c r="AL925">
        <v>9</v>
      </c>
      <c r="AM925">
        <v>0</v>
      </c>
      <c r="AN925">
        <v>0</v>
      </c>
      <c r="AO925" s="30">
        <v>201.21342312500002</v>
      </c>
      <c r="AP925" s="30">
        <v>433.45500000000004</v>
      </c>
      <c r="AQ925" s="30">
        <v>27</v>
      </c>
      <c r="AR925">
        <v>1005.508673</v>
      </c>
      <c r="AS925" s="20">
        <v>2166.0720000000001</v>
      </c>
      <c r="AT925">
        <v>328</v>
      </c>
      <c r="AU925">
        <v>3</v>
      </c>
      <c r="AV925" t="s">
        <v>1510</v>
      </c>
    </row>
    <row r="926" spans="1:48" hidden="1" x14ac:dyDescent="0.25">
      <c r="A926" t="s">
        <v>751</v>
      </c>
      <c r="B926" t="s">
        <v>175</v>
      </c>
      <c r="C926" t="s">
        <v>175</v>
      </c>
      <c r="D926" t="s">
        <v>752</v>
      </c>
      <c r="E926" s="31" t="s">
        <v>753</v>
      </c>
      <c r="F926">
        <v>2005</v>
      </c>
      <c r="G926" t="s">
        <v>743</v>
      </c>
      <c r="H926">
        <v>18963</v>
      </c>
      <c r="I926">
        <v>332680</v>
      </c>
      <c r="J926" t="s">
        <v>171</v>
      </c>
      <c r="K926" s="26" t="s">
        <v>458</v>
      </c>
      <c r="L926" t="b">
        <v>1</v>
      </c>
      <c r="M926" s="20" t="s">
        <v>1119</v>
      </c>
      <c r="N926" s="26">
        <v>240</v>
      </c>
      <c r="O926" t="s">
        <v>375</v>
      </c>
      <c r="P926">
        <v>56.975833299999998</v>
      </c>
      <c r="Q926">
        <v>-133.9472222</v>
      </c>
      <c r="S926" t="s">
        <v>21</v>
      </c>
      <c r="T926" s="40">
        <v>0.40354166666666669</v>
      </c>
      <c r="U926" s="40">
        <v>0.20872499999999997</v>
      </c>
      <c r="V926">
        <v>473.87373312500006</v>
      </c>
      <c r="W926">
        <v>1174.287</v>
      </c>
      <c r="X926">
        <v>253</v>
      </c>
      <c r="Y926">
        <v>374.81071062500007</v>
      </c>
      <c r="Z926">
        <v>928.80300000000011</v>
      </c>
      <c r="AA926">
        <v>56</v>
      </c>
      <c r="AI926">
        <v>120.988</v>
      </c>
      <c r="AJ926">
        <v>11</v>
      </c>
      <c r="AK926">
        <v>57.741</v>
      </c>
      <c r="AL926">
        <v>7</v>
      </c>
      <c r="AM926">
        <v>0</v>
      </c>
      <c r="AN926">
        <v>0</v>
      </c>
      <c r="AO926" s="30">
        <v>72.124598541666671</v>
      </c>
      <c r="AP926" s="30">
        <v>178.72899999999998</v>
      </c>
      <c r="AQ926" s="30">
        <v>18</v>
      </c>
      <c r="AR926">
        <v>920.80904229166686</v>
      </c>
      <c r="AS926" s="20">
        <v>2281.819</v>
      </c>
      <c r="AT926">
        <v>320</v>
      </c>
      <c r="AU926">
        <v>3</v>
      </c>
      <c r="AV926" t="s">
        <v>1510</v>
      </c>
    </row>
    <row r="927" spans="1:48" hidden="1" x14ac:dyDescent="0.25">
      <c r="A927" t="s">
        <v>765</v>
      </c>
      <c r="B927" t="s">
        <v>238</v>
      </c>
      <c r="C927" t="s">
        <v>238</v>
      </c>
      <c r="D927" t="s">
        <v>766</v>
      </c>
      <c r="E927" s="31" t="s">
        <v>767</v>
      </c>
      <c r="F927">
        <v>2005</v>
      </c>
      <c r="G927" t="s">
        <v>759</v>
      </c>
      <c r="H927">
        <v>26616</v>
      </c>
      <c r="I927">
        <v>332370</v>
      </c>
      <c r="J927" t="s">
        <v>235</v>
      </c>
      <c r="K927" s="26" t="s">
        <v>458</v>
      </c>
      <c r="L927" t="b">
        <v>1</v>
      </c>
      <c r="M927" s="20" t="s">
        <v>1118</v>
      </c>
      <c r="N927" s="26">
        <v>254</v>
      </c>
      <c r="O927" t="s">
        <v>375</v>
      </c>
      <c r="P927">
        <v>70.131944399999995</v>
      </c>
      <c r="Q927">
        <v>-143.6238889</v>
      </c>
      <c r="S927" t="s">
        <v>21</v>
      </c>
      <c r="T927" s="40">
        <v>0.14999999999999997</v>
      </c>
      <c r="U927" s="40">
        <v>0.12847499999999998</v>
      </c>
      <c r="V927">
        <v>61.094699999999975</v>
      </c>
      <c r="W927">
        <v>407.29799999999994</v>
      </c>
      <c r="X927">
        <v>72</v>
      </c>
      <c r="Y927">
        <v>455.53724999999997</v>
      </c>
      <c r="Z927">
        <v>3036.9150000000004</v>
      </c>
      <c r="AA927">
        <v>56</v>
      </c>
      <c r="AI927">
        <v>37.319999999999993</v>
      </c>
      <c r="AJ927">
        <v>4</v>
      </c>
      <c r="AK927">
        <v>97.247</v>
      </c>
      <c r="AL927">
        <v>5</v>
      </c>
      <c r="AM927">
        <v>192.61700000000002</v>
      </c>
      <c r="AN927">
        <v>25</v>
      </c>
      <c r="AO927" s="30">
        <v>20.185049999999997</v>
      </c>
      <c r="AP927" s="30">
        <v>134.56700000000001</v>
      </c>
      <c r="AQ927" s="30">
        <v>9</v>
      </c>
      <c r="AR927">
        <v>536.81699999999989</v>
      </c>
      <c r="AS927" s="20">
        <v>3771.3969999999999</v>
      </c>
      <c r="AT927">
        <v>155</v>
      </c>
      <c r="AU927">
        <v>5</v>
      </c>
      <c r="AV927" t="s">
        <v>1510</v>
      </c>
    </row>
    <row r="928" spans="1:48" hidden="1" x14ac:dyDescent="0.25">
      <c r="A928" t="s">
        <v>722</v>
      </c>
      <c r="B928" t="s">
        <v>66</v>
      </c>
      <c r="C928" t="s">
        <v>66</v>
      </c>
      <c r="D928" t="s">
        <v>720</v>
      </c>
      <c r="E928" s="31" t="s">
        <v>721</v>
      </c>
      <c r="F928">
        <v>2005</v>
      </c>
      <c r="G928" t="s">
        <v>563</v>
      </c>
      <c r="H928">
        <v>221</v>
      </c>
      <c r="I928">
        <v>331720</v>
      </c>
      <c r="J928" t="s">
        <v>50</v>
      </c>
      <c r="K928" s="26" t="s">
        <v>458</v>
      </c>
      <c r="L928" t="b">
        <v>1</v>
      </c>
      <c r="M928" s="20" t="s">
        <v>1119</v>
      </c>
      <c r="N928" s="26">
        <v>169</v>
      </c>
      <c r="O928" t="s">
        <v>375</v>
      </c>
      <c r="P928">
        <v>61.537222200000002</v>
      </c>
      <c r="Q928">
        <v>-160.3052778</v>
      </c>
      <c r="S928" t="s">
        <v>21</v>
      </c>
      <c r="T928" s="40">
        <v>0.44273333333333326</v>
      </c>
      <c r="U928" s="40">
        <v>0.26029999999999998</v>
      </c>
      <c r="V928">
        <v>149.21707173333331</v>
      </c>
      <c r="W928">
        <v>337.036</v>
      </c>
      <c r="X928">
        <v>76</v>
      </c>
      <c r="Y928">
        <v>78.149074333333331</v>
      </c>
      <c r="Z928">
        <v>176.51500000000001</v>
      </c>
      <c r="AA928">
        <v>11</v>
      </c>
      <c r="AI928">
        <v>75.37299999999999</v>
      </c>
      <c r="AJ928">
        <v>11</v>
      </c>
      <c r="AK928">
        <v>21.635000000000002</v>
      </c>
      <c r="AL928">
        <v>3</v>
      </c>
      <c r="AM928">
        <v>0</v>
      </c>
      <c r="AN928">
        <v>0</v>
      </c>
      <c r="AO928" s="30">
        <v>42.94867519999999</v>
      </c>
      <c r="AP928" s="30">
        <v>97.007999999999996</v>
      </c>
      <c r="AQ928" s="30">
        <v>14</v>
      </c>
      <c r="AR928">
        <v>270.31482126666663</v>
      </c>
      <c r="AS928" s="20">
        <v>610.55899999999997</v>
      </c>
      <c r="AT928">
        <v>100</v>
      </c>
      <c r="AU928">
        <v>12</v>
      </c>
      <c r="AV928" t="s">
        <v>1510</v>
      </c>
    </row>
    <row r="929" spans="1:48" hidden="1" x14ac:dyDescent="0.25">
      <c r="A929" t="s">
        <v>610</v>
      </c>
      <c r="B929" t="s">
        <v>67</v>
      </c>
      <c r="C929" t="s">
        <v>67</v>
      </c>
      <c r="D929" t="s">
        <v>611</v>
      </c>
      <c r="E929" s="31" t="s">
        <v>612</v>
      </c>
      <c r="F929">
        <v>2005</v>
      </c>
      <c r="G929" t="s">
        <v>563</v>
      </c>
      <c r="H929">
        <v>221</v>
      </c>
      <c r="I929">
        <v>331380</v>
      </c>
      <c r="J929" t="s">
        <v>50</v>
      </c>
      <c r="K929" s="26" t="s">
        <v>458</v>
      </c>
      <c r="L929" t="b">
        <v>1</v>
      </c>
      <c r="M929" s="20" t="s">
        <v>1119</v>
      </c>
      <c r="N929" s="26">
        <v>169</v>
      </c>
      <c r="O929" t="s">
        <v>375</v>
      </c>
      <c r="P929">
        <v>64.327222199999994</v>
      </c>
      <c r="Q929">
        <v>-158.72194440000001</v>
      </c>
      <c r="S929" t="s">
        <v>21</v>
      </c>
      <c r="T929" s="40">
        <v>0.48531666666666667</v>
      </c>
      <c r="U929" s="40">
        <v>0.27230000000000004</v>
      </c>
      <c r="V929">
        <v>151.08199023333336</v>
      </c>
      <c r="W929">
        <v>311.30600000000004</v>
      </c>
      <c r="X929">
        <v>84</v>
      </c>
      <c r="Y929">
        <v>115.25106073333333</v>
      </c>
      <c r="Z929">
        <v>237.476</v>
      </c>
      <c r="AA929">
        <v>10</v>
      </c>
      <c r="AI929">
        <v>60.024999999999999</v>
      </c>
      <c r="AJ929">
        <v>11</v>
      </c>
      <c r="AK929">
        <v>41.788000000000004</v>
      </c>
      <c r="AL929">
        <v>5</v>
      </c>
      <c r="AM929">
        <v>0</v>
      </c>
      <c r="AN929">
        <v>0</v>
      </c>
      <c r="AO929" s="30">
        <v>49.411545783333338</v>
      </c>
      <c r="AP929" s="30">
        <v>101.813</v>
      </c>
      <c r="AQ929" s="30">
        <v>16</v>
      </c>
      <c r="AR929">
        <v>315.74459675000003</v>
      </c>
      <c r="AS929" s="20">
        <v>650.59500000000003</v>
      </c>
      <c r="AT929">
        <v>110</v>
      </c>
      <c r="AU929">
        <v>1</v>
      </c>
      <c r="AV929" t="s">
        <v>1510</v>
      </c>
    </row>
    <row r="930" spans="1:48" hidden="1" x14ac:dyDescent="0.25">
      <c r="A930" t="s">
        <v>1047</v>
      </c>
      <c r="B930" t="s">
        <v>105</v>
      </c>
      <c r="C930" t="s">
        <v>105</v>
      </c>
      <c r="D930" t="s">
        <v>1049</v>
      </c>
      <c r="E930" s="31" t="s">
        <v>1050</v>
      </c>
      <c r="F930">
        <v>2005</v>
      </c>
      <c r="G930" t="s">
        <v>1048</v>
      </c>
      <c r="H930" t="s">
        <v>582</v>
      </c>
      <c r="I930">
        <v>331740</v>
      </c>
      <c r="J930" t="s">
        <v>104</v>
      </c>
      <c r="K930" s="26" t="s">
        <v>458</v>
      </c>
      <c r="L930" t="b">
        <v>1</v>
      </c>
      <c r="M930" s="20" t="s">
        <v>1116</v>
      </c>
      <c r="N930" s="26">
        <v>683</v>
      </c>
      <c r="O930" t="s">
        <v>375</v>
      </c>
      <c r="P930">
        <v>57.5719444</v>
      </c>
      <c r="Q930">
        <v>-154.4555556</v>
      </c>
      <c r="S930" t="s">
        <v>21</v>
      </c>
      <c r="T930" s="40">
        <v>0.59999999999999987</v>
      </c>
      <c r="U930" s="40">
        <v>0.31816666666666665</v>
      </c>
      <c r="V930">
        <v>35.528399999999998</v>
      </c>
      <c r="W930">
        <v>59.214000000000006</v>
      </c>
      <c r="X930">
        <v>15</v>
      </c>
      <c r="Y930">
        <v>35.638199999999991</v>
      </c>
      <c r="Z930">
        <v>59.396999999999998</v>
      </c>
      <c r="AA930">
        <v>10</v>
      </c>
      <c r="AI930">
        <v>22.536999999999999</v>
      </c>
      <c r="AJ930">
        <v>4</v>
      </c>
      <c r="AK930">
        <v>0.216</v>
      </c>
      <c r="AL930">
        <v>1</v>
      </c>
      <c r="AM930">
        <v>1.952</v>
      </c>
      <c r="AN930">
        <v>3</v>
      </c>
      <c r="AO930" s="30">
        <v>13.651799999999996</v>
      </c>
      <c r="AP930" s="30">
        <v>22.753</v>
      </c>
      <c r="AQ930" s="30">
        <v>5</v>
      </c>
      <c r="AR930">
        <v>84.818399999999983</v>
      </c>
      <c r="AS930" s="20">
        <v>143.316</v>
      </c>
      <c r="AT930">
        <v>30</v>
      </c>
      <c r="AU930">
        <v>12</v>
      </c>
      <c r="AV930" t="s">
        <v>1510</v>
      </c>
    </row>
    <row r="931" spans="1:48" hidden="1" x14ac:dyDescent="0.25">
      <c r="A931" t="s">
        <v>616</v>
      </c>
      <c r="B931" t="s">
        <v>68</v>
      </c>
      <c r="C931" t="s">
        <v>68</v>
      </c>
      <c r="D931" t="s">
        <v>617</v>
      </c>
      <c r="E931" s="31" t="s">
        <v>615</v>
      </c>
      <c r="F931">
        <v>2005</v>
      </c>
      <c r="G931" t="s">
        <v>563</v>
      </c>
      <c r="H931">
        <v>221</v>
      </c>
      <c r="I931">
        <v>331390</v>
      </c>
      <c r="J931" t="s">
        <v>50</v>
      </c>
      <c r="K931" s="26" t="s">
        <v>458</v>
      </c>
      <c r="L931" t="b">
        <v>1</v>
      </c>
      <c r="M931" s="20" t="s">
        <v>1119</v>
      </c>
      <c r="N931" s="26">
        <v>169</v>
      </c>
      <c r="O931" t="s">
        <v>375</v>
      </c>
      <c r="P931">
        <v>60.895555600000002</v>
      </c>
      <c r="Q931">
        <v>-162.5180556</v>
      </c>
      <c r="S931" t="s">
        <v>21</v>
      </c>
      <c r="T931" s="40">
        <v>0.46045833333333336</v>
      </c>
      <c r="U931" s="40">
        <v>0.26571666666666666</v>
      </c>
      <c r="V931">
        <v>263.30757241666663</v>
      </c>
      <c r="W931">
        <v>571.83799999999985</v>
      </c>
      <c r="X931">
        <v>129</v>
      </c>
      <c r="Y931">
        <v>284.520427375</v>
      </c>
      <c r="Z931">
        <v>617.90699999999993</v>
      </c>
      <c r="AA931">
        <v>20</v>
      </c>
      <c r="AI931">
        <v>118.566</v>
      </c>
      <c r="AJ931">
        <v>10</v>
      </c>
      <c r="AK931">
        <v>24.624000000000002</v>
      </c>
      <c r="AL931">
        <v>3</v>
      </c>
      <c r="AM931">
        <v>0</v>
      </c>
      <c r="AN931">
        <v>0</v>
      </c>
      <c r="AO931" s="30">
        <v>65.933028750000005</v>
      </c>
      <c r="AP931" s="30">
        <v>143.19</v>
      </c>
      <c r="AQ931" s="30">
        <v>13</v>
      </c>
      <c r="AR931">
        <v>613.76102854166663</v>
      </c>
      <c r="AS931" s="20">
        <v>1332.9349999999997</v>
      </c>
      <c r="AT931">
        <v>160</v>
      </c>
      <c r="AU931">
        <v>12</v>
      </c>
      <c r="AV931" t="s">
        <v>1510</v>
      </c>
    </row>
    <row r="932" spans="1:48" hidden="1" x14ac:dyDescent="0.25">
      <c r="A932" t="s">
        <v>618</v>
      </c>
      <c r="B932" t="s">
        <v>69</v>
      </c>
      <c r="C932" t="s">
        <v>69</v>
      </c>
      <c r="D932" t="s">
        <v>619</v>
      </c>
      <c r="E932" s="31" t="s">
        <v>620</v>
      </c>
      <c r="F932">
        <v>2005</v>
      </c>
      <c r="G932" t="s">
        <v>563</v>
      </c>
      <c r="H932">
        <v>221</v>
      </c>
      <c r="I932">
        <v>331400</v>
      </c>
      <c r="J932" t="s">
        <v>50</v>
      </c>
      <c r="K932" s="26" t="s">
        <v>458</v>
      </c>
      <c r="L932" t="b">
        <v>1</v>
      </c>
      <c r="M932" s="20" t="s">
        <v>1119</v>
      </c>
      <c r="N932" s="26">
        <v>169</v>
      </c>
      <c r="O932" t="s">
        <v>375</v>
      </c>
      <c r="P932">
        <v>66.974999999999994</v>
      </c>
      <c r="Q932">
        <v>-160.42277780000001</v>
      </c>
      <c r="S932" t="s">
        <v>21</v>
      </c>
      <c r="T932" s="40">
        <v>0.49445</v>
      </c>
      <c r="U932" s="40">
        <v>0.27605833333333335</v>
      </c>
      <c r="V932">
        <v>302.61922240000001</v>
      </c>
      <c r="W932">
        <v>612.03200000000004</v>
      </c>
      <c r="X932">
        <v>142</v>
      </c>
      <c r="Y932">
        <v>306.36665894999993</v>
      </c>
      <c r="Z932">
        <v>619.61099999999988</v>
      </c>
      <c r="AA932">
        <v>12</v>
      </c>
      <c r="AI932">
        <v>189.57000000000002</v>
      </c>
      <c r="AJ932">
        <v>15</v>
      </c>
      <c r="AK932">
        <v>18.603999999999999</v>
      </c>
      <c r="AL932">
        <v>3</v>
      </c>
      <c r="AM932">
        <v>0</v>
      </c>
      <c r="AN932">
        <v>0</v>
      </c>
      <c r="AO932" s="30">
        <v>102.93163430000001</v>
      </c>
      <c r="AP932" s="30">
        <v>208.17400000000004</v>
      </c>
      <c r="AQ932" s="30">
        <v>18</v>
      </c>
      <c r="AR932">
        <v>711.91751564999993</v>
      </c>
      <c r="AS932" s="20">
        <v>1439.8169999999998</v>
      </c>
      <c r="AT932">
        <v>169</v>
      </c>
      <c r="AU932">
        <v>12</v>
      </c>
      <c r="AV932" t="s">
        <v>1510</v>
      </c>
    </row>
    <row r="933" spans="1:48" hidden="1" x14ac:dyDescent="0.25">
      <c r="A933" t="s">
        <v>801</v>
      </c>
      <c r="B933" t="s">
        <v>182</v>
      </c>
      <c r="C933" t="s">
        <v>182</v>
      </c>
      <c r="D933" t="s">
        <v>803</v>
      </c>
      <c r="E933" s="31" t="s">
        <v>804</v>
      </c>
      <c r="F933">
        <v>2005</v>
      </c>
      <c r="G933" t="s">
        <v>802</v>
      </c>
      <c r="H933">
        <v>9897</v>
      </c>
      <c r="I933">
        <v>332070</v>
      </c>
      <c r="J933" t="s">
        <v>181</v>
      </c>
      <c r="K933" s="26" t="s">
        <v>458</v>
      </c>
      <c r="L933" t="b">
        <v>1</v>
      </c>
      <c r="M933" s="20" t="s">
        <v>1118</v>
      </c>
      <c r="N933" s="26">
        <v>289</v>
      </c>
      <c r="O933" t="s">
        <v>375</v>
      </c>
      <c r="P933">
        <v>55.061666700000004</v>
      </c>
      <c r="Q933">
        <v>-162.31027779999999</v>
      </c>
      <c r="S933" t="s">
        <v>21</v>
      </c>
      <c r="T933" s="40">
        <v>0.19999999999999998</v>
      </c>
      <c r="U933" s="40">
        <v>0.15723333333333336</v>
      </c>
      <c r="V933">
        <v>171.00959999999995</v>
      </c>
      <c r="W933">
        <v>855.04799999999989</v>
      </c>
      <c r="X933">
        <v>184</v>
      </c>
      <c r="Y933">
        <v>301.77919999999995</v>
      </c>
      <c r="Z933">
        <v>1508.896</v>
      </c>
      <c r="AA933">
        <v>58</v>
      </c>
      <c r="AI933">
        <v>560.59699999999998</v>
      </c>
      <c r="AJ933">
        <v>28</v>
      </c>
      <c r="AK933">
        <v>41.738</v>
      </c>
      <c r="AL933">
        <v>1</v>
      </c>
      <c r="AM933">
        <v>194.114</v>
      </c>
      <c r="AN933">
        <v>26</v>
      </c>
      <c r="AO933" s="30">
        <v>120.467</v>
      </c>
      <c r="AP933" s="30">
        <v>602.33500000000004</v>
      </c>
      <c r="AQ933" s="30">
        <v>29</v>
      </c>
      <c r="AR933">
        <v>593.25579999999991</v>
      </c>
      <c r="AS933" s="20">
        <v>3160.393</v>
      </c>
      <c r="AT933">
        <v>293</v>
      </c>
      <c r="AU933">
        <v>12</v>
      </c>
      <c r="AV933" t="s">
        <v>1510</v>
      </c>
    </row>
    <row r="934" spans="1:48" hidden="1" x14ac:dyDescent="0.25">
      <c r="A934" t="s">
        <v>983</v>
      </c>
      <c r="B934" t="s">
        <v>184</v>
      </c>
      <c r="C934" t="s">
        <v>184</v>
      </c>
      <c r="D934" t="s">
        <v>985</v>
      </c>
      <c r="E934" s="31" t="s">
        <v>986</v>
      </c>
      <c r="F934">
        <v>2005</v>
      </c>
      <c r="G934" t="s">
        <v>984</v>
      </c>
      <c r="H934" t="s">
        <v>582</v>
      </c>
      <c r="I934">
        <v>332080</v>
      </c>
      <c r="J934" t="s">
        <v>183</v>
      </c>
      <c r="K934" s="26" t="s">
        <v>458</v>
      </c>
      <c r="L934" t="b">
        <v>1</v>
      </c>
      <c r="M934" s="20" t="s">
        <v>1116</v>
      </c>
      <c r="N934" s="26">
        <v>446</v>
      </c>
      <c r="O934" t="s">
        <v>375</v>
      </c>
      <c r="P934">
        <v>59.938888900000002</v>
      </c>
      <c r="Q934">
        <v>-164.04138889999999</v>
      </c>
      <c r="S934" t="s">
        <v>21</v>
      </c>
      <c r="T934" s="40">
        <v>0.4133916666666666</v>
      </c>
      <c r="U934" s="40">
        <v>0.24673333333333333</v>
      </c>
      <c r="V934">
        <v>351.26840717499994</v>
      </c>
      <c r="W934">
        <v>849.72299999999996</v>
      </c>
      <c r="X934">
        <v>156</v>
      </c>
      <c r="Y934">
        <v>136.59411467499999</v>
      </c>
      <c r="Z934">
        <v>330.423</v>
      </c>
      <c r="AA934">
        <v>26</v>
      </c>
      <c r="AI934">
        <v>228.88499999999996</v>
      </c>
      <c r="AJ934">
        <v>7</v>
      </c>
      <c r="AK934">
        <v>158.916</v>
      </c>
      <c r="AL934">
        <v>9</v>
      </c>
      <c r="AM934">
        <v>24.097999999999999</v>
      </c>
      <c r="AN934">
        <v>52</v>
      </c>
      <c r="AO934" s="30">
        <v>160.31370172499996</v>
      </c>
      <c r="AP934" s="30">
        <v>387.80099999999993</v>
      </c>
      <c r="AQ934" s="30">
        <v>16</v>
      </c>
      <c r="AR934">
        <v>648.17622357499988</v>
      </c>
      <c r="AS934" s="20">
        <v>1592.0450000000001</v>
      </c>
      <c r="AT934">
        <v>245</v>
      </c>
      <c r="AU934">
        <v>12</v>
      </c>
      <c r="AV934" t="s">
        <v>1510</v>
      </c>
    </row>
    <row r="935" spans="1:48" hidden="1" x14ac:dyDescent="0.25">
      <c r="A935" t="s">
        <v>621</v>
      </c>
      <c r="B935" t="s">
        <v>70</v>
      </c>
      <c r="C935" t="s">
        <v>70</v>
      </c>
      <c r="D935" t="s">
        <v>622</v>
      </c>
      <c r="E935" s="31" t="s">
        <v>623</v>
      </c>
      <c r="F935">
        <v>2005</v>
      </c>
      <c r="G935" t="s">
        <v>563</v>
      </c>
      <c r="H935">
        <v>221</v>
      </c>
      <c r="I935">
        <v>331410</v>
      </c>
      <c r="J935" t="s">
        <v>50</v>
      </c>
      <c r="K935" s="26" t="s">
        <v>458</v>
      </c>
      <c r="L935" t="b">
        <v>1</v>
      </c>
      <c r="M935" s="20" t="s">
        <v>1119</v>
      </c>
      <c r="N935" s="26">
        <v>169</v>
      </c>
      <c r="O935" t="s">
        <v>375</v>
      </c>
      <c r="P935">
        <v>67.726944399999994</v>
      </c>
      <c r="Q935">
        <v>-164.53333330000001</v>
      </c>
      <c r="S935" t="s">
        <v>21</v>
      </c>
      <c r="T935" s="40">
        <v>0.47959166666666664</v>
      </c>
      <c r="U935" s="40">
        <v>0.27146666666666669</v>
      </c>
      <c r="V935">
        <v>211.57522089166667</v>
      </c>
      <c r="W935">
        <v>441.15700000000004</v>
      </c>
      <c r="X935">
        <v>97</v>
      </c>
      <c r="Y935">
        <v>230.90276505833333</v>
      </c>
      <c r="Z935">
        <v>481.45699999999999</v>
      </c>
      <c r="AA935">
        <v>8</v>
      </c>
      <c r="AI935">
        <v>98.745000000000005</v>
      </c>
      <c r="AJ935">
        <v>7</v>
      </c>
      <c r="AK935">
        <v>50.421000000000006</v>
      </c>
      <c r="AL935">
        <v>6</v>
      </c>
      <c r="AM935">
        <v>0</v>
      </c>
      <c r="AN935">
        <v>0</v>
      </c>
      <c r="AO935" s="30">
        <v>71.538770549999995</v>
      </c>
      <c r="AP935" s="30">
        <v>149.166</v>
      </c>
      <c r="AQ935" s="30">
        <v>13</v>
      </c>
      <c r="AR935">
        <v>514.01675649999993</v>
      </c>
      <c r="AS935" s="20">
        <v>1071.78</v>
      </c>
      <c r="AT935">
        <v>116</v>
      </c>
      <c r="AU935">
        <v>12</v>
      </c>
      <c r="AV935" t="s">
        <v>1510</v>
      </c>
    </row>
    <row r="936" spans="1:48" hidden="1" x14ac:dyDescent="0.25">
      <c r="A936" t="s">
        <v>429</v>
      </c>
      <c r="B936" t="s">
        <v>41</v>
      </c>
      <c r="C936" t="s">
        <v>41</v>
      </c>
      <c r="D936" t="s">
        <v>425</v>
      </c>
      <c r="E936" s="31" t="s">
        <v>422</v>
      </c>
      <c r="F936">
        <v>2005</v>
      </c>
      <c r="G936" t="s">
        <v>380</v>
      </c>
      <c r="H936">
        <v>219</v>
      </c>
      <c r="I936">
        <v>331155</v>
      </c>
      <c r="J936" t="s">
        <v>30</v>
      </c>
      <c r="K936" s="26" t="s">
        <v>374</v>
      </c>
      <c r="L936" t="b">
        <v>1</v>
      </c>
      <c r="M936" s="20" t="s">
        <v>1116</v>
      </c>
      <c r="N936" s="26">
        <v>2</v>
      </c>
      <c r="O936" t="s">
        <v>375</v>
      </c>
      <c r="P936">
        <v>55.552222200000003</v>
      </c>
      <c r="Q936">
        <v>-133.09583330000001</v>
      </c>
      <c r="S936" t="s">
        <v>21</v>
      </c>
      <c r="T936" s="40">
        <v>0.19618333333333329</v>
      </c>
      <c r="U936" s="40">
        <v>0.15047500000000003</v>
      </c>
      <c r="V936">
        <v>382.49138621666663</v>
      </c>
      <c r="W936">
        <v>1949.6630000000002</v>
      </c>
      <c r="X936">
        <v>331</v>
      </c>
      <c r="Y936">
        <v>1157.0726244166663</v>
      </c>
      <c r="Z936">
        <v>5897.9149999999991</v>
      </c>
      <c r="AA936">
        <v>109</v>
      </c>
      <c r="AI936">
        <v>498.16199999999998</v>
      </c>
      <c r="AJ936">
        <v>21</v>
      </c>
      <c r="AK936">
        <v>558.68100000000004</v>
      </c>
      <c r="AL936">
        <v>16</v>
      </c>
      <c r="AM936">
        <v>0</v>
      </c>
      <c r="AN936">
        <v>0</v>
      </c>
      <c r="AO936" s="30">
        <v>207.33498254999998</v>
      </c>
      <c r="AP936" s="30">
        <v>1056.8430000000001</v>
      </c>
      <c r="AQ936" s="30">
        <v>37</v>
      </c>
      <c r="AR936">
        <v>1746.8989931833328</v>
      </c>
      <c r="AS936" s="20">
        <v>8904.4209999999985</v>
      </c>
      <c r="AT936">
        <v>473</v>
      </c>
      <c r="AU936">
        <v>12</v>
      </c>
      <c r="AV936" t="s">
        <v>1510</v>
      </c>
    </row>
    <row r="937" spans="1:48" hidden="1" x14ac:dyDescent="0.25">
      <c r="A937" t="s">
        <v>747</v>
      </c>
      <c r="B937" t="s">
        <v>176</v>
      </c>
      <c r="C937" t="s">
        <v>176</v>
      </c>
      <c r="D937" t="s">
        <v>399</v>
      </c>
      <c r="E937" s="31" t="s">
        <v>400</v>
      </c>
      <c r="F937">
        <v>2005</v>
      </c>
      <c r="G937" t="s">
        <v>743</v>
      </c>
      <c r="H937">
        <v>18963</v>
      </c>
      <c r="I937">
        <v>332700</v>
      </c>
      <c r="J937" t="s">
        <v>171</v>
      </c>
      <c r="K937" s="26" t="s">
        <v>458</v>
      </c>
      <c r="L937" t="b">
        <v>1</v>
      </c>
      <c r="M937" s="20" t="s">
        <v>1119</v>
      </c>
      <c r="N937" s="26">
        <v>240</v>
      </c>
      <c r="O937" t="s">
        <v>375</v>
      </c>
      <c r="P937">
        <v>59.403888899999998</v>
      </c>
      <c r="Q937">
        <v>-135.88444440000001</v>
      </c>
      <c r="S937" t="s">
        <v>21</v>
      </c>
      <c r="T937" s="40">
        <v>0.40354166666666669</v>
      </c>
      <c r="U937" s="40">
        <v>0.20872499999999997</v>
      </c>
      <c r="V937">
        <v>92.982456666666664</v>
      </c>
      <c r="W937">
        <v>230.416</v>
      </c>
      <c r="X937">
        <v>50</v>
      </c>
      <c r="Y937">
        <v>27.047783750000004</v>
      </c>
      <c r="Z937">
        <v>67.02600000000001</v>
      </c>
      <c r="AA937">
        <v>4</v>
      </c>
      <c r="AI937">
        <v>37.390999999999998</v>
      </c>
      <c r="AJ937">
        <v>6</v>
      </c>
      <c r="AK937">
        <v>0</v>
      </c>
      <c r="AL937">
        <v>0</v>
      </c>
      <c r="AM937">
        <v>0</v>
      </c>
      <c r="AN937">
        <v>0</v>
      </c>
      <c r="AO937" s="30">
        <v>15.088826458333333</v>
      </c>
      <c r="AP937" s="30">
        <v>37.390999999999998</v>
      </c>
      <c r="AQ937" s="30">
        <v>6</v>
      </c>
      <c r="AR937">
        <v>135.11906687499999</v>
      </c>
      <c r="AS937" s="20">
        <v>334.83299999999997</v>
      </c>
      <c r="AT937">
        <v>60</v>
      </c>
      <c r="AU937">
        <v>2</v>
      </c>
      <c r="AV937" t="s">
        <v>1510</v>
      </c>
    </row>
    <row r="938" spans="1:48" hidden="1" x14ac:dyDescent="0.25">
      <c r="A938" t="s">
        <v>704</v>
      </c>
      <c r="B938" t="s">
        <v>186</v>
      </c>
      <c r="C938" t="s">
        <v>186</v>
      </c>
      <c r="D938" t="s">
        <v>702</v>
      </c>
      <c r="E938" s="31" t="s">
        <v>703</v>
      </c>
      <c r="F938">
        <v>2005</v>
      </c>
      <c r="G938" t="s">
        <v>941</v>
      </c>
      <c r="H938" t="s">
        <v>582</v>
      </c>
      <c r="I938">
        <v>332090</v>
      </c>
      <c r="J938" t="s">
        <v>185</v>
      </c>
      <c r="K938" s="26" t="s">
        <v>458</v>
      </c>
      <c r="L938" t="b">
        <v>1</v>
      </c>
      <c r="M938" s="20" t="s">
        <v>1119</v>
      </c>
      <c r="N938" s="26">
        <v>407</v>
      </c>
      <c r="O938" t="s">
        <v>489</v>
      </c>
      <c r="P938">
        <v>66.907222200000007</v>
      </c>
      <c r="Q938">
        <v>-156.8811111</v>
      </c>
      <c r="S938" t="s">
        <v>21</v>
      </c>
      <c r="T938" s="40">
        <v>0.53000000000000014</v>
      </c>
      <c r="U938" s="40">
        <v>0.35749166666666676</v>
      </c>
      <c r="V938">
        <v>77.674150000000026</v>
      </c>
      <c r="W938">
        <v>146.55500000000001</v>
      </c>
      <c r="X938">
        <v>34</v>
      </c>
      <c r="Y938">
        <v>82.360940000000028</v>
      </c>
      <c r="Z938">
        <v>155.39800000000002</v>
      </c>
      <c r="AA938">
        <v>18</v>
      </c>
      <c r="AI938">
        <v>181.11100000000002</v>
      </c>
      <c r="AJ938">
        <v>6</v>
      </c>
      <c r="AK938">
        <v>7.9150000000000018</v>
      </c>
      <c r="AL938">
        <v>2</v>
      </c>
      <c r="AM938">
        <v>0</v>
      </c>
      <c r="AN938">
        <v>0</v>
      </c>
      <c r="AO938" s="30">
        <v>100.18378000000003</v>
      </c>
      <c r="AP938" s="30">
        <v>189.02600000000001</v>
      </c>
      <c r="AQ938" s="30">
        <v>8</v>
      </c>
      <c r="AR938">
        <v>260.21887000000004</v>
      </c>
      <c r="AS938" s="20">
        <v>490.97899999999998</v>
      </c>
      <c r="AT938">
        <v>57</v>
      </c>
      <c r="AU938">
        <v>12</v>
      </c>
      <c r="AV938" t="s">
        <v>1510</v>
      </c>
    </row>
    <row r="939" spans="1:48" hidden="1" x14ac:dyDescent="0.25">
      <c r="A939" t="s">
        <v>1019</v>
      </c>
      <c r="B939" t="s">
        <v>191</v>
      </c>
      <c r="C939" t="s">
        <v>191</v>
      </c>
      <c r="D939" t="s">
        <v>1021</v>
      </c>
      <c r="E939" s="31" t="s">
        <v>1022</v>
      </c>
      <c r="F939">
        <v>2005</v>
      </c>
      <c r="G939" t="s">
        <v>1020</v>
      </c>
      <c r="H939">
        <v>10455</v>
      </c>
      <c r="I939">
        <v>332100</v>
      </c>
      <c r="J939" t="s">
        <v>190</v>
      </c>
      <c r="K939" s="26" t="s">
        <v>458</v>
      </c>
      <c r="L939" t="b">
        <v>1</v>
      </c>
      <c r="M939" s="20" t="s">
        <v>1118</v>
      </c>
      <c r="N939" s="26">
        <v>660</v>
      </c>
      <c r="O939" t="s">
        <v>375</v>
      </c>
      <c r="P939">
        <v>59.439444399999999</v>
      </c>
      <c r="Q939">
        <v>-154.77611110000001</v>
      </c>
      <c r="S939" t="s">
        <v>21</v>
      </c>
      <c r="T939" s="40">
        <v>0.59999999999999987</v>
      </c>
      <c r="U939" s="40">
        <v>0.31814999999999999</v>
      </c>
      <c r="V939">
        <v>97.706999999999979</v>
      </c>
      <c r="W939">
        <v>162.845</v>
      </c>
      <c r="X939">
        <v>51</v>
      </c>
      <c r="Y939">
        <v>24.282599999999992</v>
      </c>
      <c r="Z939">
        <v>40.470999999999997</v>
      </c>
      <c r="AA939">
        <v>6</v>
      </c>
      <c r="AI939">
        <v>59.937999999999995</v>
      </c>
      <c r="AJ939">
        <v>10</v>
      </c>
      <c r="AK939">
        <v>115.88800000000001</v>
      </c>
      <c r="AL939">
        <v>2</v>
      </c>
      <c r="AM939">
        <v>3.093</v>
      </c>
      <c r="AN939">
        <v>2</v>
      </c>
      <c r="AO939" s="30">
        <v>105.49559999999997</v>
      </c>
      <c r="AP939" s="30">
        <v>175.82599999999999</v>
      </c>
      <c r="AQ939" s="30">
        <v>12</v>
      </c>
      <c r="AR939">
        <v>227.48519999999996</v>
      </c>
      <c r="AS939" s="20">
        <v>382.2349999999999</v>
      </c>
      <c r="AT939">
        <v>71</v>
      </c>
      <c r="AU939">
        <v>12</v>
      </c>
      <c r="AV939" t="s">
        <v>1510</v>
      </c>
    </row>
    <row r="940" spans="1:48" hidden="1" x14ac:dyDescent="0.25">
      <c r="A940" t="s">
        <v>1023</v>
      </c>
      <c r="B940" t="s">
        <v>230</v>
      </c>
      <c r="C940" t="s">
        <v>230</v>
      </c>
      <c r="D940" t="s">
        <v>1025</v>
      </c>
      <c r="E940" s="31" t="s">
        <v>1026</v>
      </c>
      <c r="F940">
        <v>2005</v>
      </c>
      <c r="G940" t="s">
        <v>1024</v>
      </c>
      <c r="H940" t="s">
        <v>582</v>
      </c>
      <c r="I940">
        <v>332110</v>
      </c>
      <c r="J940" t="s">
        <v>229</v>
      </c>
      <c r="K940" s="26" t="s">
        <v>458</v>
      </c>
      <c r="L940" t="b">
        <v>1</v>
      </c>
      <c r="M940" s="20" t="s">
        <v>1116</v>
      </c>
      <c r="N940" s="26">
        <v>661</v>
      </c>
      <c r="O940" t="s">
        <v>375</v>
      </c>
      <c r="P940">
        <v>59.728611100000002</v>
      </c>
      <c r="Q940">
        <v>-157.28444440000001</v>
      </c>
      <c r="S940" t="s">
        <v>21</v>
      </c>
      <c r="T940" s="40">
        <v>0.5</v>
      </c>
      <c r="U940" s="40">
        <v>0.26855833333333334</v>
      </c>
      <c r="V940">
        <v>79.8065</v>
      </c>
      <c r="W940">
        <v>159.613</v>
      </c>
      <c r="X940">
        <v>68</v>
      </c>
      <c r="Y940">
        <v>23.571500000000004</v>
      </c>
      <c r="Z940">
        <v>47.143000000000008</v>
      </c>
      <c r="AA940">
        <v>7</v>
      </c>
      <c r="AI940">
        <v>60.924000000000007</v>
      </c>
      <c r="AJ940">
        <v>9</v>
      </c>
      <c r="AK940">
        <v>89.603999999999999</v>
      </c>
      <c r="AL940">
        <v>13</v>
      </c>
      <c r="AM940">
        <v>0</v>
      </c>
      <c r="AN940">
        <v>0</v>
      </c>
      <c r="AO940" s="30">
        <v>75.26400000000001</v>
      </c>
      <c r="AP940" s="30">
        <v>150.52800000000002</v>
      </c>
      <c r="AQ940" s="30">
        <v>22</v>
      </c>
      <c r="AR940">
        <v>178.642</v>
      </c>
      <c r="AS940" s="20">
        <v>357.28400000000005</v>
      </c>
      <c r="AT940">
        <v>97</v>
      </c>
      <c r="AU940">
        <v>12</v>
      </c>
      <c r="AV940" t="s">
        <v>1510</v>
      </c>
    </row>
    <row r="941" spans="1:48" hidden="1" x14ac:dyDescent="0.25">
      <c r="A941" t="s">
        <v>933</v>
      </c>
      <c r="B941" t="s">
        <v>260</v>
      </c>
      <c r="C941" t="s">
        <v>260</v>
      </c>
      <c r="D941" t="s">
        <v>935</v>
      </c>
      <c r="E941" s="31" t="s">
        <v>936</v>
      </c>
      <c r="F941">
        <v>2005</v>
      </c>
      <c r="G941" t="s">
        <v>934</v>
      </c>
      <c r="H941" t="s">
        <v>582</v>
      </c>
      <c r="I941">
        <v>332510</v>
      </c>
      <c r="J941" t="s">
        <v>259</v>
      </c>
      <c r="K941" s="26" t="s">
        <v>458</v>
      </c>
      <c r="L941" t="b">
        <v>1</v>
      </c>
      <c r="M941" s="20" t="s">
        <v>1116</v>
      </c>
      <c r="N941" s="26">
        <v>395</v>
      </c>
      <c r="O941" t="s">
        <v>375</v>
      </c>
      <c r="P941">
        <v>59.953273099999997</v>
      </c>
      <c r="Q941">
        <v>-162.8951327</v>
      </c>
      <c r="S941" t="s">
        <v>21</v>
      </c>
      <c r="T941" s="40">
        <v>0.39999999999999997</v>
      </c>
      <c r="U941" s="40">
        <v>0.28256666666666669</v>
      </c>
      <c r="V941">
        <v>176.69239999999999</v>
      </c>
      <c r="W941">
        <v>441.73099999999999</v>
      </c>
      <c r="X941">
        <v>92</v>
      </c>
      <c r="Y941">
        <v>107.69559999999998</v>
      </c>
      <c r="Z941">
        <v>269.23899999999998</v>
      </c>
      <c r="AA941">
        <v>7</v>
      </c>
      <c r="AI941">
        <v>91.054000000000002</v>
      </c>
      <c r="AJ941">
        <v>4</v>
      </c>
      <c r="AK941">
        <v>7.4130000000000003</v>
      </c>
      <c r="AL941">
        <v>3</v>
      </c>
      <c r="AM941">
        <v>11.972</v>
      </c>
      <c r="AN941">
        <v>7</v>
      </c>
      <c r="AO941" s="30">
        <v>39.386799999999994</v>
      </c>
      <c r="AP941" s="30">
        <v>98.466999999999999</v>
      </c>
      <c r="AQ941" s="30">
        <v>7</v>
      </c>
      <c r="AR941">
        <v>323.77479999999997</v>
      </c>
      <c r="AS941" s="20">
        <v>821.40899999999999</v>
      </c>
      <c r="AT941">
        <v>112</v>
      </c>
      <c r="AU941">
        <v>12</v>
      </c>
      <c r="AV941" t="s">
        <v>1510</v>
      </c>
    </row>
    <row r="942" spans="1:48" hidden="1" x14ac:dyDescent="0.25">
      <c r="A942" t="s">
        <v>624</v>
      </c>
      <c r="B942" t="s">
        <v>71</v>
      </c>
      <c r="C942" t="s">
        <v>71</v>
      </c>
      <c r="D942" t="s">
        <v>625</v>
      </c>
      <c r="E942" s="31" t="s">
        <v>626</v>
      </c>
      <c r="F942">
        <v>2005</v>
      </c>
      <c r="G942" t="s">
        <v>799</v>
      </c>
      <c r="H942">
        <v>9898</v>
      </c>
      <c r="I942">
        <v>332120</v>
      </c>
      <c r="J942" t="s">
        <v>800</v>
      </c>
      <c r="K942" s="26" t="s">
        <v>458</v>
      </c>
      <c r="L942" t="b">
        <v>1</v>
      </c>
      <c r="M942" s="20" t="s">
        <v>1118</v>
      </c>
      <c r="N942" s="26">
        <v>285</v>
      </c>
      <c r="O942" t="s">
        <v>489</v>
      </c>
      <c r="P942">
        <v>63.0341667</v>
      </c>
      <c r="Q942">
        <v>-163.55333329999999</v>
      </c>
      <c r="S942" t="s">
        <v>21</v>
      </c>
      <c r="T942" s="40">
        <v>0.34666666666666668</v>
      </c>
      <c r="U942" s="40">
        <v>0.21295</v>
      </c>
      <c r="V942">
        <v>240.0874666666667</v>
      </c>
      <c r="W942">
        <v>692.56000000000006</v>
      </c>
      <c r="X942">
        <v>153</v>
      </c>
      <c r="Y942">
        <v>166.35354666666666</v>
      </c>
      <c r="Z942">
        <v>479.86599999999999</v>
      </c>
      <c r="AA942">
        <v>11</v>
      </c>
      <c r="AI942">
        <v>170.96100000000001</v>
      </c>
      <c r="AJ942">
        <v>10</v>
      </c>
      <c r="AK942">
        <v>41.22</v>
      </c>
      <c r="AL942">
        <v>4</v>
      </c>
      <c r="AM942">
        <v>25.490000000000006</v>
      </c>
      <c r="AN942">
        <v>2</v>
      </c>
      <c r="AO942" s="30">
        <v>73.556080000000009</v>
      </c>
      <c r="AP942" s="30">
        <v>212.18100000000001</v>
      </c>
      <c r="AQ942" s="30">
        <v>14</v>
      </c>
      <c r="AR942">
        <v>479.9970933333334</v>
      </c>
      <c r="AS942" s="20">
        <v>1410.0970000000002</v>
      </c>
      <c r="AT942">
        <v>179</v>
      </c>
      <c r="AU942">
        <v>12</v>
      </c>
      <c r="AV942" t="s">
        <v>1510</v>
      </c>
    </row>
    <row r="943" spans="1:48" hidden="1" x14ac:dyDescent="0.25">
      <c r="A943" t="s">
        <v>468</v>
      </c>
      <c r="B943" t="s">
        <v>193</v>
      </c>
      <c r="C943" t="s">
        <v>193</v>
      </c>
      <c r="D943" t="s">
        <v>470</v>
      </c>
      <c r="E943" s="31" t="s">
        <v>471</v>
      </c>
      <c r="F943">
        <v>2005</v>
      </c>
      <c r="G943" t="s">
        <v>469</v>
      </c>
      <c r="H943">
        <v>10451</v>
      </c>
      <c r="I943">
        <v>332130</v>
      </c>
      <c r="J943" t="s">
        <v>192</v>
      </c>
      <c r="K943" s="26" t="s">
        <v>458</v>
      </c>
      <c r="L943" t="b">
        <v>1</v>
      </c>
      <c r="M943" s="20" t="s">
        <v>1118</v>
      </c>
      <c r="N943" s="26">
        <v>17</v>
      </c>
      <c r="O943" t="s">
        <v>375</v>
      </c>
      <c r="P943">
        <v>66.898333300000004</v>
      </c>
      <c r="Q943">
        <v>-162.59666669999999</v>
      </c>
      <c r="S943" t="s">
        <v>21</v>
      </c>
      <c r="T943" s="40">
        <v>0.30413333333333337</v>
      </c>
      <c r="U943" s="40">
        <v>0.19009166666666663</v>
      </c>
      <c r="V943">
        <v>2196.3773330666672</v>
      </c>
      <c r="W943">
        <v>7221.7580000000007</v>
      </c>
      <c r="X943">
        <v>975</v>
      </c>
      <c r="Y943">
        <v>3332.204932666667</v>
      </c>
      <c r="Z943">
        <v>10956.395</v>
      </c>
      <c r="AA943">
        <v>107</v>
      </c>
      <c r="AI943">
        <v>1880.394</v>
      </c>
      <c r="AJ943">
        <v>29</v>
      </c>
      <c r="AK943">
        <v>1495.5980000000002</v>
      </c>
      <c r="AL943">
        <v>64</v>
      </c>
      <c r="AM943">
        <v>0</v>
      </c>
      <c r="AN943">
        <v>0</v>
      </c>
      <c r="AO943" s="30">
        <v>1026.7517002666668</v>
      </c>
      <c r="AP943" s="30">
        <v>3375.9920000000002</v>
      </c>
      <c r="AQ943" s="30">
        <v>93</v>
      </c>
      <c r="AR943">
        <v>6555.3339660000011</v>
      </c>
      <c r="AS943" s="20">
        <v>21554.144999999997</v>
      </c>
      <c r="AT943">
        <v>1175</v>
      </c>
      <c r="AU943">
        <v>12</v>
      </c>
      <c r="AV943" t="s">
        <v>1510</v>
      </c>
    </row>
    <row r="944" spans="1:48" hidden="1" x14ac:dyDescent="0.25">
      <c r="A944" t="s">
        <v>734</v>
      </c>
      <c r="B944" t="s">
        <v>1123</v>
      </c>
      <c r="C944" t="s">
        <v>367</v>
      </c>
      <c r="D944" t="s">
        <v>368</v>
      </c>
      <c r="E944" s="31" t="s">
        <v>369</v>
      </c>
      <c r="F944">
        <v>2006</v>
      </c>
      <c r="G944" t="s">
        <v>735</v>
      </c>
      <c r="H944">
        <v>19277</v>
      </c>
      <c r="J944" t="s">
        <v>736</v>
      </c>
      <c r="K944" s="26" t="s">
        <v>374</v>
      </c>
      <c r="L944" t="b">
        <v>1</v>
      </c>
      <c r="M944" s="20" t="s">
        <v>1116</v>
      </c>
      <c r="N944" s="26">
        <v>227</v>
      </c>
      <c r="O944" t="s">
        <v>375</v>
      </c>
      <c r="P944">
        <v>70.205555599999997</v>
      </c>
      <c r="Q944">
        <v>-148.51166670000001</v>
      </c>
      <c r="R944" t="s">
        <v>370</v>
      </c>
      <c r="S944" t="s">
        <v>371</v>
      </c>
      <c r="V944">
        <v>0</v>
      </c>
      <c r="W944">
        <v>0</v>
      </c>
      <c r="X944">
        <v>0</v>
      </c>
      <c r="Y944">
        <v>5022</v>
      </c>
      <c r="Z944">
        <v>30384</v>
      </c>
      <c r="AA944">
        <v>110</v>
      </c>
      <c r="AB944">
        <v>0</v>
      </c>
      <c r="AC944">
        <v>0</v>
      </c>
      <c r="AD944">
        <v>0</v>
      </c>
      <c r="AE944">
        <v>0</v>
      </c>
      <c r="AF944">
        <v>0</v>
      </c>
      <c r="AG944">
        <v>0</v>
      </c>
      <c r="AO944" s="30">
        <v>0</v>
      </c>
      <c r="AP944" s="30">
        <v>0</v>
      </c>
      <c r="AQ944" s="30">
        <v>0</v>
      </c>
      <c r="AR944">
        <v>5022</v>
      </c>
      <c r="AS944" s="20">
        <v>30384</v>
      </c>
      <c r="AT944">
        <v>110</v>
      </c>
      <c r="AU944">
        <v>12</v>
      </c>
      <c r="AV944" t="s">
        <v>1131</v>
      </c>
    </row>
    <row r="945" spans="1:48" hidden="1" x14ac:dyDescent="0.25">
      <c r="A945" t="s">
        <v>521</v>
      </c>
      <c r="B945" t="s">
        <v>1120</v>
      </c>
      <c r="C945" t="s">
        <v>524</v>
      </c>
      <c r="D945" t="s">
        <v>525</v>
      </c>
      <c r="E945" s="31" t="s">
        <v>526</v>
      </c>
      <c r="F945">
        <v>2006</v>
      </c>
      <c r="G945" t="s">
        <v>522</v>
      </c>
      <c r="H945">
        <v>26754</v>
      </c>
      <c r="J945" t="s">
        <v>523</v>
      </c>
      <c r="K945" s="26">
        <v>0</v>
      </c>
      <c r="L945" t="b">
        <v>1</v>
      </c>
      <c r="M945" s="20" t="s">
        <v>1118</v>
      </c>
      <c r="N945" s="26">
        <v>91</v>
      </c>
      <c r="O945" t="s">
        <v>375</v>
      </c>
      <c r="P945">
        <v>63.089722199999997</v>
      </c>
      <c r="Q945">
        <v>-145.6130556</v>
      </c>
      <c r="R945" t="s">
        <v>370</v>
      </c>
      <c r="S945" t="s">
        <v>371</v>
      </c>
      <c r="V945">
        <v>2</v>
      </c>
      <c r="W945">
        <v>12</v>
      </c>
      <c r="X945">
        <v>1</v>
      </c>
      <c r="Y945">
        <v>110</v>
      </c>
      <c r="Z945">
        <v>205</v>
      </c>
      <c r="AA945">
        <v>6</v>
      </c>
      <c r="AB945">
        <v>0</v>
      </c>
      <c r="AC945">
        <v>0</v>
      </c>
      <c r="AD945">
        <v>0</v>
      </c>
      <c r="AE945">
        <v>0</v>
      </c>
      <c r="AF945">
        <v>0</v>
      </c>
      <c r="AG945">
        <v>0</v>
      </c>
      <c r="AO945" s="30">
        <v>0</v>
      </c>
      <c r="AP945" s="30">
        <v>0</v>
      </c>
      <c r="AQ945" s="30">
        <v>0</v>
      </c>
      <c r="AR945">
        <v>112</v>
      </c>
      <c r="AS945" s="20">
        <v>217</v>
      </c>
      <c r="AT945">
        <v>7</v>
      </c>
      <c r="AU945">
        <v>12</v>
      </c>
      <c r="AV945" t="s">
        <v>1131</v>
      </c>
    </row>
    <row r="946" spans="1:48" hidden="1" x14ac:dyDescent="0.25">
      <c r="A946" t="s">
        <v>1103</v>
      </c>
      <c r="B946" t="s">
        <v>1105</v>
      </c>
      <c r="C946" t="s">
        <v>1106</v>
      </c>
      <c r="D946" t="s">
        <v>1107</v>
      </c>
      <c r="E946" s="31" t="s">
        <v>1108</v>
      </c>
      <c r="F946">
        <v>2006</v>
      </c>
      <c r="G946" t="s">
        <v>1104</v>
      </c>
      <c r="H946">
        <v>12385</v>
      </c>
      <c r="J946" t="s">
        <v>1105</v>
      </c>
      <c r="K946" s="26" t="s">
        <v>366</v>
      </c>
      <c r="L946" t="b">
        <v>0</v>
      </c>
      <c r="M946" s="20" t="s">
        <v>1116</v>
      </c>
      <c r="O946" t="s">
        <v>366</v>
      </c>
      <c r="P946">
        <v>55.129166699999999</v>
      </c>
      <c r="Q946">
        <v>-131.5722222</v>
      </c>
      <c r="R946" t="s">
        <v>370</v>
      </c>
      <c r="S946" t="s">
        <v>371</v>
      </c>
      <c r="V946">
        <v>567</v>
      </c>
      <c r="W946">
        <v>6126</v>
      </c>
      <c r="X946">
        <v>540</v>
      </c>
      <c r="Y946">
        <v>983</v>
      </c>
      <c r="Z946">
        <v>8087</v>
      </c>
      <c r="AA946">
        <v>261</v>
      </c>
      <c r="AB946">
        <v>0</v>
      </c>
      <c r="AC946">
        <v>0</v>
      </c>
      <c r="AD946">
        <v>0</v>
      </c>
      <c r="AE946">
        <v>0</v>
      </c>
      <c r="AF946">
        <v>0</v>
      </c>
      <c r="AG946">
        <v>0</v>
      </c>
      <c r="AO946" s="30">
        <v>0</v>
      </c>
      <c r="AP946" s="30">
        <v>0</v>
      </c>
      <c r="AQ946" s="30">
        <v>0</v>
      </c>
      <c r="AR946">
        <v>1550</v>
      </c>
      <c r="AS946" s="20">
        <v>14213</v>
      </c>
      <c r="AT946">
        <v>801</v>
      </c>
      <c r="AU946">
        <v>12</v>
      </c>
      <c r="AV946" t="s">
        <v>1131</v>
      </c>
    </row>
    <row r="947" spans="1:48" hidden="1" x14ac:dyDescent="0.25">
      <c r="A947" t="s">
        <v>548</v>
      </c>
      <c r="B947" t="s">
        <v>1218</v>
      </c>
      <c r="C947" t="s">
        <v>307</v>
      </c>
      <c r="D947" t="s">
        <v>550</v>
      </c>
      <c r="E947" s="31" t="s">
        <v>551</v>
      </c>
      <c r="F947">
        <v>2006</v>
      </c>
      <c r="G947" t="s">
        <v>549</v>
      </c>
      <c r="H947">
        <v>21015</v>
      </c>
      <c r="J947" t="s">
        <v>306</v>
      </c>
      <c r="K947" s="26">
        <v>0</v>
      </c>
      <c r="L947" t="b">
        <v>1</v>
      </c>
      <c r="M947" s="20" t="s">
        <v>1118</v>
      </c>
      <c r="N947" s="26">
        <v>111</v>
      </c>
      <c r="O947" t="s">
        <v>375</v>
      </c>
      <c r="P947">
        <v>56.470833300000002</v>
      </c>
      <c r="Q947">
        <v>-132.37666669999999</v>
      </c>
      <c r="R947" t="s">
        <v>370</v>
      </c>
      <c r="S947" t="s">
        <v>371</v>
      </c>
      <c r="V947">
        <v>898</v>
      </c>
      <c r="W947">
        <v>7935</v>
      </c>
      <c r="X947">
        <v>1037</v>
      </c>
      <c r="Y947">
        <v>1291</v>
      </c>
      <c r="Z947">
        <v>12068</v>
      </c>
      <c r="AA947">
        <v>472</v>
      </c>
      <c r="AB947">
        <v>195</v>
      </c>
      <c r="AC947">
        <v>5141</v>
      </c>
      <c r="AD947">
        <v>2</v>
      </c>
      <c r="AE947">
        <v>0</v>
      </c>
      <c r="AF947">
        <v>0</v>
      </c>
      <c r="AG947">
        <v>0</v>
      </c>
      <c r="AO947" s="30">
        <v>195</v>
      </c>
      <c r="AP947" s="30">
        <v>5141</v>
      </c>
      <c r="AQ947" s="30">
        <v>2</v>
      </c>
      <c r="AR947">
        <v>2384</v>
      </c>
      <c r="AS947" s="20">
        <v>25144</v>
      </c>
      <c r="AT947">
        <v>1511</v>
      </c>
      <c r="AU947">
        <v>6</v>
      </c>
      <c r="AV947" t="s">
        <v>1131</v>
      </c>
    </row>
    <row r="948" spans="1:48" x14ac:dyDescent="0.25">
      <c r="A948" t="s">
        <v>729</v>
      </c>
      <c r="B948" t="s">
        <v>117</v>
      </c>
      <c r="C948" t="s">
        <v>731</v>
      </c>
      <c r="D948" t="s">
        <v>732</v>
      </c>
      <c r="E948" s="31" t="s">
        <v>733</v>
      </c>
      <c r="F948">
        <v>2006</v>
      </c>
      <c r="G948" t="s">
        <v>730</v>
      </c>
      <c r="H948">
        <v>1276</v>
      </c>
      <c r="J948" t="s">
        <v>117</v>
      </c>
      <c r="K948" s="26">
        <v>0</v>
      </c>
      <c r="L948" t="b">
        <v>1</v>
      </c>
      <c r="M948" s="20" t="s">
        <v>1118</v>
      </c>
      <c r="N948" s="26">
        <v>214</v>
      </c>
      <c r="O948" t="s">
        <v>375</v>
      </c>
      <c r="P948">
        <v>71.290555600000005</v>
      </c>
      <c r="Q948">
        <v>-156.7886111</v>
      </c>
      <c r="R948" t="s">
        <v>370</v>
      </c>
      <c r="S948" t="s">
        <v>371</v>
      </c>
      <c r="V948">
        <v>1272</v>
      </c>
      <c r="W948">
        <v>10664</v>
      </c>
      <c r="X948">
        <v>1405</v>
      </c>
      <c r="Y948">
        <v>2890</v>
      </c>
      <c r="Z948">
        <v>30289</v>
      </c>
      <c r="AA948">
        <v>406</v>
      </c>
      <c r="AB948">
        <v>0</v>
      </c>
      <c r="AC948">
        <v>0</v>
      </c>
      <c r="AD948">
        <v>0</v>
      </c>
      <c r="AE948">
        <v>0</v>
      </c>
      <c r="AF948">
        <v>0</v>
      </c>
      <c r="AG948">
        <v>0</v>
      </c>
      <c r="AO948" s="30">
        <v>0</v>
      </c>
      <c r="AP948" s="30">
        <v>0</v>
      </c>
      <c r="AQ948" s="30">
        <v>0</v>
      </c>
      <c r="AR948">
        <v>4162</v>
      </c>
      <c r="AS948" s="20">
        <v>40953</v>
      </c>
      <c r="AT948">
        <v>1811</v>
      </c>
      <c r="AU948">
        <v>12</v>
      </c>
      <c r="AV948" t="s">
        <v>1131</v>
      </c>
    </row>
    <row r="949" spans="1:48" hidden="1" x14ac:dyDescent="0.25">
      <c r="A949" t="s">
        <v>727</v>
      </c>
      <c r="B949" t="s">
        <v>1201</v>
      </c>
      <c r="C949" t="s">
        <v>254</v>
      </c>
      <c r="D949" t="s">
        <v>550</v>
      </c>
      <c r="E949" s="31" t="s">
        <v>551</v>
      </c>
      <c r="F949">
        <v>2006</v>
      </c>
      <c r="G949" t="s">
        <v>728</v>
      </c>
      <c r="H949">
        <v>14856</v>
      </c>
      <c r="J949" t="s">
        <v>253</v>
      </c>
      <c r="K949" s="26" t="s">
        <v>458</v>
      </c>
      <c r="L949" t="b">
        <v>1</v>
      </c>
      <c r="M949" s="20" t="s">
        <v>1118</v>
      </c>
      <c r="N949" s="26">
        <v>212</v>
      </c>
      <c r="O949" t="s">
        <v>375</v>
      </c>
      <c r="P949">
        <v>56.811266699999997</v>
      </c>
      <c r="Q949">
        <v>-132.95124250000001</v>
      </c>
      <c r="R949" t="s">
        <v>370</v>
      </c>
      <c r="S949" t="s">
        <v>371</v>
      </c>
      <c r="V949">
        <v>1629</v>
      </c>
      <c r="W949">
        <v>14600</v>
      </c>
      <c r="X949">
        <v>1375</v>
      </c>
      <c r="Y949">
        <v>915</v>
      </c>
      <c r="Z949">
        <v>7685</v>
      </c>
      <c r="AA949">
        <v>687</v>
      </c>
      <c r="AB949">
        <v>2006</v>
      </c>
      <c r="AC949">
        <v>18035</v>
      </c>
      <c r="AD949">
        <v>33</v>
      </c>
      <c r="AE949">
        <v>0</v>
      </c>
      <c r="AF949">
        <v>0</v>
      </c>
      <c r="AG949">
        <v>0</v>
      </c>
      <c r="AO949" s="30">
        <v>2006</v>
      </c>
      <c r="AP949" s="30">
        <v>18035</v>
      </c>
      <c r="AQ949" s="30">
        <v>33</v>
      </c>
      <c r="AR949">
        <v>4550</v>
      </c>
      <c r="AS949" s="20">
        <v>40320</v>
      </c>
      <c r="AT949">
        <v>2095</v>
      </c>
      <c r="AU949">
        <v>6</v>
      </c>
      <c r="AV949" t="s">
        <v>1131</v>
      </c>
    </row>
    <row r="950" spans="1:48" hidden="1" x14ac:dyDescent="0.25">
      <c r="A950" t="s">
        <v>546</v>
      </c>
      <c r="B950" t="s">
        <v>1202</v>
      </c>
      <c r="C950" t="s">
        <v>268</v>
      </c>
      <c r="D950" t="s">
        <v>453</v>
      </c>
      <c r="E950" s="31" t="s">
        <v>454</v>
      </c>
      <c r="F950">
        <v>2006</v>
      </c>
      <c r="G950" t="s">
        <v>547</v>
      </c>
      <c r="H950">
        <v>16955</v>
      </c>
      <c r="J950" t="s">
        <v>267</v>
      </c>
      <c r="K950" s="26" t="s">
        <v>458</v>
      </c>
      <c r="L950" t="b">
        <v>1</v>
      </c>
      <c r="M950" s="20" t="s">
        <v>1118</v>
      </c>
      <c r="N950" s="26">
        <v>108</v>
      </c>
      <c r="O950" t="s">
        <v>375</v>
      </c>
      <c r="P950">
        <v>60.1041667</v>
      </c>
      <c r="Q950">
        <v>-149.4422222</v>
      </c>
      <c r="R950" t="s">
        <v>370</v>
      </c>
      <c r="S950" t="s">
        <v>371</v>
      </c>
      <c r="V950">
        <v>2516</v>
      </c>
      <c r="W950">
        <v>16374</v>
      </c>
      <c r="X950">
        <v>1942</v>
      </c>
      <c r="Y950">
        <v>1337</v>
      </c>
      <c r="Z950">
        <v>7963</v>
      </c>
      <c r="AA950">
        <v>447</v>
      </c>
      <c r="AB950">
        <v>4027</v>
      </c>
      <c r="AC950">
        <v>31075</v>
      </c>
      <c r="AD950">
        <v>118</v>
      </c>
      <c r="AE950">
        <v>0</v>
      </c>
      <c r="AF950">
        <v>0</v>
      </c>
      <c r="AG950">
        <v>0</v>
      </c>
      <c r="AO950" s="30">
        <v>4027</v>
      </c>
      <c r="AP950" s="30">
        <v>31075</v>
      </c>
      <c r="AQ950" s="30">
        <v>118</v>
      </c>
      <c r="AR950">
        <v>7880</v>
      </c>
      <c r="AS950" s="20">
        <v>55412</v>
      </c>
      <c r="AT950">
        <v>2507</v>
      </c>
      <c r="AU950">
        <v>12</v>
      </c>
      <c r="AV950" t="s">
        <v>1131</v>
      </c>
    </row>
    <row r="951" spans="1:48" hidden="1" x14ac:dyDescent="0.25">
      <c r="A951" t="s">
        <v>455</v>
      </c>
      <c r="B951" t="s">
        <v>457</v>
      </c>
      <c r="C951" t="s">
        <v>138</v>
      </c>
      <c r="D951" t="s">
        <v>459</v>
      </c>
      <c r="E951" s="31" t="s">
        <v>460</v>
      </c>
      <c r="F951">
        <v>2006</v>
      </c>
      <c r="G951" t="s">
        <v>456</v>
      </c>
      <c r="H951">
        <v>4329</v>
      </c>
      <c r="J951" t="s">
        <v>457</v>
      </c>
      <c r="K951" s="26" t="s">
        <v>458</v>
      </c>
      <c r="L951" t="b">
        <v>1</v>
      </c>
      <c r="M951" s="20" t="s">
        <v>1116</v>
      </c>
      <c r="N951" s="26">
        <v>10</v>
      </c>
      <c r="O951" t="s">
        <v>375</v>
      </c>
      <c r="P951">
        <v>61.130833299999999</v>
      </c>
      <c r="Q951">
        <v>-146.34833330000001</v>
      </c>
      <c r="R951" t="s">
        <v>370</v>
      </c>
      <c r="S951" t="s">
        <v>371</v>
      </c>
      <c r="V951">
        <v>3735</v>
      </c>
      <c r="W951">
        <v>17425</v>
      </c>
      <c r="X951">
        <v>2887</v>
      </c>
      <c r="Y951">
        <v>10696</v>
      </c>
      <c r="Z951">
        <v>58376</v>
      </c>
      <c r="AA951">
        <v>748</v>
      </c>
      <c r="AB951">
        <v>0</v>
      </c>
      <c r="AC951">
        <v>0</v>
      </c>
      <c r="AD951">
        <v>0</v>
      </c>
      <c r="AE951">
        <v>0</v>
      </c>
      <c r="AF951">
        <v>0</v>
      </c>
      <c r="AG951">
        <v>0</v>
      </c>
      <c r="AO951" s="30">
        <v>0</v>
      </c>
      <c r="AP951" s="30">
        <v>0</v>
      </c>
      <c r="AQ951" s="30">
        <v>0</v>
      </c>
      <c r="AR951">
        <v>14431</v>
      </c>
      <c r="AS951" s="20">
        <v>75801</v>
      </c>
      <c r="AT951">
        <v>3635</v>
      </c>
      <c r="AU951">
        <v>6</v>
      </c>
      <c r="AV951" t="s">
        <v>1131</v>
      </c>
    </row>
    <row r="952" spans="1:48" hidden="1" x14ac:dyDescent="0.25">
      <c r="A952" t="s">
        <v>531</v>
      </c>
      <c r="B952" t="s">
        <v>270</v>
      </c>
      <c r="C952" t="s">
        <v>271</v>
      </c>
      <c r="D952" t="s">
        <v>534</v>
      </c>
      <c r="E952" s="31" t="s">
        <v>535</v>
      </c>
      <c r="F952">
        <v>2006</v>
      </c>
      <c r="G952" t="s">
        <v>532</v>
      </c>
      <c r="H952">
        <v>17271</v>
      </c>
      <c r="J952" t="s">
        <v>533</v>
      </c>
      <c r="K952" s="26">
        <v>0</v>
      </c>
      <c r="L952" t="b">
        <v>1</v>
      </c>
      <c r="M952" s="20" t="s">
        <v>1118</v>
      </c>
      <c r="N952" s="26">
        <v>100</v>
      </c>
      <c r="O952" t="s">
        <v>375</v>
      </c>
      <c r="P952">
        <v>57.0530556</v>
      </c>
      <c r="Q952">
        <v>-135.33000000000001</v>
      </c>
      <c r="R952" t="s">
        <v>370</v>
      </c>
      <c r="S952" t="s">
        <v>371</v>
      </c>
      <c r="V952">
        <v>4107</v>
      </c>
      <c r="W952">
        <v>43274</v>
      </c>
      <c r="X952">
        <v>3550</v>
      </c>
      <c r="Y952">
        <v>5320</v>
      </c>
      <c r="Z952">
        <v>55922</v>
      </c>
      <c r="AA952">
        <v>1525</v>
      </c>
      <c r="AB952">
        <v>199</v>
      </c>
      <c r="AC952">
        <v>2028</v>
      </c>
      <c r="AD952">
        <v>9</v>
      </c>
      <c r="AE952">
        <v>0</v>
      </c>
      <c r="AF952">
        <v>0</v>
      </c>
      <c r="AG952">
        <v>0</v>
      </c>
      <c r="AO952" s="30">
        <v>199</v>
      </c>
      <c r="AP952" s="30">
        <v>2028</v>
      </c>
      <c r="AQ952" s="30">
        <v>9</v>
      </c>
      <c r="AR952">
        <v>9626</v>
      </c>
      <c r="AS952" s="20">
        <v>101224</v>
      </c>
      <c r="AT952">
        <v>5084</v>
      </c>
      <c r="AU952">
        <v>12</v>
      </c>
      <c r="AV952" t="s">
        <v>1131</v>
      </c>
    </row>
    <row r="953" spans="1:48" hidden="1" x14ac:dyDescent="0.25">
      <c r="A953" t="s">
        <v>464</v>
      </c>
      <c r="B953" t="s">
        <v>187</v>
      </c>
      <c r="C953" t="s">
        <v>188</v>
      </c>
      <c r="D953" t="s">
        <v>466</v>
      </c>
      <c r="E953" s="31" t="s">
        <v>467</v>
      </c>
      <c r="F953">
        <v>2006</v>
      </c>
      <c r="G953" t="s">
        <v>465</v>
      </c>
      <c r="H953">
        <v>10433</v>
      </c>
      <c r="J953" t="s">
        <v>187</v>
      </c>
      <c r="K953" s="26" t="s">
        <v>374</v>
      </c>
      <c r="L953" t="b">
        <v>1</v>
      </c>
      <c r="M953" s="20" t="s">
        <v>1119</v>
      </c>
      <c r="N953" s="26">
        <v>16</v>
      </c>
      <c r="O953" t="s">
        <v>375</v>
      </c>
      <c r="P953">
        <v>57.79</v>
      </c>
      <c r="Q953">
        <v>-152.40722220000001</v>
      </c>
      <c r="R953" t="s">
        <v>370</v>
      </c>
      <c r="S953" t="s">
        <v>371</v>
      </c>
      <c r="V953">
        <v>6158</v>
      </c>
      <c r="W953">
        <v>32454</v>
      </c>
      <c r="X953">
        <v>4612</v>
      </c>
      <c r="Y953">
        <v>3920</v>
      </c>
      <c r="Z953">
        <v>21354</v>
      </c>
      <c r="AA953">
        <v>1079</v>
      </c>
      <c r="AB953">
        <v>14237</v>
      </c>
      <c r="AC953">
        <v>82520</v>
      </c>
      <c r="AD953">
        <v>92</v>
      </c>
      <c r="AE953">
        <v>0</v>
      </c>
      <c r="AF953">
        <v>0</v>
      </c>
      <c r="AG953">
        <v>0</v>
      </c>
      <c r="AO953" s="30">
        <v>14237</v>
      </c>
      <c r="AP953" s="30">
        <v>82520</v>
      </c>
      <c r="AQ953" s="30">
        <v>92</v>
      </c>
      <c r="AR953">
        <v>24315</v>
      </c>
      <c r="AS953" s="20">
        <v>136328</v>
      </c>
      <c r="AT953">
        <v>5783</v>
      </c>
      <c r="AU953">
        <v>6</v>
      </c>
      <c r="AV953" t="s">
        <v>1131</v>
      </c>
    </row>
    <row r="954" spans="1:48" hidden="1" x14ac:dyDescent="0.25">
      <c r="A954" t="s">
        <v>536</v>
      </c>
      <c r="B954" t="s">
        <v>179</v>
      </c>
      <c r="C954" s="19" t="s">
        <v>180</v>
      </c>
      <c r="D954" s="19" t="s">
        <v>538</v>
      </c>
      <c r="E954" s="21" t="s">
        <v>539</v>
      </c>
      <c r="F954" s="19">
        <v>2006</v>
      </c>
      <c r="G954" s="19" t="s">
        <v>537</v>
      </c>
      <c r="H954" s="19">
        <v>10210</v>
      </c>
      <c r="I954" s="19"/>
      <c r="J954" t="s">
        <v>179</v>
      </c>
      <c r="K954" s="19">
        <v>0</v>
      </c>
      <c r="L954" s="20" t="b">
        <v>1</v>
      </c>
      <c r="M954" s="20" t="s">
        <v>1118</v>
      </c>
      <c r="N954" s="19">
        <v>103</v>
      </c>
      <c r="O954" s="19" t="s">
        <v>375</v>
      </c>
      <c r="P954" s="20">
        <v>55.342222200000002</v>
      </c>
      <c r="Q954" s="20">
        <v>-131.64611110000001</v>
      </c>
      <c r="R954" s="19" t="s">
        <v>370</v>
      </c>
      <c r="S954" s="19" t="s">
        <v>371</v>
      </c>
      <c r="T954" s="37"/>
      <c r="U954" s="37"/>
      <c r="V954" s="20">
        <v>6234</v>
      </c>
      <c r="W954" s="20">
        <v>62141</v>
      </c>
      <c r="X954" s="20">
        <v>6105</v>
      </c>
      <c r="Y954" s="20">
        <v>6536</v>
      </c>
      <c r="Z954" s="20">
        <v>68837</v>
      </c>
      <c r="AA954" s="20">
        <v>1132</v>
      </c>
      <c r="AB954" s="20">
        <v>1714</v>
      </c>
      <c r="AC954" s="20">
        <v>21182</v>
      </c>
      <c r="AD954" s="20">
        <v>14</v>
      </c>
      <c r="AE954" s="20">
        <v>0</v>
      </c>
      <c r="AF954" s="20">
        <v>0</v>
      </c>
      <c r="AG954" s="20">
        <v>0</v>
      </c>
      <c r="AH954" s="20"/>
      <c r="AI954" s="20"/>
      <c r="AJ954" s="20"/>
      <c r="AK954" s="20"/>
      <c r="AL954" s="20"/>
      <c r="AM954" s="20"/>
      <c r="AN954" s="20"/>
      <c r="AO954" s="30">
        <v>1714</v>
      </c>
      <c r="AP954" s="30">
        <v>21182</v>
      </c>
      <c r="AQ954" s="30">
        <v>14</v>
      </c>
      <c r="AR954" s="20">
        <v>14484</v>
      </c>
      <c r="AS954" s="20">
        <v>152160</v>
      </c>
      <c r="AT954" s="20">
        <v>7251</v>
      </c>
      <c r="AU954">
        <v>12</v>
      </c>
      <c r="AV954" t="s">
        <v>1131</v>
      </c>
    </row>
    <row r="955" spans="1:48" hidden="1" x14ac:dyDescent="0.25">
      <c r="A955" t="s">
        <v>372</v>
      </c>
      <c r="B955" t="s">
        <v>1115</v>
      </c>
      <c r="C955" t="s">
        <v>29</v>
      </c>
      <c r="D955" t="s">
        <v>376</v>
      </c>
      <c r="E955" s="31" t="s">
        <v>377</v>
      </c>
      <c r="F955">
        <v>2006</v>
      </c>
      <c r="G955" t="s">
        <v>373</v>
      </c>
      <c r="H955">
        <v>213</v>
      </c>
      <c r="J955" t="s">
        <v>28</v>
      </c>
      <c r="K955" s="26" t="s">
        <v>374</v>
      </c>
      <c r="L955" t="b">
        <v>1</v>
      </c>
      <c r="M955" s="20" t="s">
        <v>1116</v>
      </c>
      <c r="N955" s="26">
        <v>1</v>
      </c>
      <c r="O955" t="s">
        <v>375</v>
      </c>
      <c r="P955">
        <v>58.301944399999996</v>
      </c>
      <c r="Q955">
        <v>-134.4197222</v>
      </c>
      <c r="R955" t="s">
        <v>370</v>
      </c>
      <c r="S955" t="s">
        <v>371</v>
      </c>
      <c r="V955">
        <v>13612</v>
      </c>
      <c r="W955">
        <v>140516</v>
      </c>
      <c r="X955">
        <v>13500</v>
      </c>
      <c r="Y955">
        <v>10344</v>
      </c>
      <c r="Z955">
        <v>134612</v>
      </c>
      <c r="AA955">
        <v>2100</v>
      </c>
      <c r="AB955">
        <v>4460</v>
      </c>
      <c r="AC955">
        <v>71712</v>
      </c>
      <c r="AD955">
        <v>98</v>
      </c>
      <c r="AE955">
        <v>0</v>
      </c>
      <c r="AF955">
        <v>0</v>
      </c>
      <c r="AG955">
        <v>0</v>
      </c>
      <c r="AO955" s="30">
        <v>4460</v>
      </c>
      <c r="AP955" s="30">
        <v>71712</v>
      </c>
      <c r="AQ955" s="30">
        <v>98</v>
      </c>
      <c r="AR955">
        <v>28416</v>
      </c>
      <c r="AS955" s="20">
        <v>346840</v>
      </c>
      <c r="AT955">
        <v>15698</v>
      </c>
      <c r="AU955">
        <v>12</v>
      </c>
      <c r="AV955" t="s">
        <v>1131</v>
      </c>
    </row>
    <row r="956" spans="1:48" hidden="1" x14ac:dyDescent="0.25">
      <c r="A956" t="s">
        <v>552</v>
      </c>
      <c r="B956" t="s">
        <v>1117</v>
      </c>
      <c r="C956" s="19" t="s">
        <v>107</v>
      </c>
      <c r="D956" s="19" t="s">
        <v>453</v>
      </c>
      <c r="E956" s="21" t="s">
        <v>454</v>
      </c>
      <c r="F956" s="19">
        <v>2006</v>
      </c>
      <c r="G956" s="19" t="s">
        <v>553</v>
      </c>
      <c r="H956" s="19">
        <v>599</v>
      </c>
      <c r="I956" s="19"/>
      <c r="J956" t="s">
        <v>106</v>
      </c>
      <c r="K956" s="19" t="s">
        <v>374</v>
      </c>
      <c r="L956" s="20" t="b">
        <v>1</v>
      </c>
      <c r="M956" s="20" t="s">
        <v>1118</v>
      </c>
      <c r="N956" s="19">
        <v>121</v>
      </c>
      <c r="O956" s="19" t="s">
        <v>375</v>
      </c>
      <c r="P956" s="20">
        <v>61.2180556</v>
      </c>
      <c r="Q956" s="20">
        <v>-149.9002778</v>
      </c>
      <c r="R956" s="19" t="s">
        <v>370</v>
      </c>
      <c r="S956" s="19" t="s">
        <v>371</v>
      </c>
      <c r="T956" s="37"/>
      <c r="U956" s="37"/>
      <c r="V956" s="20">
        <v>14486</v>
      </c>
      <c r="W956" s="20">
        <v>148255</v>
      </c>
      <c r="X956" s="20">
        <v>23943</v>
      </c>
      <c r="Y956" s="20">
        <v>66603</v>
      </c>
      <c r="Z956" s="20">
        <v>954913</v>
      </c>
      <c r="AA956" s="20">
        <v>6147</v>
      </c>
      <c r="AB956" s="20">
        <v>0</v>
      </c>
      <c r="AC956" s="20">
        <v>0</v>
      </c>
      <c r="AD956" s="20">
        <v>0</v>
      </c>
      <c r="AE956" s="20">
        <v>0</v>
      </c>
      <c r="AF956" s="20">
        <v>0</v>
      </c>
      <c r="AG956" s="20">
        <v>0</v>
      </c>
      <c r="AH956" s="20"/>
      <c r="AI956" s="20"/>
      <c r="AJ956" s="20"/>
      <c r="AK956" s="20"/>
      <c r="AL956" s="20"/>
      <c r="AM956" s="20"/>
      <c r="AN956" s="20"/>
      <c r="AO956" s="30">
        <v>0</v>
      </c>
      <c r="AP956" s="30">
        <v>0</v>
      </c>
      <c r="AQ956" s="30">
        <v>0</v>
      </c>
      <c r="AR956" s="20">
        <v>81089</v>
      </c>
      <c r="AS956" s="20">
        <v>1103168</v>
      </c>
      <c r="AT956" s="20">
        <v>30090</v>
      </c>
      <c r="AU956" s="22">
        <v>12</v>
      </c>
      <c r="AV956" t="s">
        <v>1131</v>
      </c>
    </row>
    <row r="957" spans="1:48" hidden="1" x14ac:dyDescent="0.25">
      <c r="A957" t="s">
        <v>483</v>
      </c>
      <c r="B957" t="s">
        <v>165</v>
      </c>
      <c r="C957" t="s">
        <v>485</v>
      </c>
      <c r="D957" t="s">
        <v>453</v>
      </c>
      <c r="E957" s="31" t="s">
        <v>454</v>
      </c>
      <c r="F957">
        <v>2006</v>
      </c>
      <c r="G957" t="s">
        <v>484</v>
      </c>
      <c r="H957">
        <v>19558</v>
      </c>
      <c r="J957" t="s">
        <v>165</v>
      </c>
      <c r="K957" s="26" t="s">
        <v>374</v>
      </c>
      <c r="L957" t="b">
        <v>1</v>
      </c>
      <c r="M957" s="20" t="s">
        <v>1116</v>
      </c>
      <c r="N957" s="26">
        <v>32</v>
      </c>
      <c r="O957" t="s">
        <v>375</v>
      </c>
      <c r="P957">
        <v>59.642499999999998</v>
      </c>
      <c r="Q957">
        <v>-151.5483333</v>
      </c>
      <c r="R957" t="s">
        <v>370</v>
      </c>
      <c r="S957" t="s">
        <v>371</v>
      </c>
      <c r="V957">
        <v>25463</v>
      </c>
      <c r="W957">
        <v>174054</v>
      </c>
      <c r="X957">
        <v>23181</v>
      </c>
      <c r="Y957">
        <v>22517</v>
      </c>
      <c r="Z957">
        <v>173653</v>
      </c>
      <c r="AA957">
        <v>3503</v>
      </c>
      <c r="AB957">
        <v>9551</v>
      </c>
      <c r="AC957">
        <v>145675</v>
      </c>
      <c r="AD957">
        <v>27</v>
      </c>
      <c r="AF957">
        <v>0</v>
      </c>
      <c r="AG957">
        <v>0</v>
      </c>
      <c r="AO957" s="30">
        <v>9551</v>
      </c>
      <c r="AP957" s="30">
        <v>145675</v>
      </c>
      <c r="AQ957" s="30">
        <v>27</v>
      </c>
      <c r="AR957">
        <v>57531</v>
      </c>
      <c r="AS957" s="20">
        <v>493382</v>
      </c>
      <c r="AT957">
        <v>26711</v>
      </c>
      <c r="AU957" s="22">
        <v>12</v>
      </c>
      <c r="AV957" t="s">
        <v>1131</v>
      </c>
    </row>
    <row r="958" spans="1:48" hidden="1" x14ac:dyDescent="0.25">
      <c r="A958" t="s">
        <v>461</v>
      </c>
      <c r="B958" t="s">
        <v>156</v>
      </c>
      <c r="C958" t="s">
        <v>157</v>
      </c>
      <c r="D958" t="s">
        <v>453</v>
      </c>
      <c r="E958" s="31" t="s">
        <v>454</v>
      </c>
      <c r="F958">
        <v>2006</v>
      </c>
      <c r="G958" t="s">
        <v>462</v>
      </c>
      <c r="H958">
        <v>7353</v>
      </c>
      <c r="J958" t="s">
        <v>463</v>
      </c>
      <c r="K958" s="26" t="s">
        <v>374</v>
      </c>
      <c r="L958" t="b">
        <v>1</v>
      </c>
      <c r="M958" s="20" t="s">
        <v>1116</v>
      </c>
      <c r="N958" s="26">
        <v>13</v>
      </c>
      <c r="O958" t="s">
        <v>375</v>
      </c>
      <c r="P958">
        <v>64.837777799999998</v>
      </c>
      <c r="Q958">
        <v>-147.7163889</v>
      </c>
      <c r="R958" t="s">
        <v>370</v>
      </c>
      <c r="S958" t="s">
        <v>371</v>
      </c>
      <c r="V958">
        <v>49937</v>
      </c>
      <c r="W958">
        <v>323153</v>
      </c>
      <c r="X958">
        <v>35554</v>
      </c>
      <c r="Y958">
        <v>20567</v>
      </c>
      <c r="Z958">
        <v>143844</v>
      </c>
      <c r="AA958">
        <v>5851</v>
      </c>
      <c r="AB958">
        <v>92805</v>
      </c>
      <c r="AC958">
        <v>779046</v>
      </c>
      <c r="AD958">
        <v>471</v>
      </c>
      <c r="AE958">
        <v>0</v>
      </c>
      <c r="AF958">
        <v>0</v>
      </c>
      <c r="AG958">
        <v>0</v>
      </c>
      <c r="AO958" s="30">
        <v>92805</v>
      </c>
      <c r="AP958" s="30">
        <v>779046</v>
      </c>
      <c r="AQ958" s="30">
        <v>471</v>
      </c>
      <c r="AR958">
        <v>163309</v>
      </c>
      <c r="AS958" s="20">
        <v>1246043</v>
      </c>
      <c r="AT958">
        <v>41876</v>
      </c>
      <c r="AU958" s="22">
        <v>12</v>
      </c>
      <c r="AV958" t="s">
        <v>1131</v>
      </c>
    </row>
    <row r="959" spans="1:48" hidden="1" x14ac:dyDescent="0.25">
      <c r="A959" t="s">
        <v>472</v>
      </c>
      <c r="B959" t="s">
        <v>1121</v>
      </c>
      <c r="C959" t="s">
        <v>474</v>
      </c>
      <c r="D959" t="s">
        <v>453</v>
      </c>
      <c r="E959" s="31" t="s">
        <v>454</v>
      </c>
      <c r="F959">
        <v>2006</v>
      </c>
      <c r="G959" t="s">
        <v>473</v>
      </c>
      <c r="H959">
        <v>11824</v>
      </c>
      <c r="J959" t="s">
        <v>208</v>
      </c>
      <c r="K959" s="26" t="s">
        <v>374</v>
      </c>
      <c r="L959" t="b">
        <v>1</v>
      </c>
      <c r="M959" s="20" t="s">
        <v>1119</v>
      </c>
      <c r="N959" s="26">
        <v>18</v>
      </c>
      <c r="O959" t="s">
        <v>375</v>
      </c>
      <c r="P959">
        <v>61.5813889</v>
      </c>
      <c r="Q959">
        <v>-149.43944440000001</v>
      </c>
      <c r="R959" t="s">
        <v>370</v>
      </c>
      <c r="S959" t="s">
        <v>371</v>
      </c>
      <c r="V959">
        <v>56527</v>
      </c>
      <c r="W959">
        <v>431007</v>
      </c>
      <c r="X959">
        <v>48387</v>
      </c>
      <c r="Y959">
        <v>27524</v>
      </c>
      <c r="Z959">
        <v>247877</v>
      </c>
      <c r="AA959">
        <v>3354</v>
      </c>
      <c r="AB959">
        <v>0</v>
      </c>
      <c r="AC959">
        <v>0</v>
      </c>
      <c r="AD959">
        <v>0</v>
      </c>
      <c r="AE959">
        <v>0</v>
      </c>
      <c r="AF959">
        <v>0</v>
      </c>
      <c r="AG959">
        <v>0</v>
      </c>
      <c r="AO959" s="30">
        <v>0</v>
      </c>
      <c r="AP959" s="30">
        <v>0</v>
      </c>
      <c r="AQ959" s="30">
        <v>0</v>
      </c>
      <c r="AR959">
        <v>84051</v>
      </c>
      <c r="AS959" s="20">
        <v>678884</v>
      </c>
      <c r="AT959">
        <v>51741</v>
      </c>
      <c r="AU959" s="22">
        <v>12</v>
      </c>
      <c r="AV959" t="s">
        <v>1131</v>
      </c>
    </row>
    <row r="960" spans="1:48" hidden="1" x14ac:dyDescent="0.25">
      <c r="A960" t="s">
        <v>451</v>
      </c>
      <c r="B960" t="s">
        <v>135</v>
      </c>
      <c r="C960" t="s">
        <v>107</v>
      </c>
      <c r="D960" t="s">
        <v>453</v>
      </c>
      <c r="E960" s="31" t="s">
        <v>454</v>
      </c>
      <c r="F960">
        <v>2006</v>
      </c>
      <c r="G960" t="s">
        <v>452</v>
      </c>
      <c r="H960">
        <v>3522</v>
      </c>
      <c r="J960" t="s">
        <v>135</v>
      </c>
      <c r="K960" s="26">
        <v>0</v>
      </c>
      <c r="L960" t="b">
        <v>1</v>
      </c>
      <c r="M960" s="20" t="s">
        <v>1119</v>
      </c>
      <c r="N960" s="26">
        <v>8</v>
      </c>
      <c r="O960" t="s">
        <v>375</v>
      </c>
      <c r="P960">
        <v>61.2180556</v>
      </c>
      <c r="Q960">
        <v>-149.9002778</v>
      </c>
      <c r="R960" t="s">
        <v>370</v>
      </c>
      <c r="S960" t="s">
        <v>371</v>
      </c>
      <c r="V960">
        <v>79712</v>
      </c>
      <c r="W960">
        <v>564969</v>
      </c>
      <c r="X960">
        <v>69221</v>
      </c>
      <c r="Y960">
        <v>70425</v>
      </c>
      <c r="Z960">
        <v>619060</v>
      </c>
      <c r="AA960">
        <v>8673</v>
      </c>
      <c r="AB960">
        <v>4413</v>
      </c>
      <c r="AC960">
        <v>45948</v>
      </c>
      <c r="AD960">
        <v>6</v>
      </c>
      <c r="AE960">
        <v>0</v>
      </c>
      <c r="AF960">
        <v>0</v>
      </c>
      <c r="AG960">
        <v>0</v>
      </c>
      <c r="AO960" s="30">
        <v>4413</v>
      </c>
      <c r="AP960" s="30">
        <v>45948</v>
      </c>
      <c r="AQ960" s="30">
        <v>6</v>
      </c>
      <c r="AR960">
        <v>154550</v>
      </c>
      <c r="AS960" s="20">
        <v>1229977</v>
      </c>
      <c r="AT960">
        <v>77900</v>
      </c>
      <c r="AU960" s="22">
        <v>4</v>
      </c>
      <c r="AV960" t="s">
        <v>1131</v>
      </c>
    </row>
    <row r="961" spans="1:48" hidden="1" x14ac:dyDescent="0.25">
      <c r="A961" t="s">
        <v>627</v>
      </c>
      <c r="B961" t="s">
        <v>72</v>
      </c>
      <c r="C961" t="s">
        <v>72</v>
      </c>
      <c r="D961" t="s">
        <v>628</v>
      </c>
      <c r="E961" s="31" t="s">
        <v>629</v>
      </c>
      <c r="F961">
        <v>2006</v>
      </c>
      <c r="G961" t="s">
        <v>563</v>
      </c>
      <c r="H961">
        <v>221</v>
      </c>
      <c r="I961">
        <v>331420</v>
      </c>
      <c r="J961" t="s">
        <v>50</v>
      </c>
      <c r="K961" s="26" t="s">
        <v>458</v>
      </c>
      <c r="L961" t="b">
        <v>1</v>
      </c>
      <c r="M961" s="20" t="s">
        <v>1119</v>
      </c>
      <c r="N961" s="26">
        <v>169</v>
      </c>
      <c r="O961" t="s">
        <v>375</v>
      </c>
      <c r="P961">
        <v>64.931944400000006</v>
      </c>
      <c r="Q961">
        <v>-161.15694439999999</v>
      </c>
      <c r="S961" t="s">
        <v>21</v>
      </c>
      <c r="T961" s="40">
        <v>0.46820000000000012</v>
      </c>
      <c r="U961" s="40">
        <v>0.21285833333333337</v>
      </c>
      <c r="V961">
        <v>250.81567640000006</v>
      </c>
      <c r="W961">
        <v>535.702</v>
      </c>
      <c r="X961">
        <v>107</v>
      </c>
      <c r="Y961">
        <v>195.10689940000009</v>
      </c>
      <c r="Z961">
        <v>416.7170000000001</v>
      </c>
      <c r="AA961">
        <v>13</v>
      </c>
      <c r="AI961">
        <v>244.11600000000001</v>
      </c>
      <c r="AJ961">
        <v>15</v>
      </c>
      <c r="AK961">
        <v>75.885999999999996</v>
      </c>
      <c r="AL961">
        <v>4</v>
      </c>
      <c r="AM961">
        <v>22.724</v>
      </c>
      <c r="AN961">
        <v>0</v>
      </c>
      <c r="AO961" s="30">
        <v>149.82493640000004</v>
      </c>
      <c r="AP961" s="30">
        <v>320.00200000000001</v>
      </c>
      <c r="AQ961" s="30">
        <v>19</v>
      </c>
      <c r="AR961">
        <v>595.74751220000019</v>
      </c>
      <c r="AS961" s="20">
        <v>1295.145</v>
      </c>
      <c r="AT961">
        <v>138</v>
      </c>
      <c r="AU961" s="22">
        <v>12</v>
      </c>
      <c r="AV961" t="s">
        <v>1510</v>
      </c>
    </row>
    <row r="962" spans="1:48" hidden="1" x14ac:dyDescent="0.25">
      <c r="A962" t="s">
        <v>1059</v>
      </c>
      <c r="B962" t="s">
        <v>195</v>
      </c>
      <c r="C962" t="s">
        <v>195</v>
      </c>
      <c r="D962" t="s">
        <v>1061</v>
      </c>
      <c r="E962" s="31" t="s">
        <v>1062</v>
      </c>
      <c r="F962">
        <v>2006</v>
      </c>
      <c r="G962" t="s">
        <v>1060</v>
      </c>
      <c r="H962" t="s">
        <v>582</v>
      </c>
      <c r="I962">
        <v>332140</v>
      </c>
      <c r="J962" t="s">
        <v>194</v>
      </c>
      <c r="K962" s="26" t="s">
        <v>458</v>
      </c>
      <c r="L962" t="b">
        <v>1</v>
      </c>
      <c r="M962" s="20" t="s">
        <v>1118</v>
      </c>
      <c r="N962" s="26">
        <v>687</v>
      </c>
      <c r="O962" t="s">
        <v>375</v>
      </c>
      <c r="P962">
        <v>64.880277800000002</v>
      </c>
      <c r="Q962">
        <v>-157.7008333</v>
      </c>
      <c r="S962" t="s">
        <v>21</v>
      </c>
      <c r="T962" s="40">
        <v>0.45000000000000012</v>
      </c>
      <c r="U962" s="40">
        <v>0.26860833333333328</v>
      </c>
      <c r="V962">
        <v>36.996750000000013</v>
      </c>
      <c r="W962">
        <v>82.215000000000003</v>
      </c>
      <c r="X962">
        <v>48</v>
      </c>
      <c r="Y962">
        <v>33.698250000000009</v>
      </c>
      <c r="Z962">
        <v>74.885000000000005</v>
      </c>
      <c r="AA962">
        <v>12</v>
      </c>
      <c r="AI962">
        <v>14.721</v>
      </c>
      <c r="AJ962">
        <v>5</v>
      </c>
      <c r="AK962">
        <v>25.420999999999999</v>
      </c>
      <c r="AL962">
        <v>6</v>
      </c>
      <c r="AM962">
        <v>1.3540000000000001</v>
      </c>
      <c r="AN962">
        <v>2</v>
      </c>
      <c r="AO962" s="30">
        <v>18.063900000000004</v>
      </c>
      <c r="AP962" s="30">
        <v>40.141999999999996</v>
      </c>
      <c r="AQ962" s="30">
        <v>11</v>
      </c>
      <c r="AR962">
        <v>88.758900000000025</v>
      </c>
      <c r="AS962" s="20">
        <v>198.596</v>
      </c>
      <c r="AT962">
        <v>69</v>
      </c>
      <c r="AU962" s="22">
        <v>12</v>
      </c>
      <c r="AV962" t="s">
        <v>1510</v>
      </c>
    </row>
    <row r="963" spans="1:48" hidden="1" x14ac:dyDescent="0.25">
      <c r="A963" t="s">
        <v>795</v>
      </c>
      <c r="B963" t="s">
        <v>197</v>
      </c>
      <c r="C963" t="s">
        <v>197</v>
      </c>
      <c r="D963" t="s">
        <v>797</v>
      </c>
      <c r="E963" s="31" t="s">
        <v>798</v>
      </c>
      <c r="F963">
        <v>2006</v>
      </c>
      <c r="G963" t="s">
        <v>796</v>
      </c>
      <c r="H963">
        <v>9832</v>
      </c>
      <c r="I963">
        <v>332150</v>
      </c>
      <c r="J963" t="s">
        <v>196</v>
      </c>
      <c r="K963" s="26" t="s">
        <v>458</v>
      </c>
      <c r="L963" t="b">
        <v>1</v>
      </c>
      <c r="M963" s="20" t="s">
        <v>1118</v>
      </c>
      <c r="N963" s="26">
        <v>281</v>
      </c>
      <c r="O963" t="s">
        <v>375</v>
      </c>
      <c r="P963">
        <v>60.812222200000001</v>
      </c>
      <c r="Q963">
        <v>-161.43583330000001</v>
      </c>
      <c r="S963" t="s">
        <v>21</v>
      </c>
      <c r="T963" s="40">
        <v>0.44000000000000011</v>
      </c>
      <c r="U963" s="40">
        <v>0.269675</v>
      </c>
      <c r="V963">
        <v>288.60656000000012</v>
      </c>
      <c r="W963">
        <v>655.92400000000009</v>
      </c>
      <c r="X963">
        <v>172</v>
      </c>
      <c r="Y963">
        <v>116.92472000000004</v>
      </c>
      <c r="Z963">
        <v>265.738</v>
      </c>
      <c r="AA963">
        <v>6</v>
      </c>
      <c r="AI963">
        <v>85.460999999999999</v>
      </c>
      <c r="AJ963">
        <v>12</v>
      </c>
      <c r="AK963">
        <v>27.566000000000006</v>
      </c>
      <c r="AL963">
        <v>5</v>
      </c>
      <c r="AM963">
        <v>157.86399999999998</v>
      </c>
      <c r="AN963">
        <v>15</v>
      </c>
      <c r="AO963" s="30">
        <v>49.731880000000011</v>
      </c>
      <c r="AP963" s="30">
        <v>113.027</v>
      </c>
      <c r="AQ963" s="30">
        <v>17</v>
      </c>
      <c r="AR963">
        <v>455.2631600000002</v>
      </c>
      <c r="AS963" s="20">
        <v>1192.5529999999999</v>
      </c>
      <c r="AT963">
        <v>210</v>
      </c>
      <c r="AU963" s="22">
        <v>3</v>
      </c>
      <c r="AV963" t="s">
        <v>1510</v>
      </c>
    </row>
    <row r="964" spans="1:48" hidden="1" x14ac:dyDescent="0.25">
      <c r="A964" t="s">
        <v>921</v>
      </c>
      <c r="B964" t="s">
        <v>199</v>
      </c>
      <c r="C964" t="s">
        <v>199</v>
      </c>
      <c r="D964" t="s">
        <v>923</v>
      </c>
      <c r="E964" s="31" t="s">
        <v>924</v>
      </c>
      <c r="F964">
        <v>2006</v>
      </c>
      <c r="G964" t="s">
        <v>922</v>
      </c>
      <c r="H964">
        <v>10491</v>
      </c>
      <c r="I964">
        <v>332160</v>
      </c>
      <c r="J964" t="s">
        <v>198</v>
      </c>
      <c r="K964" s="26" t="s">
        <v>458</v>
      </c>
      <c r="L964" t="b">
        <v>1</v>
      </c>
      <c r="M964" s="20" t="s">
        <v>1118</v>
      </c>
      <c r="N964" s="26">
        <v>376</v>
      </c>
      <c r="O964" t="s">
        <v>375</v>
      </c>
      <c r="P964">
        <v>59.864444399999996</v>
      </c>
      <c r="Q964">
        <v>-163.13416670000001</v>
      </c>
      <c r="S964" t="s">
        <v>21</v>
      </c>
      <c r="T964" s="40">
        <v>0.47749999999999987</v>
      </c>
      <c r="U964" s="40">
        <v>0.20867499999999997</v>
      </c>
      <c r="V964">
        <v>218.18598499999993</v>
      </c>
      <c r="W964">
        <v>456.93399999999997</v>
      </c>
      <c r="X964">
        <v>84</v>
      </c>
      <c r="Y964">
        <v>152.19548499999996</v>
      </c>
      <c r="Z964">
        <v>318.73399999999998</v>
      </c>
      <c r="AA964">
        <v>17</v>
      </c>
      <c r="AI964">
        <v>32.161999999999999</v>
      </c>
      <c r="AJ964">
        <v>2</v>
      </c>
      <c r="AK964">
        <v>5.6390000000000002</v>
      </c>
      <c r="AL964">
        <v>4</v>
      </c>
      <c r="AM964">
        <v>19.447999999999997</v>
      </c>
      <c r="AN964">
        <v>2</v>
      </c>
      <c r="AO964" s="30">
        <v>18.049977499999997</v>
      </c>
      <c r="AP964" s="30">
        <v>37.801000000000002</v>
      </c>
      <c r="AQ964" s="30">
        <v>6</v>
      </c>
      <c r="AR964">
        <v>388.43144749999988</v>
      </c>
      <c r="AS964" s="20">
        <v>832.91700000000003</v>
      </c>
      <c r="AT964">
        <v>108</v>
      </c>
      <c r="AU964" s="22">
        <v>12</v>
      </c>
      <c r="AV964" t="s">
        <v>1510</v>
      </c>
    </row>
    <row r="965" spans="1:48" hidden="1" x14ac:dyDescent="0.25">
      <c r="A965" t="s">
        <v>879</v>
      </c>
      <c r="B965" t="s">
        <v>201</v>
      </c>
      <c r="C965" t="s">
        <v>201</v>
      </c>
      <c r="D965" t="s">
        <v>881</v>
      </c>
      <c r="E965" s="31" t="s">
        <v>882</v>
      </c>
      <c r="F965">
        <v>2006</v>
      </c>
      <c r="G965" t="s">
        <v>880</v>
      </c>
      <c r="H965">
        <v>10716</v>
      </c>
      <c r="I965">
        <v>332170</v>
      </c>
      <c r="J965" t="s">
        <v>200</v>
      </c>
      <c r="K965" s="26" t="s">
        <v>458</v>
      </c>
      <c r="L965" t="b">
        <v>1</v>
      </c>
      <c r="M965" s="20" t="s">
        <v>1118</v>
      </c>
      <c r="N965" s="26">
        <v>353</v>
      </c>
      <c r="O965" t="s">
        <v>375</v>
      </c>
      <c r="P965">
        <v>57.54</v>
      </c>
      <c r="Q965">
        <v>-153.97861109999999</v>
      </c>
      <c r="S965" t="s">
        <v>21</v>
      </c>
      <c r="T965" s="40">
        <v>0.39999999999999997</v>
      </c>
      <c r="U965" s="40">
        <v>0.17488333333333331</v>
      </c>
      <c r="V965">
        <v>76.52879999999999</v>
      </c>
      <c r="W965">
        <v>191.32199999999997</v>
      </c>
      <c r="X965">
        <v>55</v>
      </c>
      <c r="Y965">
        <v>117.27719999999997</v>
      </c>
      <c r="Z965">
        <v>293.19299999999993</v>
      </c>
      <c r="AA965">
        <v>33</v>
      </c>
      <c r="AI965">
        <v>82.798000000000002</v>
      </c>
      <c r="AJ965">
        <v>10</v>
      </c>
      <c r="AK965">
        <v>16.968</v>
      </c>
      <c r="AL965">
        <v>2</v>
      </c>
      <c r="AM965">
        <v>0.11799999999999999</v>
      </c>
      <c r="AN965">
        <v>1</v>
      </c>
      <c r="AO965" s="30">
        <v>39.906399999999998</v>
      </c>
      <c r="AP965" s="30">
        <v>99.766000000000005</v>
      </c>
      <c r="AQ965" s="30">
        <v>12</v>
      </c>
      <c r="AR965">
        <v>233.71239999999995</v>
      </c>
      <c r="AS965" s="20">
        <v>584.399</v>
      </c>
      <c r="AT965">
        <v>101</v>
      </c>
      <c r="AU965" s="22">
        <v>6</v>
      </c>
      <c r="AV965" t="s">
        <v>1510</v>
      </c>
    </row>
    <row r="966" spans="1:48" hidden="1" x14ac:dyDescent="0.25">
      <c r="A966" t="s">
        <v>831</v>
      </c>
      <c r="B966" t="s">
        <v>203</v>
      </c>
      <c r="C966" t="s">
        <v>203</v>
      </c>
      <c r="D966" t="s">
        <v>833</v>
      </c>
      <c r="E966" s="31" t="s">
        <v>834</v>
      </c>
      <c r="F966">
        <v>2006</v>
      </c>
      <c r="G966" t="s">
        <v>832</v>
      </c>
      <c r="H966" t="s">
        <v>582</v>
      </c>
      <c r="I966">
        <v>332180</v>
      </c>
      <c r="J966" t="s">
        <v>202</v>
      </c>
      <c r="K966" s="26" t="s">
        <v>458</v>
      </c>
      <c r="L966" t="b">
        <v>1</v>
      </c>
      <c r="M966" s="20" t="s">
        <v>1118</v>
      </c>
      <c r="N966" s="26">
        <v>330</v>
      </c>
      <c r="O966" t="s">
        <v>375</v>
      </c>
      <c r="P966">
        <v>59.114166699999998</v>
      </c>
      <c r="Q966">
        <v>-156.85888890000001</v>
      </c>
      <c r="S966" t="s">
        <v>21</v>
      </c>
      <c r="T966" s="40">
        <v>0.5</v>
      </c>
      <c r="U966" s="40">
        <v>0.21109166666666668</v>
      </c>
      <c r="V966">
        <v>56.838500000000003</v>
      </c>
      <c r="W966">
        <v>113.67700000000001</v>
      </c>
      <c r="X966">
        <v>37</v>
      </c>
      <c r="Y966">
        <v>30.962500000000002</v>
      </c>
      <c r="Z966">
        <v>61.925000000000004</v>
      </c>
      <c r="AA966">
        <v>8</v>
      </c>
      <c r="AI966">
        <v>39.277999999999999</v>
      </c>
      <c r="AJ966">
        <v>9</v>
      </c>
      <c r="AK966">
        <v>85.445000000000007</v>
      </c>
      <c r="AL966">
        <v>4</v>
      </c>
      <c r="AM966">
        <v>13.655999999999999</v>
      </c>
      <c r="AN966">
        <v>0</v>
      </c>
      <c r="AO966" s="30">
        <v>62.361500000000007</v>
      </c>
      <c r="AP966" s="30">
        <v>124.72300000000001</v>
      </c>
      <c r="AQ966" s="30">
        <v>13</v>
      </c>
      <c r="AR966">
        <v>150.16250000000002</v>
      </c>
      <c r="AS966" s="20">
        <v>313.98099999999999</v>
      </c>
      <c r="AT966">
        <v>58</v>
      </c>
      <c r="AU966" s="22">
        <v>12</v>
      </c>
      <c r="AV966" t="s">
        <v>1510</v>
      </c>
    </row>
    <row r="967" spans="1:48" hidden="1" x14ac:dyDescent="0.25">
      <c r="A967" t="s">
        <v>995</v>
      </c>
      <c r="B967" t="s">
        <v>205</v>
      </c>
      <c r="C967" t="s">
        <v>205</v>
      </c>
      <c r="D967" t="s">
        <v>997</v>
      </c>
      <c r="E967" s="31" t="s">
        <v>998</v>
      </c>
      <c r="F967">
        <v>2006</v>
      </c>
      <c r="G967" t="s">
        <v>996</v>
      </c>
      <c r="H967" t="s">
        <v>582</v>
      </c>
      <c r="I967">
        <v>332190</v>
      </c>
      <c r="J967" t="s">
        <v>204</v>
      </c>
      <c r="K967" s="26" t="s">
        <v>458</v>
      </c>
      <c r="L967" t="b">
        <v>1</v>
      </c>
      <c r="M967" s="20" t="s">
        <v>1118</v>
      </c>
      <c r="N967" s="26">
        <v>570</v>
      </c>
      <c r="O967" t="s">
        <v>375</v>
      </c>
      <c r="P967">
        <v>61.356388899999999</v>
      </c>
      <c r="Q967">
        <v>-155.43555559999999</v>
      </c>
      <c r="S967" t="s">
        <v>21</v>
      </c>
      <c r="T967" s="40">
        <v>0.79999999999999993</v>
      </c>
      <c r="U967" s="40">
        <v>0.4402166666666667</v>
      </c>
      <c r="V967">
        <v>20.080799999999996</v>
      </c>
      <c r="W967">
        <v>25.100999999999999</v>
      </c>
      <c r="X967">
        <v>16</v>
      </c>
      <c r="Y967">
        <v>30.173599999999997</v>
      </c>
      <c r="Z967">
        <v>37.716999999999999</v>
      </c>
      <c r="AA967">
        <v>5</v>
      </c>
      <c r="AI967">
        <v>18</v>
      </c>
      <c r="AJ967">
        <v>6</v>
      </c>
      <c r="AK967">
        <v>4.7889999999999997</v>
      </c>
      <c r="AL967">
        <v>1</v>
      </c>
      <c r="AM967">
        <v>0</v>
      </c>
      <c r="AN967">
        <v>0</v>
      </c>
      <c r="AO967" s="30">
        <v>18.231200000000001</v>
      </c>
      <c r="AP967" s="30">
        <v>22.789000000000001</v>
      </c>
      <c r="AQ967" s="30">
        <v>7</v>
      </c>
      <c r="AR967">
        <v>68.485599999999991</v>
      </c>
      <c r="AS967" s="20">
        <v>85.606999999999999</v>
      </c>
      <c r="AT967">
        <v>27</v>
      </c>
      <c r="AU967" s="22">
        <v>12</v>
      </c>
      <c r="AV967" t="s">
        <v>1510</v>
      </c>
    </row>
    <row r="968" spans="1:48" hidden="1" x14ac:dyDescent="0.25">
      <c r="A968" t="s">
        <v>630</v>
      </c>
      <c r="B968" t="s">
        <v>73</v>
      </c>
      <c r="C968" t="s">
        <v>73</v>
      </c>
      <c r="D968" t="s">
        <v>720</v>
      </c>
      <c r="E968" s="31" t="s">
        <v>721</v>
      </c>
      <c r="F968">
        <v>2006</v>
      </c>
      <c r="G968" t="s">
        <v>563</v>
      </c>
      <c r="H968">
        <v>221</v>
      </c>
      <c r="I968">
        <v>331430</v>
      </c>
      <c r="J968" t="s">
        <v>50</v>
      </c>
      <c r="K968" s="26" t="s">
        <v>458</v>
      </c>
      <c r="L968" t="b">
        <v>1</v>
      </c>
      <c r="M968" s="20" t="s">
        <v>1119</v>
      </c>
      <c r="N968" s="26">
        <v>169</v>
      </c>
      <c r="O968" t="s">
        <v>375</v>
      </c>
      <c r="P968">
        <v>61.512222199999997</v>
      </c>
      <c r="Q968">
        <v>-160.3580556</v>
      </c>
      <c r="S968" t="s">
        <v>21</v>
      </c>
      <c r="T968" s="40">
        <v>0.46070000000000005</v>
      </c>
      <c r="U968" s="40">
        <v>0.21198333333333338</v>
      </c>
      <c r="V968">
        <v>140.75536750000001</v>
      </c>
      <c r="W968">
        <v>305.52499999999998</v>
      </c>
      <c r="X968">
        <v>97</v>
      </c>
      <c r="Y968">
        <v>58.227412299999997</v>
      </c>
      <c r="Z968">
        <v>126.38899999999998</v>
      </c>
      <c r="AA968">
        <v>3</v>
      </c>
      <c r="AI968">
        <v>85.750999999999991</v>
      </c>
      <c r="AJ968">
        <v>6</v>
      </c>
      <c r="AK968">
        <v>15.411999999999999</v>
      </c>
      <c r="AL968">
        <v>1</v>
      </c>
      <c r="AM968">
        <v>12.326000000000001</v>
      </c>
      <c r="AN968">
        <v>0</v>
      </c>
      <c r="AO968" s="30">
        <v>46.605794099999997</v>
      </c>
      <c r="AP968" s="30">
        <v>101.16299999999998</v>
      </c>
      <c r="AQ968" s="30">
        <v>7</v>
      </c>
      <c r="AR968">
        <v>245.5885739</v>
      </c>
      <c r="AS968" s="20">
        <v>545.40300000000002</v>
      </c>
      <c r="AT968">
        <v>107</v>
      </c>
      <c r="AU968" s="22">
        <v>12</v>
      </c>
      <c r="AV968" t="s">
        <v>1510</v>
      </c>
    </row>
    <row r="969" spans="1:48" hidden="1" x14ac:dyDescent="0.25">
      <c r="A969" t="s">
        <v>513</v>
      </c>
      <c r="B969" t="s">
        <v>285</v>
      </c>
      <c r="C969" t="s">
        <v>285</v>
      </c>
      <c r="D969" t="s">
        <v>515</v>
      </c>
      <c r="E969" s="31" t="s">
        <v>516</v>
      </c>
      <c r="F969">
        <v>2006</v>
      </c>
      <c r="G969" t="s">
        <v>784</v>
      </c>
      <c r="H969">
        <v>11591</v>
      </c>
      <c r="I969">
        <v>332200</v>
      </c>
      <c r="J969" t="s">
        <v>785</v>
      </c>
      <c r="K969" s="26" t="s">
        <v>374</v>
      </c>
      <c r="L969" t="b">
        <v>1</v>
      </c>
      <c r="M969" s="20" t="s">
        <v>1116</v>
      </c>
      <c r="N969" s="26">
        <v>264</v>
      </c>
      <c r="O969" t="s">
        <v>489</v>
      </c>
      <c r="P969">
        <v>65.001111100000003</v>
      </c>
      <c r="Q969">
        <v>-150.63388889999999</v>
      </c>
      <c r="S969" t="s">
        <v>21</v>
      </c>
      <c r="T969" s="40">
        <v>0.66205833333333342</v>
      </c>
      <c r="U969" s="40">
        <v>0.30227500000000002</v>
      </c>
      <c r="V969">
        <v>76.792146083333336</v>
      </c>
      <c r="W969">
        <v>115.98999999999998</v>
      </c>
      <c r="X969">
        <v>78</v>
      </c>
      <c r="Y969">
        <v>63.492718283333353</v>
      </c>
      <c r="Z969">
        <v>95.902000000000015</v>
      </c>
      <c r="AA969">
        <v>10</v>
      </c>
      <c r="AI969">
        <v>5.2299999999999995</v>
      </c>
      <c r="AJ969">
        <v>3</v>
      </c>
      <c r="AK969">
        <v>13.327</v>
      </c>
      <c r="AL969">
        <v>1</v>
      </c>
      <c r="AM969">
        <v>0</v>
      </c>
      <c r="AN969">
        <v>1</v>
      </c>
      <c r="AO969" s="30">
        <v>12.285816491666667</v>
      </c>
      <c r="AP969" s="30">
        <v>18.556999999999999</v>
      </c>
      <c r="AQ969" s="30">
        <v>4</v>
      </c>
      <c r="AR969">
        <v>152.57068085833336</v>
      </c>
      <c r="AS969" s="20">
        <v>230.44900000000004</v>
      </c>
      <c r="AT969">
        <v>92</v>
      </c>
      <c r="AU969" s="22">
        <v>12</v>
      </c>
      <c r="AV969" t="s">
        <v>1510</v>
      </c>
    </row>
    <row r="970" spans="1:48" hidden="1" x14ac:dyDescent="0.25">
      <c r="A970" t="s">
        <v>827</v>
      </c>
      <c r="B970" t="s">
        <v>207</v>
      </c>
      <c r="C970" t="s">
        <v>207</v>
      </c>
      <c r="D970" t="s">
        <v>829</v>
      </c>
      <c r="E970" s="31" t="s">
        <v>830</v>
      </c>
      <c r="F970">
        <v>2006</v>
      </c>
      <c r="G970" t="s">
        <v>828</v>
      </c>
      <c r="H970">
        <v>26317</v>
      </c>
      <c r="I970">
        <v>332210</v>
      </c>
      <c r="J970" t="s">
        <v>206</v>
      </c>
      <c r="K970" s="26" t="s">
        <v>458</v>
      </c>
      <c r="L970" t="b">
        <v>1</v>
      </c>
      <c r="M970" s="20" t="s">
        <v>1116</v>
      </c>
      <c r="N970" s="26">
        <v>321</v>
      </c>
      <c r="O970" t="s">
        <v>375</v>
      </c>
      <c r="P970">
        <v>58.981388899999999</v>
      </c>
      <c r="Q970">
        <v>-159.05833329999999</v>
      </c>
      <c r="S970" t="s">
        <v>21</v>
      </c>
      <c r="T970" s="40">
        <v>0.33999999999999991</v>
      </c>
      <c r="U970" s="40">
        <v>0.27081666666666665</v>
      </c>
      <c r="V970">
        <v>178.24057999999994</v>
      </c>
      <c r="W970">
        <v>524.23699999999997</v>
      </c>
      <c r="X970">
        <v>127</v>
      </c>
      <c r="Y970">
        <v>22.601499999999991</v>
      </c>
      <c r="Z970">
        <v>66.474999999999994</v>
      </c>
      <c r="AA970">
        <v>13</v>
      </c>
      <c r="AI970">
        <v>169.85999999999999</v>
      </c>
      <c r="AJ970">
        <v>6</v>
      </c>
      <c r="AK970">
        <v>395.27600000000001</v>
      </c>
      <c r="AL970">
        <v>18</v>
      </c>
      <c r="AM970">
        <v>64.625999999999976</v>
      </c>
      <c r="AN970">
        <v>6</v>
      </c>
      <c r="AO970" s="30">
        <v>192.14623999999995</v>
      </c>
      <c r="AP970" s="30">
        <v>565.13599999999997</v>
      </c>
      <c r="AQ970" s="30">
        <v>24</v>
      </c>
      <c r="AR970">
        <v>392.98831999999987</v>
      </c>
      <c r="AS970" s="20">
        <v>1220.4739999999999</v>
      </c>
      <c r="AT970">
        <v>167</v>
      </c>
      <c r="AU970" s="22">
        <v>12</v>
      </c>
      <c r="AV970" t="s">
        <v>1510</v>
      </c>
    </row>
    <row r="971" spans="1:48" hidden="1" x14ac:dyDescent="0.25">
      <c r="A971" t="s">
        <v>633</v>
      </c>
      <c r="B971" t="s">
        <v>74</v>
      </c>
      <c r="C971" t="s">
        <v>74</v>
      </c>
      <c r="D971" t="s">
        <v>634</v>
      </c>
      <c r="E971" s="31" t="s">
        <v>635</v>
      </c>
      <c r="F971">
        <v>2006</v>
      </c>
      <c r="G971" t="s">
        <v>563</v>
      </c>
      <c r="H971">
        <v>221</v>
      </c>
      <c r="I971">
        <v>331440</v>
      </c>
      <c r="J971" t="s">
        <v>50</v>
      </c>
      <c r="K971" s="26" t="s">
        <v>458</v>
      </c>
      <c r="L971" t="b">
        <v>1</v>
      </c>
      <c r="M971" s="20" t="s">
        <v>1119</v>
      </c>
      <c r="N971" s="26">
        <v>169</v>
      </c>
      <c r="O971" t="s">
        <v>375</v>
      </c>
      <c r="P971">
        <v>61.877777799999997</v>
      </c>
      <c r="Q971">
        <v>-162.08111109999999</v>
      </c>
      <c r="S971" t="s">
        <v>21</v>
      </c>
      <c r="T971" s="40">
        <v>0.46579999999999983</v>
      </c>
      <c r="U971" s="40">
        <v>0.21260833333333332</v>
      </c>
      <c r="V971">
        <v>236.72188899999989</v>
      </c>
      <c r="W971">
        <v>508.20499999999993</v>
      </c>
      <c r="X971">
        <v>112</v>
      </c>
      <c r="Y971">
        <v>190.16098679999993</v>
      </c>
      <c r="Z971">
        <v>408.24599999999998</v>
      </c>
      <c r="AA971">
        <v>13</v>
      </c>
      <c r="AI971">
        <v>170.34200000000001</v>
      </c>
      <c r="AJ971">
        <v>14</v>
      </c>
      <c r="AK971">
        <v>75.135000000000005</v>
      </c>
      <c r="AL971">
        <v>6</v>
      </c>
      <c r="AM971">
        <v>0</v>
      </c>
      <c r="AN971">
        <v>0</v>
      </c>
      <c r="AO971" s="30">
        <v>114.34318659999997</v>
      </c>
      <c r="AP971" s="30">
        <v>245.47700000000003</v>
      </c>
      <c r="AQ971" s="30">
        <v>20</v>
      </c>
      <c r="AR971">
        <v>541.22606239999982</v>
      </c>
      <c r="AS971" s="20">
        <v>1161.9280000000001</v>
      </c>
      <c r="AT971">
        <v>144</v>
      </c>
      <c r="AU971" s="22">
        <v>12</v>
      </c>
      <c r="AV971" t="s">
        <v>1510</v>
      </c>
    </row>
    <row r="972" spans="1:48" hidden="1" x14ac:dyDescent="0.25">
      <c r="A972" t="s">
        <v>492</v>
      </c>
      <c r="B972" t="s">
        <v>210</v>
      </c>
      <c r="C972" t="s">
        <v>210</v>
      </c>
      <c r="D972" t="s">
        <v>494</v>
      </c>
      <c r="E972" s="31" t="s">
        <v>495</v>
      </c>
      <c r="F972">
        <v>2006</v>
      </c>
      <c r="G972" t="s">
        <v>493</v>
      </c>
      <c r="H972">
        <v>12119</v>
      </c>
      <c r="I972">
        <v>332220</v>
      </c>
      <c r="J972" t="s">
        <v>209</v>
      </c>
      <c r="K972" s="26" t="s">
        <v>374</v>
      </c>
      <c r="L972" t="b">
        <v>1</v>
      </c>
      <c r="M972" s="20" t="s">
        <v>1116</v>
      </c>
      <c r="N972" s="26">
        <v>44</v>
      </c>
      <c r="O972" t="s">
        <v>375</v>
      </c>
      <c r="P972">
        <v>62.9563889</v>
      </c>
      <c r="Q972">
        <v>-155.59583330000001</v>
      </c>
      <c r="S972" t="s">
        <v>21</v>
      </c>
      <c r="T972" s="40">
        <v>0.42393333333333333</v>
      </c>
      <c r="U972" s="40">
        <v>0.15775000000000003</v>
      </c>
      <c r="V972">
        <v>309.11777293333336</v>
      </c>
      <c r="W972">
        <v>729.16600000000005</v>
      </c>
      <c r="X972">
        <v>170</v>
      </c>
      <c r="Y972">
        <v>378.41518740000004</v>
      </c>
      <c r="Z972">
        <v>892.62900000000013</v>
      </c>
      <c r="AA972">
        <v>51</v>
      </c>
      <c r="AI972">
        <v>271.04999999999995</v>
      </c>
      <c r="AJ972">
        <v>15</v>
      </c>
      <c r="AK972">
        <v>645.94900000000007</v>
      </c>
      <c r="AL972">
        <v>25</v>
      </c>
      <c r="AM972">
        <v>0</v>
      </c>
      <c r="AN972">
        <v>0</v>
      </c>
      <c r="AO972" s="30">
        <v>388.74644273333337</v>
      </c>
      <c r="AP972" s="30">
        <v>916.99900000000002</v>
      </c>
      <c r="AQ972" s="30">
        <v>40</v>
      </c>
      <c r="AR972">
        <v>1076.2794030666666</v>
      </c>
      <c r="AS972" s="20">
        <v>2538.7940000000003</v>
      </c>
      <c r="AT972">
        <v>255</v>
      </c>
      <c r="AU972">
        <v>12</v>
      </c>
      <c r="AV972" t="s">
        <v>1510</v>
      </c>
    </row>
    <row r="973" spans="1:48" hidden="1" x14ac:dyDescent="0.25">
      <c r="A973" t="s">
        <v>636</v>
      </c>
      <c r="B973" t="s">
        <v>75</v>
      </c>
      <c r="C973" t="s">
        <v>75</v>
      </c>
      <c r="D973" t="s">
        <v>637</v>
      </c>
      <c r="E973" s="31" t="s">
        <v>638</v>
      </c>
      <c r="F973">
        <v>2006</v>
      </c>
      <c r="G973" t="s">
        <v>563</v>
      </c>
      <c r="H973">
        <v>221</v>
      </c>
      <c r="I973">
        <v>331450</v>
      </c>
      <c r="J973" t="s">
        <v>50</v>
      </c>
      <c r="K973" s="26" t="s">
        <v>458</v>
      </c>
      <c r="L973" t="b">
        <v>1</v>
      </c>
      <c r="M973" s="20" t="s">
        <v>1119</v>
      </c>
      <c r="N973" s="26">
        <v>169</v>
      </c>
      <c r="O973" t="s">
        <v>375</v>
      </c>
      <c r="P973">
        <v>60.388055600000001</v>
      </c>
      <c r="Q973">
        <v>-166.185</v>
      </c>
      <c r="S973" t="s">
        <v>21</v>
      </c>
      <c r="T973" s="40">
        <v>0.46680000000000005</v>
      </c>
      <c r="U973" s="40">
        <v>0.21266666666666667</v>
      </c>
      <c r="V973">
        <v>143.22824400000005</v>
      </c>
      <c r="W973">
        <v>306.83000000000004</v>
      </c>
      <c r="X973">
        <v>101</v>
      </c>
      <c r="Y973">
        <v>142.72503360000002</v>
      </c>
      <c r="Z973">
        <v>305.75200000000001</v>
      </c>
      <c r="AA973">
        <v>18</v>
      </c>
      <c r="AI973">
        <v>111.21200000000002</v>
      </c>
      <c r="AJ973">
        <v>11</v>
      </c>
      <c r="AK973">
        <v>178.00899999999999</v>
      </c>
      <c r="AL973">
        <v>8</v>
      </c>
      <c r="AM973">
        <v>0</v>
      </c>
      <c r="AN973">
        <v>0</v>
      </c>
      <c r="AO973" s="30">
        <v>135.00836280000001</v>
      </c>
      <c r="AP973" s="30">
        <v>289.221</v>
      </c>
      <c r="AQ973" s="30">
        <v>19</v>
      </c>
      <c r="AR973">
        <v>420.96164040000008</v>
      </c>
      <c r="AS973" s="20">
        <v>901.80299999999988</v>
      </c>
      <c r="AT973">
        <v>133</v>
      </c>
      <c r="AU973">
        <v>12</v>
      </c>
      <c r="AV973" t="s">
        <v>1510</v>
      </c>
    </row>
    <row r="974" spans="1:48" hidden="1" x14ac:dyDescent="0.25">
      <c r="A974" t="s">
        <v>411</v>
      </c>
      <c r="B974" t="s">
        <v>42</v>
      </c>
      <c r="C974" t="s">
        <v>42</v>
      </c>
      <c r="D974" t="s">
        <v>412</v>
      </c>
      <c r="E974" s="31" t="s">
        <v>413</v>
      </c>
      <c r="F974">
        <v>2006</v>
      </c>
      <c r="G974" t="s">
        <v>380</v>
      </c>
      <c r="H974">
        <v>219</v>
      </c>
      <c r="I974">
        <v>331160</v>
      </c>
      <c r="J974" t="s">
        <v>30</v>
      </c>
      <c r="K974" s="26" t="s">
        <v>374</v>
      </c>
      <c r="L974" t="b">
        <v>1</v>
      </c>
      <c r="M974" s="20" t="s">
        <v>1116</v>
      </c>
      <c r="N974" s="26">
        <v>2</v>
      </c>
      <c r="O974" t="s">
        <v>375</v>
      </c>
      <c r="P974">
        <v>62.921111099999997</v>
      </c>
      <c r="Q974">
        <v>-143.7691667</v>
      </c>
      <c r="S974" t="s">
        <v>21</v>
      </c>
      <c r="T974" s="40">
        <v>0.57878333333333332</v>
      </c>
      <c r="U974" s="40">
        <v>0.23175000000000001</v>
      </c>
      <c r="V974">
        <v>54.982680316666666</v>
      </c>
      <c r="W974">
        <v>94.997</v>
      </c>
      <c r="X974">
        <v>36</v>
      </c>
      <c r="Y974">
        <v>55.846225050000001</v>
      </c>
      <c r="Z974">
        <v>96.489000000000004</v>
      </c>
      <c r="AA974">
        <v>11</v>
      </c>
      <c r="AI974">
        <v>39.925999999999995</v>
      </c>
      <c r="AJ974">
        <v>6</v>
      </c>
      <c r="AK974">
        <v>69.372</v>
      </c>
      <c r="AL974">
        <v>3</v>
      </c>
      <c r="AM974">
        <v>0</v>
      </c>
      <c r="AN974">
        <v>0</v>
      </c>
      <c r="AO974" s="30">
        <v>63.259860766666662</v>
      </c>
      <c r="AP974" s="30">
        <v>109.298</v>
      </c>
      <c r="AQ974" s="30">
        <v>9</v>
      </c>
      <c r="AR974">
        <v>174.08876613333334</v>
      </c>
      <c r="AS974" s="20">
        <v>300.78399999999999</v>
      </c>
      <c r="AT974">
        <v>55</v>
      </c>
      <c r="AU974">
        <v>12</v>
      </c>
      <c r="AV974" t="s">
        <v>1510</v>
      </c>
    </row>
    <row r="975" spans="1:48" hidden="1" x14ac:dyDescent="0.25">
      <c r="A975" t="s">
        <v>639</v>
      </c>
      <c r="B975" t="s">
        <v>76</v>
      </c>
      <c r="C975" t="s">
        <v>76</v>
      </c>
      <c r="D975" t="s">
        <v>640</v>
      </c>
      <c r="E975" s="31" t="s">
        <v>641</v>
      </c>
      <c r="F975">
        <v>2006</v>
      </c>
      <c r="G975" t="s">
        <v>563</v>
      </c>
      <c r="H975">
        <v>221</v>
      </c>
      <c r="I975">
        <v>331460</v>
      </c>
      <c r="J975" t="s">
        <v>50</v>
      </c>
      <c r="K975" s="26" t="s">
        <v>458</v>
      </c>
      <c r="L975" t="b">
        <v>1</v>
      </c>
      <c r="M975" s="20" t="s">
        <v>1119</v>
      </c>
      <c r="N975" s="26">
        <v>169</v>
      </c>
      <c r="O975" t="s">
        <v>375</v>
      </c>
      <c r="P975">
        <v>65.150411000000005</v>
      </c>
      <c r="Q975">
        <v>-149.34970799999999</v>
      </c>
      <c r="S975" t="s">
        <v>21</v>
      </c>
      <c r="T975" s="40">
        <v>0.53000000000000014</v>
      </c>
      <c r="U975" s="40">
        <v>0.21976666666666664</v>
      </c>
      <c r="V975">
        <v>165.45752000000005</v>
      </c>
      <c r="W975">
        <v>312.18400000000003</v>
      </c>
      <c r="X975">
        <v>96</v>
      </c>
      <c r="Y975">
        <v>70.38188000000001</v>
      </c>
      <c r="Z975">
        <v>132.79599999999999</v>
      </c>
      <c r="AA975">
        <v>10</v>
      </c>
      <c r="AI975">
        <v>144.94200000000001</v>
      </c>
      <c r="AJ975">
        <v>7</v>
      </c>
      <c r="AK975">
        <v>3.6139999999999999</v>
      </c>
      <c r="AL975">
        <v>1</v>
      </c>
      <c r="AM975">
        <v>0</v>
      </c>
      <c r="AN975">
        <v>0</v>
      </c>
      <c r="AO975" s="30">
        <v>78.734680000000026</v>
      </c>
      <c r="AP975" s="30">
        <v>148.55600000000001</v>
      </c>
      <c r="AQ975" s="30">
        <v>8</v>
      </c>
      <c r="AR975">
        <v>314.57408000000009</v>
      </c>
      <c r="AS975" s="20">
        <v>593.53599999999994</v>
      </c>
      <c r="AT975">
        <v>111</v>
      </c>
      <c r="AU975">
        <v>12</v>
      </c>
      <c r="AV975" t="s">
        <v>1510</v>
      </c>
    </row>
    <row r="976" spans="1:48" hidden="1" x14ac:dyDescent="0.25">
      <c r="A976" t="s">
        <v>642</v>
      </c>
      <c r="B976" t="s">
        <v>77</v>
      </c>
      <c r="C976" t="s">
        <v>77</v>
      </c>
      <c r="D976" t="s">
        <v>643</v>
      </c>
      <c r="E976" s="31" t="s">
        <v>644</v>
      </c>
      <c r="F976">
        <v>2006</v>
      </c>
      <c r="G976" t="s">
        <v>563</v>
      </c>
      <c r="H976">
        <v>221</v>
      </c>
      <c r="I976">
        <v>331470</v>
      </c>
      <c r="J976" t="s">
        <v>50</v>
      </c>
      <c r="K976" s="26" t="s">
        <v>458</v>
      </c>
      <c r="L976" t="b">
        <v>1</v>
      </c>
      <c r="M976" s="20" t="s">
        <v>1119</v>
      </c>
      <c r="N976" s="26">
        <v>169</v>
      </c>
      <c r="O976" t="s">
        <v>375</v>
      </c>
      <c r="P976">
        <v>62.085555599999999</v>
      </c>
      <c r="Q976">
        <v>-163.72944440000001</v>
      </c>
      <c r="S976" t="s">
        <v>21</v>
      </c>
      <c r="T976" s="40">
        <v>0.4570999999999999</v>
      </c>
      <c r="U976" s="40">
        <v>0.21157500000000007</v>
      </c>
      <c r="V976">
        <v>438.13034999999991</v>
      </c>
      <c r="W976">
        <v>958.5</v>
      </c>
      <c r="X976">
        <v>211</v>
      </c>
      <c r="Y976">
        <v>541.60316279999984</v>
      </c>
      <c r="Z976">
        <v>1184.8679999999999</v>
      </c>
      <c r="AA976">
        <v>20</v>
      </c>
      <c r="AI976">
        <v>329.99299999999999</v>
      </c>
      <c r="AJ976">
        <v>17</v>
      </c>
      <c r="AK976">
        <v>62.57</v>
      </c>
      <c r="AL976">
        <v>5</v>
      </c>
      <c r="AM976">
        <v>0</v>
      </c>
      <c r="AN976">
        <v>0</v>
      </c>
      <c r="AO976" s="30">
        <v>179.44054729999996</v>
      </c>
      <c r="AP976" s="30">
        <v>392.56299999999999</v>
      </c>
      <c r="AQ976" s="30">
        <v>22</v>
      </c>
      <c r="AR976">
        <v>1159.1740600999997</v>
      </c>
      <c r="AS976" s="20">
        <v>2535.9309999999996</v>
      </c>
      <c r="AT976">
        <v>248</v>
      </c>
      <c r="AU976">
        <v>12</v>
      </c>
      <c r="AV976" t="s">
        <v>1510</v>
      </c>
    </row>
    <row r="977" spans="1:48" hidden="1" x14ac:dyDescent="0.25">
      <c r="A977" t="s">
        <v>475</v>
      </c>
      <c r="B977" t="s">
        <v>1170</v>
      </c>
      <c r="C977" t="s">
        <v>218</v>
      </c>
      <c r="D977" t="s">
        <v>477</v>
      </c>
      <c r="E977" s="31" t="s">
        <v>478</v>
      </c>
      <c r="F977">
        <v>2006</v>
      </c>
      <c r="G977" t="s">
        <v>476</v>
      </c>
      <c r="H977">
        <v>13201</v>
      </c>
      <c r="I977">
        <v>332280</v>
      </c>
      <c r="J977" t="s">
        <v>217</v>
      </c>
      <c r="K977" s="26" t="s">
        <v>458</v>
      </c>
      <c r="L977" t="b">
        <v>1</v>
      </c>
      <c r="M977" s="20" t="s">
        <v>1119</v>
      </c>
      <c r="N977" s="26">
        <v>22</v>
      </c>
      <c r="O977" t="s">
        <v>375</v>
      </c>
      <c r="P977">
        <v>58.728333300000003</v>
      </c>
      <c r="Q977">
        <v>-157.01388890000001</v>
      </c>
      <c r="S977" t="s">
        <v>21</v>
      </c>
      <c r="T977" s="40">
        <v>0.29211666666666675</v>
      </c>
      <c r="U977" s="40">
        <v>0.13048333333333331</v>
      </c>
      <c r="V977">
        <v>1116.3664907000004</v>
      </c>
      <c r="W977">
        <v>3821.6460000000002</v>
      </c>
      <c r="X977">
        <v>716</v>
      </c>
      <c r="Y977">
        <v>2742.2121991500007</v>
      </c>
      <c r="Z977">
        <v>9387.3870000000006</v>
      </c>
      <c r="AA977">
        <v>310</v>
      </c>
      <c r="AI977">
        <v>1086.7350000000001</v>
      </c>
      <c r="AJ977">
        <v>43</v>
      </c>
      <c r="AK977">
        <v>5248.2489999999998</v>
      </c>
      <c r="AL977">
        <v>104</v>
      </c>
      <c r="AM977">
        <v>0</v>
      </c>
      <c r="AN977">
        <v>0</v>
      </c>
      <c r="AO977" s="30">
        <v>1850.5544094666673</v>
      </c>
      <c r="AP977" s="30">
        <v>6334.9840000000004</v>
      </c>
      <c r="AQ977" s="30">
        <v>147</v>
      </c>
      <c r="AR977">
        <v>5709.1330993166684</v>
      </c>
      <c r="AS977" s="20">
        <v>19544.017</v>
      </c>
      <c r="AT977">
        <v>1146</v>
      </c>
      <c r="AU977">
        <v>12</v>
      </c>
      <c r="AV977" t="s">
        <v>1510</v>
      </c>
    </row>
    <row r="978" spans="1:48" hidden="1" x14ac:dyDescent="0.25">
      <c r="A978" t="s">
        <v>821</v>
      </c>
      <c r="B978" t="s">
        <v>220</v>
      </c>
      <c r="C978" t="s">
        <v>220</v>
      </c>
      <c r="D978" t="s">
        <v>490</v>
      </c>
      <c r="E978" s="31" t="s">
        <v>491</v>
      </c>
      <c r="F978">
        <v>2006</v>
      </c>
      <c r="G978" t="s">
        <v>822</v>
      </c>
      <c r="H978">
        <v>13211</v>
      </c>
      <c r="I978">
        <v>332290</v>
      </c>
      <c r="J978" t="s">
        <v>219</v>
      </c>
      <c r="K978" s="26" t="s">
        <v>458</v>
      </c>
      <c r="L978" t="b">
        <v>1</v>
      </c>
      <c r="M978" s="20" t="s">
        <v>1116</v>
      </c>
      <c r="N978" s="26">
        <v>319</v>
      </c>
      <c r="O978" t="s">
        <v>375</v>
      </c>
      <c r="P978">
        <v>60.696666700000002</v>
      </c>
      <c r="Q978">
        <v>-161.9519444</v>
      </c>
      <c r="S978" t="s">
        <v>21</v>
      </c>
      <c r="T978" s="40">
        <v>0.57989166666666658</v>
      </c>
      <c r="U978" s="40">
        <v>0.26617500000000011</v>
      </c>
      <c r="V978">
        <v>212.09131784166667</v>
      </c>
      <c r="W978">
        <v>365.74300000000005</v>
      </c>
      <c r="X978">
        <v>95</v>
      </c>
      <c r="Y978">
        <v>51.526853933333314</v>
      </c>
      <c r="Z978">
        <v>88.85599999999998</v>
      </c>
      <c r="AA978">
        <v>10</v>
      </c>
      <c r="AI978">
        <v>33.661000000000001</v>
      </c>
      <c r="AJ978">
        <v>4</v>
      </c>
      <c r="AK978">
        <v>24.613</v>
      </c>
      <c r="AL978">
        <v>7</v>
      </c>
      <c r="AM978">
        <v>38.03</v>
      </c>
      <c r="AN978">
        <v>4</v>
      </c>
      <c r="AO978" s="30">
        <v>33.792606983333329</v>
      </c>
      <c r="AP978" s="30">
        <v>58.274000000000001</v>
      </c>
      <c r="AQ978" s="30">
        <v>11</v>
      </c>
      <c r="AR978">
        <v>297.41077875833332</v>
      </c>
      <c r="AS978" s="20">
        <v>550.90300000000002</v>
      </c>
      <c r="AT978">
        <v>119</v>
      </c>
      <c r="AU978">
        <v>12</v>
      </c>
      <c r="AV978" t="s">
        <v>1510</v>
      </c>
    </row>
    <row r="979" spans="1:48" hidden="1" x14ac:dyDescent="0.25">
      <c r="A979" t="s">
        <v>1003</v>
      </c>
      <c r="B979" t="s">
        <v>222</v>
      </c>
      <c r="C979" s="19" t="s">
        <v>222</v>
      </c>
      <c r="D979" t="s">
        <v>1005</v>
      </c>
      <c r="E979" s="21" t="s">
        <v>1006</v>
      </c>
      <c r="F979" s="19">
        <v>2006</v>
      </c>
      <c r="G979" s="19" t="s">
        <v>1004</v>
      </c>
      <c r="H979" s="19" t="s">
        <v>582</v>
      </c>
      <c r="I979" s="19">
        <v>332300</v>
      </c>
      <c r="J979" s="28" t="s">
        <v>221</v>
      </c>
      <c r="K979" s="19" t="s">
        <v>458</v>
      </c>
      <c r="L979" s="20" t="b">
        <v>1</v>
      </c>
      <c r="M979" s="20" t="s">
        <v>1118</v>
      </c>
      <c r="N979" s="19">
        <v>625</v>
      </c>
      <c r="O979" s="19" t="s">
        <v>375</v>
      </c>
      <c r="P979" s="20">
        <v>60.708055600000002</v>
      </c>
      <c r="Q979" s="20">
        <v>-161.76611109999999</v>
      </c>
      <c r="R979" s="19"/>
      <c r="S979" s="19" t="s">
        <v>21</v>
      </c>
      <c r="T979" s="37">
        <v>0.49583333333333335</v>
      </c>
      <c r="U979" s="37">
        <v>0.20235</v>
      </c>
      <c r="V979" s="20">
        <v>238.95894166666665</v>
      </c>
      <c r="W979" s="20">
        <v>481.93399999999997</v>
      </c>
      <c r="X979" s="20">
        <v>103</v>
      </c>
      <c r="Y979" s="20">
        <v>98.52307500000002</v>
      </c>
      <c r="Z979" s="20">
        <v>198.70200000000003</v>
      </c>
      <c r="AA979" s="20">
        <v>16</v>
      </c>
      <c r="AB979" s="20"/>
      <c r="AC979" s="20"/>
      <c r="AD979" s="20"/>
      <c r="AE979" s="20"/>
      <c r="AF979" s="20"/>
      <c r="AG979" s="20"/>
      <c r="AH979" s="20"/>
      <c r="AI979" s="20">
        <v>50.756</v>
      </c>
      <c r="AJ979" s="20">
        <v>8</v>
      </c>
      <c r="AK979" s="20">
        <v>11.67</v>
      </c>
      <c r="AL979" s="20">
        <v>3</v>
      </c>
      <c r="AM979" s="20">
        <v>23.169999999999998</v>
      </c>
      <c r="AN979" s="20">
        <v>9</v>
      </c>
      <c r="AO979" s="30">
        <v>30.95289166666667</v>
      </c>
      <c r="AP979" s="30">
        <v>62.426000000000002</v>
      </c>
      <c r="AQ979" s="30">
        <v>11</v>
      </c>
      <c r="AR979" s="20">
        <v>368.43490833333334</v>
      </c>
      <c r="AS979" s="20">
        <v>766.23199999999997</v>
      </c>
      <c r="AT979" s="20">
        <v>128</v>
      </c>
      <c r="AU979">
        <v>12</v>
      </c>
      <c r="AV979" t="s">
        <v>1510</v>
      </c>
    </row>
    <row r="980" spans="1:48" hidden="1" x14ac:dyDescent="0.25">
      <c r="A980" t="s">
        <v>414</v>
      </c>
      <c r="B980" t="s">
        <v>43</v>
      </c>
      <c r="C980" s="19" t="s">
        <v>43</v>
      </c>
      <c r="D980" t="s">
        <v>415</v>
      </c>
      <c r="E980" s="21" t="s">
        <v>416</v>
      </c>
      <c r="F980" s="19">
        <v>2006</v>
      </c>
      <c r="G980" s="19" t="s">
        <v>380</v>
      </c>
      <c r="H980" s="19">
        <v>219</v>
      </c>
      <c r="I980" s="19">
        <v>331170</v>
      </c>
      <c r="J980" s="20" t="s">
        <v>30</v>
      </c>
      <c r="K980" s="19" t="s">
        <v>374</v>
      </c>
      <c r="L980" s="20" t="b">
        <v>1</v>
      </c>
      <c r="M980" s="20" t="s">
        <v>1116</v>
      </c>
      <c r="N980" s="19">
        <v>2</v>
      </c>
      <c r="O980" s="19" t="s">
        <v>375</v>
      </c>
      <c r="P980" s="20">
        <v>55.873611099999998</v>
      </c>
      <c r="Q980" s="20">
        <v>-133.18472220000001</v>
      </c>
      <c r="R980" s="19"/>
      <c r="S980" s="19" t="s">
        <v>21</v>
      </c>
      <c r="T980" s="37">
        <v>0.40957500000000002</v>
      </c>
      <c r="U980" s="37">
        <v>0.18615000000000001</v>
      </c>
      <c r="V980" s="20">
        <v>124.77251842500003</v>
      </c>
      <c r="W980" s="20">
        <v>304.63900000000007</v>
      </c>
      <c r="X980" s="20">
        <v>58</v>
      </c>
      <c r="Y980" s="20">
        <v>26.356970400000002</v>
      </c>
      <c r="Z980" s="20">
        <v>64.352000000000004</v>
      </c>
      <c r="AA980" s="20">
        <v>8</v>
      </c>
      <c r="AB980" s="20"/>
      <c r="AC980" s="20"/>
      <c r="AD980" s="20"/>
      <c r="AE980" s="20"/>
      <c r="AF980" s="20"/>
      <c r="AG980" s="20"/>
      <c r="AH980" s="20"/>
      <c r="AI980" s="20">
        <v>0</v>
      </c>
      <c r="AJ980" s="20">
        <v>0</v>
      </c>
      <c r="AK980" s="20">
        <v>73.862000000000009</v>
      </c>
      <c r="AL980" s="20">
        <v>5</v>
      </c>
      <c r="AM980" s="20">
        <v>0</v>
      </c>
      <c r="AN980" s="20">
        <v>0</v>
      </c>
      <c r="AO980" s="30">
        <v>30.252028650000007</v>
      </c>
      <c r="AP980" s="30">
        <v>73.862000000000009</v>
      </c>
      <c r="AQ980" s="30">
        <v>5</v>
      </c>
      <c r="AR980" s="20">
        <v>181.38151747500004</v>
      </c>
      <c r="AS980" s="20">
        <v>442.85300000000001</v>
      </c>
      <c r="AT980" s="20">
        <v>67</v>
      </c>
      <c r="AU980">
        <v>12</v>
      </c>
      <c r="AV980" t="s">
        <v>1510</v>
      </c>
    </row>
    <row r="981" spans="1:48" hidden="1" x14ac:dyDescent="0.25">
      <c r="A981" t="s">
        <v>847</v>
      </c>
      <c r="B981" t="s">
        <v>228</v>
      </c>
      <c r="C981" s="19" t="s">
        <v>228</v>
      </c>
      <c r="D981" t="s">
        <v>849</v>
      </c>
      <c r="E981" s="21" t="s">
        <v>850</v>
      </c>
      <c r="F981" s="19">
        <v>2006</v>
      </c>
      <c r="G981" s="19" t="s">
        <v>848</v>
      </c>
      <c r="H981" s="19">
        <v>13477</v>
      </c>
      <c r="I981" s="19">
        <v>332320</v>
      </c>
      <c r="J981" s="20" t="s">
        <v>227</v>
      </c>
      <c r="K981" s="19" t="s">
        <v>458</v>
      </c>
      <c r="L981" s="20" t="b">
        <v>1</v>
      </c>
      <c r="M981" s="20" t="s">
        <v>1119</v>
      </c>
      <c r="N981" s="19">
        <v>340</v>
      </c>
      <c r="O981" s="19" t="s">
        <v>375</v>
      </c>
      <c r="P981" s="20">
        <v>56.000615199999999</v>
      </c>
      <c r="Q981" s="20">
        <v>-161.206974</v>
      </c>
      <c r="R981" s="19"/>
      <c r="S981" s="19" t="s">
        <v>21</v>
      </c>
      <c r="T981" s="37">
        <v>0.45999999999999996</v>
      </c>
      <c r="U981" s="37">
        <v>0.18800000000000003</v>
      </c>
      <c r="V981" s="20">
        <v>88.610259999999997</v>
      </c>
      <c r="W981" s="20">
        <v>192.631</v>
      </c>
      <c r="X981" s="20">
        <v>47</v>
      </c>
      <c r="Y981" s="20">
        <v>59.941679999999991</v>
      </c>
      <c r="Z981" s="20">
        <v>130.30799999999999</v>
      </c>
      <c r="AA981" s="20">
        <v>11</v>
      </c>
      <c r="AB981" s="20"/>
      <c r="AC981" s="20"/>
      <c r="AD981" s="20"/>
      <c r="AE981" s="20"/>
      <c r="AF981" s="20"/>
      <c r="AG981" s="20"/>
      <c r="AH981" s="20"/>
      <c r="AI981" s="20">
        <v>52.573</v>
      </c>
      <c r="AJ981" s="20">
        <v>10</v>
      </c>
      <c r="AK981" s="20">
        <v>20.613</v>
      </c>
      <c r="AL981" s="20">
        <v>2</v>
      </c>
      <c r="AM981" s="20">
        <v>0</v>
      </c>
      <c r="AN981" s="20">
        <v>0</v>
      </c>
      <c r="AO981" s="30">
        <v>33.665559999999999</v>
      </c>
      <c r="AP981" s="30">
        <v>73.186000000000007</v>
      </c>
      <c r="AQ981" s="30">
        <v>12</v>
      </c>
      <c r="AR981" s="20">
        <v>182.21749999999997</v>
      </c>
      <c r="AS981" s="20">
        <v>396.125</v>
      </c>
      <c r="AT981" s="20">
        <v>70</v>
      </c>
      <c r="AU981">
        <v>12</v>
      </c>
      <c r="AV981" t="s">
        <v>1510</v>
      </c>
    </row>
    <row r="982" spans="1:48" hidden="1" x14ac:dyDescent="0.25">
      <c r="A982" t="s">
        <v>645</v>
      </c>
      <c r="B982" t="s">
        <v>78</v>
      </c>
      <c r="C982" s="19" t="s">
        <v>78</v>
      </c>
      <c r="D982" s="19" t="s">
        <v>646</v>
      </c>
      <c r="E982" s="21" t="s">
        <v>647</v>
      </c>
      <c r="F982" s="19">
        <v>2006</v>
      </c>
      <c r="G982" s="19" t="s">
        <v>563</v>
      </c>
      <c r="H982" s="19">
        <v>221</v>
      </c>
      <c r="I982" s="19">
        <v>331480</v>
      </c>
      <c r="J982" s="20" t="s">
        <v>50</v>
      </c>
      <c r="K982" s="19" t="s">
        <v>458</v>
      </c>
      <c r="L982" s="20" t="b">
        <v>1</v>
      </c>
      <c r="M982" s="20" t="s">
        <v>1119</v>
      </c>
      <c r="N982" s="19">
        <v>169</v>
      </c>
      <c r="O982" s="19" t="s">
        <v>375</v>
      </c>
      <c r="P982" s="20">
        <v>59.4527778</v>
      </c>
      <c r="Q982" s="20">
        <v>-157.31194439999999</v>
      </c>
      <c r="R982" s="19"/>
      <c r="S982" s="19" t="s">
        <v>21</v>
      </c>
      <c r="T982" s="37">
        <v>0.55259999999999998</v>
      </c>
      <c r="U982" s="37">
        <v>0.22225833333333334</v>
      </c>
      <c r="V982" s="20">
        <v>328.55882940000004</v>
      </c>
      <c r="W982" s="20">
        <v>594.56900000000007</v>
      </c>
      <c r="X982" s="20">
        <v>131</v>
      </c>
      <c r="Y982" s="20">
        <v>221.56662780000002</v>
      </c>
      <c r="Z982" s="20">
        <v>400.95300000000003</v>
      </c>
      <c r="AA982" s="20">
        <v>8</v>
      </c>
      <c r="AB982" s="20"/>
      <c r="AC982" s="20"/>
      <c r="AD982" s="20"/>
      <c r="AE982" s="20"/>
      <c r="AF982" s="20"/>
      <c r="AG982" s="20"/>
      <c r="AH982" s="20"/>
      <c r="AI982" s="20">
        <v>143.339</v>
      </c>
      <c r="AJ982" s="20">
        <v>10</v>
      </c>
      <c r="AK982" s="20">
        <v>19.905999999999999</v>
      </c>
      <c r="AL982" s="20">
        <v>3</v>
      </c>
      <c r="AM982" s="20">
        <v>0</v>
      </c>
      <c r="AN982" s="20">
        <v>0</v>
      </c>
      <c r="AO982" s="30">
        <v>90.209187</v>
      </c>
      <c r="AP982" s="30">
        <v>163.245</v>
      </c>
      <c r="AQ982" s="30">
        <v>13</v>
      </c>
      <c r="AR982" s="20">
        <v>640.33464420000007</v>
      </c>
      <c r="AS982" s="20">
        <v>1158.7669999999998</v>
      </c>
      <c r="AT982" s="20">
        <v>152</v>
      </c>
      <c r="AU982">
        <v>12</v>
      </c>
      <c r="AV982" t="s">
        <v>1510</v>
      </c>
    </row>
    <row r="983" spans="1:48" hidden="1" x14ac:dyDescent="0.25">
      <c r="A983" t="s">
        <v>917</v>
      </c>
      <c r="B983" t="s">
        <v>301</v>
      </c>
      <c r="C983" t="s">
        <v>301</v>
      </c>
      <c r="D983" t="s">
        <v>919</v>
      </c>
      <c r="E983" s="31" t="s">
        <v>920</v>
      </c>
      <c r="F983">
        <v>2006</v>
      </c>
      <c r="G983" t="s">
        <v>918</v>
      </c>
      <c r="H983" t="s">
        <v>582</v>
      </c>
      <c r="I983">
        <v>332870</v>
      </c>
      <c r="J983" t="s">
        <v>300</v>
      </c>
      <c r="K983" s="26" t="s">
        <v>458</v>
      </c>
      <c r="L983" t="b">
        <v>1</v>
      </c>
      <c r="M983" s="20" t="s">
        <v>1116</v>
      </c>
      <c r="N983" s="26">
        <v>375</v>
      </c>
      <c r="O983" t="s">
        <v>375</v>
      </c>
      <c r="P983">
        <v>60.942777800000002</v>
      </c>
      <c r="Q983">
        <v>-164.62944440000001</v>
      </c>
      <c r="S983" t="s">
        <v>21</v>
      </c>
      <c r="T983" s="40">
        <v>0.6399999999999999</v>
      </c>
      <c r="U983" s="40">
        <v>0.28021666666666656</v>
      </c>
      <c r="V983">
        <v>159.46111999999997</v>
      </c>
      <c r="W983">
        <v>249.15799999999999</v>
      </c>
      <c r="X983">
        <v>64</v>
      </c>
      <c r="Y983">
        <v>53.575039999999994</v>
      </c>
      <c r="Z983">
        <v>83.710999999999999</v>
      </c>
      <c r="AA983">
        <v>16</v>
      </c>
      <c r="AI983">
        <v>33.353999999999999</v>
      </c>
      <c r="AJ983">
        <v>3</v>
      </c>
      <c r="AK983">
        <v>4.851</v>
      </c>
      <c r="AL983">
        <v>3</v>
      </c>
      <c r="AM983">
        <v>6.7969999999999997</v>
      </c>
      <c r="AN983">
        <v>4</v>
      </c>
      <c r="AO983" s="30">
        <v>24.451199999999996</v>
      </c>
      <c r="AP983" s="30">
        <v>38.204999999999998</v>
      </c>
      <c r="AQ983" s="30">
        <v>6</v>
      </c>
      <c r="AR983">
        <v>237.48735999999997</v>
      </c>
      <c r="AS983" s="20">
        <v>377.87099999999998</v>
      </c>
      <c r="AT983">
        <v>88</v>
      </c>
      <c r="AU983">
        <v>6</v>
      </c>
      <c r="AV983" t="s">
        <v>1510</v>
      </c>
    </row>
    <row r="984" spans="1:48" hidden="1" x14ac:dyDescent="0.25">
      <c r="A984" t="s">
        <v>650</v>
      </c>
      <c r="B984" t="s">
        <v>79</v>
      </c>
      <c r="C984" s="19" t="s">
        <v>79</v>
      </c>
      <c r="D984" t="s">
        <v>651</v>
      </c>
      <c r="E984" s="21" t="s">
        <v>652</v>
      </c>
      <c r="F984" s="19">
        <v>2006</v>
      </c>
      <c r="G984" s="19" t="s">
        <v>563</v>
      </c>
      <c r="H984" s="19">
        <v>221</v>
      </c>
      <c r="I984" s="19">
        <v>331490</v>
      </c>
      <c r="J984" t="s">
        <v>50</v>
      </c>
      <c r="K984" s="19" t="s">
        <v>458</v>
      </c>
      <c r="L984" s="20" t="b">
        <v>1</v>
      </c>
      <c r="M984" s="20" t="s">
        <v>1119</v>
      </c>
      <c r="N984" s="19">
        <v>169</v>
      </c>
      <c r="O984" s="19" t="s">
        <v>375</v>
      </c>
      <c r="P984" s="20">
        <v>60.479444399999998</v>
      </c>
      <c r="Q984" s="20">
        <v>-164.72388889999999</v>
      </c>
      <c r="R984" s="19"/>
      <c r="S984" s="19" t="s">
        <v>21</v>
      </c>
      <c r="T984" s="37">
        <v>0.48029999999999995</v>
      </c>
      <c r="U984" s="37">
        <v>0.21419999999999997</v>
      </c>
      <c r="V984" s="20">
        <v>127.26316979999996</v>
      </c>
      <c r="W984" s="20">
        <v>264.96599999999995</v>
      </c>
      <c r="X984" s="20">
        <v>62</v>
      </c>
      <c r="Y984" s="20">
        <v>96.341936099999984</v>
      </c>
      <c r="Z984" s="20">
        <v>200.58699999999999</v>
      </c>
      <c r="AA984" s="20">
        <v>13</v>
      </c>
      <c r="AB984" s="20"/>
      <c r="AC984" s="20"/>
      <c r="AD984" s="20"/>
      <c r="AE984" s="20"/>
      <c r="AF984" s="20"/>
      <c r="AG984" s="20"/>
      <c r="AH984" s="20"/>
      <c r="AI984" s="20">
        <v>55.727000000000004</v>
      </c>
      <c r="AJ984" s="20">
        <v>9</v>
      </c>
      <c r="AK984" s="20">
        <v>2.1480000000000001</v>
      </c>
      <c r="AL984" s="20">
        <v>1</v>
      </c>
      <c r="AM984" s="20">
        <v>0</v>
      </c>
      <c r="AN984" s="20">
        <v>0</v>
      </c>
      <c r="AO984" s="30">
        <v>27.797362500000002</v>
      </c>
      <c r="AP984" s="30">
        <v>57.875000000000007</v>
      </c>
      <c r="AQ984" s="30">
        <v>10</v>
      </c>
      <c r="AR984" s="20">
        <v>251.40246839999995</v>
      </c>
      <c r="AS984" s="20">
        <v>523.42799999999988</v>
      </c>
      <c r="AT984" s="20">
        <v>83</v>
      </c>
      <c r="AU984">
        <v>12</v>
      </c>
      <c r="AV984" t="s">
        <v>1510</v>
      </c>
    </row>
    <row r="985" spans="1:48" hidden="1" x14ac:dyDescent="0.25">
      <c r="A985" t="s">
        <v>958</v>
      </c>
      <c r="B985" t="s">
        <v>232</v>
      </c>
      <c r="C985" t="s">
        <v>232</v>
      </c>
      <c r="D985" t="s">
        <v>960</v>
      </c>
      <c r="E985" s="31" t="s">
        <v>961</v>
      </c>
      <c r="F985">
        <v>2006</v>
      </c>
      <c r="G985" t="s">
        <v>959</v>
      </c>
      <c r="H985" t="s">
        <v>582</v>
      </c>
      <c r="I985">
        <v>332330</v>
      </c>
      <c r="J985" t="s">
        <v>231</v>
      </c>
      <c r="K985" s="26" t="s">
        <v>458</v>
      </c>
      <c r="L985" t="b">
        <v>1</v>
      </c>
      <c r="M985" s="20" t="s">
        <v>1118</v>
      </c>
      <c r="N985" s="26">
        <v>416</v>
      </c>
      <c r="O985" t="s">
        <v>375</v>
      </c>
      <c r="P985">
        <v>63.013333299999999</v>
      </c>
      <c r="Q985">
        <v>-154.375</v>
      </c>
      <c r="S985" t="s">
        <v>21</v>
      </c>
      <c r="T985" s="40">
        <v>0.5</v>
      </c>
      <c r="U985" s="40">
        <v>0.16294166666666673</v>
      </c>
      <c r="V985">
        <v>72.475499999999997</v>
      </c>
      <c r="W985">
        <v>144.95099999999999</v>
      </c>
      <c r="X985">
        <v>38</v>
      </c>
      <c r="Y985">
        <v>38.782499999999992</v>
      </c>
      <c r="Z985">
        <v>77.564999999999984</v>
      </c>
      <c r="AA985">
        <v>6</v>
      </c>
      <c r="AI985">
        <v>72.60499999999999</v>
      </c>
      <c r="AJ985">
        <v>10</v>
      </c>
      <c r="AK985">
        <v>28.763999999999996</v>
      </c>
      <c r="AL985">
        <v>3</v>
      </c>
      <c r="AM985">
        <v>6.6000000000000003E-2</v>
      </c>
      <c r="AN985">
        <v>1</v>
      </c>
      <c r="AO985" s="30">
        <v>50.684499999999993</v>
      </c>
      <c r="AP985" s="30">
        <v>101.36899999999999</v>
      </c>
      <c r="AQ985" s="30">
        <v>13</v>
      </c>
      <c r="AR985">
        <v>161.9425</v>
      </c>
      <c r="AS985" s="20">
        <v>323.95099999999996</v>
      </c>
      <c r="AT985">
        <v>56</v>
      </c>
      <c r="AU985">
        <v>12</v>
      </c>
      <c r="AV985" t="s">
        <v>1510</v>
      </c>
    </row>
    <row r="986" spans="1:48" hidden="1" x14ac:dyDescent="0.25">
      <c r="A986" t="s">
        <v>754</v>
      </c>
      <c r="B986" t="s">
        <v>295</v>
      </c>
      <c r="C986" s="19" t="s">
        <v>295</v>
      </c>
      <c r="D986" t="s">
        <v>756</v>
      </c>
      <c r="E986" s="21" t="s">
        <v>757</v>
      </c>
      <c r="F986" s="19">
        <v>2006</v>
      </c>
      <c r="G986" s="19" t="s">
        <v>755</v>
      </c>
      <c r="H986" s="19" t="s">
        <v>582</v>
      </c>
      <c r="I986" s="19">
        <v>332740</v>
      </c>
      <c r="J986" s="20" t="s">
        <v>294</v>
      </c>
      <c r="K986" s="19" t="s">
        <v>458</v>
      </c>
      <c r="L986" s="20" t="b">
        <v>1</v>
      </c>
      <c r="M986" s="20" t="s">
        <v>1116</v>
      </c>
      <c r="N986" s="19">
        <v>242</v>
      </c>
      <c r="O986" s="19" t="s">
        <v>375</v>
      </c>
      <c r="P986" s="20">
        <v>52.938055599999998</v>
      </c>
      <c r="Q986" s="20">
        <v>-168.8677778</v>
      </c>
      <c r="R986" s="19"/>
      <c r="S986" s="19" t="s">
        <v>21</v>
      </c>
      <c r="T986" s="37">
        <v>0.42</v>
      </c>
      <c r="U986" s="37">
        <v>0.13950000000000004</v>
      </c>
      <c r="V986" s="20">
        <v>24.049620000000001</v>
      </c>
      <c r="W986" s="20">
        <v>57.261000000000003</v>
      </c>
      <c r="X986" s="20">
        <v>15</v>
      </c>
      <c r="Y986" s="20">
        <v>47.205059999999996</v>
      </c>
      <c r="Z986" s="20">
        <v>112.393</v>
      </c>
      <c r="AA986" s="20">
        <v>9</v>
      </c>
      <c r="AB986" s="20"/>
      <c r="AC986" s="20"/>
      <c r="AD986" s="20"/>
      <c r="AE986" s="20"/>
      <c r="AF986" s="20"/>
      <c r="AG986" s="20"/>
      <c r="AH986" s="20"/>
      <c r="AI986" s="20">
        <v>30.574000000000002</v>
      </c>
      <c r="AJ986" s="20">
        <v>7</v>
      </c>
      <c r="AK986" s="20">
        <v>0</v>
      </c>
      <c r="AL986" s="20">
        <v>0</v>
      </c>
      <c r="AM986" s="20">
        <v>0</v>
      </c>
      <c r="AN986" s="20">
        <v>0</v>
      </c>
      <c r="AO986" s="30">
        <v>12.84108</v>
      </c>
      <c r="AP986" s="30">
        <v>30.574000000000002</v>
      </c>
      <c r="AQ986" s="30">
        <v>7</v>
      </c>
      <c r="AR986" s="20">
        <v>84.095759999999999</v>
      </c>
      <c r="AS986" s="20">
        <v>200.22799999999998</v>
      </c>
      <c r="AT986" s="20">
        <v>31</v>
      </c>
      <c r="AU986">
        <v>6</v>
      </c>
      <c r="AV986" t="s">
        <v>1510</v>
      </c>
    </row>
    <row r="987" spans="1:48" hidden="1" x14ac:dyDescent="0.25">
      <c r="A987" t="s">
        <v>653</v>
      </c>
      <c r="B987" t="s">
        <v>80</v>
      </c>
      <c r="C987" t="s">
        <v>80</v>
      </c>
      <c r="D987" t="s">
        <v>654</v>
      </c>
      <c r="E987" s="31" t="s">
        <v>655</v>
      </c>
      <c r="F987">
        <v>2006</v>
      </c>
      <c r="G987" t="s">
        <v>563</v>
      </c>
      <c r="H987">
        <v>221</v>
      </c>
      <c r="I987">
        <v>331500</v>
      </c>
      <c r="J987" t="s">
        <v>50</v>
      </c>
      <c r="K987" s="26" t="s">
        <v>458</v>
      </c>
      <c r="L987" t="b">
        <v>1</v>
      </c>
      <c r="M987" s="20" t="s">
        <v>1119</v>
      </c>
      <c r="N987" s="26">
        <v>169</v>
      </c>
      <c r="O987" t="s">
        <v>375</v>
      </c>
      <c r="P987">
        <v>67.571111099999996</v>
      </c>
      <c r="Q987">
        <v>-162.9652778</v>
      </c>
      <c r="S987" t="s">
        <v>21</v>
      </c>
      <c r="T987" s="40">
        <v>0.64890000000000014</v>
      </c>
      <c r="U987" s="40">
        <v>0.29265833333333335</v>
      </c>
      <c r="V987">
        <v>457.27983000000012</v>
      </c>
      <c r="W987">
        <v>704.7</v>
      </c>
      <c r="X987">
        <v>125</v>
      </c>
      <c r="Y987">
        <v>294.97696200000007</v>
      </c>
      <c r="Z987">
        <v>454.58000000000004</v>
      </c>
      <c r="AA987">
        <v>10</v>
      </c>
      <c r="AI987">
        <v>190.846</v>
      </c>
      <c r="AJ987">
        <v>10</v>
      </c>
      <c r="AK987">
        <v>59.416999999999987</v>
      </c>
      <c r="AL987">
        <v>6</v>
      </c>
      <c r="AM987">
        <v>0</v>
      </c>
      <c r="AN987">
        <v>0</v>
      </c>
      <c r="AO987" s="30">
        <v>162.39566070000001</v>
      </c>
      <c r="AP987" s="30">
        <v>250.26299999999998</v>
      </c>
      <c r="AQ987" s="30">
        <v>16</v>
      </c>
      <c r="AR987">
        <v>914.65245270000014</v>
      </c>
      <c r="AS987" s="20">
        <v>1409.5429999999999</v>
      </c>
      <c r="AT987">
        <v>149</v>
      </c>
      <c r="AU987">
        <v>12</v>
      </c>
      <c r="AV987" t="s">
        <v>1510</v>
      </c>
    </row>
    <row r="988" spans="1:48" hidden="1" x14ac:dyDescent="0.25">
      <c r="A988" t="s">
        <v>554</v>
      </c>
      <c r="B988" t="s">
        <v>234</v>
      </c>
      <c r="C988" t="s">
        <v>234</v>
      </c>
      <c r="D988" t="s">
        <v>556</v>
      </c>
      <c r="E988" s="31" t="s">
        <v>557</v>
      </c>
      <c r="F988">
        <v>2006</v>
      </c>
      <c r="G988" t="s">
        <v>555</v>
      </c>
      <c r="H988">
        <v>13642</v>
      </c>
      <c r="I988">
        <v>332340</v>
      </c>
      <c r="J988" t="s">
        <v>233</v>
      </c>
      <c r="K988" s="26" t="s">
        <v>458</v>
      </c>
      <c r="L988" t="b">
        <v>1</v>
      </c>
      <c r="M988" s="20" t="s">
        <v>1116</v>
      </c>
      <c r="N988" s="26">
        <v>150</v>
      </c>
      <c r="O988" t="s">
        <v>375</v>
      </c>
      <c r="P988">
        <v>64.501111100000003</v>
      </c>
      <c r="Q988">
        <v>-165.4063889</v>
      </c>
      <c r="S988" t="s">
        <v>21</v>
      </c>
      <c r="T988" s="40">
        <v>0.26170000000000004</v>
      </c>
      <c r="U988" s="40">
        <v>0.16293333333333335</v>
      </c>
      <c r="V988">
        <v>2485.9155168000002</v>
      </c>
      <c r="W988">
        <v>9499.1039999999994</v>
      </c>
      <c r="X988">
        <v>1634</v>
      </c>
      <c r="Y988">
        <v>3211.3840314000004</v>
      </c>
      <c r="Z988">
        <v>12271.242</v>
      </c>
      <c r="AA988">
        <v>267</v>
      </c>
      <c r="AI988">
        <v>2947.8690000000001</v>
      </c>
      <c r="AJ988">
        <v>102</v>
      </c>
      <c r="AK988">
        <v>3335.5879999999997</v>
      </c>
      <c r="AL988">
        <v>59</v>
      </c>
      <c r="AM988">
        <v>0</v>
      </c>
      <c r="AN988">
        <v>0</v>
      </c>
      <c r="AO988" s="30">
        <v>1644.3806969000004</v>
      </c>
      <c r="AP988" s="30">
        <v>6283.4570000000003</v>
      </c>
      <c r="AQ988" s="30">
        <v>161</v>
      </c>
      <c r="AR988">
        <v>7341.6802451000003</v>
      </c>
      <c r="AS988" s="20">
        <v>28053.803</v>
      </c>
      <c r="AT988">
        <v>2032</v>
      </c>
      <c r="AU988">
        <v>12</v>
      </c>
      <c r="AV988" t="s">
        <v>1510</v>
      </c>
    </row>
    <row r="989" spans="1:48" hidden="1" x14ac:dyDescent="0.25">
      <c r="A989" t="s">
        <v>656</v>
      </c>
      <c r="B989" t="s">
        <v>81</v>
      </c>
      <c r="C989" t="s">
        <v>81</v>
      </c>
      <c r="D989" t="s">
        <v>657</v>
      </c>
      <c r="E989" s="31" t="s">
        <v>658</v>
      </c>
      <c r="F989">
        <v>2006</v>
      </c>
      <c r="G989" t="s">
        <v>563</v>
      </c>
      <c r="H989">
        <v>221</v>
      </c>
      <c r="I989">
        <v>331510</v>
      </c>
      <c r="J989" t="s">
        <v>50</v>
      </c>
      <c r="K989" s="26" t="s">
        <v>458</v>
      </c>
      <c r="L989" t="b">
        <v>1</v>
      </c>
      <c r="M989" s="20" t="s">
        <v>1119</v>
      </c>
      <c r="N989" s="26">
        <v>169</v>
      </c>
      <c r="O989" t="s">
        <v>375</v>
      </c>
      <c r="P989">
        <v>66.838333300000002</v>
      </c>
      <c r="Q989">
        <v>-161.03277779999999</v>
      </c>
      <c r="S989" t="s">
        <v>21</v>
      </c>
      <c r="T989" s="40">
        <v>0.52590000000000003</v>
      </c>
      <c r="U989" s="40">
        <v>0.21930833333333333</v>
      </c>
      <c r="V989">
        <v>503.17007609999996</v>
      </c>
      <c r="W989">
        <v>956.77899999999988</v>
      </c>
      <c r="X989">
        <v>201</v>
      </c>
      <c r="Y989">
        <v>296.25524700000005</v>
      </c>
      <c r="Z989">
        <v>563.33000000000004</v>
      </c>
      <c r="AA989">
        <v>11</v>
      </c>
      <c r="AI989">
        <v>308.16800000000001</v>
      </c>
      <c r="AJ989">
        <v>9</v>
      </c>
      <c r="AK989">
        <v>25.926000000000002</v>
      </c>
      <c r="AL989">
        <v>4</v>
      </c>
      <c r="AM989">
        <v>0</v>
      </c>
      <c r="AN989">
        <v>0</v>
      </c>
      <c r="AO989" s="30">
        <v>175.70003460000001</v>
      </c>
      <c r="AP989" s="30">
        <v>334.09399999999999</v>
      </c>
      <c r="AQ989" s="30">
        <v>13</v>
      </c>
      <c r="AR989">
        <v>975.1253577</v>
      </c>
      <c r="AS989" s="20">
        <v>1854.2029999999997</v>
      </c>
      <c r="AT989">
        <v>222</v>
      </c>
      <c r="AU989">
        <v>12</v>
      </c>
      <c r="AV989" t="s">
        <v>1510</v>
      </c>
    </row>
    <row r="990" spans="1:48" hidden="1" x14ac:dyDescent="0.25">
      <c r="A990" t="s">
        <v>417</v>
      </c>
      <c r="B990" t="s">
        <v>1151</v>
      </c>
      <c r="C990" t="s">
        <v>418</v>
      </c>
      <c r="D990" t="s">
        <v>419</v>
      </c>
      <c r="E990" s="31" t="s">
        <v>420</v>
      </c>
      <c r="F990">
        <v>2006</v>
      </c>
      <c r="G990" t="s">
        <v>380</v>
      </c>
      <c r="H990">
        <v>219</v>
      </c>
      <c r="I990">
        <v>331180</v>
      </c>
      <c r="J990" t="s">
        <v>30</v>
      </c>
      <c r="K990" s="26" t="s">
        <v>374</v>
      </c>
      <c r="L990" t="b">
        <v>1</v>
      </c>
      <c r="M990" s="20" t="s">
        <v>1116</v>
      </c>
      <c r="N990" s="26">
        <v>2</v>
      </c>
      <c r="O990" t="s">
        <v>375</v>
      </c>
      <c r="P990">
        <v>62.961666700000002</v>
      </c>
      <c r="Q990">
        <v>-141.93722220000001</v>
      </c>
      <c r="S990" t="s">
        <v>21</v>
      </c>
      <c r="T990" s="40">
        <v>0.56221666666666659</v>
      </c>
      <c r="U990" s="40">
        <v>0.22536666666666669</v>
      </c>
      <c r="V990">
        <v>211.28439663333327</v>
      </c>
      <c r="W990">
        <v>375.80599999999993</v>
      </c>
      <c r="X990">
        <v>99</v>
      </c>
      <c r="Y990">
        <v>350.13842009999996</v>
      </c>
      <c r="Z990">
        <v>622.78200000000004</v>
      </c>
      <c r="AA990">
        <v>36</v>
      </c>
      <c r="AI990">
        <v>63.17</v>
      </c>
      <c r="AJ990">
        <v>5</v>
      </c>
      <c r="AK990">
        <v>223.87800000000004</v>
      </c>
      <c r="AL990">
        <v>7</v>
      </c>
      <c r="AM990">
        <v>0</v>
      </c>
      <c r="AN990">
        <v>0</v>
      </c>
      <c r="AO990" s="30">
        <v>161.38316973333335</v>
      </c>
      <c r="AP990" s="30">
        <v>287.04800000000006</v>
      </c>
      <c r="AQ990" s="30">
        <v>12</v>
      </c>
      <c r="AR990">
        <v>722.80598646666658</v>
      </c>
      <c r="AS990" s="20">
        <v>1285.636</v>
      </c>
      <c r="AT990">
        <v>146</v>
      </c>
      <c r="AU990">
        <v>12</v>
      </c>
      <c r="AV990" t="s">
        <v>1510</v>
      </c>
    </row>
    <row r="991" spans="1:48" hidden="1" x14ac:dyDescent="0.25">
      <c r="A991" t="s">
        <v>954</v>
      </c>
      <c r="B991" t="s">
        <v>23</v>
      </c>
      <c r="C991" t="s">
        <v>23</v>
      </c>
      <c r="D991" t="s">
        <v>956</v>
      </c>
      <c r="E991" s="31" t="s">
        <v>957</v>
      </c>
      <c r="F991">
        <v>2006</v>
      </c>
      <c r="G991" t="s">
        <v>955</v>
      </c>
      <c r="H991">
        <v>192</v>
      </c>
      <c r="I991">
        <v>331020</v>
      </c>
      <c r="J991" t="s">
        <v>22</v>
      </c>
      <c r="K991" s="26" t="s">
        <v>458</v>
      </c>
      <c r="L991" t="b">
        <v>1</v>
      </c>
      <c r="M991" s="20" t="s">
        <v>1116</v>
      </c>
      <c r="N991" s="26">
        <v>412</v>
      </c>
      <c r="O991" t="s">
        <v>375</v>
      </c>
      <c r="P991">
        <v>60.909444399999998</v>
      </c>
      <c r="Q991">
        <v>-161.4313889</v>
      </c>
      <c r="S991" t="s">
        <v>21</v>
      </c>
      <c r="T991" s="40">
        <v>0.53000000000000014</v>
      </c>
      <c r="U991" s="40">
        <v>0.23697500000000002</v>
      </c>
      <c r="V991">
        <v>280.37583000000006</v>
      </c>
      <c r="W991">
        <v>529.01099999999997</v>
      </c>
      <c r="X991">
        <v>150</v>
      </c>
      <c r="Y991">
        <v>525.85805000000016</v>
      </c>
      <c r="Z991">
        <v>992.18500000000006</v>
      </c>
      <c r="AA991">
        <v>145</v>
      </c>
      <c r="AI991">
        <v>86.103000000000009</v>
      </c>
      <c r="AJ991">
        <v>2</v>
      </c>
      <c r="AK991">
        <v>73.841999999999999</v>
      </c>
      <c r="AL991">
        <v>26</v>
      </c>
      <c r="AM991">
        <v>10.349</v>
      </c>
      <c r="AN991">
        <v>2</v>
      </c>
      <c r="AO991" s="30">
        <v>84.770850000000024</v>
      </c>
      <c r="AP991" s="30">
        <v>159.94499999999999</v>
      </c>
      <c r="AQ991" s="30">
        <v>28</v>
      </c>
      <c r="AR991">
        <v>891.00473000000022</v>
      </c>
      <c r="AS991" s="20">
        <v>1691.49</v>
      </c>
      <c r="AT991">
        <v>298</v>
      </c>
      <c r="AU991">
        <v>12</v>
      </c>
      <c r="AV991" t="s">
        <v>1510</v>
      </c>
    </row>
    <row r="992" spans="1:48" hidden="1" x14ac:dyDescent="0.25">
      <c r="A992" t="s">
        <v>768</v>
      </c>
      <c r="B992" t="s">
        <v>239</v>
      </c>
      <c r="C992" t="s">
        <v>239</v>
      </c>
      <c r="D992" t="s">
        <v>769</v>
      </c>
      <c r="E992" s="31" t="s">
        <v>770</v>
      </c>
      <c r="F992">
        <v>2006</v>
      </c>
      <c r="G992" t="s">
        <v>759</v>
      </c>
      <c r="H992">
        <v>26616</v>
      </c>
      <c r="I992">
        <v>332380</v>
      </c>
      <c r="J992" t="s">
        <v>235</v>
      </c>
      <c r="K992" s="26" t="s">
        <v>458</v>
      </c>
      <c r="L992" t="b">
        <v>1</v>
      </c>
      <c r="M992" s="20" t="s">
        <v>1118</v>
      </c>
      <c r="N992" s="26">
        <v>254</v>
      </c>
      <c r="O992" t="s">
        <v>375</v>
      </c>
      <c r="P992">
        <v>70.217500000000001</v>
      </c>
      <c r="Q992">
        <v>-150.97638889999999</v>
      </c>
      <c r="S992" t="s">
        <v>21</v>
      </c>
      <c r="T992" s="40">
        <v>0.14999999999999997</v>
      </c>
      <c r="U992" s="40">
        <v>0.12280000000000002</v>
      </c>
      <c r="V992">
        <v>105.57884999999996</v>
      </c>
      <c r="W992">
        <v>703.85899999999992</v>
      </c>
      <c r="X992">
        <v>91</v>
      </c>
      <c r="Y992">
        <v>384.94439999999997</v>
      </c>
      <c r="Z992">
        <v>2566.2960000000003</v>
      </c>
      <c r="AA992">
        <v>44</v>
      </c>
      <c r="AI992">
        <v>54.844999999999992</v>
      </c>
      <c r="AJ992">
        <v>5</v>
      </c>
      <c r="AK992">
        <v>22.646000000000001</v>
      </c>
      <c r="AL992">
        <v>2</v>
      </c>
      <c r="AM992">
        <v>222.99100000000001</v>
      </c>
      <c r="AN992">
        <v>28</v>
      </c>
      <c r="AO992" s="30">
        <v>11.623649999999996</v>
      </c>
      <c r="AP992" s="30">
        <v>77.490999999999985</v>
      </c>
      <c r="AQ992" s="30">
        <v>7</v>
      </c>
      <c r="AR992">
        <v>502.14689999999996</v>
      </c>
      <c r="AS992" s="20">
        <v>3570.6369999999997</v>
      </c>
      <c r="AT992">
        <v>170</v>
      </c>
      <c r="AU992">
        <v>6</v>
      </c>
      <c r="AV992" t="s">
        <v>1510</v>
      </c>
    </row>
    <row r="993" spans="1:48" hidden="1" x14ac:dyDescent="0.25">
      <c r="A993" t="s">
        <v>659</v>
      </c>
      <c r="B993" t="s">
        <v>82</v>
      </c>
      <c r="C993" t="s">
        <v>82</v>
      </c>
      <c r="D993" t="s">
        <v>660</v>
      </c>
      <c r="E993" s="31" t="s">
        <v>661</v>
      </c>
      <c r="F993">
        <v>2006</v>
      </c>
      <c r="G993" t="s">
        <v>563</v>
      </c>
      <c r="H993">
        <v>221</v>
      </c>
      <c r="I993">
        <v>331520</v>
      </c>
      <c r="J993" t="s">
        <v>50</v>
      </c>
      <c r="K993" s="26" t="s">
        <v>458</v>
      </c>
      <c r="L993" t="b">
        <v>1</v>
      </c>
      <c r="M993" s="20" t="s">
        <v>1119</v>
      </c>
      <c r="N993" s="26">
        <v>169</v>
      </c>
      <c r="O993" t="s">
        <v>375</v>
      </c>
      <c r="P993">
        <v>64.7194444</v>
      </c>
      <c r="Q993">
        <v>-158.1030556</v>
      </c>
      <c r="S993" t="s">
        <v>21</v>
      </c>
      <c r="T993" s="40">
        <v>0.52329999999999999</v>
      </c>
      <c r="U993" s="40">
        <v>0.21895833333333334</v>
      </c>
      <c r="V993">
        <v>259.67820560000001</v>
      </c>
      <c r="W993">
        <v>496.23200000000003</v>
      </c>
      <c r="X993">
        <v>124</v>
      </c>
      <c r="Y993">
        <v>142.32765730000003</v>
      </c>
      <c r="Z993">
        <v>271.98100000000005</v>
      </c>
      <c r="AA993">
        <v>10</v>
      </c>
      <c r="AI993">
        <v>211.42499999999998</v>
      </c>
      <c r="AJ993">
        <v>19</v>
      </c>
      <c r="AK993">
        <v>41.475999999999999</v>
      </c>
      <c r="AL993">
        <v>5</v>
      </c>
      <c r="AM993">
        <v>0</v>
      </c>
      <c r="AN993">
        <v>0</v>
      </c>
      <c r="AO993" s="30">
        <v>132.34309329999999</v>
      </c>
      <c r="AP993" s="30">
        <v>252.90099999999998</v>
      </c>
      <c r="AQ993" s="30">
        <v>24</v>
      </c>
      <c r="AR993">
        <v>534.34895619999998</v>
      </c>
      <c r="AS993" s="20">
        <v>1021.114</v>
      </c>
      <c r="AT993">
        <v>156</v>
      </c>
      <c r="AU993">
        <v>12</v>
      </c>
      <c r="AV993" t="s">
        <v>1510</v>
      </c>
    </row>
    <row r="994" spans="1:48" hidden="1" x14ac:dyDescent="0.25">
      <c r="A994" t="s">
        <v>942</v>
      </c>
      <c r="B994" t="s">
        <v>244</v>
      </c>
      <c r="C994" s="19" t="s">
        <v>244</v>
      </c>
      <c r="D994" s="19" t="s">
        <v>944</v>
      </c>
      <c r="E994" s="21" t="s">
        <v>945</v>
      </c>
      <c r="F994" s="19">
        <v>2006</v>
      </c>
      <c r="G994" s="19" t="s">
        <v>943</v>
      </c>
      <c r="H994" s="19" t="s">
        <v>582</v>
      </c>
      <c r="I994" s="19">
        <v>332420</v>
      </c>
      <c r="J994" s="20" t="s">
        <v>243</v>
      </c>
      <c r="K994" s="19" t="s">
        <v>458</v>
      </c>
      <c r="L994" s="20" t="b">
        <v>1</v>
      </c>
      <c r="M994" s="20" t="s">
        <v>1118</v>
      </c>
      <c r="N994" s="19">
        <v>408</v>
      </c>
      <c r="O994" s="19" t="s">
        <v>375</v>
      </c>
      <c r="P994" s="20">
        <v>62.533611100000002</v>
      </c>
      <c r="Q994" s="20">
        <v>-164.84111110000001</v>
      </c>
      <c r="R994" s="19"/>
      <c r="S994" s="19" t="s">
        <v>21</v>
      </c>
      <c r="T994" s="37">
        <v>0.35000000000000003</v>
      </c>
      <c r="U994" s="37">
        <v>0.18216666666666667</v>
      </c>
      <c r="V994" s="20">
        <v>54.238800000000005</v>
      </c>
      <c r="W994" s="20">
        <v>154.96799999999999</v>
      </c>
      <c r="X994" s="20">
        <v>45</v>
      </c>
      <c r="Y994" s="20">
        <v>107.50075000000002</v>
      </c>
      <c r="Z994" s="20">
        <v>307.14500000000004</v>
      </c>
      <c r="AA994" s="20">
        <v>9</v>
      </c>
      <c r="AB994" s="20"/>
      <c r="AC994" s="20"/>
      <c r="AD994" s="20"/>
      <c r="AE994" s="20"/>
      <c r="AF994" s="20"/>
      <c r="AG994" s="20"/>
      <c r="AH994" s="20"/>
      <c r="AI994" s="20">
        <v>127.98499999999999</v>
      </c>
      <c r="AJ994" s="20">
        <v>5</v>
      </c>
      <c r="AK994" s="20">
        <v>32.606000000000002</v>
      </c>
      <c r="AL994" s="20">
        <v>4</v>
      </c>
      <c r="AM994" s="20">
        <v>4.4479999999999995</v>
      </c>
      <c r="AN994" s="20">
        <v>4</v>
      </c>
      <c r="AO994" s="30">
        <v>56.206849999999996</v>
      </c>
      <c r="AP994" s="30">
        <v>160.59099999999998</v>
      </c>
      <c r="AQ994" s="30">
        <v>9</v>
      </c>
      <c r="AR994" s="20">
        <v>217.94640000000001</v>
      </c>
      <c r="AS994" s="20">
        <v>627.15200000000004</v>
      </c>
      <c r="AT994" s="20">
        <v>64</v>
      </c>
      <c r="AU994">
        <v>12</v>
      </c>
      <c r="AV994" t="s">
        <v>1510</v>
      </c>
    </row>
    <row r="995" spans="1:48" hidden="1" x14ac:dyDescent="0.25">
      <c r="A995" t="s">
        <v>613</v>
      </c>
      <c r="B995" t="s">
        <v>83</v>
      </c>
      <c r="C995" t="s">
        <v>83</v>
      </c>
      <c r="D995" t="s">
        <v>614</v>
      </c>
      <c r="E995" s="31" t="s">
        <v>615</v>
      </c>
      <c r="F995">
        <v>2006</v>
      </c>
      <c r="G995" t="s">
        <v>563</v>
      </c>
      <c r="H995">
        <v>221</v>
      </c>
      <c r="I995">
        <v>331530</v>
      </c>
      <c r="J995" t="s">
        <v>50</v>
      </c>
      <c r="K995" s="26" t="s">
        <v>458</v>
      </c>
      <c r="L995" t="b">
        <v>1</v>
      </c>
      <c r="M995" s="20" t="s">
        <v>1119</v>
      </c>
      <c r="N995" s="26">
        <v>169</v>
      </c>
      <c r="O995" t="s">
        <v>375</v>
      </c>
      <c r="P995">
        <v>60.896944400000002</v>
      </c>
      <c r="Q995">
        <v>-162.4594444</v>
      </c>
      <c r="S995" t="s">
        <v>21</v>
      </c>
      <c r="T995" s="40">
        <v>0.4743</v>
      </c>
      <c r="U995" s="40">
        <v>0.19539999999999999</v>
      </c>
      <c r="V995">
        <v>195.41776589999998</v>
      </c>
      <c r="W995">
        <v>412.01299999999998</v>
      </c>
      <c r="X995">
        <v>134</v>
      </c>
      <c r="Y995">
        <v>139.4072046</v>
      </c>
      <c r="Z995">
        <v>293.92200000000003</v>
      </c>
      <c r="AA995">
        <v>15</v>
      </c>
      <c r="AI995">
        <v>48.098000000000006</v>
      </c>
      <c r="AJ995">
        <v>10</v>
      </c>
      <c r="AK995">
        <v>8.1749999999999989</v>
      </c>
      <c r="AL995">
        <v>4</v>
      </c>
      <c r="AM995">
        <v>23.757000000000001</v>
      </c>
      <c r="AN995">
        <v>0</v>
      </c>
      <c r="AO995" s="30">
        <v>26.690283900000001</v>
      </c>
      <c r="AP995" s="30">
        <v>56.273000000000003</v>
      </c>
      <c r="AQ995" s="30">
        <v>14</v>
      </c>
      <c r="AR995">
        <v>361.5152544</v>
      </c>
      <c r="AS995" s="20">
        <v>785.96500000000003</v>
      </c>
      <c r="AT995">
        <v>162</v>
      </c>
      <c r="AU995">
        <v>12</v>
      </c>
      <c r="AV995" t="s">
        <v>1510</v>
      </c>
    </row>
    <row r="996" spans="1:48" hidden="1" x14ac:dyDescent="0.25">
      <c r="A996" t="s">
        <v>613</v>
      </c>
      <c r="B996" t="s">
        <v>83</v>
      </c>
      <c r="C996" s="19" t="s">
        <v>83</v>
      </c>
      <c r="D996" s="19" t="s">
        <v>662</v>
      </c>
      <c r="E996" s="21" t="s">
        <v>663</v>
      </c>
      <c r="F996" s="19">
        <v>2006</v>
      </c>
      <c r="G996" s="19" t="s">
        <v>563</v>
      </c>
      <c r="H996" s="19">
        <v>221</v>
      </c>
      <c r="I996" s="19">
        <v>331530</v>
      </c>
      <c r="J996" s="20" t="s">
        <v>50</v>
      </c>
      <c r="K996" s="19" t="s">
        <v>458</v>
      </c>
      <c r="L996" s="20" t="b">
        <v>1</v>
      </c>
      <c r="M996" s="20" t="s">
        <v>1119</v>
      </c>
      <c r="N996" s="19">
        <v>169</v>
      </c>
      <c r="O996" s="19" t="s">
        <v>375</v>
      </c>
      <c r="P996" s="20">
        <v>60.896944400000002</v>
      </c>
      <c r="Q996" s="20">
        <v>-162.4594444</v>
      </c>
      <c r="R996" s="19"/>
      <c r="S996" s="19" t="s">
        <v>21</v>
      </c>
      <c r="T996" s="37">
        <v>0.4743</v>
      </c>
      <c r="U996" s="37">
        <v>0.2679333333333333</v>
      </c>
      <c r="V996" s="20">
        <v>72.112572</v>
      </c>
      <c r="W996" s="20">
        <v>152.04</v>
      </c>
      <c r="X996" s="20">
        <v>129</v>
      </c>
      <c r="Y996" s="20">
        <v>59.670734399999994</v>
      </c>
      <c r="Z996" s="20">
        <v>125.80799999999999</v>
      </c>
      <c r="AA996" s="20">
        <v>15</v>
      </c>
      <c r="AB996" s="20"/>
      <c r="AC996" s="20"/>
      <c r="AD996" s="20"/>
      <c r="AE996" s="20"/>
      <c r="AF996" s="20"/>
      <c r="AG996" s="20"/>
      <c r="AH996" s="20"/>
      <c r="AI996" s="20">
        <v>20.861000000000001</v>
      </c>
      <c r="AJ996" s="20">
        <v>10</v>
      </c>
      <c r="AK996" s="20">
        <v>3.512</v>
      </c>
      <c r="AL996" s="20">
        <v>4</v>
      </c>
      <c r="AM996" s="20">
        <v>0</v>
      </c>
      <c r="AN996" s="20">
        <v>0</v>
      </c>
      <c r="AO996" s="30">
        <v>11.560113900000001</v>
      </c>
      <c r="AP996" s="30">
        <v>24.373000000000001</v>
      </c>
      <c r="AQ996" s="30">
        <v>14</v>
      </c>
      <c r="AR996" s="20">
        <v>143.34342029999999</v>
      </c>
      <c r="AS996" s="20">
        <v>302.221</v>
      </c>
      <c r="AT996" s="20">
        <v>158</v>
      </c>
      <c r="AU996">
        <v>12</v>
      </c>
      <c r="AV996" t="s">
        <v>1510</v>
      </c>
    </row>
    <row r="997" spans="1:48" hidden="1" x14ac:dyDescent="0.25">
      <c r="A997" t="s">
        <v>664</v>
      </c>
      <c r="B997" t="s">
        <v>84</v>
      </c>
      <c r="C997" s="19" t="s">
        <v>84</v>
      </c>
      <c r="D997" t="s">
        <v>665</v>
      </c>
      <c r="E997" t="s">
        <v>666</v>
      </c>
      <c r="F997" s="19">
        <v>2006</v>
      </c>
      <c r="G997" s="19" t="s">
        <v>563</v>
      </c>
      <c r="H997" s="19">
        <v>221</v>
      </c>
      <c r="I997" s="19">
        <v>331540</v>
      </c>
      <c r="J997" t="s">
        <v>50</v>
      </c>
      <c r="K997" s="19" t="s">
        <v>458</v>
      </c>
      <c r="L997" s="20" t="b">
        <v>1</v>
      </c>
      <c r="M997" s="20" t="s">
        <v>1119</v>
      </c>
      <c r="N997" s="19">
        <v>169</v>
      </c>
      <c r="O997" s="19" t="s">
        <v>375</v>
      </c>
      <c r="P997" s="20">
        <v>57.2027778</v>
      </c>
      <c r="Q997" s="20">
        <v>-153.3038889</v>
      </c>
      <c r="R997" s="19"/>
      <c r="S997" s="19" t="s">
        <v>21</v>
      </c>
      <c r="T997" s="37">
        <v>0.54030000000000011</v>
      </c>
      <c r="U997" s="37">
        <v>0.2209083333333334</v>
      </c>
      <c r="V997" s="20">
        <v>184.49245890000006</v>
      </c>
      <c r="W997" s="20">
        <v>341.46300000000002</v>
      </c>
      <c r="X997" s="20">
        <v>106</v>
      </c>
      <c r="Y997" s="20">
        <v>109.32430200000003</v>
      </c>
      <c r="Z997" s="20">
        <v>202.34</v>
      </c>
      <c r="AA997" s="20">
        <v>14</v>
      </c>
      <c r="AB997" s="20"/>
      <c r="AC997" s="20"/>
      <c r="AD997" s="20"/>
      <c r="AE997" s="20"/>
      <c r="AF997" s="20"/>
      <c r="AG997" s="20"/>
      <c r="AH997" s="20"/>
      <c r="AI997" s="20">
        <v>138.75700000000001</v>
      </c>
      <c r="AJ997" s="20">
        <v>12</v>
      </c>
      <c r="AK997" s="20">
        <v>4.8920000000000003</v>
      </c>
      <c r="AL997" s="20">
        <v>2</v>
      </c>
      <c r="AM997" s="20">
        <v>0</v>
      </c>
      <c r="AN997" s="20">
        <v>0</v>
      </c>
      <c r="AO997" s="30">
        <v>77.613554700000023</v>
      </c>
      <c r="AP997" s="30">
        <v>143.649</v>
      </c>
      <c r="AQ997" s="30">
        <v>14</v>
      </c>
      <c r="AR997" s="20">
        <v>371.43031560000009</v>
      </c>
      <c r="AS997" s="20">
        <v>687.452</v>
      </c>
      <c r="AT997" s="20">
        <v>133</v>
      </c>
      <c r="AU997">
        <v>12</v>
      </c>
      <c r="AV997" t="s">
        <v>1510</v>
      </c>
    </row>
    <row r="998" spans="1:48" hidden="1" x14ac:dyDescent="0.25">
      <c r="A998" t="s">
        <v>883</v>
      </c>
      <c r="B998" t="s">
        <v>248</v>
      </c>
      <c r="C998" t="s">
        <v>248</v>
      </c>
      <c r="D998" t="s">
        <v>885</v>
      </c>
      <c r="E998" s="31" t="s">
        <v>886</v>
      </c>
      <c r="F998">
        <v>2006</v>
      </c>
      <c r="G998" t="s">
        <v>884</v>
      </c>
      <c r="H998">
        <v>14234</v>
      </c>
      <c r="I998">
        <v>332440</v>
      </c>
      <c r="J998" t="s">
        <v>247</v>
      </c>
      <c r="K998" s="26" t="s">
        <v>458</v>
      </c>
      <c r="L998" t="b">
        <v>1</v>
      </c>
      <c r="M998" s="20" t="s">
        <v>1118</v>
      </c>
      <c r="N998" s="26">
        <v>357</v>
      </c>
      <c r="O998" t="s">
        <v>375</v>
      </c>
      <c r="P998">
        <v>57.923611100000002</v>
      </c>
      <c r="Q998">
        <v>-152.50222220000001</v>
      </c>
      <c r="S998" t="s">
        <v>21</v>
      </c>
      <c r="T998" s="40">
        <v>0.37576666666666664</v>
      </c>
      <c r="U998" s="40">
        <v>0.20928333333333329</v>
      </c>
      <c r="V998">
        <v>113.55931703333333</v>
      </c>
      <c r="W998">
        <v>302.20699999999999</v>
      </c>
      <c r="X998">
        <v>81</v>
      </c>
      <c r="Y998">
        <v>90.364367999999999</v>
      </c>
      <c r="Z998">
        <v>240.48000000000002</v>
      </c>
      <c r="AA998">
        <v>9</v>
      </c>
      <c r="AI998">
        <v>105.22100000000002</v>
      </c>
      <c r="AJ998">
        <v>6</v>
      </c>
      <c r="AK998">
        <v>2.2459999999999996</v>
      </c>
      <c r="AL998">
        <v>1</v>
      </c>
      <c r="AM998">
        <v>2.88</v>
      </c>
      <c r="AN998">
        <v>0</v>
      </c>
      <c r="AO998" s="30">
        <v>40.382516366666671</v>
      </c>
      <c r="AP998" s="30">
        <v>107.46700000000001</v>
      </c>
      <c r="AQ998" s="30">
        <v>7</v>
      </c>
      <c r="AR998">
        <v>244.30620140000002</v>
      </c>
      <c r="AS998" s="20">
        <v>653.03399999999999</v>
      </c>
      <c r="AT998">
        <v>95</v>
      </c>
      <c r="AU998">
        <v>6</v>
      </c>
      <c r="AV998" t="s">
        <v>1510</v>
      </c>
    </row>
    <row r="999" spans="1:48" hidden="1" x14ac:dyDescent="0.25">
      <c r="A999" t="s">
        <v>1027</v>
      </c>
      <c r="B999" t="s">
        <v>250</v>
      </c>
      <c r="C999" s="19" t="s">
        <v>250</v>
      </c>
      <c r="D999" t="s">
        <v>1029</v>
      </c>
      <c r="E999" s="21" t="s">
        <v>1030</v>
      </c>
      <c r="F999" s="19">
        <v>2006</v>
      </c>
      <c r="G999" s="19" t="s">
        <v>1028</v>
      </c>
      <c r="H999" s="19">
        <v>14633</v>
      </c>
      <c r="I999" s="19">
        <v>332450</v>
      </c>
      <c r="J999" t="s">
        <v>249</v>
      </c>
      <c r="K999" s="19" t="s">
        <v>458</v>
      </c>
      <c r="L999" s="20" t="b">
        <v>1</v>
      </c>
      <c r="M999" s="20" t="s">
        <v>1116</v>
      </c>
      <c r="N999" s="19">
        <v>662</v>
      </c>
      <c r="O999" s="19" t="s">
        <v>375</v>
      </c>
      <c r="P999" s="20">
        <v>59.787222200000002</v>
      </c>
      <c r="Q999" s="20">
        <v>-154.10611109999999</v>
      </c>
      <c r="R999" s="19"/>
      <c r="S999" s="19" t="s">
        <v>21</v>
      </c>
      <c r="T999" s="37">
        <v>0.59999999999999987</v>
      </c>
      <c r="U999" s="37">
        <v>0.24021666666666663</v>
      </c>
      <c r="V999" s="20">
        <v>52.197599999999994</v>
      </c>
      <c r="W999" s="20">
        <v>86.996000000000009</v>
      </c>
      <c r="X999" s="20">
        <v>30</v>
      </c>
      <c r="Y999" s="20">
        <v>63.527999999999992</v>
      </c>
      <c r="Z999" s="20">
        <v>105.88000000000001</v>
      </c>
      <c r="AA999" s="20">
        <v>8</v>
      </c>
      <c r="AB999" s="20"/>
      <c r="AC999" s="20"/>
      <c r="AD999" s="20"/>
      <c r="AE999" s="20"/>
      <c r="AF999" s="20"/>
      <c r="AG999" s="20"/>
      <c r="AH999" s="20"/>
      <c r="AI999" s="20">
        <v>35.450999999999993</v>
      </c>
      <c r="AJ999" s="20">
        <v>6</v>
      </c>
      <c r="AK999" s="20">
        <v>9.1479999999999997</v>
      </c>
      <c r="AL999" s="20">
        <v>1</v>
      </c>
      <c r="AM999" s="20">
        <v>0</v>
      </c>
      <c r="AN999" s="20">
        <v>0</v>
      </c>
      <c r="AO999" s="30">
        <v>26.759399999999989</v>
      </c>
      <c r="AP999" s="30">
        <v>44.59899999999999</v>
      </c>
      <c r="AQ999" s="30">
        <v>7</v>
      </c>
      <c r="AR999" s="20">
        <v>142.48499999999996</v>
      </c>
      <c r="AS999" s="20">
        <v>237.47500000000002</v>
      </c>
      <c r="AT999" s="20">
        <v>42</v>
      </c>
      <c r="AU999">
        <v>12</v>
      </c>
      <c r="AV999" t="s">
        <v>1510</v>
      </c>
    </row>
    <row r="1000" spans="1:48" hidden="1" x14ac:dyDescent="0.25">
      <c r="A1000" t="s">
        <v>967</v>
      </c>
      <c r="B1000" t="s">
        <v>256</v>
      </c>
      <c r="C1000" s="19" t="s">
        <v>256</v>
      </c>
      <c r="D1000" t="s">
        <v>969</v>
      </c>
      <c r="E1000" t="s">
        <v>970</v>
      </c>
      <c r="F1000" s="19">
        <v>2006</v>
      </c>
      <c r="G1000" s="19" t="s">
        <v>968</v>
      </c>
      <c r="H1000" s="19" t="s">
        <v>582</v>
      </c>
      <c r="I1000" s="19">
        <v>332480</v>
      </c>
      <c r="J1000" t="s">
        <v>255</v>
      </c>
      <c r="K1000" s="19" t="s">
        <v>458</v>
      </c>
      <c r="L1000" s="20" t="b">
        <v>1</v>
      </c>
      <c r="M1000" s="20" t="s">
        <v>1118</v>
      </c>
      <c r="N1000" s="19">
        <v>425</v>
      </c>
      <c r="O1000" s="19" t="s">
        <v>375</v>
      </c>
      <c r="P1000" s="20">
        <v>57.564166700000001</v>
      </c>
      <c r="Q1000" s="20">
        <v>-157.5791667</v>
      </c>
      <c r="R1000" s="19"/>
      <c r="S1000" s="19" t="s">
        <v>21</v>
      </c>
      <c r="T1000" s="37">
        <v>0.35000000000000003</v>
      </c>
      <c r="U1000" s="37">
        <v>0.14146666666666671</v>
      </c>
      <c r="V1000" s="20">
        <v>46.508700000000005</v>
      </c>
      <c r="W1000" s="20">
        <v>132.88200000000001</v>
      </c>
      <c r="X1000" s="20">
        <v>48</v>
      </c>
      <c r="Y1000" s="20">
        <v>43.772750000000002</v>
      </c>
      <c r="Z1000" s="20">
        <v>125.065</v>
      </c>
      <c r="AA1000" s="20">
        <v>19</v>
      </c>
      <c r="AB1000" s="20"/>
      <c r="AC1000" s="20"/>
      <c r="AD1000" s="20"/>
      <c r="AE1000" s="20"/>
      <c r="AF1000" s="20"/>
      <c r="AG1000" s="20"/>
      <c r="AH1000" s="20"/>
      <c r="AI1000" s="20">
        <v>54.781999999999996</v>
      </c>
      <c r="AJ1000" s="20">
        <v>8</v>
      </c>
      <c r="AK1000" s="20">
        <v>46.778999999999996</v>
      </c>
      <c r="AL1000" s="20">
        <v>4</v>
      </c>
      <c r="AM1000" s="20">
        <v>0</v>
      </c>
      <c r="AN1000" s="20">
        <v>0</v>
      </c>
      <c r="AO1000" s="30">
        <v>35.546350000000004</v>
      </c>
      <c r="AP1000" s="30">
        <v>101.56099999999999</v>
      </c>
      <c r="AQ1000" s="30">
        <v>12</v>
      </c>
      <c r="AR1000" s="20">
        <v>125.82780000000001</v>
      </c>
      <c r="AS1000" s="20">
        <v>359.50800000000004</v>
      </c>
      <c r="AT1000" s="20">
        <v>76</v>
      </c>
      <c r="AU1000">
        <v>12</v>
      </c>
      <c r="AV1000" t="s">
        <v>1510</v>
      </c>
    </row>
    <row r="1001" spans="1:48" hidden="1" x14ac:dyDescent="0.25">
      <c r="A1001" t="s">
        <v>1007</v>
      </c>
      <c r="B1001" t="s">
        <v>25</v>
      </c>
      <c r="C1001" s="19" t="s">
        <v>25</v>
      </c>
      <c r="D1001" t="s">
        <v>1009</v>
      </c>
      <c r="E1001" s="21" t="s">
        <v>1010</v>
      </c>
      <c r="F1001" s="19">
        <v>2006</v>
      </c>
      <c r="G1001" s="19" t="s">
        <v>1008</v>
      </c>
      <c r="H1001" s="19" t="s">
        <v>582</v>
      </c>
      <c r="I1001" s="19">
        <v>331030</v>
      </c>
      <c r="J1001" t="s">
        <v>24</v>
      </c>
      <c r="K1001" s="19" t="s">
        <v>458</v>
      </c>
      <c r="L1001" s="20" t="b">
        <v>1</v>
      </c>
      <c r="M1001" s="20" t="s">
        <v>1118</v>
      </c>
      <c r="N1001" s="19">
        <v>635</v>
      </c>
      <c r="O1001" s="19" t="s">
        <v>375</v>
      </c>
      <c r="P1001" s="20">
        <v>60.912222200000002</v>
      </c>
      <c r="Q1001" s="20">
        <v>-161.2138889</v>
      </c>
      <c r="R1001" s="19"/>
      <c r="S1001" s="19" t="s">
        <v>21</v>
      </c>
      <c r="T1001" s="37">
        <v>0.44500000000000006</v>
      </c>
      <c r="U1001" s="37">
        <v>0.25570833333333337</v>
      </c>
      <c r="V1001" s="20">
        <v>122.11957000000001</v>
      </c>
      <c r="W1001" s="20">
        <v>274.42599999999999</v>
      </c>
      <c r="X1001" s="20">
        <v>81</v>
      </c>
      <c r="Y1001" s="20">
        <v>111.29583500000003</v>
      </c>
      <c r="Z1001" s="20">
        <v>250.10300000000001</v>
      </c>
      <c r="AA1001" s="20">
        <v>20</v>
      </c>
      <c r="AB1001" s="20"/>
      <c r="AC1001" s="20"/>
      <c r="AD1001" s="20"/>
      <c r="AE1001" s="20"/>
      <c r="AF1001" s="20"/>
      <c r="AG1001" s="20"/>
      <c r="AH1001" s="20"/>
      <c r="AI1001" s="20">
        <v>97.98299999999999</v>
      </c>
      <c r="AJ1001" s="20">
        <v>14</v>
      </c>
      <c r="AK1001" s="20">
        <v>32</v>
      </c>
      <c r="AL1001" s="20">
        <v>4</v>
      </c>
      <c r="AM1001" s="20">
        <v>56.855000000000004</v>
      </c>
      <c r="AN1001" s="20">
        <v>0</v>
      </c>
      <c r="AO1001" s="30">
        <v>57.842435000000009</v>
      </c>
      <c r="AP1001" s="30">
        <v>129.983</v>
      </c>
      <c r="AQ1001" s="30">
        <v>18</v>
      </c>
      <c r="AR1001" s="20">
        <v>291.25784000000004</v>
      </c>
      <c r="AS1001" s="20">
        <v>711.36699999999996</v>
      </c>
      <c r="AT1001" s="20">
        <v>114</v>
      </c>
      <c r="AU1001">
        <v>12</v>
      </c>
      <c r="AV1001" t="s">
        <v>1510</v>
      </c>
    </row>
    <row r="1002" spans="1:48" hidden="1" x14ac:dyDescent="0.25">
      <c r="A1002" t="s">
        <v>667</v>
      </c>
      <c r="B1002" t="s">
        <v>85</v>
      </c>
      <c r="C1002" t="s">
        <v>85</v>
      </c>
      <c r="D1002" t="s">
        <v>668</v>
      </c>
      <c r="E1002" s="31" t="s">
        <v>669</v>
      </c>
      <c r="F1002">
        <v>2006</v>
      </c>
      <c r="G1002" t="s">
        <v>563</v>
      </c>
      <c r="H1002">
        <v>221</v>
      </c>
      <c r="I1002">
        <v>331550</v>
      </c>
      <c r="J1002" t="s">
        <v>50</v>
      </c>
      <c r="K1002" s="26" t="s">
        <v>458</v>
      </c>
      <c r="L1002" t="b">
        <v>1</v>
      </c>
      <c r="M1002" s="20" t="s">
        <v>1119</v>
      </c>
      <c r="N1002" s="26">
        <v>169</v>
      </c>
      <c r="O1002" t="s">
        <v>375</v>
      </c>
      <c r="P1002">
        <v>61.938888900000002</v>
      </c>
      <c r="Q1002">
        <v>-162.875</v>
      </c>
      <c r="S1002" t="s">
        <v>21</v>
      </c>
      <c r="T1002" s="40">
        <v>0.47789999999999999</v>
      </c>
      <c r="U1002" s="40">
        <v>0.21394999999999995</v>
      </c>
      <c r="V1002">
        <v>349.50021750000002</v>
      </c>
      <c r="W1002">
        <v>731.32500000000005</v>
      </c>
      <c r="X1002">
        <v>152</v>
      </c>
      <c r="Y1002">
        <v>316.80325529999999</v>
      </c>
      <c r="Z1002">
        <v>662.90700000000004</v>
      </c>
      <c r="AA1002">
        <v>10</v>
      </c>
      <c r="AI1002">
        <v>214.14500000000001</v>
      </c>
      <c r="AJ1002">
        <v>13</v>
      </c>
      <c r="AK1002">
        <v>43.656000000000006</v>
      </c>
      <c r="AL1002">
        <v>4</v>
      </c>
      <c r="AM1002">
        <v>0</v>
      </c>
      <c r="AN1002">
        <v>0</v>
      </c>
      <c r="AO1002" s="30">
        <v>123.20309790000002</v>
      </c>
      <c r="AP1002" s="30">
        <v>257.80100000000004</v>
      </c>
      <c r="AQ1002" s="30">
        <v>17</v>
      </c>
      <c r="AR1002">
        <v>789.50657070000011</v>
      </c>
      <c r="AS1002" s="20">
        <v>1652.0329999999999</v>
      </c>
      <c r="AT1002">
        <v>176</v>
      </c>
      <c r="AU1002">
        <v>12</v>
      </c>
      <c r="AV1002" t="s">
        <v>1510</v>
      </c>
    </row>
    <row r="1003" spans="1:48" hidden="1" x14ac:dyDescent="0.25">
      <c r="A1003" t="s">
        <v>676</v>
      </c>
      <c r="B1003" t="s">
        <v>86</v>
      </c>
      <c r="C1003" t="s">
        <v>86</v>
      </c>
      <c r="D1003" t="s">
        <v>677</v>
      </c>
      <c r="E1003" s="31" t="s">
        <v>678</v>
      </c>
      <c r="F1003">
        <v>2006</v>
      </c>
      <c r="G1003" t="s">
        <v>563</v>
      </c>
      <c r="H1003">
        <v>221</v>
      </c>
      <c r="I1003">
        <v>331560</v>
      </c>
      <c r="J1003" t="s">
        <v>50</v>
      </c>
      <c r="K1003" s="26" t="s">
        <v>458</v>
      </c>
      <c r="L1003" t="b">
        <v>1</v>
      </c>
      <c r="M1003" s="20" t="s">
        <v>1119</v>
      </c>
      <c r="N1003" s="26">
        <v>169</v>
      </c>
      <c r="O1003" t="s">
        <v>375</v>
      </c>
      <c r="P1003">
        <v>62.032777799999998</v>
      </c>
      <c r="Q1003">
        <v>-163.28777779999999</v>
      </c>
      <c r="S1003" t="s">
        <v>21</v>
      </c>
      <c r="T1003" s="40">
        <v>0.47639999999999999</v>
      </c>
      <c r="U1003" s="40">
        <v>0.21375833333333336</v>
      </c>
      <c r="V1003">
        <v>52.555495199999996</v>
      </c>
      <c r="W1003">
        <v>110.318</v>
      </c>
      <c r="X1003">
        <v>39</v>
      </c>
      <c r="Y1003">
        <v>72.022628400000002</v>
      </c>
      <c r="Z1003">
        <v>151.18100000000001</v>
      </c>
      <c r="AA1003">
        <v>3</v>
      </c>
      <c r="AI1003">
        <v>43.658000000000001</v>
      </c>
      <c r="AJ1003">
        <v>4</v>
      </c>
      <c r="AK1003">
        <v>0</v>
      </c>
      <c r="AL1003">
        <v>0</v>
      </c>
      <c r="AM1003">
        <v>0</v>
      </c>
      <c r="AN1003">
        <v>0</v>
      </c>
      <c r="AO1003" s="30">
        <v>20.798671200000001</v>
      </c>
      <c r="AP1003" s="30">
        <v>43.658000000000001</v>
      </c>
      <c r="AQ1003" s="30">
        <v>4</v>
      </c>
      <c r="AR1003">
        <v>145.3767948</v>
      </c>
      <c r="AS1003" s="20">
        <v>305.15699999999998</v>
      </c>
      <c r="AT1003">
        <v>46</v>
      </c>
      <c r="AU1003">
        <v>12</v>
      </c>
      <c r="AV1003" t="s">
        <v>1510</v>
      </c>
    </row>
    <row r="1004" spans="1:48" hidden="1" x14ac:dyDescent="0.25">
      <c r="A1004" t="s">
        <v>1091</v>
      </c>
      <c r="B1004" t="s">
        <v>1094</v>
      </c>
      <c r="C1004" t="s">
        <v>1094</v>
      </c>
      <c r="D1004" t="s">
        <v>1095</v>
      </c>
      <c r="E1004" s="31" t="s">
        <v>1096</v>
      </c>
      <c r="F1004">
        <v>2006</v>
      </c>
      <c r="G1004" t="s">
        <v>1109</v>
      </c>
      <c r="H1004" t="s">
        <v>582</v>
      </c>
      <c r="I1004">
        <v>332490</v>
      </c>
      <c r="J1004" t="s">
        <v>1110</v>
      </c>
      <c r="K1004" s="26" t="s">
        <v>366</v>
      </c>
      <c r="L1004" t="b">
        <v>0</v>
      </c>
      <c r="M1004" s="20" t="s">
        <v>366</v>
      </c>
      <c r="O1004" t="s">
        <v>489</v>
      </c>
      <c r="P1004">
        <v>59.013055600000001</v>
      </c>
      <c r="Q1004">
        <v>-161.81638889999999</v>
      </c>
      <c r="S1004" t="s">
        <v>21</v>
      </c>
      <c r="T1004" s="40">
        <v>0.5</v>
      </c>
      <c r="U1004" s="40">
        <v>0.14470000000000005</v>
      </c>
      <c r="V1004">
        <v>27.148</v>
      </c>
      <c r="W1004">
        <v>54.295999999999999</v>
      </c>
      <c r="X1004">
        <v>26</v>
      </c>
      <c r="Y1004">
        <v>5.7150000000000007</v>
      </c>
      <c r="Z1004">
        <v>11.430000000000001</v>
      </c>
      <c r="AA1004">
        <v>6</v>
      </c>
      <c r="AI1004">
        <v>10.072000000000001</v>
      </c>
      <c r="AJ1004">
        <v>4</v>
      </c>
      <c r="AK1004">
        <v>59.081999999999987</v>
      </c>
      <c r="AL1004">
        <v>5</v>
      </c>
      <c r="AM1004">
        <v>9.3360000000000003</v>
      </c>
      <c r="AN1004">
        <v>4</v>
      </c>
      <c r="AO1004" s="30">
        <v>34.576999999999991</v>
      </c>
      <c r="AP1004" s="30">
        <v>69.153999999999982</v>
      </c>
      <c r="AQ1004" s="30">
        <v>9</v>
      </c>
      <c r="AR1004">
        <v>67.44</v>
      </c>
      <c r="AS1004" s="20">
        <v>144.21600000000001</v>
      </c>
      <c r="AT1004">
        <v>45</v>
      </c>
      <c r="AU1004">
        <v>12</v>
      </c>
      <c r="AV1004" t="s">
        <v>1510</v>
      </c>
    </row>
    <row r="1005" spans="1:48" hidden="1" x14ac:dyDescent="0.25">
      <c r="A1005" t="s">
        <v>771</v>
      </c>
      <c r="B1005" t="s">
        <v>240</v>
      </c>
      <c r="C1005" t="s">
        <v>240</v>
      </c>
      <c r="D1005" t="s">
        <v>772</v>
      </c>
      <c r="E1005" s="31" t="s">
        <v>773</v>
      </c>
      <c r="F1005">
        <v>2006</v>
      </c>
      <c r="G1005" t="s">
        <v>759</v>
      </c>
      <c r="H1005">
        <v>26616</v>
      </c>
      <c r="I1005">
        <v>332390</v>
      </c>
      <c r="J1005" t="s">
        <v>235</v>
      </c>
      <c r="K1005" s="26" t="s">
        <v>458</v>
      </c>
      <c r="L1005" t="b">
        <v>1</v>
      </c>
      <c r="M1005" s="20" t="s">
        <v>1118</v>
      </c>
      <c r="N1005" s="26">
        <v>254</v>
      </c>
      <c r="O1005" t="s">
        <v>375</v>
      </c>
      <c r="P1005">
        <v>68.348611099999999</v>
      </c>
      <c r="Q1005">
        <v>-166.73472219999999</v>
      </c>
      <c r="S1005" t="s">
        <v>21</v>
      </c>
      <c r="T1005" s="40">
        <v>0.14999999999999997</v>
      </c>
      <c r="U1005" s="40">
        <v>0.12280000000000002</v>
      </c>
      <c r="V1005">
        <v>189.01379999999992</v>
      </c>
      <c r="W1005">
        <v>1260.0919999999996</v>
      </c>
      <c r="X1005">
        <v>158</v>
      </c>
      <c r="Y1005">
        <v>582.78014999999982</v>
      </c>
      <c r="Z1005">
        <v>3885.2009999999996</v>
      </c>
      <c r="AA1005">
        <v>51</v>
      </c>
      <c r="AI1005">
        <v>21.222999999999999</v>
      </c>
      <c r="AJ1005">
        <v>3</v>
      </c>
      <c r="AK1005">
        <v>73.795000000000002</v>
      </c>
      <c r="AL1005">
        <v>7</v>
      </c>
      <c r="AM1005">
        <v>403.62900000000002</v>
      </c>
      <c r="AN1005">
        <v>39</v>
      </c>
      <c r="AO1005" s="30">
        <v>14.252699999999997</v>
      </c>
      <c r="AP1005" s="30">
        <v>95.018000000000001</v>
      </c>
      <c r="AQ1005" s="30">
        <v>10</v>
      </c>
      <c r="AR1005">
        <v>786.04664999999977</v>
      </c>
      <c r="AS1005" s="20">
        <v>5643.9400000000005</v>
      </c>
      <c r="AT1005">
        <v>258</v>
      </c>
      <c r="AU1005">
        <v>6</v>
      </c>
      <c r="AV1005" t="s">
        <v>1510</v>
      </c>
    </row>
    <row r="1006" spans="1:48" hidden="1" x14ac:dyDescent="0.25">
      <c r="A1006" t="s">
        <v>774</v>
      </c>
      <c r="B1006" t="s">
        <v>241</v>
      </c>
      <c r="C1006" t="s">
        <v>241</v>
      </c>
      <c r="D1006" t="s">
        <v>775</v>
      </c>
      <c r="E1006" s="31" t="s">
        <v>776</v>
      </c>
      <c r="F1006">
        <v>2006</v>
      </c>
      <c r="G1006" t="s">
        <v>759</v>
      </c>
      <c r="H1006">
        <v>26616</v>
      </c>
      <c r="I1006">
        <v>332400</v>
      </c>
      <c r="J1006" t="s">
        <v>235</v>
      </c>
      <c r="K1006" s="26" t="s">
        <v>458</v>
      </c>
      <c r="L1006" t="b">
        <v>1</v>
      </c>
      <c r="M1006" s="20" t="s">
        <v>1118</v>
      </c>
      <c r="N1006" s="26">
        <v>254</v>
      </c>
      <c r="O1006" t="s">
        <v>375</v>
      </c>
      <c r="P1006">
        <v>69.743857000000006</v>
      </c>
      <c r="Q1006">
        <v>-163.008442</v>
      </c>
      <c r="S1006" t="s">
        <v>21</v>
      </c>
      <c r="T1006" s="40">
        <v>0.14999999999999997</v>
      </c>
      <c r="U1006" s="40">
        <v>0.12280000000000002</v>
      </c>
      <c r="V1006">
        <v>46.151849999999996</v>
      </c>
      <c r="W1006">
        <v>307.67900000000003</v>
      </c>
      <c r="X1006">
        <v>54</v>
      </c>
      <c r="Y1006">
        <v>309.52454999999992</v>
      </c>
      <c r="Z1006">
        <v>2063.4969999999998</v>
      </c>
      <c r="AA1006">
        <v>32</v>
      </c>
      <c r="AI1006">
        <v>12.843000000000002</v>
      </c>
      <c r="AJ1006">
        <v>2</v>
      </c>
      <c r="AK1006">
        <v>70.677000000000007</v>
      </c>
      <c r="AL1006">
        <v>1</v>
      </c>
      <c r="AM1006">
        <v>73.60799999999999</v>
      </c>
      <c r="AN1006">
        <v>11</v>
      </c>
      <c r="AO1006" s="30">
        <v>12.527999999999999</v>
      </c>
      <c r="AP1006" s="30">
        <v>83.52000000000001</v>
      </c>
      <c r="AQ1006" s="30">
        <v>3</v>
      </c>
      <c r="AR1006">
        <v>368.20439999999996</v>
      </c>
      <c r="AS1006" s="20">
        <v>2528.3039999999996</v>
      </c>
      <c r="AT1006">
        <v>100</v>
      </c>
      <c r="AU1006">
        <v>12</v>
      </c>
      <c r="AV1006" t="s">
        <v>1510</v>
      </c>
    </row>
    <row r="1007" spans="1:48" hidden="1" x14ac:dyDescent="0.25">
      <c r="A1007" t="s">
        <v>987</v>
      </c>
      <c r="B1007" t="s">
        <v>275</v>
      </c>
      <c r="C1007" t="s">
        <v>275</v>
      </c>
      <c r="D1007" t="s">
        <v>989</v>
      </c>
      <c r="E1007" s="31" t="s">
        <v>990</v>
      </c>
      <c r="F1007">
        <v>2006</v>
      </c>
      <c r="G1007" t="s">
        <v>988</v>
      </c>
      <c r="H1007" t="s">
        <v>582</v>
      </c>
      <c r="I1007">
        <v>332590</v>
      </c>
      <c r="J1007" t="s">
        <v>274</v>
      </c>
      <c r="K1007" s="26" t="s">
        <v>458</v>
      </c>
      <c r="L1007" t="b">
        <v>1</v>
      </c>
      <c r="M1007" s="20" t="s">
        <v>1118</v>
      </c>
      <c r="N1007" s="26">
        <v>447</v>
      </c>
      <c r="O1007" t="s">
        <v>375</v>
      </c>
      <c r="P1007">
        <v>60.202500000000001</v>
      </c>
      <c r="Q1007">
        <v>-154.31277779999999</v>
      </c>
      <c r="S1007" t="s">
        <v>21</v>
      </c>
      <c r="T1007" s="40">
        <v>0.56270833333333325</v>
      </c>
      <c r="U1007" s="40">
        <v>0.2162833333333333</v>
      </c>
      <c r="V1007">
        <v>129.47637395833331</v>
      </c>
      <c r="W1007">
        <v>230.095</v>
      </c>
      <c r="X1007">
        <v>61</v>
      </c>
      <c r="Y1007">
        <v>150.92625291666664</v>
      </c>
      <c r="Z1007">
        <v>268.214</v>
      </c>
      <c r="AA1007">
        <v>35</v>
      </c>
      <c r="AI1007">
        <v>0</v>
      </c>
      <c r="AJ1007">
        <v>0</v>
      </c>
      <c r="AK1007">
        <v>69.945999999999998</v>
      </c>
      <c r="AL1007">
        <v>10</v>
      </c>
      <c r="AM1007">
        <v>0</v>
      </c>
      <c r="AN1007">
        <v>0</v>
      </c>
      <c r="AO1007" s="30">
        <v>39.359197083333328</v>
      </c>
      <c r="AP1007" s="30">
        <v>69.945999999999998</v>
      </c>
      <c r="AQ1007" s="30">
        <v>10</v>
      </c>
      <c r="AR1007">
        <v>319.76182395833325</v>
      </c>
      <c r="AS1007" s="20">
        <v>568.255</v>
      </c>
      <c r="AT1007">
        <v>101</v>
      </c>
      <c r="AU1007">
        <v>12</v>
      </c>
      <c r="AV1007" t="s">
        <v>1510</v>
      </c>
    </row>
    <row r="1008" spans="1:48" hidden="1" x14ac:dyDescent="0.25">
      <c r="A1008" t="s">
        <v>937</v>
      </c>
      <c r="B1008" t="s">
        <v>258</v>
      </c>
      <c r="C1008" t="s">
        <v>258</v>
      </c>
      <c r="D1008" t="s">
        <v>939</v>
      </c>
      <c r="E1008" s="31" t="s">
        <v>940</v>
      </c>
      <c r="F1008">
        <v>2006</v>
      </c>
      <c r="G1008" t="s">
        <v>938</v>
      </c>
      <c r="H1008" t="s">
        <v>582</v>
      </c>
      <c r="I1008">
        <v>332500</v>
      </c>
      <c r="J1008" t="s">
        <v>257</v>
      </c>
      <c r="K1008" s="26" t="s">
        <v>458</v>
      </c>
      <c r="L1008" t="b">
        <v>1</v>
      </c>
      <c r="M1008" s="20" t="s">
        <v>1118</v>
      </c>
      <c r="N1008" s="26">
        <v>399</v>
      </c>
      <c r="O1008" t="s">
        <v>375</v>
      </c>
      <c r="P1008">
        <v>56.932561399999997</v>
      </c>
      <c r="Q1008">
        <v>-158.6249699</v>
      </c>
      <c r="S1008" t="s">
        <v>21</v>
      </c>
      <c r="T1008" s="40">
        <v>0.39999999999999997</v>
      </c>
      <c r="U1008" s="40">
        <v>0.22031666666666669</v>
      </c>
      <c r="V1008">
        <v>69.793199999999985</v>
      </c>
      <c r="W1008">
        <v>174.48299999999998</v>
      </c>
      <c r="X1008">
        <v>39</v>
      </c>
      <c r="Y1008">
        <v>57.943999999999988</v>
      </c>
      <c r="Z1008">
        <v>144.85999999999999</v>
      </c>
      <c r="AA1008">
        <v>32</v>
      </c>
      <c r="AI1008">
        <v>51.166000000000004</v>
      </c>
      <c r="AJ1008">
        <v>5</v>
      </c>
      <c r="AK1008">
        <v>193.56800000000001</v>
      </c>
      <c r="AL1008">
        <v>8</v>
      </c>
      <c r="AM1008">
        <v>24.573999999999998</v>
      </c>
      <c r="AN1008">
        <v>2</v>
      </c>
      <c r="AO1008" s="30">
        <v>97.893599999999992</v>
      </c>
      <c r="AP1008" s="30">
        <v>244.73400000000001</v>
      </c>
      <c r="AQ1008" s="30">
        <v>13</v>
      </c>
      <c r="AR1008">
        <v>225.63079999999997</v>
      </c>
      <c r="AS1008" s="20">
        <v>588.65099999999995</v>
      </c>
      <c r="AT1008">
        <v>85</v>
      </c>
      <c r="AU1008">
        <v>12</v>
      </c>
      <c r="AV1008" t="s">
        <v>1510</v>
      </c>
    </row>
    <row r="1009" spans="1:48" hidden="1" x14ac:dyDescent="0.25">
      <c r="A1009" t="s">
        <v>670</v>
      </c>
      <c r="B1009" t="s">
        <v>87</v>
      </c>
      <c r="C1009" t="s">
        <v>87</v>
      </c>
      <c r="D1009" t="s">
        <v>671</v>
      </c>
      <c r="E1009" s="31" t="s">
        <v>672</v>
      </c>
      <c r="F1009">
        <v>2006</v>
      </c>
      <c r="G1009" t="s">
        <v>563</v>
      </c>
      <c r="H1009">
        <v>221</v>
      </c>
      <c r="I1009">
        <v>331570</v>
      </c>
      <c r="J1009" t="s">
        <v>50</v>
      </c>
      <c r="K1009" s="26" t="s">
        <v>458</v>
      </c>
      <c r="L1009" t="b">
        <v>1</v>
      </c>
      <c r="M1009" s="20" t="s">
        <v>1119</v>
      </c>
      <c r="N1009" s="26">
        <v>169</v>
      </c>
      <c r="O1009" t="s">
        <v>375</v>
      </c>
      <c r="P1009">
        <v>59.748888899999997</v>
      </c>
      <c r="Q1009">
        <v>-161.9158333</v>
      </c>
      <c r="S1009" t="s">
        <v>21</v>
      </c>
      <c r="T1009" s="40">
        <v>0.47400000000000014</v>
      </c>
      <c r="U1009" s="40">
        <v>0.2135083333333333</v>
      </c>
      <c r="V1009">
        <v>344.30601600000011</v>
      </c>
      <c r="W1009">
        <v>726.38400000000001</v>
      </c>
      <c r="X1009">
        <v>191</v>
      </c>
      <c r="Y1009">
        <v>363.65137800000014</v>
      </c>
      <c r="Z1009">
        <v>767.197</v>
      </c>
      <c r="AA1009">
        <v>20</v>
      </c>
      <c r="AI1009">
        <v>248.73699999999999</v>
      </c>
      <c r="AJ1009">
        <v>13</v>
      </c>
      <c r="AK1009">
        <v>3.6219999999999999</v>
      </c>
      <c r="AL1009">
        <v>1</v>
      </c>
      <c r="AM1009">
        <v>0</v>
      </c>
      <c r="AN1009">
        <v>0</v>
      </c>
      <c r="AO1009" s="30">
        <v>119.61816600000003</v>
      </c>
      <c r="AP1009" s="30">
        <v>252.35899999999998</v>
      </c>
      <c r="AQ1009" s="30">
        <v>14</v>
      </c>
      <c r="AR1009">
        <v>827.57556000000022</v>
      </c>
      <c r="AS1009" s="20">
        <v>1745.94</v>
      </c>
      <c r="AT1009">
        <v>225</v>
      </c>
      <c r="AU1009">
        <v>12</v>
      </c>
      <c r="AV1009" t="s">
        <v>1510</v>
      </c>
    </row>
    <row r="1010" spans="1:48" hidden="1" x14ac:dyDescent="0.25">
      <c r="A1010" t="s">
        <v>864</v>
      </c>
      <c r="B1010" t="s">
        <v>214</v>
      </c>
      <c r="C1010" t="s">
        <v>214</v>
      </c>
      <c r="D1010" t="s">
        <v>865</v>
      </c>
      <c r="E1010" s="31" t="s">
        <v>866</v>
      </c>
      <c r="F1010">
        <v>2006</v>
      </c>
      <c r="G1010" t="s">
        <v>858</v>
      </c>
      <c r="H1010">
        <v>12485</v>
      </c>
      <c r="I1010">
        <v>332250</v>
      </c>
      <c r="J1010" t="s">
        <v>211</v>
      </c>
      <c r="K1010" s="26" t="s">
        <v>374</v>
      </c>
      <c r="L1010" t="b">
        <v>1</v>
      </c>
      <c r="M1010" s="20" t="s">
        <v>1119</v>
      </c>
      <c r="N1010" s="26">
        <v>343</v>
      </c>
      <c r="O1010" t="s">
        <v>375</v>
      </c>
      <c r="P1010">
        <v>61.761111100000001</v>
      </c>
      <c r="Q1010">
        <v>-157.3125</v>
      </c>
      <c r="S1010" t="s">
        <v>21</v>
      </c>
      <c r="T1010" s="40">
        <v>0.77490000000000003</v>
      </c>
      <c r="U1010" s="40">
        <v>0.41511666666666663</v>
      </c>
      <c r="V1010">
        <v>33.078156299999996</v>
      </c>
      <c r="W1010">
        <v>42.686999999999998</v>
      </c>
      <c r="X1010">
        <v>18</v>
      </c>
      <c r="Y1010">
        <v>41.398257600000001</v>
      </c>
      <c r="Z1010">
        <v>53.423999999999999</v>
      </c>
      <c r="AA1010">
        <v>5</v>
      </c>
      <c r="AI1010">
        <v>8.9090000000000007</v>
      </c>
      <c r="AJ1010">
        <v>2</v>
      </c>
      <c r="AK1010">
        <v>12.379000000000001</v>
      </c>
      <c r="AL1010">
        <v>3</v>
      </c>
      <c r="AM1010">
        <v>0</v>
      </c>
      <c r="AN1010">
        <v>0</v>
      </c>
      <c r="AO1010" s="30">
        <v>16.496071200000003</v>
      </c>
      <c r="AP1010" s="30">
        <v>21.288000000000004</v>
      </c>
      <c r="AQ1010" s="30">
        <v>5</v>
      </c>
      <c r="AR1010">
        <v>90.9724851</v>
      </c>
      <c r="AS1010" s="20">
        <v>117.399</v>
      </c>
      <c r="AT1010">
        <v>26</v>
      </c>
      <c r="AU1010">
        <v>12</v>
      </c>
      <c r="AV1010" t="s">
        <v>1510</v>
      </c>
    </row>
    <row r="1011" spans="1:48" hidden="1" x14ac:dyDescent="0.25">
      <c r="A1011" t="s">
        <v>813</v>
      </c>
      <c r="B1011" t="s">
        <v>27</v>
      </c>
      <c r="C1011" t="s">
        <v>27</v>
      </c>
      <c r="D1011" t="s">
        <v>815</v>
      </c>
      <c r="E1011" s="31" t="s">
        <v>816</v>
      </c>
      <c r="F1011">
        <v>2006</v>
      </c>
      <c r="G1011" t="s">
        <v>814</v>
      </c>
      <c r="H1011">
        <v>24486</v>
      </c>
      <c r="I1011">
        <v>331040</v>
      </c>
      <c r="J1011" t="s">
        <v>26</v>
      </c>
      <c r="K1011" s="26" t="s">
        <v>458</v>
      </c>
      <c r="L1011" t="b">
        <v>1</v>
      </c>
      <c r="M1011" s="20" t="s">
        <v>1118</v>
      </c>
      <c r="N1011" s="26">
        <v>293</v>
      </c>
      <c r="O1011" t="s">
        <v>375</v>
      </c>
      <c r="P1011">
        <v>54.135555600000004</v>
      </c>
      <c r="Q1011">
        <v>-165.77305559999999</v>
      </c>
      <c r="S1011" t="s">
        <v>21</v>
      </c>
      <c r="T1011" s="40">
        <v>0.32300000000000001</v>
      </c>
      <c r="U1011" s="40">
        <v>0.1408083333333334</v>
      </c>
      <c r="V1011">
        <v>62.679442000000002</v>
      </c>
      <c r="W1011">
        <v>194.054</v>
      </c>
      <c r="X1011">
        <v>37</v>
      </c>
      <c r="Y1011">
        <v>59.887429999999995</v>
      </c>
      <c r="Z1011">
        <v>185.40999999999997</v>
      </c>
      <c r="AA1011">
        <v>16</v>
      </c>
      <c r="AI1011">
        <v>118.99099999999999</v>
      </c>
      <c r="AJ1011">
        <v>12</v>
      </c>
      <c r="AK1011">
        <v>0</v>
      </c>
      <c r="AL1011">
        <v>0</v>
      </c>
      <c r="AM1011">
        <v>0</v>
      </c>
      <c r="AN1011">
        <v>0</v>
      </c>
      <c r="AO1011" s="30">
        <v>38.434092999999997</v>
      </c>
      <c r="AP1011" s="30">
        <v>118.99099999999999</v>
      </c>
      <c r="AQ1011" s="30">
        <v>12</v>
      </c>
      <c r="AR1011">
        <v>161.00096499999998</v>
      </c>
      <c r="AS1011" s="20">
        <v>498.45499999999998</v>
      </c>
      <c r="AT1011">
        <v>65</v>
      </c>
      <c r="AU1011">
        <v>12</v>
      </c>
      <c r="AV1011" t="s">
        <v>1510</v>
      </c>
    </row>
    <row r="1012" spans="1:48" hidden="1" x14ac:dyDescent="0.25">
      <c r="A1012" t="s">
        <v>897</v>
      </c>
      <c r="B1012" t="s">
        <v>262</v>
      </c>
      <c r="C1012" t="s">
        <v>262</v>
      </c>
      <c r="D1012" t="s">
        <v>899</v>
      </c>
      <c r="E1012" s="31" t="s">
        <v>900</v>
      </c>
      <c r="F1012">
        <v>2006</v>
      </c>
      <c r="G1012" t="s">
        <v>898</v>
      </c>
      <c r="H1012" t="s">
        <v>582</v>
      </c>
      <c r="I1012">
        <v>332530</v>
      </c>
      <c r="J1012" t="s">
        <v>261</v>
      </c>
      <c r="K1012" s="26" t="s">
        <v>458</v>
      </c>
      <c r="L1012" t="b">
        <v>1</v>
      </c>
      <c r="M1012" s="20" t="s">
        <v>1118</v>
      </c>
      <c r="N1012" s="26">
        <v>364</v>
      </c>
      <c r="O1012" t="s">
        <v>375</v>
      </c>
      <c r="P1012">
        <v>64.739444399999996</v>
      </c>
      <c r="Q1012">
        <v>-155.4869444</v>
      </c>
      <c r="S1012" t="s">
        <v>21</v>
      </c>
      <c r="T1012" s="40">
        <v>0.65000000000000013</v>
      </c>
      <c r="U1012" s="40">
        <v>0.40159999999999996</v>
      </c>
      <c r="V1012">
        <v>135.84090000000003</v>
      </c>
      <c r="W1012">
        <v>208.98600000000002</v>
      </c>
      <c r="X1012">
        <v>125</v>
      </c>
      <c r="Y1012">
        <v>124.59330000000001</v>
      </c>
      <c r="Z1012">
        <v>191.68199999999999</v>
      </c>
      <c r="AA1012">
        <v>21</v>
      </c>
      <c r="AI1012">
        <v>63.224000000000004</v>
      </c>
      <c r="AJ1012">
        <v>19</v>
      </c>
      <c r="AK1012">
        <v>45.519000000000005</v>
      </c>
      <c r="AL1012">
        <v>5</v>
      </c>
      <c r="AM1012">
        <v>0</v>
      </c>
      <c r="AN1012">
        <v>0</v>
      </c>
      <c r="AO1012" s="30">
        <v>70.682950000000019</v>
      </c>
      <c r="AP1012" s="30">
        <v>108.74300000000001</v>
      </c>
      <c r="AQ1012" s="30">
        <v>24</v>
      </c>
      <c r="AR1012">
        <v>331.11715000000004</v>
      </c>
      <c r="AS1012" s="20">
        <v>509.41099999999994</v>
      </c>
      <c r="AT1012">
        <v>163</v>
      </c>
      <c r="AU1012">
        <v>12</v>
      </c>
      <c r="AV1012" t="s">
        <v>1510</v>
      </c>
    </row>
    <row r="1013" spans="1:48" hidden="1" x14ac:dyDescent="0.25">
      <c r="A1013" t="s">
        <v>673</v>
      </c>
      <c r="B1013" t="s">
        <v>88</v>
      </c>
      <c r="C1013" t="s">
        <v>88</v>
      </c>
      <c r="D1013" t="s">
        <v>674</v>
      </c>
      <c r="E1013" s="31" t="s">
        <v>675</v>
      </c>
      <c r="F1013">
        <v>2006</v>
      </c>
      <c r="G1013" t="s">
        <v>563</v>
      </c>
      <c r="H1013">
        <v>221</v>
      </c>
      <c r="I1013">
        <v>331580</v>
      </c>
      <c r="J1013" t="s">
        <v>50</v>
      </c>
      <c r="K1013" s="26" t="s">
        <v>458</v>
      </c>
      <c r="L1013" t="b">
        <v>1</v>
      </c>
      <c r="M1013" s="20" t="s">
        <v>1119</v>
      </c>
      <c r="N1013" s="26">
        <v>169</v>
      </c>
      <c r="O1013" t="s">
        <v>375</v>
      </c>
      <c r="P1013">
        <v>61.784999999999997</v>
      </c>
      <c r="Q1013">
        <v>-161.32027780000001</v>
      </c>
      <c r="S1013" t="s">
        <v>21</v>
      </c>
      <c r="T1013" s="40">
        <v>0.47560000000000002</v>
      </c>
      <c r="U1013" s="40">
        <v>0.21360833333333329</v>
      </c>
      <c r="V1013">
        <v>150.92547719999999</v>
      </c>
      <c r="W1013">
        <v>317.33699999999999</v>
      </c>
      <c r="X1013">
        <v>81</v>
      </c>
      <c r="Y1013">
        <v>150.70099400000001</v>
      </c>
      <c r="Z1013">
        <v>316.86500000000001</v>
      </c>
      <c r="AA1013">
        <v>8</v>
      </c>
      <c r="AI1013">
        <v>52.347999999999999</v>
      </c>
      <c r="AJ1013">
        <v>7</v>
      </c>
      <c r="AK1013">
        <v>61.373999999999995</v>
      </c>
      <c r="AL1013">
        <v>5</v>
      </c>
      <c r="AM1013">
        <v>0</v>
      </c>
      <c r="AN1013">
        <v>0</v>
      </c>
      <c r="AO1013" s="30">
        <v>54.086183200000001</v>
      </c>
      <c r="AP1013" s="30">
        <v>113.72199999999999</v>
      </c>
      <c r="AQ1013" s="30">
        <v>12</v>
      </c>
      <c r="AR1013">
        <v>355.71265440000002</v>
      </c>
      <c r="AS1013" s="20">
        <v>747.92400000000009</v>
      </c>
      <c r="AT1013">
        <v>101</v>
      </c>
      <c r="AU1013">
        <v>12</v>
      </c>
      <c r="AV1013" t="s">
        <v>1510</v>
      </c>
    </row>
    <row r="1014" spans="1:48" hidden="1" x14ac:dyDescent="0.25">
      <c r="A1014" t="s">
        <v>679</v>
      </c>
      <c r="B1014" t="s">
        <v>1163</v>
      </c>
      <c r="C1014" t="s">
        <v>89</v>
      </c>
      <c r="D1014" t="s">
        <v>677</v>
      </c>
      <c r="E1014" s="31" t="s">
        <v>678</v>
      </c>
      <c r="F1014">
        <v>2006</v>
      </c>
      <c r="G1014" t="s">
        <v>563</v>
      </c>
      <c r="H1014">
        <v>221</v>
      </c>
      <c r="I1014">
        <v>331660</v>
      </c>
      <c r="J1014" t="s">
        <v>50</v>
      </c>
      <c r="K1014" s="26" t="s">
        <v>458</v>
      </c>
      <c r="L1014" t="b">
        <v>1</v>
      </c>
      <c r="M1014" s="20" t="s">
        <v>1119</v>
      </c>
      <c r="N1014" s="26">
        <v>169</v>
      </c>
      <c r="O1014" t="s">
        <v>375</v>
      </c>
      <c r="P1014">
        <v>62.0530556</v>
      </c>
      <c r="Q1014">
        <v>-163.1658333</v>
      </c>
      <c r="S1014" t="s">
        <v>21</v>
      </c>
      <c r="T1014" s="40">
        <v>0.47639999999999999</v>
      </c>
      <c r="U1014" s="40">
        <v>0.21375833333333336</v>
      </c>
      <c r="V1014">
        <v>388.65045479999998</v>
      </c>
      <c r="W1014">
        <v>815.80700000000002</v>
      </c>
      <c r="X1014">
        <v>223</v>
      </c>
      <c r="Y1014">
        <v>555.92021160000002</v>
      </c>
      <c r="Z1014">
        <v>1166.9190000000001</v>
      </c>
      <c r="AA1014">
        <v>30</v>
      </c>
      <c r="AI1014">
        <v>269.56599999999997</v>
      </c>
      <c r="AJ1014">
        <v>17</v>
      </c>
      <c r="AK1014">
        <v>300.55700000000002</v>
      </c>
      <c r="AL1014">
        <v>11</v>
      </c>
      <c r="AM1014">
        <v>0</v>
      </c>
      <c r="AN1014">
        <v>0</v>
      </c>
      <c r="AO1014" s="30">
        <v>271.60659720000001</v>
      </c>
      <c r="AP1014" s="30">
        <v>570.12300000000005</v>
      </c>
      <c r="AQ1014" s="30">
        <v>28</v>
      </c>
      <c r="AR1014">
        <v>1216.1772636000001</v>
      </c>
      <c r="AS1014" s="20">
        <v>2552.8490000000002</v>
      </c>
      <c r="AT1014">
        <v>277</v>
      </c>
      <c r="AU1014">
        <v>12</v>
      </c>
      <c r="AV1014" t="s">
        <v>1510</v>
      </c>
    </row>
    <row r="1015" spans="1:48" hidden="1" x14ac:dyDescent="0.25">
      <c r="A1015" t="s">
        <v>680</v>
      </c>
      <c r="B1015" t="s">
        <v>90</v>
      </c>
      <c r="C1015" t="s">
        <v>90</v>
      </c>
      <c r="D1015" t="s">
        <v>681</v>
      </c>
      <c r="E1015" s="31" t="s">
        <v>682</v>
      </c>
      <c r="F1015">
        <v>2006</v>
      </c>
      <c r="G1015" t="s">
        <v>563</v>
      </c>
      <c r="H1015">
        <v>221</v>
      </c>
      <c r="I1015">
        <v>331670</v>
      </c>
      <c r="J1015" t="s">
        <v>50</v>
      </c>
      <c r="K1015" s="26" t="s">
        <v>458</v>
      </c>
      <c r="L1015" t="b">
        <v>1</v>
      </c>
      <c r="M1015" s="20" t="s">
        <v>1119</v>
      </c>
      <c r="N1015" s="26">
        <v>169</v>
      </c>
      <c r="O1015" t="s">
        <v>375</v>
      </c>
      <c r="P1015">
        <v>63.478055599999998</v>
      </c>
      <c r="Q1015">
        <v>-162.03916670000001</v>
      </c>
      <c r="S1015" t="s">
        <v>21</v>
      </c>
      <c r="T1015" s="40">
        <v>0.45950000000000019</v>
      </c>
      <c r="U1015" s="40">
        <v>0.21182499999999993</v>
      </c>
      <c r="V1015">
        <v>268.01624100000009</v>
      </c>
      <c r="W1015">
        <v>583.27800000000002</v>
      </c>
      <c r="X1015">
        <v>122</v>
      </c>
      <c r="Y1015">
        <v>221.15689050000009</v>
      </c>
      <c r="Z1015">
        <v>481.29899999999998</v>
      </c>
      <c r="AA1015">
        <v>12</v>
      </c>
      <c r="AI1015">
        <v>322.71100000000001</v>
      </c>
      <c r="AJ1015">
        <v>11</v>
      </c>
      <c r="AK1015">
        <v>26.792000000000002</v>
      </c>
      <c r="AL1015">
        <v>4</v>
      </c>
      <c r="AM1015">
        <v>0</v>
      </c>
      <c r="AN1015">
        <v>0</v>
      </c>
      <c r="AO1015" s="30">
        <v>160.59662850000009</v>
      </c>
      <c r="AP1015" s="30">
        <v>349.50300000000004</v>
      </c>
      <c r="AQ1015" s="30">
        <v>15</v>
      </c>
      <c r="AR1015">
        <v>649.76976000000036</v>
      </c>
      <c r="AS1015" s="20">
        <v>1414.08</v>
      </c>
      <c r="AT1015">
        <v>148</v>
      </c>
      <c r="AU1015">
        <v>12</v>
      </c>
      <c r="AV1015" t="s">
        <v>1510</v>
      </c>
    </row>
    <row r="1016" spans="1:48" hidden="1" x14ac:dyDescent="0.25">
      <c r="A1016" t="s">
        <v>843</v>
      </c>
      <c r="B1016" t="s">
        <v>266</v>
      </c>
      <c r="C1016" t="s">
        <v>266</v>
      </c>
      <c r="D1016" t="s">
        <v>845</v>
      </c>
      <c r="E1016" s="31" t="s">
        <v>846</v>
      </c>
      <c r="F1016">
        <v>2006</v>
      </c>
      <c r="G1016" t="s">
        <v>844</v>
      </c>
      <c r="H1016">
        <v>17898</v>
      </c>
      <c r="I1016">
        <v>332560</v>
      </c>
      <c r="J1016" t="s">
        <v>265</v>
      </c>
      <c r="K1016" s="26" t="s">
        <v>458</v>
      </c>
      <c r="L1016" t="b">
        <v>1</v>
      </c>
      <c r="M1016" s="20" t="s">
        <v>1118</v>
      </c>
      <c r="N1016" s="26">
        <v>339</v>
      </c>
      <c r="O1016" t="s">
        <v>375</v>
      </c>
      <c r="P1016">
        <v>57.122222200000003</v>
      </c>
      <c r="Q1016">
        <v>-170.27500000000001</v>
      </c>
      <c r="S1016" t="s">
        <v>21</v>
      </c>
      <c r="T1016" s="40">
        <v>0.40083333333333332</v>
      </c>
      <c r="U1016" s="40">
        <v>0.1690666666666667</v>
      </c>
      <c r="V1016">
        <v>361.75488916666666</v>
      </c>
      <c r="W1016">
        <v>902.50700000000006</v>
      </c>
      <c r="X1016">
        <v>154</v>
      </c>
      <c r="Y1016">
        <v>502.1748225</v>
      </c>
      <c r="Z1016">
        <v>1252.827</v>
      </c>
      <c r="AA1016">
        <v>33</v>
      </c>
      <c r="AI1016">
        <v>624.07099999999991</v>
      </c>
      <c r="AJ1016">
        <v>31</v>
      </c>
      <c r="AK1016">
        <v>2437.674</v>
      </c>
      <c r="AL1016">
        <v>17</v>
      </c>
      <c r="AM1016">
        <v>0</v>
      </c>
      <c r="AN1016">
        <v>0</v>
      </c>
      <c r="AO1016" s="30">
        <v>1227.2494541666665</v>
      </c>
      <c r="AP1016" s="30">
        <v>3061.7449999999999</v>
      </c>
      <c r="AQ1016" s="30">
        <v>48</v>
      </c>
      <c r="AR1016">
        <v>2091.1791658333332</v>
      </c>
      <c r="AS1016" s="20">
        <v>5217.0790000000006</v>
      </c>
      <c r="AT1016">
        <v>235</v>
      </c>
      <c r="AU1016">
        <v>12</v>
      </c>
      <c r="AV1016" t="s">
        <v>1510</v>
      </c>
    </row>
    <row r="1017" spans="1:48" hidden="1" x14ac:dyDescent="0.25">
      <c r="A1017" t="s">
        <v>737</v>
      </c>
      <c r="B1017" t="s">
        <v>283</v>
      </c>
      <c r="C1017" t="s">
        <v>283</v>
      </c>
      <c r="D1017" t="s">
        <v>740</v>
      </c>
      <c r="E1017" s="31" t="s">
        <v>741</v>
      </c>
      <c r="F1017">
        <v>2006</v>
      </c>
      <c r="G1017" t="s">
        <v>738</v>
      </c>
      <c r="H1017">
        <v>0</v>
      </c>
      <c r="I1017">
        <v>332540</v>
      </c>
      <c r="J1017" t="s">
        <v>739</v>
      </c>
      <c r="K1017" s="26" t="s">
        <v>374</v>
      </c>
      <c r="L1017" t="b">
        <v>1</v>
      </c>
      <c r="M1017" s="20" t="s">
        <v>1116</v>
      </c>
      <c r="N1017" s="26">
        <v>230</v>
      </c>
      <c r="O1017" t="s">
        <v>375</v>
      </c>
      <c r="P1017">
        <v>55.339722199999997</v>
      </c>
      <c r="Q1017">
        <v>-160.49722220000001</v>
      </c>
      <c r="S1017" t="s">
        <v>21</v>
      </c>
      <c r="T1017" s="40">
        <v>0.47245000000000004</v>
      </c>
      <c r="U1017" s="40">
        <v>0.20028333333333334</v>
      </c>
      <c r="V1017">
        <v>706.97276265000005</v>
      </c>
      <c r="W1017">
        <v>1496.3969999999999</v>
      </c>
      <c r="X1017">
        <v>289</v>
      </c>
      <c r="Y1017">
        <v>772.77134660000013</v>
      </c>
      <c r="Z1017">
        <v>1635.6680000000001</v>
      </c>
      <c r="AA1017">
        <v>173</v>
      </c>
      <c r="AI1017">
        <v>483.81199999999995</v>
      </c>
      <c r="AJ1017">
        <v>22</v>
      </c>
      <c r="AK1017">
        <v>266.39300000000003</v>
      </c>
      <c r="AL1017">
        <v>20</v>
      </c>
      <c r="AM1017">
        <v>0</v>
      </c>
      <c r="AN1017">
        <v>0</v>
      </c>
      <c r="AO1017" s="30">
        <v>354.43435225000002</v>
      </c>
      <c r="AP1017" s="30">
        <v>750.20499999999993</v>
      </c>
      <c r="AQ1017" s="30">
        <v>42</v>
      </c>
      <c r="AR1017">
        <v>1834.1784615000001</v>
      </c>
      <c r="AS1017" s="20">
        <v>3882.27</v>
      </c>
      <c r="AT1017">
        <v>504</v>
      </c>
      <c r="AU1017">
        <v>12</v>
      </c>
      <c r="AV1017" t="s">
        <v>1510</v>
      </c>
    </row>
    <row r="1018" spans="1:48" hidden="1" x14ac:dyDescent="0.25">
      <c r="A1018" t="s">
        <v>683</v>
      </c>
      <c r="B1018" t="s">
        <v>91</v>
      </c>
      <c r="C1018" t="s">
        <v>91</v>
      </c>
      <c r="D1018" t="s">
        <v>684</v>
      </c>
      <c r="E1018" s="31" t="s">
        <v>685</v>
      </c>
      <c r="F1018">
        <v>2006</v>
      </c>
      <c r="G1018" t="s">
        <v>563</v>
      </c>
      <c r="H1018">
        <v>221</v>
      </c>
      <c r="I1018">
        <v>331590</v>
      </c>
      <c r="J1018" t="s">
        <v>50</v>
      </c>
      <c r="K1018" s="26" t="s">
        <v>458</v>
      </c>
      <c r="L1018" t="b">
        <v>1</v>
      </c>
      <c r="M1018" s="20" t="s">
        <v>1119</v>
      </c>
      <c r="N1018" s="26">
        <v>169</v>
      </c>
      <c r="O1018" t="s">
        <v>375</v>
      </c>
      <c r="P1018">
        <v>63.694166699999997</v>
      </c>
      <c r="Q1018">
        <v>-170.47888889999999</v>
      </c>
      <c r="S1018" t="s">
        <v>21</v>
      </c>
      <c r="T1018" s="40">
        <v>0.48920000000000008</v>
      </c>
      <c r="U1018" s="40">
        <v>0.21515833333333331</v>
      </c>
      <c r="V1018">
        <v>380.40045240000006</v>
      </c>
      <c r="W1018">
        <v>777.59699999999998</v>
      </c>
      <c r="X1018">
        <v>175</v>
      </c>
      <c r="Y1018">
        <v>252.70946840000005</v>
      </c>
      <c r="Z1018">
        <v>516.577</v>
      </c>
      <c r="AA1018">
        <v>19</v>
      </c>
      <c r="AI1018">
        <v>240.88100000000003</v>
      </c>
      <c r="AJ1018">
        <v>15</v>
      </c>
      <c r="AK1018">
        <v>169.30200000000002</v>
      </c>
      <c r="AL1018">
        <v>9</v>
      </c>
      <c r="AM1018">
        <v>0</v>
      </c>
      <c r="AN1018">
        <v>9</v>
      </c>
      <c r="AO1018" s="30">
        <v>200.66152360000007</v>
      </c>
      <c r="AP1018" s="30">
        <v>410.18300000000005</v>
      </c>
      <c r="AQ1018" s="30">
        <v>24</v>
      </c>
      <c r="AR1018">
        <v>833.77144440000018</v>
      </c>
      <c r="AS1018" s="20">
        <v>1704.357</v>
      </c>
      <c r="AT1018">
        <v>215</v>
      </c>
      <c r="AU1018">
        <v>12</v>
      </c>
      <c r="AV1018" t="s">
        <v>1510</v>
      </c>
    </row>
    <row r="1019" spans="1:48" hidden="1" x14ac:dyDescent="0.25">
      <c r="A1019" t="s">
        <v>686</v>
      </c>
      <c r="B1019" t="s">
        <v>92</v>
      </c>
      <c r="C1019" t="s">
        <v>92</v>
      </c>
      <c r="D1019" t="s">
        <v>687</v>
      </c>
      <c r="E1019" s="31" t="s">
        <v>688</v>
      </c>
      <c r="F1019">
        <v>2006</v>
      </c>
      <c r="G1019" t="s">
        <v>563</v>
      </c>
      <c r="H1019">
        <v>221</v>
      </c>
      <c r="I1019">
        <v>331600</v>
      </c>
      <c r="J1019" t="s">
        <v>50</v>
      </c>
      <c r="K1019" s="26" t="s">
        <v>458</v>
      </c>
      <c r="L1019" t="b">
        <v>1</v>
      </c>
      <c r="M1019" s="20" t="s">
        <v>1119</v>
      </c>
      <c r="N1019" s="26">
        <v>169</v>
      </c>
      <c r="O1019" t="s">
        <v>375</v>
      </c>
      <c r="P1019">
        <v>61.8427778</v>
      </c>
      <c r="Q1019">
        <v>-165.5816667</v>
      </c>
      <c r="S1019" t="s">
        <v>21</v>
      </c>
      <c r="T1019" s="40">
        <v>0.45450000000000007</v>
      </c>
      <c r="U1019" s="40">
        <v>0.21129999999999996</v>
      </c>
      <c r="V1019">
        <v>265.01849550000003</v>
      </c>
      <c r="W1019">
        <v>583.09899999999993</v>
      </c>
      <c r="X1019">
        <v>125</v>
      </c>
      <c r="Y1019">
        <v>352.38294000000008</v>
      </c>
      <c r="Z1019">
        <v>775.32</v>
      </c>
      <c r="AA1019">
        <v>18</v>
      </c>
      <c r="AI1019">
        <v>112.60199999999999</v>
      </c>
      <c r="AJ1019">
        <v>9</v>
      </c>
      <c r="AK1019">
        <v>68.66</v>
      </c>
      <c r="AL1019">
        <v>6</v>
      </c>
      <c r="AM1019">
        <v>0</v>
      </c>
      <c r="AN1019">
        <v>0</v>
      </c>
      <c r="AO1019" s="30">
        <v>82.383579000000012</v>
      </c>
      <c r="AP1019" s="30">
        <v>181.262</v>
      </c>
      <c r="AQ1019" s="30">
        <v>15</v>
      </c>
      <c r="AR1019">
        <v>699.7850145000001</v>
      </c>
      <c r="AS1019" s="20">
        <v>1539.681</v>
      </c>
      <c r="AT1019">
        <v>155</v>
      </c>
      <c r="AU1019">
        <v>12</v>
      </c>
      <c r="AV1019" t="s">
        <v>1510</v>
      </c>
    </row>
    <row r="1020" spans="1:48" hidden="1" x14ac:dyDescent="0.25">
      <c r="A1020" t="s">
        <v>689</v>
      </c>
      <c r="B1020" t="s">
        <v>93</v>
      </c>
      <c r="C1020" t="s">
        <v>93</v>
      </c>
      <c r="D1020" t="s">
        <v>690</v>
      </c>
      <c r="E1020" s="31" t="s">
        <v>691</v>
      </c>
      <c r="F1020">
        <v>2006</v>
      </c>
      <c r="G1020" t="s">
        <v>563</v>
      </c>
      <c r="H1020">
        <v>221</v>
      </c>
      <c r="I1020">
        <v>331610</v>
      </c>
      <c r="J1020" t="s">
        <v>50</v>
      </c>
      <c r="K1020" s="26" t="s">
        <v>458</v>
      </c>
      <c r="L1020" t="b">
        <v>1</v>
      </c>
      <c r="M1020" s="20" t="s">
        <v>1119</v>
      </c>
      <c r="N1020" s="26">
        <v>169</v>
      </c>
      <c r="O1020" t="s">
        <v>375</v>
      </c>
      <c r="P1020">
        <v>66.603888900000001</v>
      </c>
      <c r="Q1020">
        <v>-160.00694440000001</v>
      </c>
      <c r="S1020" t="s">
        <v>21</v>
      </c>
      <c r="T1020" s="40">
        <v>0.52369999999999994</v>
      </c>
      <c r="U1020" s="40">
        <v>0.21898333333333334</v>
      </c>
      <c r="V1020">
        <v>514.37237929999992</v>
      </c>
      <c r="W1020">
        <v>982.18899999999996</v>
      </c>
      <c r="X1020">
        <v>228</v>
      </c>
      <c r="Y1020">
        <v>464.464293</v>
      </c>
      <c r="Z1020">
        <v>886.8900000000001</v>
      </c>
      <c r="AA1020">
        <v>20</v>
      </c>
      <c r="AI1020">
        <v>647.44699999999989</v>
      </c>
      <c r="AJ1020">
        <v>27</v>
      </c>
      <c r="AK1020">
        <v>145.73000000000002</v>
      </c>
      <c r="AL1020">
        <v>9</v>
      </c>
      <c r="AM1020">
        <v>0</v>
      </c>
      <c r="AN1020">
        <v>0</v>
      </c>
      <c r="AO1020" s="30">
        <v>415.38679489999993</v>
      </c>
      <c r="AP1020" s="30">
        <v>793.17699999999991</v>
      </c>
      <c r="AQ1020" s="30">
        <v>36</v>
      </c>
      <c r="AR1020">
        <v>1394.2234672</v>
      </c>
      <c r="AS1020" s="20">
        <v>2662.2560000000003</v>
      </c>
      <c r="AT1020">
        <v>272</v>
      </c>
      <c r="AU1020">
        <v>12</v>
      </c>
      <c r="AV1020" t="s">
        <v>1510</v>
      </c>
    </row>
    <row r="1021" spans="1:48" hidden="1" x14ac:dyDescent="0.25">
      <c r="A1021" t="s">
        <v>562</v>
      </c>
      <c r="B1021" t="s">
        <v>51</v>
      </c>
      <c r="C1021" t="s">
        <v>51</v>
      </c>
      <c r="D1021" t="s">
        <v>564</v>
      </c>
      <c r="E1021" s="31" t="s">
        <v>565</v>
      </c>
      <c r="F1021">
        <v>2006</v>
      </c>
      <c r="G1021" t="s">
        <v>563</v>
      </c>
      <c r="H1021">
        <v>221</v>
      </c>
      <c r="I1021">
        <v>331240</v>
      </c>
      <c r="J1021" t="s">
        <v>50</v>
      </c>
      <c r="K1021" s="26" t="s">
        <v>458</v>
      </c>
      <c r="L1021" t="b">
        <v>1</v>
      </c>
      <c r="M1021" s="20" t="s">
        <v>1119</v>
      </c>
      <c r="N1021" s="26">
        <v>169</v>
      </c>
      <c r="O1021" t="s">
        <v>375</v>
      </c>
      <c r="P1021">
        <v>62.688888900000002</v>
      </c>
      <c r="Q1021">
        <v>-164.6152778</v>
      </c>
      <c r="S1021" t="s">
        <v>21</v>
      </c>
      <c r="T1021" s="40">
        <v>0.49500000000000005</v>
      </c>
      <c r="U1021" s="40">
        <v>0.21580833333333335</v>
      </c>
      <c r="V1021">
        <v>354.15913500000005</v>
      </c>
      <c r="W1021">
        <v>715.47300000000007</v>
      </c>
      <c r="X1021">
        <v>176</v>
      </c>
      <c r="Y1021">
        <v>299.66508000000005</v>
      </c>
      <c r="Z1021">
        <v>605.38400000000001</v>
      </c>
      <c r="AA1021">
        <v>12</v>
      </c>
      <c r="AI1021">
        <v>258.97200000000004</v>
      </c>
      <c r="AJ1021">
        <v>12</v>
      </c>
      <c r="AK1021">
        <v>47.105999999999995</v>
      </c>
      <c r="AL1021">
        <v>5</v>
      </c>
      <c r="AM1021">
        <v>0</v>
      </c>
      <c r="AN1021">
        <v>0</v>
      </c>
      <c r="AO1021" s="30">
        <v>151.50861000000003</v>
      </c>
      <c r="AP1021" s="30">
        <v>306.07800000000003</v>
      </c>
      <c r="AQ1021" s="30">
        <v>17</v>
      </c>
      <c r="AR1021">
        <v>805.33282500000018</v>
      </c>
      <c r="AS1021" s="20">
        <v>1626.9349999999999</v>
      </c>
      <c r="AT1021">
        <v>202</v>
      </c>
      <c r="AU1021">
        <v>12</v>
      </c>
      <c r="AV1021" t="s">
        <v>1510</v>
      </c>
    </row>
    <row r="1022" spans="1:48" hidden="1" x14ac:dyDescent="0.25">
      <c r="A1022" t="s">
        <v>692</v>
      </c>
      <c r="B1022" t="s">
        <v>94</v>
      </c>
      <c r="C1022" t="s">
        <v>94</v>
      </c>
      <c r="D1022" t="s">
        <v>693</v>
      </c>
      <c r="E1022" s="31" t="s">
        <v>694</v>
      </c>
      <c r="F1022">
        <v>2006</v>
      </c>
      <c r="G1022" t="s">
        <v>563</v>
      </c>
      <c r="H1022">
        <v>221</v>
      </c>
      <c r="I1022">
        <v>331620</v>
      </c>
      <c r="J1022" t="s">
        <v>50</v>
      </c>
      <c r="K1022" s="26" t="s">
        <v>458</v>
      </c>
      <c r="L1022" t="b">
        <v>1</v>
      </c>
      <c r="M1022" s="20" t="s">
        <v>1119</v>
      </c>
      <c r="N1022" s="26">
        <v>169</v>
      </c>
      <c r="O1022" t="s">
        <v>375</v>
      </c>
      <c r="P1022">
        <v>62.682222199999998</v>
      </c>
      <c r="Q1022">
        <v>-159.56194439999999</v>
      </c>
      <c r="S1022" t="s">
        <v>21</v>
      </c>
      <c r="T1022" s="40">
        <v>0.49779999999999985</v>
      </c>
      <c r="U1022" s="40">
        <v>0.21618333333333339</v>
      </c>
      <c r="V1022">
        <v>65.412413399999977</v>
      </c>
      <c r="W1022">
        <v>131.40299999999999</v>
      </c>
      <c r="X1022">
        <v>59</v>
      </c>
      <c r="Y1022">
        <v>63.809995199999982</v>
      </c>
      <c r="Z1022">
        <v>128.184</v>
      </c>
      <c r="AA1022">
        <v>5</v>
      </c>
      <c r="AI1022">
        <v>56.683</v>
      </c>
      <c r="AJ1022">
        <v>6</v>
      </c>
      <c r="AK1022">
        <v>31.795000000000002</v>
      </c>
      <c r="AL1022">
        <v>3</v>
      </c>
      <c r="AM1022">
        <v>0</v>
      </c>
      <c r="AN1022">
        <v>0</v>
      </c>
      <c r="AO1022" s="30">
        <v>44.04434839999999</v>
      </c>
      <c r="AP1022" s="30">
        <v>88.478000000000009</v>
      </c>
      <c r="AQ1022" s="30">
        <v>9</v>
      </c>
      <c r="AR1022">
        <v>173.26675699999993</v>
      </c>
      <c r="AS1022" s="20">
        <v>348.06500000000005</v>
      </c>
      <c r="AT1022">
        <v>72</v>
      </c>
      <c r="AU1022">
        <v>12</v>
      </c>
      <c r="AV1022" t="s">
        <v>1510</v>
      </c>
    </row>
    <row r="1023" spans="1:48" hidden="1" x14ac:dyDescent="0.25">
      <c r="A1023" t="s">
        <v>695</v>
      </c>
      <c r="B1023" t="s">
        <v>95</v>
      </c>
      <c r="C1023" t="s">
        <v>95</v>
      </c>
      <c r="D1023" t="s">
        <v>696</v>
      </c>
      <c r="E1023" s="31" t="s">
        <v>697</v>
      </c>
      <c r="F1023">
        <v>2006</v>
      </c>
      <c r="G1023" t="s">
        <v>563</v>
      </c>
      <c r="H1023">
        <v>221</v>
      </c>
      <c r="I1023">
        <v>331630</v>
      </c>
      <c r="J1023" t="s">
        <v>50</v>
      </c>
      <c r="K1023" s="26" t="s">
        <v>458</v>
      </c>
      <c r="L1023" t="b">
        <v>1</v>
      </c>
      <c r="M1023" s="20" t="s">
        <v>1119</v>
      </c>
      <c r="N1023" s="26">
        <v>169</v>
      </c>
      <c r="O1023" t="s">
        <v>375</v>
      </c>
      <c r="P1023">
        <v>64.333888900000005</v>
      </c>
      <c r="Q1023">
        <v>-161.1538889</v>
      </c>
      <c r="S1023" t="s">
        <v>21</v>
      </c>
      <c r="T1023" s="40">
        <v>0.46999999999999981</v>
      </c>
      <c r="U1023" s="40">
        <v>0.21306666666666665</v>
      </c>
      <c r="V1023">
        <v>177.75023999999993</v>
      </c>
      <c r="W1023">
        <v>378.19200000000001</v>
      </c>
      <c r="X1023">
        <v>73</v>
      </c>
      <c r="Y1023">
        <v>137.89846999999995</v>
      </c>
      <c r="Z1023">
        <v>293.40100000000001</v>
      </c>
      <c r="AA1023">
        <v>10</v>
      </c>
      <c r="AI1023">
        <v>94.386999999999986</v>
      </c>
      <c r="AJ1023">
        <v>7</v>
      </c>
      <c r="AK1023">
        <v>11.854999999999999</v>
      </c>
      <c r="AL1023">
        <v>3</v>
      </c>
      <c r="AM1023">
        <v>0</v>
      </c>
      <c r="AN1023">
        <v>0</v>
      </c>
      <c r="AO1023" s="30">
        <v>49.933739999999972</v>
      </c>
      <c r="AP1023" s="30">
        <v>106.24199999999999</v>
      </c>
      <c r="AQ1023" s="30">
        <v>10</v>
      </c>
      <c r="AR1023">
        <v>365.58244999999988</v>
      </c>
      <c r="AS1023" s="20">
        <v>777.83499999999992</v>
      </c>
      <c r="AT1023">
        <v>91</v>
      </c>
      <c r="AU1023">
        <v>12</v>
      </c>
      <c r="AV1023" t="s">
        <v>1510</v>
      </c>
    </row>
    <row r="1024" spans="1:48" hidden="1" x14ac:dyDescent="0.25">
      <c r="A1024" t="s">
        <v>698</v>
      </c>
      <c r="B1024" t="s">
        <v>96</v>
      </c>
      <c r="C1024" t="s">
        <v>96</v>
      </c>
      <c r="D1024" t="s">
        <v>699</v>
      </c>
      <c r="E1024" s="31" t="s">
        <v>700</v>
      </c>
      <c r="F1024">
        <v>2006</v>
      </c>
      <c r="G1024" t="s">
        <v>563</v>
      </c>
      <c r="H1024">
        <v>221</v>
      </c>
      <c r="I1024">
        <v>331640</v>
      </c>
      <c r="J1024" t="s">
        <v>50</v>
      </c>
      <c r="K1024" s="26" t="s">
        <v>458</v>
      </c>
      <c r="L1024" t="b">
        <v>1</v>
      </c>
      <c r="M1024" s="20" t="s">
        <v>1119</v>
      </c>
      <c r="N1024" s="26">
        <v>169</v>
      </c>
      <c r="O1024" t="s">
        <v>375</v>
      </c>
      <c r="P1024">
        <v>66.256666699999997</v>
      </c>
      <c r="Q1024">
        <v>-166.07194440000001</v>
      </c>
      <c r="S1024" t="s">
        <v>21</v>
      </c>
      <c r="T1024" s="40">
        <v>0.46790000000000015</v>
      </c>
      <c r="U1024" s="40">
        <v>0.21283333333333335</v>
      </c>
      <c r="V1024">
        <v>329.57986990000012</v>
      </c>
      <c r="W1024">
        <v>704.38100000000009</v>
      </c>
      <c r="X1024">
        <v>163</v>
      </c>
      <c r="Y1024">
        <v>264.48328240000006</v>
      </c>
      <c r="Z1024">
        <v>565.25599999999997</v>
      </c>
      <c r="AA1024">
        <v>21</v>
      </c>
      <c r="AI1024">
        <v>155.47799999999998</v>
      </c>
      <c r="AJ1024">
        <v>10</v>
      </c>
      <c r="AK1024">
        <v>102.08499999999999</v>
      </c>
      <c r="AL1024">
        <v>7</v>
      </c>
      <c r="AM1024">
        <v>0</v>
      </c>
      <c r="AN1024">
        <v>0</v>
      </c>
      <c r="AO1024" s="30">
        <v>120.51372770000003</v>
      </c>
      <c r="AP1024" s="30">
        <v>257.56299999999999</v>
      </c>
      <c r="AQ1024" s="30">
        <v>17</v>
      </c>
      <c r="AR1024">
        <v>714.5768800000003</v>
      </c>
      <c r="AS1024" s="20">
        <v>1527.2</v>
      </c>
      <c r="AT1024">
        <v>200</v>
      </c>
      <c r="AU1024">
        <v>10</v>
      </c>
      <c r="AV1024" t="s">
        <v>1510</v>
      </c>
    </row>
    <row r="1025" spans="1:48" hidden="1" x14ac:dyDescent="0.25">
      <c r="A1025" t="s">
        <v>701</v>
      </c>
      <c r="B1025" t="s">
        <v>97</v>
      </c>
      <c r="C1025" t="s">
        <v>97</v>
      </c>
      <c r="D1025" t="s">
        <v>702</v>
      </c>
      <c r="E1025" s="31" t="s">
        <v>703</v>
      </c>
      <c r="F1025">
        <v>2006</v>
      </c>
      <c r="G1025" t="s">
        <v>563</v>
      </c>
      <c r="H1025">
        <v>221</v>
      </c>
      <c r="I1025">
        <v>331650</v>
      </c>
      <c r="J1025" t="s">
        <v>50</v>
      </c>
      <c r="K1025" s="26" t="s">
        <v>458</v>
      </c>
      <c r="L1025" t="b">
        <v>1</v>
      </c>
      <c r="M1025" s="20" t="s">
        <v>1119</v>
      </c>
      <c r="N1025" s="26">
        <v>169</v>
      </c>
      <c r="O1025" t="s">
        <v>375</v>
      </c>
      <c r="P1025">
        <v>66.888055600000001</v>
      </c>
      <c r="Q1025">
        <v>-157.13638889999999</v>
      </c>
      <c r="S1025" t="s">
        <v>21</v>
      </c>
      <c r="T1025" s="40">
        <v>0.51519999999999999</v>
      </c>
      <c r="U1025" s="40">
        <v>0.21805833333333333</v>
      </c>
      <c r="V1025">
        <v>195.99186879999999</v>
      </c>
      <c r="W1025">
        <v>380.41899999999998</v>
      </c>
      <c r="X1025">
        <v>69</v>
      </c>
      <c r="Y1025">
        <v>483.19371519999999</v>
      </c>
      <c r="Z1025">
        <v>937.87599999999998</v>
      </c>
      <c r="AA1025">
        <v>11</v>
      </c>
      <c r="AI1025">
        <v>137.96700000000001</v>
      </c>
      <c r="AJ1025">
        <v>8</v>
      </c>
      <c r="AK1025">
        <v>15.991000000000001</v>
      </c>
      <c r="AL1025">
        <v>5</v>
      </c>
      <c r="AM1025">
        <v>0</v>
      </c>
      <c r="AN1025">
        <v>0</v>
      </c>
      <c r="AO1025" s="30">
        <v>79.319161600000015</v>
      </c>
      <c r="AP1025" s="30">
        <v>153.95800000000003</v>
      </c>
      <c r="AQ1025" s="30">
        <v>13</v>
      </c>
      <c r="AR1025">
        <v>758.50474559999998</v>
      </c>
      <c r="AS1025" s="20">
        <v>1472.2529999999997</v>
      </c>
      <c r="AT1025">
        <v>91</v>
      </c>
      <c r="AU1025">
        <v>12</v>
      </c>
      <c r="AV1025" t="s">
        <v>1510</v>
      </c>
    </row>
    <row r="1026" spans="1:48" hidden="1" x14ac:dyDescent="0.25">
      <c r="A1026" t="s">
        <v>398</v>
      </c>
      <c r="B1026" t="s">
        <v>44</v>
      </c>
      <c r="C1026" t="s">
        <v>44</v>
      </c>
      <c r="D1026" t="s">
        <v>399</v>
      </c>
      <c r="E1026" s="31" t="s">
        <v>400</v>
      </c>
      <c r="F1026">
        <v>2006</v>
      </c>
      <c r="G1026" t="s">
        <v>380</v>
      </c>
      <c r="H1026">
        <v>219</v>
      </c>
      <c r="I1026">
        <v>331190</v>
      </c>
      <c r="J1026" t="s">
        <v>30</v>
      </c>
      <c r="K1026" s="26" t="s">
        <v>374</v>
      </c>
      <c r="L1026" t="b">
        <v>1</v>
      </c>
      <c r="M1026" s="20" t="s">
        <v>1116</v>
      </c>
      <c r="N1026" s="26">
        <v>2</v>
      </c>
      <c r="O1026" t="s">
        <v>375</v>
      </c>
      <c r="P1026">
        <v>59.4583333</v>
      </c>
      <c r="Q1026">
        <v>-135.31388889999999</v>
      </c>
      <c r="S1026" t="s">
        <v>21</v>
      </c>
      <c r="T1026" s="40">
        <v>0.19631666666666669</v>
      </c>
      <c r="U1026" s="40">
        <v>0.14155833333333337</v>
      </c>
      <c r="V1026">
        <v>593.7444456333335</v>
      </c>
      <c r="W1026">
        <v>3024.4220000000005</v>
      </c>
      <c r="X1026">
        <v>577</v>
      </c>
      <c r="Y1026">
        <v>1295.8346853833334</v>
      </c>
      <c r="Z1026">
        <v>6600.7369999999992</v>
      </c>
      <c r="AA1026">
        <v>416</v>
      </c>
      <c r="AI1026">
        <v>1054.0200000000002</v>
      </c>
      <c r="AJ1026">
        <v>47</v>
      </c>
      <c r="AK1026">
        <v>1021.3509999999999</v>
      </c>
      <c r="AL1026">
        <v>40</v>
      </c>
      <c r="AM1026">
        <v>0</v>
      </c>
      <c r="AN1026">
        <v>0</v>
      </c>
      <c r="AO1026" s="30">
        <v>407.42991681666672</v>
      </c>
      <c r="AP1026" s="30">
        <v>2075.3710000000001</v>
      </c>
      <c r="AQ1026" s="30">
        <v>87</v>
      </c>
      <c r="AR1026">
        <v>2297.0090478333336</v>
      </c>
      <c r="AS1026" s="20">
        <v>11700.530000000002</v>
      </c>
      <c r="AT1026">
        <v>1073</v>
      </c>
      <c r="AU1026">
        <v>12</v>
      </c>
      <c r="AV1026" t="s">
        <v>1510</v>
      </c>
    </row>
    <row r="1027" spans="1:48" hidden="1" x14ac:dyDescent="0.25">
      <c r="A1027" t="s">
        <v>432</v>
      </c>
      <c r="B1027" t="s">
        <v>45</v>
      </c>
      <c r="C1027" t="s">
        <v>45</v>
      </c>
      <c r="D1027" t="s">
        <v>433</v>
      </c>
      <c r="E1027" s="31" t="s">
        <v>431</v>
      </c>
      <c r="F1027">
        <v>2006</v>
      </c>
      <c r="G1027" t="s">
        <v>380</v>
      </c>
      <c r="H1027">
        <v>219</v>
      </c>
      <c r="I1027">
        <v>331195</v>
      </c>
      <c r="J1027" t="s">
        <v>30</v>
      </c>
      <c r="K1027" s="26" t="s">
        <v>374</v>
      </c>
      <c r="L1027" t="b">
        <v>1</v>
      </c>
      <c r="M1027" s="20" t="s">
        <v>1116</v>
      </c>
      <c r="N1027" s="26">
        <v>2</v>
      </c>
      <c r="O1027" t="s">
        <v>375</v>
      </c>
      <c r="P1027">
        <v>62.706944399999998</v>
      </c>
      <c r="Q1027">
        <v>-143.96111110000001</v>
      </c>
      <c r="S1027" t="s">
        <v>21</v>
      </c>
      <c r="T1027" s="40">
        <v>0.58319166666666655</v>
      </c>
      <c r="U1027" s="40">
        <v>0.24194166666666669</v>
      </c>
      <c r="V1027">
        <v>63.206312833333321</v>
      </c>
      <c r="W1027">
        <v>108.38</v>
      </c>
      <c r="X1027">
        <v>61</v>
      </c>
      <c r="Y1027">
        <v>13.525381133333333</v>
      </c>
      <c r="Z1027">
        <v>23.192000000000004</v>
      </c>
      <c r="AA1027">
        <v>8</v>
      </c>
      <c r="AI1027">
        <v>0</v>
      </c>
      <c r="AJ1027">
        <v>0</v>
      </c>
      <c r="AK1027">
        <v>154.797</v>
      </c>
      <c r="AL1027">
        <v>4</v>
      </c>
      <c r="AM1027">
        <v>0</v>
      </c>
      <c r="AN1027">
        <v>0</v>
      </c>
      <c r="AO1027" s="30">
        <v>90.27632042499998</v>
      </c>
      <c r="AP1027" s="30">
        <v>154.797</v>
      </c>
      <c r="AQ1027" s="30">
        <v>4</v>
      </c>
      <c r="AR1027">
        <v>167.00801439166665</v>
      </c>
      <c r="AS1027" s="20">
        <v>286.36900000000003</v>
      </c>
      <c r="AT1027">
        <v>73</v>
      </c>
      <c r="AU1027">
        <v>12</v>
      </c>
      <c r="AV1027" t="s">
        <v>1510</v>
      </c>
    </row>
    <row r="1028" spans="1:48" hidden="1" x14ac:dyDescent="0.25">
      <c r="A1028" t="s">
        <v>867</v>
      </c>
      <c r="B1028" t="s">
        <v>215</v>
      </c>
      <c r="C1028" t="s">
        <v>215</v>
      </c>
      <c r="D1028" t="s">
        <v>868</v>
      </c>
      <c r="E1028" s="31" t="s">
        <v>869</v>
      </c>
      <c r="F1028">
        <v>2006</v>
      </c>
      <c r="G1028" t="s">
        <v>858</v>
      </c>
      <c r="H1028">
        <v>12485</v>
      </c>
      <c r="I1028">
        <v>332260</v>
      </c>
      <c r="J1028" t="s">
        <v>211</v>
      </c>
      <c r="K1028" s="26" t="s">
        <v>374</v>
      </c>
      <c r="L1028" t="b">
        <v>1</v>
      </c>
      <c r="M1028" s="20" t="s">
        <v>1119</v>
      </c>
      <c r="N1028" s="26">
        <v>343</v>
      </c>
      <c r="O1028" t="s">
        <v>375</v>
      </c>
      <c r="P1028">
        <v>61.702500000000001</v>
      </c>
      <c r="Q1028">
        <v>-157.1697222</v>
      </c>
      <c r="S1028" t="s">
        <v>21</v>
      </c>
      <c r="T1028" s="40">
        <v>0.77490000000000003</v>
      </c>
      <c r="U1028" s="40">
        <v>0.41511666666666663</v>
      </c>
      <c r="V1028">
        <v>88.9941654</v>
      </c>
      <c r="W1028">
        <v>114.846</v>
      </c>
      <c r="X1028">
        <v>43</v>
      </c>
      <c r="Y1028">
        <v>51.155798400000009</v>
      </c>
      <c r="Z1028">
        <v>66.016000000000005</v>
      </c>
      <c r="AA1028">
        <v>5</v>
      </c>
      <c r="AI1028">
        <v>59.369</v>
      </c>
      <c r="AJ1028">
        <v>5</v>
      </c>
      <c r="AK1028">
        <v>21.132000000000001</v>
      </c>
      <c r="AL1028">
        <v>3</v>
      </c>
      <c r="AM1028">
        <v>3.5000000000000003E-2</v>
      </c>
      <c r="AN1028">
        <v>1</v>
      </c>
      <c r="AO1028" s="30">
        <v>62.380224900000009</v>
      </c>
      <c r="AP1028" s="30">
        <v>80.501000000000005</v>
      </c>
      <c r="AQ1028" s="30">
        <v>8</v>
      </c>
      <c r="AR1028">
        <v>202.5301887</v>
      </c>
      <c r="AS1028" s="20">
        <v>261.39800000000002</v>
      </c>
      <c r="AT1028">
        <v>55</v>
      </c>
      <c r="AU1028">
        <v>12</v>
      </c>
      <c r="AV1028" t="s">
        <v>1510</v>
      </c>
    </row>
    <row r="1029" spans="1:48" hidden="1" x14ac:dyDescent="0.25">
      <c r="A1029" t="s">
        <v>707</v>
      </c>
      <c r="B1029" t="s">
        <v>98</v>
      </c>
      <c r="C1029" t="s">
        <v>98</v>
      </c>
      <c r="D1029" t="s">
        <v>708</v>
      </c>
      <c r="E1029" s="31" t="s">
        <v>706</v>
      </c>
      <c r="F1029">
        <v>2006</v>
      </c>
      <c r="G1029" t="s">
        <v>563</v>
      </c>
      <c r="H1029">
        <v>221</v>
      </c>
      <c r="I1029">
        <v>331680</v>
      </c>
      <c r="J1029" t="s">
        <v>50</v>
      </c>
      <c r="K1029" s="26" t="s">
        <v>458</v>
      </c>
      <c r="L1029" t="b">
        <v>1</v>
      </c>
      <c r="M1029" s="20" t="s">
        <v>1119</v>
      </c>
      <c r="N1029" s="26">
        <v>169</v>
      </c>
      <c r="O1029" t="s">
        <v>375</v>
      </c>
      <c r="P1029">
        <v>63.522222200000002</v>
      </c>
      <c r="Q1029">
        <v>-162.28805560000001</v>
      </c>
      <c r="S1029" t="s">
        <v>21</v>
      </c>
      <c r="T1029" s="40">
        <v>0.46239999999999992</v>
      </c>
      <c r="U1029" s="40">
        <v>0.21219999999999997</v>
      </c>
      <c r="V1029">
        <v>251.50352159999994</v>
      </c>
      <c r="W1029">
        <v>543.90899999999999</v>
      </c>
      <c r="X1029">
        <v>165</v>
      </c>
      <c r="Y1029">
        <v>278.05360479999996</v>
      </c>
      <c r="Z1029">
        <v>601.327</v>
      </c>
      <c r="AA1029">
        <v>14</v>
      </c>
      <c r="AI1029">
        <v>183.11</v>
      </c>
      <c r="AJ1029">
        <v>13</v>
      </c>
      <c r="AK1029">
        <v>12.229999999999999</v>
      </c>
      <c r="AL1029">
        <v>3</v>
      </c>
      <c r="AM1029">
        <v>0</v>
      </c>
      <c r="AN1029">
        <v>0</v>
      </c>
      <c r="AO1029" s="30">
        <v>90.325215999999983</v>
      </c>
      <c r="AP1029" s="30">
        <v>195.34</v>
      </c>
      <c r="AQ1029" s="30">
        <v>16</v>
      </c>
      <c r="AR1029">
        <v>619.88234239999997</v>
      </c>
      <c r="AS1029" s="20">
        <v>1340.576</v>
      </c>
      <c r="AT1029">
        <v>191</v>
      </c>
      <c r="AU1029">
        <v>12</v>
      </c>
      <c r="AV1029" t="s">
        <v>1510</v>
      </c>
    </row>
    <row r="1030" spans="1:48" hidden="1" x14ac:dyDescent="0.25">
      <c r="A1030" t="s">
        <v>1069</v>
      </c>
      <c r="B1030" t="s">
        <v>1072</v>
      </c>
      <c r="C1030" t="s">
        <v>1072</v>
      </c>
      <c r="D1030" t="s">
        <v>871</v>
      </c>
      <c r="E1030" s="31" t="s">
        <v>872</v>
      </c>
      <c r="F1030">
        <v>2006</v>
      </c>
      <c r="G1030" t="s">
        <v>1070</v>
      </c>
      <c r="H1030" t="s">
        <v>582</v>
      </c>
      <c r="I1030">
        <v>332570</v>
      </c>
      <c r="J1030" t="s">
        <v>1071</v>
      </c>
      <c r="K1030" s="26" t="s">
        <v>458</v>
      </c>
      <c r="L1030" t="b">
        <v>1</v>
      </c>
      <c r="M1030" s="20" t="s">
        <v>1118</v>
      </c>
      <c r="N1030" s="26">
        <v>709</v>
      </c>
      <c r="O1030" t="s">
        <v>375</v>
      </c>
      <c r="P1030">
        <v>66.006388900000005</v>
      </c>
      <c r="Q1030">
        <v>-149.09083330000001</v>
      </c>
      <c r="S1030" t="s">
        <v>21</v>
      </c>
      <c r="T1030" s="40">
        <v>0</v>
      </c>
      <c r="U1030" s="40">
        <v>0</v>
      </c>
      <c r="V1030">
        <v>0</v>
      </c>
      <c r="W1030">
        <v>0</v>
      </c>
      <c r="X1030">
        <v>0</v>
      </c>
      <c r="Y1030">
        <v>0</v>
      </c>
      <c r="Z1030">
        <v>0</v>
      </c>
      <c r="AA1030">
        <v>0</v>
      </c>
      <c r="AI1030">
        <v>0</v>
      </c>
      <c r="AJ1030">
        <v>0</v>
      </c>
      <c r="AK1030">
        <v>0</v>
      </c>
      <c r="AL1030">
        <v>0</v>
      </c>
      <c r="AM1030">
        <v>0</v>
      </c>
      <c r="AN1030">
        <v>0</v>
      </c>
      <c r="AO1030" s="30">
        <v>0</v>
      </c>
      <c r="AP1030" s="30">
        <v>0</v>
      </c>
      <c r="AQ1030" s="30">
        <v>0</v>
      </c>
      <c r="AR1030">
        <v>0</v>
      </c>
      <c r="AS1030" s="20">
        <v>0</v>
      </c>
      <c r="AT1030">
        <v>0</v>
      </c>
      <c r="AU1030">
        <v>12</v>
      </c>
      <c r="AV1030" t="s">
        <v>1510</v>
      </c>
    </row>
    <row r="1031" spans="1:48" hidden="1" x14ac:dyDescent="0.25">
      <c r="A1031" t="s">
        <v>870</v>
      </c>
      <c r="B1031" t="s">
        <v>216</v>
      </c>
      <c r="C1031" t="s">
        <v>216</v>
      </c>
      <c r="D1031" t="s">
        <v>873</v>
      </c>
      <c r="E1031" s="31" t="s">
        <v>874</v>
      </c>
      <c r="F1031">
        <v>2006</v>
      </c>
      <c r="G1031" t="s">
        <v>858</v>
      </c>
      <c r="H1031">
        <v>12485</v>
      </c>
      <c r="I1031">
        <v>332270</v>
      </c>
      <c r="J1031" t="s">
        <v>211</v>
      </c>
      <c r="K1031" s="26" t="s">
        <v>374</v>
      </c>
      <c r="L1031" t="b">
        <v>1</v>
      </c>
      <c r="M1031" s="20" t="s">
        <v>1119</v>
      </c>
      <c r="N1031" s="26">
        <v>343</v>
      </c>
      <c r="O1031" t="s">
        <v>375</v>
      </c>
      <c r="P1031">
        <v>61.783055599999997</v>
      </c>
      <c r="Q1031">
        <v>-156.58805559999999</v>
      </c>
      <c r="S1031" t="s">
        <v>21</v>
      </c>
      <c r="T1031" s="40">
        <v>0.77490000000000003</v>
      </c>
      <c r="U1031" s="40">
        <v>0.41511666666666663</v>
      </c>
      <c r="V1031">
        <v>32.651961299999996</v>
      </c>
      <c r="W1031">
        <v>42.136999999999993</v>
      </c>
      <c r="X1031">
        <v>21</v>
      </c>
      <c r="Y1031">
        <v>50.52967919999999</v>
      </c>
      <c r="Z1031">
        <v>65.207999999999984</v>
      </c>
      <c r="AA1031">
        <v>4</v>
      </c>
      <c r="AI1031">
        <v>15.483000000000001</v>
      </c>
      <c r="AJ1031">
        <v>3</v>
      </c>
      <c r="AK1031">
        <v>2.5669999999999993</v>
      </c>
      <c r="AL1031">
        <v>1</v>
      </c>
      <c r="AM1031">
        <v>0</v>
      </c>
      <c r="AN1031">
        <v>1</v>
      </c>
      <c r="AO1031" s="30">
        <v>13.986945</v>
      </c>
      <c r="AP1031" s="30">
        <v>18.05</v>
      </c>
      <c r="AQ1031" s="30">
        <v>4</v>
      </c>
      <c r="AR1031">
        <v>97.168585499999992</v>
      </c>
      <c r="AS1031" s="20">
        <v>125.39499999999998</v>
      </c>
      <c r="AT1031">
        <v>29</v>
      </c>
      <c r="AU1031">
        <v>12</v>
      </c>
      <c r="AV1031" t="s">
        <v>1510</v>
      </c>
    </row>
    <row r="1032" spans="1:48" hidden="1" x14ac:dyDescent="0.25">
      <c r="A1032" t="s">
        <v>379</v>
      </c>
      <c r="B1032" t="s">
        <v>1132</v>
      </c>
      <c r="C1032" t="s">
        <v>31</v>
      </c>
      <c r="D1032" t="s">
        <v>381</v>
      </c>
      <c r="E1032" s="31" t="s">
        <v>382</v>
      </c>
      <c r="F1032">
        <v>2006</v>
      </c>
      <c r="G1032" t="s">
        <v>380</v>
      </c>
      <c r="H1032">
        <v>219</v>
      </c>
      <c r="I1032">
        <v>331050</v>
      </c>
      <c r="J1032" t="s">
        <v>30</v>
      </c>
      <c r="K1032" s="26" t="s">
        <v>374</v>
      </c>
      <c r="L1032" t="b">
        <v>1</v>
      </c>
      <c r="M1032" s="20" t="s">
        <v>1116</v>
      </c>
      <c r="N1032" s="26">
        <v>2</v>
      </c>
      <c r="O1032" t="s">
        <v>375</v>
      </c>
      <c r="P1032">
        <v>66.565555599999996</v>
      </c>
      <c r="Q1032">
        <v>-152.64555559999999</v>
      </c>
      <c r="S1032" t="s">
        <v>21</v>
      </c>
      <c r="T1032" s="40">
        <v>0.69096666666666662</v>
      </c>
      <c r="U1032" s="40">
        <v>0.34208333333333329</v>
      </c>
      <c r="V1032">
        <v>141.89622369999998</v>
      </c>
      <c r="W1032">
        <v>205.35899999999998</v>
      </c>
      <c r="X1032">
        <v>79</v>
      </c>
      <c r="Y1032">
        <v>86.589869766666666</v>
      </c>
      <c r="Z1032">
        <v>125.31700000000001</v>
      </c>
      <c r="AA1032">
        <v>19</v>
      </c>
      <c r="AI1032">
        <v>76.149000000000001</v>
      </c>
      <c r="AJ1032">
        <v>14</v>
      </c>
      <c r="AK1032">
        <v>148.58100000000002</v>
      </c>
      <c r="AL1032">
        <v>5</v>
      </c>
      <c r="AM1032">
        <v>0</v>
      </c>
      <c r="AN1032">
        <v>0</v>
      </c>
      <c r="AO1032" s="30">
        <v>155.28093899999999</v>
      </c>
      <c r="AP1032" s="30">
        <v>224.73000000000002</v>
      </c>
      <c r="AQ1032" s="30">
        <v>19</v>
      </c>
      <c r="AR1032">
        <v>383.76703246666659</v>
      </c>
      <c r="AS1032" s="20">
        <v>555.40599999999995</v>
      </c>
      <c r="AT1032">
        <v>116</v>
      </c>
      <c r="AU1032">
        <v>12</v>
      </c>
      <c r="AV1032" t="s">
        <v>1510</v>
      </c>
    </row>
    <row r="1033" spans="1:48" hidden="1" x14ac:dyDescent="0.25">
      <c r="A1033" t="s">
        <v>929</v>
      </c>
      <c r="B1033" t="s">
        <v>273</v>
      </c>
      <c r="C1033" t="s">
        <v>273</v>
      </c>
      <c r="D1033" t="s">
        <v>931</v>
      </c>
      <c r="E1033" s="31" t="s">
        <v>932</v>
      </c>
      <c r="F1033">
        <v>2006</v>
      </c>
      <c r="G1033" t="s">
        <v>930</v>
      </c>
      <c r="H1033" t="s">
        <v>582</v>
      </c>
      <c r="I1033">
        <v>332580</v>
      </c>
      <c r="J1033" t="s">
        <v>272</v>
      </c>
      <c r="K1033" s="26" t="s">
        <v>458</v>
      </c>
      <c r="L1033" t="b">
        <v>1</v>
      </c>
      <c r="M1033" s="20" t="s">
        <v>1118</v>
      </c>
      <c r="N1033" s="26">
        <v>394</v>
      </c>
      <c r="O1033" t="s">
        <v>375</v>
      </c>
      <c r="P1033">
        <v>62.9886111</v>
      </c>
      <c r="Q1033">
        <v>-156.06416669999999</v>
      </c>
      <c r="S1033" t="s">
        <v>21</v>
      </c>
      <c r="T1033" s="40">
        <v>0.58099999999999985</v>
      </c>
      <c r="U1033" s="40">
        <v>0.227275</v>
      </c>
      <c r="V1033">
        <v>33.609687999999998</v>
      </c>
      <c r="W1033">
        <v>57.848000000000013</v>
      </c>
      <c r="X1033">
        <v>20</v>
      </c>
      <c r="Y1033">
        <v>67.945044999999979</v>
      </c>
      <c r="Z1033">
        <v>116.94499999999999</v>
      </c>
      <c r="AA1033">
        <v>13</v>
      </c>
      <c r="AI1033">
        <v>47.499000000000002</v>
      </c>
      <c r="AJ1033">
        <v>7</v>
      </c>
      <c r="AK1033">
        <v>3.3109999999999999</v>
      </c>
      <c r="AL1033">
        <v>1</v>
      </c>
      <c r="AM1033">
        <v>0</v>
      </c>
      <c r="AN1033">
        <v>0</v>
      </c>
      <c r="AO1033" s="30">
        <v>29.520609999999994</v>
      </c>
      <c r="AP1033" s="30">
        <v>50.81</v>
      </c>
      <c r="AQ1033" s="30">
        <v>8</v>
      </c>
      <c r="AR1033">
        <v>131.07534299999998</v>
      </c>
      <c r="AS1033" s="20">
        <v>225.60300000000001</v>
      </c>
      <c r="AT1033">
        <v>39</v>
      </c>
      <c r="AU1033">
        <v>12</v>
      </c>
      <c r="AV1033" t="s">
        <v>1510</v>
      </c>
    </row>
    <row r="1034" spans="1:48" hidden="1" x14ac:dyDescent="0.25">
      <c r="A1034" t="s">
        <v>527</v>
      </c>
      <c r="B1034" t="s">
        <v>277</v>
      </c>
      <c r="C1034" t="s">
        <v>277</v>
      </c>
      <c r="D1034" t="s">
        <v>529</v>
      </c>
      <c r="E1034" s="31" t="s">
        <v>530</v>
      </c>
      <c r="F1034">
        <v>2006</v>
      </c>
      <c r="G1034" t="s">
        <v>528</v>
      </c>
      <c r="H1034">
        <v>18474</v>
      </c>
      <c r="I1034">
        <v>332600</v>
      </c>
      <c r="J1034" t="s">
        <v>276</v>
      </c>
      <c r="K1034" s="26" t="s">
        <v>374</v>
      </c>
      <c r="L1034" t="b">
        <v>1</v>
      </c>
      <c r="M1034" s="20" t="s">
        <v>1116</v>
      </c>
      <c r="N1034" s="26">
        <v>92</v>
      </c>
      <c r="O1034" t="s">
        <v>375</v>
      </c>
      <c r="P1034">
        <v>65.171944400000001</v>
      </c>
      <c r="Q1034">
        <v>-152.07888890000001</v>
      </c>
      <c r="S1034" t="s">
        <v>21</v>
      </c>
      <c r="T1034" s="40">
        <v>0.60521666666666674</v>
      </c>
      <c r="U1034" s="40">
        <v>0.29033333333333333</v>
      </c>
      <c r="V1034">
        <v>189.13505006666671</v>
      </c>
      <c r="W1034">
        <v>312.50800000000004</v>
      </c>
      <c r="X1034">
        <v>118</v>
      </c>
      <c r="Y1034">
        <v>306.94834205000006</v>
      </c>
      <c r="Z1034">
        <v>507.17100000000005</v>
      </c>
      <c r="AA1034">
        <v>46</v>
      </c>
      <c r="AI1034">
        <v>172.61599999999999</v>
      </c>
      <c r="AJ1034">
        <v>11</v>
      </c>
      <c r="AK1034">
        <v>290.49200000000002</v>
      </c>
      <c r="AL1034">
        <v>10</v>
      </c>
      <c r="AM1034">
        <v>0</v>
      </c>
      <c r="AN1034">
        <v>0</v>
      </c>
      <c r="AO1034" s="30">
        <v>280.28068006666672</v>
      </c>
      <c r="AP1034" s="30">
        <v>463.108</v>
      </c>
      <c r="AQ1034" s="30">
        <v>21</v>
      </c>
      <c r="AR1034">
        <v>776.36407218333352</v>
      </c>
      <c r="AS1034" s="20">
        <v>1282.7869999999998</v>
      </c>
      <c r="AT1034">
        <v>183</v>
      </c>
      <c r="AU1034">
        <v>12</v>
      </c>
      <c r="AV1034" t="s">
        <v>1510</v>
      </c>
    </row>
    <row r="1035" spans="1:48" hidden="1" x14ac:dyDescent="0.25">
      <c r="A1035" t="s">
        <v>999</v>
      </c>
      <c r="B1035" t="s">
        <v>279</v>
      </c>
      <c r="C1035" t="s">
        <v>279</v>
      </c>
      <c r="D1035" t="s">
        <v>1001</v>
      </c>
      <c r="E1035" s="31" t="s">
        <v>1002</v>
      </c>
      <c r="F1035">
        <v>2006</v>
      </c>
      <c r="G1035" t="s">
        <v>1000</v>
      </c>
      <c r="H1035">
        <v>18480</v>
      </c>
      <c r="I1035">
        <v>332610</v>
      </c>
      <c r="J1035" t="s">
        <v>278</v>
      </c>
      <c r="K1035" s="26" t="s">
        <v>458</v>
      </c>
      <c r="L1035" t="b">
        <v>1</v>
      </c>
      <c r="M1035" s="20" t="s">
        <v>1116</v>
      </c>
      <c r="N1035" s="26">
        <v>586</v>
      </c>
      <c r="O1035" t="s">
        <v>375</v>
      </c>
      <c r="P1035">
        <v>60.864722200000003</v>
      </c>
      <c r="Q1035">
        <v>-146.67861110000001</v>
      </c>
      <c r="S1035" t="s">
        <v>21</v>
      </c>
      <c r="T1035" s="40">
        <v>0.39666666666666672</v>
      </c>
      <c r="U1035" s="40">
        <v>0.20275833333333335</v>
      </c>
      <c r="V1035">
        <v>58.782033333333338</v>
      </c>
      <c r="W1035">
        <v>148.19</v>
      </c>
      <c r="X1035">
        <v>36</v>
      </c>
      <c r="Y1035">
        <v>19.075303333333334</v>
      </c>
      <c r="Z1035">
        <v>48.088999999999999</v>
      </c>
      <c r="AA1035">
        <v>8</v>
      </c>
      <c r="AI1035">
        <v>71.683000000000007</v>
      </c>
      <c r="AJ1035">
        <v>7</v>
      </c>
      <c r="AK1035">
        <v>125.21</v>
      </c>
      <c r="AL1035">
        <v>5</v>
      </c>
      <c r="AM1035">
        <v>4.1499999999999995</v>
      </c>
      <c r="AN1035">
        <v>2</v>
      </c>
      <c r="AO1035" s="30">
        <v>78.100890000000007</v>
      </c>
      <c r="AP1035" s="30">
        <v>196.893</v>
      </c>
      <c r="AQ1035" s="30">
        <v>12</v>
      </c>
      <c r="AR1035">
        <v>155.95822666666669</v>
      </c>
      <c r="AS1035" s="20">
        <v>397.322</v>
      </c>
      <c r="AT1035">
        <v>58</v>
      </c>
      <c r="AU1035">
        <v>3</v>
      </c>
      <c r="AV1035" t="s">
        <v>1510</v>
      </c>
    </row>
    <row r="1036" spans="1:48" hidden="1" x14ac:dyDescent="0.25">
      <c r="A1036" t="s">
        <v>504</v>
      </c>
      <c r="B1036" t="s">
        <v>99</v>
      </c>
      <c r="C1036" t="s">
        <v>99</v>
      </c>
      <c r="D1036" t="s">
        <v>507</v>
      </c>
      <c r="E1036" s="31" t="s">
        <v>508</v>
      </c>
      <c r="F1036">
        <v>2006</v>
      </c>
      <c r="G1036" t="s">
        <v>563</v>
      </c>
      <c r="H1036">
        <v>18521</v>
      </c>
      <c r="I1036">
        <v>331685</v>
      </c>
      <c r="J1036" t="s">
        <v>50</v>
      </c>
      <c r="K1036" s="26" t="s">
        <v>458</v>
      </c>
      <c r="L1036" t="b">
        <v>1</v>
      </c>
      <c r="M1036" s="20" t="s">
        <v>1119</v>
      </c>
      <c r="N1036" s="26">
        <v>169</v>
      </c>
      <c r="O1036" t="s">
        <v>375</v>
      </c>
      <c r="P1036">
        <v>65.263611100000006</v>
      </c>
      <c r="Q1036">
        <v>-166.3608333</v>
      </c>
      <c r="S1036" t="s">
        <v>21</v>
      </c>
      <c r="T1036" s="40">
        <v>0.5038999999999999</v>
      </c>
      <c r="U1036" s="40">
        <v>0.21684999999999999</v>
      </c>
      <c r="V1036">
        <v>146.67319639999997</v>
      </c>
      <c r="W1036">
        <v>291.07599999999996</v>
      </c>
      <c r="X1036">
        <v>88</v>
      </c>
      <c r="Y1036">
        <v>190.43791919999998</v>
      </c>
      <c r="Z1036">
        <v>377.92800000000005</v>
      </c>
      <c r="AA1036">
        <v>16</v>
      </c>
      <c r="AI1036">
        <v>62.864000000000004</v>
      </c>
      <c r="AJ1036">
        <v>6</v>
      </c>
      <c r="AK1036">
        <v>25.833000000000006</v>
      </c>
      <c r="AL1036">
        <v>3</v>
      </c>
      <c r="AM1036">
        <v>0</v>
      </c>
      <c r="AN1036">
        <v>0</v>
      </c>
      <c r="AO1036" s="30">
        <v>44.694418299999995</v>
      </c>
      <c r="AP1036" s="30">
        <v>88.697000000000003</v>
      </c>
      <c r="AQ1036" s="30">
        <v>9</v>
      </c>
      <c r="AR1036">
        <v>381.80553389999994</v>
      </c>
      <c r="AS1036" s="20">
        <v>757.70100000000002</v>
      </c>
      <c r="AT1036">
        <v>112</v>
      </c>
      <c r="AU1036">
        <v>12</v>
      </c>
      <c r="AV1036" t="s">
        <v>1510</v>
      </c>
    </row>
    <row r="1037" spans="1:48" hidden="1" x14ac:dyDescent="0.25">
      <c r="A1037" t="s">
        <v>893</v>
      </c>
      <c r="B1037" t="s">
        <v>287</v>
      </c>
      <c r="C1037" t="s">
        <v>287</v>
      </c>
      <c r="D1037" t="s">
        <v>895</v>
      </c>
      <c r="E1037" s="31" t="s">
        <v>896</v>
      </c>
      <c r="F1037">
        <v>2006</v>
      </c>
      <c r="G1037" t="s">
        <v>894</v>
      </c>
      <c r="H1037">
        <v>18541</v>
      </c>
      <c r="I1037">
        <v>332630</v>
      </c>
      <c r="J1037" t="s">
        <v>286</v>
      </c>
      <c r="K1037" s="26" t="s">
        <v>458</v>
      </c>
      <c r="L1037" t="b">
        <v>1</v>
      </c>
      <c r="M1037" s="20" t="s">
        <v>1118</v>
      </c>
      <c r="N1037" s="26">
        <v>363</v>
      </c>
      <c r="O1037" t="s">
        <v>375</v>
      </c>
      <c r="P1037">
        <v>57.780833299999998</v>
      </c>
      <c r="Q1037">
        <v>-135.2188889</v>
      </c>
      <c r="S1037" t="s">
        <v>21</v>
      </c>
      <c r="T1037" s="40">
        <v>0.50250000000000017</v>
      </c>
      <c r="U1037" s="40">
        <v>0.16780833333333331</v>
      </c>
      <c r="V1037">
        <v>118.68045000000005</v>
      </c>
      <c r="W1037">
        <v>236.18</v>
      </c>
      <c r="X1037">
        <v>125</v>
      </c>
      <c r="Y1037">
        <v>50.248995000000008</v>
      </c>
      <c r="Z1037">
        <v>99.997999999999976</v>
      </c>
      <c r="AA1037">
        <v>35</v>
      </c>
      <c r="AI1037">
        <v>33.028999999999996</v>
      </c>
      <c r="AJ1037">
        <v>12</v>
      </c>
      <c r="AK1037">
        <v>1.7290000000000001</v>
      </c>
      <c r="AL1037">
        <v>1</v>
      </c>
      <c r="AM1037">
        <v>0</v>
      </c>
      <c r="AN1037">
        <v>0</v>
      </c>
      <c r="AO1037" s="30">
        <v>17.465895000000003</v>
      </c>
      <c r="AP1037" s="30">
        <v>34.757999999999996</v>
      </c>
      <c r="AQ1037" s="30">
        <v>13</v>
      </c>
      <c r="AR1037">
        <v>186.39534000000006</v>
      </c>
      <c r="AS1037" s="20">
        <v>370.93599999999992</v>
      </c>
      <c r="AT1037">
        <v>166</v>
      </c>
      <c r="AU1037">
        <v>12</v>
      </c>
      <c r="AV1037" t="s">
        <v>1510</v>
      </c>
    </row>
    <row r="1038" spans="1:48" hidden="1" x14ac:dyDescent="0.25">
      <c r="A1038" t="s">
        <v>435</v>
      </c>
      <c r="B1038" t="s">
        <v>46</v>
      </c>
      <c r="C1038" t="s">
        <v>46</v>
      </c>
      <c r="D1038" t="s">
        <v>436</v>
      </c>
      <c r="E1038" s="31" t="s">
        <v>437</v>
      </c>
      <c r="F1038">
        <v>2006</v>
      </c>
      <c r="G1038" t="s">
        <v>380</v>
      </c>
      <c r="H1038">
        <v>219</v>
      </c>
      <c r="I1038">
        <v>331200</v>
      </c>
      <c r="J1038" t="s">
        <v>30</v>
      </c>
      <c r="K1038" s="26" t="s">
        <v>374</v>
      </c>
      <c r="L1038" t="b">
        <v>1</v>
      </c>
      <c r="M1038" s="20" t="s">
        <v>1116</v>
      </c>
      <c r="N1038" s="26">
        <v>2</v>
      </c>
      <c r="O1038" t="s">
        <v>375</v>
      </c>
      <c r="P1038">
        <v>63.135051199999999</v>
      </c>
      <c r="Q1038">
        <v>-142.52387959999999</v>
      </c>
      <c r="S1038" t="s">
        <v>21</v>
      </c>
      <c r="T1038" s="40">
        <v>0.58961666666666657</v>
      </c>
      <c r="U1038" s="40">
        <v>0.24686666666666665</v>
      </c>
      <c r="V1038">
        <v>97.216585616666663</v>
      </c>
      <c r="W1038">
        <v>164.88100000000003</v>
      </c>
      <c r="X1038">
        <v>49</v>
      </c>
      <c r="Y1038">
        <v>11.085972566666664</v>
      </c>
      <c r="Z1038">
        <v>18.802</v>
      </c>
      <c r="AA1038">
        <v>6</v>
      </c>
      <c r="AI1038">
        <v>45.966000000000001</v>
      </c>
      <c r="AJ1038">
        <v>4</v>
      </c>
      <c r="AK1038">
        <v>95.420999999999992</v>
      </c>
      <c r="AL1038">
        <v>2</v>
      </c>
      <c r="AM1038">
        <v>0</v>
      </c>
      <c r="AN1038">
        <v>0</v>
      </c>
      <c r="AO1038" s="30">
        <v>83.36413164999999</v>
      </c>
      <c r="AP1038" s="30">
        <v>141.387</v>
      </c>
      <c r="AQ1038" s="30">
        <v>6</v>
      </c>
      <c r="AR1038">
        <v>191.66668983333332</v>
      </c>
      <c r="AS1038" s="20">
        <v>325.07</v>
      </c>
      <c r="AT1038">
        <v>60</v>
      </c>
      <c r="AU1038">
        <v>3</v>
      </c>
      <c r="AV1038" t="s">
        <v>1510</v>
      </c>
    </row>
    <row r="1039" spans="1:48" hidden="1" x14ac:dyDescent="0.25">
      <c r="A1039" t="s">
        <v>423</v>
      </c>
      <c r="B1039" t="s">
        <v>1152</v>
      </c>
      <c r="C1039" t="s">
        <v>47</v>
      </c>
      <c r="D1039" t="s">
        <v>426</v>
      </c>
      <c r="E1039" s="31" t="s">
        <v>422</v>
      </c>
      <c r="F1039">
        <v>2006</v>
      </c>
      <c r="G1039" t="s">
        <v>380</v>
      </c>
      <c r="H1039">
        <v>219</v>
      </c>
      <c r="I1039">
        <v>331210</v>
      </c>
      <c r="J1039" t="s">
        <v>30</v>
      </c>
      <c r="K1039" s="26" t="s">
        <v>374</v>
      </c>
      <c r="L1039" t="b">
        <v>1</v>
      </c>
      <c r="M1039" s="20" t="s">
        <v>1116</v>
      </c>
      <c r="N1039" s="26">
        <v>2</v>
      </c>
      <c r="O1039" t="s">
        <v>375</v>
      </c>
      <c r="P1039">
        <v>55.687777799999999</v>
      </c>
      <c r="Q1039">
        <v>-132.52222219999999</v>
      </c>
      <c r="S1039" t="s">
        <v>21</v>
      </c>
      <c r="T1039" s="40">
        <v>0.20188333333333333</v>
      </c>
      <c r="U1039" s="40">
        <v>0.1439</v>
      </c>
      <c r="V1039">
        <v>265.59044553333331</v>
      </c>
      <c r="W1039">
        <v>1315.5639999999999</v>
      </c>
      <c r="X1039">
        <v>270</v>
      </c>
      <c r="Y1039">
        <v>184.46887700000002</v>
      </c>
      <c r="Z1039">
        <v>913.74000000000012</v>
      </c>
      <c r="AA1039">
        <v>79</v>
      </c>
      <c r="AI1039">
        <v>357.25399999999996</v>
      </c>
      <c r="AJ1039">
        <v>29</v>
      </c>
      <c r="AK1039">
        <v>647.48900000000003</v>
      </c>
      <c r="AL1039">
        <v>29</v>
      </c>
      <c r="AM1039">
        <v>0</v>
      </c>
      <c r="AN1039">
        <v>0</v>
      </c>
      <c r="AO1039" s="30">
        <v>202.84086598333332</v>
      </c>
      <c r="AP1039" s="30">
        <v>1004.7429999999999</v>
      </c>
      <c r="AQ1039" s="30">
        <v>58</v>
      </c>
      <c r="AR1039">
        <v>652.90018851666662</v>
      </c>
      <c r="AS1039" s="20">
        <v>3234.0470000000005</v>
      </c>
      <c r="AT1039">
        <v>403</v>
      </c>
      <c r="AU1039">
        <v>12</v>
      </c>
      <c r="AV1039" t="s">
        <v>1510</v>
      </c>
    </row>
    <row r="1040" spans="1:48" hidden="1" x14ac:dyDescent="0.25">
      <c r="A1040" t="s">
        <v>709</v>
      </c>
      <c r="B1040" t="s">
        <v>100</v>
      </c>
      <c r="C1040" t="s">
        <v>100</v>
      </c>
      <c r="D1040" t="s">
        <v>710</v>
      </c>
      <c r="E1040" s="31" t="s">
        <v>711</v>
      </c>
      <c r="F1040">
        <v>2006</v>
      </c>
      <c r="G1040" t="s">
        <v>563</v>
      </c>
      <c r="H1040">
        <v>221</v>
      </c>
      <c r="I1040">
        <v>331690</v>
      </c>
      <c r="J1040" t="s">
        <v>50</v>
      </c>
      <c r="K1040" s="26" t="s">
        <v>458</v>
      </c>
      <c r="L1040" t="b">
        <v>1</v>
      </c>
      <c r="M1040" s="20" t="s">
        <v>1119</v>
      </c>
      <c r="N1040" s="26">
        <v>169</v>
      </c>
      <c r="O1040" t="s">
        <v>375</v>
      </c>
      <c r="P1040">
        <v>59.061944400000002</v>
      </c>
      <c r="Q1040">
        <v>-160.37638889999999</v>
      </c>
      <c r="S1040" t="s">
        <v>21</v>
      </c>
      <c r="T1040" s="40">
        <v>0.45399999999999996</v>
      </c>
      <c r="U1040" s="40">
        <v>0.21127499999999996</v>
      </c>
      <c r="V1040">
        <v>544.00731600000006</v>
      </c>
      <c r="W1040">
        <v>1198.2540000000001</v>
      </c>
      <c r="X1040">
        <v>290</v>
      </c>
      <c r="Y1040">
        <v>418.98842799999994</v>
      </c>
      <c r="Z1040">
        <v>922.88199999999995</v>
      </c>
      <c r="AA1040">
        <v>20</v>
      </c>
      <c r="AI1040">
        <v>227.91900000000001</v>
      </c>
      <c r="AJ1040">
        <v>16</v>
      </c>
      <c r="AK1040">
        <v>112.53400000000001</v>
      </c>
      <c r="AL1040">
        <v>8</v>
      </c>
      <c r="AM1040">
        <v>0</v>
      </c>
      <c r="AN1040">
        <v>0</v>
      </c>
      <c r="AO1040" s="30">
        <v>154.565662</v>
      </c>
      <c r="AP1040" s="30">
        <v>340.45300000000003</v>
      </c>
      <c r="AQ1040" s="30">
        <v>24</v>
      </c>
      <c r="AR1040">
        <v>1117.561406</v>
      </c>
      <c r="AS1040" s="20">
        <v>2461.5889999999999</v>
      </c>
      <c r="AT1040">
        <v>331</v>
      </c>
      <c r="AU1040">
        <v>12</v>
      </c>
      <c r="AV1040" t="s">
        <v>1510</v>
      </c>
    </row>
    <row r="1041" spans="1:48" hidden="1" x14ac:dyDescent="0.25">
      <c r="A1041" t="s">
        <v>440</v>
      </c>
      <c r="B1041" t="s">
        <v>1153</v>
      </c>
      <c r="C1041" t="s">
        <v>48</v>
      </c>
      <c r="D1041" t="s">
        <v>441</v>
      </c>
      <c r="E1041" s="31" t="s">
        <v>439</v>
      </c>
      <c r="F1041">
        <v>2006</v>
      </c>
      <c r="G1041" t="s">
        <v>380</v>
      </c>
      <c r="H1041">
        <v>219</v>
      </c>
      <c r="I1041">
        <v>331220</v>
      </c>
      <c r="J1041" t="s">
        <v>30</v>
      </c>
      <c r="K1041" s="26" t="s">
        <v>374</v>
      </c>
      <c r="L1041" t="b">
        <v>1</v>
      </c>
      <c r="M1041" s="20" t="s">
        <v>1116</v>
      </c>
      <c r="N1041" s="26">
        <v>2</v>
      </c>
      <c r="O1041" t="s">
        <v>375</v>
      </c>
      <c r="P1041">
        <v>63.336666700000002</v>
      </c>
      <c r="Q1041">
        <v>-142.9855556</v>
      </c>
      <c r="S1041" t="s">
        <v>21</v>
      </c>
      <c r="T1041" s="40">
        <v>0.33782500000000004</v>
      </c>
      <c r="U1041" s="40">
        <v>0.16069166666666665</v>
      </c>
      <c r="V1041">
        <v>1376.5139067000002</v>
      </c>
      <c r="W1041">
        <v>4074.636</v>
      </c>
      <c r="X1041">
        <v>740</v>
      </c>
      <c r="Y1041">
        <v>1073.4777873750002</v>
      </c>
      <c r="Z1041">
        <v>3177.6150000000002</v>
      </c>
      <c r="AA1041">
        <v>178</v>
      </c>
      <c r="AI1041">
        <v>67.325999999999993</v>
      </c>
      <c r="AJ1041">
        <v>9</v>
      </c>
      <c r="AK1041">
        <v>3053.5539999999996</v>
      </c>
      <c r="AL1041">
        <v>47</v>
      </c>
      <c r="AM1041">
        <v>0</v>
      </c>
      <c r="AN1041">
        <v>0</v>
      </c>
      <c r="AO1041" s="30">
        <v>1054.3112860000001</v>
      </c>
      <c r="AP1041" s="30">
        <v>3120.8799999999997</v>
      </c>
      <c r="AQ1041" s="30">
        <v>56</v>
      </c>
      <c r="AR1041">
        <v>3504.3029800750001</v>
      </c>
      <c r="AS1041" s="20">
        <v>10373.131000000001</v>
      </c>
      <c r="AT1041">
        <v>964</v>
      </c>
      <c r="AU1041">
        <v>3</v>
      </c>
      <c r="AV1041" t="s">
        <v>1510</v>
      </c>
    </row>
    <row r="1042" spans="1:48" hidden="1" x14ac:dyDescent="0.25">
      <c r="A1042" t="s">
        <v>714</v>
      </c>
      <c r="B1042" t="s">
        <v>101</v>
      </c>
      <c r="C1042" t="s">
        <v>101</v>
      </c>
      <c r="D1042" t="s">
        <v>716</v>
      </c>
      <c r="E1042" s="31" t="s">
        <v>713</v>
      </c>
      <c r="F1042">
        <v>2006</v>
      </c>
      <c r="G1042" t="s">
        <v>563</v>
      </c>
      <c r="H1042">
        <v>221</v>
      </c>
      <c r="I1042">
        <v>331700</v>
      </c>
      <c r="J1042" t="s">
        <v>50</v>
      </c>
      <c r="K1042" s="26" t="s">
        <v>458</v>
      </c>
      <c r="L1042" t="b">
        <v>1</v>
      </c>
      <c r="M1042" s="20" t="s">
        <v>1119</v>
      </c>
      <c r="N1042" s="26">
        <v>169</v>
      </c>
      <c r="O1042" t="s">
        <v>375</v>
      </c>
      <c r="P1042">
        <v>60.533775200000001</v>
      </c>
      <c r="Q1042">
        <v>-165.1036627</v>
      </c>
      <c r="S1042" t="s">
        <v>21</v>
      </c>
      <c r="T1042" s="40">
        <v>0.48179999999999984</v>
      </c>
      <c r="U1042" s="40">
        <v>0.21438333333333337</v>
      </c>
      <c r="V1042">
        <v>326.61414719999988</v>
      </c>
      <c r="W1042">
        <v>677.904</v>
      </c>
      <c r="X1042">
        <v>148</v>
      </c>
      <c r="Y1042">
        <v>328.48064039999986</v>
      </c>
      <c r="Z1042">
        <v>681.77799999999991</v>
      </c>
      <c r="AA1042">
        <v>18</v>
      </c>
      <c r="AI1042">
        <v>160.29399999999998</v>
      </c>
      <c r="AJ1042">
        <v>14</v>
      </c>
      <c r="AK1042">
        <v>53.047999999999995</v>
      </c>
      <c r="AL1042">
        <v>7</v>
      </c>
      <c r="AM1042">
        <v>0</v>
      </c>
      <c r="AN1042">
        <v>0</v>
      </c>
      <c r="AO1042" s="30">
        <v>102.78817559999996</v>
      </c>
      <c r="AP1042" s="30">
        <v>213.34199999999998</v>
      </c>
      <c r="AQ1042" s="30">
        <v>21</v>
      </c>
      <c r="AR1042">
        <v>757.88296319999972</v>
      </c>
      <c r="AS1042" s="20">
        <v>1573.0239999999999</v>
      </c>
      <c r="AT1042">
        <v>184</v>
      </c>
      <c r="AU1042">
        <v>12</v>
      </c>
      <c r="AV1042" t="s">
        <v>1510</v>
      </c>
    </row>
    <row r="1043" spans="1:48" hidden="1" x14ac:dyDescent="0.25">
      <c r="A1043" t="s">
        <v>566</v>
      </c>
      <c r="B1043" t="s">
        <v>52</v>
      </c>
      <c r="C1043" t="s">
        <v>52</v>
      </c>
      <c r="D1043" t="s">
        <v>567</v>
      </c>
      <c r="E1043" s="31" t="s">
        <v>568</v>
      </c>
      <c r="F1043">
        <v>2006</v>
      </c>
      <c r="G1043" t="s">
        <v>563</v>
      </c>
      <c r="H1043">
        <v>221</v>
      </c>
      <c r="I1043">
        <v>331250</v>
      </c>
      <c r="J1043" t="s">
        <v>50</v>
      </c>
      <c r="K1043" s="26" t="s">
        <v>458</v>
      </c>
      <c r="L1043" t="b">
        <v>1</v>
      </c>
      <c r="M1043" s="20" t="s">
        <v>1119</v>
      </c>
      <c r="N1043" s="26">
        <v>169</v>
      </c>
      <c r="O1043" t="s">
        <v>375</v>
      </c>
      <c r="P1043">
        <v>67.086111099999997</v>
      </c>
      <c r="Q1043">
        <v>-157.85138889999999</v>
      </c>
      <c r="S1043" t="s">
        <v>21</v>
      </c>
      <c r="T1043" s="40">
        <v>0.49169999999999986</v>
      </c>
      <c r="U1043" s="40">
        <v>0.21540833333333331</v>
      </c>
      <c r="V1043">
        <v>189.95993609999999</v>
      </c>
      <c r="W1043">
        <v>386.33300000000008</v>
      </c>
      <c r="X1043">
        <v>90</v>
      </c>
      <c r="Y1043">
        <v>274.68820499999987</v>
      </c>
      <c r="Z1043">
        <v>558.64999999999986</v>
      </c>
      <c r="AA1043">
        <v>13</v>
      </c>
      <c r="AI1043">
        <v>220.86299999999997</v>
      </c>
      <c r="AJ1043">
        <v>13</v>
      </c>
      <c r="AK1043">
        <v>99.885000000000005</v>
      </c>
      <c r="AL1043">
        <v>5</v>
      </c>
      <c r="AM1043">
        <v>0</v>
      </c>
      <c r="AN1043">
        <v>0</v>
      </c>
      <c r="AO1043" s="30">
        <v>157.71179159999994</v>
      </c>
      <c r="AP1043" s="30">
        <v>320.74799999999999</v>
      </c>
      <c r="AQ1043" s="30">
        <v>18</v>
      </c>
      <c r="AR1043">
        <v>622.35993269999972</v>
      </c>
      <c r="AS1043" s="20">
        <v>1265.731</v>
      </c>
      <c r="AT1043">
        <v>118</v>
      </c>
      <c r="AU1043">
        <v>12</v>
      </c>
      <c r="AV1043" t="s">
        <v>1510</v>
      </c>
    </row>
    <row r="1044" spans="1:48" hidden="1" x14ac:dyDescent="0.25">
      <c r="A1044" t="s">
        <v>1035</v>
      </c>
      <c r="B1044" t="s">
        <v>289</v>
      </c>
      <c r="C1044" t="s">
        <v>289</v>
      </c>
      <c r="D1044" t="s">
        <v>1037</v>
      </c>
      <c r="E1044" s="31" t="s">
        <v>1038</v>
      </c>
      <c r="F1044">
        <v>2006</v>
      </c>
      <c r="G1044" t="s">
        <v>1036</v>
      </c>
      <c r="H1044" t="s">
        <v>582</v>
      </c>
      <c r="I1044">
        <v>332710</v>
      </c>
      <c r="J1044" t="s">
        <v>288</v>
      </c>
      <c r="K1044" s="26" t="s">
        <v>458</v>
      </c>
      <c r="L1044" t="b">
        <v>1</v>
      </c>
      <c r="M1044" s="20" t="s">
        <v>1116</v>
      </c>
      <c r="N1044" s="26">
        <v>664</v>
      </c>
      <c r="O1044" t="s">
        <v>375</v>
      </c>
      <c r="P1044">
        <v>61.102499999999999</v>
      </c>
      <c r="Q1044">
        <v>-160.96166669999999</v>
      </c>
      <c r="S1044" t="s">
        <v>21</v>
      </c>
      <c r="T1044" s="40">
        <v>0.5</v>
      </c>
      <c r="U1044" s="40">
        <v>0.22653333333333336</v>
      </c>
      <c r="V1044">
        <v>125.09200000000001</v>
      </c>
      <c r="W1044">
        <v>250.18400000000003</v>
      </c>
      <c r="X1044">
        <v>84</v>
      </c>
      <c r="Y1044">
        <v>312.75100000000003</v>
      </c>
      <c r="Z1044">
        <v>625.50200000000007</v>
      </c>
      <c r="AA1044">
        <v>9</v>
      </c>
      <c r="AI1044">
        <v>31.591999999999999</v>
      </c>
      <c r="AJ1044">
        <v>5</v>
      </c>
      <c r="AK1044">
        <v>5.2449999999999992</v>
      </c>
      <c r="AL1044">
        <v>2</v>
      </c>
      <c r="AM1044">
        <v>10.945999999999998</v>
      </c>
      <c r="AN1044">
        <v>4</v>
      </c>
      <c r="AO1044" s="30">
        <v>18.418499999999998</v>
      </c>
      <c r="AP1044" s="30">
        <v>36.836999999999996</v>
      </c>
      <c r="AQ1044" s="30">
        <v>7</v>
      </c>
      <c r="AR1044">
        <v>456.26150000000007</v>
      </c>
      <c r="AS1044" s="20">
        <v>923.46900000000005</v>
      </c>
      <c r="AT1044">
        <v>104</v>
      </c>
      <c r="AU1044">
        <v>12</v>
      </c>
      <c r="AV1044" t="s">
        <v>1510</v>
      </c>
    </row>
    <row r="1045" spans="1:48" hidden="1" x14ac:dyDescent="0.25">
      <c r="A1045" t="s">
        <v>875</v>
      </c>
      <c r="B1045" t="s">
        <v>291</v>
      </c>
      <c r="C1045" t="s">
        <v>291</v>
      </c>
      <c r="D1045" t="s">
        <v>877</v>
      </c>
      <c r="E1045" s="31" t="s">
        <v>878</v>
      </c>
      <c r="F1045">
        <v>2006</v>
      </c>
      <c r="G1045" t="s">
        <v>876</v>
      </c>
      <c r="H1045">
        <v>19267</v>
      </c>
      <c r="I1045">
        <v>332720</v>
      </c>
      <c r="J1045" t="s">
        <v>290</v>
      </c>
      <c r="K1045" s="26" t="s">
        <v>458</v>
      </c>
      <c r="L1045" t="b">
        <v>1</v>
      </c>
      <c r="M1045" s="20" t="s">
        <v>1119</v>
      </c>
      <c r="N1045" s="26">
        <v>344</v>
      </c>
      <c r="O1045" t="s">
        <v>375</v>
      </c>
      <c r="P1045">
        <v>60.3430556</v>
      </c>
      <c r="Q1045">
        <v>-162.66305560000001</v>
      </c>
      <c r="S1045" t="s">
        <v>21</v>
      </c>
      <c r="T1045" s="40">
        <v>0.51999999999999991</v>
      </c>
      <c r="U1045" s="40">
        <v>0.32758333333333334</v>
      </c>
      <c r="V1045">
        <v>201.27327999999994</v>
      </c>
      <c r="W1045">
        <v>387.06399999999996</v>
      </c>
      <c r="X1045">
        <v>89</v>
      </c>
      <c r="Y1045">
        <v>151.47079999999994</v>
      </c>
      <c r="Z1045">
        <v>291.28999999999996</v>
      </c>
      <c r="AA1045">
        <v>26</v>
      </c>
      <c r="AI1045">
        <v>43.382999999999996</v>
      </c>
      <c r="AJ1045">
        <v>5</v>
      </c>
      <c r="AK1045">
        <v>5.9430000000000005</v>
      </c>
      <c r="AL1045">
        <v>4</v>
      </c>
      <c r="AM1045">
        <v>29.423000000000002</v>
      </c>
      <c r="AN1045">
        <v>9</v>
      </c>
      <c r="AO1045" s="30">
        <v>25.649519999999992</v>
      </c>
      <c r="AP1045" s="30">
        <v>49.325999999999993</v>
      </c>
      <c r="AQ1045" s="30">
        <v>9</v>
      </c>
      <c r="AR1045">
        <v>378.39359999999988</v>
      </c>
      <c r="AS1045" s="20">
        <v>757.10300000000007</v>
      </c>
      <c r="AT1045">
        <v>132</v>
      </c>
      <c r="AU1045">
        <v>3</v>
      </c>
      <c r="AV1045" t="s">
        <v>1510</v>
      </c>
    </row>
    <row r="1046" spans="1:48" hidden="1" x14ac:dyDescent="0.25">
      <c r="A1046" t="s">
        <v>717</v>
      </c>
      <c r="B1046" t="s">
        <v>102</v>
      </c>
      <c r="C1046" t="s">
        <v>102</v>
      </c>
      <c r="D1046" t="s">
        <v>716</v>
      </c>
      <c r="E1046" s="31" t="s">
        <v>713</v>
      </c>
      <c r="F1046">
        <v>2006</v>
      </c>
      <c r="G1046" t="s">
        <v>563</v>
      </c>
      <c r="H1046">
        <v>221</v>
      </c>
      <c r="I1046">
        <v>331710</v>
      </c>
      <c r="J1046" t="s">
        <v>50</v>
      </c>
      <c r="K1046" s="26" t="s">
        <v>458</v>
      </c>
      <c r="L1046" t="b">
        <v>1</v>
      </c>
      <c r="M1046" s="20" t="s">
        <v>1119</v>
      </c>
      <c r="N1046" s="26">
        <v>169</v>
      </c>
      <c r="O1046" t="s">
        <v>375</v>
      </c>
      <c r="P1046">
        <v>60.585555599999999</v>
      </c>
      <c r="Q1046">
        <v>-165.25583330000001</v>
      </c>
      <c r="S1046" t="s">
        <v>21</v>
      </c>
      <c r="T1046" s="40">
        <v>0.47400000000000014</v>
      </c>
      <c r="U1046" s="40">
        <v>0.2135083333333333</v>
      </c>
      <c r="V1046">
        <v>195.0064440000001</v>
      </c>
      <c r="W1046">
        <v>411.40600000000006</v>
      </c>
      <c r="X1046">
        <v>96</v>
      </c>
      <c r="Y1046">
        <v>139.09814400000002</v>
      </c>
      <c r="Z1046">
        <v>293.45599999999996</v>
      </c>
      <c r="AA1046">
        <v>15</v>
      </c>
      <c r="AI1046">
        <v>102.55099999999999</v>
      </c>
      <c r="AJ1046">
        <v>11</v>
      </c>
      <c r="AK1046">
        <v>18.371999999999996</v>
      </c>
      <c r="AL1046">
        <v>3</v>
      </c>
      <c r="AM1046">
        <v>0</v>
      </c>
      <c r="AN1046">
        <v>0</v>
      </c>
      <c r="AO1046" s="30">
        <v>57.317502000000012</v>
      </c>
      <c r="AP1046" s="30">
        <v>120.92299999999999</v>
      </c>
      <c r="AQ1046" s="30">
        <v>14</v>
      </c>
      <c r="AR1046">
        <v>391.42209000000014</v>
      </c>
      <c r="AS1046" s="20">
        <v>825.78500000000008</v>
      </c>
      <c r="AT1046">
        <v>121</v>
      </c>
      <c r="AU1046">
        <v>12</v>
      </c>
      <c r="AV1046" t="s">
        <v>1510</v>
      </c>
    </row>
    <row r="1047" spans="1:48" hidden="1" x14ac:dyDescent="0.25">
      <c r="A1047" t="s">
        <v>1073</v>
      </c>
      <c r="B1047" t="s">
        <v>293</v>
      </c>
      <c r="C1047" t="s">
        <v>293</v>
      </c>
      <c r="D1047" t="s">
        <v>1075</v>
      </c>
      <c r="E1047" s="31" t="s">
        <v>1076</v>
      </c>
      <c r="F1047">
        <v>2006</v>
      </c>
      <c r="G1047" t="s">
        <v>1074</v>
      </c>
      <c r="H1047" t="s">
        <v>582</v>
      </c>
      <c r="I1047">
        <v>332730</v>
      </c>
      <c r="J1047" t="s">
        <v>292</v>
      </c>
      <c r="K1047" s="26" t="s">
        <v>458</v>
      </c>
      <c r="L1047" t="b">
        <v>1</v>
      </c>
      <c r="M1047" s="20" t="s">
        <v>1116</v>
      </c>
      <c r="N1047" s="26">
        <v>729</v>
      </c>
      <c r="O1047" t="s">
        <v>375</v>
      </c>
      <c r="P1047">
        <v>59.079166700000002</v>
      </c>
      <c r="Q1047">
        <v>-160.27500000000001</v>
      </c>
      <c r="S1047" t="s">
        <v>21</v>
      </c>
      <c r="T1047" s="40">
        <v>0.5</v>
      </c>
      <c r="U1047" s="40">
        <v>0.22539166666666668</v>
      </c>
      <c r="V1047">
        <v>49.220500000000001</v>
      </c>
      <c r="W1047">
        <v>98.441000000000003</v>
      </c>
      <c r="X1047">
        <v>30</v>
      </c>
      <c r="Y1047">
        <v>6.4814999999999996</v>
      </c>
      <c r="Z1047">
        <v>12.962999999999999</v>
      </c>
      <c r="AA1047">
        <v>3</v>
      </c>
      <c r="AI1047">
        <v>35.228999999999999</v>
      </c>
      <c r="AJ1047">
        <v>5</v>
      </c>
      <c r="AK1047">
        <v>15.21</v>
      </c>
      <c r="AL1047">
        <v>4</v>
      </c>
      <c r="AM1047">
        <v>2.7370000000000001</v>
      </c>
      <c r="AN1047">
        <v>3</v>
      </c>
      <c r="AO1047" s="30">
        <v>25.2195</v>
      </c>
      <c r="AP1047" s="30">
        <v>50.439</v>
      </c>
      <c r="AQ1047" s="30">
        <v>9</v>
      </c>
      <c r="AR1047">
        <v>80.921500000000009</v>
      </c>
      <c r="AS1047" s="20">
        <v>164.58</v>
      </c>
      <c r="AT1047">
        <v>44</v>
      </c>
      <c r="AU1047">
        <v>12</v>
      </c>
      <c r="AV1047" t="s">
        <v>1510</v>
      </c>
    </row>
    <row r="1048" spans="1:48" hidden="1" x14ac:dyDescent="0.25">
      <c r="A1048" t="s">
        <v>1077</v>
      </c>
      <c r="B1048" t="s">
        <v>297</v>
      </c>
      <c r="C1048" t="s">
        <v>297</v>
      </c>
      <c r="D1048" t="s">
        <v>1079</v>
      </c>
      <c r="E1048" s="31" t="s">
        <v>1080</v>
      </c>
      <c r="F1048">
        <v>2006</v>
      </c>
      <c r="G1048" t="s">
        <v>1078</v>
      </c>
      <c r="H1048">
        <v>40548</v>
      </c>
      <c r="I1048">
        <v>332850</v>
      </c>
      <c r="J1048" t="s">
        <v>296</v>
      </c>
      <c r="K1048" s="26" t="s">
        <v>458</v>
      </c>
      <c r="L1048" t="b">
        <v>1</v>
      </c>
      <c r="M1048" s="20" t="s">
        <v>1119</v>
      </c>
      <c r="N1048" s="26">
        <v>741</v>
      </c>
      <c r="O1048" t="s">
        <v>375</v>
      </c>
      <c r="P1048">
        <v>63.873055600000001</v>
      </c>
      <c r="Q1048">
        <v>-160.78805560000001</v>
      </c>
      <c r="S1048" t="s">
        <v>21</v>
      </c>
      <c r="T1048" s="40">
        <v>0.33700000000000013</v>
      </c>
      <c r="U1048" s="40">
        <v>0.17343333333333336</v>
      </c>
      <c r="V1048">
        <v>519.10199400000022</v>
      </c>
      <c r="W1048">
        <v>1540.3620000000001</v>
      </c>
      <c r="X1048">
        <v>269</v>
      </c>
      <c r="Y1048">
        <v>541.23986100000013</v>
      </c>
      <c r="Z1048">
        <v>1606.0529999999997</v>
      </c>
      <c r="AA1048">
        <v>42</v>
      </c>
      <c r="AI1048">
        <v>423.23399999999998</v>
      </c>
      <c r="AJ1048">
        <v>15</v>
      </c>
      <c r="AK1048">
        <v>243.23200000000003</v>
      </c>
      <c r="AL1048">
        <v>14</v>
      </c>
      <c r="AM1048">
        <v>0</v>
      </c>
      <c r="AN1048">
        <v>1</v>
      </c>
      <c r="AO1048" s="30">
        <v>224.59904200000008</v>
      </c>
      <c r="AP1048" s="30">
        <v>666.46600000000001</v>
      </c>
      <c r="AQ1048" s="30">
        <v>29</v>
      </c>
      <c r="AR1048">
        <v>1284.9408970000004</v>
      </c>
      <c r="AS1048" s="20">
        <v>3812.8809999999999</v>
      </c>
      <c r="AT1048">
        <v>341</v>
      </c>
      <c r="AU1048">
        <v>12</v>
      </c>
      <c r="AV1048" t="s">
        <v>1510</v>
      </c>
    </row>
    <row r="1049" spans="1:48" hidden="1" x14ac:dyDescent="0.25">
      <c r="A1049" t="s">
        <v>542</v>
      </c>
      <c r="B1049" t="s">
        <v>299</v>
      </c>
      <c r="C1049" t="s">
        <v>299</v>
      </c>
      <c r="D1049" t="s">
        <v>544</v>
      </c>
      <c r="E1049" s="31" t="s">
        <v>545</v>
      </c>
      <c r="F1049">
        <v>2006</v>
      </c>
      <c r="G1049" t="s">
        <v>543</v>
      </c>
      <c r="H1049">
        <v>19454</v>
      </c>
      <c r="I1049">
        <v>332860</v>
      </c>
      <c r="J1049" t="s">
        <v>298</v>
      </c>
      <c r="K1049" s="26" t="s">
        <v>458</v>
      </c>
      <c r="L1049" t="b">
        <v>1</v>
      </c>
      <c r="M1049" s="20" t="s">
        <v>1118</v>
      </c>
      <c r="N1049" s="26">
        <v>106</v>
      </c>
      <c r="O1049" t="s">
        <v>375</v>
      </c>
      <c r="P1049">
        <v>53.873611099999998</v>
      </c>
      <c r="Q1049">
        <v>-166.53666670000001</v>
      </c>
      <c r="S1049" t="s">
        <v>21</v>
      </c>
      <c r="T1049" s="40">
        <v>0.28759999999999997</v>
      </c>
      <c r="U1049" s="40">
        <v>0.21825833333333333</v>
      </c>
      <c r="V1049">
        <v>1194.6857984000001</v>
      </c>
      <c r="W1049">
        <v>4153.9840000000004</v>
      </c>
      <c r="X1049">
        <v>690</v>
      </c>
      <c r="Y1049">
        <v>8091.7795784</v>
      </c>
      <c r="Z1049">
        <v>28135.534000000003</v>
      </c>
      <c r="AA1049">
        <v>175</v>
      </c>
      <c r="AI1049">
        <v>3485.0439999999999</v>
      </c>
      <c r="AJ1049">
        <v>55</v>
      </c>
      <c r="AK1049">
        <v>451.15400000000005</v>
      </c>
      <c r="AL1049">
        <v>19</v>
      </c>
      <c r="AM1049">
        <v>0</v>
      </c>
      <c r="AN1049">
        <v>0</v>
      </c>
      <c r="AO1049" s="30">
        <v>1132.0505447999999</v>
      </c>
      <c r="AP1049" s="30">
        <v>3936.1979999999999</v>
      </c>
      <c r="AQ1049" s="30">
        <v>74</v>
      </c>
      <c r="AR1049">
        <v>10418.515921599999</v>
      </c>
      <c r="AS1049" s="20">
        <v>36225.716</v>
      </c>
      <c r="AT1049">
        <v>939</v>
      </c>
      <c r="AU1049">
        <v>12</v>
      </c>
      <c r="AV1049" t="s">
        <v>1510</v>
      </c>
    </row>
    <row r="1050" spans="1:48" hidden="1" x14ac:dyDescent="0.25">
      <c r="A1050" t="s">
        <v>1031</v>
      </c>
      <c r="B1050" t="s">
        <v>303</v>
      </c>
      <c r="C1050" t="s">
        <v>303</v>
      </c>
      <c r="D1050" t="s">
        <v>1033</v>
      </c>
      <c r="E1050" s="31" t="s">
        <v>1034</v>
      </c>
      <c r="F1050">
        <v>2006</v>
      </c>
      <c r="G1050" t="s">
        <v>1032</v>
      </c>
      <c r="H1050" t="s">
        <v>582</v>
      </c>
      <c r="I1050">
        <v>332880</v>
      </c>
      <c r="J1050" t="s">
        <v>302</v>
      </c>
      <c r="K1050" s="26" t="s">
        <v>458</v>
      </c>
      <c r="L1050" t="b">
        <v>1</v>
      </c>
      <c r="M1050" s="20" t="s">
        <v>1116</v>
      </c>
      <c r="N1050" s="26">
        <v>663</v>
      </c>
      <c r="O1050" t="s">
        <v>375</v>
      </c>
      <c r="P1050">
        <v>67.013888899999998</v>
      </c>
      <c r="Q1050">
        <v>-146.41861109999999</v>
      </c>
      <c r="S1050" t="s">
        <v>21</v>
      </c>
      <c r="T1050" s="40">
        <v>0.35000000000000003</v>
      </c>
      <c r="U1050" s="40">
        <v>0.24679999999999999</v>
      </c>
      <c r="V1050">
        <v>0</v>
      </c>
      <c r="W1050">
        <v>0</v>
      </c>
      <c r="X1050">
        <v>74</v>
      </c>
      <c r="Y1050">
        <v>0</v>
      </c>
      <c r="Z1050">
        <v>0</v>
      </c>
      <c r="AA1050">
        <v>3</v>
      </c>
      <c r="AI1050">
        <v>0</v>
      </c>
      <c r="AJ1050">
        <v>5</v>
      </c>
      <c r="AK1050">
        <v>0</v>
      </c>
      <c r="AL1050">
        <v>1</v>
      </c>
      <c r="AM1050">
        <v>0</v>
      </c>
      <c r="AN1050">
        <v>5</v>
      </c>
      <c r="AO1050" s="30">
        <v>0</v>
      </c>
      <c r="AP1050" s="30">
        <v>0</v>
      </c>
      <c r="AQ1050" s="30">
        <v>6</v>
      </c>
      <c r="AR1050">
        <v>0</v>
      </c>
      <c r="AS1050" s="20">
        <v>0</v>
      </c>
      <c r="AT1050">
        <v>88</v>
      </c>
      <c r="AU1050">
        <v>12</v>
      </c>
      <c r="AV1050" t="s">
        <v>1510</v>
      </c>
    </row>
    <row r="1051" spans="1:48" hidden="1" x14ac:dyDescent="0.25">
      <c r="A1051" t="s">
        <v>777</v>
      </c>
      <c r="B1051" t="s">
        <v>242</v>
      </c>
      <c r="C1051" t="s">
        <v>242</v>
      </c>
      <c r="D1051" t="s">
        <v>778</v>
      </c>
      <c r="E1051" s="31" t="s">
        <v>779</v>
      </c>
      <c r="F1051">
        <v>2006</v>
      </c>
      <c r="G1051" t="s">
        <v>759</v>
      </c>
      <c r="H1051">
        <v>26616</v>
      </c>
      <c r="I1051">
        <v>332410</v>
      </c>
      <c r="J1051" t="s">
        <v>235</v>
      </c>
      <c r="K1051" s="26" t="s">
        <v>458</v>
      </c>
      <c r="L1051" t="b">
        <v>1</v>
      </c>
      <c r="M1051" s="20" t="s">
        <v>1118</v>
      </c>
      <c r="N1051" s="26">
        <v>254</v>
      </c>
      <c r="O1051" t="s">
        <v>375</v>
      </c>
      <c r="P1051">
        <v>70.636944400000004</v>
      </c>
      <c r="Q1051">
        <v>-160.03833330000001</v>
      </c>
      <c r="S1051" t="s">
        <v>21</v>
      </c>
      <c r="T1051" s="40">
        <v>0.14999999999999997</v>
      </c>
      <c r="U1051" s="40">
        <v>0.12280000000000002</v>
      </c>
      <c r="V1051">
        <v>122.18309999999997</v>
      </c>
      <c r="W1051">
        <v>814.55399999999997</v>
      </c>
      <c r="X1051">
        <v>116</v>
      </c>
      <c r="Y1051">
        <v>553.61864999999989</v>
      </c>
      <c r="Z1051">
        <v>3690.7909999999997</v>
      </c>
      <c r="AA1051">
        <v>43</v>
      </c>
      <c r="AI1051">
        <v>38.586000000000006</v>
      </c>
      <c r="AJ1051">
        <v>4</v>
      </c>
      <c r="AK1051">
        <v>52.478999999999999</v>
      </c>
      <c r="AL1051">
        <v>4</v>
      </c>
      <c r="AM1051">
        <v>318.63499999999999</v>
      </c>
      <c r="AN1051">
        <v>39</v>
      </c>
      <c r="AO1051" s="30">
        <v>13.659749999999997</v>
      </c>
      <c r="AP1051" s="30">
        <v>91.064999999999998</v>
      </c>
      <c r="AQ1051" s="30">
        <v>8</v>
      </c>
      <c r="AR1051">
        <v>689.46149999999989</v>
      </c>
      <c r="AS1051" s="20">
        <v>4915.0450000000001</v>
      </c>
      <c r="AT1051">
        <v>205</v>
      </c>
      <c r="AU1051">
        <v>12</v>
      </c>
      <c r="AV1051" t="s">
        <v>1510</v>
      </c>
    </row>
    <row r="1052" spans="1:48" hidden="1" x14ac:dyDescent="0.25">
      <c r="A1052" t="s">
        <v>724</v>
      </c>
      <c r="B1052" t="s">
        <v>103</v>
      </c>
      <c r="C1052" t="s">
        <v>103</v>
      </c>
      <c r="D1052" t="s">
        <v>725</v>
      </c>
      <c r="E1052" s="31" t="s">
        <v>726</v>
      </c>
      <c r="F1052">
        <v>2006</v>
      </c>
      <c r="G1052" t="s">
        <v>563</v>
      </c>
      <c r="H1052">
        <v>221</v>
      </c>
      <c r="I1052">
        <v>331730</v>
      </c>
      <c r="J1052" t="s">
        <v>50</v>
      </c>
      <c r="K1052" s="26" t="s">
        <v>458</v>
      </c>
      <c r="L1052" t="b">
        <v>1</v>
      </c>
      <c r="M1052" s="20" t="s">
        <v>1119</v>
      </c>
      <c r="N1052" s="26">
        <v>169</v>
      </c>
      <c r="O1052" t="s">
        <v>375</v>
      </c>
      <c r="P1052">
        <v>65.609166700000003</v>
      </c>
      <c r="Q1052">
        <v>-168.08750000000001</v>
      </c>
      <c r="S1052" t="s">
        <v>21</v>
      </c>
      <c r="T1052" s="40">
        <v>0.48970000000000002</v>
      </c>
      <c r="U1052" s="40">
        <v>0.21518333333333328</v>
      </c>
      <c r="V1052">
        <v>102.73612179999999</v>
      </c>
      <c r="W1052">
        <v>209.79399999999998</v>
      </c>
      <c r="X1052">
        <v>58</v>
      </c>
      <c r="Y1052">
        <v>97.238259900000003</v>
      </c>
      <c r="Z1052">
        <v>198.56700000000001</v>
      </c>
      <c r="AA1052">
        <v>10</v>
      </c>
      <c r="AI1052">
        <v>78.067999999999998</v>
      </c>
      <c r="AJ1052">
        <v>7</v>
      </c>
      <c r="AK1052">
        <v>13.096</v>
      </c>
      <c r="AL1052">
        <v>4</v>
      </c>
      <c r="AM1052">
        <v>0</v>
      </c>
      <c r="AN1052">
        <v>0</v>
      </c>
      <c r="AO1052" s="30">
        <v>44.643010800000006</v>
      </c>
      <c r="AP1052" s="30">
        <v>91.164000000000001</v>
      </c>
      <c r="AQ1052" s="30">
        <v>11</v>
      </c>
      <c r="AR1052">
        <v>244.61739249999999</v>
      </c>
      <c r="AS1052" s="20">
        <v>499.52499999999998</v>
      </c>
      <c r="AT1052">
        <v>77</v>
      </c>
      <c r="AU1052">
        <v>12</v>
      </c>
      <c r="AV1052" t="s">
        <v>1510</v>
      </c>
    </row>
    <row r="1053" spans="1:48" hidden="1" x14ac:dyDescent="0.25">
      <c r="A1053" t="s">
        <v>444</v>
      </c>
      <c r="B1053" t="s">
        <v>49</v>
      </c>
      <c r="C1053" t="s">
        <v>49</v>
      </c>
      <c r="D1053" t="s">
        <v>445</v>
      </c>
      <c r="E1053" s="31" t="s">
        <v>446</v>
      </c>
      <c r="F1053">
        <v>2006</v>
      </c>
      <c r="G1053" t="s">
        <v>380</v>
      </c>
      <c r="H1053">
        <v>219</v>
      </c>
      <c r="I1053">
        <v>331230</v>
      </c>
      <c r="J1053" t="s">
        <v>30</v>
      </c>
      <c r="K1053" s="26" t="s">
        <v>374</v>
      </c>
      <c r="L1053" t="b">
        <v>1</v>
      </c>
      <c r="M1053" s="20" t="s">
        <v>1116</v>
      </c>
      <c r="N1053" s="26">
        <v>2</v>
      </c>
      <c r="O1053" t="s">
        <v>375</v>
      </c>
      <c r="P1053">
        <v>56.115277800000001</v>
      </c>
      <c r="Q1053">
        <v>-133.12083329999999</v>
      </c>
      <c r="S1053" t="s">
        <v>21</v>
      </c>
      <c r="T1053" s="40">
        <v>0.4464583333333334</v>
      </c>
      <c r="U1053" s="40">
        <v>0.19808333333333331</v>
      </c>
      <c r="V1053">
        <v>80.33258729166667</v>
      </c>
      <c r="W1053">
        <v>179.93299999999999</v>
      </c>
      <c r="X1053">
        <v>58</v>
      </c>
      <c r="Y1053">
        <v>42.56176583333334</v>
      </c>
      <c r="Z1053">
        <v>95.331999999999994</v>
      </c>
      <c r="AA1053">
        <v>11</v>
      </c>
      <c r="AI1053">
        <v>1.4630000000000001</v>
      </c>
      <c r="AJ1053">
        <v>2</v>
      </c>
      <c r="AK1053">
        <v>3.27</v>
      </c>
      <c r="AL1053">
        <v>2</v>
      </c>
      <c r="AM1053">
        <v>0</v>
      </c>
      <c r="AN1053">
        <v>0</v>
      </c>
      <c r="AO1053" s="30">
        <v>2.1130872916666674</v>
      </c>
      <c r="AP1053" s="30">
        <v>4.7330000000000005</v>
      </c>
      <c r="AQ1053" s="30">
        <v>4</v>
      </c>
      <c r="AR1053">
        <v>125.00744041666667</v>
      </c>
      <c r="AS1053" s="20">
        <v>279.99799999999999</v>
      </c>
      <c r="AT1053">
        <v>72</v>
      </c>
      <c r="AU1053">
        <v>1</v>
      </c>
      <c r="AV1053" t="s">
        <v>1510</v>
      </c>
    </row>
    <row r="1054" spans="1:48" hidden="1" x14ac:dyDescent="0.25">
      <c r="A1054" t="s">
        <v>758</v>
      </c>
      <c r="B1054" t="s">
        <v>236</v>
      </c>
      <c r="C1054" s="19" t="s">
        <v>236</v>
      </c>
      <c r="D1054" t="s">
        <v>760</v>
      </c>
      <c r="E1054" t="s">
        <v>761</v>
      </c>
      <c r="F1054" s="19">
        <v>2006</v>
      </c>
      <c r="G1054" s="19" t="s">
        <v>759</v>
      </c>
      <c r="H1054" s="19">
        <v>26616</v>
      </c>
      <c r="I1054" s="19">
        <v>332350</v>
      </c>
      <c r="J1054" t="s">
        <v>235</v>
      </c>
      <c r="K1054" s="19" t="s">
        <v>458</v>
      </c>
      <c r="L1054" s="20" t="b">
        <v>1</v>
      </c>
      <c r="M1054" s="20" t="s">
        <v>1118</v>
      </c>
      <c r="N1054" s="19">
        <v>254</v>
      </c>
      <c r="O1054" s="19" t="s">
        <v>375</v>
      </c>
      <c r="P1054" s="20">
        <v>68.143333299999995</v>
      </c>
      <c r="Q1054" s="20">
        <v>-151.7358333</v>
      </c>
      <c r="R1054" s="19"/>
      <c r="S1054" s="19" t="s">
        <v>21</v>
      </c>
      <c r="T1054" s="37">
        <v>0.14999999999999997</v>
      </c>
      <c r="U1054" s="37">
        <v>0.12280000000000002</v>
      </c>
      <c r="V1054" s="20">
        <v>78.633749999999964</v>
      </c>
      <c r="W1054" s="20">
        <v>524.22499999999991</v>
      </c>
      <c r="X1054" s="20">
        <v>86</v>
      </c>
      <c r="Y1054" s="20">
        <v>410.12534999999991</v>
      </c>
      <c r="Z1054" s="20">
        <v>2734.1689999999999</v>
      </c>
      <c r="AA1054" s="20">
        <v>39</v>
      </c>
      <c r="AB1054" s="20"/>
      <c r="AC1054" s="20"/>
      <c r="AD1054" s="20"/>
      <c r="AE1054" s="20"/>
      <c r="AF1054" s="20"/>
      <c r="AG1054" s="20"/>
      <c r="AH1054" s="20"/>
      <c r="AI1054" s="20">
        <v>20.2</v>
      </c>
      <c r="AJ1054" s="20">
        <v>2</v>
      </c>
      <c r="AK1054" s="20">
        <v>23.804000000000002</v>
      </c>
      <c r="AL1054" s="20">
        <v>3</v>
      </c>
      <c r="AM1054" s="20">
        <v>208.178</v>
      </c>
      <c r="AN1054" s="20">
        <v>22</v>
      </c>
      <c r="AO1054" s="30">
        <v>6.6005999999999991</v>
      </c>
      <c r="AP1054" s="30">
        <v>44.004000000000005</v>
      </c>
      <c r="AQ1054" s="30">
        <v>5</v>
      </c>
      <c r="AR1054" s="20">
        <v>495.35969999999986</v>
      </c>
      <c r="AS1054" s="20">
        <v>3510.576</v>
      </c>
      <c r="AT1054" s="20">
        <v>151</v>
      </c>
      <c r="AU1054">
        <v>6</v>
      </c>
      <c r="AV1054" t="s">
        <v>1510</v>
      </c>
    </row>
    <row r="1055" spans="1:48" hidden="1" x14ac:dyDescent="0.25">
      <c r="A1055" t="s">
        <v>946</v>
      </c>
      <c r="B1055" t="s">
        <v>305</v>
      </c>
      <c r="C1055" s="19" t="s">
        <v>305</v>
      </c>
      <c r="D1055" s="19" t="s">
        <v>948</v>
      </c>
      <c r="E1055" s="21" t="s">
        <v>949</v>
      </c>
      <c r="F1055" s="19">
        <v>2006</v>
      </c>
      <c r="G1055" s="19" t="s">
        <v>947</v>
      </c>
      <c r="H1055" s="19">
        <v>20535</v>
      </c>
      <c r="I1055" s="19">
        <v>332890</v>
      </c>
      <c r="J1055" t="s">
        <v>304</v>
      </c>
      <c r="K1055" s="19" t="s">
        <v>458</v>
      </c>
      <c r="L1055" s="20" t="b">
        <v>1</v>
      </c>
      <c r="M1055" s="20" t="s">
        <v>1118</v>
      </c>
      <c r="N1055" s="19">
        <v>409</v>
      </c>
      <c r="O1055" s="19" t="s">
        <v>375</v>
      </c>
      <c r="P1055" s="20">
        <v>64.681388900000002</v>
      </c>
      <c r="Q1055" s="20">
        <v>-163.40555560000001</v>
      </c>
      <c r="R1055" s="19"/>
      <c r="S1055" s="19" t="s">
        <v>21</v>
      </c>
      <c r="T1055" s="37">
        <v>0.53999999999999992</v>
      </c>
      <c r="U1055" s="37">
        <v>0.26255833333333339</v>
      </c>
      <c r="V1055" s="20">
        <v>152.16605999999996</v>
      </c>
      <c r="W1055" s="20">
        <v>281.78899999999999</v>
      </c>
      <c r="X1055" s="20">
        <v>72</v>
      </c>
      <c r="Y1055" s="20">
        <v>123.44237999999997</v>
      </c>
      <c r="Z1055" s="20">
        <v>228.59699999999998</v>
      </c>
      <c r="AA1055" s="20">
        <v>17</v>
      </c>
      <c r="AB1055" s="20"/>
      <c r="AC1055" s="20"/>
      <c r="AD1055" s="20"/>
      <c r="AE1055" s="20"/>
      <c r="AF1055" s="20"/>
      <c r="AG1055" s="20"/>
      <c r="AH1055" s="20"/>
      <c r="AI1055" s="20">
        <v>143.501</v>
      </c>
      <c r="AJ1055" s="20">
        <v>10</v>
      </c>
      <c r="AK1055" s="20">
        <v>14.860000000000001</v>
      </c>
      <c r="AL1055" s="20">
        <v>3</v>
      </c>
      <c r="AM1055" s="20">
        <v>0</v>
      </c>
      <c r="AN1055" s="20">
        <v>0</v>
      </c>
      <c r="AO1055" s="30">
        <v>85.514939999999996</v>
      </c>
      <c r="AP1055" s="30">
        <v>158.36100000000002</v>
      </c>
      <c r="AQ1055" s="30">
        <v>13</v>
      </c>
      <c r="AR1055" s="20">
        <v>361.12337999999994</v>
      </c>
      <c r="AS1055" s="20">
        <v>668.74699999999996</v>
      </c>
      <c r="AT1055" s="20">
        <v>101</v>
      </c>
      <c r="AU1055">
        <v>12</v>
      </c>
      <c r="AV1055" t="s">
        <v>1510</v>
      </c>
    </row>
    <row r="1056" spans="1:48" hidden="1" x14ac:dyDescent="0.25">
      <c r="A1056" t="s">
        <v>500</v>
      </c>
      <c r="B1056" t="s">
        <v>309</v>
      </c>
      <c r="C1056" s="19" t="s">
        <v>309</v>
      </c>
      <c r="D1056" s="19" t="s">
        <v>502</v>
      </c>
      <c r="E1056" s="21" t="s">
        <v>503</v>
      </c>
      <c r="F1056" s="19">
        <v>2006</v>
      </c>
      <c r="G1056" s="19" t="s">
        <v>501</v>
      </c>
      <c r="H1056" s="19">
        <v>30150</v>
      </c>
      <c r="I1056" s="19">
        <v>332900</v>
      </c>
      <c r="J1056" t="s">
        <v>308</v>
      </c>
      <c r="K1056" s="19" t="s">
        <v>374</v>
      </c>
      <c r="L1056" s="20" t="b">
        <v>1</v>
      </c>
      <c r="M1056" s="20" t="s">
        <v>1118</v>
      </c>
      <c r="N1056" s="19">
        <v>53</v>
      </c>
      <c r="O1056" s="19" t="s">
        <v>489</v>
      </c>
      <c r="P1056" s="20">
        <v>59.546944400000001</v>
      </c>
      <c r="Q1056" s="20">
        <v>-139.7272222</v>
      </c>
      <c r="R1056" s="19"/>
      <c r="S1056" s="19" t="s">
        <v>21</v>
      </c>
      <c r="T1056" s="37">
        <v>0.40809166666666669</v>
      </c>
      <c r="U1056" s="37">
        <v>0.21458333333333335</v>
      </c>
      <c r="V1056" s="20">
        <v>641.74577469166661</v>
      </c>
      <c r="W1056" s="20">
        <v>1572.5529999999999</v>
      </c>
      <c r="X1056" s="20">
        <v>285</v>
      </c>
      <c r="Y1056" s="20">
        <v>1434.9649737583334</v>
      </c>
      <c r="Z1056" s="20">
        <v>3516.2809999999999</v>
      </c>
      <c r="AA1056" s="20">
        <v>83</v>
      </c>
      <c r="AB1056" s="20"/>
      <c r="AC1056" s="20"/>
      <c r="AD1056" s="20"/>
      <c r="AE1056" s="20"/>
      <c r="AF1056" s="20"/>
      <c r="AG1056" s="20"/>
      <c r="AH1056" s="20"/>
      <c r="AI1056" s="20">
        <v>432.18100000000004</v>
      </c>
      <c r="AJ1056" s="20">
        <v>23</v>
      </c>
      <c r="AK1056" s="20">
        <v>655.09</v>
      </c>
      <c r="AL1056" s="20">
        <v>34</v>
      </c>
      <c r="AM1056" s="20">
        <v>0</v>
      </c>
      <c r="AN1056" s="20">
        <v>0</v>
      </c>
      <c r="AO1056" s="30">
        <v>443.70623450833341</v>
      </c>
      <c r="AP1056" s="30">
        <v>1087.2710000000002</v>
      </c>
      <c r="AQ1056" s="30">
        <v>57</v>
      </c>
      <c r="AR1056" s="20">
        <v>2520.4169829583334</v>
      </c>
      <c r="AS1056" s="20">
        <v>6176.1049999999996</v>
      </c>
      <c r="AT1056" s="20">
        <v>418</v>
      </c>
      <c r="AU1056">
        <v>9</v>
      </c>
      <c r="AV1056" t="s">
        <v>1510</v>
      </c>
    </row>
    <row r="1057" spans="1:48" hidden="1" x14ac:dyDescent="0.25">
      <c r="A1057" t="s">
        <v>742</v>
      </c>
      <c r="B1057" t="s">
        <v>172</v>
      </c>
      <c r="C1057" t="s">
        <v>172</v>
      </c>
      <c r="D1057" t="s">
        <v>744</v>
      </c>
      <c r="E1057" s="31" t="s">
        <v>745</v>
      </c>
      <c r="F1057">
        <v>2006</v>
      </c>
      <c r="G1057" t="s">
        <v>743</v>
      </c>
      <c r="H1057">
        <v>18963</v>
      </c>
      <c r="I1057">
        <v>332650</v>
      </c>
      <c r="J1057" t="s">
        <v>171</v>
      </c>
      <c r="K1057" s="26" t="s">
        <v>458</v>
      </c>
      <c r="L1057" t="b">
        <v>1</v>
      </c>
      <c r="M1057" s="20" t="s">
        <v>1119</v>
      </c>
      <c r="N1057" s="26">
        <v>240</v>
      </c>
      <c r="O1057" t="s">
        <v>375</v>
      </c>
      <c r="P1057">
        <v>57.503333300000001</v>
      </c>
      <c r="Q1057">
        <v>-134.58388890000001</v>
      </c>
      <c r="S1057" t="s">
        <v>21</v>
      </c>
      <c r="T1057" s="40">
        <v>0.4463333333333333</v>
      </c>
      <c r="U1057" s="40">
        <v>0.17476666666666674</v>
      </c>
      <c r="V1057">
        <v>437.69232</v>
      </c>
      <c r="W1057">
        <v>980.6400000000001</v>
      </c>
      <c r="X1057">
        <v>196</v>
      </c>
      <c r="Y1057">
        <v>229.71705466666668</v>
      </c>
      <c r="Z1057">
        <v>514.67600000000004</v>
      </c>
      <c r="AA1057">
        <v>26</v>
      </c>
      <c r="AI1057">
        <v>150.893</v>
      </c>
      <c r="AJ1057">
        <v>7</v>
      </c>
      <c r="AK1057">
        <v>35.083999999999996</v>
      </c>
      <c r="AL1057">
        <v>7</v>
      </c>
      <c r="AM1057">
        <v>0</v>
      </c>
      <c r="AN1057">
        <v>0</v>
      </c>
      <c r="AO1057" s="30">
        <v>83.007734333333332</v>
      </c>
      <c r="AP1057" s="30">
        <v>185.977</v>
      </c>
      <c r="AQ1057" s="30">
        <v>14</v>
      </c>
      <c r="AR1057">
        <v>750.41710899999998</v>
      </c>
      <c r="AS1057" s="20">
        <v>1681.2930000000001</v>
      </c>
      <c r="AT1057">
        <v>235</v>
      </c>
      <c r="AU1057">
        <v>12</v>
      </c>
      <c r="AV1057" t="s">
        <v>1510</v>
      </c>
    </row>
    <row r="1058" spans="1:48" hidden="1" x14ac:dyDescent="0.25">
      <c r="A1058" t="s">
        <v>447</v>
      </c>
      <c r="B1058" t="s">
        <v>110</v>
      </c>
      <c r="C1058" t="s">
        <v>110</v>
      </c>
      <c r="D1058" t="s">
        <v>449</v>
      </c>
      <c r="E1058" s="31" t="s">
        <v>450</v>
      </c>
      <c r="F1058">
        <v>2006</v>
      </c>
      <c r="G1058" t="s">
        <v>448</v>
      </c>
      <c r="H1058">
        <v>4959</v>
      </c>
      <c r="I1058">
        <v>331760</v>
      </c>
      <c r="J1058" t="s">
        <v>109</v>
      </c>
      <c r="K1058" s="26" t="s">
        <v>374</v>
      </c>
      <c r="L1058" t="b">
        <v>1</v>
      </c>
      <c r="M1058" s="20" t="s">
        <v>1116</v>
      </c>
      <c r="N1058" s="26">
        <v>5</v>
      </c>
      <c r="O1058" t="s">
        <v>375</v>
      </c>
      <c r="P1058">
        <v>61.578333299999997</v>
      </c>
      <c r="Q1058">
        <v>-159.52222219999999</v>
      </c>
      <c r="S1058" t="s">
        <v>21</v>
      </c>
      <c r="T1058" s="40">
        <v>0.59893333333333332</v>
      </c>
      <c r="U1058" s="40">
        <v>0.25819166666666665</v>
      </c>
      <c r="V1058">
        <v>543.66675999999995</v>
      </c>
      <c r="W1058">
        <v>907.72500000000002</v>
      </c>
      <c r="X1058">
        <v>172</v>
      </c>
      <c r="Y1058">
        <v>448.54057440000008</v>
      </c>
      <c r="Z1058">
        <v>748.89900000000011</v>
      </c>
      <c r="AA1058">
        <v>32</v>
      </c>
      <c r="AI1058">
        <v>49.695999999999998</v>
      </c>
      <c r="AJ1058">
        <v>11</v>
      </c>
      <c r="AK1058">
        <v>439.5390000000001</v>
      </c>
      <c r="AL1058">
        <v>6</v>
      </c>
      <c r="AM1058">
        <v>75.676000000000002</v>
      </c>
      <c r="AN1058">
        <v>1</v>
      </c>
      <c r="AO1058" s="30">
        <v>293.01914933333342</v>
      </c>
      <c r="AP1058" s="30">
        <v>489.23500000000013</v>
      </c>
      <c r="AQ1058" s="30">
        <v>17</v>
      </c>
      <c r="AR1058">
        <v>1285.2264837333335</v>
      </c>
      <c r="AS1058" s="20">
        <v>2221.5349999999999</v>
      </c>
      <c r="AT1058">
        <v>220</v>
      </c>
      <c r="AU1058">
        <v>12</v>
      </c>
      <c r="AV1058" t="s">
        <v>1510</v>
      </c>
    </row>
    <row r="1059" spans="1:48" hidden="1" x14ac:dyDescent="0.25">
      <c r="A1059" t="s">
        <v>569</v>
      </c>
      <c r="B1059" t="s">
        <v>53</v>
      </c>
      <c r="C1059" t="s">
        <v>53</v>
      </c>
      <c r="D1059" t="s">
        <v>570</v>
      </c>
      <c r="E1059" s="31" t="s">
        <v>571</v>
      </c>
      <c r="F1059">
        <v>2006</v>
      </c>
      <c r="G1059" t="s">
        <v>563</v>
      </c>
      <c r="H1059">
        <v>221</v>
      </c>
      <c r="I1059">
        <v>331260</v>
      </c>
      <c r="J1059" t="s">
        <v>50</v>
      </c>
      <c r="K1059" s="26" t="s">
        <v>458</v>
      </c>
      <c r="L1059" t="b">
        <v>1</v>
      </c>
      <c r="M1059" s="20" t="s">
        <v>1119</v>
      </c>
      <c r="N1059" s="26">
        <v>169</v>
      </c>
      <c r="O1059" t="s">
        <v>375</v>
      </c>
      <c r="P1059">
        <v>62.656111099999997</v>
      </c>
      <c r="Q1059">
        <v>-160.2066667</v>
      </c>
      <c r="S1059" t="s">
        <v>21</v>
      </c>
      <c r="T1059" s="40">
        <v>0.53460000000000008</v>
      </c>
      <c r="U1059" s="40">
        <v>0.22025833333333325</v>
      </c>
      <c r="V1059">
        <v>105.49903320000003</v>
      </c>
      <c r="W1059">
        <v>197.34200000000001</v>
      </c>
      <c r="X1059">
        <v>60</v>
      </c>
      <c r="Y1059">
        <v>61.643122200000008</v>
      </c>
      <c r="Z1059">
        <v>115.307</v>
      </c>
      <c r="AA1059">
        <v>9</v>
      </c>
      <c r="AI1059">
        <v>71.588999999999984</v>
      </c>
      <c r="AJ1059">
        <v>11</v>
      </c>
      <c r="AK1059">
        <v>74.754999999999995</v>
      </c>
      <c r="AL1059">
        <v>7</v>
      </c>
      <c r="AM1059">
        <v>0</v>
      </c>
      <c r="AN1059">
        <v>0</v>
      </c>
      <c r="AO1059" s="30">
        <v>78.235502400000001</v>
      </c>
      <c r="AP1059" s="30">
        <v>146.34399999999999</v>
      </c>
      <c r="AQ1059" s="30">
        <v>18</v>
      </c>
      <c r="AR1059">
        <v>245.37765780000007</v>
      </c>
      <c r="AS1059" s="20">
        <v>458.99299999999999</v>
      </c>
      <c r="AT1059">
        <v>85</v>
      </c>
      <c r="AU1059">
        <v>12</v>
      </c>
      <c r="AV1059" t="s">
        <v>1510</v>
      </c>
    </row>
    <row r="1060" spans="1:48" hidden="1" x14ac:dyDescent="0.25">
      <c r="A1060" t="s">
        <v>807</v>
      </c>
      <c r="B1060" t="s">
        <v>114</v>
      </c>
      <c r="C1060" t="s">
        <v>114</v>
      </c>
      <c r="D1060" t="s">
        <v>810</v>
      </c>
      <c r="E1060" s="31" t="s">
        <v>811</v>
      </c>
      <c r="F1060">
        <v>2006</v>
      </c>
      <c r="G1060" t="s">
        <v>808</v>
      </c>
      <c r="H1060">
        <v>653</v>
      </c>
      <c r="I1060">
        <v>331750</v>
      </c>
      <c r="J1060" t="s">
        <v>809</v>
      </c>
      <c r="K1060" s="26" t="s">
        <v>458</v>
      </c>
      <c r="L1060" t="b">
        <v>1</v>
      </c>
      <c r="M1060" s="20" t="s">
        <v>1116</v>
      </c>
      <c r="N1060" s="26">
        <v>291</v>
      </c>
      <c r="O1060" t="s">
        <v>489</v>
      </c>
      <c r="P1060">
        <v>52.196111100000003</v>
      </c>
      <c r="Q1060">
        <v>-174.2005556</v>
      </c>
      <c r="S1060" t="s">
        <v>21</v>
      </c>
      <c r="T1060" s="40">
        <v>0.52599999999999991</v>
      </c>
      <c r="U1060" s="40">
        <v>0.26233333333333336</v>
      </c>
      <c r="V1060">
        <v>68.636687999999992</v>
      </c>
      <c r="W1060">
        <v>130.488</v>
      </c>
      <c r="X1060">
        <v>28</v>
      </c>
      <c r="Y1060">
        <v>53.443177999999996</v>
      </c>
      <c r="Z1060">
        <v>101.60300000000001</v>
      </c>
      <c r="AA1060">
        <v>7</v>
      </c>
      <c r="AI1060">
        <v>46.045999999999999</v>
      </c>
      <c r="AJ1060">
        <v>2</v>
      </c>
      <c r="AK1060">
        <v>39.214999999999996</v>
      </c>
      <c r="AL1060">
        <v>2</v>
      </c>
      <c r="AM1060">
        <v>0</v>
      </c>
      <c r="AN1060">
        <v>0</v>
      </c>
      <c r="AO1060" s="30">
        <v>44.84728599999999</v>
      </c>
      <c r="AP1060" s="30">
        <v>85.260999999999996</v>
      </c>
      <c r="AQ1060" s="30">
        <v>4</v>
      </c>
      <c r="AR1060">
        <v>166.92715199999998</v>
      </c>
      <c r="AS1060" s="20">
        <v>317.35199999999998</v>
      </c>
      <c r="AT1060">
        <v>37</v>
      </c>
      <c r="AU1060">
        <v>12</v>
      </c>
      <c r="AV1060" t="s">
        <v>1510</v>
      </c>
    </row>
    <row r="1061" spans="1:48" hidden="1" x14ac:dyDescent="0.25">
      <c r="A1061" t="s">
        <v>839</v>
      </c>
      <c r="B1061" t="s">
        <v>116</v>
      </c>
      <c r="C1061" t="s">
        <v>116</v>
      </c>
      <c r="D1061" t="s">
        <v>841</v>
      </c>
      <c r="E1061" s="31" t="s">
        <v>842</v>
      </c>
      <c r="F1061">
        <v>2006</v>
      </c>
      <c r="G1061" t="s">
        <v>840</v>
      </c>
      <c r="H1061">
        <v>878</v>
      </c>
      <c r="I1061">
        <v>331780</v>
      </c>
      <c r="J1061" t="s">
        <v>115</v>
      </c>
      <c r="K1061" s="26" t="s">
        <v>458</v>
      </c>
      <c r="L1061" t="b">
        <v>1</v>
      </c>
      <c r="M1061" s="20" t="s">
        <v>1116</v>
      </c>
      <c r="N1061" s="26">
        <v>337</v>
      </c>
      <c r="O1061" t="s">
        <v>375</v>
      </c>
      <c r="P1061">
        <v>60.866944400000001</v>
      </c>
      <c r="Q1061">
        <v>-162.27305559999999</v>
      </c>
      <c r="S1061" t="s">
        <v>21</v>
      </c>
      <c r="T1061" s="40">
        <v>0.46883333333333327</v>
      </c>
      <c r="U1061" s="40">
        <v>0.23755000000000007</v>
      </c>
      <c r="V1061">
        <v>124.73217066666665</v>
      </c>
      <c r="W1061">
        <v>266.048</v>
      </c>
      <c r="X1061">
        <v>66</v>
      </c>
      <c r="Y1061">
        <v>40.235745499999986</v>
      </c>
      <c r="Z1061">
        <v>85.820999999999984</v>
      </c>
      <c r="AA1061">
        <v>6</v>
      </c>
      <c r="AI1061">
        <v>39.451000000000001</v>
      </c>
      <c r="AJ1061">
        <v>5</v>
      </c>
      <c r="AK1061">
        <v>34.427</v>
      </c>
      <c r="AL1061">
        <v>5</v>
      </c>
      <c r="AM1061">
        <v>90.102999999999994</v>
      </c>
      <c r="AN1061">
        <v>3</v>
      </c>
      <c r="AO1061" s="30">
        <v>34.636468999999998</v>
      </c>
      <c r="AP1061" s="30">
        <v>73.878</v>
      </c>
      <c r="AQ1061" s="30">
        <v>10</v>
      </c>
      <c r="AR1061">
        <v>199.60438516666665</v>
      </c>
      <c r="AS1061" s="20">
        <v>515.85</v>
      </c>
      <c r="AT1061">
        <v>85</v>
      </c>
      <c r="AU1061">
        <v>12</v>
      </c>
      <c r="AV1061" t="s">
        <v>1510</v>
      </c>
    </row>
    <row r="1062" spans="1:48" hidden="1" x14ac:dyDescent="0.25">
      <c r="A1062" t="s">
        <v>762</v>
      </c>
      <c r="B1062" t="s">
        <v>237</v>
      </c>
      <c r="C1062" t="s">
        <v>237</v>
      </c>
      <c r="D1062" t="s">
        <v>763</v>
      </c>
      <c r="E1062" s="31" t="s">
        <v>764</v>
      </c>
      <c r="F1062">
        <v>2006</v>
      </c>
      <c r="G1062" t="s">
        <v>759</v>
      </c>
      <c r="H1062">
        <v>26616</v>
      </c>
      <c r="I1062">
        <v>332360</v>
      </c>
      <c r="J1062" t="s">
        <v>235</v>
      </c>
      <c r="K1062" s="26" t="s">
        <v>458</v>
      </c>
      <c r="L1062" t="b">
        <v>1</v>
      </c>
      <c r="M1062" s="20" t="s">
        <v>1118</v>
      </c>
      <c r="N1062" s="26">
        <v>254</v>
      </c>
      <c r="O1062" t="s">
        <v>375</v>
      </c>
      <c r="P1062">
        <v>70.469166700000002</v>
      </c>
      <c r="Q1062">
        <v>-157.39944439999999</v>
      </c>
      <c r="S1062" t="s">
        <v>21</v>
      </c>
      <c r="T1062" s="40">
        <v>0.14999999999999997</v>
      </c>
      <c r="U1062" s="40">
        <v>0.12280000000000002</v>
      </c>
      <c r="V1062">
        <v>62.336099999999995</v>
      </c>
      <c r="W1062">
        <v>415.57400000000007</v>
      </c>
      <c r="X1062">
        <v>57</v>
      </c>
      <c r="Y1062">
        <v>347.07914999999991</v>
      </c>
      <c r="Z1062">
        <v>2313.8609999999999</v>
      </c>
      <c r="AA1062">
        <v>42</v>
      </c>
      <c r="AI1062">
        <v>32.588000000000001</v>
      </c>
      <c r="AJ1062">
        <v>2</v>
      </c>
      <c r="AK1062">
        <v>1.853</v>
      </c>
      <c r="AL1062">
        <v>1</v>
      </c>
      <c r="AM1062">
        <v>151.12100000000001</v>
      </c>
      <c r="AN1062">
        <v>17</v>
      </c>
      <c r="AO1062" s="30">
        <v>5.1661499999999991</v>
      </c>
      <c r="AP1062" s="30">
        <v>34.441000000000003</v>
      </c>
      <c r="AQ1062" s="30">
        <v>3</v>
      </c>
      <c r="AR1062">
        <v>414.58139999999992</v>
      </c>
      <c r="AS1062" s="20">
        <v>2914.9970000000008</v>
      </c>
      <c r="AT1062">
        <v>118</v>
      </c>
      <c r="AU1062">
        <v>12</v>
      </c>
      <c r="AV1062" t="s">
        <v>1510</v>
      </c>
    </row>
    <row r="1063" spans="1:48" hidden="1" x14ac:dyDescent="0.25">
      <c r="A1063" t="s">
        <v>963</v>
      </c>
      <c r="B1063" t="s">
        <v>119</v>
      </c>
      <c r="C1063" t="s">
        <v>119</v>
      </c>
      <c r="D1063" t="s">
        <v>965</v>
      </c>
      <c r="E1063" s="31" t="s">
        <v>966</v>
      </c>
      <c r="F1063">
        <v>2006</v>
      </c>
      <c r="G1063" t="s">
        <v>964</v>
      </c>
      <c r="H1063" t="s">
        <v>582</v>
      </c>
      <c r="I1063">
        <v>331790</v>
      </c>
      <c r="J1063" t="s">
        <v>118</v>
      </c>
      <c r="K1063" s="26" t="s">
        <v>458</v>
      </c>
      <c r="L1063" t="b">
        <v>1</v>
      </c>
      <c r="M1063" s="20" t="s">
        <v>1116</v>
      </c>
      <c r="N1063" s="26">
        <v>420</v>
      </c>
      <c r="O1063" t="s">
        <v>375</v>
      </c>
      <c r="P1063">
        <v>66.359444400000001</v>
      </c>
      <c r="Q1063">
        <v>-147.39638890000001</v>
      </c>
      <c r="S1063" t="s">
        <v>21</v>
      </c>
      <c r="T1063" s="40">
        <v>0.48666666666666664</v>
      </c>
      <c r="U1063" s="40">
        <v>0.15806666666666666</v>
      </c>
      <c r="V1063">
        <v>41.593453333333329</v>
      </c>
      <c r="W1063">
        <v>85.465999999999994</v>
      </c>
      <c r="X1063">
        <v>45</v>
      </c>
      <c r="Y1063">
        <v>58.066146666666661</v>
      </c>
      <c r="Z1063">
        <v>119.31399999999999</v>
      </c>
      <c r="AA1063">
        <v>9</v>
      </c>
      <c r="AI1063">
        <v>87.406999999999996</v>
      </c>
      <c r="AJ1063">
        <v>7</v>
      </c>
      <c r="AK1063">
        <v>12.264000000000001</v>
      </c>
      <c r="AL1063">
        <v>2</v>
      </c>
      <c r="AM1063">
        <v>0</v>
      </c>
      <c r="AN1063">
        <v>10</v>
      </c>
      <c r="AO1063" s="30">
        <v>48.506553333333329</v>
      </c>
      <c r="AP1063" s="30">
        <v>99.670999999999992</v>
      </c>
      <c r="AQ1063" s="30">
        <v>9</v>
      </c>
      <c r="AR1063">
        <v>148.16615333333334</v>
      </c>
      <c r="AS1063" s="20">
        <v>304.45100000000002</v>
      </c>
      <c r="AT1063">
        <v>70</v>
      </c>
      <c r="AU1063">
        <v>12</v>
      </c>
      <c r="AV1063" t="s">
        <v>1510</v>
      </c>
    </row>
    <row r="1064" spans="1:48" hidden="1" x14ac:dyDescent="0.25">
      <c r="A1064" t="s">
        <v>486</v>
      </c>
      <c r="B1064" t="s">
        <v>1166</v>
      </c>
      <c r="C1064" t="s">
        <v>120</v>
      </c>
      <c r="D1064" t="s">
        <v>490</v>
      </c>
      <c r="E1064" s="31" t="s">
        <v>491</v>
      </c>
      <c r="F1064">
        <v>2006</v>
      </c>
      <c r="G1064" t="s">
        <v>487</v>
      </c>
      <c r="H1064">
        <v>1651</v>
      </c>
      <c r="I1064">
        <v>331800</v>
      </c>
      <c r="J1064" t="s">
        <v>488</v>
      </c>
      <c r="K1064" s="26" t="s">
        <v>374</v>
      </c>
      <c r="L1064" t="b">
        <v>1</v>
      </c>
      <c r="M1064" s="20" t="s">
        <v>1116</v>
      </c>
      <c r="N1064" s="26">
        <v>43</v>
      </c>
      <c r="O1064" t="s">
        <v>489</v>
      </c>
      <c r="P1064">
        <v>60.792222199999998</v>
      </c>
      <c r="Q1064">
        <v>-161.75583330000001</v>
      </c>
      <c r="S1064" t="s">
        <v>21</v>
      </c>
      <c r="T1064" s="40">
        <v>0.36502499999999999</v>
      </c>
      <c r="U1064" s="40">
        <v>0.16563333333333333</v>
      </c>
      <c r="V1064">
        <v>3592.5515933250003</v>
      </c>
      <c r="W1064">
        <v>9841.9330000000009</v>
      </c>
      <c r="X1064">
        <v>1720</v>
      </c>
      <c r="Y1064">
        <v>8901.2850153000018</v>
      </c>
      <c r="Z1064">
        <v>24385.412000000004</v>
      </c>
      <c r="AA1064">
        <v>1116</v>
      </c>
      <c r="AI1064">
        <v>1315.0940000000001</v>
      </c>
      <c r="AJ1064">
        <v>18</v>
      </c>
      <c r="AK1064">
        <v>3552.9449999999997</v>
      </c>
      <c r="AL1064">
        <v>51</v>
      </c>
      <c r="AM1064">
        <v>0</v>
      </c>
      <c r="AN1064">
        <v>0</v>
      </c>
      <c r="AO1064" s="30">
        <v>1776.9559359749999</v>
      </c>
      <c r="AP1064" s="30">
        <v>4868.0389999999998</v>
      </c>
      <c r="AQ1064" s="30">
        <v>69</v>
      </c>
      <c r="AR1064">
        <v>14270.792544600003</v>
      </c>
      <c r="AS1064" s="20">
        <v>39095.383999999998</v>
      </c>
      <c r="AT1064">
        <v>2870</v>
      </c>
      <c r="AU1064">
        <v>12</v>
      </c>
      <c r="AV1064" t="s">
        <v>1510</v>
      </c>
    </row>
    <row r="1065" spans="1:48" hidden="1" x14ac:dyDescent="0.25">
      <c r="A1065" t="s">
        <v>383</v>
      </c>
      <c r="B1065" t="s">
        <v>1133</v>
      </c>
      <c r="C1065" t="s">
        <v>32</v>
      </c>
      <c r="D1065" t="s">
        <v>384</v>
      </c>
      <c r="E1065" s="31" t="s">
        <v>385</v>
      </c>
      <c r="F1065">
        <v>2006</v>
      </c>
      <c r="G1065" t="s">
        <v>380</v>
      </c>
      <c r="H1065">
        <v>219</v>
      </c>
      <c r="I1065">
        <v>331060</v>
      </c>
      <c r="J1065" t="s">
        <v>30</v>
      </c>
      <c r="K1065" s="26" t="s">
        <v>374</v>
      </c>
      <c r="L1065" t="b">
        <v>1</v>
      </c>
      <c r="M1065" s="20" t="s">
        <v>1116</v>
      </c>
      <c r="N1065" s="26">
        <v>2</v>
      </c>
      <c r="O1065" t="s">
        <v>375</v>
      </c>
      <c r="P1065">
        <v>66.918888899999999</v>
      </c>
      <c r="Q1065">
        <v>-151.51611109999999</v>
      </c>
      <c r="S1065" t="s">
        <v>21</v>
      </c>
      <c r="T1065" s="40">
        <v>0.51700000000000002</v>
      </c>
      <c r="U1065" s="40">
        <v>0.19944999999999999</v>
      </c>
      <c r="V1065">
        <v>92.796330000000012</v>
      </c>
      <c r="W1065">
        <v>179.49</v>
      </c>
      <c r="X1065">
        <v>34</v>
      </c>
      <c r="Y1065">
        <v>48.315200999999995</v>
      </c>
      <c r="Z1065">
        <v>93.452999999999989</v>
      </c>
      <c r="AA1065">
        <v>16</v>
      </c>
      <c r="AI1065">
        <v>35.929000000000002</v>
      </c>
      <c r="AJ1065">
        <v>5</v>
      </c>
      <c r="AK1065">
        <v>250.48999999999995</v>
      </c>
      <c r="AL1065">
        <v>11</v>
      </c>
      <c r="AM1065">
        <v>0</v>
      </c>
      <c r="AN1065">
        <v>0</v>
      </c>
      <c r="AO1065" s="30">
        <v>148.07862299999999</v>
      </c>
      <c r="AP1065" s="30">
        <v>286.41899999999998</v>
      </c>
      <c r="AQ1065" s="30">
        <v>16</v>
      </c>
      <c r="AR1065">
        <v>289.19015400000001</v>
      </c>
      <c r="AS1065" s="20">
        <v>559.36200000000008</v>
      </c>
      <c r="AT1065">
        <v>66</v>
      </c>
      <c r="AU1065">
        <v>12</v>
      </c>
      <c r="AV1065" t="s">
        <v>1510</v>
      </c>
    </row>
    <row r="1066" spans="1:48" hidden="1" x14ac:dyDescent="0.25">
      <c r="A1066" t="s">
        <v>572</v>
      </c>
      <c r="B1066" t="s">
        <v>54</v>
      </c>
      <c r="C1066" t="s">
        <v>54</v>
      </c>
      <c r="D1066" t="s">
        <v>573</v>
      </c>
      <c r="E1066" s="31" t="s">
        <v>574</v>
      </c>
      <c r="F1066">
        <v>2006</v>
      </c>
      <c r="G1066" t="s">
        <v>563</v>
      </c>
      <c r="H1066">
        <v>221</v>
      </c>
      <c r="I1066">
        <v>331270</v>
      </c>
      <c r="J1066" t="s">
        <v>50</v>
      </c>
      <c r="K1066" s="26" t="s">
        <v>458</v>
      </c>
      <c r="L1066" t="b">
        <v>1</v>
      </c>
      <c r="M1066" s="20" t="s">
        <v>1119</v>
      </c>
      <c r="N1066" s="26">
        <v>169</v>
      </c>
      <c r="O1066" t="s">
        <v>375</v>
      </c>
      <c r="P1066">
        <v>65.334722200000002</v>
      </c>
      <c r="Q1066">
        <v>-166.4891667</v>
      </c>
      <c r="S1066" t="s">
        <v>21</v>
      </c>
      <c r="T1066" s="40">
        <v>0.48259999999999992</v>
      </c>
      <c r="U1066" s="40">
        <v>0.21444166666666672</v>
      </c>
      <c r="V1066">
        <v>177.08379619999997</v>
      </c>
      <c r="W1066">
        <v>366.93700000000001</v>
      </c>
      <c r="X1066">
        <v>98</v>
      </c>
      <c r="Y1066">
        <v>143.97743619999997</v>
      </c>
      <c r="Z1066">
        <v>298.33699999999999</v>
      </c>
      <c r="AA1066">
        <v>10</v>
      </c>
      <c r="AI1066">
        <v>176.11199999999999</v>
      </c>
      <c r="AJ1066">
        <v>13</v>
      </c>
      <c r="AK1066">
        <v>15.796000000000003</v>
      </c>
      <c r="AL1066">
        <v>3</v>
      </c>
      <c r="AM1066">
        <v>0</v>
      </c>
      <c r="AN1066">
        <v>0</v>
      </c>
      <c r="AO1066" s="30">
        <v>92.614800799999983</v>
      </c>
      <c r="AP1066" s="30">
        <v>191.90799999999999</v>
      </c>
      <c r="AQ1066" s="30">
        <v>16</v>
      </c>
      <c r="AR1066">
        <v>413.67603319999989</v>
      </c>
      <c r="AS1066" s="20">
        <v>857.18200000000002</v>
      </c>
      <c r="AT1066">
        <v>118</v>
      </c>
      <c r="AU1066">
        <v>1</v>
      </c>
      <c r="AV1066" t="s">
        <v>1510</v>
      </c>
    </row>
    <row r="1067" spans="1:48" hidden="1" x14ac:dyDescent="0.25">
      <c r="A1067" t="s">
        <v>971</v>
      </c>
      <c r="B1067" t="s">
        <v>122</v>
      </c>
      <c r="C1067" t="s">
        <v>122</v>
      </c>
      <c r="D1067" t="s">
        <v>973</v>
      </c>
      <c r="E1067" s="31" t="s">
        <v>974</v>
      </c>
      <c r="F1067">
        <v>2006</v>
      </c>
      <c r="G1067" t="s">
        <v>972</v>
      </c>
      <c r="H1067" t="s">
        <v>582</v>
      </c>
      <c r="I1067">
        <v>331820</v>
      </c>
      <c r="J1067" t="s">
        <v>121</v>
      </c>
      <c r="K1067" s="26" t="s">
        <v>458</v>
      </c>
      <c r="L1067" t="b">
        <v>1</v>
      </c>
      <c r="M1067" s="20" t="s">
        <v>1118</v>
      </c>
      <c r="N1067" s="26">
        <v>432</v>
      </c>
      <c r="O1067" t="s">
        <v>375</v>
      </c>
      <c r="P1067">
        <v>65.979722199999998</v>
      </c>
      <c r="Q1067">
        <v>-161.12305559999999</v>
      </c>
      <c r="S1067" t="s">
        <v>21</v>
      </c>
      <c r="T1067" s="40">
        <v>0.41026666666666661</v>
      </c>
      <c r="U1067" s="40">
        <v>0.19914999999999997</v>
      </c>
      <c r="V1067">
        <v>181.15447746666663</v>
      </c>
      <c r="W1067">
        <v>441.553</v>
      </c>
      <c r="X1067">
        <v>84</v>
      </c>
      <c r="Y1067">
        <v>283.77940199999995</v>
      </c>
      <c r="Z1067">
        <v>691.69499999999994</v>
      </c>
      <c r="AA1067">
        <v>16</v>
      </c>
      <c r="AI1067">
        <v>75.094999999999999</v>
      </c>
      <c r="AJ1067">
        <v>6</v>
      </c>
      <c r="AK1067">
        <v>0</v>
      </c>
      <c r="AL1067">
        <v>0</v>
      </c>
      <c r="AM1067">
        <v>6.9470000000000001</v>
      </c>
      <c r="AN1067">
        <v>3</v>
      </c>
      <c r="AO1067" s="30">
        <v>30.808975333333329</v>
      </c>
      <c r="AP1067" s="30">
        <v>75.094999999999999</v>
      </c>
      <c r="AQ1067" s="30">
        <v>6</v>
      </c>
      <c r="AR1067">
        <v>495.74285479999992</v>
      </c>
      <c r="AS1067" s="20">
        <v>1215.29</v>
      </c>
      <c r="AT1067">
        <v>109</v>
      </c>
      <c r="AU1067">
        <v>12</v>
      </c>
      <c r="AV1067" t="s">
        <v>1510</v>
      </c>
    </row>
    <row r="1068" spans="1:48" hidden="1" x14ac:dyDescent="0.25">
      <c r="A1068" t="s">
        <v>851</v>
      </c>
      <c r="B1068" t="s">
        <v>155</v>
      </c>
      <c r="C1068" t="s">
        <v>155</v>
      </c>
      <c r="D1068" t="s">
        <v>854</v>
      </c>
      <c r="E1068" s="31" t="s">
        <v>855</v>
      </c>
      <c r="F1068">
        <v>2006</v>
      </c>
      <c r="G1068" t="s">
        <v>852</v>
      </c>
      <c r="H1068">
        <v>6111</v>
      </c>
      <c r="I1068">
        <v>331830</v>
      </c>
      <c r="J1068" t="s">
        <v>853</v>
      </c>
      <c r="K1068" s="26" t="s">
        <v>374</v>
      </c>
      <c r="L1068" t="b">
        <v>1</v>
      </c>
      <c r="M1068" s="20" t="s">
        <v>1116</v>
      </c>
      <c r="N1068" s="26">
        <v>341</v>
      </c>
      <c r="O1068" t="s">
        <v>489</v>
      </c>
      <c r="P1068">
        <v>65.572500000000005</v>
      </c>
      <c r="Q1068">
        <v>-144.80305559999999</v>
      </c>
      <c r="S1068" t="s">
        <v>21</v>
      </c>
      <c r="T1068" s="40">
        <v>0.52775833333333322</v>
      </c>
      <c r="U1068" s="40">
        <v>0.18530833333333338</v>
      </c>
      <c r="V1068">
        <v>119.57526109999996</v>
      </c>
      <c r="W1068">
        <v>226.57199999999997</v>
      </c>
      <c r="X1068">
        <v>128</v>
      </c>
      <c r="Y1068">
        <v>27.870389824999993</v>
      </c>
      <c r="Z1068">
        <v>52.808999999999997</v>
      </c>
      <c r="AA1068">
        <v>10</v>
      </c>
      <c r="AI1068">
        <v>4.84</v>
      </c>
      <c r="AJ1068">
        <v>1</v>
      </c>
      <c r="AK1068">
        <v>100.11400000000002</v>
      </c>
      <c r="AL1068">
        <v>7</v>
      </c>
      <c r="AM1068">
        <v>0</v>
      </c>
      <c r="AN1068">
        <v>0</v>
      </c>
      <c r="AO1068" s="30">
        <v>55.390348116666665</v>
      </c>
      <c r="AP1068" s="30">
        <v>104.95400000000002</v>
      </c>
      <c r="AQ1068" s="30">
        <v>8</v>
      </c>
      <c r="AR1068">
        <v>202.83599904166664</v>
      </c>
      <c r="AS1068" s="20">
        <v>384.33499999999992</v>
      </c>
      <c r="AT1068">
        <v>146</v>
      </c>
      <c r="AU1068">
        <v>12</v>
      </c>
      <c r="AV1068" t="s">
        <v>1510</v>
      </c>
    </row>
    <row r="1069" spans="1:48" hidden="1" x14ac:dyDescent="0.25">
      <c r="A1069" t="s">
        <v>901</v>
      </c>
      <c r="B1069" t="s">
        <v>224</v>
      </c>
      <c r="C1069" t="s">
        <v>224</v>
      </c>
      <c r="D1069" t="s">
        <v>903</v>
      </c>
      <c r="E1069" s="31" t="s">
        <v>904</v>
      </c>
      <c r="F1069">
        <v>2006</v>
      </c>
      <c r="G1069" t="s">
        <v>902</v>
      </c>
      <c r="H1069">
        <v>3422</v>
      </c>
      <c r="I1069">
        <v>332310</v>
      </c>
      <c r="J1069" t="s">
        <v>223</v>
      </c>
      <c r="K1069" s="26" t="s">
        <v>458</v>
      </c>
      <c r="L1069" t="b">
        <v>1</v>
      </c>
      <c r="M1069" s="20" t="s">
        <v>1116</v>
      </c>
      <c r="N1069" s="26">
        <v>365</v>
      </c>
      <c r="O1069" t="s">
        <v>375</v>
      </c>
      <c r="P1069">
        <v>60.16</v>
      </c>
      <c r="Q1069">
        <v>-164.2658333</v>
      </c>
      <c r="S1069" t="s">
        <v>21</v>
      </c>
      <c r="T1069" s="40">
        <v>0.4841666666666668</v>
      </c>
      <c r="U1069" s="40">
        <v>0.24030000000000004</v>
      </c>
      <c r="V1069">
        <v>174.78658750000005</v>
      </c>
      <c r="W1069">
        <v>361.005</v>
      </c>
      <c r="X1069">
        <v>86</v>
      </c>
      <c r="Y1069">
        <v>49.66291166666668</v>
      </c>
      <c r="Z1069">
        <v>102.574</v>
      </c>
      <c r="AA1069">
        <v>11</v>
      </c>
      <c r="AI1069">
        <v>54.813000000000002</v>
      </c>
      <c r="AJ1069">
        <v>9</v>
      </c>
      <c r="AK1069">
        <v>116.74299999999999</v>
      </c>
      <c r="AL1069">
        <v>19</v>
      </c>
      <c r="AM1069">
        <v>32.155999999999999</v>
      </c>
      <c r="AN1069">
        <v>17</v>
      </c>
      <c r="AO1069" s="30">
        <v>83.061696666666677</v>
      </c>
      <c r="AP1069" s="30">
        <v>171.55599999999998</v>
      </c>
      <c r="AQ1069" s="30">
        <v>28</v>
      </c>
      <c r="AR1069">
        <v>307.51119583333343</v>
      </c>
      <c r="AS1069" s="20">
        <v>667.29099999999994</v>
      </c>
      <c r="AT1069">
        <v>138</v>
      </c>
      <c r="AU1069">
        <v>12</v>
      </c>
      <c r="AV1069" t="s">
        <v>1510</v>
      </c>
    </row>
    <row r="1070" spans="1:48" hidden="1" x14ac:dyDescent="0.25">
      <c r="A1070" t="s">
        <v>1055</v>
      </c>
      <c r="B1070" t="s">
        <v>126</v>
      </c>
      <c r="C1070" t="s">
        <v>126</v>
      </c>
      <c r="D1070" t="s">
        <v>1057</v>
      </c>
      <c r="E1070" s="31" t="s">
        <v>1058</v>
      </c>
      <c r="F1070">
        <v>2006</v>
      </c>
      <c r="G1070" t="s">
        <v>1056</v>
      </c>
      <c r="H1070" t="s">
        <v>582</v>
      </c>
      <c r="I1070">
        <v>331850</v>
      </c>
      <c r="J1070" t="s">
        <v>125</v>
      </c>
      <c r="K1070" s="26" t="s">
        <v>458</v>
      </c>
      <c r="L1070" t="b">
        <v>1</v>
      </c>
      <c r="M1070" s="20" t="s">
        <v>1116</v>
      </c>
      <c r="N1070" s="26">
        <v>686</v>
      </c>
      <c r="O1070" t="s">
        <v>375</v>
      </c>
      <c r="P1070">
        <v>60.063333299999996</v>
      </c>
      <c r="Q1070">
        <v>-148.01138889999999</v>
      </c>
      <c r="S1070" t="s">
        <v>21</v>
      </c>
      <c r="T1070" s="40">
        <v>0.43499999999999989</v>
      </c>
      <c r="U1070" s="40">
        <v>0.19570000000000001</v>
      </c>
      <c r="V1070">
        <v>43.745339999999985</v>
      </c>
      <c r="W1070">
        <v>100.56399999999999</v>
      </c>
      <c r="X1070">
        <v>25</v>
      </c>
      <c r="Y1070">
        <v>45.49186499999999</v>
      </c>
      <c r="Z1070">
        <v>104.57900000000001</v>
      </c>
      <c r="AA1070">
        <v>12</v>
      </c>
      <c r="AI1070">
        <v>30.554000000000002</v>
      </c>
      <c r="AJ1070">
        <v>10</v>
      </c>
      <c r="AK1070">
        <v>8.0990000000000002</v>
      </c>
      <c r="AL1070">
        <v>3</v>
      </c>
      <c r="AM1070">
        <v>0.02</v>
      </c>
      <c r="AN1070">
        <v>0</v>
      </c>
      <c r="AO1070" s="30">
        <v>16.814055</v>
      </c>
      <c r="AP1070" s="30">
        <v>38.653000000000006</v>
      </c>
      <c r="AQ1070" s="30">
        <v>13</v>
      </c>
      <c r="AR1070">
        <v>106.05125999999997</v>
      </c>
      <c r="AS1070" s="20">
        <v>243.81599999999997</v>
      </c>
      <c r="AT1070">
        <v>48</v>
      </c>
      <c r="AU1070">
        <v>12</v>
      </c>
      <c r="AV1070" t="s">
        <v>1510</v>
      </c>
    </row>
    <row r="1071" spans="1:48" hidden="1" x14ac:dyDescent="0.25">
      <c r="A1071" t="s">
        <v>575</v>
      </c>
      <c r="B1071" t="s">
        <v>55</v>
      </c>
      <c r="C1071" t="s">
        <v>55</v>
      </c>
      <c r="D1071" t="s">
        <v>576</v>
      </c>
      <c r="E1071" s="31" t="s">
        <v>577</v>
      </c>
      <c r="F1071">
        <v>2006</v>
      </c>
      <c r="G1071" t="s">
        <v>563</v>
      </c>
      <c r="H1071">
        <v>221</v>
      </c>
      <c r="I1071">
        <v>331280</v>
      </c>
      <c r="J1071" t="s">
        <v>50</v>
      </c>
      <c r="K1071" s="26" t="s">
        <v>458</v>
      </c>
      <c r="L1071" t="b">
        <v>1</v>
      </c>
      <c r="M1071" s="20" t="s">
        <v>1119</v>
      </c>
      <c r="N1071" s="26">
        <v>169</v>
      </c>
      <c r="O1071" t="s">
        <v>375</v>
      </c>
      <c r="P1071">
        <v>61.527777800000003</v>
      </c>
      <c r="Q1071">
        <v>-165.5863889</v>
      </c>
      <c r="S1071" t="s">
        <v>21</v>
      </c>
      <c r="T1071" s="40">
        <v>0.50380000000000003</v>
      </c>
      <c r="U1071" s="40">
        <v>0.21684166666666668</v>
      </c>
      <c r="V1071">
        <v>479.63019500000001</v>
      </c>
      <c r="W1071">
        <v>952.02499999999998</v>
      </c>
      <c r="X1071">
        <v>223</v>
      </c>
      <c r="Y1071">
        <v>429.13180199999999</v>
      </c>
      <c r="Z1071">
        <v>851.79</v>
      </c>
      <c r="AA1071">
        <v>18</v>
      </c>
      <c r="AI1071">
        <v>325.45600000000002</v>
      </c>
      <c r="AJ1071">
        <v>12</v>
      </c>
      <c r="AK1071">
        <v>41.957999999999998</v>
      </c>
      <c r="AL1071">
        <v>6</v>
      </c>
      <c r="AM1071">
        <v>43.987000000000002</v>
      </c>
      <c r="AN1071">
        <v>0</v>
      </c>
      <c r="AO1071" s="30">
        <v>185.10317320000001</v>
      </c>
      <c r="AP1071" s="30">
        <v>367.41399999999999</v>
      </c>
      <c r="AQ1071" s="30">
        <v>18</v>
      </c>
      <c r="AR1071">
        <v>1093.8651702</v>
      </c>
      <c r="AS1071" s="20">
        <v>2215.2160000000003</v>
      </c>
      <c r="AT1071">
        <v>254</v>
      </c>
      <c r="AU1071">
        <v>12</v>
      </c>
      <c r="AV1071" t="s">
        <v>1510</v>
      </c>
    </row>
    <row r="1072" spans="1:48" hidden="1" x14ac:dyDescent="0.25">
      <c r="A1072" t="s">
        <v>817</v>
      </c>
      <c r="B1072" t="s">
        <v>128</v>
      </c>
      <c r="C1072" t="s">
        <v>128</v>
      </c>
      <c r="D1072" t="s">
        <v>819</v>
      </c>
      <c r="E1072" s="31" t="s">
        <v>820</v>
      </c>
      <c r="F1072">
        <v>2006</v>
      </c>
      <c r="G1072" t="s">
        <v>818</v>
      </c>
      <c r="H1072">
        <v>3421</v>
      </c>
      <c r="I1072">
        <v>331860</v>
      </c>
      <c r="J1072" t="s">
        <v>127</v>
      </c>
      <c r="K1072" s="26" t="s">
        <v>458</v>
      </c>
      <c r="L1072" t="b">
        <v>1</v>
      </c>
      <c r="M1072" s="20" t="s">
        <v>1116</v>
      </c>
      <c r="N1072" s="26">
        <v>297</v>
      </c>
      <c r="O1072" t="s">
        <v>375</v>
      </c>
      <c r="P1072">
        <v>56.295277800000001</v>
      </c>
      <c r="Q1072">
        <v>-158.40222220000001</v>
      </c>
      <c r="S1072" t="s">
        <v>21</v>
      </c>
      <c r="T1072" s="40">
        <v>0.44491666666666679</v>
      </c>
      <c r="U1072" s="40">
        <v>0.20359166666666662</v>
      </c>
      <c r="V1072">
        <v>96.501980083333365</v>
      </c>
      <c r="W1072">
        <v>216.899</v>
      </c>
      <c r="X1072">
        <v>57</v>
      </c>
      <c r="Y1072">
        <v>97.82115800000004</v>
      </c>
      <c r="Z1072">
        <v>219.86400000000003</v>
      </c>
      <c r="AA1072">
        <v>22</v>
      </c>
      <c r="AI1072">
        <v>104.44199999999998</v>
      </c>
      <c r="AJ1072">
        <v>11</v>
      </c>
      <c r="AK1072">
        <v>10.963000000000001</v>
      </c>
      <c r="AL1072">
        <v>1</v>
      </c>
      <c r="AM1072">
        <v>0</v>
      </c>
      <c r="AN1072">
        <v>0</v>
      </c>
      <c r="AO1072" s="30">
        <v>51.345607916666673</v>
      </c>
      <c r="AP1072" s="30">
        <v>115.40499999999997</v>
      </c>
      <c r="AQ1072" s="30">
        <v>12</v>
      </c>
      <c r="AR1072">
        <v>245.66874600000008</v>
      </c>
      <c r="AS1072" s="20">
        <v>552.16800000000001</v>
      </c>
      <c r="AT1072">
        <v>90</v>
      </c>
      <c r="AU1072">
        <v>6</v>
      </c>
      <c r="AV1072" t="s">
        <v>1510</v>
      </c>
    </row>
    <row r="1073" spans="1:48" hidden="1" x14ac:dyDescent="0.25">
      <c r="A1073" t="s">
        <v>1011</v>
      </c>
      <c r="B1073" t="s">
        <v>130</v>
      </c>
      <c r="C1073" t="s">
        <v>130</v>
      </c>
      <c r="D1073" t="s">
        <v>1013</v>
      </c>
      <c r="E1073" s="31" t="s">
        <v>1014</v>
      </c>
      <c r="F1073">
        <v>2006</v>
      </c>
      <c r="G1073" t="s">
        <v>1012</v>
      </c>
      <c r="H1073" t="s">
        <v>582</v>
      </c>
      <c r="I1073">
        <v>331870</v>
      </c>
      <c r="J1073" t="s">
        <v>129</v>
      </c>
      <c r="K1073" s="26" t="s">
        <v>458</v>
      </c>
      <c r="L1073" t="b">
        <v>1</v>
      </c>
      <c r="M1073" s="20" t="s">
        <v>1116</v>
      </c>
      <c r="N1073" s="26">
        <v>658</v>
      </c>
      <c r="O1073" t="s">
        <v>375</v>
      </c>
      <c r="P1073">
        <v>56.308439300000003</v>
      </c>
      <c r="Q1073">
        <v>-158.53023909999999</v>
      </c>
      <c r="S1073" t="s">
        <v>21</v>
      </c>
      <c r="T1073" s="40">
        <v>0.33999999999999991</v>
      </c>
      <c r="U1073" s="40">
        <v>0.14053333333333337</v>
      </c>
      <c r="V1073">
        <v>83.574379999999991</v>
      </c>
      <c r="W1073">
        <v>245.80700000000002</v>
      </c>
      <c r="X1073">
        <v>65</v>
      </c>
      <c r="Y1073">
        <v>43.405079999999991</v>
      </c>
      <c r="Z1073">
        <v>127.66200000000001</v>
      </c>
      <c r="AA1073">
        <v>9</v>
      </c>
      <c r="AI1073">
        <v>114.68</v>
      </c>
      <c r="AJ1073">
        <v>11</v>
      </c>
      <c r="AK1073">
        <v>12.253</v>
      </c>
      <c r="AL1073">
        <v>1</v>
      </c>
      <c r="AM1073">
        <v>0</v>
      </c>
      <c r="AN1073">
        <v>0</v>
      </c>
      <c r="AO1073" s="30">
        <v>43.157219999999988</v>
      </c>
      <c r="AP1073" s="30">
        <v>126.93300000000001</v>
      </c>
      <c r="AQ1073" s="30">
        <v>12</v>
      </c>
      <c r="AR1073">
        <v>170.13667999999996</v>
      </c>
      <c r="AS1073" s="20">
        <v>500.40199999999999</v>
      </c>
      <c r="AT1073">
        <v>86</v>
      </c>
      <c r="AU1073">
        <v>12</v>
      </c>
      <c r="AV1073" t="s">
        <v>1510</v>
      </c>
    </row>
    <row r="1074" spans="1:48" hidden="1" x14ac:dyDescent="0.25">
      <c r="A1074" t="s">
        <v>975</v>
      </c>
      <c r="B1074" t="s">
        <v>132</v>
      </c>
      <c r="C1074" t="s">
        <v>132</v>
      </c>
      <c r="D1074" t="s">
        <v>977</v>
      </c>
      <c r="E1074" s="31" t="s">
        <v>978</v>
      </c>
      <c r="F1074">
        <v>2006</v>
      </c>
      <c r="G1074" t="s">
        <v>976</v>
      </c>
      <c r="H1074" t="s">
        <v>582</v>
      </c>
      <c r="I1074">
        <v>331880</v>
      </c>
      <c r="J1074" t="s">
        <v>131</v>
      </c>
      <c r="K1074" s="26" t="s">
        <v>458</v>
      </c>
      <c r="L1074" t="b">
        <v>1</v>
      </c>
      <c r="M1074" s="20" t="s">
        <v>1116</v>
      </c>
      <c r="N1074" s="26">
        <v>437</v>
      </c>
      <c r="O1074" t="s">
        <v>375</v>
      </c>
      <c r="P1074">
        <v>56.255555600000001</v>
      </c>
      <c r="Q1074">
        <v>-158.76249999999999</v>
      </c>
      <c r="S1074" t="s">
        <v>21</v>
      </c>
      <c r="T1074" s="40">
        <v>0.57473333333333321</v>
      </c>
      <c r="U1074" s="40">
        <v>0.24135833333333337</v>
      </c>
      <c r="V1074">
        <v>93.864873266666649</v>
      </c>
      <c r="W1074">
        <v>163.31900000000002</v>
      </c>
      <c r="X1074">
        <v>40</v>
      </c>
      <c r="Y1074">
        <v>37.455371333333332</v>
      </c>
      <c r="Z1074">
        <v>65.170000000000016</v>
      </c>
      <c r="AA1074">
        <v>7</v>
      </c>
      <c r="AI1074">
        <v>36.228000000000009</v>
      </c>
      <c r="AJ1074">
        <v>6</v>
      </c>
      <c r="AK1074">
        <v>0</v>
      </c>
      <c r="AL1074">
        <v>3</v>
      </c>
      <c r="AM1074">
        <v>4.7370000000000001</v>
      </c>
      <c r="AN1074">
        <v>3</v>
      </c>
      <c r="AO1074" s="30">
        <v>20.8214392</v>
      </c>
      <c r="AP1074" s="30">
        <v>36.228000000000009</v>
      </c>
      <c r="AQ1074" s="30">
        <v>9</v>
      </c>
      <c r="AR1074">
        <v>152.14168379999998</v>
      </c>
      <c r="AS1074" s="20">
        <v>269.45399999999995</v>
      </c>
      <c r="AT1074">
        <v>56</v>
      </c>
      <c r="AU1074">
        <v>12</v>
      </c>
      <c r="AV1074" t="s">
        <v>1510</v>
      </c>
    </row>
    <row r="1075" spans="1:48" hidden="1" x14ac:dyDescent="0.25">
      <c r="A1075" t="s">
        <v>746</v>
      </c>
      <c r="B1075" t="s">
        <v>173</v>
      </c>
      <c r="C1075" t="s">
        <v>173</v>
      </c>
      <c r="D1075" t="s">
        <v>399</v>
      </c>
      <c r="E1075" s="31" t="s">
        <v>400</v>
      </c>
      <c r="F1075">
        <v>2006</v>
      </c>
      <c r="G1075" t="s">
        <v>743</v>
      </c>
      <c r="H1075">
        <v>18963</v>
      </c>
      <c r="I1075">
        <v>332660</v>
      </c>
      <c r="J1075" t="s">
        <v>171</v>
      </c>
      <c r="K1075" s="26" t="s">
        <v>458</v>
      </c>
      <c r="L1075" t="b">
        <v>1</v>
      </c>
      <c r="M1075" s="20" t="s">
        <v>1119</v>
      </c>
      <c r="N1075" s="26">
        <v>240</v>
      </c>
      <c r="O1075" t="s">
        <v>375</v>
      </c>
      <c r="P1075">
        <v>59.399701999999998</v>
      </c>
      <c r="Q1075">
        <v>-135.89640890000001</v>
      </c>
      <c r="S1075" t="s">
        <v>21</v>
      </c>
      <c r="T1075" s="40">
        <v>0.44149166666666667</v>
      </c>
      <c r="U1075" s="40">
        <v>0.16992500000000008</v>
      </c>
      <c r="V1075">
        <v>270.2374906583334</v>
      </c>
      <c r="W1075">
        <v>612.10100000000011</v>
      </c>
      <c r="X1075">
        <v>196</v>
      </c>
      <c r="Y1075">
        <v>240.38338266666668</v>
      </c>
      <c r="Z1075">
        <v>544.48</v>
      </c>
      <c r="AA1075">
        <v>34</v>
      </c>
      <c r="AI1075">
        <v>0.90799999999999992</v>
      </c>
      <c r="AJ1075">
        <v>3</v>
      </c>
      <c r="AK1075">
        <v>6.58</v>
      </c>
      <c r="AL1075">
        <v>4</v>
      </c>
      <c r="AM1075">
        <v>0</v>
      </c>
      <c r="AN1075">
        <v>0</v>
      </c>
      <c r="AO1075" s="30">
        <v>3.3058896</v>
      </c>
      <c r="AP1075" s="30">
        <v>7.4879999999999995</v>
      </c>
      <c r="AQ1075" s="30">
        <v>7</v>
      </c>
      <c r="AR1075">
        <v>513.92676292500005</v>
      </c>
      <c r="AS1075" s="20">
        <v>1164.069</v>
      </c>
      <c r="AT1075">
        <v>233</v>
      </c>
      <c r="AU1075">
        <v>12</v>
      </c>
      <c r="AV1075" t="s">
        <v>1510</v>
      </c>
    </row>
    <row r="1076" spans="1:48" hidden="1" x14ac:dyDescent="0.25">
      <c r="A1076" t="s">
        <v>386</v>
      </c>
      <c r="B1076" t="s">
        <v>33</v>
      </c>
      <c r="C1076" t="s">
        <v>33</v>
      </c>
      <c r="D1076" t="s">
        <v>387</v>
      </c>
      <c r="E1076" s="31" t="s">
        <v>388</v>
      </c>
      <c r="F1076">
        <v>2006</v>
      </c>
      <c r="G1076" t="s">
        <v>380</v>
      </c>
      <c r="H1076">
        <v>219</v>
      </c>
      <c r="I1076">
        <v>331070</v>
      </c>
      <c r="J1076" t="s">
        <v>30</v>
      </c>
      <c r="K1076" s="26" t="s">
        <v>374</v>
      </c>
      <c r="L1076" t="b">
        <v>1</v>
      </c>
      <c r="M1076" s="20" t="s">
        <v>1116</v>
      </c>
      <c r="N1076" s="26">
        <v>2</v>
      </c>
      <c r="O1076" t="s">
        <v>375</v>
      </c>
      <c r="P1076">
        <v>62.571782800000001</v>
      </c>
      <c r="Q1076">
        <v>-144.6541704</v>
      </c>
      <c r="S1076" t="s">
        <v>21</v>
      </c>
      <c r="T1076" s="40">
        <v>0.54150833333333337</v>
      </c>
      <c r="U1076" s="40">
        <v>0.20625833333333332</v>
      </c>
      <c r="V1076">
        <v>78.064924350000013</v>
      </c>
      <c r="W1076">
        <v>144.16200000000001</v>
      </c>
      <c r="X1076">
        <v>37</v>
      </c>
      <c r="Y1076">
        <v>54.744326466666664</v>
      </c>
      <c r="Z1076">
        <v>101.09599999999999</v>
      </c>
      <c r="AA1076">
        <v>17</v>
      </c>
      <c r="AI1076">
        <v>28.395999999999997</v>
      </c>
      <c r="AJ1076">
        <v>2</v>
      </c>
      <c r="AK1076">
        <v>21.661999999999999</v>
      </c>
      <c r="AL1076">
        <v>1</v>
      </c>
      <c r="AM1076">
        <v>0</v>
      </c>
      <c r="AN1076">
        <v>0</v>
      </c>
      <c r="AO1076" s="30">
        <v>27.106824149999998</v>
      </c>
      <c r="AP1076" s="30">
        <v>50.057999999999993</v>
      </c>
      <c r="AQ1076" s="30">
        <v>3</v>
      </c>
      <c r="AR1076">
        <v>159.91607496666666</v>
      </c>
      <c r="AS1076" s="20">
        <v>295.31600000000003</v>
      </c>
      <c r="AT1076">
        <v>54</v>
      </c>
      <c r="AU1076">
        <v>12</v>
      </c>
      <c r="AV1076" t="s">
        <v>1510</v>
      </c>
    </row>
    <row r="1077" spans="1:48" hidden="1" x14ac:dyDescent="0.25">
      <c r="A1077" t="s">
        <v>905</v>
      </c>
      <c r="B1077" t="s">
        <v>134</v>
      </c>
      <c r="C1077" t="s">
        <v>134</v>
      </c>
      <c r="D1077" t="s">
        <v>907</v>
      </c>
      <c r="E1077" s="31" t="s">
        <v>908</v>
      </c>
      <c r="F1077">
        <v>2006</v>
      </c>
      <c r="G1077" t="s">
        <v>906</v>
      </c>
      <c r="H1077">
        <v>3465</v>
      </c>
      <c r="I1077">
        <v>331890</v>
      </c>
      <c r="J1077" t="s">
        <v>133</v>
      </c>
      <c r="K1077" s="26" t="s">
        <v>458</v>
      </c>
      <c r="L1077" t="b">
        <v>1</v>
      </c>
      <c r="M1077" s="20" t="s">
        <v>1116</v>
      </c>
      <c r="N1077" s="26">
        <v>368</v>
      </c>
      <c r="O1077" t="s">
        <v>375</v>
      </c>
      <c r="P1077">
        <v>61.515833299999997</v>
      </c>
      <c r="Q1077">
        <v>-144.43694439999999</v>
      </c>
      <c r="S1077" t="s">
        <v>21</v>
      </c>
      <c r="T1077" s="40">
        <v>0.46329166666666671</v>
      </c>
      <c r="U1077" s="40">
        <v>0.20380833333333334</v>
      </c>
      <c r="V1077">
        <v>60.164445708333339</v>
      </c>
      <c r="W1077">
        <v>129.863</v>
      </c>
      <c r="X1077">
        <v>36</v>
      </c>
      <c r="Y1077">
        <v>119.64877925</v>
      </c>
      <c r="Z1077">
        <v>258.25799999999998</v>
      </c>
      <c r="AA1077">
        <v>24</v>
      </c>
      <c r="AI1077">
        <v>27.677999999999997</v>
      </c>
      <c r="AJ1077">
        <v>4</v>
      </c>
      <c r="AK1077">
        <v>1.8759999999999999</v>
      </c>
      <c r="AL1077">
        <v>2</v>
      </c>
      <c r="AM1077">
        <v>6.1320000000000006</v>
      </c>
      <c r="AN1077">
        <v>1</v>
      </c>
      <c r="AO1077" s="30">
        <v>13.692121916666668</v>
      </c>
      <c r="AP1077" s="30">
        <v>29.553999999999998</v>
      </c>
      <c r="AQ1077" s="30">
        <v>6</v>
      </c>
      <c r="AR1077">
        <v>193.50534687500001</v>
      </c>
      <c r="AS1077" s="20">
        <v>423.80700000000007</v>
      </c>
      <c r="AT1077">
        <v>67</v>
      </c>
      <c r="AU1077">
        <v>12</v>
      </c>
      <c r="AV1077" t="s">
        <v>1510</v>
      </c>
    </row>
    <row r="1078" spans="1:48" hidden="1" x14ac:dyDescent="0.25">
      <c r="A1078" t="s">
        <v>857</v>
      </c>
      <c r="B1078" t="s">
        <v>212</v>
      </c>
      <c r="C1078" t="s">
        <v>212</v>
      </c>
      <c r="D1078" t="s">
        <v>859</v>
      </c>
      <c r="E1078" s="31" t="s">
        <v>860</v>
      </c>
      <c r="F1078">
        <v>2006</v>
      </c>
      <c r="G1078" t="s">
        <v>858</v>
      </c>
      <c r="H1078">
        <v>12485</v>
      </c>
      <c r="I1078">
        <v>332230</v>
      </c>
      <c r="J1078" t="s">
        <v>211</v>
      </c>
      <c r="K1078" s="26" t="s">
        <v>374</v>
      </c>
      <c r="L1078" t="b">
        <v>1</v>
      </c>
      <c r="M1078" s="20" t="s">
        <v>1119</v>
      </c>
      <c r="N1078" s="26">
        <v>343</v>
      </c>
      <c r="O1078" t="s">
        <v>375</v>
      </c>
      <c r="P1078">
        <v>61.5719444</v>
      </c>
      <c r="Q1078">
        <v>-159.245</v>
      </c>
      <c r="S1078" t="s">
        <v>21</v>
      </c>
      <c r="T1078" s="40">
        <v>0.77490000000000003</v>
      </c>
      <c r="U1078" s="40">
        <v>0.41511666666666663</v>
      </c>
      <c r="V1078">
        <v>81.577597499999996</v>
      </c>
      <c r="W1078">
        <v>105.27499999999999</v>
      </c>
      <c r="X1078">
        <v>37</v>
      </c>
      <c r="Y1078">
        <v>84.164988600000001</v>
      </c>
      <c r="Z1078">
        <v>108.614</v>
      </c>
      <c r="AA1078">
        <v>6</v>
      </c>
      <c r="AI1078">
        <v>13.546999999999999</v>
      </c>
      <c r="AJ1078">
        <v>7</v>
      </c>
      <c r="AK1078">
        <v>20.513000000000002</v>
      </c>
      <c r="AL1078">
        <v>3</v>
      </c>
      <c r="AM1078">
        <v>0</v>
      </c>
      <c r="AN1078">
        <v>0</v>
      </c>
      <c r="AO1078" s="30">
        <v>26.393094000000001</v>
      </c>
      <c r="AP1078" s="30">
        <v>34.06</v>
      </c>
      <c r="AQ1078" s="30">
        <v>10</v>
      </c>
      <c r="AR1078">
        <v>192.1356801</v>
      </c>
      <c r="AS1078" s="20">
        <v>247.94899999999998</v>
      </c>
      <c r="AT1078">
        <v>53</v>
      </c>
      <c r="AU1078">
        <v>12</v>
      </c>
      <c r="AV1078" t="s">
        <v>1510</v>
      </c>
    </row>
    <row r="1079" spans="1:48" hidden="1" x14ac:dyDescent="0.25">
      <c r="A1079" t="s">
        <v>780</v>
      </c>
      <c r="B1079" t="s">
        <v>137</v>
      </c>
      <c r="C1079" t="s">
        <v>137</v>
      </c>
      <c r="D1079" t="s">
        <v>782</v>
      </c>
      <c r="E1079" s="31" t="s">
        <v>783</v>
      </c>
      <c r="F1079">
        <v>2006</v>
      </c>
      <c r="G1079" t="s">
        <v>781</v>
      </c>
      <c r="H1079" t="s">
        <v>582</v>
      </c>
      <c r="I1079">
        <v>331900</v>
      </c>
      <c r="J1079" t="s">
        <v>136</v>
      </c>
      <c r="K1079" s="26" t="s">
        <v>458</v>
      </c>
      <c r="L1079" t="b">
        <v>1</v>
      </c>
      <c r="M1079" s="20" t="s">
        <v>1116</v>
      </c>
      <c r="N1079" s="26">
        <v>256</v>
      </c>
      <c r="O1079" t="s">
        <v>375</v>
      </c>
      <c r="P1079">
        <v>65.825555600000001</v>
      </c>
      <c r="Q1079">
        <v>-144.06055559999999</v>
      </c>
      <c r="S1079" t="s">
        <v>21</v>
      </c>
      <c r="T1079" s="40">
        <v>0.5</v>
      </c>
      <c r="U1079" s="40">
        <v>0.14470000000000005</v>
      </c>
      <c r="V1079">
        <v>46.825000000000003</v>
      </c>
      <c r="W1079">
        <v>93.65</v>
      </c>
      <c r="X1079">
        <v>32</v>
      </c>
      <c r="Y1079">
        <v>27.870999999999999</v>
      </c>
      <c r="Z1079">
        <v>55.741999999999997</v>
      </c>
      <c r="AA1079">
        <v>8</v>
      </c>
      <c r="AI1079">
        <v>28.905000000000001</v>
      </c>
      <c r="AJ1079">
        <v>5</v>
      </c>
      <c r="AK1079">
        <v>117.71</v>
      </c>
      <c r="AL1079">
        <v>3</v>
      </c>
      <c r="AM1079">
        <v>0</v>
      </c>
      <c r="AN1079">
        <v>0</v>
      </c>
      <c r="AO1079" s="30">
        <v>73.307500000000005</v>
      </c>
      <c r="AP1079" s="30">
        <v>146.61500000000001</v>
      </c>
      <c r="AQ1079" s="30">
        <v>8</v>
      </c>
      <c r="AR1079">
        <v>148.0035</v>
      </c>
      <c r="AS1079" s="20">
        <v>296.00700000000001</v>
      </c>
      <c r="AT1079">
        <v>47</v>
      </c>
      <c r="AU1079">
        <v>12</v>
      </c>
      <c r="AV1079" t="s">
        <v>1510</v>
      </c>
    </row>
    <row r="1080" spans="1:48" hidden="1" x14ac:dyDescent="0.25">
      <c r="A1080" t="s">
        <v>389</v>
      </c>
      <c r="B1080" t="s">
        <v>34</v>
      </c>
      <c r="C1080" t="s">
        <v>34</v>
      </c>
      <c r="D1080" t="s">
        <v>390</v>
      </c>
      <c r="E1080" s="31" t="s">
        <v>391</v>
      </c>
      <c r="F1080">
        <v>2006</v>
      </c>
      <c r="G1080" t="s">
        <v>380</v>
      </c>
      <c r="H1080">
        <v>219</v>
      </c>
      <c r="I1080">
        <v>331080</v>
      </c>
      <c r="J1080" t="s">
        <v>30</v>
      </c>
      <c r="K1080" s="26" t="s">
        <v>374</v>
      </c>
      <c r="L1080" t="b">
        <v>1</v>
      </c>
      <c r="M1080" s="20" t="s">
        <v>1116</v>
      </c>
      <c r="N1080" s="26">
        <v>2</v>
      </c>
      <c r="O1080" t="s">
        <v>375</v>
      </c>
      <c r="P1080">
        <v>56.013888899999998</v>
      </c>
      <c r="Q1080">
        <v>-132.82777780000001</v>
      </c>
      <c r="S1080" t="s">
        <v>21</v>
      </c>
      <c r="T1080" s="40">
        <v>0.42741666666666672</v>
      </c>
      <c r="U1080" s="40">
        <v>0.1855916666666666</v>
      </c>
      <c r="V1080">
        <v>235.07403766666667</v>
      </c>
      <c r="W1080">
        <v>549.98799999999994</v>
      </c>
      <c r="X1080">
        <v>131</v>
      </c>
      <c r="Y1080">
        <v>61.409517000000015</v>
      </c>
      <c r="Z1080">
        <v>143.67600000000002</v>
      </c>
      <c r="AA1080">
        <v>26</v>
      </c>
      <c r="AI1080">
        <v>98.424999999999983</v>
      </c>
      <c r="AJ1080">
        <v>11</v>
      </c>
      <c r="AK1080">
        <v>42.052999999999997</v>
      </c>
      <c r="AL1080">
        <v>7</v>
      </c>
      <c r="AM1080">
        <v>0</v>
      </c>
      <c r="AN1080">
        <v>0</v>
      </c>
      <c r="AO1080" s="30">
        <v>60.042638500000002</v>
      </c>
      <c r="AP1080" s="30">
        <v>140.47799999999998</v>
      </c>
      <c r="AQ1080" s="30">
        <v>18</v>
      </c>
      <c r="AR1080">
        <v>356.5261931666667</v>
      </c>
      <c r="AS1080" s="20">
        <v>834.14200000000017</v>
      </c>
      <c r="AT1080">
        <v>174</v>
      </c>
      <c r="AU1080">
        <v>12</v>
      </c>
      <c r="AV1080" t="s">
        <v>1510</v>
      </c>
    </row>
    <row r="1081" spans="1:48" hidden="1" x14ac:dyDescent="0.25">
      <c r="A1081" t="s">
        <v>517</v>
      </c>
      <c r="B1081" t="s">
        <v>153</v>
      </c>
      <c r="C1081" t="s">
        <v>153</v>
      </c>
      <c r="D1081" t="s">
        <v>519</v>
      </c>
      <c r="E1081" s="31" t="s">
        <v>520</v>
      </c>
      <c r="F1081">
        <v>2006</v>
      </c>
      <c r="G1081" t="s">
        <v>518</v>
      </c>
      <c r="H1081">
        <v>6866</v>
      </c>
      <c r="I1081">
        <v>331980</v>
      </c>
      <c r="J1081" t="s">
        <v>152</v>
      </c>
      <c r="K1081" s="26" t="s">
        <v>374</v>
      </c>
      <c r="L1081" t="b">
        <v>1</v>
      </c>
      <c r="M1081" s="20" t="s">
        <v>1116</v>
      </c>
      <c r="N1081" s="26">
        <v>88</v>
      </c>
      <c r="O1081" t="s">
        <v>375</v>
      </c>
      <c r="P1081">
        <v>55.185833299999999</v>
      </c>
      <c r="Q1081">
        <v>-162.7211111</v>
      </c>
      <c r="S1081" t="s">
        <v>21</v>
      </c>
      <c r="T1081" s="40">
        <v>0.55089999999999995</v>
      </c>
      <c r="U1081" s="40">
        <v>0.19206666666666661</v>
      </c>
      <c r="V1081">
        <v>119.04122649999998</v>
      </c>
      <c r="W1081">
        <v>216.08499999999998</v>
      </c>
      <c r="X1081">
        <v>34</v>
      </c>
      <c r="Y1081">
        <v>620.44947230000002</v>
      </c>
      <c r="Z1081">
        <v>1126.2470000000001</v>
      </c>
      <c r="AA1081">
        <v>24</v>
      </c>
      <c r="AI1081">
        <v>155.54800000000003</v>
      </c>
      <c r="AJ1081">
        <v>4</v>
      </c>
      <c r="AK1081">
        <v>1090.027</v>
      </c>
      <c r="AL1081">
        <v>50</v>
      </c>
      <c r="AM1081">
        <v>0</v>
      </c>
      <c r="AN1081">
        <v>0</v>
      </c>
      <c r="AO1081" s="30">
        <v>686.18726749999996</v>
      </c>
      <c r="AP1081" s="30">
        <v>1245.575</v>
      </c>
      <c r="AQ1081" s="30">
        <v>54</v>
      </c>
      <c r="AR1081">
        <v>1425.6779663</v>
      </c>
      <c r="AS1081" s="20">
        <v>2587.9069999999997</v>
      </c>
      <c r="AT1081">
        <v>112</v>
      </c>
      <c r="AU1081">
        <v>12</v>
      </c>
      <c r="AV1081" t="s">
        <v>1510</v>
      </c>
    </row>
    <row r="1082" spans="1:48" hidden="1" x14ac:dyDescent="0.25">
      <c r="A1082" t="s">
        <v>558</v>
      </c>
      <c r="B1082" t="s">
        <v>1168</v>
      </c>
      <c r="C1082" t="s">
        <v>141</v>
      </c>
      <c r="D1082" t="s">
        <v>560</v>
      </c>
      <c r="E1082" s="31" t="s">
        <v>561</v>
      </c>
      <c r="F1082">
        <v>2006</v>
      </c>
      <c r="G1082" t="s">
        <v>559</v>
      </c>
      <c r="H1082">
        <v>40215</v>
      </c>
      <c r="I1082">
        <v>331920</v>
      </c>
      <c r="J1082" t="s">
        <v>140</v>
      </c>
      <c r="K1082" s="26" t="s">
        <v>458</v>
      </c>
      <c r="L1082" t="b">
        <v>1</v>
      </c>
      <c r="M1082" s="20" t="s">
        <v>1119</v>
      </c>
      <c r="N1082" s="26">
        <v>160</v>
      </c>
      <c r="O1082" t="s">
        <v>375</v>
      </c>
      <c r="P1082">
        <v>60.542777800000003</v>
      </c>
      <c r="Q1082">
        <v>-145.75749999999999</v>
      </c>
      <c r="S1082" t="s">
        <v>21</v>
      </c>
      <c r="T1082" s="40">
        <v>0.35489166666666661</v>
      </c>
      <c r="U1082" s="40">
        <v>0.22279166666666664</v>
      </c>
      <c r="V1082">
        <v>1746.0020548249997</v>
      </c>
      <c r="W1082">
        <v>4919.817</v>
      </c>
      <c r="X1082">
        <v>836</v>
      </c>
      <c r="Y1082">
        <v>5020.3333607249997</v>
      </c>
      <c r="Z1082">
        <v>14146.101000000001</v>
      </c>
      <c r="AA1082">
        <v>579</v>
      </c>
      <c r="AI1082">
        <v>2240.8140000000003</v>
      </c>
      <c r="AJ1082">
        <v>64</v>
      </c>
      <c r="AK1082">
        <v>1986.37</v>
      </c>
      <c r="AL1082">
        <v>62</v>
      </c>
      <c r="AM1082">
        <v>0</v>
      </c>
      <c r="AN1082">
        <v>0</v>
      </c>
      <c r="AO1082" s="30">
        <v>1500.1923750666665</v>
      </c>
      <c r="AP1082" s="30">
        <v>4227.1840000000002</v>
      </c>
      <c r="AQ1082" s="30">
        <v>126</v>
      </c>
      <c r="AR1082">
        <v>8266.5277906166666</v>
      </c>
      <c r="AS1082" s="20">
        <v>23293.102000000003</v>
      </c>
      <c r="AT1082">
        <v>1536</v>
      </c>
      <c r="AU1082">
        <v>12</v>
      </c>
      <c r="AV1082" t="s">
        <v>1510</v>
      </c>
    </row>
    <row r="1083" spans="1:48" hidden="1" x14ac:dyDescent="0.25">
      <c r="A1083" t="s">
        <v>428</v>
      </c>
      <c r="B1083" t="s">
        <v>35</v>
      </c>
      <c r="C1083" t="s">
        <v>35</v>
      </c>
      <c r="D1083" t="s">
        <v>426</v>
      </c>
      <c r="E1083" s="31" t="s">
        <v>422</v>
      </c>
      <c r="F1083">
        <v>2006</v>
      </c>
      <c r="G1083" t="s">
        <v>380</v>
      </c>
      <c r="H1083">
        <v>219</v>
      </c>
      <c r="I1083">
        <v>331090</v>
      </c>
      <c r="J1083" t="s">
        <v>30</v>
      </c>
      <c r="K1083" s="26" t="s">
        <v>374</v>
      </c>
      <c r="L1083" t="b">
        <v>1</v>
      </c>
      <c r="M1083" s="20" t="s">
        <v>1116</v>
      </c>
      <c r="N1083" s="26">
        <v>2</v>
      </c>
      <c r="O1083" t="s">
        <v>375</v>
      </c>
      <c r="P1083">
        <v>55.476388900000003</v>
      </c>
      <c r="Q1083">
        <v>-133.14833329999999</v>
      </c>
      <c r="S1083" t="s">
        <v>21</v>
      </c>
      <c r="T1083" s="40">
        <v>0.20218333333333335</v>
      </c>
      <c r="U1083" s="40">
        <v>0.14419999999999997</v>
      </c>
      <c r="V1083">
        <v>768.44244085000003</v>
      </c>
      <c r="W1083">
        <v>3800.721</v>
      </c>
      <c r="X1083">
        <v>646</v>
      </c>
      <c r="Y1083">
        <v>799.2658965666667</v>
      </c>
      <c r="Z1083">
        <v>3953.1739999999995</v>
      </c>
      <c r="AA1083">
        <v>271</v>
      </c>
      <c r="AI1083">
        <v>1058.6470000000002</v>
      </c>
      <c r="AJ1083">
        <v>49</v>
      </c>
      <c r="AK1083">
        <v>839.83500000000004</v>
      </c>
      <c r="AL1083">
        <v>28</v>
      </c>
      <c r="AM1083">
        <v>0</v>
      </c>
      <c r="AN1083">
        <v>0</v>
      </c>
      <c r="AO1083" s="30">
        <v>383.84141903333341</v>
      </c>
      <c r="AP1083" s="30">
        <v>1898.4820000000002</v>
      </c>
      <c r="AQ1083" s="30">
        <v>77</v>
      </c>
      <c r="AR1083">
        <v>1951.5497564500001</v>
      </c>
      <c r="AS1083" s="20">
        <v>9652.3770000000004</v>
      </c>
      <c r="AT1083">
        <v>984</v>
      </c>
      <c r="AU1083">
        <v>12</v>
      </c>
      <c r="AV1083" t="s">
        <v>1510</v>
      </c>
    </row>
    <row r="1084" spans="1:48" hidden="1" x14ac:dyDescent="0.25">
      <c r="A1084" t="s">
        <v>861</v>
      </c>
      <c r="B1084" t="s">
        <v>213</v>
      </c>
      <c r="C1084" t="s">
        <v>213</v>
      </c>
      <c r="D1084" t="s">
        <v>862</v>
      </c>
      <c r="E1084" s="31" t="s">
        <v>863</v>
      </c>
      <c r="F1084">
        <v>2006</v>
      </c>
      <c r="G1084" t="s">
        <v>858</v>
      </c>
      <c r="H1084">
        <v>12485</v>
      </c>
      <c r="I1084">
        <v>332240</v>
      </c>
      <c r="J1084" t="s">
        <v>211</v>
      </c>
      <c r="K1084" s="26" t="s">
        <v>374</v>
      </c>
      <c r="L1084" t="b">
        <v>1</v>
      </c>
      <c r="M1084" s="20" t="s">
        <v>1119</v>
      </c>
      <c r="N1084" s="26">
        <v>343</v>
      </c>
      <c r="O1084" t="s">
        <v>375</v>
      </c>
      <c r="P1084">
        <v>61.87</v>
      </c>
      <c r="Q1084">
        <v>-158.1108333</v>
      </c>
      <c r="S1084" t="s">
        <v>21</v>
      </c>
      <c r="T1084" s="40">
        <v>0.77490000000000003</v>
      </c>
      <c r="U1084" s="40">
        <v>0.41511666666666663</v>
      </c>
      <c r="V1084">
        <v>82.480356000000015</v>
      </c>
      <c r="W1084">
        <v>106.44000000000001</v>
      </c>
      <c r="X1084">
        <v>41</v>
      </c>
      <c r="Y1084">
        <v>50.626541700000004</v>
      </c>
      <c r="Z1084">
        <v>65.332999999999998</v>
      </c>
      <c r="AA1084">
        <v>7</v>
      </c>
      <c r="AI1084">
        <v>34.534999999999997</v>
      </c>
      <c r="AJ1084">
        <v>6</v>
      </c>
      <c r="AK1084">
        <v>12.568</v>
      </c>
      <c r="AL1084">
        <v>2</v>
      </c>
      <c r="AM1084">
        <v>0</v>
      </c>
      <c r="AN1084">
        <v>0</v>
      </c>
      <c r="AO1084" s="30">
        <v>36.500114699999997</v>
      </c>
      <c r="AP1084" s="30">
        <v>47.102999999999994</v>
      </c>
      <c r="AQ1084" s="30">
        <v>8</v>
      </c>
      <c r="AR1084">
        <v>169.60701240000003</v>
      </c>
      <c r="AS1084" s="20">
        <v>218.87599999999998</v>
      </c>
      <c r="AT1084">
        <v>55</v>
      </c>
      <c r="AU1084">
        <v>12</v>
      </c>
      <c r="AV1084" t="s">
        <v>1510</v>
      </c>
    </row>
    <row r="1085" spans="1:48" hidden="1" x14ac:dyDescent="0.25">
      <c r="A1085" t="s">
        <v>909</v>
      </c>
      <c r="B1085" t="s">
        <v>178</v>
      </c>
      <c r="C1085" t="s">
        <v>178</v>
      </c>
      <c r="D1085" t="s">
        <v>911</v>
      </c>
      <c r="E1085" s="31" t="s">
        <v>912</v>
      </c>
      <c r="F1085">
        <v>2006</v>
      </c>
      <c r="G1085" t="s">
        <v>910</v>
      </c>
      <c r="H1085">
        <v>9416</v>
      </c>
      <c r="I1085">
        <v>332060</v>
      </c>
      <c r="J1085" t="s">
        <v>177</v>
      </c>
      <c r="K1085" s="26" t="s">
        <v>458</v>
      </c>
      <c r="L1085" t="b">
        <v>1</v>
      </c>
      <c r="M1085" s="20" t="s">
        <v>1116</v>
      </c>
      <c r="N1085" s="26">
        <v>369</v>
      </c>
      <c r="O1085" t="s">
        <v>375</v>
      </c>
      <c r="P1085">
        <v>66.075555600000001</v>
      </c>
      <c r="Q1085">
        <v>-162.71722220000001</v>
      </c>
      <c r="S1085" t="s">
        <v>21</v>
      </c>
      <c r="T1085" s="40">
        <v>0.49000000000000016</v>
      </c>
      <c r="U1085" s="40">
        <v>0.24425833333333338</v>
      </c>
      <c r="V1085">
        <v>118.17575000000005</v>
      </c>
      <c r="W1085">
        <v>241.17500000000001</v>
      </c>
      <c r="X1085">
        <v>49</v>
      </c>
      <c r="Y1085">
        <v>132.75325000000004</v>
      </c>
      <c r="Z1085">
        <v>270.92500000000001</v>
      </c>
      <c r="AA1085">
        <v>12</v>
      </c>
      <c r="AI1085">
        <v>144.31400000000002</v>
      </c>
      <c r="AJ1085">
        <v>8</v>
      </c>
      <c r="AK1085">
        <v>48.714999999999996</v>
      </c>
      <c r="AL1085">
        <v>5</v>
      </c>
      <c r="AM1085">
        <v>7.0629999999999997</v>
      </c>
      <c r="AN1085">
        <v>2</v>
      </c>
      <c r="AO1085" s="30">
        <v>94.584210000000041</v>
      </c>
      <c r="AP1085" s="30">
        <v>193.02900000000002</v>
      </c>
      <c r="AQ1085" s="30">
        <v>13</v>
      </c>
      <c r="AR1085">
        <v>345.51321000000013</v>
      </c>
      <c r="AS1085" s="20">
        <v>712.19200000000001</v>
      </c>
      <c r="AT1085">
        <v>71</v>
      </c>
      <c r="AU1085">
        <v>12</v>
      </c>
      <c r="AV1085" t="s">
        <v>1510</v>
      </c>
    </row>
    <row r="1086" spans="1:48" hidden="1" x14ac:dyDescent="0.25">
      <c r="A1086" t="s">
        <v>496</v>
      </c>
      <c r="B1086" t="s">
        <v>1171</v>
      </c>
      <c r="C1086" t="s">
        <v>246</v>
      </c>
      <c r="D1086" t="s">
        <v>498</v>
      </c>
      <c r="E1086" s="31" t="s">
        <v>499</v>
      </c>
      <c r="F1086">
        <v>2006</v>
      </c>
      <c r="G1086" t="s">
        <v>497</v>
      </c>
      <c r="H1086">
        <v>13870</v>
      </c>
      <c r="I1086">
        <v>332430</v>
      </c>
      <c r="J1086" t="s">
        <v>245</v>
      </c>
      <c r="K1086" s="26" t="s">
        <v>458</v>
      </c>
      <c r="L1086" t="b">
        <v>1</v>
      </c>
      <c r="M1086" s="20" t="s">
        <v>1119</v>
      </c>
      <c r="N1086" s="26">
        <v>45</v>
      </c>
      <c r="O1086" t="s">
        <v>375</v>
      </c>
      <c r="P1086">
        <v>59.0397222</v>
      </c>
      <c r="Q1086">
        <v>-158.45750000000001</v>
      </c>
      <c r="S1086" t="s">
        <v>21</v>
      </c>
      <c r="T1086" s="40">
        <v>0.29740000000000005</v>
      </c>
      <c r="U1086" s="40">
        <v>0.1674083333333333</v>
      </c>
      <c r="V1086">
        <v>1783.6347898000006</v>
      </c>
      <c r="W1086">
        <v>5997.4270000000006</v>
      </c>
      <c r="X1086">
        <v>974</v>
      </c>
      <c r="Y1086">
        <v>2882.3508368000007</v>
      </c>
      <c r="Z1086">
        <v>9691.8320000000003</v>
      </c>
      <c r="AA1086">
        <v>378</v>
      </c>
      <c r="AI1086">
        <v>951.34299999999996</v>
      </c>
      <c r="AJ1086">
        <v>46</v>
      </c>
      <c r="AK1086">
        <v>789.90899999999999</v>
      </c>
      <c r="AL1086">
        <v>47</v>
      </c>
      <c r="AM1086">
        <v>0</v>
      </c>
      <c r="AN1086">
        <v>0</v>
      </c>
      <c r="AO1086" s="30">
        <v>517.84834480000006</v>
      </c>
      <c r="AP1086" s="30">
        <v>1741.252</v>
      </c>
      <c r="AQ1086" s="30">
        <v>93</v>
      </c>
      <c r="AR1086">
        <v>5183.8339714000012</v>
      </c>
      <c r="AS1086" s="20">
        <v>17430.510999999999</v>
      </c>
      <c r="AT1086">
        <v>1438</v>
      </c>
      <c r="AU1086">
        <v>12</v>
      </c>
      <c r="AV1086" t="s">
        <v>1510</v>
      </c>
    </row>
    <row r="1087" spans="1:48" hidden="1" x14ac:dyDescent="0.25">
      <c r="A1087" t="s">
        <v>925</v>
      </c>
      <c r="B1087" t="s">
        <v>143</v>
      </c>
      <c r="C1087" t="s">
        <v>143</v>
      </c>
      <c r="D1087" t="s">
        <v>927</v>
      </c>
      <c r="E1087" s="31" t="s">
        <v>928</v>
      </c>
      <c r="F1087">
        <v>2006</v>
      </c>
      <c r="G1087" t="s">
        <v>926</v>
      </c>
      <c r="H1087" t="s">
        <v>582</v>
      </c>
      <c r="I1087">
        <v>331930</v>
      </c>
      <c r="J1087" t="s">
        <v>142</v>
      </c>
      <c r="K1087" s="26" t="s">
        <v>458</v>
      </c>
      <c r="L1087" t="b">
        <v>1</v>
      </c>
      <c r="M1087" s="20" t="s">
        <v>1118</v>
      </c>
      <c r="N1087" s="26">
        <v>383</v>
      </c>
      <c r="O1087" t="s">
        <v>375</v>
      </c>
      <c r="P1087">
        <v>65.753765200000004</v>
      </c>
      <c r="Q1087">
        <v>-168.92314999999999</v>
      </c>
      <c r="S1087" t="s">
        <v>21</v>
      </c>
      <c r="T1087" s="40">
        <v>0.5</v>
      </c>
      <c r="U1087" s="40">
        <v>0.14912500000000001</v>
      </c>
      <c r="V1087">
        <v>74.421500000000009</v>
      </c>
      <c r="W1087">
        <v>148.84300000000002</v>
      </c>
      <c r="X1087">
        <v>47</v>
      </c>
      <c r="Y1087">
        <v>98.098999999999975</v>
      </c>
      <c r="Z1087">
        <v>196.19799999999995</v>
      </c>
      <c r="AA1087">
        <v>14</v>
      </c>
      <c r="AI1087">
        <v>41.569000000000003</v>
      </c>
      <c r="AJ1087">
        <v>6</v>
      </c>
      <c r="AK1087">
        <v>6.0939999999999985</v>
      </c>
      <c r="AL1087">
        <v>2</v>
      </c>
      <c r="AM1087">
        <v>18.657999999999998</v>
      </c>
      <c r="AN1087">
        <v>2</v>
      </c>
      <c r="AO1087" s="30">
        <v>23.831500000000002</v>
      </c>
      <c r="AP1087" s="30">
        <v>47.663000000000004</v>
      </c>
      <c r="AQ1087" s="30">
        <v>8</v>
      </c>
      <c r="AR1087">
        <v>196.35199999999998</v>
      </c>
      <c r="AS1087" s="20">
        <v>411.36200000000002</v>
      </c>
      <c r="AT1087">
        <v>69</v>
      </c>
      <c r="AU1087">
        <v>12</v>
      </c>
      <c r="AV1087" t="s">
        <v>1510</v>
      </c>
    </row>
    <row r="1088" spans="1:48" hidden="1" x14ac:dyDescent="0.25">
      <c r="A1088" t="s">
        <v>442</v>
      </c>
      <c r="B1088" t="s">
        <v>1142</v>
      </c>
      <c r="C1088" t="s">
        <v>443</v>
      </c>
      <c r="D1088" t="s">
        <v>441</v>
      </c>
      <c r="E1088" s="31" t="s">
        <v>439</v>
      </c>
      <c r="F1088">
        <v>2006</v>
      </c>
      <c r="G1088" t="s">
        <v>380</v>
      </c>
      <c r="H1088">
        <v>219</v>
      </c>
      <c r="I1088">
        <v>331100</v>
      </c>
      <c r="J1088" t="s">
        <v>30</v>
      </c>
      <c r="K1088" s="26" t="s">
        <v>374</v>
      </c>
      <c r="L1088" t="b">
        <v>1</v>
      </c>
      <c r="M1088" s="20" t="s">
        <v>1116</v>
      </c>
      <c r="N1088" s="26">
        <v>2</v>
      </c>
      <c r="O1088" t="s">
        <v>375</v>
      </c>
      <c r="P1088">
        <v>63.661388899999999</v>
      </c>
      <c r="Q1088">
        <v>-144.06444440000001</v>
      </c>
      <c r="S1088" t="s">
        <v>21</v>
      </c>
      <c r="T1088" s="40">
        <v>0.33782500000000004</v>
      </c>
      <c r="U1088" s="40">
        <v>0.16069166666666665</v>
      </c>
      <c r="V1088">
        <v>37.354999375000006</v>
      </c>
      <c r="W1088">
        <v>110.575</v>
      </c>
      <c r="X1088">
        <v>27</v>
      </c>
      <c r="Y1088">
        <v>32.199452050000005</v>
      </c>
      <c r="Z1088">
        <v>95.313999999999993</v>
      </c>
      <c r="AA1088">
        <v>17</v>
      </c>
      <c r="AI1088">
        <v>34.158999999999999</v>
      </c>
      <c r="AJ1088">
        <v>1</v>
      </c>
      <c r="AK1088">
        <v>90.485000000000028</v>
      </c>
      <c r="AL1088">
        <v>5</v>
      </c>
      <c r="AM1088">
        <v>0</v>
      </c>
      <c r="AN1088">
        <v>0</v>
      </c>
      <c r="AO1088" s="30">
        <v>42.107859300000015</v>
      </c>
      <c r="AP1088" s="30">
        <v>124.64400000000003</v>
      </c>
      <c r="AQ1088" s="30">
        <v>6</v>
      </c>
      <c r="AR1088">
        <v>111.66231072500003</v>
      </c>
      <c r="AS1088" s="20">
        <v>330.53300000000002</v>
      </c>
      <c r="AT1088">
        <v>50</v>
      </c>
      <c r="AU1088">
        <v>4</v>
      </c>
      <c r="AV1088" t="s">
        <v>1510</v>
      </c>
    </row>
    <row r="1089" spans="1:48" hidden="1" x14ac:dyDescent="0.25">
      <c r="A1089" t="s">
        <v>392</v>
      </c>
      <c r="B1089" t="s">
        <v>1145</v>
      </c>
      <c r="C1089" t="s">
        <v>36</v>
      </c>
      <c r="D1089" t="s">
        <v>393</v>
      </c>
      <c r="E1089" s="31" t="s">
        <v>394</v>
      </c>
      <c r="F1089">
        <v>2006</v>
      </c>
      <c r="G1089" t="s">
        <v>380</v>
      </c>
      <c r="H1089">
        <v>219</v>
      </c>
      <c r="I1089">
        <v>331110</v>
      </c>
      <c r="J1089" t="s">
        <v>30</v>
      </c>
      <c r="K1089" s="26" t="s">
        <v>374</v>
      </c>
      <c r="L1089" t="b">
        <v>1</v>
      </c>
      <c r="M1089" s="20" t="s">
        <v>1116</v>
      </c>
      <c r="N1089" s="26">
        <v>2</v>
      </c>
      <c r="O1089" t="s">
        <v>375</v>
      </c>
      <c r="P1089">
        <v>64.788055600000007</v>
      </c>
      <c r="Q1089">
        <v>-141.19999999999999</v>
      </c>
      <c r="S1089" t="s">
        <v>21</v>
      </c>
      <c r="T1089" s="40">
        <v>0.53609166666666663</v>
      </c>
      <c r="U1089" s="40">
        <v>0.20005000000000003</v>
      </c>
      <c r="V1089">
        <v>204.14853149166669</v>
      </c>
      <c r="W1089">
        <v>380.80900000000008</v>
      </c>
      <c r="X1089">
        <v>152</v>
      </c>
      <c r="Y1089">
        <v>57.940251241666665</v>
      </c>
      <c r="Z1089">
        <v>108.07900000000001</v>
      </c>
      <c r="AA1089">
        <v>28</v>
      </c>
      <c r="AI1089">
        <v>23.305000000000003</v>
      </c>
      <c r="AJ1089">
        <v>9</v>
      </c>
      <c r="AK1089">
        <v>187.52499999999998</v>
      </c>
      <c r="AL1089">
        <v>12</v>
      </c>
      <c r="AM1089">
        <v>0</v>
      </c>
      <c r="AN1089">
        <v>0</v>
      </c>
      <c r="AO1089" s="30">
        <v>113.02420608333331</v>
      </c>
      <c r="AP1089" s="30">
        <v>210.82999999999998</v>
      </c>
      <c r="AQ1089" s="30">
        <v>21</v>
      </c>
      <c r="AR1089">
        <v>375.11298881666664</v>
      </c>
      <c r="AS1089" s="20">
        <v>699.71799999999996</v>
      </c>
      <c r="AT1089">
        <v>201</v>
      </c>
      <c r="AU1089">
        <v>12</v>
      </c>
      <c r="AV1089" t="s">
        <v>1510</v>
      </c>
    </row>
    <row r="1090" spans="1:48" hidden="1" x14ac:dyDescent="0.25">
      <c r="A1090" t="s">
        <v>578</v>
      </c>
      <c r="B1090" t="s">
        <v>56</v>
      </c>
      <c r="C1090" t="s">
        <v>56</v>
      </c>
      <c r="D1090" t="s">
        <v>579</v>
      </c>
      <c r="E1090" s="31" t="s">
        <v>580</v>
      </c>
      <c r="F1090">
        <v>2006</v>
      </c>
      <c r="G1090" t="s">
        <v>563</v>
      </c>
      <c r="H1090">
        <v>221</v>
      </c>
      <c r="I1090">
        <v>331290</v>
      </c>
      <c r="J1090" t="s">
        <v>50</v>
      </c>
      <c r="K1090" s="26" t="s">
        <v>458</v>
      </c>
      <c r="L1090" t="b">
        <v>1</v>
      </c>
      <c r="M1090" s="20" t="s">
        <v>1119</v>
      </c>
      <c r="N1090" s="26">
        <v>169</v>
      </c>
      <c r="O1090" t="s">
        <v>375</v>
      </c>
      <c r="P1090">
        <v>60.218888900000003</v>
      </c>
      <c r="Q1090">
        <v>-162.02444439999999</v>
      </c>
      <c r="S1090" t="s">
        <v>21</v>
      </c>
      <c r="T1090" s="40">
        <v>0.46009999999999995</v>
      </c>
      <c r="U1090" s="40">
        <v>0.21195000000000006</v>
      </c>
      <c r="V1090">
        <v>165.01210439999997</v>
      </c>
      <c r="W1090">
        <v>358.64399999999995</v>
      </c>
      <c r="X1090">
        <v>113</v>
      </c>
      <c r="Y1090">
        <v>106.5550191</v>
      </c>
      <c r="Z1090">
        <v>231.59100000000001</v>
      </c>
      <c r="AA1090">
        <v>10</v>
      </c>
      <c r="AI1090">
        <v>116.04500000000002</v>
      </c>
      <c r="AJ1090">
        <v>11</v>
      </c>
      <c r="AK1090">
        <v>24.606000000000002</v>
      </c>
      <c r="AL1090">
        <v>5</v>
      </c>
      <c r="AM1090">
        <v>16.390999999999998</v>
      </c>
      <c r="AN1090">
        <v>0</v>
      </c>
      <c r="AO1090" s="30">
        <v>64.713525099999998</v>
      </c>
      <c r="AP1090" s="30">
        <v>140.65100000000001</v>
      </c>
      <c r="AQ1090" s="30">
        <v>16</v>
      </c>
      <c r="AR1090">
        <v>336.28064859999995</v>
      </c>
      <c r="AS1090" s="20">
        <v>747.27700000000004</v>
      </c>
      <c r="AT1090">
        <v>136</v>
      </c>
      <c r="AU1090">
        <v>12</v>
      </c>
      <c r="AV1090" t="s">
        <v>1510</v>
      </c>
    </row>
    <row r="1091" spans="1:48" hidden="1" x14ac:dyDescent="0.25">
      <c r="A1091" t="s">
        <v>823</v>
      </c>
      <c r="B1091" t="s">
        <v>145</v>
      </c>
      <c r="C1091" t="s">
        <v>145</v>
      </c>
      <c r="D1091" t="s">
        <v>825</v>
      </c>
      <c r="E1091" s="31" t="s">
        <v>826</v>
      </c>
      <c r="F1091">
        <v>2006</v>
      </c>
      <c r="G1091" t="s">
        <v>824</v>
      </c>
      <c r="H1091">
        <v>5553</v>
      </c>
      <c r="I1091">
        <v>331940</v>
      </c>
      <c r="J1091" t="s">
        <v>144</v>
      </c>
      <c r="K1091" s="26" t="s">
        <v>458</v>
      </c>
      <c r="L1091" t="b">
        <v>1</v>
      </c>
      <c r="M1091" s="20" t="s">
        <v>1118</v>
      </c>
      <c r="N1091" s="26">
        <v>320</v>
      </c>
      <c r="O1091" t="s">
        <v>375</v>
      </c>
      <c r="P1091">
        <v>58.215555600000002</v>
      </c>
      <c r="Q1091">
        <v>-157.37583330000001</v>
      </c>
      <c r="S1091" t="s">
        <v>21</v>
      </c>
      <c r="T1091" s="40">
        <v>0.54999999999999993</v>
      </c>
      <c r="U1091" s="40">
        <v>0.19229166666666667</v>
      </c>
      <c r="V1091">
        <v>69.25654999999999</v>
      </c>
      <c r="W1091">
        <v>125.92099999999999</v>
      </c>
      <c r="X1091">
        <v>67</v>
      </c>
      <c r="Y1091">
        <v>194.95959999999999</v>
      </c>
      <c r="Z1091">
        <v>354.47200000000004</v>
      </c>
      <c r="AA1091">
        <v>19</v>
      </c>
      <c r="AI1091">
        <v>106.21900000000001</v>
      </c>
      <c r="AJ1091">
        <v>21</v>
      </c>
      <c r="AK1091">
        <v>26.189</v>
      </c>
      <c r="AL1091">
        <v>2</v>
      </c>
      <c r="AM1091">
        <v>16.257999999999999</v>
      </c>
      <c r="AN1091">
        <v>1</v>
      </c>
      <c r="AO1091" s="30">
        <v>72.824399999999997</v>
      </c>
      <c r="AP1091" s="30">
        <v>132.40800000000002</v>
      </c>
      <c r="AQ1091" s="30">
        <v>23</v>
      </c>
      <c r="AR1091">
        <v>337.04055</v>
      </c>
      <c r="AS1091" s="20">
        <v>629.05899999999986</v>
      </c>
      <c r="AT1091">
        <v>110</v>
      </c>
      <c r="AU1091">
        <v>12</v>
      </c>
      <c r="AV1091" t="s">
        <v>1510</v>
      </c>
    </row>
    <row r="1092" spans="1:48" hidden="1" x14ac:dyDescent="0.25">
      <c r="A1092" t="s">
        <v>581</v>
      </c>
      <c r="B1092" t="s">
        <v>57</v>
      </c>
      <c r="C1092" t="s">
        <v>57</v>
      </c>
      <c r="D1092" t="s">
        <v>583</v>
      </c>
      <c r="E1092" s="31" t="s">
        <v>584</v>
      </c>
      <c r="F1092">
        <v>2006</v>
      </c>
      <c r="G1092" t="s">
        <v>1063</v>
      </c>
      <c r="H1092" t="s">
        <v>582</v>
      </c>
      <c r="I1092">
        <v>331950</v>
      </c>
      <c r="J1092" t="s">
        <v>1064</v>
      </c>
      <c r="K1092" s="26" t="s">
        <v>458</v>
      </c>
      <c r="L1092" t="b">
        <v>1</v>
      </c>
      <c r="M1092" s="20" t="s">
        <v>1116</v>
      </c>
      <c r="N1092" s="26">
        <v>688</v>
      </c>
      <c r="O1092" t="s">
        <v>489</v>
      </c>
      <c r="P1092">
        <v>59.349722200000002</v>
      </c>
      <c r="Q1092">
        <v>-157.47527779999999</v>
      </c>
      <c r="S1092" t="s">
        <v>21</v>
      </c>
      <c r="T1092" s="40">
        <v>0.5</v>
      </c>
      <c r="U1092" s="40">
        <v>0.22685</v>
      </c>
      <c r="V1092">
        <v>90.064999999999984</v>
      </c>
      <c r="W1092">
        <v>180.12999999999997</v>
      </c>
      <c r="X1092">
        <v>62</v>
      </c>
      <c r="Y1092">
        <v>98.277999999999992</v>
      </c>
      <c r="Z1092">
        <v>196.55599999999998</v>
      </c>
      <c r="AA1092">
        <v>12</v>
      </c>
      <c r="AI1092">
        <v>52.039000000000009</v>
      </c>
      <c r="AJ1092">
        <v>7</v>
      </c>
      <c r="AK1092">
        <v>0</v>
      </c>
      <c r="AL1092">
        <v>0</v>
      </c>
      <c r="AM1092">
        <v>0</v>
      </c>
      <c r="AN1092">
        <v>0</v>
      </c>
      <c r="AO1092" s="30">
        <v>26.019500000000004</v>
      </c>
      <c r="AP1092" s="30">
        <v>52.039000000000009</v>
      </c>
      <c r="AQ1092" s="30">
        <v>7</v>
      </c>
      <c r="AR1092">
        <v>214.36249999999998</v>
      </c>
      <c r="AS1092" s="20">
        <v>428.72500000000002</v>
      </c>
      <c r="AT1092">
        <v>81</v>
      </c>
      <c r="AU1092">
        <v>3</v>
      </c>
      <c r="AV1092" t="s">
        <v>1510</v>
      </c>
    </row>
    <row r="1093" spans="1:48" hidden="1" x14ac:dyDescent="0.25">
      <c r="A1093" t="s">
        <v>1065</v>
      </c>
      <c r="B1093" t="s">
        <v>147</v>
      </c>
      <c r="C1093" t="s">
        <v>147</v>
      </c>
      <c r="D1093" t="s">
        <v>1067</v>
      </c>
      <c r="E1093" s="31" t="s">
        <v>1068</v>
      </c>
      <c r="F1093">
        <v>2006</v>
      </c>
      <c r="G1093" t="s">
        <v>1066</v>
      </c>
      <c r="H1093">
        <v>5721</v>
      </c>
      <c r="I1093">
        <v>331960</v>
      </c>
      <c r="J1093" t="s">
        <v>146</v>
      </c>
      <c r="K1093" s="26" t="s">
        <v>458</v>
      </c>
      <c r="L1093" t="b">
        <v>1</v>
      </c>
      <c r="M1093" s="20" t="s">
        <v>1119</v>
      </c>
      <c r="N1093" s="26">
        <v>701</v>
      </c>
      <c r="O1093" t="s">
        <v>375</v>
      </c>
      <c r="P1093">
        <v>58.194444400000002</v>
      </c>
      <c r="Q1093">
        <v>-136.34333330000001</v>
      </c>
      <c r="S1093" t="s">
        <v>21</v>
      </c>
      <c r="T1093" s="40">
        <v>0.42749999999999999</v>
      </c>
      <c r="U1093" s="40">
        <v>0.19538333333333335</v>
      </c>
      <c r="V1093">
        <v>41.653034999999996</v>
      </c>
      <c r="W1093">
        <v>97.433999999999997</v>
      </c>
      <c r="X1093">
        <v>38</v>
      </c>
      <c r="Y1093">
        <v>79.859137499999989</v>
      </c>
      <c r="Z1093">
        <v>186.80499999999998</v>
      </c>
      <c r="AA1093">
        <v>31</v>
      </c>
      <c r="AI1093">
        <v>16.013000000000002</v>
      </c>
      <c r="AJ1093">
        <v>6</v>
      </c>
      <c r="AK1093">
        <v>1.7989999999999999</v>
      </c>
      <c r="AL1093">
        <v>1</v>
      </c>
      <c r="AM1093">
        <v>0</v>
      </c>
      <c r="AN1093">
        <v>0</v>
      </c>
      <c r="AO1093" s="30">
        <v>7.61463</v>
      </c>
      <c r="AP1093" s="30">
        <v>17.812000000000001</v>
      </c>
      <c r="AQ1093" s="30">
        <v>7</v>
      </c>
      <c r="AR1093">
        <v>129.1268025</v>
      </c>
      <c r="AS1093" s="20">
        <v>302.05099999999999</v>
      </c>
      <c r="AT1093">
        <v>74</v>
      </c>
      <c r="AU1093">
        <v>12</v>
      </c>
      <c r="AV1093" t="s">
        <v>1510</v>
      </c>
    </row>
    <row r="1094" spans="1:48" hidden="1" x14ac:dyDescent="0.25">
      <c r="A1094" t="s">
        <v>585</v>
      </c>
      <c r="B1094" t="s">
        <v>58</v>
      </c>
      <c r="C1094" t="s">
        <v>58</v>
      </c>
      <c r="D1094" t="s">
        <v>586</v>
      </c>
      <c r="E1094" s="31" t="s">
        <v>587</v>
      </c>
      <c r="F1094">
        <v>2006</v>
      </c>
      <c r="G1094" t="s">
        <v>563</v>
      </c>
      <c r="H1094">
        <v>221</v>
      </c>
      <c r="I1094">
        <v>331300</v>
      </c>
      <c r="J1094" t="s">
        <v>50</v>
      </c>
      <c r="K1094" s="26" t="s">
        <v>458</v>
      </c>
      <c r="L1094" t="b">
        <v>1</v>
      </c>
      <c r="M1094" s="20" t="s">
        <v>1119</v>
      </c>
      <c r="N1094" s="26">
        <v>169</v>
      </c>
      <c r="O1094" t="s">
        <v>375</v>
      </c>
      <c r="P1094">
        <v>64.617500000000007</v>
      </c>
      <c r="Q1094">
        <v>-162.2605556</v>
      </c>
      <c r="S1094" t="s">
        <v>21</v>
      </c>
      <c r="T1094" s="40">
        <v>0.46159999999999984</v>
      </c>
      <c r="U1094" s="40">
        <v>0.21204166666666671</v>
      </c>
      <c r="V1094">
        <v>202.73518159999995</v>
      </c>
      <c r="W1094">
        <v>439.20100000000002</v>
      </c>
      <c r="X1094">
        <v>107</v>
      </c>
      <c r="Y1094">
        <v>226.1756911999999</v>
      </c>
      <c r="Z1094">
        <v>489.98199999999997</v>
      </c>
      <c r="AA1094">
        <v>17</v>
      </c>
      <c r="AI1094">
        <v>150.631</v>
      </c>
      <c r="AJ1094">
        <v>13</v>
      </c>
      <c r="AK1094">
        <v>26.713000000000001</v>
      </c>
      <c r="AL1094">
        <v>3</v>
      </c>
      <c r="AM1094">
        <v>0</v>
      </c>
      <c r="AN1094">
        <v>0</v>
      </c>
      <c r="AO1094" s="30">
        <v>81.861990399999968</v>
      </c>
      <c r="AP1094" s="30">
        <v>177.34399999999999</v>
      </c>
      <c r="AQ1094" s="30">
        <v>16</v>
      </c>
      <c r="AR1094">
        <v>510.77286319999985</v>
      </c>
      <c r="AS1094" s="20">
        <v>1106.527</v>
      </c>
      <c r="AT1094">
        <v>136</v>
      </c>
      <c r="AU1094">
        <v>12</v>
      </c>
      <c r="AV1094" t="s">
        <v>1510</v>
      </c>
    </row>
    <row r="1095" spans="1:48" hidden="1" x14ac:dyDescent="0.25">
      <c r="A1095" t="s">
        <v>590</v>
      </c>
      <c r="B1095" t="s">
        <v>59</v>
      </c>
      <c r="C1095" t="s">
        <v>59</v>
      </c>
      <c r="D1095" t="s">
        <v>591</v>
      </c>
      <c r="E1095" s="31" t="s">
        <v>589</v>
      </c>
      <c r="F1095">
        <v>2006</v>
      </c>
      <c r="G1095" t="s">
        <v>563</v>
      </c>
      <c r="H1095">
        <v>221</v>
      </c>
      <c r="I1095">
        <v>331310</v>
      </c>
      <c r="J1095" t="s">
        <v>50</v>
      </c>
      <c r="K1095" s="26" t="s">
        <v>458</v>
      </c>
      <c r="L1095" t="b">
        <v>1</v>
      </c>
      <c r="M1095" s="20" t="s">
        <v>1119</v>
      </c>
      <c r="N1095" s="26">
        <v>169</v>
      </c>
      <c r="O1095" t="s">
        <v>375</v>
      </c>
      <c r="P1095">
        <v>62.777777800000003</v>
      </c>
      <c r="Q1095">
        <v>-164.52305559999999</v>
      </c>
      <c r="S1095" t="s">
        <v>21</v>
      </c>
      <c r="T1095" s="40">
        <v>0.4592</v>
      </c>
      <c r="U1095" s="40">
        <v>0.21179999999999996</v>
      </c>
      <c r="V1095">
        <v>495.2605168</v>
      </c>
      <c r="W1095">
        <v>1078.529</v>
      </c>
      <c r="X1095">
        <v>256</v>
      </c>
      <c r="Y1095">
        <v>478.34404800000004</v>
      </c>
      <c r="Z1095">
        <v>1041.69</v>
      </c>
      <c r="AA1095">
        <v>30</v>
      </c>
      <c r="AI1095">
        <v>452.60400000000004</v>
      </c>
      <c r="AJ1095">
        <v>16</v>
      </c>
      <c r="AK1095">
        <v>142.18600000000001</v>
      </c>
      <c r="AL1095">
        <v>12</v>
      </c>
      <c r="AM1095">
        <v>0</v>
      </c>
      <c r="AN1095">
        <v>0</v>
      </c>
      <c r="AO1095" s="30">
        <v>273.12756800000005</v>
      </c>
      <c r="AP1095" s="30">
        <v>594.79000000000008</v>
      </c>
      <c r="AQ1095" s="30">
        <v>28</v>
      </c>
      <c r="AR1095">
        <v>1246.7321328</v>
      </c>
      <c r="AS1095" s="20">
        <v>2715.009</v>
      </c>
      <c r="AT1095">
        <v>301</v>
      </c>
      <c r="AU1095">
        <v>6</v>
      </c>
      <c r="AV1095" t="s">
        <v>1510</v>
      </c>
    </row>
    <row r="1096" spans="1:48" hidden="1" x14ac:dyDescent="0.25">
      <c r="A1096" t="s">
        <v>979</v>
      </c>
      <c r="B1096" t="s">
        <v>149</v>
      </c>
      <c r="C1096" t="s">
        <v>149</v>
      </c>
      <c r="D1096" t="s">
        <v>981</v>
      </c>
      <c r="E1096" s="31" t="s">
        <v>982</v>
      </c>
      <c r="F1096">
        <v>2006</v>
      </c>
      <c r="G1096" t="s">
        <v>980</v>
      </c>
      <c r="H1096" t="s">
        <v>582</v>
      </c>
      <c r="I1096">
        <v>331970</v>
      </c>
      <c r="J1096" t="s">
        <v>148</v>
      </c>
      <c r="K1096" s="26" t="s">
        <v>458</v>
      </c>
      <c r="L1096" t="b">
        <v>1</v>
      </c>
      <c r="M1096" s="20" t="s">
        <v>1118</v>
      </c>
      <c r="N1096" s="26">
        <v>442</v>
      </c>
      <c r="O1096" t="s">
        <v>375</v>
      </c>
      <c r="P1096">
        <v>54.850833299999998</v>
      </c>
      <c r="Q1096">
        <v>-163.41499999999999</v>
      </c>
      <c r="S1096" t="s">
        <v>21</v>
      </c>
      <c r="T1096" s="40">
        <v>0.52918333333333323</v>
      </c>
      <c r="U1096" s="40">
        <v>0.35509999999999997</v>
      </c>
      <c r="V1096">
        <v>45.05466899999999</v>
      </c>
      <c r="W1096">
        <v>85.14</v>
      </c>
      <c r="X1096">
        <v>28</v>
      </c>
      <c r="Y1096">
        <v>75.3837533833333</v>
      </c>
      <c r="Z1096">
        <v>142.45299999999997</v>
      </c>
      <c r="AA1096">
        <v>13</v>
      </c>
      <c r="AI1096">
        <v>66.289999999999992</v>
      </c>
      <c r="AJ1096">
        <v>9</v>
      </c>
      <c r="AK1096">
        <v>0.97399999999999998</v>
      </c>
      <c r="AL1096">
        <v>1</v>
      </c>
      <c r="AM1096">
        <v>2.0419999999999998</v>
      </c>
      <c r="AN1096">
        <v>1</v>
      </c>
      <c r="AO1096" s="30">
        <v>35.594987733333326</v>
      </c>
      <c r="AP1096" s="30">
        <v>67.263999999999996</v>
      </c>
      <c r="AQ1096" s="30">
        <v>10</v>
      </c>
      <c r="AR1096">
        <v>156.03341011666663</v>
      </c>
      <c r="AS1096" s="20">
        <v>296.899</v>
      </c>
      <c r="AT1096">
        <v>51</v>
      </c>
      <c r="AU1096">
        <v>12</v>
      </c>
      <c r="AV1096" t="s">
        <v>1510</v>
      </c>
    </row>
    <row r="1097" spans="1:48" hidden="1" x14ac:dyDescent="0.25">
      <c r="A1097" t="s">
        <v>509</v>
      </c>
      <c r="B1097" t="s">
        <v>164</v>
      </c>
      <c r="C1097" t="s">
        <v>164</v>
      </c>
      <c r="D1097" t="s">
        <v>511</v>
      </c>
      <c r="E1097" s="31" t="s">
        <v>512</v>
      </c>
      <c r="F1097">
        <v>2006</v>
      </c>
      <c r="G1097" t="s">
        <v>510</v>
      </c>
      <c r="H1097">
        <v>7833</v>
      </c>
      <c r="I1097">
        <v>332020</v>
      </c>
      <c r="J1097" t="s">
        <v>163</v>
      </c>
      <c r="K1097" s="26" t="s">
        <v>374</v>
      </c>
      <c r="L1097" t="b">
        <v>1</v>
      </c>
      <c r="M1097" s="20" t="s">
        <v>1116</v>
      </c>
      <c r="N1097" s="26">
        <v>63</v>
      </c>
      <c r="O1097" t="s">
        <v>375</v>
      </c>
      <c r="P1097">
        <v>66.564722200000006</v>
      </c>
      <c r="Q1097">
        <v>-145.2738889</v>
      </c>
      <c r="S1097" t="s">
        <v>21</v>
      </c>
      <c r="T1097" s="40">
        <v>0.45269999999999994</v>
      </c>
      <c r="U1097" s="40">
        <v>0.23246666666666671</v>
      </c>
      <c r="V1097">
        <v>488.84945309999995</v>
      </c>
      <c r="W1097">
        <v>1079.8530000000001</v>
      </c>
      <c r="X1097">
        <v>262</v>
      </c>
      <c r="Y1097">
        <v>457.09118999999993</v>
      </c>
      <c r="Z1097">
        <v>1009.6999999999999</v>
      </c>
      <c r="AA1097">
        <v>66</v>
      </c>
      <c r="AI1097">
        <v>208.50299999999999</v>
      </c>
      <c r="AJ1097">
        <v>6</v>
      </c>
      <c r="AK1097">
        <v>299.48099999999999</v>
      </c>
      <c r="AL1097">
        <v>18</v>
      </c>
      <c r="AM1097">
        <v>0</v>
      </c>
      <c r="AN1097">
        <v>0</v>
      </c>
      <c r="AO1097" s="30">
        <v>229.96435679999996</v>
      </c>
      <c r="AP1097" s="30">
        <v>507.98399999999998</v>
      </c>
      <c r="AQ1097" s="30">
        <v>24</v>
      </c>
      <c r="AR1097">
        <v>1175.9049998999999</v>
      </c>
      <c r="AS1097" s="20">
        <v>2597.5369999999998</v>
      </c>
      <c r="AT1097">
        <v>350</v>
      </c>
      <c r="AU1097">
        <v>12</v>
      </c>
      <c r="AV1097" t="s">
        <v>1510</v>
      </c>
    </row>
    <row r="1098" spans="1:48" hidden="1" x14ac:dyDescent="0.25">
      <c r="A1098" t="s">
        <v>786</v>
      </c>
      <c r="B1098" t="s">
        <v>151</v>
      </c>
      <c r="C1098" t="s">
        <v>151</v>
      </c>
      <c r="D1098" t="s">
        <v>788</v>
      </c>
      <c r="E1098" s="31" t="s">
        <v>789</v>
      </c>
      <c r="F1098">
        <v>2006</v>
      </c>
      <c r="G1098" t="s">
        <v>787</v>
      </c>
      <c r="H1098">
        <v>6915</v>
      </c>
      <c r="I1098">
        <v>331990</v>
      </c>
      <c r="J1098" t="s">
        <v>150</v>
      </c>
      <c r="K1098" s="26" t="s">
        <v>458</v>
      </c>
      <c r="L1098" t="b">
        <v>1</v>
      </c>
      <c r="M1098" s="20" t="s">
        <v>1118</v>
      </c>
      <c r="N1098" s="26">
        <v>274</v>
      </c>
      <c r="O1098" t="s">
        <v>375</v>
      </c>
      <c r="P1098">
        <v>64.733333299999998</v>
      </c>
      <c r="Q1098">
        <v>-156.92750000000001</v>
      </c>
      <c r="S1098" t="s">
        <v>21</v>
      </c>
      <c r="T1098" s="40">
        <v>0.34383333333333327</v>
      </c>
      <c r="U1098" s="40">
        <v>0.17731666666666665</v>
      </c>
      <c r="V1098">
        <v>425.01788466666659</v>
      </c>
      <c r="W1098">
        <v>1236.116</v>
      </c>
      <c r="X1098">
        <v>244</v>
      </c>
      <c r="Y1098">
        <v>611.18025399999988</v>
      </c>
      <c r="Z1098">
        <v>1777.548</v>
      </c>
      <c r="AA1098">
        <v>89</v>
      </c>
      <c r="AI1098">
        <v>639.77200000000005</v>
      </c>
      <c r="AJ1098">
        <v>12</v>
      </c>
      <c r="AK1098">
        <v>2761.1499999999996</v>
      </c>
      <c r="AL1098">
        <v>39</v>
      </c>
      <c r="AM1098">
        <v>0</v>
      </c>
      <c r="AN1098">
        <v>0</v>
      </c>
      <c r="AO1098" s="30">
        <v>1169.3503476666663</v>
      </c>
      <c r="AP1098" s="30">
        <v>3400.9219999999996</v>
      </c>
      <c r="AQ1098" s="30">
        <v>51</v>
      </c>
      <c r="AR1098">
        <v>2205.5484863333327</v>
      </c>
      <c r="AS1098" s="20">
        <v>6414.5860000000011</v>
      </c>
      <c r="AT1098">
        <v>379</v>
      </c>
      <c r="AU1098">
        <v>1</v>
      </c>
      <c r="AV1098" t="s">
        <v>1510</v>
      </c>
    </row>
    <row r="1099" spans="1:48" hidden="1" x14ac:dyDescent="0.25">
      <c r="A1099" t="s">
        <v>592</v>
      </c>
      <c r="B1099" t="s">
        <v>60</v>
      </c>
      <c r="C1099" t="s">
        <v>60</v>
      </c>
      <c r="D1099" t="s">
        <v>593</v>
      </c>
      <c r="E1099" s="31" t="s">
        <v>594</v>
      </c>
      <c r="F1099">
        <v>2006</v>
      </c>
      <c r="G1099" t="s">
        <v>563</v>
      </c>
      <c r="H1099">
        <v>221</v>
      </c>
      <c r="I1099">
        <v>331320</v>
      </c>
      <c r="J1099" t="s">
        <v>50</v>
      </c>
      <c r="K1099" s="26" t="s">
        <v>458</v>
      </c>
      <c r="L1099" t="b">
        <v>1</v>
      </c>
      <c r="M1099" s="20" t="s">
        <v>1119</v>
      </c>
      <c r="N1099" s="26">
        <v>169</v>
      </c>
      <c r="O1099" t="s">
        <v>375</v>
      </c>
      <c r="P1099">
        <v>63.779722200000002</v>
      </c>
      <c r="Q1099">
        <v>-171.74111110000001</v>
      </c>
      <c r="S1099" t="s">
        <v>21</v>
      </c>
      <c r="T1099" s="40">
        <v>0.47900000000000004</v>
      </c>
      <c r="U1099" s="40">
        <v>0.21401666666666666</v>
      </c>
      <c r="V1099">
        <v>331.43638600000008</v>
      </c>
      <c r="W1099">
        <v>691.93400000000008</v>
      </c>
      <c r="X1099">
        <v>185</v>
      </c>
      <c r="Y1099">
        <v>292.16557100000006</v>
      </c>
      <c r="Z1099">
        <v>609.94900000000007</v>
      </c>
      <c r="AA1099">
        <v>16</v>
      </c>
      <c r="AI1099">
        <v>245.94500000000002</v>
      </c>
      <c r="AJ1099">
        <v>14</v>
      </c>
      <c r="AK1099">
        <v>161.19300000000001</v>
      </c>
      <c r="AL1099">
        <v>7</v>
      </c>
      <c r="AM1099">
        <v>0</v>
      </c>
      <c r="AN1099">
        <v>0</v>
      </c>
      <c r="AO1099" s="30">
        <v>195.01910200000003</v>
      </c>
      <c r="AP1099" s="30">
        <v>407.13800000000003</v>
      </c>
      <c r="AQ1099" s="30">
        <v>21</v>
      </c>
      <c r="AR1099">
        <v>818.62105900000017</v>
      </c>
      <c r="AS1099" s="20">
        <v>1709.021</v>
      </c>
      <c r="AT1099">
        <v>222</v>
      </c>
      <c r="AU1099">
        <v>12</v>
      </c>
      <c r="AV1099" t="s">
        <v>1510</v>
      </c>
    </row>
    <row r="1100" spans="1:48" hidden="1" x14ac:dyDescent="0.25">
      <c r="A1100" t="s">
        <v>913</v>
      </c>
      <c r="B1100" t="s">
        <v>160</v>
      </c>
      <c r="C1100" t="s">
        <v>160</v>
      </c>
      <c r="D1100" t="s">
        <v>915</v>
      </c>
      <c r="E1100" s="31" t="s">
        <v>916</v>
      </c>
      <c r="F1100">
        <v>2006</v>
      </c>
      <c r="G1100" t="s">
        <v>914</v>
      </c>
      <c r="H1100" t="s">
        <v>582</v>
      </c>
      <c r="I1100">
        <v>332000</v>
      </c>
      <c r="J1100" t="s">
        <v>159</v>
      </c>
      <c r="K1100" s="26" t="s">
        <v>458</v>
      </c>
      <c r="L1100" t="b">
        <v>1</v>
      </c>
      <c r="M1100" s="20" t="s">
        <v>1118</v>
      </c>
      <c r="N1100" s="26">
        <v>373</v>
      </c>
      <c r="O1100" t="s">
        <v>375</v>
      </c>
      <c r="P1100">
        <v>64.5433333</v>
      </c>
      <c r="Q1100">
        <v>-163.02916669999999</v>
      </c>
      <c r="S1100" t="s">
        <v>21</v>
      </c>
      <c r="T1100" s="40">
        <v>0.45999999999999996</v>
      </c>
      <c r="U1100" s="40">
        <v>0.18483333333333332</v>
      </c>
      <c r="V1100">
        <v>92.534520000000001</v>
      </c>
      <c r="W1100">
        <v>201.16200000000001</v>
      </c>
      <c r="X1100">
        <v>56</v>
      </c>
      <c r="Y1100">
        <v>93.291679999999985</v>
      </c>
      <c r="Z1100">
        <v>202.80799999999999</v>
      </c>
      <c r="AA1100">
        <v>26</v>
      </c>
      <c r="AI1100">
        <v>80.039000000000001</v>
      </c>
      <c r="AJ1100">
        <v>9</v>
      </c>
      <c r="AK1100">
        <v>28.847999999999995</v>
      </c>
      <c r="AL1100">
        <v>4</v>
      </c>
      <c r="AM1100">
        <v>39.81</v>
      </c>
      <c r="AN1100">
        <v>3</v>
      </c>
      <c r="AO1100" s="30">
        <v>50.088019999999993</v>
      </c>
      <c r="AP1100" s="30">
        <v>108.887</v>
      </c>
      <c r="AQ1100" s="30">
        <v>13</v>
      </c>
      <c r="AR1100">
        <v>235.91422</v>
      </c>
      <c r="AS1100" s="20">
        <v>552.66700000000003</v>
      </c>
      <c r="AT1100">
        <v>96</v>
      </c>
      <c r="AU1100">
        <v>12</v>
      </c>
      <c r="AV1100" t="s">
        <v>1510</v>
      </c>
    </row>
    <row r="1101" spans="1:48" hidden="1" x14ac:dyDescent="0.25">
      <c r="A1101" t="s">
        <v>595</v>
      </c>
      <c r="B1101" t="s">
        <v>61</v>
      </c>
      <c r="C1101" t="s">
        <v>61</v>
      </c>
      <c r="D1101" t="s">
        <v>596</v>
      </c>
      <c r="E1101" s="31" t="s">
        <v>597</v>
      </c>
      <c r="F1101">
        <v>2006</v>
      </c>
      <c r="G1101" t="s">
        <v>563</v>
      </c>
      <c r="H1101">
        <v>221</v>
      </c>
      <c r="I1101">
        <v>331330</v>
      </c>
      <c r="J1101" t="s">
        <v>50</v>
      </c>
      <c r="K1101" s="26" t="s">
        <v>458</v>
      </c>
      <c r="L1101" t="b">
        <v>1</v>
      </c>
      <c r="M1101" s="20" t="s">
        <v>1119</v>
      </c>
      <c r="N1101" s="26">
        <v>169</v>
      </c>
      <c r="O1101" t="s">
        <v>375</v>
      </c>
      <c r="P1101">
        <v>59.118888900000002</v>
      </c>
      <c r="Q1101">
        <v>-161.58750000000001</v>
      </c>
      <c r="S1101" t="s">
        <v>21</v>
      </c>
      <c r="T1101" s="40">
        <v>0.47780000000000017</v>
      </c>
      <c r="U1101" s="40">
        <v>0.21394166666666661</v>
      </c>
      <c r="V1101">
        <v>136.91789020000007</v>
      </c>
      <c r="W1101">
        <v>286.55900000000003</v>
      </c>
      <c r="X1101">
        <v>92</v>
      </c>
      <c r="Y1101">
        <v>120.43809040000004</v>
      </c>
      <c r="Z1101">
        <v>252.06799999999998</v>
      </c>
      <c r="AA1101">
        <v>8</v>
      </c>
      <c r="AI1101">
        <v>100.68300000000001</v>
      </c>
      <c r="AJ1101">
        <v>8</v>
      </c>
      <c r="AK1101">
        <v>1.8180000000000001</v>
      </c>
      <c r="AL1101">
        <v>2</v>
      </c>
      <c r="AM1101">
        <v>0</v>
      </c>
      <c r="AN1101">
        <v>0</v>
      </c>
      <c r="AO1101" s="30">
        <v>48.974977800000019</v>
      </c>
      <c r="AP1101" s="30">
        <v>102.501</v>
      </c>
      <c r="AQ1101" s="30">
        <v>10</v>
      </c>
      <c r="AR1101">
        <v>306.3309584000001</v>
      </c>
      <c r="AS1101" s="20">
        <v>641.12800000000004</v>
      </c>
      <c r="AT1101">
        <v>108</v>
      </c>
      <c r="AU1101">
        <v>12</v>
      </c>
      <c r="AV1101" t="s">
        <v>1510</v>
      </c>
    </row>
    <row r="1102" spans="1:48" hidden="1" x14ac:dyDescent="0.25">
      <c r="A1102" t="s">
        <v>598</v>
      </c>
      <c r="B1102" t="s">
        <v>62</v>
      </c>
      <c r="C1102" t="s">
        <v>62</v>
      </c>
      <c r="D1102" t="s">
        <v>599</v>
      </c>
      <c r="E1102" s="31" t="s">
        <v>600</v>
      </c>
      <c r="F1102">
        <v>2006</v>
      </c>
      <c r="G1102" t="s">
        <v>563</v>
      </c>
      <c r="H1102">
        <v>221</v>
      </c>
      <c r="I1102">
        <v>331340</v>
      </c>
      <c r="J1102" t="s">
        <v>50</v>
      </c>
      <c r="K1102" s="26" t="s">
        <v>458</v>
      </c>
      <c r="L1102" t="b">
        <v>1</v>
      </c>
      <c r="M1102" s="20" t="s">
        <v>1119</v>
      </c>
      <c r="N1102" s="26">
        <v>169</v>
      </c>
      <c r="O1102" t="s">
        <v>375</v>
      </c>
      <c r="P1102">
        <v>62.903611099999999</v>
      </c>
      <c r="Q1102">
        <v>-160.06472220000001</v>
      </c>
      <c r="S1102" t="s">
        <v>21</v>
      </c>
      <c r="T1102" s="40">
        <v>0.56130000000000002</v>
      </c>
      <c r="U1102" s="40">
        <v>0.22320833333333331</v>
      </c>
      <c r="V1102">
        <v>111.83397330000001</v>
      </c>
      <c r="W1102">
        <v>199.24100000000001</v>
      </c>
      <c r="X1102">
        <v>78</v>
      </c>
      <c r="Y1102">
        <v>98.380734900000007</v>
      </c>
      <c r="Z1102">
        <v>175.273</v>
      </c>
      <c r="AA1102">
        <v>7</v>
      </c>
      <c r="AI1102">
        <v>115.651</v>
      </c>
      <c r="AJ1102">
        <v>14</v>
      </c>
      <c r="AK1102">
        <v>10.26</v>
      </c>
      <c r="AL1102">
        <v>2</v>
      </c>
      <c r="AM1102">
        <v>8.9589999999999996</v>
      </c>
      <c r="AN1102">
        <v>0</v>
      </c>
      <c r="AO1102" s="30">
        <v>70.673844299999999</v>
      </c>
      <c r="AP1102" s="30">
        <v>125.911</v>
      </c>
      <c r="AQ1102" s="30">
        <v>16</v>
      </c>
      <c r="AR1102">
        <v>280.8885525</v>
      </c>
      <c r="AS1102" s="20">
        <v>509.38400000000007</v>
      </c>
      <c r="AT1102">
        <v>101</v>
      </c>
      <c r="AU1102">
        <v>12</v>
      </c>
      <c r="AV1102" t="s">
        <v>1510</v>
      </c>
    </row>
    <row r="1103" spans="1:48" hidden="1" x14ac:dyDescent="0.25">
      <c r="A1103" t="s">
        <v>395</v>
      </c>
      <c r="B1103" t="s">
        <v>162</v>
      </c>
      <c r="C1103" t="s">
        <v>162</v>
      </c>
      <c r="D1103" t="s">
        <v>396</v>
      </c>
      <c r="E1103" s="31" t="s">
        <v>397</v>
      </c>
      <c r="F1103">
        <v>2006</v>
      </c>
      <c r="G1103" t="s">
        <v>962</v>
      </c>
      <c r="H1103">
        <v>7822</v>
      </c>
      <c r="I1103">
        <v>332010</v>
      </c>
      <c r="J1103" t="s">
        <v>161</v>
      </c>
      <c r="K1103" s="26" t="s">
        <v>374</v>
      </c>
      <c r="L1103" t="b">
        <v>1</v>
      </c>
      <c r="M1103" s="20" t="s">
        <v>1116</v>
      </c>
      <c r="N1103" s="26">
        <v>417</v>
      </c>
      <c r="O1103" t="s">
        <v>489</v>
      </c>
      <c r="P1103">
        <v>58.413333299999998</v>
      </c>
      <c r="Q1103">
        <v>-135.7369444</v>
      </c>
      <c r="S1103" t="s">
        <v>21</v>
      </c>
      <c r="T1103" s="40">
        <v>0.58271666666666666</v>
      </c>
      <c r="U1103" s="40">
        <v>0.25674999999999998</v>
      </c>
      <c r="V1103">
        <v>472.34197196666662</v>
      </c>
      <c r="W1103">
        <v>810.5859999999999</v>
      </c>
      <c r="X1103">
        <v>405</v>
      </c>
      <c r="Y1103">
        <v>220.81465366666666</v>
      </c>
      <c r="Z1103">
        <v>378.94</v>
      </c>
      <c r="AA1103">
        <v>94</v>
      </c>
      <c r="AI1103">
        <v>37.092999999999996</v>
      </c>
      <c r="AJ1103">
        <v>6</v>
      </c>
      <c r="AK1103">
        <v>242.74800000000005</v>
      </c>
      <c r="AL1103">
        <v>23</v>
      </c>
      <c r="AM1103">
        <v>0</v>
      </c>
      <c r="AN1103">
        <v>10</v>
      </c>
      <c r="AO1103" s="30">
        <v>163.06801471666671</v>
      </c>
      <c r="AP1103" s="30">
        <v>279.84100000000007</v>
      </c>
      <c r="AQ1103" s="30">
        <v>29</v>
      </c>
      <c r="AR1103">
        <v>856.22464034999996</v>
      </c>
      <c r="AS1103" s="20">
        <v>1469.367</v>
      </c>
      <c r="AT1103">
        <v>523</v>
      </c>
      <c r="AU1103">
        <v>12</v>
      </c>
      <c r="AV1103" t="s">
        <v>1510</v>
      </c>
    </row>
    <row r="1104" spans="1:48" hidden="1" x14ac:dyDescent="0.25">
      <c r="A1104" t="s">
        <v>401</v>
      </c>
      <c r="B1104" t="s">
        <v>1146</v>
      </c>
      <c r="C1104" t="s">
        <v>37</v>
      </c>
      <c r="D1104" t="s">
        <v>399</v>
      </c>
      <c r="E1104" s="31" t="s">
        <v>400</v>
      </c>
      <c r="F1104">
        <v>2006</v>
      </c>
      <c r="G1104" t="s">
        <v>380</v>
      </c>
      <c r="H1104">
        <v>219</v>
      </c>
      <c r="I1104">
        <v>331120</v>
      </c>
      <c r="J1104" t="s">
        <v>30</v>
      </c>
      <c r="K1104" s="26" t="s">
        <v>374</v>
      </c>
      <c r="L1104" t="b">
        <v>1</v>
      </c>
      <c r="M1104" s="20" t="s">
        <v>1116</v>
      </c>
      <c r="N1104" s="26">
        <v>2</v>
      </c>
      <c r="O1104" t="s">
        <v>375</v>
      </c>
      <c r="P1104">
        <v>59.228588999999999</v>
      </c>
      <c r="Q1104">
        <v>-135.44411400000001</v>
      </c>
      <c r="S1104" t="s">
        <v>21</v>
      </c>
      <c r="T1104" s="40">
        <v>0.19631666666666669</v>
      </c>
      <c r="U1104" s="40">
        <v>0.14155833333333337</v>
      </c>
      <c r="V1104">
        <v>949.24114408333344</v>
      </c>
      <c r="W1104">
        <v>4835.2550000000001</v>
      </c>
      <c r="X1104">
        <v>976</v>
      </c>
      <c r="Y1104">
        <v>1038.0962269000001</v>
      </c>
      <c r="Z1104">
        <v>5287.866</v>
      </c>
      <c r="AA1104">
        <v>301</v>
      </c>
      <c r="AI1104">
        <v>575.05799999999999</v>
      </c>
      <c r="AJ1104">
        <v>23</v>
      </c>
      <c r="AK1104">
        <v>1242.6199999999999</v>
      </c>
      <c r="AL1104">
        <v>22</v>
      </c>
      <c r="AM1104">
        <v>0</v>
      </c>
      <c r="AN1104">
        <v>0</v>
      </c>
      <c r="AO1104" s="30">
        <v>356.84048603333338</v>
      </c>
      <c r="AP1104" s="30">
        <v>1817.6779999999999</v>
      </c>
      <c r="AQ1104" s="30">
        <v>45</v>
      </c>
      <c r="AR1104">
        <v>2344.1778570166671</v>
      </c>
      <c r="AS1104" s="20">
        <v>11940.799000000001</v>
      </c>
      <c r="AT1104">
        <v>1314</v>
      </c>
      <c r="AU1104">
        <v>12</v>
      </c>
      <c r="AV1104" t="s">
        <v>1510</v>
      </c>
    </row>
    <row r="1105" spans="1:48" hidden="1" x14ac:dyDescent="0.25">
      <c r="A1105" t="s">
        <v>402</v>
      </c>
      <c r="B1105" t="s">
        <v>38</v>
      </c>
      <c r="C1105" t="s">
        <v>38</v>
      </c>
      <c r="D1105" t="s">
        <v>403</v>
      </c>
      <c r="E1105" s="31" t="s">
        <v>404</v>
      </c>
      <c r="F1105">
        <v>2006</v>
      </c>
      <c r="G1105" t="s">
        <v>380</v>
      </c>
      <c r="H1105">
        <v>219</v>
      </c>
      <c r="I1105">
        <v>331130</v>
      </c>
      <c r="J1105" t="s">
        <v>30</v>
      </c>
      <c r="K1105" s="26" t="s">
        <v>374</v>
      </c>
      <c r="L1105" t="b">
        <v>1</v>
      </c>
      <c r="M1105" s="20" t="s">
        <v>1116</v>
      </c>
      <c r="N1105" s="26">
        <v>2</v>
      </c>
      <c r="O1105" t="s">
        <v>375</v>
      </c>
      <c r="P1105">
        <v>63.987230799999999</v>
      </c>
      <c r="Q1105">
        <v>-144.69983250000001</v>
      </c>
      <c r="S1105" t="s">
        <v>21</v>
      </c>
      <c r="T1105" s="40">
        <v>0.50850000000000017</v>
      </c>
      <c r="U1105" s="40">
        <v>0.20980833333333329</v>
      </c>
      <c r="V1105">
        <v>20.305930500000009</v>
      </c>
      <c r="W1105">
        <v>39.933000000000007</v>
      </c>
      <c r="X1105">
        <v>11</v>
      </c>
      <c r="Y1105">
        <v>30.356433000000006</v>
      </c>
      <c r="Z1105">
        <v>59.697999999999993</v>
      </c>
      <c r="AA1105">
        <v>13</v>
      </c>
      <c r="AI1105">
        <v>23.137</v>
      </c>
      <c r="AJ1105">
        <v>3</v>
      </c>
      <c r="AK1105">
        <v>0</v>
      </c>
      <c r="AL1105">
        <v>0</v>
      </c>
      <c r="AM1105">
        <v>0</v>
      </c>
      <c r="AN1105">
        <v>0</v>
      </c>
      <c r="AO1105" s="30">
        <v>11.765164500000004</v>
      </c>
      <c r="AP1105" s="30">
        <v>23.137</v>
      </c>
      <c r="AQ1105" s="30">
        <v>3</v>
      </c>
      <c r="AR1105">
        <v>62.427528000000017</v>
      </c>
      <c r="AS1105" s="20">
        <v>122.768</v>
      </c>
      <c r="AT1105">
        <v>24</v>
      </c>
      <c r="AU1105">
        <v>12</v>
      </c>
      <c r="AV1105" t="s">
        <v>1510</v>
      </c>
    </row>
    <row r="1106" spans="1:48" hidden="1" x14ac:dyDescent="0.25">
      <c r="A1106" t="s">
        <v>405</v>
      </c>
      <c r="B1106" t="s">
        <v>39</v>
      </c>
      <c r="C1106" t="s">
        <v>39</v>
      </c>
      <c r="D1106" t="s">
        <v>426</v>
      </c>
      <c r="E1106" s="31" t="s">
        <v>422</v>
      </c>
      <c r="F1106">
        <v>2006</v>
      </c>
      <c r="G1106" t="s">
        <v>380</v>
      </c>
      <c r="H1106">
        <v>219</v>
      </c>
      <c r="I1106">
        <v>331140</v>
      </c>
      <c r="J1106" t="s">
        <v>30</v>
      </c>
      <c r="K1106" s="26" t="s">
        <v>374</v>
      </c>
      <c r="L1106" t="b">
        <v>1</v>
      </c>
      <c r="M1106" s="20" t="s">
        <v>1116</v>
      </c>
      <c r="N1106" s="26">
        <v>2</v>
      </c>
      <c r="O1106" t="s">
        <v>375</v>
      </c>
      <c r="P1106">
        <v>55.556666700000001</v>
      </c>
      <c r="Q1106">
        <v>-132.63638889999999</v>
      </c>
      <c r="S1106" t="s">
        <v>21</v>
      </c>
      <c r="T1106" s="40">
        <v>0.20188333333333333</v>
      </c>
      <c r="U1106" s="40">
        <v>0.1439</v>
      </c>
      <c r="V1106">
        <v>106.20092938333335</v>
      </c>
      <c r="W1106">
        <v>526.05100000000004</v>
      </c>
      <c r="X1106">
        <v>111</v>
      </c>
      <c r="Y1106">
        <v>50.689472983333339</v>
      </c>
      <c r="Z1106">
        <v>251.08300000000003</v>
      </c>
      <c r="AA1106">
        <v>12</v>
      </c>
      <c r="AI1106">
        <v>3.7609999999999997</v>
      </c>
      <c r="AJ1106">
        <v>1</v>
      </c>
      <c r="AK1106">
        <v>53.231999999999999</v>
      </c>
      <c r="AL1106">
        <v>9</v>
      </c>
      <c r="AM1106">
        <v>0</v>
      </c>
      <c r="AN1106">
        <v>0</v>
      </c>
      <c r="AO1106" s="30">
        <v>11.505936816666667</v>
      </c>
      <c r="AP1106" s="30">
        <v>56.993000000000002</v>
      </c>
      <c r="AQ1106" s="30">
        <v>10</v>
      </c>
      <c r="AR1106">
        <v>168.39633918333334</v>
      </c>
      <c r="AS1106" s="20">
        <v>834.12700000000007</v>
      </c>
      <c r="AT1106">
        <v>133</v>
      </c>
      <c r="AU1106">
        <v>12</v>
      </c>
      <c r="AV1106" t="s">
        <v>1510</v>
      </c>
    </row>
    <row r="1107" spans="1:48" hidden="1" x14ac:dyDescent="0.25">
      <c r="A1107" t="s">
        <v>601</v>
      </c>
      <c r="B1107" t="s">
        <v>63</v>
      </c>
      <c r="C1107" t="s">
        <v>63</v>
      </c>
      <c r="D1107" t="s">
        <v>602</v>
      </c>
      <c r="E1107" s="31" t="s">
        <v>603</v>
      </c>
      <c r="F1107">
        <v>2006</v>
      </c>
      <c r="G1107" t="s">
        <v>563</v>
      </c>
      <c r="H1107">
        <v>221</v>
      </c>
      <c r="I1107">
        <v>331350</v>
      </c>
      <c r="J1107" t="s">
        <v>50</v>
      </c>
      <c r="K1107" s="26" t="s">
        <v>458</v>
      </c>
      <c r="L1107" t="b">
        <v>1</v>
      </c>
      <c r="M1107" s="20" t="s">
        <v>1119</v>
      </c>
      <c r="N1107" s="26">
        <v>169</v>
      </c>
      <c r="O1107" t="s">
        <v>375</v>
      </c>
      <c r="P1107">
        <v>62.199444399999997</v>
      </c>
      <c r="Q1107">
        <v>-159.77138890000001</v>
      </c>
      <c r="S1107" t="s">
        <v>21</v>
      </c>
      <c r="T1107" s="40">
        <v>0.5393</v>
      </c>
      <c r="U1107" s="40">
        <v>0.22074999999999992</v>
      </c>
      <c r="V1107">
        <v>160.28589230000003</v>
      </c>
      <c r="W1107">
        <v>297.21100000000007</v>
      </c>
      <c r="X1107">
        <v>87</v>
      </c>
      <c r="Y1107">
        <v>80.882596099999986</v>
      </c>
      <c r="Z1107">
        <v>149.97699999999998</v>
      </c>
      <c r="AA1107">
        <v>10</v>
      </c>
      <c r="AI1107">
        <v>120.87999999999998</v>
      </c>
      <c r="AJ1107">
        <v>13</v>
      </c>
      <c r="AK1107">
        <v>36.257000000000005</v>
      </c>
      <c r="AL1107">
        <v>4</v>
      </c>
      <c r="AM1107">
        <v>0</v>
      </c>
      <c r="AN1107">
        <v>0</v>
      </c>
      <c r="AO1107" s="30">
        <v>84.743984100000006</v>
      </c>
      <c r="AP1107" s="30">
        <v>157.137</v>
      </c>
      <c r="AQ1107" s="30">
        <v>17</v>
      </c>
      <c r="AR1107">
        <v>325.91247250000004</v>
      </c>
      <c r="AS1107" s="20">
        <v>604.32500000000005</v>
      </c>
      <c r="AT1107">
        <v>113</v>
      </c>
      <c r="AU1107">
        <v>12</v>
      </c>
      <c r="AV1107" t="s">
        <v>1510</v>
      </c>
    </row>
    <row r="1108" spans="1:48" hidden="1" x14ac:dyDescent="0.25">
      <c r="A1108" t="s">
        <v>748</v>
      </c>
      <c r="B1108" t="s">
        <v>174</v>
      </c>
      <c r="C1108" t="s">
        <v>174</v>
      </c>
      <c r="D1108" t="s">
        <v>749</v>
      </c>
      <c r="E1108" s="31" t="s">
        <v>750</v>
      </c>
      <c r="F1108">
        <v>2006</v>
      </c>
      <c r="G1108" t="s">
        <v>743</v>
      </c>
      <c r="H1108">
        <v>18963</v>
      </c>
      <c r="I1108">
        <v>332670</v>
      </c>
      <c r="J1108" t="s">
        <v>171</v>
      </c>
      <c r="K1108" s="26" t="s">
        <v>458</v>
      </c>
      <c r="L1108" t="b">
        <v>1</v>
      </c>
      <c r="M1108" s="20" t="s">
        <v>1119</v>
      </c>
      <c r="N1108" s="26">
        <v>240</v>
      </c>
      <c r="O1108" t="s">
        <v>375</v>
      </c>
      <c r="P1108">
        <v>58.11</v>
      </c>
      <c r="Q1108">
        <v>-135.4436111</v>
      </c>
      <c r="S1108" t="s">
        <v>21</v>
      </c>
      <c r="T1108" s="40">
        <v>0.44149166666666667</v>
      </c>
      <c r="U1108" s="40">
        <v>0.16992500000000008</v>
      </c>
      <c r="V1108">
        <v>862.72946163333336</v>
      </c>
      <c r="W1108">
        <v>1954.124</v>
      </c>
      <c r="X1108">
        <v>364</v>
      </c>
      <c r="Y1108">
        <v>973.66748763333317</v>
      </c>
      <c r="Z1108">
        <v>2205.4039999999995</v>
      </c>
      <c r="AA1108">
        <v>77</v>
      </c>
      <c r="AI1108">
        <v>542.64599999999996</v>
      </c>
      <c r="AJ1108">
        <v>25</v>
      </c>
      <c r="AK1108">
        <v>186.63099999999997</v>
      </c>
      <c r="AL1108">
        <v>17</v>
      </c>
      <c r="AM1108">
        <v>0</v>
      </c>
      <c r="AN1108">
        <v>0</v>
      </c>
      <c r="AO1108" s="30">
        <v>321.96971819166663</v>
      </c>
      <c r="AP1108" s="30">
        <v>729.27699999999993</v>
      </c>
      <c r="AQ1108" s="30">
        <v>42</v>
      </c>
      <c r="AR1108">
        <v>2158.3666674583333</v>
      </c>
      <c r="AS1108" s="20">
        <v>4888.8050000000003</v>
      </c>
      <c r="AT1108">
        <v>476</v>
      </c>
      <c r="AU1108">
        <v>6</v>
      </c>
      <c r="AV1108" t="s">
        <v>1510</v>
      </c>
    </row>
    <row r="1109" spans="1:48" hidden="1" x14ac:dyDescent="0.25">
      <c r="A1109" t="s">
        <v>604</v>
      </c>
      <c r="B1109" t="s">
        <v>64</v>
      </c>
      <c r="C1109" t="s">
        <v>64</v>
      </c>
      <c r="D1109" t="s">
        <v>605</v>
      </c>
      <c r="E1109" s="31" t="s">
        <v>606</v>
      </c>
      <c r="F1109">
        <v>2006</v>
      </c>
      <c r="G1109" t="s">
        <v>563</v>
      </c>
      <c r="H1109">
        <v>221</v>
      </c>
      <c r="I1109">
        <v>331360</v>
      </c>
      <c r="J1109" t="s">
        <v>50</v>
      </c>
      <c r="K1109" s="26" t="s">
        <v>458</v>
      </c>
      <c r="L1109" t="b">
        <v>1</v>
      </c>
      <c r="M1109" s="20" t="s">
        <v>1119</v>
      </c>
      <c r="N1109" s="26">
        <v>169</v>
      </c>
      <c r="O1109" t="s">
        <v>375</v>
      </c>
      <c r="P1109">
        <v>61.531111099999997</v>
      </c>
      <c r="Q1109">
        <v>-166.09666669999999</v>
      </c>
      <c r="S1109" t="s">
        <v>21</v>
      </c>
      <c r="T1109" s="40">
        <v>0.47589166666666677</v>
      </c>
      <c r="U1109" s="40">
        <v>0.212975</v>
      </c>
      <c r="V1109">
        <v>414.95231107500007</v>
      </c>
      <c r="W1109">
        <v>871.947</v>
      </c>
      <c r="X1109">
        <v>291</v>
      </c>
      <c r="Y1109">
        <v>687.40933218333339</v>
      </c>
      <c r="Z1109">
        <v>1444.4659999999999</v>
      </c>
      <c r="AA1109">
        <v>29</v>
      </c>
      <c r="AI1109">
        <v>178.94799999999998</v>
      </c>
      <c r="AJ1109">
        <v>15</v>
      </c>
      <c r="AK1109">
        <v>137.97</v>
      </c>
      <c r="AL1109">
        <v>7</v>
      </c>
      <c r="AM1109">
        <v>0</v>
      </c>
      <c r="AN1109">
        <v>0</v>
      </c>
      <c r="AO1109" s="30">
        <v>150.81863521666671</v>
      </c>
      <c r="AP1109" s="30">
        <v>316.91800000000001</v>
      </c>
      <c r="AQ1109" s="30">
        <v>22</v>
      </c>
      <c r="AR1109">
        <v>1253.1802784750003</v>
      </c>
      <c r="AS1109" s="20">
        <v>2633.3310000000001</v>
      </c>
      <c r="AT1109">
        <v>338</v>
      </c>
      <c r="AU1109">
        <v>6</v>
      </c>
      <c r="AV1109" t="s">
        <v>1510</v>
      </c>
    </row>
    <row r="1110" spans="1:48" hidden="1" x14ac:dyDescent="0.25">
      <c r="A1110" t="s">
        <v>835</v>
      </c>
      <c r="B1110" t="s">
        <v>167</v>
      </c>
      <c r="C1110" t="s">
        <v>167</v>
      </c>
      <c r="D1110" t="s">
        <v>837</v>
      </c>
      <c r="E1110" s="31" t="s">
        <v>838</v>
      </c>
      <c r="F1110">
        <v>2006</v>
      </c>
      <c r="G1110" t="s">
        <v>836</v>
      </c>
      <c r="H1110">
        <v>9000</v>
      </c>
      <c r="I1110">
        <v>332030</v>
      </c>
      <c r="J1110" t="s">
        <v>166</v>
      </c>
      <c r="K1110" s="26" t="s">
        <v>458</v>
      </c>
      <c r="L1110" t="b">
        <v>1</v>
      </c>
      <c r="M1110" s="20" t="s">
        <v>1118</v>
      </c>
      <c r="N1110" s="26">
        <v>332</v>
      </c>
      <c r="O1110" t="s">
        <v>375</v>
      </c>
      <c r="P1110">
        <v>66.048888899999994</v>
      </c>
      <c r="Q1110">
        <v>-154.25555560000001</v>
      </c>
      <c r="S1110" t="s">
        <v>21</v>
      </c>
      <c r="T1110" s="40">
        <v>0.5099999999999999</v>
      </c>
      <c r="U1110" s="40">
        <v>0.15021666666666664</v>
      </c>
      <c r="V1110">
        <v>47.260679999999986</v>
      </c>
      <c r="W1110">
        <v>92.667999999999992</v>
      </c>
      <c r="X1110">
        <v>38</v>
      </c>
      <c r="Y1110">
        <v>50.160029999999992</v>
      </c>
      <c r="Z1110">
        <v>98.353000000000009</v>
      </c>
      <c r="AA1110">
        <v>8</v>
      </c>
      <c r="AI1110">
        <v>57.369000000000007</v>
      </c>
      <c r="AJ1110">
        <v>4</v>
      </c>
      <c r="AK1110">
        <v>13.442</v>
      </c>
      <c r="AL1110">
        <v>2</v>
      </c>
      <c r="AM1110">
        <v>0.30799999999999994</v>
      </c>
      <c r="AN1110">
        <v>1</v>
      </c>
      <c r="AO1110" s="30">
        <v>36.113609999999994</v>
      </c>
      <c r="AP1110" s="30">
        <v>70.811000000000007</v>
      </c>
      <c r="AQ1110" s="30">
        <v>6</v>
      </c>
      <c r="AR1110">
        <v>133.53431999999998</v>
      </c>
      <c r="AS1110" s="20">
        <v>262.14</v>
      </c>
      <c r="AT1110">
        <v>53</v>
      </c>
      <c r="AU1110">
        <v>12</v>
      </c>
      <c r="AV1110" t="s">
        <v>1510</v>
      </c>
    </row>
    <row r="1111" spans="1:48" hidden="1" x14ac:dyDescent="0.25">
      <c r="A1111" t="s">
        <v>607</v>
      </c>
      <c r="B1111" t="s">
        <v>65</v>
      </c>
      <c r="C1111" t="s">
        <v>65</v>
      </c>
      <c r="D1111" t="s">
        <v>608</v>
      </c>
      <c r="E1111" s="31" t="s">
        <v>609</v>
      </c>
      <c r="F1111">
        <v>2006</v>
      </c>
      <c r="G1111" t="s">
        <v>563</v>
      </c>
      <c r="H1111">
        <v>221</v>
      </c>
      <c r="I1111">
        <v>331370</v>
      </c>
      <c r="J1111" t="s">
        <v>50</v>
      </c>
      <c r="K1111" s="26" t="s">
        <v>458</v>
      </c>
      <c r="L1111" t="b">
        <v>1</v>
      </c>
      <c r="M1111" s="20" t="s">
        <v>1119</v>
      </c>
      <c r="N1111" s="26">
        <v>169</v>
      </c>
      <c r="O1111" t="s">
        <v>375</v>
      </c>
      <c r="P1111">
        <v>65.698611099999994</v>
      </c>
      <c r="Q1111">
        <v>-156.39972220000001</v>
      </c>
      <c r="S1111" t="s">
        <v>21</v>
      </c>
      <c r="T1111" s="40">
        <v>0.54159999999999997</v>
      </c>
      <c r="U1111" s="40">
        <v>0.22098333333333339</v>
      </c>
      <c r="V1111">
        <v>272.03701439999998</v>
      </c>
      <c r="W1111">
        <v>502.28399999999999</v>
      </c>
      <c r="X1111">
        <v>126</v>
      </c>
      <c r="Y1111">
        <v>136.51677919999997</v>
      </c>
      <c r="Z1111">
        <v>252.06199999999998</v>
      </c>
      <c r="AA1111">
        <v>10</v>
      </c>
      <c r="AI1111">
        <v>125.608</v>
      </c>
      <c r="AJ1111">
        <v>18</v>
      </c>
      <c r="AK1111">
        <v>99.993999999999986</v>
      </c>
      <c r="AL1111">
        <v>4</v>
      </c>
      <c r="AM1111">
        <v>0</v>
      </c>
      <c r="AN1111">
        <v>0</v>
      </c>
      <c r="AO1111" s="30">
        <v>122.18604319999999</v>
      </c>
      <c r="AP1111" s="30">
        <v>225.60199999999998</v>
      </c>
      <c r="AQ1111" s="30">
        <v>22</v>
      </c>
      <c r="AR1111">
        <v>530.73983679999992</v>
      </c>
      <c r="AS1111" s="20">
        <v>979.94799999999987</v>
      </c>
      <c r="AT1111">
        <v>157</v>
      </c>
      <c r="AU1111">
        <v>6</v>
      </c>
      <c r="AV1111" t="s">
        <v>1510</v>
      </c>
    </row>
    <row r="1112" spans="1:48" hidden="1" x14ac:dyDescent="0.25">
      <c r="A1112" t="s">
        <v>408</v>
      </c>
      <c r="B1112" t="s">
        <v>40</v>
      </c>
      <c r="C1112" t="s">
        <v>40</v>
      </c>
      <c r="D1112" t="s">
        <v>426</v>
      </c>
      <c r="E1112" s="31" t="s">
        <v>422</v>
      </c>
      <c r="F1112">
        <v>2006</v>
      </c>
      <c r="G1112" t="s">
        <v>380</v>
      </c>
      <c r="H1112">
        <v>219</v>
      </c>
      <c r="I1112">
        <v>331150</v>
      </c>
      <c r="J1112" t="s">
        <v>30</v>
      </c>
      <c r="K1112" s="26" t="s">
        <v>374</v>
      </c>
      <c r="L1112" t="b">
        <v>1</v>
      </c>
      <c r="M1112" s="20" t="s">
        <v>1116</v>
      </c>
      <c r="N1112" s="26">
        <v>2</v>
      </c>
      <c r="O1112" t="s">
        <v>375</v>
      </c>
      <c r="P1112">
        <v>55.208055600000002</v>
      </c>
      <c r="Q1112">
        <v>-132.8266667</v>
      </c>
      <c r="S1112" t="s">
        <v>21</v>
      </c>
      <c r="T1112" s="40">
        <v>0.20188333333333333</v>
      </c>
      <c r="U1112" s="40">
        <v>0.1439</v>
      </c>
      <c r="V1112">
        <v>147.38936893333334</v>
      </c>
      <c r="W1112">
        <v>730.072</v>
      </c>
      <c r="X1112">
        <v>125</v>
      </c>
      <c r="Y1112">
        <v>47.502744566666664</v>
      </c>
      <c r="Z1112">
        <v>235.298</v>
      </c>
      <c r="AA1112">
        <v>31</v>
      </c>
      <c r="AI1112">
        <v>119.67400000000001</v>
      </c>
      <c r="AJ1112">
        <v>9</v>
      </c>
      <c r="AK1112">
        <v>414.39399999999989</v>
      </c>
      <c r="AL1112">
        <v>13</v>
      </c>
      <c r="AM1112">
        <v>0</v>
      </c>
      <c r="AN1112">
        <v>0</v>
      </c>
      <c r="AO1112" s="30">
        <v>107.81942806666665</v>
      </c>
      <c r="AP1112" s="30">
        <v>534.06799999999987</v>
      </c>
      <c r="AQ1112" s="30">
        <v>22</v>
      </c>
      <c r="AR1112">
        <v>302.71154156666665</v>
      </c>
      <c r="AS1112" s="20">
        <v>1499.4380000000001</v>
      </c>
      <c r="AT1112">
        <v>176</v>
      </c>
      <c r="AU1112">
        <v>12</v>
      </c>
      <c r="AV1112" t="s">
        <v>1510</v>
      </c>
    </row>
    <row r="1113" spans="1:48" hidden="1" x14ac:dyDescent="0.25">
      <c r="A1113" t="s">
        <v>1039</v>
      </c>
      <c r="B1113" t="s">
        <v>169</v>
      </c>
      <c r="C1113" t="s">
        <v>169</v>
      </c>
      <c r="D1113" t="s">
        <v>1041</v>
      </c>
      <c r="E1113" s="31" t="s">
        <v>1042</v>
      </c>
      <c r="F1113">
        <v>2006</v>
      </c>
      <c r="G1113" t="s">
        <v>1040</v>
      </c>
      <c r="H1113">
        <v>9192</v>
      </c>
      <c r="I1113">
        <v>332040</v>
      </c>
      <c r="J1113" t="s">
        <v>168</v>
      </c>
      <c r="K1113" s="26" t="s">
        <v>458</v>
      </c>
      <c r="L1113" t="b">
        <v>1</v>
      </c>
      <c r="M1113" s="20" t="s">
        <v>1116</v>
      </c>
      <c r="N1113" s="26">
        <v>681</v>
      </c>
      <c r="O1113" t="s">
        <v>375</v>
      </c>
      <c r="P1113">
        <v>59.3277778</v>
      </c>
      <c r="Q1113">
        <v>-155.89472219999999</v>
      </c>
      <c r="S1113" t="s">
        <v>21</v>
      </c>
      <c r="T1113" s="40">
        <v>0.60299999999999987</v>
      </c>
      <c r="U1113" s="40">
        <v>0.24321666666666664</v>
      </c>
      <c r="V1113">
        <v>31.464539999999989</v>
      </c>
      <c r="W1113">
        <v>52.179999999999993</v>
      </c>
      <c r="X1113">
        <v>19</v>
      </c>
      <c r="Y1113">
        <v>44.775161999999995</v>
      </c>
      <c r="Z1113">
        <v>74.254000000000005</v>
      </c>
      <c r="AA1113">
        <v>7</v>
      </c>
      <c r="AI1113">
        <v>41.328000000000003</v>
      </c>
      <c r="AJ1113">
        <v>11</v>
      </c>
      <c r="AK1113">
        <v>26.056000000000004</v>
      </c>
      <c r="AL1113">
        <v>3</v>
      </c>
      <c r="AM1113">
        <v>0</v>
      </c>
      <c r="AN1113">
        <v>0</v>
      </c>
      <c r="AO1113" s="30">
        <v>40.632551999999997</v>
      </c>
      <c r="AP1113" s="30">
        <v>67.384000000000015</v>
      </c>
      <c r="AQ1113" s="30">
        <v>14</v>
      </c>
      <c r="AR1113">
        <v>116.87225399999998</v>
      </c>
      <c r="AS1113" s="20">
        <v>193.81799999999998</v>
      </c>
      <c r="AT1113">
        <v>40</v>
      </c>
      <c r="AU1113">
        <v>6</v>
      </c>
      <c r="AV1113" t="s">
        <v>1510</v>
      </c>
    </row>
    <row r="1114" spans="1:48" hidden="1" x14ac:dyDescent="0.25">
      <c r="A1114" t="s">
        <v>790</v>
      </c>
      <c r="B1114" t="s">
        <v>1169</v>
      </c>
      <c r="C1114" t="s">
        <v>792</v>
      </c>
      <c r="D1114" t="s">
        <v>793</v>
      </c>
      <c r="E1114" s="31" t="s">
        <v>794</v>
      </c>
      <c r="F1114">
        <v>2006</v>
      </c>
      <c r="G1114" t="s">
        <v>791</v>
      </c>
      <c r="H1114">
        <v>9188</v>
      </c>
      <c r="I1114">
        <v>332050</v>
      </c>
      <c r="J1114" t="s">
        <v>170</v>
      </c>
      <c r="K1114" s="26" t="s">
        <v>458</v>
      </c>
      <c r="L1114" t="b">
        <v>1</v>
      </c>
      <c r="M1114" s="20" t="s">
        <v>1119</v>
      </c>
      <c r="N1114" s="26">
        <v>280</v>
      </c>
      <c r="O1114" t="s">
        <v>375</v>
      </c>
      <c r="P1114">
        <v>59.7567965</v>
      </c>
      <c r="Q1114">
        <v>-154.91108370000001</v>
      </c>
      <c r="S1114" t="s">
        <v>21</v>
      </c>
      <c r="T1114" s="40">
        <v>0.44400000000000001</v>
      </c>
      <c r="U1114" s="40">
        <v>0.14874166666666663</v>
      </c>
      <c r="V1114">
        <v>405.84708000000001</v>
      </c>
      <c r="W1114">
        <v>914.06999999999994</v>
      </c>
      <c r="X1114">
        <v>209</v>
      </c>
      <c r="Y1114">
        <v>450.58896000000004</v>
      </c>
      <c r="Z1114">
        <v>1014.8400000000001</v>
      </c>
      <c r="AA1114">
        <v>98</v>
      </c>
      <c r="AI1114">
        <v>188.94100000000003</v>
      </c>
      <c r="AJ1114">
        <v>16</v>
      </c>
      <c r="AK1114">
        <v>242.447</v>
      </c>
      <c r="AL1114">
        <v>12</v>
      </c>
      <c r="AM1114">
        <v>0</v>
      </c>
      <c r="AN1114">
        <v>0</v>
      </c>
      <c r="AO1114" s="30">
        <v>191.53627200000003</v>
      </c>
      <c r="AP1114" s="30">
        <v>431.38800000000003</v>
      </c>
      <c r="AQ1114" s="30">
        <v>28</v>
      </c>
      <c r="AR1114">
        <v>1047.9723120000001</v>
      </c>
      <c r="AS1114" s="20">
        <v>2360.2980000000002</v>
      </c>
      <c r="AT1114">
        <v>323</v>
      </c>
      <c r="AU1114">
        <v>9</v>
      </c>
      <c r="AV1114" t="s">
        <v>1510</v>
      </c>
    </row>
    <row r="1115" spans="1:48" hidden="1" x14ac:dyDescent="0.25">
      <c r="A1115" t="s">
        <v>751</v>
      </c>
      <c r="B1115" t="s">
        <v>175</v>
      </c>
      <c r="C1115" t="s">
        <v>175</v>
      </c>
      <c r="D1115" t="s">
        <v>752</v>
      </c>
      <c r="E1115" s="31" t="s">
        <v>753</v>
      </c>
      <c r="F1115">
        <v>2006</v>
      </c>
      <c r="G1115" t="s">
        <v>743</v>
      </c>
      <c r="H1115">
        <v>18963</v>
      </c>
      <c r="I1115">
        <v>332680</v>
      </c>
      <c r="J1115" t="s">
        <v>171</v>
      </c>
      <c r="K1115" s="26" t="s">
        <v>458</v>
      </c>
      <c r="L1115" t="b">
        <v>1</v>
      </c>
      <c r="M1115" s="20" t="s">
        <v>1119</v>
      </c>
      <c r="N1115" s="26">
        <v>240</v>
      </c>
      <c r="O1115" t="s">
        <v>375</v>
      </c>
      <c r="P1115">
        <v>56.975833299999998</v>
      </c>
      <c r="Q1115">
        <v>-133.9472222</v>
      </c>
      <c r="S1115" t="s">
        <v>21</v>
      </c>
      <c r="T1115" s="40">
        <v>0.44149166666666667</v>
      </c>
      <c r="U1115" s="40">
        <v>0.16992500000000008</v>
      </c>
      <c r="V1115">
        <v>507.3556009583333</v>
      </c>
      <c r="W1115">
        <v>1149.1849999999999</v>
      </c>
      <c r="X1115">
        <v>254</v>
      </c>
      <c r="Y1115">
        <v>727.90717795833325</v>
      </c>
      <c r="Z1115">
        <v>1648.7449999999999</v>
      </c>
      <c r="AA1115">
        <v>63</v>
      </c>
      <c r="AI1115">
        <v>116.05000000000001</v>
      </c>
      <c r="AJ1115">
        <v>10</v>
      </c>
      <c r="AK1115">
        <v>52.451000000000008</v>
      </c>
      <c r="AL1115">
        <v>7</v>
      </c>
      <c r="AM1115">
        <v>0</v>
      </c>
      <c r="AN1115">
        <v>0</v>
      </c>
      <c r="AO1115" s="30">
        <v>74.39178732500001</v>
      </c>
      <c r="AP1115" s="30">
        <v>168.50100000000003</v>
      </c>
      <c r="AQ1115" s="30">
        <v>17</v>
      </c>
      <c r="AR1115">
        <v>1309.6545662416665</v>
      </c>
      <c r="AS1115" s="20">
        <v>2966.431</v>
      </c>
      <c r="AT1115">
        <v>330</v>
      </c>
      <c r="AU1115">
        <v>6</v>
      </c>
      <c r="AV1115" t="s">
        <v>1510</v>
      </c>
    </row>
    <row r="1116" spans="1:48" hidden="1" x14ac:dyDescent="0.25">
      <c r="A1116" t="s">
        <v>765</v>
      </c>
      <c r="B1116" t="s">
        <v>238</v>
      </c>
      <c r="C1116" t="s">
        <v>238</v>
      </c>
      <c r="D1116" t="s">
        <v>766</v>
      </c>
      <c r="E1116" s="31" t="s">
        <v>767</v>
      </c>
      <c r="F1116">
        <v>2006</v>
      </c>
      <c r="G1116" t="s">
        <v>759</v>
      </c>
      <c r="H1116">
        <v>26616</v>
      </c>
      <c r="I1116">
        <v>332370</v>
      </c>
      <c r="J1116" t="s">
        <v>235</v>
      </c>
      <c r="K1116" s="26" t="s">
        <v>458</v>
      </c>
      <c r="L1116" t="b">
        <v>1</v>
      </c>
      <c r="M1116" s="20" t="s">
        <v>1118</v>
      </c>
      <c r="N1116" s="26">
        <v>254</v>
      </c>
      <c r="O1116" t="s">
        <v>375</v>
      </c>
      <c r="P1116">
        <v>70.131944399999995</v>
      </c>
      <c r="Q1116">
        <v>-143.6238889</v>
      </c>
      <c r="S1116" t="s">
        <v>21</v>
      </c>
      <c r="T1116" s="40">
        <v>0.14999999999999997</v>
      </c>
      <c r="U1116" s="40">
        <v>0.12280000000000002</v>
      </c>
      <c r="V1116">
        <v>60.96479999999999</v>
      </c>
      <c r="W1116">
        <v>406.43200000000002</v>
      </c>
      <c r="X1116">
        <v>63</v>
      </c>
      <c r="Y1116">
        <v>476.05559999999991</v>
      </c>
      <c r="Z1116">
        <v>3173.7040000000002</v>
      </c>
      <c r="AA1116">
        <v>55</v>
      </c>
      <c r="AI1116">
        <v>35.643000000000001</v>
      </c>
      <c r="AJ1116">
        <v>3</v>
      </c>
      <c r="AK1116">
        <v>100.218</v>
      </c>
      <c r="AL1116">
        <v>5</v>
      </c>
      <c r="AM1116">
        <v>201.33500000000001</v>
      </c>
      <c r="AN1116">
        <v>24</v>
      </c>
      <c r="AO1116" s="30">
        <v>20.379149999999996</v>
      </c>
      <c r="AP1116" s="30">
        <v>135.86099999999999</v>
      </c>
      <c r="AQ1116" s="30">
        <v>8</v>
      </c>
      <c r="AR1116">
        <v>557.39954999999986</v>
      </c>
      <c r="AS1116" s="20">
        <v>3917.3319999999999</v>
      </c>
      <c r="AT1116">
        <v>150</v>
      </c>
      <c r="AU1116">
        <v>6</v>
      </c>
      <c r="AV1116" t="s">
        <v>1510</v>
      </c>
    </row>
    <row r="1117" spans="1:48" hidden="1" x14ac:dyDescent="0.25">
      <c r="A1117" t="s">
        <v>722</v>
      </c>
      <c r="B1117" t="s">
        <v>66</v>
      </c>
      <c r="C1117" t="s">
        <v>66</v>
      </c>
      <c r="D1117" t="s">
        <v>720</v>
      </c>
      <c r="E1117" s="31" t="s">
        <v>721</v>
      </c>
      <c r="F1117">
        <v>2006</v>
      </c>
      <c r="G1117" t="s">
        <v>563</v>
      </c>
      <c r="H1117">
        <v>221</v>
      </c>
      <c r="I1117">
        <v>331720</v>
      </c>
      <c r="J1117" t="s">
        <v>50</v>
      </c>
      <c r="K1117" s="26" t="s">
        <v>458</v>
      </c>
      <c r="L1117" t="b">
        <v>1</v>
      </c>
      <c r="M1117" s="20" t="s">
        <v>1119</v>
      </c>
      <c r="N1117" s="26">
        <v>169</v>
      </c>
      <c r="O1117" t="s">
        <v>375</v>
      </c>
      <c r="P1117">
        <v>61.537222200000002</v>
      </c>
      <c r="Q1117">
        <v>-160.3052778</v>
      </c>
      <c r="S1117" t="s">
        <v>21</v>
      </c>
      <c r="T1117" s="40">
        <v>0.46070000000000005</v>
      </c>
      <c r="U1117" s="40">
        <v>0.21198333333333338</v>
      </c>
      <c r="V1117">
        <v>157.99107590000003</v>
      </c>
      <c r="W1117">
        <v>342.93700000000001</v>
      </c>
      <c r="X1117">
        <v>81</v>
      </c>
      <c r="Y1117">
        <v>91.940977599999997</v>
      </c>
      <c r="Z1117">
        <v>199.56799999999998</v>
      </c>
      <c r="AA1117">
        <v>10</v>
      </c>
      <c r="AI1117">
        <v>82.479000000000013</v>
      </c>
      <c r="AJ1117">
        <v>12</v>
      </c>
      <c r="AK1117">
        <v>23.745000000000005</v>
      </c>
      <c r="AL1117">
        <v>4</v>
      </c>
      <c r="AM1117">
        <v>0</v>
      </c>
      <c r="AN1117">
        <v>0</v>
      </c>
      <c r="AO1117" s="30">
        <v>48.937396800000016</v>
      </c>
      <c r="AP1117" s="30">
        <v>106.22400000000002</v>
      </c>
      <c r="AQ1117" s="30">
        <v>16</v>
      </c>
      <c r="AR1117">
        <v>298.86945030000004</v>
      </c>
      <c r="AS1117" s="20">
        <v>648.72900000000016</v>
      </c>
      <c r="AT1117">
        <v>104</v>
      </c>
      <c r="AU1117">
        <v>12</v>
      </c>
      <c r="AV1117" t="s">
        <v>1510</v>
      </c>
    </row>
    <row r="1118" spans="1:48" hidden="1" x14ac:dyDescent="0.25">
      <c r="A1118" t="s">
        <v>610</v>
      </c>
      <c r="B1118" t="s">
        <v>67</v>
      </c>
      <c r="C1118" t="s">
        <v>67</v>
      </c>
      <c r="D1118" t="s">
        <v>611</v>
      </c>
      <c r="E1118" s="31" t="s">
        <v>612</v>
      </c>
      <c r="F1118">
        <v>2006</v>
      </c>
      <c r="G1118" t="s">
        <v>563</v>
      </c>
      <c r="H1118">
        <v>221</v>
      </c>
      <c r="I1118">
        <v>331380</v>
      </c>
      <c r="J1118" t="s">
        <v>50</v>
      </c>
      <c r="K1118" s="26" t="s">
        <v>458</v>
      </c>
      <c r="L1118" t="b">
        <v>1</v>
      </c>
      <c r="M1118" s="20" t="s">
        <v>1119</v>
      </c>
      <c r="N1118" s="26">
        <v>169</v>
      </c>
      <c r="O1118" t="s">
        <v>375</v>
      </c>
      <c r="P1118">
        <v>64.327222199999994</v>
      </c>
      <c r="Q1118">
        <v>-158.72194440000001</v>
      </c>
      <c r="S1118" t="s">
        <v>21</v>
      </c>
      <c r="T1118" s="40">
        <v>0.4859</v>
      </c>
      <c r="U1118" s="40">
        <v>0.21485000000000001</v>
      </c>
      <c r="V1118">
        <v>155.29121050000001</v>
      </c>
      <c r="W1118">
        <v>319.59500000000003</v>
      </c>
      <c r="X1118">
        <v>96</v>
      </c>
      <c r="Y1118">
        <v>116.45419530000001</v>
      </c>
      <c r="Z1118">
        <v>239.66700000000003</v>
      </c>
      <c r="AA1118">
        <v>12</v>
      </c>
      <c r="AI1118">
        <v>65.491000000000014</v>
      </c>
      <c r="AJ1118">
        <v>11</v>
      </c>
      <c r="AK1118">
        <v>41.746000000000002</v>
      </c>
      <c r="AL1118">
        <v>5</v>
      </c>
      <c r="AM1118">
        <v>0</v>
      </c>
      <c r="AN1118">
        <v>0</v>
      </c>
      <c r="AO1118" s="30">
        <v>52.106458300000014</v>
      </c>
      <c r="AP1118" s="30">
        <v>107.23700000000002</v>
      </c>
      <c r="AQ1118" s="30">
        <v>16</v>
      </c>
      <c r="AR1118">
        <v>323.85186410000006</v>
      </c>
      <c r="AS1118" s="20">
        <v>666.49900000000002</v>
      </c>
      <c r="AT1118">
        <v>123</v>
      </c>
      <c r="AU1118">
        <v>6</v>
      </c>
      <c r="AV1118" t="s">
        <v>1510</v>
      </c>
    </row>
    <row r="1119" spans="1:48" hidden="1" x14ac:dyDescent="0.25">
      <c r="A1119" t="s">
        <v>1047</v>
      </c>
      <c r="B1119" t="s">
        <v>105</v>
      </c>
      <c r="C1119" t="s">
        <v>105</v>
      </c>
      <c r="D1119" t="s">
        <v>1049</v>
      </c>
      <c r="E1119" s="31" t="s">
        <v>1050</v>
      </c>
      <c r="F1119">
        <v>2006</v>
      </c>
      <c r="G1119" t="s">
        <v>1048</v>
      </c>
      <c r="H1119" t="s">
        <v>582</v>
      </c>
      <c r="I1119">
        <v>331740</v>
      </c>
      <c r="J1119" t="s">
        <v>104</v>
      </c>
      <c r="K1119" s="26" t="s">
        <v>458</v>
      </c>
      <c r="L1119" t="b">
        <v>1</v>
      </c>
      <c r="M1119" s="20" t="s">
        <v>1116</v>
      </c>
      <c r="N1119" s="26">
        <v>683</v>
      </c>
      <c r="O1119" t="s">
        <v>375</v>
      </c>
      <c r="P1119">
        <v>57.5719444</v>
      </c>
      <c r="Q1119">
        <v>-154.4555556</v>
      </c>
      <c r="S1119" t="s">
        <v>21</v>
      </c>
      <c r="T1119" s="40">
        <v>0.58916666666666651</v>
      </c>
      <c r="U1119" s="40">
        <v>0.2293833333333333</v>
      </c>
      <c r="V1119">
        <v>39.361046666666653</v>
      </c>
      <c r="W1119">
        <v>66.807999999999993</v>
      </c>
      <c r="X1119">
        <v>15</v>
      </c>
      <c r="Y1119">
        <v>60.67532916666665</v>
      </c>
      <c r="Z1119">
        <v>102.985</v>
      </c>
      <c r="AA1119">
        <v>10</v>
      </c>
      <c r="AI1119">
        <v>13.898000000000001</v>
      </c>
      <c r="AJ1119">
        <v>5</v>
      </c>
      <c r="AK1119">
        <v>7.9000000000000001E-2</v>
      </c>
      <c r="AL1119">
        <v>1</v>
      </c>
      <c r="AM1119">
        <v>2.6459999999999999</v>
      </c>
      <c r="AN1119">
        <v>3</v>
      </c>
      <c r="AO1119" s="30">
        <v>8.2347824999999997</v>
      </c>
      <c r="AP1119" s="30">
        <v>13.977000000000002</v>
      </c>
      <c r="AQ1119" s="30">
        <v>6</v>
      </c>
      <c r="AR1119">
        <v>108.2711583333333</v>
      </c>
      <c r="AS1119" s="20">
        <v>186.416</v>
      </c>
      <c r="AT1119">
        <v>31</v>
      </c>
      <c r="AU1119">
        <v>12</v>
      </c>
      <c r="AV1119" t="s">
        <v>1510</v>
      </c>
    </row>
    <row r="1120" spans="1:48" hidden="1" x14ac:dyDescent="0.25">
      <c r="A1120" t="s">
        <v>616</v>
      </c>
      <c r="B1120" t="s">
        <v>68</v>
      </c>
      <c r="C1120" t="s">
        <v>68</v>
      </c>
      <c r="D1120" t="s">
        <v>614</v>
      </c>
      <c r="E1120" s="31" t="s">
        <v>615</v>
      </c>
      <c r="F1120">
        <v>2006</v>
      </c>
      <c r="G1120" t="s">
        <v>563</v>
      </c>
      <c r="H1120">
        <v>221</v>
      </c>
      <c r="I1120">
        <v>331390</v>
      </c>
      <c r="J1120" t="s">
        <v>50</v>
      </c>
      <c r="K1120" s="26" t="s">
        <v>458</v>
      </c>
      <c r="L1120" t="b">
        <v>1</v>
      </c>
      <c r="M1120" s="20" t="s">
        <v>1119</v>
      </c>
      <c r="N1120" s="26">
        <v>169</v>
      </c>
      <c r="O1120" t="s">
        <v>375</v>
      </c>
      <c r="P1120">
        <v>60.895555600000002</v>
      </c>
      <c r="Q1120">
        <v>-162.5180556</v>
      </c>
      <c r="S1120" t="s">
        <v>21</v>
      </c>
      <c r="T1120" s="40">
        <v>0.47430000000000011</v>
      </c>
      <c r="U1120" s="40">
        <v>0.21353333333333327</v>
      </c>
      <c r="V1120">
        <v>276.27785280000006</v>
      </c>
      <c r="W1120">
        <v>582.49599999999998</v>
      </c>
      <c r="X1120">
        <v>131</v>
      </c>
      <c r="Y1120">
        <v>301.94839170000006</v>
      </c>
      <c r="Z1120">
        <v>636.61900000000003</v>
      </c>
      <c r="AA1120">
        <v>21</v>
      </c>
      <c r="AI1120">
        <v>119.12999999999997</v>
      </c>
      <c r="AJ1120">
        <v>9</v>
      </c>
      <c r="AK1120">
        <v>22.224</v>
      </c>
      <c r="AL1120">
        <v>3</v>
      </c>
      <c r="AM1120">
        <v>0</v>
      </c>
      <c r="AN1120">
        <v>0</v>
      </c>
      <c r="AO1120" s="30">
        <v>67.044202200000001</v>
      </c>
      <c r="AP1120" s="30">
        <v>141.35399999999996</v>
      </c>
      <c r="AQ1120" s="30">
        <v>12</v>
      </c>
      <c r="AR1120">
        <v>645.27044670000009</v>
      </c>
      <c r="AS1120" s="20">
        <v>1360.4690000000001</v>
      </c>
      <c r="AT1120">
        <v>164</v>
      </c>
      <c r="AU1120">
        <v>12</v>
      </c>
      <c r="AV1120" t="s">
        <v>1510</v>
      </c>
    </row>
    <row r="1121" spans="1:48" hidden="1" x14ac:dyDescent="0.25">
      <c r="A1121" t="s">
        <v>618</v>
      </c>
      <c r="B1121" t="s">
        <v>69</v>
      </c>
      <c r="C1121" t="s">
        <v>69</v>
      </c>
      <c r="D1121" t="s">
        <v>619</v>
      </c>
      <c r="E1121" s="31" t="s">
        <v>620</v>
      </c>
      <c r="F1121">
        <v>2006</v>
      </c>
      <c r="G1121" t="s">
        <v>563</v>
      </c>
      <c r="H1121">
        <v>221</v>
      </c>
      <c r="I1121">
        <v>331400</v>
      </c>
      <c r="J1121" t="s">
        <v>50</v>
      </c>
      <c r="K1121" s="26" t="s">
        <v>458</v>
      </c>
      <c r="L1121" t="b">
        <v>1</v>
      </c>
      <c r="M1121" s="20" t="s">
        <v>1119</v>
      </c>
      <c r="N1121" s="26">
        <v>169</v>
      </c>
      <c r="O1121" t="s">
        <v>375</v>
      </c>
      <c r="P1121">
        <v>66.974999999999994</v>
      </c>
      <c r="Q1121">
        <v>-160.42277780000001</v>
      </c>
      <c r="S1121" t="s">
        <v>21</v>
      </c>
      <c r="T1121" s="40">
        <v>0.51590000000000014</v>
      </c>
      <c r="U1121" s="40">
        <v>0.21819166666666664</v>
      </c>
      <c r="V1121">
        <v>303.63088140000008</v>
      </c>
      <c r="W1121">
        <v>588.54600000000005</v>
      </c>
      <c r="X1121">
        <v>134</v>
      </c>
      <c r="Y1121">
        <v>326.76693280000006</v>
      </c>
      <c r="Z1121">
        <v>633.39199999999994</v>
      </c>
      <c r="AA1121">
        <v>12</v>
      </c>
      <c r="AI1121">
        <v>167.27999999999997</v>
      </c>
      <c r="AJ1121">
        <v>14</v>
      </c>
      <c r="AK1121">
        <v>16.307000000000002</v>
      </c>
      <c r="AL1121">
        <v>3</v>
      </c>
      <c r="AM1121">
        <v>0</v>
      </c>
      <c r="AN1121">
        <v>0</v>
      </c>
      <c r="AO1121" s="30">
        <v>94.712533300000018</v>
      </c>
      <c r="AP1121" s="30">
        <v>183.58699999999999</v>
      </c>
      <c r="AQ1121" s="30">
        <v>17</v>
      </c>
      <c r="AR1121">
        <v>725.11034750000022</v>
      </c>
      <c r="AS1121" s="20">
        <v>1405.5250000000001</v>
      </c>
      <c r="AT1121">
        <v>160</v>
      </c>
      <c r="AU1121">
        <v>12</v>
      </c>
      <c r="AV1121" t="s">
        <v>1510</v>
      </c>
    </row>
    <row r="1122" spans="1:48" hidden="1" x14ac:dyDescent="0.25">
      <c r="A1122" t="s">
        <v>801</v>
      </c>
      <c r="B1122" t="s">
        <v>182</v>
      </c>
      <c r="C1122" t="s">
        <v>182</v>
      </c>
      <c r="D1122" t="s">
        <v>803</v>
      </c>
      <c r="E1122" s="31" t="s">
        <v>804</v>
      </c>
      <c r="F1122">
        <v>2006</v>
      </c>
      <c r="G1122" t="s">
        <v>802</v>
      </c>
      <c r="H1122">
        <v>9897</v>
      </c>
      <c r="I1122">
        <v>332070</v>
      </c>
      <c r="J1122" t="s">
        <v>181</v>
      </c>
      <c r="K1122" s="26" t="s">
        <v>458</v>
      </c>
      <c r="L1122" t="b">
        <v>1</v>
      </c>
      <c r="M1122" s="20" t="s">
        <v>1118</v>
      </c>
      <c r="N1122" s="26">
        <v>289</v>
      </c>
      <c r="O1122" t="s">
        <v>375</v>
      </c>
      <c r="P1122">
        <v>55.061666700000004</v>
      </c>
      <c r="Q1122">
        <v>-162.31027779999999</v>
      </c>
      <c r="S1122" t="s">
        <v>21</v>
      </c>
      <c r="T1122" s="40">
        <v>0.19999999999999998</v>
      </c>
      <c r="U1122" s="40">
        <v>0.1306333333333333</v>
      </c>
      <c r="V1122">
        <v>165.19259999999997</v>
      </c>
      <c r="W1122">
        <v>825.96299999999997</v>
      </c>
      <c r="X1122">
        <v>184</v>
      </c>
      <c r="Y1122">
        <v>277.61099999999999</v>
      </c>
      <c r="Z1122">
        <v>1388.0550000000001</v>
      </c>
      <c r="AA1122">
        <v>58</v>
      </c>
      <c r="AI1122">
        <v>592.39599999999996</v>
      </c>
      <c r="AJ1122">
        <v>28</v>
      </c>
      <c r="AK1122">
        <v>41.189000000000007</v>
      </c>
      <c r="AL1122">
        <v>1</v>
      </c>
      <c r="AM1122">
        <v>198.87399999999997</v>
      </c>
      <c r="AN1122">
        <v>22</v>
      </c>
      <c r="AO1122" s="30">
        <v>126.71699999999997</v>
      </c>
      <c r="AP1122" s="30">
        <v>633.58499999999992</v>
      </c>
      <c r="AQ1122" s="30">
        <v>29</v>
      </c>
      <c r="AR1122">
        <v>569.52059999999994</v>
      </c>
      <c r="AS1122" s="20">
        <v>3046.4769999999994</v>
      </c>
      <c r="AT1122">
        <v>293</v>
      </c>
      <c r="AU1122">
        <v>12</v>
      </c>
      <c r="AV1122" t="s">
        <v>1510</v>
      </c>
    </row>
    <row r="1123" spans="1:48" hidden="1" x14ac:dyDescent="0.25">
      <c r="A1123" t="s">
        <v>983</v>
      </c>
      <c r="B1123" t="s">
        <v>184</v>
      </c>
      <c r="C1123" t="s">
        <v>184</v>
      </c>
      <c r="D1123" t="s">
        <v>985</v>
      </c>
      <c r="E1123" s="31" t="s">
        <v>986</v>
      </c>
      <c r="F1123">
        <v>2006</v>
      </c>
      <c r="G1123" t="s">
        <v>984</v>
      </c>
      <c r="H1123" t="s">
        <v>582</v>
      </c>
      <c r="I1123">
        <v>332080</v>
      </c>
      <c r="J1123" t="s">
        <v>183</v>
      </c>
      <c r="K1123" s="26" t="s">
        <v>458</v>
      </c>
      <c r="L1123" t="b">
        <v>1</v>
      </c>
      <c r="M1123" s="20" t="s">
        <v>1116</v>
      </c>
      <c r="N1123" s="26">
        <v>446</v>
      </c>
      <c r="O1123" t="s">
        <v>375</v>
      </c>
      <c r="P1123">
        <v>59.938888900000002</v>
      </c>
      <c r="Q1123">
        <v>-164.04138889999999</v>
      </c>
      <c r="S1123" t="s">
        <v>21</v>
      </c>
      <c r="T1123" s="40">
        <v>0.39389999999999997</v>
      </c>
      <c r="U1123" s="40">
        <v>0.16842500000000002</v>
      </c>
      <c r="V1123">
        <v>325.40748629999996</v>
      </c>
      <c r="W1123">
        <v>826.11699999999996</v>
      </c>
      <c r="X1123">
        <v>163</v>
      </c>
      <c r="Y1123">
        <v>154.0554717</v>
      </c>
      <c r="Z1123">
        <v>391.10300000000001</v>
      </c>
      <c r="AA1123">
        <v>24</v>
      </c>
      <c r="AI1123">
        <v>197.19300000000001</v>
      </c>
      <c r="AJ1123">
        <v>7</v>
      </c>
      <c r="AK1123">
        <v>126.34400000000001</v>
      </c>
      <c r="AL1123">
        <v>10</v>
      </c>
      <c r="AM1123">
        <v>19.835999999999995</v>
      </c>
      <c r="AN1123">
        <v>53</v>
      </c>
      <c r="AO1123" s="30">
        <v>127.4412243</v>
      </c>
      <c r="AP1123" s="30">
        <v>323.53700000000003</v>
      </c>
      <c r="AQ1123" s="30">
        <v>17</v>
      </c>
      <c r="AR1123">
        <v>606.9041823</v>
      </c>
      <c r="AS1123" s="20">
        <v>1560.5929999999998</v>
      </c>
      <c r="AT1123">
        <v>252</v>
      </c>
      <c r="AU1123">
        <v>12</v>
      </c>
      <c r="AV1123" t="s">
        <v>1510</v>
      </c>
    </row>
    <row r="1124" spans="1:48" hidden="1" x14ac:dyDescent="0.25">
      <c r="A1124" t="s">
        <v>621</v>
      </c>
      <c r="B1124" t="s">
        <v>70</v>
      </c>
      <c r="C1124" t="s">
        <v>70</v>
      </c>
      <c r="D1124" t="s">
        <v>622</v>
      </c>
      <c r="E1124" s="31" t="s">
        <v>623</v>
      </c>
      <c r="F1124">
        <v>2006</v>
      </c>
      <c r="G1124" t="s">
        <v>563</v>
      </c>
      <c r="H1124">
        <v>221</v>
      </c>
      <c r="I1124">
        <v>331410</v>
      </c>
      <c r="J1124" t="s">
        <v>50</v>
      </c>
      <c r="K1124" s="26" t="s">
        <v>458</v>
      </c>
      <c r="L1124" t="b">
        <v>1</v>
      </c>
      <c r="M1124" s="20" t="s">
        <v>1119</v>
      </c>
      <c r="N1124" s="26">
        <v>169</v>
      </c>
      <c r="O1124" t="s">
        <v>375</v>
      </c>
      <c r="P1124">
        <v>67.726944399999994</v>
      </c>
      <c r="Q1124">
        <v>-164.53333330000001</v>
      </c>
      <c r="S1124" t="s">
        <v>21</v>
      </c>
      <c r="T1124" s="40">
        <v>0.51910000000000001</v>
      </c>
      <c r="U1124" s="40">
        <v>0.21849166666666664</v>
      </c>
      <c r="V1124">
        <v>241.33270460000003</v>
      </c>
      <c r="W1124">
        <v>464.90600000000006</v>
      </c>
      <c r="X1124">
        <v>91</v>
      </c>
      <c r="Y1124">
        <v>291.10193620000001</v>
      </c>
      <c r="Z1124">
        <v>560.78200000000004</v>
      </c>
      <c r="AA1124">
        <v>8</v>
      </c>
      <c r="AI1124">
        <v>107.285</v>
      </c>
      <c r="AJ1124">
        <v>7</v>
      </c>
      <c r="AK1124">
        <v>66.674999999999997</v>
      </c>
      <c r="AL1124">
        <v>6</v>
      </c>
      <c r="AM1124">
        <v>0</v>
      </c>
      <c r="AN1124">
        <v>0</v>
      </c>
      <c r="AO1124" s="30">
        <v>90.302635999999993</v>
      </c>
      <c r="AP1124" s="30">
        <v>173.95999999999998</v>
      </c>
      <c r="AQ1124" s="30">
        <v>13</v>
      </c>
      <c r="AR1124">
        <v>622.73727680000002</v>
      </c>
      <c r="AS1124" s="20">
        <v>1199.6480000000001</v>
      </c>
      <c r="AT1124">
        <v>110</v>
      </c>
      <c r="AU1124">
        <v>12</v>
      </c>
      <c r="AV1124" t="s">
        <v>1510</v>
      </c>
    </row>
    <row r="1125" spans="1:48" hidden="1" x14ac:dyDescent="0.25">
      <c r="A1125" t="s">
        <v>429</v>
      </c>
      <c r="B1125" t="s">
        <v>41</v>
      </c>
      <c r="C1125" t="s">
        <v>41</v>
      </c>
      <c r="D1125" t="s">
        <v>426</v>
      </c>
      <c r="E1125" s="31" t="s">
        <v>422</v>
      </c>
      <c r="F1125">
        <v>2006</v>
      </c>
      <c r="G1125" t="s">
        <v>380</v>
      </c>
      <c r="H1125">
        <v>219</v>
      </c>
      <c r="I1125">
        <v>331155</v>
      </c>
      <c r="J1125" t="s">
        <v>30</v>
      </c>
      <c r="K1125" s="26" t="s">
        <v>374</v>
      </c>
      <c r="L1125" t="b">
        <v>1</v>
      </c>
      <c r="M1125" s="20" t="s">
        <v>1116</v>
      </c>
      <c r="N1125" s="26">
        <v>2</v>
      </c>
      <c r="O1125" t="s">
        <v>375</v>
      </c>
      <c r="P1125">
        <v>55.552222200000003</v>
      </c>
      <c r="Q1125">
        <v>-133.09583330000001</v>
      </c>
      <c r="S1125" t="s">
        <v>21</v>
      </c>
      <c r="T1125" s="40">
        <v>0.20188333333333333</v>
      </c>
      <c r="U1125" s="40">
        <v>0.1439</v>
      </c>
      <c r="V1125">
        <v>406.24639965</v>
      </c>
      <c r="W1125">
        <v>2012.2830000000001</v>
      </c>
      <c r="X1125">
        <v>327</v>
      </c>
      <c r="Y1125">
        <v>1206.0998890999999</v>
      </c>
      <c r="Z1125">
        <v>5974.2420000000002</v>
      </c>
      <c r="AA1125">
        <v>109</v>
      </c>
      <c r="AI1125">
        <v>303.64400000000001</v>
      </c>
      <c r="AJ1125">
        <v>21</v>
      </c>
      <c r="AK1125">
        <v>531.30200000000002</v>
      </c>
      <c r="AL1125">
        <v>16</v>
      </c>
      <c r="AM1125">
        <v>0</v>
      </c>
      <c r="AN1125">
        <v>0</v>
      </c>
      <c r="AO1125" s="30">
        <v>168.56168163333334</v>
      </c>
      <c r="AP1125" s="30">
        <v>834.94600000000003</v>
      </c>
      <c r="AQ1125" s="30">
        <v>37</v>
      </c>
      <c r="AR1125">
        <v>1780.9079703833333</v>
      </c>
      <c r="AS1125" s="20">
        <v>8821.4709999999995</v>
      </c>
      <c r="AT1125">
        <v>471</v>
      </c>
      <c r="AU1125">
        <v>12</v>
      </c>
      <c r="AV1125" t="s">
        <v>1510</v>
      </c>
    </row>
    <row r="1126" spans="1:48" hidden="1" x14ac:dyDescent="0.25">
      <c r="A1126" t="s">
        <v>747</v>
      </c>
      <c r="B1126" t="s">
        <v>176</v>
      </c>
      <c r="C1126" t="s">
        <v>176</v>
      </c>
      <c r="D1126" t="s">
        <v>399</v>
      </c>
      <c r="E1126" s="31" t="s">
        <v>400</v>
      </c>
      <c r="F1126">
        <v>2006</v>
      </c>
      <c r="G1126" t="s">
        <v>743</v>
      </c>
      <c r="H1126">
        <v>18963</v>
      </c>
      <c r="I1126">
        <v>332700</v>
      </c>
      <c r="J1126" t="s">
        <v>171</v>
      </c>
      <c r="K1126" s="26" t="s">
        <v>458</v>
      </c>
      <c r="L1126" t="b">
        <v>1</v>
      </c>
      <c r="M1126" s="20" t="s">
        <v>1119</v>
      </c>
      <c r="N1126" s="26">
        <v>240</v>
      </c>
      <c r="O1126" t="s">
        <v>375</v>
      </c>
      <c r="P1126">
        <v>59.403888899999998</v>
      </c>
      <c r="Q1126">
        <v>-135.88444440000001</v>
      </c>
      <c r="S1126" t="s">
        <v>21</v>
      </c>
      <c r="T1126" s="40">
        <v>0.44149166666666667</v>
      </c>
      <c r="U1126" s="40">
        <v>0.16992500000000008</v>
      </c>
      <c r="V1126">
        <v>109.03387244166669</v>
      </c>
      <c r="W1126">
        <v>246.96700000000004</v>
      </c>
      <c r="X1126">
        <v>50</v>
      </c>
      <c r="Y1126">
        <v>34.95863464166667</v>
      </c>
      <c r="Z1126">
        <v>79.183000000000007</v>
      </c>
      <c r="AA1126">
        <v>6</v>
      </c>
      <c r="AI1126">
        <v>35.180999999999997</v>
      </c>
      <c r="AJ1126">
        <v>6</v>
      </c>
      <c r="AK1126">
        <v>0</v>
      </c>
      <c r="AL1126">
        <v>0</v>
      </c>
      <c r="AM1126">
        <v>0</v>
      </c>
      <c r="AN1126">
        <v>0</v>
      </c>
      <c r="AO1126" s="30">
        <v>15.532118324999999</v>
      </c>
      <c r="AP1126" s="30">
        <v>35.180999999999997</v>
      </c>
      <c r="AQ1126" s="30">
        <v>6</v>
      </c>
      <c r="AR1126">
        <v>159.52462540833335</v>
      </c>
      <c r="AS1126" s="20">
        <v>361.33100000000002</v>
      </c>
      <c r="AT1126">
        <v>62</v>
      </c>
      <c r="AU1126">
        <v>6</v>
      </c>
      <c r="AV1126" t="s">
        <v>1510</v>
      </c>
    </row>
    <row r="1127" spans="1:48" hidden="1" x14ac:dyDescent="0.25">
      <c r="A1127" t="s">
        <v>704</v>
      </c>
      <c r="B1127" t="s">
        <v>186</v>
      </c>
      <c r="C1127" t="s">
        <v>186</v>
      </c>
      <c r="D1127" t="s">
        <v>702</v>
      </c>
      <c r="E1127" s="31" t="s">
        <v>703</v>
      </c>
      <c r="F1127">
        <v>2006</v>
      </c>
      <c r="G1127" t="s">
        <v>941</v>
      </c>
      <c r="H1127" t="s">
        <v>582</v>
      </c>
      <c r="I1127">
        <v>332090</v>
      </c>
      <c r="J1127" t="s">
        <v>185</v>
      </c>
      <c r="K1127" s="26" t="s">
        <v>458</v>
      </c>
      <c r="L1127" t="b">
        <v>1</v>
      </c>
      <c r="M1127" s="20" t="s">
        <v>1119</v>
      </c>
      <c r="N1127" s="26">
        <v>407</v>
      </c>
      <c r="O1127" t="s">
        <v>489</v>
      </c>
      <c r="P1127">
        <v>66.907222200000007</v>
      </c>
      <c r="Q1127">
        <v>-156.8811111</v>
      </c>
      <c r="S1127" t="s">
        <v>21</v>
      </c>
      <c r="T1127" s="40">
        <v>0.53000000000000014</v>
      </c>
      <c r="U1127" s="40">
        <v>0.33191666666666669</v>
      </c>
      <c r="V1127">
        <v>83.082800000000034</v>
      </c>
      <c r="W1127">
        <v>156.76000000000002</v>
      </c>
      <c r="X1127">
        <v>37</v>
      </c>
      <c r="Y1127">
        <v>54.459090000000018</v>
      </c>
      <c r="Z1127">
        <v>102.753</v>
      </c>
      <c r="AA1127">
        <v>17</v>
      </c>
      <c r="AI1127">
        <v>182.07700000000003</v>
      </c>
      <c r="AJ1127">
        <v>7</v>
      </c>
      <c r="AK1127">
        <v>20.805000000000003</v>
      </c>
      <c r="AL1127">
        <v>2</v>
      </c>
      <c r="AM1127">
        <v>0</v>
      </c>
      <c r="AN1127">
        <v>0</v>
      </c>
      <c r="AO1127" s="30">
        <v>107.52746000000005</v>
      </c>
      <c r="AP1127" s="30">
        <v>202.88200000000003</v>
      </c>
      <c r="AQ1127" s="30">
        <v>9</v>
      </c>
      <c r="AR1127">
        <v>245.0693500000001</v>
      </c>
      <c r="AS1127" s="20">
        <v>462.3950000000001</v>
      </c>
      <c r="AT1127">
        <v>60</v>
      </c>
      <c r="AU1127">
        <v>12</v>
      </c>
      <c r="AV1127" t="s">
        <v>1510</v>
      </c>
    </row>
    <row r="1128" spans="1:48" hidden="1" x14ac:dyDescent="0.25">
      <c r="A1128" t="s">
        <v>1019</v>
      </c>
      <c r="B1128" t="s">
        <v>191</v>
      </c>
      <c r="C1128" t="s">
        <v>191</v>
      </c>
      <c r="D1128" t="s">
        <v>1021</v>
      </c>
      <c r="E1128" s="31" t="s">
        <v>1022</v>
      </c>
      <c r="F1128">
        <v>2006</v>
      </c>
      <c r="G1128" t="s">
        <v>1020</v>
      </c>
      <c r="H1128">
        <v>10455</v>
      </c>
      <c r="I1128">
        <v>332100</v>
      </c>
      <c r="J1128" t="s">
        <v>190</v>
      </c>
      <c r="K1128" s="26" t="s">
        <v>458</v>
      </c>
      <c r="L1128" t="b">
        <v>1</v>
      </c>
      <c r="M1128" s="20" t="s">
        <v>1118</v>
      </c>
      <c r="N1128" s="26">
        <v>660</v>
      </c>
      <c r="O1128" t="s">
        <v>375</v>
      </c>
      <c r="P1128">
        <v>59.439444399999999</v>
      </c>
      <c r="Q1128">
        <v>-154.77611110000001</v>
      </c>
      <c r="S1128" t="s">
        <v>21</v>
      </c>
      <c r="T1128" s="40">
        <v>0.59999999999999987</v>
      </c>
      <c r="U1128" s="40">
        <v>0.2511166666666666</v>
      </c>
      <c r="V1128">
        <v>103.48979999999997</v>
      </c>
      <c r="W1128">
        <v>172.483</v>
      </c>
      <c r="X1128">
        <v>51</v>
      </c>
      <c r="Y1128">
        <v>37.799399999999984</v>
      </c>
      <c r="Z1128">
        <v>62.998999999999988</v>
      </c>
      <c r="AA1128">
        <v>8</v>
      </c>
      <c r="AI1128">
        <v>62.572999999999993</v>
      </c>
      <c r="AJ1128">
        <v>11</v>
      </c>
      <c r="AK1128">
        <v>127.273</v>
      </c>
      <c r="AL1128">
        <v>2</v>
      </c>
      <c r="AM1128">
        <v>4.2310000000000008</v>
      </c>
      <c r="AN1128">
        <v>2</v>
      </c>
      <c r="AO1128" s="30">
        <v>113.90759999999997</v>
      </c>
      <c r="AP1128" s="30">
        <v>189.846</v>
      </c>
      <c r="AQ1128" s="30">
        <v>13</v>
      </c>
      <c r="AR1128">
        <v>255.19679999999994</v>
      </c>
      <c r="AS1128" s="20">
        <v>429.55900000000003</v>
      </c>
      <c r="AT1128">
        <v>73</v>
      </c>
      <c r="AU1128">
        <v>12</v>
      </c>
      <c r="AV1128" t="s">
        <v>1510</v>
      </c>
    </row>
    <row r="1129" spans="1:48" hidden="1" x14ac:dyDescent="0.25">
      <c r="A1129" t="s">
        <v>1023</v>
      </c>
      <c r="B1129" t="s">
        <v>230</v>
      </c>
      <c r="C1129" t="s">
        <v>230</v>
      </c>
      <c r="D1129" t="s">
        <v>1025</v>
      </c>
      <c r="E1129" s="31" t="s">
        <v>1026</v>
      </c>
      <c r="F1129">
        <v>2006</v>
      </c>
      <c r="G1129" t="s">
        <v>1024</v>
      </c>
      <c r="H1129" t="s">
        <v>582</v>
      </c>
      <c r="I1129">
        <v>332110</v>
      </c>
      <c r="J1129" t="s">
        <v>229</v>
      </c>
      <c r="K1129" s="26" t="s">
        <v>458</v>
      </c>
      <c r="L1129" t="b">
        <v>1</v>
      </c>
      <c r="M1129" s="20" t="s">
        <v>1116</v>
      </c>
      <c r="N1129" s="26">
        <v>661</v>
      </c>
      <c r="O1129" t="s">
        <v>375</v>
      </c>
      <c r="P1129">
        <v>59.728611100000002</v>
      </c>
      <c r="Q1129">
        <v>-157.28444440000001</v>
      </c>
      <c r="S1129" t="s">
        <v>21</v>
      </c>
      <c r="T1129" s="40">
        <v>0.5</v>
      </c>
      <c r="U1129" s="40">
        <v>0.14684166666666673</v>
      </c>
      <c r="V1129">
        <v>94.516000000000005</v>
      </c>
      <c r="W1129">
        <v>189.03200000000001</v>
      </c>
      <c r="X1129">
        <v>68</v>
      </c>
      <c r="Y1129">
        <v>23.8005</v>
      </c>
      <c r="Z1129">
        <v>47.600999999999999</v>
      </c>
      <c r="AA1129">
        <v>7</v>
      </c>
      <c r="AI1129">
        <v>64.286000000000001</v>
      </c>
      <c r="AJ1129">
        <v>9</v>
      </c>
      <c r="AK1129">
        <v>162.11100000000002</v>
      </c>
      <c r="AL1129">
        <v>13</v>
      </c>
      <c r="AM1129">
        <v>0</v>
      </c>
      <c r="AN1129">
        <v>0</v>
      </c>
      <c r="AO1129" s="30">
        <v>113.19850000000001</v>
      </c>
      <c r="AP1129" s="30">
        <v>226.39700000000002</v>
      </c>
      <c r="AQ1129" s="30">
        <v>22</v>
      </c>
      <c r="AR1129">
        <v>231.51500000000004</v>
      </c>
      <c r="AS1129" s="20">
        <v>463.03000000000003</v>
      </c>
      <c r="AT1129">
        <v>97</v>
      </c>
      <c r="AU1129">
        <v>12</v>
      </c>
      <c r="AV1129" t="s">
        <v>1510</v>
      </c>
    </row>
    <row r="1130" spans="1:48" hidden="1" x14ac:dyDescent="0.25">
      <c r="A1130" t="s">
        <v>933</v>
      </c>
      <c r="B1130" t="s">
        <v>260</v>
      </c>
      <c r="C1130" t="s">
        <v>260</v>
      </c>
      <c r="D1130" t="s">
        <v>935</v>
      </c>
      <c r="E1130" s="31" t="s">
        <v>936</v>
      </c>
      <c r="F1130">
        <v>2006</v>
      </c>
      <c r="G1130" t="s">
        <v>934</v>
      </c>
      <c r="H1130" t="s">
        <v>582</v>
      </c>
      <c r="I1130">
        <v>332510</v>
      </c>
      <c r="J1130" t="s">
        <v>259</v>
      </c>
      <c r="K1130" s="26" t="s">
        <v>458</v>
      </c>
      <c r="L1130" t="b">
        <v>1</v>
      </c>
      <c r="M1130" s="20" t="s">
        <v>1116</v>
      </c>
      <c r="N1130" s="26">
        <v>395</v>
      </c>
      <c r="O1130" t="s">
        <v>375</v>
      </c>
      <c r="P1130">
        <v>59.953273099999997</v>
      </c>
      <c r="Q1130">
        <v>-162.8951327</v>
      </c>
      <c r="S1130" t="s">
        <v>21</v>
      </c>
      <c r="T1130" s="40">
        <v>0.42500000000000004</v>
      </c>
      <c r="U1130" s="40">
        <v>0.23003333333333334</v>
      </c>
      <c r="V1130">
        <v>191.82417500000005</v>
      </c>
      <c r="W1130">
        <v>451.35100000000006</v>
      </c>
      <c r="X1130">
        <v>92</v>
      </c>
      <c r="Y1130">
        <v>122.11865000000002</v>
      </c>
      <c r="Z1130">
        <v>287.33800000000002</v>
      </c>
      <c r="AA1130">
        <v>10</v>
      </c>
      <c r="AI1130">
        <v>76.92</v>
      </c>
      <c r="AJ1130">
        <v>4</v>
      </c>
      <c r="AK1130">
        <v>6.0610000000000008</v>
      </c>
      <c r="AL1130">
        <v>3</v>
      </c>
      <c r="AM1130">
        <v>27.033000000000001</v>
      </c>
      <c r="AN1130">
        <v>7</v>
      </c>
      <c r="AO1130" s="30">
        <v>35.266925000000008</v>
      </c>
      <c r="AP1130" s="30">
        <v>82.981000000000009</v>
      </c>
      <c r="AQ1130" s="30">
        <v>7</v>
      </c>
      <c r="AR1130">
        <v>349.2097500000001</v>
      </c>
      <c r="AS1130" s="20">
        <v>848.70300000000009</v>
      </c>
      <c r="AT1130">
        <v>116</v>
      </c>
      <c r="AU1130">
        <v>12</v>
      </c>
      <c r="AV1130" t="s">
        <v>1510</v>
      </c>
    </row>
    <row r="1131" spans="1:48" hidden="1" x14ac:dyDescent="0.25">
      <c r="A1131" t="s">
        <v>624</v>
      </c>
      <c r="B1131" t="s">
        <v>71</v>
      </c>
      <c r="C1131" t="s">
        <v>71</v>
      </c>
      <c r="D1131" t="s">
        <v>625</v>
      </c>
      <c r="E1131" s="31" t="s">
        <v>626</v>
      </c>
      <c r="F1131">
        <v>2006</v>
      </c>
      <c r="G1131" t="s">
        <v>799</v>
      </c>
      <c r="H1131">
        <v>9898</v>
      </c>
      <c r="I1131">
        <v>332120</v>
      </c>
      <c r="J1131" t="s">
        <v>800</v>
      </c>
      <c r="K1131" s="26" t="s">
        <v>458</v>
      </c>
      <c r="L1131" t="b">
        <v>1</v>
      </c>
      <c r="M1131" s="20" t="s">
        <v>1118</v>
      </c>
      <c r="N1131" s="26">
        <v>285</v>
      </c>
      <c r="O1131" t="s">
        <v>489</v>
      </c>
      <c r="P1131">
        <v>63.0341667</v>
      </c>
      <c r="Q1131">
        <v>-163.55333329999999</v>
      </c>
      <c r="S1131" t="s">
        <v>21</v>
      </c>
      <c r="T1131" s="40">
        <v>0.39999999999999997</v>
      </c>
      <c r="U1131" s="40">
        <v>0.18208333333333335</v>
      </c>
      <c r="V1131">
        <v>268.93999999999994</v>
      </c>
      <c r="W1131">
        <v>672.34999999999991</v>
      </c>
      <c r="X1131">
        <v>153</v>
      </c>
      <c r="Y1131">
        <v>205.11959999999996</v>
      </c>
      <c r="Z1131">
        <v>512.79899999999998</v>
      </c>
      <c r="AA1131">
        <v>13</v>
      </c>
      <c r="AI1131">
        <v>205.46299999999999</v>
      </c>
      <c r="AJ1131">
        <v>10</v>
      </c>
      <c r="AK1131">
        <v>50.771999999999998</v>
      </c>
      <c r="AL1131">
        <v>4</v>
      </c>
      <c r="AM1131">
        <v>25.017999999999997</v>
      </c>
      <c r="AN1131">
        <v>2</v>
      </c>
      <c r="AO1131" s="30">
        <v>102.494</v>
      </c>
      <c r="AP1131" s="30">
        <v>256.23500000000001</v>
      </c>
      <c r="AQ1131" s="30">
        <v>14</v>
      </c>
      <c r="AR1131">
        <v>576.55359999999996</v>
      </c>
      <c r="AS1131" s="20">
        <v>1466.402</v>
      </c>
      <c r="AT1131">
        <v>181</v>
      </c>
      <c r="AU1131">
        <v>3</v>
      </c>
      <c r="AV1131" t="s">
        <v>1510</v>
      </c>
    </row>
    <row r="1132" spans="1:48" hidden="1" x14ac:dyDescent="0.25">
      <c r="A1132" t="s">
        <v>468</v>
      </c>
      <c r="B1132" t="s">
        <v>193</v>
      </c>
      <c r="C1132" t="s">
        <v>193</v>
      </c>
      <c r="D1132" t="s">
        <v>470</v>
      </c>
      <c r="E1132" s="31" t="s">
        <v>471</v>
      </c>
      <c r="F1132">
        <v>2006</v>
      </c>
      <c r="G1132" t="s">
        <v>469</v>
      </c>
      <c r="H1132">
        <v>10451</v>
      </c>
      <c r="I1132">
        <v>332130</v>
      </c>
      <c r="J1132" t="s">
        <v>192</v>
      </c>
      <c r="K1132" s="26" t="s">
        <v>458</v>
      </c>
      <c r="L1132" t="b">
        <v>1</v>
      </c>
      <c r="M1132" s="20" t="s">
        <v>1118</v>
      </c>
      <c r="N1132" s="26">
        <v>17</v>
      </c>
      <c r="O1132" t="s">
        <v>375</v>
      </c>
      <c r="P1132">
        <v>66.898333300000004</v>
      </c>
      <c r="Q1132">
        <v>-162.59666669999999</v>
      </c>
      <c r="S1132" t="s">
        <v>21</v>
      </c>
      <c r="T1132" s="40">
        <v>0.32062499999999999</v>
      </c>
      <c r="U1132" s="40">
        <v>0.16369166666666665</v>
      </c>
      <c r="V1132">
        <v>2314.429318125</v>
      </c>
      <c r="W1132">
        <v>7218.4930000000004</v>
      </c>
      <c r="X1132">
        <v>975</v>
      </c>
      <c r="Y1132">
        <v>3387.0462693749996</v>
      </c>
      <c r="Z1132">
        <v>10563.886999999999</v>
      </c>
      <c r="AA1132">
        <v>107</v>
      </c>
      <c r="AI1132">
        <v>1949.799</v>
      </c>
      <c r="AJ1132">
        <v>29</v>
      </c>
      <c r="AK1132">
        <v>1295.886</v>
      </c>
      <c r="AL1132">
        <v>64</v>
      </c>
      <c r="AM1132">
        <v>0</v>
      </c>
      <c r="AN1132">
        <v>0</v>
      </c>
      <c r="AO1132" s="30">
        <v>1040.647753125</v>
      </c>
      <c r="AP1132" s="30">
        <v>3245.6849999999999</v>
      </c>
      <c r="AQ1132" s="30">
        <v>93</v>
      </c>
      <c r="AR1132">
        <v>6742.1233406249994</v>
      </c>
      <c r="AS1132" s="20">
        <v>21028.064999999999</v>
      </c>
      <c r="AT1132">
        <v>1175</v>
      </c>
      <c r="AU1132">
        <v>12</v>
      </c>
      <c r="AV1132" t="s">
        <v>1510</v>
      </c>
    </row>
    <row r="1133" spans="1:48" hidden="1" x14ac:dyDescent="0.25">
      <c r="A1133" t="s">
        <v>734</v>
      </c>
      <c r="B1133" t="s">
        <v>1123</v>
      </c>
      <c r="C1133" t="s">
        <v>367</v>
      </c>
      <c r="D1133" t="s">
        <v>368</v>
      </c>
      <c r="E1133" s="31" t="s">
        <v>369</v>
      </c>
      <c r="F1133">
        <v>2007</v>
      </c>
      <c r="G1133" t="s">
        <v>735</v>
      </c>
      <c r="H1133">
        <v>19277</v>
      </c>
      <c r="J1133" t="s">
        <v>736</v>
      </c>
      <c r="K1133" s="26" t="s">
        <v>374</v>
      </c>
      <c r="L1133" t="b">
        <v>1</v>
      </c>
      <c r="M1133" s="20" t="s">
        <v>1116</v>
      </c>
      <c r="N1133" s="26">
        <v>227</v>
      </c>
      <c r="O1133" t="s">
        <v>375</v>
      </c>
      <c r="P1133">
        <v>70.205555599999997</v>
      </c>
      <c r="Q1133">
        <v>-148.51166670000001</v>
      </c>
      <c r="R1133" t="s">
        <v>370</v>
      </c>
      <c r="S1133" t="s">
        <v>371</v>
      </c>
      <c r="V1133">
        <v>0</v>
      </c>
      <c r="W1133">
        <v>0</v>
      </c>
      <c r="X1133">
        <v>0</v>
      </c>
      <c r="Y1133">
        <v>5758</v>
      </c>
      <c r="Z1133">
        <v>39149</v>
      </c>
      <c r="AA1133">
        <v>66</v>
      </c>
      <c r="AB1133">
        <v>0</v>
      </c>
      <c r="AC1133">
        <v>0</v>
      </c>
      <c r="AD1133">
        <v>0</v>
      </c>
      <c r="AE1133">
        <v>0</v>
      </c>
      <c r="AF1133">
        <v>0</v>
      </c>
      <c r="AG1133">
        <v>0</v>
      </c>
      <c r="AO1133" s="30">
        <v>0</v>
      </c>
      <c r="AP1133" s="30">
        <v>0</v>
      </c>
      <c r="AQ1133" s="30">
        <v>0</v>
      </c>
      <c r="AR1133">
        <v>5758</v>
      </c>
      <c r="AS1133" s="20">
        <v>39149</v>
      </c>
      <c r="AT1133">
        <v>66</v>
      </c>
      <c r="AU1133">
        <v>12</v>
      </c>
      <c r="AV1133" t="s">
        <v>1131</v>
      </c>
    </row>
    <row r="1134" spans="1:48" hidden="1" x14ac:dyDescent="0.25">
      <c r="A1134" t="s">
        <v>521</v>
      </c>
      <c r="B1134" t="s">
        <v>1120</v>
      </c>
      <c r="C1134" t="s">
        <v>524</v>
      </c>
      <c r="D1134" t="s">
        <v>525</v>
      </c>
      <c r="E1134" s="31" t="s">
        <v>526</v>
      </c>
      <c r="F1134">
        <v>2007</v>
      </c>
      <c r="G1134" t="s">
        <v>522</v>
      </c>
      <c r="H1134">
        <v>26754</v>
      </c>
      <c r="J1134" t="s">
        <v>523</v>
      </c>
      <c r="K1134" s="26">
        <v>0</v>
      </c>
      <c r="L1134" t="b">
        <v>1</v>
      </c>
      <c r="M1134" s="20" t="s">
        <v>1118</v>
      </c>
      <c r="N1134" s="26">
        <v>91</v>
      </c>
      <c r="O1134" t="s">
        <v>375</v>
      </c>
      <c r="P1134">
        <v>63.089722199999997</v>
      </c>
      <c r="Q1134">
        <v>-145.6130556</v>
      </c>
      <c r="R1134" t="s">
        <v>370</v>
      </c>
      <c r="S1134" t="s">
        <v>371</v>
      </c>
      <c r="V1134">
        <v>3</v>
      </c>
      <c r="W1134">
        <v>12</v>
      </c>
      <c r="X1134">
        <v>1</v>
      </c>
      <c r="Y1134">
        <v>117</v>
      </c>
      <c r="Z1134">
        <v>205</v>
      </c>
      <c r="AA1134">
        <v>6</v>
      </c>
      <c r="AB1134">
        <v>0</v>
      </c>
      <c r="AC1134">
        <v>0</v>
      </c>
      <c r="AD1134">
        <v>0</v>
      </c>
      <c r="AE1134">
        <v>0</v>
      </c>
      <c r="AF1134">
        <v>0</v>
      </c>
      <c r="AG1134">
        <v>0</v>
      </c>
      <c r="AO1134" s="30">
        <v>0</v>
      </c>
      <c r="AP1134" s="30">
        <v>0</v>
      </c>
      <c r="AQ1134" s="30">
        <v>0</v>
      </c>
      <c r="AR1134">
        <v>120</v>
      </c>
      <c r="AS1134" s="20">
        <v>217</v>
      </c>
      <c r="AT1134">
        <v>7</v>
      </c>
      <c r="AU1134">
        <v>12</v>
      </c>
      <c r="AV1134" t="s">
        <v>1131</v>
      </c>
    </row>
    <row r="1135" spans="1:48" hidden="1" x14ac:dyDescent="0.25">
      <c r="A1135" t="s">
        <v>1103</v>
      </c>
      <c r="B1135" t="s">
        <v>1105</v>
      </c>
      <c r="C1135" t="s">
        <v>1106</v>
      </c>
      <c r="D1135" t="s">
        <v>1107</v>
      </c>
      <c r="E1135" s="31" t="s">
        <v>1108</v>
      </c>
      <c r="F1135">
        <v>2007</v>
      </c>
      <c r="G1135" t="s">
        <v>1104</v>
      </c>
      <c r="H1135">
        <v>12385</v>
      </c>
      <c r="J1135" t="s">
        <v>1105</v>
      </c>
      <c r="K1135" s="26" t="s">
        <v>366</v>
      </c>
      <c r="L1135" t="b">
        <v>0</v>
      </c>
      <c r="M1135" s="20" t="s">
        <v>1116</v>
      </c>
      <c r="O1135" t="s">
        <v>366</v>
      </c>
      <c r="P1135">
        <v>55.129166699999999</v>
      </c>
      <c r="Q1135">
        <v>-131.5722222</v>
      </c>
      <c r="R1135" t="s">
        <v>370</v>
      </c>
      <c r="S1135" t="s">
        <v>371</v>
      </c>
      <c r="V1135">
        <v>572</v>
      </c>
      <c r="W1135">
        <v>6180</v>
      </c>
      <c r="X1135">
        <v>582</v>
      </c>
      <c r="Y1135">
        <v>849</v>
      </c>
      <c r="Z1135">
        <v>8030</v>
      </c>
      <c r="AA1135">
        <v>214</v>
      </c>
      <c r="AB1135">
        <v>11</v>
      </c>
      <c r="AC1135">
        <v>68</v>
      </c>
      <c r="AD1135">
        <v>58</v>
      </c>
      <c r="AE1135">
        <v>0</v>
      </c>
      <c r="AF1135">
        <v>0</v>
      </c>
      <c r="AG1135">
        <v>0</v>
      </c>
      <c r="AO1135" s="30">
        <v>11</v>
      </c>
      <c r="AP1135" s="30">
        <v>68</v>
      </c>
      <c r="AQ1135" s="30">
        <v>58</v>
      </c>
      <c r="AR1135">
        <v>1432</v>
      </c>
      <c r="AS1135" s="20">
        <v>14278</v>
      </c>
      <c r="AT1135">
        <v>854</v>
      </c>
      <c r="AU1135">
        <v>12</v>
      </c>
      <c r="AV1135" t="s">
        <v>1131</v>
      </c>
    </row>
    <row r="1136" spans="1:48" hidden="1" x14ac:dyDescent="0.25">
      <c r="A1136" t="s">
        <v>548</v>
      </c>
      <c r="B1136" t="s">
        <v>1218</v>
      </c>
      <c r="C1136" t="s">
        <v>307</v>
      </c>
      <c r="D1136" t="s">
        <v>550</v>
      </c>
      <c r="E1136" s="31" t="s">
        <v>551</v>
      </c>
      <c r="F1136">
        <v>2007</v>
      </c>
      <c r="G1136" t="s">
        <v>549</v>
      </c>
      <c r="H1136">
        <v>21015</v>
      </c>
      <c r="J1136" t="s">
        <v>306</v>
      </c>
      <c r="K1136" s="26">
        <v>0</v>
      </c>
      <c r="L1136" t="b">
        <v>1</v>
      </c>
      <c r="M1136" s="20" t="s">
        <v>1118</v>
      </c>
      <c r="N1136" s="26">
        <v>111</v>
      </c>
      <c r="O1136" t="s">
        <v>375</v>
      </c>
      <c r="P1136">
        <v>56.470833300000002</v>
      </c>
      <c r="Q1136">
        <v>-132.37666669999999</v>
      </c>
      <c r="R1136" t="s">
        <v>370</v>
      </c>
      <c r="S1136" t="s">
        <v>371</v>
      </c>
      <c r="V1136">
        <v>1004</v>
      </c>
      <c r="W1136">
        <v>9184</v>
      </c>
      <c r="X1136">
        <v>1050</v>
      </c>
      <c r="Y1136">
        <v>1417</v>
      </c>
      <c r="Z1136">
        <v>13128</v>
      </c>
      <c r="AA1136">
        <v>489</v>
      </c>
      <c r="AB1136">
        <v>142</v>
      </c>
      <c r="AC1136">
        <v>3489</v>
      </c>
      <c r="AD1136">
        <v>2</v>
      </c>
      <c r="AE1136">
        <v>0</v>
      </c>
      <c r="AF1136">
        <v>0</v>
      </c>
      <c r="AG1136">
        <v>0</v>
      </c>
      <c r="AO1136" s="30">
        <v>142</v>
      </c>
      <c r="AP1136" s="30">
        <v>3489</v>
      </c>
      <c r="AQ1136" s="30">
        <v>2</v>
      </c>
      <c r="AR1136">
        <v>2563</v>
      </c>
      <c r="AS1136" s="20">
        <v>25801</v>
      </c>
      <c r="AT1136">
        <v>1541</v>
      </c>
      <c r="AU1136">
        <v>12</v>
      </c>
      <c r="AV1136" t="s">
        <v>1131</v>
      </c>
    </row>
    <row r="1137" spans="1:48" x14ac:dyDescent="0.25">
      <c r="A1137" t="s">
        <v>729</v>
      </c>
      <c r="B1137" t="s">
        <v>117</v>
      </c>
      <c r="C1137" t="s">
        <v>731</v>
      </c>
      <c r="D1137" t="s">
        <v>732</v>
      </c>
      <c r="E1137" s="31" t="s">
        <v>733</v>
      </c>
      <c r="F1137">
        <v>2007</v>
      </c>
      <c r="G1137" t="s">
        <v>730</v>
      </c>
      <c r="H1137">
        <v>1276</v>
      </c>
      <c r="J1137" t="s">
        <v>117</v>
      </c>
      <c r="K1137" s="26">
        <v>0</v>
      </c>
      <c r="L1137" t="b">
        <v>1</v>
      </c>
      <c r="M1137" s="20" t="s">
        <v>1118</v>
      </c>
      <c r="N1137" s="26">
        <v>214</v>
      </c>
      <c r="O1137" t="s">
        <v>375</v>
      </c>
      <c r="P1137">
        <v>71.290555600000005</v>
      </c>
      <c r="Q1137">
        <v>-156.7886111</v>
      </c>
      <c r="R1137" t="s">
        <v>370</v>
      </c>
      <c r="S1137" t="s">
        <v>371</v>
      </c>
      <c r="V1137">
        <v>1260</v>
      </c>
      <c r="W1137">
        <v>10316</v>
      </c>
      <c r="X1137">
        <v>1425</v>
      </c>
      <c r="Y1137">
        <v>3548</v>
      </c>
      <c r="Z1137">
        <v>33875</v>
      </c>
      <c r="AA1137">
        <v>393</v>
      </c>
      <c r="AB1137">
        <v>0</v>
      </c>
      <c r="AC1137">
        <v>0</v>
      </c>
      <c r="AD1137">
        <v>0</v>
      </c>
      <c r="AE1137">
        <v>0</v>
      </c>
      <c r="AF1137">
        <v>0</v>
      </c>
      <c r="AG1137">
        <v>0</v>
      </c>
      <c r="AO1137" s="30">
        <v>0</v>
      </c>
      <c r="AP1137" s="30">
        <v>0</v>
      </c>
      <c r="AQ1137" s="30">
        <v>0</v>
      </c>
      <c r="AR1137">
        <v>4808</v>
      </c>
      <c r="AS1137" s="20">
        <v>44191</v>
      </c>
      <c r="AT1137">
        <v>1818</v>
      </c>
      <c r="AU1137">
        <v>12</v>
      </c>
      <c r="AV1137" t="s">
        <v>1131</v>
      </c>
    </row>
    <row r="1138" spans="1:48" hidden="1" x14ac:dyDescent="0.25">
      <c r="A1138" t="s">
        <v>727</v>
      </c>
      <c r="B1138" t="s">
        <v>1201</v>
      </c>
      <c r="C1138" t="s">
        <v>254</v>
      </c>
      <c r="D1138" t="s">
        <v>550</v>
      </c>
      <c r="E1138" s="31" t="s">
        <v>551</v>
      </c>
      <c r="F1138">
        <v>2007</v>
      </c>
      <c r="G1138" t="s">
        <v>728</v>
      </c>
      <c r="H1138">
        <v>14856</v>
      </c>
      <c r="J1138" t="s">
        <v>253</v>
      </c>
      <c r="K1138" s="26" t="s">
        <v>458</v>
      </c>
      <c r="L1138" t="b">
        <v>1</v>
      </c>
      <c r="M1138" s="20" t="s">
        <v>1118</v>
      </c>
      <c r="N1138" s="26">
        <v>212</v>
      </c>
      <c r="O1138" t="s">
        <v>375</v>
      </c>
      <c r="P1138">
        <v>56.811266699999997</v>
      </c>
      <c r="Q1138">
        <v>-132.95124250000001</v>
      </c>
      <c r="R1138" t="s">
        <v>370</v>
      </c>
      <c r="S1138" t="s">
        <v>371</v>
      </c>
      <c r="V1138">
        <v>1722</v>
      </c>
      <c r="W1138">
        <v>15235</v>
      </c>
      <c r="X1138">
        <v>1376</v>
      </c>
      <c r="Y1138">
        <v>933</v>
      </c>
      <c r="Z1138">
        <v>7617</v>
      </c>
      <c r="AA1138">
        <v>685</v>
      </c>
      <c r="AB1138">
        <v>2207</v>
      </c>
      <c r="AC1138">
        <v>19940</v>
      </c>
      <c r="AD1138">
        <v>33</v>
      </c>
      <c r="AE1138">
        <v>0</v>
      </c>
      <c r="AF1138">
        <v>0</v>
      </c>
      <c r="AG1138">
        <v>0</v>
      </c>
      <c r="AO1138" s="30">
        <v>2207</v>
      </c>
      <c r="AP1138" s="30">
        <v>19940</v>
      </c>
      <c r="AQ1138" s="30">
        <v>33</v>
      </c>
      <c r="AR1138">
        <v>4862</v>
      </c>
      <c r="AS1138" s="20">
        <v>42792</v>
      </c>
      <c r="AT1138">
        <v>2094</v>
      </c>
      <c r="AU1138">
        <v>12</v>
      </c>
      <c r="AV1138" t="s">
        <v>1131</v>
      </c>
    </row>
    <row r="1139" spans="1:48" hidden="1" x14ac:dyDescent="0.25">
      <c r="A1139" t="s">
        <v>546</v>
      </c>
      <c r="B1139" t="s">
        <v>1202</v>
      </c>
      <c r="C1139" t="s">
        <v>268</v>
      </c>
      <c r="D1139" t="s">
        <v>453</v>
      </c>
      <c r="E1139" s="31" t="s">
        <v>454</v>
      </c>
      <c r="F1139">
        <v>2007</v>
      </c>
      <c r="G1139" t="s">
        <v>547</v>
      </c>
      <c r="H1139">
        <v>16955</v>
      </c>
      <c r="J1139" t="s">
        <v>267</v>
      </c>
      <c r="K1139" s="26" t="s">
        <v>458</v>
      </c>
      <c r="L1139" t="b">
        <v>1</v>
      </c>
      <c r="M1139" s="20" t="s">
        <v>1118</v>
      </c>
      <c r="N1139" s="26">
        <v>108</v>
      </c>
      <c r="O1139" t="s">
        <v>375</v>
      </c>
      <c r="P1139">
        <v>60.1041667</v>
      </c>
      <c r="Q1139">
        <v>-149.4422222</v>
      </c>
      <c r="R1139" t="s">
        <v>370</v>
      </c>
      <c r="S1139" t="s">
        <v>371</v>
      </c>
      <c r="V1139">
        <v>2563</v>
      </c>
      <c r="W1139">
        <v>15290</v>
      </c>
      <c r="X1139">
        <v>1973</v>
      </c>
      <c r="Y1139">
        <v>1371</v>
      </c>
      <c r="Z1139">
        <v>7977</v>
      </c>
      <c r="AA1139">
        <v>476</v>
      </c>
      <c r="AB1139">
        <v>4346</v>
      </c>
      <c r="AC1139">
        <v>33752</v>
      </c>
      <c r="AD1139">
        <v>118</v>
      </c>
      <c r="AE1139">
        <v>0</v>
      </c>
      <c r="AF1139">
        <v>0</v>
      </c>
      <c r="AG1139">
        <v>0</v>
      </c>
      <c r="AO1139" s="30">
        <v>4346</v>
      </c>
      <c r="AP1139" s="30">
        <v>33752</v>
      </c>
      <c r="AQ1139" s="30">
        <v>118</v>
      </c>
      <c r="AR1139">
        <v>8280</v>
      </c>
      <c r="AS1139" s="20">
        <v>57019</v>
      </c>
      <c r="AT1139">
        <v>2567</v>
      </c>
      <c r="AU1139">
        <v>12</v>
      </c>
      <c r="AV1139" t="s">
        <v>1131</v>
      </c>
    </row>
    <row r="1140" spans="1:48" hidden="1" x14ac:dyDescent="0.25">
      <c r="A1140" t="s">
        <v>455</v>
      </c>
      <c r="B1140" t="s">
        <v>457</v>
      </c>
      <c r="C1140" t="s">
        <v>138</v>
      </c>
      <c r="D1140" t="s">
        <v>459</v>
      </c>
      <c r="E1140" s="31" t="s">
        <v>460</v>
      </c>
      <c r="F1140">
        <v>2007</v>
      </c>
      <c r="G1140" t="s">
        <v>456</v>
      </c>
      <c r="H1140">
        <v>4329</v>
      </c>
      <c r="J1140" t="s">
        <v>457</v>
      </c>
      <c r="K1140" s="26" t="s">
        <v>458</v>
      </c>
      <c r="L1140" t="b">
        <v>1</v>
      </c>
      <c r="M1140" s="20" t="s">
        <v>1116</v>
      </c>
      <c r="N1140" s="26">
        <v>10</v>
      </c>
      <c r="O1140" t="s">
        <v>375</v>
      </c>
      <c r="P1140">
        <v>61.130833299999999</v>
      </c>
      <c r="Q1140">
        <v>-146.34833330000001</v>
      </c>
      <c r="R1140" t="s">
        <v>370</v>
      </c>
      <c r="S1140" t="s">
        <v>371</v>
      </c>
      <c r="V1140">
        <v>3975</v>
      </c>
      <c r="W1140">
        <v>17185</v>
      </c>
      <c r="X1140">
        <v>2905</v>
      </c>
      <c r="Y1140">
        <v>11578</v>
      </c>
      <c r="Z1140">
        <v>57977</v>
      </c>
      <c r="AA1140">
        <v>765</v>
      </c>
      <c r="AB1140">
        <v>0</v>
      </c>
      <c r="AC1140">
        <v>0</v>
      </c>
      <c r="AD1140">
        <v>0</v>
      </c>
      <c r="AE1140">
        <v>0</v>
      </c>
      <c r="AF1140">
        <v>0</v>
      </c>
      <c r="AG1140">
        <v>0</v>
      </c>
      <c r="AO1140" s="30">
        <v>0</v>
      </c>
      <c r="AP1140" s="30">
        <v>0</v>
      </c>
      <c r="AQ1140" s="30">
        <v>0</v>
      </c>
      <c r="AR1140">
        <v>15553</v>
      </c>
      <c r="AS1140" s="20">
        <v>75162</v>
      </c>
      <c r="AT1140">
        <v>3670</v>
      </c>
      <c r="AU1140">
        <v>12</v>
      </c>
      <c r="AV1140" t="s">
        <v>1131</v>
      </c>
    </row>
    <row r="1141" spans="1:48" hidden="1" x14ac:dyDescent="0.25">
      <c r="A1141" t="s">
        <v>531</v>
      </c>
      <c r="B1141" t="s">
        <v>270</v>
      </c>
      <c r="C1141" t="s">
        <v>271</v>
      </c>
      <c r="D1141" t="s">
        <v>534</v>
      </c>
      <c r="E1141" s="31" t="s">
        <v>535</v>
      </c>
      <c r="F1141">
        <v>2007</v>
      </c>
      <c r="G1141" t="s">
        <v>532</v>
      </c>
      <c r="H1141">
        <v>17271</v>
      </c>
      <c r="J1141" t="s">
        <v>533</v>
      </c>
      <c r="K1141" s="26">
        <v>0</v>
      </c>
      <c r="L1141" t="b">
        <v>1</v>
      </c>
      <c r="M1141" s="20" t="s">
        <v>1118</v>
      </c>
      <c r="N1141" s="26">
        <v>100</v>
      </c>
      <c r="O1141" t="s">
        <v>375</v>
      </c>
      <c r="P1141">
        <v>57.0530556</v>
      </c>
      <c r="Q1141">
        <v>-135.33000000000001</v>
      </c>
      <c r="R1141" t="s">
        <v>370</v>
      </c>
      <c r="S1141" t="s">
        <v>371</v>
      </c>
      <c r="V1141">
        <v>4248</v>
      </c>
      <c r="W1141">
        <v>44738</v>
      </c>
      <c r="X1141">
        <v>3602</v>
      </c>
      <c r="Y1141">
        <v>5504</v>
      </c>
      <c r="Z1141">
        <v>58378</v>
      </c>
      <c r="AA1141">
        <v>1550</v>
      </c>
      <c r="AB1141">
        <v>332</v>
      </c>
      <c r="AC1141">
        <v>3746</v>
      </c>
      <c r="AD1141">
        <v>11</v>
      </c>
      <c r="AE1141">
        <v>0</v>
      </c>
      <c r="AF1141">
        <v>0</v>
      </c>
      <c r="AG1141">
        <v>0</v>
      </c>
      <c r="AO1141" s="30">
        <v>332</v>
      </c>
      <c r="AP1141" s="30">
        <v>3746</v>
      </c>
      <c r="AQ1141" s="30">
        <v>11</v>
      </c>
      <c r="AR1141">
        <v>10084</v>
      </c>
      <c r="AS1141" s="20">
        <v>106862</v>
      </c>
      <c r="AT1141">
        <v>5163</v>
      </c>
      <c r="AU1141">
        <v>12</v>
      </c>
      <c r="AV1141" t="s">
        <v>1131</v>
      </c>
    </row>
    <row r="1142" spans="1:48" hidden="1" x14ac:dyDescent="0.25">
      <c r="A1142" t="s">
        <v>536</v>
      </c>
      <c r="B1142" t="s">
        <v>179</v>
      </c>
      <c r="C1142" s="19" t="s">
        <v>180</v>
      </c>
      <c r="D1142" s="19" t="s">
        <v>538</v>
      </c>
      <c r="E1142" s="21" t="s">
        <v>539</v>
      </c>
      <c r="F1142" s="19">
        <v>2007</v>
      </c>
      <c r="G1142" s="19" t="s">
        <v>537</v>
      </c>
      <c r="H1142" s="19">
        <v>10210</v>
      </c>
      <c r="I1142" s="19"/>
      <c r="J1142" t="s">
        <v>179</v>
      </c>
      <c r="K1142" s="19">
        <v>0</v>
      </c>
      <c r="L1142" s="20" t="b">
        <v>1</v>
      </c>
      <c r="M1142" s="20" t="s">
        <v>1118</v>
      </c>
      <c r="N1142" s="19">
        <v>103</v>
      </c>
      <c r="O1142" s="19" t="s">
        <v>375</v>
      </c>
      <c r="P1142" s="20">
        <v>55.342222200000002</v>
      </c>
      <c r="Q1142" s="20">
        <v>-131.64611110000001</v>
      </c>
      <c r="R1142" s="19" t="s">
        <v>370</v>
      </c>
      <c r="S1142" s="19" t="s">
        <v>371</v>
      </c>
      <c r="T1142" s="37"/>
      <c r="U1142" s="37"/>
      <c r="V1142" s="20">
        <v>6475</v>
      </c>
      <c r="W1142" s="20">
        <v>64652</v>
      </c>
      <c r="X1142" s="20">
        <v>6140</v>
      </c>
      <c r="Y1142" s="20">
        <v>6541</v>
      </c>
      <c r="Z1142" s="20">
        <v>69286</v>
      </c>
      <c r="AA1142" s="20">
        <v>1151</v>
      </c>
      <c r="AB1142" s="20">
        <v>1779</v>
      </c>
      <c r="AC1142" s="20">
        <v>20865</v>
      </c>
      <c r="AD1142" s="20">
        <v>14</v>
      </c>
      <c r="AE1142" s="20">
        <v>0</v>
      </c>
      <c r="AF1142" s="20">
        <v>0</v>
      </c>
      <c r="AG1142" s="20">
        <v>0</v>
      </c>
      <c r="AH1142" s="20"/>
      <c r="AI1142" s="20"/>
      <c r="AJ1142" s="20"/>
      <c r="AK1142" s="20"/>
      <c r="AL1142" s="20"/>
      <c r="AM1142" s="20"/>
      <c r="AN1142" s="20"/>
      <c r="AO1142" s="30">
        <v>1779</v>
      </c>
      <c r="AP1142" s="30">
        <v>20865</v>
      </c>
      <c r="AQ1142" s="30">
        <v>14</v>
      </c>
      <c r="AR1142" s="20">
        <v>14795</v>
      </c>
      <c r="AS1142" s="20">
        <v>154803</v>
      </c>
      <c r="AT1142" s="20">
        <v>7305</v>
      </c>
      <c r="AU1142">
        <v>12</v>
      </c>
      <c r="AV1142" t="s">
        <v>1131</v>
      </c>
    </row>
    <row r="1143" spans="1:48" hidden="1" x14ac:dyDescent="0.25">
      <c r="A1143" t="s">
        <v>464</v>
      </c>
      <c r="B1143" t="s">
        <v>187</v>
      </c>
      <c r="C1143" t="s">
        <v>188</v>
      </c>
      <c r="D1143" t="s">
        <v>466</v>
      </c>
      <c r="E1143" s="31" t="s">
        <v>467</v>
      </c>
      <c r="F1143">
        <v>2007</v>
      </c>
      <c r="G1143" t="s">
        <v>465</v>
      </c>
      <c r="H1143">
        <v>10433</v>
      </c>
      <c r="J1143" t="s">
        <v>187</v>
      </c>
      <c r="K1143" s="26" t="s">
        <v>374</v>
      </c>
      <c r="L1143" t="b">
        <v>1</v>
      </c>
      <c r="M1143" s="20" t="s">
        <v>1119</v>
      </c>
      <c r="N1143" s="26">
        <v>16</v>
      </c>
      <c r="O1143" t="s">
        <v>375</v>
      </c>
      <c r="P1143">
        <v>57.79</v>
      </c>
      <c r="Q1143">
        <v>-152.40722220000001</v>
      </c>
      <c r="R1143" t="s">
        <v>370</v>
      </c>
      <c r="S1143" t="s">
        <v>371</v>
      </c>
      <c r="V1143">
        <v>6497</v>
      </c>
      <c r="W1143">
        <v>32750</v>
      </c>
      <c r="X1143">
        <v>4639</v>
      </c>
      <c r="Y1143">
        <v>4089</v>
      </c>
      <c r="Z1143">
        <v>21344</v>
      </c>
      <c r="AA1143">
        <v>1073</v>
      </c>
      <c r="AB1143">
        <v>15031</v>
      </c>
      <c r="AC1143">
        <v>84047</v>
      </c>
      <c r="AD1143">
        <v>94</v>
      </c>
      <c r="AE1143">
        <v>0</v>
      </c>
      <c r="AF1143">
        <v>0</v>
      </c>
      <c r="AG1143">
        <v>0</v>
      </c>
      <c r="AO1143" s="30">
        <v>15031</v>
      </c>
      <c r="AP1143" s="30">
        <v>84047</v>
      </c>
      <c r="AQ1143" s="30">
        <v>94</v>
      </c>
      <c r="AR1143">
        <v>25617</v>
      </c>
      <c r="AS1143" s="20">
        <v>138141</v>
      </c>
      <c r="AT1143">
        <v>5806</v>
      </c>
      <c r="AU1143">
        <v>12</v>
      </c>
      <c r="AV1143" t="s">
        <v>1131</v>
      </c>
    </row>
    <row r="1144" spans="1:48" hidden="1" x14ac:dyDescent="0.25">
      <c r="A1144" t="s">
        <v>552</v>
      </c>
      <c r="B1144" t="s">
        <v>1117</v>
      </c>
      <c r="C1144" s="19" t="s">
        <v>107</v>
      </c>
      <c r="D1144" s="19" t="s">
        <v>453</v>
      </c>
      <c r="E1144" s="21" t="s">
        <v>454</v>
      </c>
      <c r="F1144" s="19">
        <v>2007</v>
      </c>
      <c r="G1144" s="19" t="s">
        <v>553</v>
      </c>
      <c r="H1144" s="19">
        <v>599</v>
      </c>
      <c r="I1144" s="19"/>
      <c r="J1144" t="s">
        <v>106</v>
      </c>
      <c r="K1144" s="19" t="s">
        <v>374</v>
      </c>
      <c r="L1144" s="20" t="b">
        <v>1</v>
      </c>
      <c r="M1144" s="20" t="s">
        <v>1118</v>
      </c>
      <c r="N1144" s="19">
        <v>121</v>
      </c>
      <c r="O1144" s="19" t="s">
        <v>375</v>
      </c>
      <c r="P1144" s="20">
        <v>61.2180556</v>
      </c>
      <c r="Q1144" s="20">
        <v>-149.9002778</v>
      </c>
      <c r="R1144" s="19" t="s">
        <v>370</v>
      </c>
      <c r="S1144" s="19" t="s">
        <v>371</v>
      </c>
      <c r="T1144" s="37"/>
      <c r="U1144" s="37"/>
      <c r="V1144" s="20">
        <v>13945</v>
      </c>
      <c r="W1144" s="20">
        <v>147246</v>
      </c>
      <c r="X1144" s="20">
        <v>24044</v>
      </c>
      <c r="Y1144" s="20">
        <v>64172</v>
      </c>
      <c r="Z1144" s="20">
        <v>957804</v>
      </c>
      <c r="AA1144" s="20">
        <v>6199</v>
      </c>
      <c r="AB1144" s="20">
        <v>0</v>
      </c>
      <c r="AC1144" s="20">
        <v>0</v>
      </c>
      <c r="AD1144" s="20">
        <v>0</v>
      </c>
      <c r="AE1144" s="20">
        <v>0</v>
      </c>
      <c r="AF1144" s="20">
        <v>0</v>
      </c>
      <c r="AG1144" s="20">
        <v>0</v>
      </c>
      <c r="AH1144" s="20"/>
      <c r="AI1144" s="20"/>
      <c r="AJ1144" s="20"/>
      <c r="AK1144" s="20"/>
      <c r="AL1144" s="20"/>
      <c r="AM1144" s="20"/>
      <c r="AN1144" s="20"/>
      <c r="AO1144" s="30">
        <v>0</v>
      </c>
      <c r="AP1144" s="30">
        <v>0</v>
      </c>
      <c r="AQ1144" s="30">
        <v>0</v>
      </c>
      <c r="AR1144" s="20">
        <v>78117</v>
      </c>
      <c r="AS1144" s="20">
        <v>1105050</v>
      </c>
      <c r="AT1144" s="20">
        <v>30243</v>
      </c>
      <c r="AU1144" s="22">
        <v>4</v>
      </c>
      <c r="AV1144" t="s">
        <v>1131</v>
      </c>
    </row>
    <row r="1145" spans="1:48" hidden="1" x14ac:dyDescent="0.25">
      <c r="A1145" t="s">
        <v>372</v>
      </c>
      <c r="B1145" t="s">
        <v>1115</v>
      </c>
      <c r="C1145" t="s">
        <v>29</v>
      </c>
      <c r="D1145" t="s">
        <v>376</v>
      </c>
      <c r="E1145" s="31" t="s">
        <v>377</v>
      </c>
      <c r="F1145">
        <v>2007</v>
      </c>
      <c r="G1145" t="s">
        <v>373</v>
      </c>
      <c r="H1145">
        <v>213</v>
      </c>
      <c r="J1145" t="s">
        <v>28</v>
      </c>
      <c r="K1145" s="26" t="s">
        <v>374</v>
      </c>
      <c r="L1145" t="b">
        <v>1</v>
      </c>
      <c r="M1145" s="20" t="s">
        <v>1116</v>
      </c>
      <c r="N1145" s="26">
        <v>1</v>
      </c>
      <c r="O1145" t="s">
        <v>375</v>
      </c>
      <c r="P1145">
        <v>58.301944399999996</v>
      </c>
      <c r="Q1145">
        <v>-134.4197222</v>
      </c>
      <c r="R1145" t="s">
        <v>370</v>
      </c>
      <c r="S1145" t="s">
        <v>371</v>
      </c>
      <c r="V1145">
        <v>14224</v>
      </c>
      <c r="W1145">
        <v>142018</v>
      </c>
      <c r="X1145">
        <v>13644</v>
      </c>
      <c r="Y1145">
        <v>10694</v>
      </c>
      <c r="Z1145">
        <v>132689</v>
      </c>
      <c r="AA1145">
        <v>2119</v>
      </c>
      <c r="AB1145">
        <v>5095</v>
      </c>
      <c r="AC1145">
        <v>70054</v>
      </c>
      <c r="AD1145">
        <v>102</v>
      </c>
      <c r="AE1145">
        <v>0</v>
      </c>
      <c r="AF1145">
        <v>0</v>
      </c>
      <c r="AG1145">
        <v>0</v>
      </c>
      <c r="AO1145" s="30">
        <v>5095</v>
      </c>
      <c r="AP1145" s="30">
        <v>70054</v>
      </c>
      <c r="AQ1145" s="30">
        <v>102</v>
      </c>
      <c r="AR1145">
        <v>30013</v>
      </c>
      <c r="AS1145" s="20">
        <v>344761</v>
      </c>
      <c r="AT1145">
        <v>15865</v>
      </c>
      <c r="AU1145" s="22">
        <v>12</v>
      </c>
      <c r="AV1145" t="s">
        <v>1131</v>
      </c>
    </row>
    <row r="1146" spans="1:48" hidden="1" x14ac:dyDescent="0.25">
      <c r="A1146" t="s">
        <v>483</v>
      </c>
      <c r="B1146" t="s">
        <v>165</v>
      </c>
      <c r="C1146" t="s">
        <v>485</v>
      </c>
      <c r="D1146" t="s">
        <v>453</v>
      </c>
      <c r="E1146" s="31" t="s">
        <v>454</v>
      </c>
      <c r="F1146">
        <v>2007</v>
      </c>
      <c r="G1146" t="s">
        <v>484</v>
      </c>
      <c r="H1146">
        <v>19558</v>
      </c>
      <c r="J1146" t="s">
        <v>165</v>
      </c>
      <c r="K1146" s="26" t="s">
        <v>374</v>
      </c>
      <c r="L1146" t="b">
        <v>1</v>
      </c>
      <c r="M1146" s="20" t="s">
        <v>1116</v>
      </c>
      <c r="N1146" s="26">
        <v>32</v>
      </c>
      <c r="O1146" t="s">
        <v>375</v>
      </c>
      <c r="P1146">
        <v>59.642499999999998</v>
      </c>
      <c r="Q1146">
        <v>-151.5483333</v>
      </c>
      <c r="R1146" t="s">
        <v>370</v>
      </c>
      <c r="S1146" t="s">
        <v>371</v>
      </c>
      <c r="V1146">
        <v>25794</v>
      </c>
      <c r="W1146">
        <v>173197</v>
      </c>
      <c r="X1146">
        <v>23811</v>
      </c>
      <c r="Y1146">
        <v>22809</v>
      </c>
      <c r="Z1146">
        <v>174380</v>
      </c>
      <c r="AA1146">
        <v>3563</v>
      </c>
      <c r="AB1146">
        <v>12957</v>
      </c>
      <c r="AC1146">
        <v>182065</v>
      </c>
      <c r="AD1146">
        <v>27</v>
      </c>
      <c r="AG1146">
        <v>0</v>
      </c>
      <c r="AO1146" s="30">
        <v>12957</v>
      </c>
      <c r="AP1146" s="30">
        <v>182065</v>
      </c>
      <c r="AQ1146" s="30">
        <v>27</v>
      </c>
      <c r="AR1146">
        <v>61560</v>
      </c>
      <c r="AS1146" s="20">
        <v>529642</v>
      </c>
      <c r="AT1146">
        <v>27401</v>
      </c>
      <c r="AU1146" s="22">
        <v>12</v>
      </c>
      <c r="AV1146" t="s">
        <v>1131</v>
      </c>
    </row>
    <row r="1147" spans="1:48" hidden="1" x14ac:dyDescent="0.25">
      <c r="A1147" t="s">
        <v>461</v>
      </c>
      <c r="B1147" t="s">
        <v>156</v>
      </c>
      <c r="C1147" t="s">
        <v>157</v>
      </c>
      <c r="D1147" t="s">
        <v>453</v>
      </c>
      <c r="E1147" s="31" t="s">
        <v>454</v>
      </c>
      <c r="F1147">
        <v>2007</v>
      </c>
      <c r="G1147" t="s">
        <v>462</v>
      </c>
      <c r="H1147">
        <v>7353</v>
      </c>
      <c r="J1147" t="s">
        <v>463</v>
      </c>
      <c r="K1147" s="26" t="s">
        <v>374</v>
      </c>
      <c r="L1147" t="b">
        <v>1</v>
      </c>
      <c r="M1147" s="20" t="s">
        <v>1116</v>
      </c>
      <c r="N1147" s="26">
        <v>13</v>
      </c>
      <c r="O1147" t="s">
        <v>375</v>
      </c>
      <c r="P1147">
        <v>64.837777799999998</v>
      </c>
      <c r="Q1147">
        <v>-147.7163889</v>
      </c>
      <c r="R1147" t="s">
        <v>370</v>
      </c>
      <c r="S1147" t="s">
        <v>371</v>
      </c>
      <c r="V1147">
        <v>54266</v>
      </c>
      <c r="W1147">
        <v>320632</v>
      </c>
      <c r="X1147">
        <v>36395</v>
      </c>
      <c r="Y1147">
        <v>22536</v>
      </c>
      <c r="Z1147">
        <v>143962</v>
      </c>
      <c r="AA1147">
        <v>6008</v>
      </c>
      <c r="AB1147">
        <v>117438</v>
      </c>
      <c r="AC1147">
        <v>884656</v>
      </c>
      <c r="AD1147">
        <v>463</v>
      </c>
      <c r="AE1147">
        <v>0</v>
      </c>
      <c r="AF1147">
        <v>0</v>
      </c>
      <c r="AG1147">
        <v>0</v>
      </c>
      <c r="AO1147" s="30">
        <v>117438</v>
      </c>
      <c r="AP1147" s="30">
        <v>884656</v>
      </c>
      <c r="AQ1147" s="30">
        <v>463</v>
      </c>
      <c r="AR1147">
        <v>194240</v>
      </c>
      <c r="AS1147" s="20">
        <v>1349250</v>
      </c>
      <c r="AT1147">
        <v>42866</v>
      </c>
      <c r="AU1147" s="22">
        <v>12</v>
      </c>
      <c r="AV1147" t="s">
        <v>1131</v>
      </c>
    </row>
    <row r="1148" spans="1:48" hidden="1" x14ac:dyDescent="0.25">
      <c r="A1148" t="s">
        <v>472</v>
      </c>
      <c r="B1148" t="s">
        <v>1121</v>
      </c>
      <c r="C1148" t="s">
        <v>474</v>
      </c>
      <c r="D1148" t="s">
        <v>453</v>
      </c>
      <c r="E1148" s="31" t="s">
        <v>454</v>
      </c>
      <c r="F1148">
        <v>2007</v>
      </c>
      <c r="G1148" t="s">
        <v>473</v>
      </c>
      <c r="H1148">
        <v>11824</v>
      </c>
      <c r="J1148" t="s">
        <v>208</v>
      </c>
      <c r="K1148" s="26" t="s">
        <v>374</v>
      </c>
      <c r="L1148" t="b">
        <v>1</v>
      </c>
      <c r="M1148" s="20" t="s">
        <v>1119</v>
      </c>
      <c r="N1148" s="26">
        <v>18</v>
      </c>
      <c r="O1148" t="s">
        <v>375</v>
      </c>
      <c r="P1148">
        <v>61.5813889</v>
      </c>
      <c r="Q1148">
        <v>-149.43944440000001</v>
      </c>
      <c r="R1148" t="s">
        <v>370</v>
      </c>
      <c r="S1148" t="s">
        <v>371</v>
      </c>
      <c r="V1148">
        <v>57511</v>
      </c>
      <c r="W1148">
        <v>428929</v>
      </c>
      <c r="X1148">
        <v>49939</v>
      </c>
      <c r="Y1148">
        <v>28552</v>
      </c>
      <c r="Z1148">
        <v>252183</v>
      </c>
      <c r="AA1148">
        <v>3564</v>
      </c>
      <c r="AB1148">
        <v>0</v>
      </c>
      <c r="AC1148">
        <v>0</v>
      </c>
      <c r="AD1148">
        <v>0</v>
      </c>
      <c r="AE1148">
        <v>0</v>
      </c>
      <c r="AF1148">
        <v>0</v>
      </c>
      <c r="AG1148">
        <v>0</v>
      </c>
      <c r="AO1148" s="30">
        <v>0</v>
      </c>
      <c r="AP1148" s="30">
        <v>0</v>
      </c>
      <c r="AQ1148" s="30">
        <v>0</v>
      </c>
      <c r="AR1148">
        <v>86063</v>
      </c>
      <c r="AS1148" s="20">
        <v>681112</v>
      </c>
      <c r="AT1148">
        <v>53503</v>
      </c>
      <c r="AU1148" s="22">
        <v>3</v>
      </c>
      <c r="AV1148" t="s">
        <v>1131</v>
      </c>
    </row>
    <row r="1149" spans="1:48" hidden="1" x14ac:dyDescent="0.25">
      <c r="A1149" t="s">
        <v>451</v>
      </c>
      <c r="B1149" t="s">
        <v>135</v>
      </c>
      <c r="C1149" t="s">
        <v>107</v>
      </c>
      <c r="D1149" t="s">
        <v>453</v>
      </c>
      <c r="E1149" s="31" t="s">
        <v>454</v>
      </c>
      <c r="F1149">
        <v>2007</v>
      </c>
      <c r="G1149" t="s">
        <v>452</v>
      </c>
      <c r="H1149">
        <v>3522</v>
      </c>
      <c r="J1149" t="s">
        <v>135</v>
      </c>
      <c r="K1149" s="26">
        <v>0</v>
      </c>
      <c r="L1149" t="b">
        <v>1</v>
      </c>
      <c r="M1149" s="20" t="s">
        <v>1119</v>
      </c>
      <c r="N1149" s="26">
        <v>8</v>
      </c>
      <c r="O1149" t="s">
        <v>375</v>
      </c>
      <c r="P1149">
        <v>61.2180556</v>
      </c>
      <c r="Q1149">
        <v>-149.9002778</v>
      </c>
      <c r="R1149" t="s">
        <v>370</v>
      </c>
      <c r="S1149" t="s">
        <v>371</v>
      </c>
      <c r="V1149">
        <v>76960</v>
      </c>
      <c r="W1149">
        <v>557081</v>
      </c>
      <c r="X1149">
        <v>69449</v>
      </c>
      <c r="Y1149">
        <v>69433</v>
      </c>
      <c r="Z1149">
        <v>604827</v>
      </c>
      <c r="AA1149">
        <v>8774</v>
      </c>
      <c r="AB1149">
        <v>4499</v>
      </c>
      <c r="AC1149">
        <v>44129</v>
      </c>
      <c r="AD1149">
        <v>6</v>
      </c>
      <c r="AE1149">
        <v>0</v>
      </c>
      <c r="AF1149">
        <v>0</v>
      </c>
      <c r="AG1149">
        <v>0</v>
      </c>
      <c r="AO1149" s="30">
        <v>4499</v>
      </c>
      <c r="AP1149" s="30">
        <v>44129</v>
      </c>
      <c r="AQ1149" s="30">
        <v>6</v>
      </c>
      <c r="AR1149">
        <v>150892</v>
      </c>
      <c r="AS1149" s="20">
        <v>1206037</v>
      </c>
      <c r="AT1149">
        <v>78229</v>
      </c>
      <c r="AU1149" s="22">
        <v>6</v>
      </c>
      <c r="AV1149" t="s">
        <v>1131</v>
      </c>
    </row>
    <row r="1150" spans="1:48" hidden="1" x14ac:dyDescent="0.25">
      <c r="A1150" t="s">
        <v>627</v>
      </c>
      <c r="B1150" t="s">
        <v>72</v>
      </c>
      <c r="C1150" t="s">
        <v>72</v>
      </c>
      <c r="D1150" t="s">
        <v>628</v>
      </c>
      <c r="E1150" s="31" t="s">
        <v>629</v>
      </c>
      <c r="F1150">
        <v>2007</v>
      </c>
      <c r="G1150" t="s">
        <v>563</v>
      </c>
      <c r="H1150">
        <v>221</v>
      </c>
      <c r="I1150">
        <v>331420</v>
      </c>
      <c r="J1150" t="s">
        <v>50</v>
      </c>
      <c r="K1150" s="26" t="s">
        <v>458</v>
      </c>
      <c r="L1150" t="b">
        <v>1</v>
      </c>
      <c r="M1150" s="20" t="s">
        <v>1119</v>
      </c>
      <c r="N1150" s="26">
        <v>169</v>
      </c>
      <c r="O1150" t="s">
        <v>375</v>
      </c>
      <c r="P1150">
        <v>64.931944400000006</v>
      </c>
      <c r="Q1150">
        <v>-161.15694439999999</v>
      </c>
      <c r="S1150" t="s">
        <v>21</v>
      </c>
      <c r="T1150" s="40">
        <v>0.44035833333333346</v>
      </c>
      <c r="U1150" s="40">
        <v>0.18410833333333332</v>
      </c>
      <c r="V1150">
        <v>222.75834542500002</v>
      </c>
      <c r="W1150">
        <v>505.85699999999991</v>
      </c>
      <c r="X1150">
        <v>99</v>
      </c>
      <c r="Y1150">
        <v>201.64492477500008</v>
      </c>
      <c r="Z1150">
        <v>457.91100000000006</v>
      </c>
      <c r="AA1150">
        <v>13</v>
      </c>
      <c r="AI1150">
        <v>203.99100000000001</v>
      </c>
      <c r="AJ1150">
        <v>14</v>
      </c>
      <c r="AK1150">
        <v>74.816000000000017</v>
      </c>
      <c r="AL1150">
        <v>4</v>
      </c>
      <c r="AM1150">
        <v>0</v>
      </c>
      <c r="AN1150">
        <v>0</v>
      </c>
      <c r="AO1150" s="30">
        <v>122.77498584166671</v>
      </c>
      <c r="AP1150" s="30">
        <v>278.80700000000002</v>
      </c>
      <c r="AQ1150" s="30">
        <v>18</v>
      </c>
      <c r="AR1150">
        <v>547.17825604166683</v>
      </c>
      <c r="AS1150" s="20">
        <v>1242.5749999999998</v>
      </c>
      <c r="AT1150">
        <v>130</v>
      </c>
      <c r="AU1150" s="22">
        <v>12</v>
      </c>
      <c r="AV1150" t="s">
        <v>1510</v>
      </c>
    </row>
    <row r="1151" spans="1:48" hidden="1" x14ac:dyDescent="0.25">
      <c r="A1151" t="s">
        <v>1059</v>
      </c>
      <c r="B1151" t="s">
        <v>195</v>
      </c>
      <c r="C1151" t="s">
        <v>195</v>
      </c>
      <c r="D1151" t="s">
        <v>1061</v>
      </c>
      <c r="E1151" s="31" t="s">
        <v>1062</v>
      </c>
      <c r="F1151">
        <v>2007</v>
      </c>
      <c r="G1151" t="s">
        <v>1060</v>
      </c>
      <c r="H1151" t="s">
        <v>582</v>
      </c>
      <c r="I1151">
        <v>332140</v>
      </c>
      <c r="J1151" t="s">
        <v>194</v>
      </c>
      <c r="K1151" s="26" t="s">
        <v>458</v>
      </c>
      <c r="L1151" t="b">
        <v>1</v>
      </c>
      <c r="M1151" s="20" t="s">
        <v>1118</v>
      </c>
      <c r="N1151" s="26">
        <v>687</v>
      </c>
      <c r="O1151" t="s">
        <v>375</v>
      </c>
      <c r="P1151">
        <v>64.880277800000002</v>
      </c>
      <c r="Q1151">
        <v>-157.7008333</v>
      </c>
      <c r="S1151" t="s">
        <v>21</v>
      </c>
      <c r="T1151" s="40">
        <v>0.45000000000000012</v>
      </c>
      <c r="U1151" s="40">
        <v>0.25890000000000002</v>
      </c>
      <c r="V1151">
        <v>34.963650000000001</v>
      </c>
      <c r="W1151">
        <v>77.696999999999989</v>
      </c>
      <c r="X1151">
        <v>49</v>
      </c>
      <c r="Y1151">
        <v>36.023400000000009</v>
      </c>
      <c r="Z1151">
        <v>80.052000000000007</v>
      </c>
      <c r="AA1151">
        <v>7</v>
      </c>
      <c r="AI1151">
        <v>10.592999999999996</v>
      </c>
      <c r="AJ1151">
        <v>5</v>
      </c>
      <c r="AK1151">
        <v>47.591000000000008</v>
      </c>
      <c r="AL1151">
        <v>6</v>
      </c>
      <c r="AM1151">
        <v>1.0779999999999998</v>
      </c>
      <c r="AN1151">
        <v>1</v>
      </c>
      <c r="AO1151" s="30">
        <v>26.182800000000007</v>
      </c>
      <c r="AP1151" s="30">
        <v>58.184000000000005</v>
      </c>
      <c r="AQ1151" s="30">
        <v>11</v>
      </c>
      <c r="AR1151">
        <v>97.169850000000025</v>
      </c>
      <c r="AS1151" s="20">
        <v>217.01100000000002</v>
      </c>
      <c r="AT1151">
        <v>68</v>
      </c>
      <c r="AU1151" s="22">
        <v>12</v>
      </c>
      <c r="AV1151" t="s">
        <v>1510</v>
      </c>
    </row>
    <row r="1152" spans="1:48" hidden="1" x14ac:dyDescent="0.25">
      <c r="A1152" t="s">
        <v>795</v>
      </c>
      <c r="B1152" t="s">
        <v>197</v>
      </c>
      <c r="C1152" t="s">
        <v>197</v>
      </c>
      <c r="D1152" t="s">
        <v>797</v>
      </c>
      <c r="E1152" s="31" t="s">
        <v>798</v>
      </c>
      <c r="F1152">
        <v>2007</v>
      </c>
      <c r="G1152" t="s">
        <v>796</v>
      </c>
      <c r="H1152">
        <v>9832</v>
      </c>
      <c r="I1152">
        <v>332150</v>
      </c>
      <c r="J1152" t="s">
        <v>196</v>
      </c>
      <c r="K1152" s="26" t="s">
        <v>458</v>
      </c>
      <c r="L1152" t="b">
        <v>1</v>
      </c>
      <c r="M1152" s="20" t="s">
        <v>1118</v>
      </c>
      <c r="N1152" s="26">
        <v>281</v>
      </c>
      <c r="O1152" t="s">
        <v>375</v>
      </c>
      <c r="P1152">
        <v>60.812222200000001</v>
      </c>
      <c r="Q1152">
        <v>-161.43583330000001</v>
      </c>
      <c r="S1152" t="s">
        <v>21</v>
      </c>
      <c r="T1152" s="40">
        <v>0.44000000000000011</v>
      </c>
      <c r="U1152" s="40">
        <v>0.19120000000000004</v>
      </c>
      <c r="V1152">
        <v>282.72772000000009</v>
      </c>
      <c r="W1152">
        <v>642.56299999999999</v>
      </c>
      <c r="X1152">
        <v>172</v>
      </c>
      <c r="Y1152">
        <v>115.22852000000002</v>
      </c>
      <c r="Z1152">
        <v>261.88299999999998</v>
      </c>
      <c r="AA1152">
        <v>6</v>
      </c>
      <c r="AI1152">
        <v>100.68699999999998</v>
      </c>
      <c r="AJ1152">
        <v>12</v>
      </c>
      <c r="AK1152">
        <v>44.805999999999997</v>
      </c>
      <c r="AL1152">
        <v>5</v>
      </c>
      <c r="AM1152">
        <v>133.47800000000001</v>
      </c>
      <c r="AN1152">
        <v>15</v>
      </c>
      <c r="AO1152" s="30">
        <v>64.016920000000013</v>
      </c>
      <c r="AP1152" s="30">
        <v>145.49299999999999</v>
      </c>
      <c r="AQ1152" s="30">
        <v>17</v>
      </c>
      <c r="AR1152">
        <v>461.97316000000012</v>
      </c>
      <c r="AS1152" s="20">
        <v>1183.4169999999999</v>
      </c>
      <c r="AT1152">
        <v>210</v>
      </c>
      <c r="AU1152" s="22">
        <v>6</v>
      </c>
      <c r="AV1152" t="s">
        <v>1510</v>
      </c>
    </row>
    <row r="1153" spans="1:48" hidden="1" x14ac:dyDescent="0.25">
      <c r="A1153" t="s">
        <v>921</v>
      </c>
      <c r="B1153" t="s">
        <v>199</v>
      </c>
      <c r="C1153" t="s">
        <v>199</v>
      </c>
      <c r="D1153" t="s">
        <v>923</v>
      </c>
      <c r="E1153" s="31" t="s">
        <v>924</v>
      </c>
      <c r="F1153">
        <v>2007</v>
      </c>
      <c r="G1153" t="s">
        <v>922</v>
      </c>
      <c r="H1153">
        <v>10491</v>
      </c>
      <c r="I1153">
        <v>332160</v>
      </c>
      <c r="J1153" t="s">
        <v>198</v>
      </c>
      <c r="K1153" s="26" t="s">
        <v>458</v>
      </c>
      <c r="L1153" t="b">
        <v>1</v>
      </c>
      <c r="M1153" s="20" t="s">
        <v>1118</v>
      </c>
      <c r="N1153" s="26">
        <v>376</v>
      </c>
      <c r="O1153" t="s">
        <v>375</v>
      </c>
      <c r="P1153">
        <v>59.864444399999996</v>
      </c>
      <c r="Q1153">
        <v>-163.13416670000001</v>
      </c>
      <c r="S1153" t="s">
        <v>21</v>
      </c>
      <c r="T1153" s="40">
        <v>0.5</v>
      </c>
      <c r="U1153" s="40">
        <v>0.17885833333333334</v>
      </c>
      <c r="V1153">
        <v>219.7715</v>
      </c>
      <c r="W1153">
        <v>439.54300000000001</v>
      </c>
      <c r="X1153">
        <v>84</v>
      </c>
      <c r="Y1153">
        <v>149.631</v>
      </c>
      <c r="Z1153">
        <v>299.262</v>
      </c>
      <c r="AA1153">
        <v>17</v>
      </c>
      <c r="AI1153">
        <v>32.634</v>
      </c>
      <c r="AJ1153">
        <v>2</v>
      </c>
      <c r="AK1153">
        <v>6.0149999999999988</v>
      </c>
      <c r="AL1153">
        <v>3</v>
      </c>
      <c r="AM1153">
        <v>18.672000000000001</v>
      </c>
      <c r="AN1153">
        <v>2</v>
      </c>
      <c r="AO1153" s="30">
        <v>19.3245</v>
      </c>
      <c r="AP1153" s="30">
        <v>38.649000000000001</v>
      </c>
      <c r="AQ1153" s="30">
        <v>5</v>
      </c>
      <c r="AR1153">
        <v>388.72699999999998</v>
      </c>
      <c r="AS1153" s="20">
        <v>796.12599999999998</v>
      </c>
      <c r="AT1153">
        <v>108</v>
      </c>
      <c r="AU1153" s="22">
        <v>12</v>
      </c>
      <c r="AV1153" t="s">
        <v>1510</v>
      </c>
    </row>
    <row r="1154" spans="1:48" hidden="1" x14ac:dyDescent="0.25">
      <c r="A1154" t="s">
        <v>879</v>
      </c>
      <c r="B1154" t="s">
        <v>201</v>
      </c>
      <c r="C1154" t="s">
        <v>201</v>
      </c>
      <c r="D1154" t="s">
        <v>881</v>
      </c>
      <c r="E1154" s="31" t="s">
        <v>882</v>
      </c>
      <c r="F1154">
        <v>2007</v>
      </c>
      <c r="G1154" t="s">
        <v>880</v>
      </c>
      <c r="H1154">
        <v>10716</v>
      </c>
      <c r="I1154">
        <v>332170</v>
      </c>
      <c r="J1154" t="s">
        <v>200</v>
      </c>
      <c r="K1154" s="26" t="s">
        <v>458</v>
      </c>
      <c r="L1154" t="b">
        <v>1</v>
      </c>
      <c r="M1154" s="20" t="s">
        <v>1118</v>
      </c>
      <c r="N1154" s="26">
        <v>353</v>
      </c>
      <c r="O1154" t="s">
        <v>375</v>
      </c>
      <c r="P1154">
        <v>57.54</v>
      </c>
      <c r="Q1154">
        <v>-153.97861109999999</v>
      </c>
      <c r="S1154" t="s">
        <v>21</v>
      </c>
      <c r="T1154" s="40">
        <v>0.39999999999999997</v>
      </c>
      <c r="U1154" s="40">
        <v>0.23355833333333328</v>
      </c>
      <c r="V1154">
        <v>72.026399999999995</v>
      </c>
      <c r="W1154">
        <v>180.066</v>
      </c>
      <c r="X1154">
        <v>55</v>
      </c>
      <c r="Y1154">
        <v>148.82239999999999</v>
      </c>
      <c r="Z1154">
        <v>372.05599999999998</v>
      </c>
      <c r="AA1154">
        <v>33</v>
      </c>
      <c r="AI1154">
        <v>102.05599999999998</v>
      </c>
      <c r="AJ1154">
        <v>10</v>
      </c>
      <c r="AK1154">
        <v>11.569000000000001</v>
      </c>
      <c r="AL1154">
        <v>2</v>
      </c>
      <c r="AM1154">
        <v>25.900000000000002</v>
      </c>
      <c r="AN1154">
        <v>1</v>
      </c>
      <c r="AO1154" s="30">
        <v>45.449999999999989</v>
      </c>
      <c r="AP1154" s="30">
        <v>113.62499999999999</v>
      </c>
      <c r="AQ1154" s="30">
        <v>12</v>
      </c>
      <c r="AR1154">
        <v>266.29879999999997</v>
      </c>
      <c r="AS1154" s="20">
        <v>691.64699999999993</v>
      </c>
      <c r="AT1154">
        <v>101</v>
      </c>
      <c r="AU1154" s="22">
        <v>12</v>
      </c>
      <c r="AV1154" t="s">
        <v>1510</v>
      </c>
    </row>
    <row r="1155" spans="1:48" hidden="1" x14ac:dyDescent="0.25">
      <c r="A1155" t="s">
        <v>831</v>
      </c>
      <c r="B1155" t="s">
        <v>203</v>
      </c>
      <c r="C1155" t="s">
        <v>203</v>
      </c>
      <c r="D1155" t="s">
        <v>833</v>
      </c>
      <c r="E1155" s="31" t="s">
        <v>834</v>
      </c>
      <c r="F1155">
        <v>2007</v>
      </c>
      <c r="G1155" t="s">
        <v>832</v>
      </c>
      <c r="H1155" t="s">
        <v>582</v>
      </c>
      <c r="I1155">
        <v>332180</v>
      </c>
      <c r="J1155" t="s">
        <v>202</v>
      </c>
      <c r="K1155" s="26" t="s">
        <v>458</v>
      </c>
      <c r="L1155" t="b">
        <v>1</v>
      </c>
      <c r="M1155" s="20" t="s">
        <v>1118</v>
      </c>
      <c r="N1155" s="26">
        <v>330</v>
      </c>
      <c r="O1155" t="s">
        <v>375</v>
      </c>
      <c r="P1155">
        <v>59.114166699999998</v>
      </c>
      <c r="Q1155">
        <v>-156.85888890000001</v>
      </c>
      <c r="S1155" t="s">
        <v>21</v>
      </c>
      <c r="T1155" s="40">
        <v>0.5</v>
      </c>
      <c r="U1155" s="40">
        <v>0.17701666666666671</v>
      </c>
      <c r="V1155">
        <v>60.083000000000006</v>
      </c>
      <c r="W1155">
        <v>120.16600000000001</v>
      </c>
      <c r="X1155">
        <v>32</v>
      </c>
      <c r="Y1155">
        <v>31.406499999999998</v>
      </c>
      <c r="Z1155">
        <v>62.812999999999995</v>
      </c>
      <c r="AA1155">
        <v>8</v>
      </c>
      <c r="AI1155">
        <v>44.089999999999996</v>
      </c>
      <c r="AJ1155">
        <v>7</v>
      </c>
      <c r="AK1155">
        <v>103.97799999999999</v>
      </c>
      <c r="AL1155">
        <v>4</v>
      </c>
      <c r="AM1155">
        <v>13.655999999999999</v>
      </c>
      <c r="AN1155">
        <v>0</v>
      </c>
      <c r="AO1155" s="30">
        <v>74.033999999999992</v>
      </c>
      <c r="AP1155" s="30">
        <v>148.06799999999998</v>
      </c>
      <c r="AQ1155" s="30">
        <v>11</v>
      </c>
      <c r="AR1155">
        <v>165.52349999999998</v>
      </c>
      <c r="AS1155" s="20">
        <v>344.70300000000003</v>
      </c>
      <c r="AT1155">
        <v>51</v>
      </c>
      <c r="AU1155" s="22">
        <v>12</v>
      </c>
      <c r="AV1155" t="s">
        <v>1510</v>
      </c>
    </row>
    <row r="1156" spans="1:48" hidden="1" x14ac:dyDescent="0.25">
      <c r="A1156" t="s">
        <v>995</v>
      </c>
      <c r="B1156" t="s">
        <v>205</v>
      </c>
      <c r="C1156" t="s">
        <v>205</v>
      </c>
      <c r="D1156" t="s">
        <v>997</v>
      </c>
      <c r="E1156" s="31" t="s">
        <v>998</v>
      </c>
      <c r="F1156">
        <v>2007</v>
      </c>
      <c r="G1156" t="s">
        <v>996</v>
      </c>
      <c r="H1156" t="s">
        <v>582</v>
      </c>
      <c r="I1156">
        <v>332190</v>
      </c>
      <c r="J1156" t="s">
        <v>204</v>
      </c>
      <c r="K1156" s="26" t="s">
        <v>458</v>
      </c>
      <c r="L1156" t="b">
        <v>1</v>
      </c>
      <c r="M1156" s="20" t="s">
        <v>1118</v>
      </c>
      <c r="N1156" s="26">
        <v>570</v>
      </c>
      <c r="O1156" t="s">
        <v>375</v>
      </c>
      <c r="P1156">
        <v>61.356388899999999</v>
      </c>
      <c r="Q1156">
        <v>-155.43555559999999</v>
      </c>
      <c r="S1156" t="s">
        <v>21</v>
      </c>
      <c r="T1156" s="40">
        <v>0.92935000000000001</v>
      </c>
      <c r="U1156" s="40">
        <v>0.56984999999999997</v>
      </c>
      <c r="V1156">
        <v>20.950337049999998</v>
      </c>
      <c r="W1156">
        <v>22.542999999999999</v>
      </c>
      <c r="X1156">
        <v>20</v>
      </c>
      <c r="Y1156">
        <v>31.704775249999997</v>
      </c>
      <c r="Z1156">
        <v>34.114999999999995</v>
      </c>
      <c r="AA1156">
        <v>5</v>
      </c>
      <c r="AI1156">
        <v>19.963000000000001</v>
      </c>
      <c r="AJ1156">
        <v>5</v>
      </c>
      <c r="AK1156">
        <v>3.2660000000000005</v>
      </c>
      <c r="AL1156">
        <v>1</v>
      </c>
      <c r="AM1156">
        <v>0</v>
      </c>
      <c r="AN1156">
        <v>0</v>
      </c>
      <c r="AO1156" s="30">
        <v>21.587871150000002</v>
      </c>
      <c r="AP1156" s="30">
        <v>23.229000000000003</v>
      </c>
      <c r="AQ1156" s="30">
        <v>6</v>
      </c>
      <c r="AR1156">
        <v>74.242983449999997</v>
      </c>
      <c r="AS1156" s="20">
        <v>79.887000000000015</v>
      </c>
      <c r="AT1156">
        <v>31</v>
      </c>
      <c r="AU1156" s="22">
        <v>12</v>
      </c>
      <c r="AV1156" t="s">
        <v>1510</v>
      </c>
    </row>
    <row r="1157" spans="1:48" hidden="1" x14ac:dyDescent="0.25">
      <c r="A1157" t="s">
        <v>630</v>
      </c>
      <c r="B1157" t="s">
        <v>73</v>
      </c>
      <c r="C1157" t="s">
        <v>73</v>
      </c>
      <c r="D1157" t="s">
        <v>720</v>
      </c>
      <c r="E1157" s="31" t="s">
        <v>721</v>
      </c>
      <c r="F1157">
        <v>2007</v>
      </c>
      <c r="G1157" t="s">
        <v>563</v>
      </c>
      <c r="H1157">
        <v>221</v>
      </c>
      <c r="I1157">
        <v>331430</v>
      </c>
      <c r="J1157" t="s">
        <v>50</v>
      </c>
      <c r="K1157" s="26" t="s">
        <v>458</v>
      </c>
      <c r="L1157" t="b">
        <v>1</v>
      </c>
      <c r="M1157" s="20" t="s">
        <v>1119</v>
      </c>
      <c r="N1157" s="26">
        <v>169</v>
      </c>
      <c r="O1157" t="s">
        <v>375</v>
      </c>
      <c r="P1157">
        <v>61.512222199999997</v>
      </c>
      <c r="Q1157">
        <v>-160.3580556</v>
      </c>
      <c r="S1157" t="s">
        <v>21</v>
      </c>
      <c r="T1157" s="40">
        <v>0.43542499999999995</v>
      </c>
      <c r="U1157" s="40">
        <v>0.18389999999999998</v>
      </c>
      <c r="V1157">
        <v>124.75666472500001</v>
      </c>
      <c r="W1157">
        <v>286.51700000000005</v>
      </c>
      <c r="X1157">
        <v>94</v>
      </c>
      <c r="Y1157">
        <v>56.641825699999998</v>
      </c>
      <c r="Z1157">
        <v>130.084</v>
      </c>
      <c r="AA1157">
        <v>3</v>
      </c>
      <c r="AI1157">
        <v>88.200999999999993</v>
      </c>
      <c r="AJ1157">
        <v>6</v>
      </c>
      <c r="AK1157">
        <v>23.959</v>
      </c>
      <c r="AL1157">
        <v>1</v>
      </c>
      <c r="AM1157">
        <v>1.2090000000000001</v>
      </c>
      <c r="AN1157">
        <v>0</v>
      </c>
      <c r="AO1157" s="30">
        <v>48.837267999999995</v>
      </c>
      <c r="AP1157" s="30">
        <v>112.16</v>
      </c>
      <c r="AQ1157" s="30">
        <v>7</v>
      </c>
      <c r="AR1157">
        <v>230.235758425</v>
      </c>
      <c r="AS1157" s="20">
        <v>529.97</v>
      </c>
      <c r="AT1157">
        <v>104</v>
      </c>
      <c r="AU1157" s="22">
        <v>3</v>
      </c>
      <c r="AV1157" t="s">
        <v>1510</v>
      </c>
    </row>
    <row r="1158" spans="1:48" hidden="1" x14ac:dyDescent="0.25">
      <c r="A1158" t="s">
        <v>513</v>
      </c>
      <c r="B1158" t="s">
        <v>285</v>
      </c>
      <c r="C1158" t="s">
        <v>285</v>
      </c>
      <c r="D1158" t="s">
        <v>515</v>
      </c>
      <c r="E1158" s="31" t="s">
        <v>516</v>
      </c>
      <c r="F1158">
        <v>2007</v>
      </c>
      <c r="G1158" t="s">
        <v>784</v>
      </c>
      <c r="H1158">
        <v>11591</v>
      </c>
      <c r="I1158">
        <v>332200</v>
      </c>
      <c r="J1158" t="s">
        <v>785</v>
      </c>
      <c r="K1158" s="26" t="s">
        <v>374</v>
      </c>
      <c r="L1158" t="b">
        <v>1</v>
      </c>
      <c r="M1158" s="20" t="s">
        <v>1116</v>
      </c>
      <c r="N1158" s="26">
        <v>264</v>
      </c>
      <c r="O1158" t="s">
        <v>489</v>
      </c>
      <c r="P1158">
        <v>65.001111100000003</v>
      </c>
      <c r="Q1158">
        <v>-150.63388889999999</v>
      </c>
      <c r="S1158" t="s">
        <v>21</v>
      </c>
      <c r="T1158" s="40">
        <v>0.60099999999999998</v>
      </c>
      <c r="U1158" s="40">
        <v>0.24494999999999997</v>
      </c>
      <c r="V1158">
        <v>67.689427999999992</v>
      </c>
      <c r="W1158">
        <v>112.628</v>
      </c>
      <c r="X1158">
        <v>77</v>
      </c>
      <c r="Y1158">
        <v>55.876773</v>
      </c>
      <c r="Z1158">
        <v>92.972999999999999</v>
      </c>
      <c r="AA1158">
        <v>9</v>
      </c>
      <c r="AI1158">
        <v>4.3309999999999995</v>
      </c>
      <c r="AJ1158">
        <v>3</v>
      </c>
      <c r="AK1158">
        <v>13.429000000000002</v>
      </c>
      <c r="AL1158">
        <v>1</v>
      </c>
      <c r="AM1158">
        <v>0</v>
      </c>
      <c r="AN1158">
        <v>1</v>
      </c>
      <c r="AO1158" s="30">
        <v>10.67376</v>
      </c>
      <c r="AP1158" s="30">
        <v>17.760000000000002</v>
      </c>
      <c r="AQ1158" s="30">
        <v>4</v>
      </c>
      <c r="AR1158">
        <v>134.23996099999999</v>
      </c>
      <c r="AS1158" s="20">
        <v>223.36099999999999</v>
      </c>
      <c r="AT1158">
        <v>91</v>
      </c>
      <c r="AU1158" s="22">
        <v>12</v>
      </c>
      <c r="AV1158" t="s">
        <v>1510</v>
      </c>
    </row>
    <row r="1159" spans="1:48" hidden="1" x14ac:dyDescent="0.25">
      <c r="A1159" t="s">
        <v>827</v>
      </c>
      <c r="B1159" t="s">
        <v>207</v>
      </c>
      <c r="C1159" t="s">
        <v>207</v>
      </c>
      <c r="D1159" t="s">
        <v>829</v>
      </c>
      <c r="E1159" s="31" t="s">
        <v>830</v>
      </c>
      <c r="F1159">
        <v>2007</v>
      </c>
      <c r="G1159" t="s">
        <v>828</v>
      </c>
      <c r="H1159">
        <v>26317</v>
      </c>
      <c r="I1159">
        <v>332210</v>
      </c>
      <c r="J1159" t="s">
        <v>206</v>
      </c>
      <c r="K1159" s="26" t="s">
        <v>458</v>
      </c>
      <c r="L1159" t="b">
        <v>1</v>
      </c>
      <c r="M1159" s="20" t="s">
        <v>1116</v>
      </c>
      <c r="N1159" s="26">
        <v>321</v>
      </c>
      <c r="O1159" t="s">
        <v>375</v>
      </c>
      <c r="P1159">
        <v>58.981388899999999</v>
      </c>
      <c r="Q1159">
        <v>-159.05833329999999</v>
      </c>
      <c r="S1159" t="s">
        <v>21</v>
      </c>
      <c r="T1159" s="40">
        <v>0.33999999999999991</v>
      </c>
      <c r="U1159" s="40">
        <v>0.13645000000000002</v>
      </c>
      <c r="V1159">
        <v>166.09985999999998</v>
      </c>
      <c r="W1159">
        <v>488.52900000000005</v>
      </c>
      <c r="X1159">
        <v>131</v>
      </c>
      <c r="Y1159">
        <v>24.068939999999994</v>
      </c>
      <c r="Z1159">
        <v>70.790999999999997</v>
      </c>
      <c r="AA1159">
        <v>14</v>
      </c>
      <c r="AI1159">
        <v>115.15</v>
      </c>
      <c r="AJ1159">
        <v>6</v>
      </c>
      <c r="AK1159">
        <v>351.72600000000006</v>
      </c>
      <c r="AL1159">
        <v>18</v>
      </c>
      <c r="AM1159">
        <v>63.001999999999995</v>
      </c>
      <c r="AN1159">
        <v>6</v>
      </c>
      <c r="AO1159" s="30">
        <v>158.73783999999998</v>
      </c>
      <c r="AP1159" s="30">
        <v>466.87600000000009</v>
      </c>
      <c r="AQ1159" s="30">
        <v>24</v>
      </c>
      <c r="AR1159">
        <v>348.90663999999992</v>
      </c>
      <c r="AS1159" s="20">
        <v>1089.1979999999999</v>
      </c>
      <c r="AT1159">
        <v>174</v>
      </c>
      <c r="AU1159" s="22">
        <v>12</v>
      </c>
      <c r="AV1159" t="s">
        <v>1510</v>
      </c>
    </row>
    <row r="1160" spans="1:48" hidden="1" x14ac:dyDescent="0.25">
      <c r="A1160" t="s">
        <v>633</v>
      </c>
      <c r="B1160" t="s">
        <v>74</v>
      </c>
      <c r="C1160" t="s">
        <v>74</v>
      </c>
      <c r="D1160" t="s">
        <v>634</v>
      </c>
      <c r="E1160" s="31" t="s">
        <v>635</v>
      </c>
      <c r="F1160">
        <v>2007</v>
      </c>
      <c r="G1160" t="s">
        <v>563</v>
      </c>
      <c r="H1160">
        <v>221</v>
      </c>
      <c r="I1160">
        <v>331440</v>
      </c>
      <c r="J1160" t="s">
        <v>50</v>
      </c>
      <c r="K1160" s="26" t="s">
        <v>458</v>
      </c>
      <c r="L1160" t="b">
        <v>1</v>
      </c>
      <c r="M1160" s="20" t="s">
        <v>1119</v>
      </c>
      <c r="N1160" s="26">
        <v>169</v>
      </c>
      <c r="O1160" t="s">
        <v>375</v>
      </c>
      <c r="P1160">
        <v>61.877777799999997</v>
      </c>
      <c r="Q1160">
        <v>-162.08111109999999</v>
      </c>
      <c r="S1160" t="s">
        <v>21</v>
      </c>
      <c r="T1160" s="40">
        <v>0.43457499999999999</v>
      </c>
      <c r="U1160" s="40">
        <v>0.18395833333333333</v>
      </c>
      <c r="V1160">
        <v>221.59544197500003</v>
      </c>
      <c r="W1160">
        <v>509.91300000000007</v>
      </c>
      <c r="X1160">
        <v>109</v>
      </c>
      <c r="Y1160">
        <v>180.36600799999999</v>
      </c>
      <c r="Z1160">
        <v>415.03999999999996</v>
      </c>
      <c r="AA1160">
        <v>16</v>
      </c>
      <c r="AI1160">
        <v>152.161</v>
      </c>
      <c r="AJ1160">
        <v>14</v>
      </c>
      <c r="AK1160">
        <v>72.203999999999994</v>
      </c>
      <c r="AL1160">
        <v>6</v>
      </c>
      <c r="AM1160">
        <v>0</v>
      </c>
      <c r="AN1160">
        <v>0</v>
      </c>
      <c r="AO1160" s="30">
        <v>97.503419875000006</v>
      </c>
      <c r="AP1160" s="30">
        <v>224.36500000000001</v>
      </c>
      <c r="AQ1160" s="30">
        <v>20</v>
      </c>
      <c r="AR1160">
        <v>499.46486985000001</v>
      </c>
      <c r="AS1160" s="20">
        <v>1149.318</v>
      </c>
      <c r="AT1160">
        <v>145</v>
      </c>
      <c r="AU1160">
        <v>12</v>
      </c>
      <c r="AV1160" t="s">
        <v>1510</v>
      </c>
    </row>
    <row r="1161" spans="1:48" hidden="1" x14ac:dyDescent="0.25">
      <c r="A1161" t="s">
        <v>492</v>
      </c>
      <c r="B1161" t="s">
        <v>210</v>
      </c>
      <c r="C1161" t="s">
        <v>210</v>
      </c>
      <c r="D1161" t="s">
        <v>494</v>
      </c>
      <c r="E1161" s="31" t="s">
        <v>495</v>
      </c>
      <c r="F1161">
        <v>2007</v>
      </c>
      <c r="G1161" t="s">
        <v>493</v>
      </c>
      <c r="H1161">
        <v>12119</v>
      </c>
      <c r="I1161">
        <v>332220</v>
      </c>
      <c r="J1161" t="s">
        <v>209</v>
      </c>
      <c r="K1161" s="26" t="s">
        <v>374</v>
      </c>
      <c r="L1161" t="b">
        <v>1</v>
      </c>
      <c r="M1161" s="20" t="s">
        <v>1116</v>
      </c>
      <c r="N1161" s="26">
        <v>44</v>
      </c>
      <c r="O1161" t="s">
        <v>375</v>
      </c>
      <c r="P1161">
        <v>62.9563889</v>
      </c>
      <c r="Q1161">
        <v>-155.59583330000001</v>
      </c>
      <c r="S1161" t="s">
        <v>21</v>
      </c>
      <c r="T1161" s="40">
        <v>0.45686666666666675</v>
      </c>
      <c r="U1161" s="40">
        <v>0.16789166666666666</v>
      </c>
      <c r="V1161">
        <v>326.90591780000005</v>
      </c>
      <c r="W1161">
        <v>715.53899999999999</v>
      </c>
      <c r="X1161">
        <v>164</v>
      </c>
      <c r="Y1161">
        <v>419.91711813333342</v>
      </c>
      <c r="Z1161">
        <v>919.12400000000002</v>
      </c>
      <c r="AA1161">
        <v>54</v>
      </c>
      <c r="AI1161">
        <v>257.34900000000005</v>
      </c>
      <c r="AJ1161">
        <v>15</v>
      </c>
      <c r="AK1161">
        <v>607.1819999999999</v>
      </c>
      <c r="AL1161">
        <v>28</v>
      </c>
      <c r="AM1161">
        <v>0</v>
      </c>
      <c r="AN1161">
        <v>0</v>
      </c>
      <c r="AO1161" s="30">
        <v>394.97539620000003</v>
      </c>
      <c r="AP1161" s="30">
        <v>864.53099999999995</v>
      </c>
      <c r="AQ1161" s="30">
        <v>43</v>
      </c>
      <c r="AR1161">
        <v>1141.7984321333336</v>
      </c>
      <c r="AS1161" s="20">
        <v>2499.1940000000004</v>
      </c>
      <c r="AT1161">
        <v>258</v>
      </c>
      <c r="AU1161">
        <v>12</v>
      </c>
      <c r="AV1161" t="s">
        <v>1510</v>
      </c>
    </row>
    <row r="1162" spans="1:48" hidden="1" x14ac:dyDescent="0.25">
      <c r="A1162" t="s">
        <v>636</v>
      </c>
      <c r="B1162" t="s">
        <v>75</v>
      </c>
      <c r="C1162" t="s">
        <v>75</v>
      </c>
      <c r="D1162" t="s">
        <v>637</v>
      </c>
      <c r="E1162" s="31" t="s">
        <v>638</v>
      </c>
      <c r="F1162">
        <v>2007</v>
      </c>
      <c r="G1162" t="s">
        <v>563</v>
      </c>
      <c r="H1162">
        <v>221</v>
      </c>
      <c r="I1162">
        <v>331450</v>
      </c>
      <c r="J1162" t="s">
        <v>50</v>
      </c>
      <c r="K1162" s="26" t="s">
        <v>458</v>
      </c>
      <c r="L1162" t="b">
        <v>1</v>
      </c>
      <c r="M1162" s="20" t="s">
        <v>1119</v>
      </c>
      <c r="N1162" s="26">
        <v>169</v>
      </c>
      <c r="O1162" t="s">
        <v>375</v>
      </c>
      <c r="P1162">
        <v>60.388055600000001</v>
      </c>
      <c r="Q1162">
        <v>-166.185</v>
      </c>
      <c r="S1162" t="s">
        <v>21</v>
      </c>
      <c r="T1162" s="40">
        <v>0.43697500000000006</v>
      </c>
      <c r="U1162" s="40">
        <v>0.18400000000000002</v>
      </c>
      <c r="V1162">
        <v>123.59881572500002</v>
      </c>
      <c r="W1162">
        <v>282.851</v>
      </c>
      <c r="X1162">
        <v>101</v>
      </c>
      <c r="Y1162">
        <v>147.59529785000001</v>
      </c>
      <c r="Z1162">
        <v>337.76599999999996</v>
      </c>
      <c r="AA1162">
        <v>19</v>
      </c>
      <c r="AI1162">
        <v>85.576999999999998</v>
      </c>
      <c r="AJ1162">
        <v>11</v>
      </c>
      <c r="AK1162">
        <v>171.84200000000004</v>
      </c>
      <c r="AL1162">
        <v>8</v>
      </c>
      <c r="AM1162">
        <v>0</v>
      </c>
      <c r="AN1162">
        <v>0</v>
      </c>
      <c r="AO1162" s="30">
        <v>112.48566752500003</v>
      </c>
      <c r="AP1162" s="30">
        <v>257.41900000000004</v>
      </c>
      <c r="AQ1162" s="30">
        <v>19</v>
      </c>
      <c r="AR1162">
        <v>383.67978110000001</v>
      </c>
      <c r="AS1162" s="20">
        <v>878.03600000000017</v>
      </c>
      <c r="AT1162">
        <v>135</v>
      </c>
      <c r="AU1162">
        <v>12</v>
      </c>
      <c r="AV1162" t="s">
        <v>1510</v>
      </c>
    </row>
    <row r="1163" spans="1:48" hidden="1" x14ac:dyDescent="0.25">
      <c r="A1163" t="s">
        <v>411</v>
      </c>
      <c r="B1163" t="s">
        <v>42</v>
      </c>
      <c r="C1163" t="s">
        <v>42</v>
      </c>
      <c r="D1163" t="s">
        <v>412</v>
      </c>
      <c r="E1163" s="31" t="s">
        <v>413</v>
      </c>
      <c r="F1163">
        <v>2007</v>
      </c>
      <c r="G1163" t="s">
        <v>380</v>
      </c>
      <c r="H1163">
        <v>219</v>
      </c>
      <c r="I1163">
        <v>331160</v>
      </c>
      <c r="J1163" t="s">
        <v>30</v>
      </c>
      <c r="K1163" s="26" t="s">
        <v>374</v>
      </c>
      <c r="L1163" t="b">
        <v>1</v>
      </c>
      <c r="M1163" s="20" t="s">
        <v>1116</v>
      </c>
      <c r="N1163" s="26">
        <v>2</v>
      </c>
      <c r="O1163" t="s">
        <v>375</v>
      </c>
      <c r="P1163">
        <v>62.921111099999997</v>
      </c>
      <c r="Q1163">
        <v>-143.7691667</v>
      </c>
      <c r="S1163" t="s">
        <v>21</v>
      </c>
      <c r="T1163" s="40">
        <v>0.54152500000000003</v>
      </c>
      <c r="U1163" s="40">
        <v>0.21044999999999994</v>
      </c>
      <c r="V1163">
        <v>52.69363165</v>
      </c>
      <c r="W1163">
        <v>97.305999999999997</v>
      </c>
      <c r="X1163">
        <v>37</v>
      </c>
      <c r="Y1163">
        <v>36.004372674999999</v>
      </c>
      <c r="Z1163">
        <v>66.486999999999995</v>
      </c>
      <c r="AA1163">
        <v>10</v>
      </c>
      <c r="AI1163">
        <v>35.314999999999998</v>
      </c>
      <c r="AJ1163">
        <v>5</v>
      </c>
      <c r="AK1163">
        <v>80.680000000000007</v>
      </c>
      <c r="AL1163">
        <v>3</v>
      </c>
      <c r="AM1163">
        <v>0</v>
      </c>
      <c r="AN1163">
        <v>0</v>
      </c>
      <c r="AO1163" s="30">
        <v>62.814192375000005</v>
      </c>
      <c r="AP1163" s="30">
        <v>115.995</v>
      </c>
      <c r="AQ1163" s="30">
        <v>8</v>
      </c>
      <c r="AR1163">
        <v>151.5121967</v>
      </c>
      <c r="AS1163" s="20">
        <v>279.78799999999995</v>
      </c>
      <c r="AT1163">
        <v>54</v>
      </c>
      <c r="AU1163">
        <v>12</v>
      </c>
      <c r="AV1163" t="s">
        <v>1510</v>
      </c>
    </row>
    <row r="1164" spans="1:48" hidden="1" x14ac:dyDescent="0.25">
      <c r="A1164" t="s">
        <v>639</v>
      </c>
      <c r="B1164" t="s">
        <v>76</v>
      </c>
      <c r="C1164" t="s">
        <v>76</v>
      </c>
      <c r="D1164" t="s">
        <v>640</v>
      </c>
      <c r="E1164" s="31" t="s">
        <v>641</v>
      </c>
      <c r="F1164">
        <v>2007</v>
      </c>
      <c r="G1164" t="s">
        <v>563</v>
      </c>
      <c r="H1164">
        <v>221</v>
      </c>
      <c r="I1164">
        <v>331460</v>
      </c>
      <c r="J1164" t="s">
        <v>50</v>
      </c>
      <c r="K1164" s="26" t="s">
        <v>458</v>
      </c>
      <c r="L1164" t="b">
        <v>1</v>
      </c>
      <c r="M1164" s="20" t="s">
        <v>1119</v>
      </c>
      <c r="N1164" s="26">
        <v>169</v>
      </c>
      <c r="O1164" t="s">
        <v>375</v>
      </c>
      <c r="P1164">
        <v>65.150411000000005</v>
      </c>
      <c r="Q1164">
        <v>-149.34970799999999</v>
      </c>
      <c r="S1164" t="s">
        <v>21</v>
      </c>
      <c r="T1164" s="40">
        <v>0.54614166666666686</v>
      </c>
      <c r="U1164" s="40">
        <v>0.19109999999999994</v>
      </c>
      <c r="V1164">
        <v>144.6330591583334</v>
      </c>
      <c r="W1164">
        <v>264.827</v>
      </c>
      <c r="X1164">
        <v>87</v>
      </c>
      <c r="Y1164">
        <v>67.53751692500002</v>
      </c>
      <c r="Z1164">
        <v>123.663</v>
      </c>
      <c r="AA1164">
        <v>10</v>
      </c>
      <c r="AI1164">
        <v>171.572</v>
      </c>
      <c r="AJ1164">
        <v>9</v>
      </c>
      <c r="AK1164">
        <v>3.6029999999999998</v>
      </c>
      <c r="AL1164">
        <v>1</v>
      </c>
      <c r="AM1164">
        <v>0</v>
      </c>
      <c r="AN1164">
        <v>0</v>
      </c>
      <c r="AO1164" s="30">
        <v>95.670366458333376</v>
      </c>
      <c r="AP1164" s="30">
        <v>175.17500000000001</v>
      </c>
      <c r="AQ1164" s="30">
        <v>10</v>
      </c>
      <c r="AR1164">
        <v>307.84094254166678</v>
      </c>
      <c r="AS1164" s="20">
        <v>563.66499999999996</v>
      </c>
      <c r="AT1164">
        <v>104</v>
      </c>
      <c r="AU1164">
        <v>12</v>
      </c>
      <c r="AV1164" t="s">
        <v>1510</v>
      </c>
    </row>
    <row r="1165" spans="1:48" hidden="1" x14ac:dyDescent="0.25">
      <c r="A1165" t="s">
        <v>642</v>
      </c>
      <c r="B1165" t="s">
        <v>77</v>
      </c>
      <c r="C1165" t="s">
        <v>77</v>
      </c>
      <c r="D1165" t="s">
        <v>643</v>
      </c>
      <c r="E1165" s="31" t="s">
        <v>644</v>
      </c>
      <c r="F1165">
        <v>2007</v>
      </c>
      <c r="G1165" t="s">
        <v>563</v>
      </c>
      <c r="H1165">
        <v>221</v>
      </c>
      <c r="I1165">
        <v>331470</v>
      </c>
      <c r="J1165" t="s">
        <v>50</v>
      </c>
      <c r="K1165" s="26" t="s">
        <v>458</v>
      </c>
      <c r="L1165" t="b">
        <v>1</v>
      </c>
      <c r="M1165" s="20" t="s">
        <v>1119</v>
      </c>
      <c r="N1165" s="26">
        <v>169</v>
      </c>
      <c r="O1165" t="s">
        <v>375</v>
      </c>
      <c r="P1165">
        <v>62.085555599999999</v>
      </c>
      <c r="Q1165">
        <v>-163.72944440000001</v>
      </c>
      <c r="S1165" t="s">
        <v>21</v>
      </c>
      <c r="T1165" s="40">
        <v>0.42144166666666655</v>
      </c>
      <c r="U1165" s="40">
        <v>0.18354166666666669</v>
      </c>
      <c r="V1165">
        <v>401.81597113333316</v>
      </c>
      <c r="W1165">
        <v>953.4319999999999</v>
      </c>
      <c r="X1165">
        <v>223</v>
      </c>
      <c r="Y1165">
        <v>451.62574027499983</v>
      </c>
      <c r="Z1165">
        <v>1071.6209999999999</v>
      </c>
      <c r="AA1165">
        <v>17</v>
      </c>
      <c r="AI1165">
        <v>341.33500000000004</v>
      </c>
      <c r="AJ1165">
        <v>19</v>
      </c>
      <c r="AK1165">
        <v>58.267999999999986</v>
      </c>
      <c r="AL1165">
        <v>5</v>
      </c>
      <c r="AM1165">
        <v>0</v>
      </c>
      <c r="AN1165">
        <v>0</v>
      </c>
      <c r="AO1165" s="30">
        <v>168.40935432499995</v>
      </c>
      <c r="AP1165" s="30">
        <v>399.60300000000001</v>
      </c>
      <c r="AQ1165" s="30">
        <v>24</v>
      </c>
      <c r="AR1165">
        <v>1021.8510657333329</v>
      </c>
      <c r="AS1165" s="20">
        <v>2424.6559999999999</v>
      </c>
      <c r="AT1165">
        <v>262</v>
      </c>
      <c r="AU1165">
        <v>12</v>
      </c>
      <c r="AV1165" t="s">
        <v>1510</v>
      </c>
    </row>
    <row r="1166" spans="1:48" hidden="1" x14ac:dyDescent="0.25">
      <c r="A1166" t="s">
        <v>475</v>
      </c>
      <c r="B1166" t="s">
        <v>1170</v>
      </c>
      <c r="C1166" t="s">
        <v>218</v>
      </c>
      <c r="D1166" t="s">
        <v>477</v>
      </c>
      <c r="E1166" s="31" t="s">
        <v>478</v>
      </c>
      <c r="F1166">
        <v>2007</v>
      </c>
      <c r="G1166" t="s">
        <v>476</v>
      </c>
      <c r="H1166">
        <v>13201</v>
      </c>
      <c r="I1166">
        <v>332280</v>
      </c>
      <c r="J1166" t="s">
        <v>217</v>
      </c>
      <c r="K1166" s="26" t="s">
        <v>458</v>
      </c>
      <c r="L1166" t="b">
        <v>1</v>
      </c>
      <c r="M1166" s="20" t="s">
        <v>1119</v>
      </c>
      <c r="N1166" s="26">
        <v>22</v>
      </c>
      <c r="O1166" t="s">
        <v>375</v>
      </c>
      <c r="P1166">
        <v>58.728333300000003</v>
      </c>
      <c r="Q1166">
        <v>-157.01388890000001</v>
      </c>
      <c r="S1166" t="s">
        <v>21</v>
      </c>
      <c r="T1166" s="40">
        <v>0.3506333333333333</v>
      </c>
      <c r="U1166" s="40">
        <v>0.16546666666666662</v>
      </c>
      <c r="V1166">
        <v>1381.2460330333333</v>
      </c>
      <c r="W1166">
        <v>3939.2890000000007</v>
      </c>
      <c r="X1166">
        <v>624</v>
      </c>
      <c r="Y1166">
        <v>3382.3690221333322</v>
      </c>
      <c r="Z1166">
        <v>9646.4559999999983</v>
      </c>
      <c r="AA1166">
        <v>205</v>
      </c>
      <c r="AI1166">
        <v>1124.5859999999998</v>
      </c>
      <c r="AJ1166">
        <v>38</v>
      </c>
      <c r="AK1166">
        <v>4921.3770000000004</v>
      </c>
      <c r="AL1166">
        <v>101</v>
      </c>
      <c r="AM1166">
        <v>0</v>
      </c>
      <c r="AN1166">
        <v>0</v>
      </c>
      <c r="AO1166" s="30">
        <v>2119.9161598999999</v>
      </c>
      <c r="AP1166" s="30">
        <v>6045.9629999999997</v>
      </c>
      <c r="AQ1166" s="30">
        <v>139</v>
      </c>
      <c r="AR1166">
        <v>6883.5312150666659</v>
      </c>
      <c r="AS1166" s="20">
        <v>19631.708000000002</v>
      </c>
      <c r="AT1166">
        <v>968</v>
      </c>
      <c r="AU1166">
        <v>12</v>
      </c>
      <c r="AV1166" t="s">
        <v>1510</v>
      </c>
    </row>
    <row r="1167" spans="1:48" hidden="1" x14ac:dyDescent="0.25">
      <c r="A1167" t="s">
        <v>821</v>
      </c>
      <c r="B1167" t="s">
        <v>220</v>
      </c>
      <c r="C1167" s="19" t="s">
        <v>220</v>
      </c>
      <c r="D1167" t="s">
        <v>490</v>
      </c>
      <c r="E1167" s="21" t="s">
        <v>491</v>
      </c>
      <c r="F1167" s="19">
        <v>2007</v>
      </c>
      <c r="G1167" s="19" t="s">
        <v>822</v>
      </c>
      <c r="H1167" s="19">
        <v>13211</v>
      </c>
      <c r="I1167" s="19">
        <v>332290</v>
      </c>
      <c r="J1167" s="28" t="s">
        <v>219</v>
      </c>
      <c r="K1167" s="19" t="s">
        <v>458</v>
      </c>
      <c r="L1167" s="20" t="b">
        <v>1</v>
      </c>
      <c r="M1167" s="20" t="s">
        <v>1116</v>
      </c>
      <c r="N1167" s="19">
        <v>319</v>
      </c>
      <c r="O1167" s="19" t="s">
        <v>375</v>
      </c>
      <c r="P1167" s="20">
        <v>60.696666700000002</v>
      </c>
      <c r="Q1167" s="20">
        <v>-161.9519444</v>
      </c>
      <c r="R1167" s="19"/>
      <c r="S1167" s="19" t="s">
        <v>21</v>
      </c>
      <c r="T1167" s="37">
        <v>0.77073333333333327</v>
      </c>
      <c r="U1167" s="37">
        <v>0.43940000000000001</v>
      </c>
      <c r="V1167" s="20">
        <v>271.04687426666669</v>
      </c>
      <c r="W1167" s="20">
        <v>351.67400000000004</v>
      </c>
      <c r="X1167" s="20">
        <v>98</v>
      </c>
      <c r="Y1167" s="20">
        <v>84.601856533333319</v>
      </c>
      <c r="Z1167" s="20">
        <v>109.76799999999999</v>
      </c>
      <c r="AA1167" s="20">
        <v>11</v>
      </c>
      <c r="AB1167" s="20"/>
      <c r="AC1167" s="20"/>
      <c r="AD1167" s="20"/>
      <c r="AE1167" s="20"/>
      <c r="AF1167" s="20"/>
      <c r="AG1167" s="20"/>
      <c r="AH1167" s="20"/>
      <c r="AI1167" s="20">
        <v>35.832000000000001</v>
      </c>
      <c r="AJ1167" s="20">
        <v>6</v>
      </c>
      <c r="AK1167" s="20">
        <v>24.772000000000002</v>
      </c>
      <c r="AL1167" s="20">
        <v>9</v>
      </c>
      <c r="AM1167" s="20">
        <v>12.251999999999999</v>
      </c>
      <c r="AN1167" s="20">
        <v>4</v>
      </c>
      <c r="AO1167" s="30">
        <v>46.709522933333332</v>
      </c>
      <c r="AP1167" s="30">
        <v>60.603999999999999</v>
      </c>
      <c r="AQ1167" s="30">
        <v>15</v>
      </c>
      <c r="AR1167" s="20">
        <v>402.35825373333336</v>
      </c>
      <c r="AS1167" s="20">
        <v>534.298</v>
      </c>
      <c r="AT1167" s="20">
        <v>125</v>
      </c>
      <c r="AU1167">
        <v>12</v>
      </c>
      <c r="AV1167" t="s">
        <v>1510</v>
      </c>
    </row>
    <row r="1168" spans="1:48" hidden="1" x14ac:dyDescent="0.25">
      <c r="A1168" t="s">
        <v>1003</v>
      </c>
      <c r="B1168" t="s">
        <v>222</v>
      </c>
      <c r="C1168" s="19" t="s">
        <v>222</v>
      </c>
      <c r="D1168" t="s">
        <v>1005</v>
      </c>
      <c r="E1168" s="21" t="s">
        <v>1006</v>
      </c>
      <c r="F1168" s="19">
        <v>2007</v>
      </c>
      <c r="G1168" s="19" t="s">
        <v>1004</v>
      </c>
      <c r="H1168" s="19" t="s">
        <v>582</v>
      </c>
      <c r="I1168" s="19">
        <v>332300</v>
      </c>
      <c r="J1168" s="20" t="s">
        <v>221</v>
      </c>
      <c r="K1168" s="19" t="s">
        <v>458</v>
      </c>
      <c r="L1168" s="20" t="b">
        <v>1</v>
      </c>
      <c r="M1168" s="20" t="s">
        <v>1118</v>
      </c>
      <c r="N1168" s="19">
        <v>625</v>
      </c>
      <c r="O1168" s="19" t="s">
        <v>375</v>
      </c>
      <c r="P1168" s="20">
        <v>60.708055600000002</v>
      </c>
      <c r="Q1168" s="20">
        <v>-161.76611109999999</v>
      </c>
      <c r="R1168" s="19"/>
      <c r="S1168" s="19" t="s">
        <v>21</v>
      </c>
      <c r="T1168" s="37">
        <v>0.56666666666666654</v>
      </c>
      <c r="U1168" s="37">
        <v>0.25572499999999998</v>
      </c>
      <c r="V1168" s="20">
        <v>302.38126666666659</v>
      </c>
      <c r="W1168" s="20">
        <v>533.61400000000003</v>
      </c>
      <c r="X1168" s="20">
        <v>77</v>
      </c>
      <c r="Y1168" s="20">
        <v>107.0688333333333</v>
      </c>
      <c r="Z1168" s="20">
        <v>188.94499999999999</v>
      </c>
      <c r="AA1168" s="20">
        <v>16</v>
      </c>
      <c r="AB1168" s="20"/>
      <c r="AC1168" s="20"/>
      <c r="AD1168" s="20"/>
      <c r="AE1168" s="20"/>
      <c r="AF1168" s="20"/>
      <c r="AG1168" s="20"/>
      <c r="AH1168" s="20"/>
      <c r="AI1168" s="20">
        <v>123.05299999999998</v>
      </c>
      <c r="AJ1168" s="20">
        <v>8</v>
      </c>
      <c r="AK1168" s="20">
        <v>12.016999999999999</v>
      </c>
      <c r="AL1168" s="20">
        <v>4</v>
      </c>
      <c r="AM1168" s="20">
        <v>56.381999999999991</v>
      </c>
      <c r="AN1168" s="20">
        <v>9</v>
      </c>
      <c r="AO1168" s="30">
        <v>76.539666666666648</v>
      </c>
      <c r="AP1168" s="30">
        <v>135.07</v>
      </c>
      <c r="AQ1168" s="30">
        <v>12</v>
      </c>
      <c r="AR1168" s="20">
        <v>485.98976666666653</v>
      </c>
      <c r="AS1168" s="20">
        <v>914.01099999999997</v>
      </c>
      <c r="AT1168" s="20">
        <v>110</v>
      </c>
      <c r="AU1168">
        <v>12</v>
      </c>
      <c r="AV1168" t="s">
        <v>1510</v>
      </c>
    </row>
    <row r="1169" spans="1:48" hidden="1" x14ac:dyDescent="0.25">
      <c r="A1169" t="s">
        <v>414</v>
      </c>
      <c r="B1169" t="s">
        <v>43</v>
      </c>
      <c r="C1169" s="19" t="s">
        <v>43</v>
      </c>
      <c r="D1169" t="s">
        <v>415</v>
      </c>
      <c r="E1169" s="21" t="s">
        <v>416</v>
      </c>
      <c r="F1169" s="19">
        <v>2007</v>
      </c>
      <c r="G1169" s="19" t="s">
        <v>380</v>
      </c>
      <c r="H1169" s="19">
        <v>219</v>
      </c>
      <c r="I1169" s="19">
        <v>331170</v>
      </c>
      <c r="J1169" s="20" t="s">
        <v>30</v>
      </c>
      <c r="K1169" s="19" t="s">
        <v>374</v>
      </c>
      <c r="L1169" s="20" t="b">
        <v>1</v>
      </c>
      <c r="M1169" s="20" t="s">
        <v>1116</v>
      </c>
      <c r="N1169" s="19">
        <v>2</v>
      </c>
      <c r="O1169" s="19" t="s">
        <v>375</v>
      </c>
      <c r="P1169" s="20">
        <v>55.873611099999998</v>
      </c>
      <c r="Q1169" s="20">
        <v>-133.18472220000001</v>
      </c>
      <c r="R1169" s="19"/>
      <c r="S1169" s="19" t="s">
        <v>21</v>
      </c>
      <c r="T1169" s="37">
        <v>0.46100000000000002</v>
      </c>
      <c r="U1169" s="37">
        <v>0.18715833333333334</v>
      </c>
      <c r="V1169" s="20">
        <v>144.21048099999999</v>
      </c>
      <c r="W1169" s="20">
        <v>312.82099999999997</v>
      </c>
      <c r="X1169" s="20">
        <v>61</v>
      </c>
      <c r="Y1169" s="20">
        <v>31.673466000000001</v>
      </c>
      <c r="Z1169" s="20">
        <v>68.706000000000003</v>
      </c>
      <c r="AA1169" s="20">
        <v>12</v>
      </c>
      <c r="AB1169" s="20"/>
      <c r="AC1169" s="20"/>
      <c r="AD1169" s="20"/>
      <c r="AE1169" s="20"/>
      <c r="AF1169" s="20"/>
      <c r="AG1169" s="20"/>
      <c r="AH1169" s="20"/>
      <c r="AI1169" s="20">
        <v>0</v>
      </c>
      <c r="AJ1169" s="20">
        <v>0</v>
      </c>
      <c r="AK1169" s="20">
        <v>82</v>
      </c>
      <c r="AL1169" s="20">
        <v>1</v>
      </c>
      <c r="AM1169" s="20">
        <v>0</v>
      </c>
      <c r="AN1169" s="20">
        <v>0</v>
      </c>
      <c r="AO1169" s="30">
        <v>37.802</v>
      </c>
      <c r="AP1169" s="30">
        <v>82</v>
      </c>
      <c r="AQ1169" s="30">
        <v>1</v>
      </c>
      <c r="AR1169" s="20">
        <v>213.685947</v>
      </c>
      <c r="AS1169" s="20">
        <v>463.52699999999999</v>
      </c>
      <c r="AT1169" s="20">
        <v>69</v>
      </c>
      <c r="AU1169">
        <v>12</v>
      </c>
      <c r="AV1169" t="s">
        <v>1510</v>
      </c>
    </row>
    <row r="1170" spans="1:48" hidden="1" x14ac:dyDescent="0.25">
      <c r="A1170" t="s">
        <v>847</v>
      </c>
      <c r="B1170" t="s">
        <v>228</v>
      </c>
      <c r="C1170" s="19" t="s">
        <v>228</v>
      </c>
      <c r="D1170" s="19" t="s">
        <v>849</v>
      </c>
      <c r="E1170" s="21" t="s">
        <v>850</v>
      </c>
      <c r="F1170" s="19">
        <v>2007</v>
      </c>
      <c r="G1170" s="19" t="s">
        <v>848</v>
      </c>
      <c r="H1170" s="19">
        <v>13477</v>
      </c>
      <c r="I1170" s="19">
        <v>332320</v>
      </c>
      <c r="J1170" s="20" t="s">
        <v>227</v>
      </c>
      <c r="K1170" s="19" t="s">
        <v>458</v>
      </c>
      <c r="L1170" s="20" t="b">
        <v>1</v>
      </c>
      <c r="M1170" s="20" t="s">
        <v>1119</v>
      </c>
      <c r="N1170" s="19">
        <v>340</v>
      </c>
      <c r="O1170" s="19" t="s">
        <v>375</v>
      </c>
      <c r="P1170" s="20">
        <v>56.000615199999999</v>
      </c>
      <c r="Q1170" s="20">
        <v>-161.206974</v>
      </c>
      <c r="R1170" s="19"/>
      <c r="S1170" s="19" t="s">
        <v>21</v>
      </c>
      <c r="T1170" s="37">
        <v>0.51666666666666661</v>
      </c>
      <c r="U1170" s="37">
        <v>0.21621666666666664</v>
      </c>
      <c r="V1170" s="20">
        <v>98.472016666666633</v>
      </c>
      <c r="W1170" s="20">
        <v>190.59099999999995</v>
      </c>
      <c r="X1170" s="20">
        <v>47</v>
      </c>
      <c r="Y1170" s="20">
        <v>74.321983333333321</v>
      </c>
      <c r="Z1170" s="20">
        <v>143.84899999999999</v>
      </c>
      <c r="AA1170" s="20">
        <v>11</v>
      </c>
      <c r="AB1170" s="20"/>
      <c r="AC1170" s="20"/>
      <c r="AD1170" s="20"/>
      <c r="AE1170" s="20"/>
      <c r="AF1170" s="20"/>
      <c r="AG1170" s="20"/>
      <c r="AH1170" s="20"/>
      <c r="AI1170" s="20">
        <v>29.796999999999997</v>
      </c>
      <c r="AJ1170" s="20">
        <v>10</v>
      </c>
      <c r="AK1170" s="20">
        <v>26.346999999999998</v>
      </c>
      <c r="AL1170" s="20">
        <v>2</v>
      </c>
      <c r="AM1170" s="20">
        <v>0</v>
      </c>
      <c r="AN1170" s="20">
        <v>0</v>
      </c>
      <c r="AO1170" s="30">
        <v>29.007733333333327</v>
      </c>
      <c r="AP1170" s="30">
        <v>56.143999999999991</v>
      </c>
      <c r="AQ1170" s="30">
        <v>12</v>
      </c>
      <c r="AR1170" s="20">
        <v>201.80173333333329</v>
      </c>
      <c r="AS1170" s="20">
        <v>390.584</v>
      </c>
      <c r="AT1170" s="20">
        <v>70</v>
      </c>
      <c r="AU1170">
        <v>12</v>
      </c>
      <c r="AV1170" t="s">
        <v>1510</v>
      </c>
    </row>
    <row r="1171" spans="1:48" hidden="1" x14ac:dyDescent="0.25">
      <c r="A1171" t="s">
        <v>645</v>
      </c>
      <c r="B1171" t="s">
        <v>78</v>
      </c>
      <c r="C1171" t="s">
        <v>78</v>
      </c>
      <c r="D1171" t="s">
        <v>646</v>
      </c>
      <c r="E1171" s="31" t="s">
        <v>647</v>
      </c>
      <c r="F1171">
        <v>2007</v>
      </c>
      <c r="G1171" t="s">
        <v>563</v>
      </c>
      <c r="H1171">
        <v>221</v>
      </c>
      <c r="I1171">
        <v>331480</v>
      </c>
      <c r="J1171" t="s">
        <v>50</v>
      </c>
      <c r="K1171" s="26" t="s">
        <v>458</v>
      </c>
      <c r="L1171" t="b">
        <v>1</v>
      </c>
      <c r="M1171" s="20" t="s">
        <v>1119</v>
      </c>
      <c r="N1171" s="26">
        <v>169</v>
      </c>
      <c r="O1171" t="s">
        <v>375</v>
      </c>
      <c r="P1171">
        <v>59.4527778</v>
      </c>
      <c r="Q1171">
        <v>-157.31194439999999</v>
      </c>
      <c r="S1171" t="s">
        <v>21</v>
      </c>
      <c r="T1171" s="40">
        <v>0.52248333333333341</v>
      </c>
      <c r="U1171" s="40">
        <v>0.18689166666666668</v>
      </c>
      <c r="V1171">
        <v>310.54110406666672</v>
      </c>
      <c r="W1171">
        <v>594.35599999999999</v>
      </c>
      <c r="X1171">
        <v>128</v>
      </c>
      <c r="Y1171">
        <v>222.92012658333337</v>
      </c>
      <c r="Z1171">
        <v>426.65500000000003</v>
      </c>
      <c r="AA1171">
        <v>12</v>
      </c>
      <c r="AI1171">
        <v>127.21199999999999</v>
      </c>
      <c r="AJ1171">
        <v>10</v>
      </c>
      <c r="AK1171">
        <v>24.401</v>
      </c>
      <c r="AL1171">
        <v>6</v>
      </c>
      <c r="AM1171">
        <v>0</v>
      </c>
      <c r="AN1171">
        <v>0</v>
      </c>
      <c r="AO1171" s="30">
        <v>79.215265616666684</v>
      </c>
      <c r="AP1171" s="30">
        <v>151.613</v>
      </c>
      <c r="AQ1171" s="30">
        <v>16</v>
      </c>
      <c r="AR1171">
        <v>612.67649626666685</v>
      </c>
      <c r="AS1171" s="20">
        <v>1172.624</v>
      </c>
      <c r="AT1171">
        <v>156</v>
      </c>
      <c r="AU1171">
        <v>12</v>
      </c>
      <c r="AV1171" t="s">
        <v>1510</v>
      </c>
    </row>
    <row r="1172" spans="1:48" hidden="1" x14ac:dyDescent="0.25">
      <c r="A1172" t="s">
        <v>917</v>
      </c>
      <c r="B1172" t="s">
        <v>301</v>
      </c>
      <c r="C1172" s="19" t="s">
        <v>301</v>
      </c>
      <c r="D1172" t="s">
        <v>919</v>
      </c>
      <c r="E1172" s="21" t="s">
        <v>920</v>
      </c>
      <c r="F1172" s="19">
        <v>2007</v>
      </c>
      <c r="G1172" s="19" t="s">
        <v>918</v>
      </c>
      <c r="H1172" s="19" t="s">
        <v>582</v>
      </c>
      <c r="I1172" s="19">
        <v>332870</v>
      </c>
      <c r="J1172" t="s">
        <v>300</v>
      </c>
      <c r="K1172" s="19" t="s">
        <v>458</v>
      </c>
      <c r="L1172" s="20" t="b">
        <v>1</v>
      </c>
      <c r="M1172" s="20" t="s">
        <v>1116</v>
      </c>
      <c r="N1172" s="19">
        <v>375</v>
      </c>
      <c r="O1172" s="19" t="s">
        <v>375</v>
      </c>
      <c r="P1172" s="20">
        <v>60.942777800000002</v>
      </c>
      <c r="Q1172" s="20">
        <v>-164.62944440000001</v>
      </c>
      <c r="R1172" s="19"/>
      <c r="S1172" s="19" t="s">
        <v>21</v>
      </c>
      <c r="T1172" s="37">
        <v>0.68</v>
      </c>
      <c r="U1172" s="37">
        <v>0.32050000000000006</v>
      </c>
      <c r="V1172" s="20">
        <v>165.72620000000001</v>
      </c>
      <c r="W1172" s="20">
        <v>243.71499999999997</v>
      </c>
      <c r="X1172" s="20">
        <v>65</v>
      </c>
      <c r="Y1172" s="20">
        <v>59.315719999999992</v>
      </c>
      <c r="Z1172" s="20">
        <v>87.228999999999985</v>
      </c>
      <c r="AA1172" s="20">
        <v>16</v>
      </c>
      <c r="AB1172" s="20"/>
      <c r="AC1172" s="20"/>
      <c r="AD1172" s="20"/>
      <c r="AE1172" s="20"/>
      <c r="AF1172" s="20"/>
      <c r="AG1172" s="20"/>
      <c r="AH1172" s="20"/>
      <c r="AI1172" s="20">
        <v>31.541</v>
      </c>
      <c r="AJ1172" s="20">
        <v>3</v>
      </c>
      <c r="AK1172" s="20">
        <v>3.2079999999999997</v>
      </c>
      <c r="AL1172" s="20">
        <v>3</v>
      </c>
      <c r="AM1172" s="20">
        <v>8.7560000000000002</v>
      </c>
      <c r="AN1172" s="20">
        <v>5</v>
      </c>
      <c r="AO1172" s="30">
        <v>23.629320000000003</v>
      </c>
      <c r="AP1172" s="30">
        <v>34.749000000000002</v>
      </c>
      <c r="AQ1172" s="30">
        <v>6</v>
      </c>
      <c r="AR1172" s="20">
        <v>248.67124000000001</v>
      </c>
      <c r="AS1172" s="20">
        <v>374.44899999999996</v>
      </c>
      <c r="AT1172" s="20">
        <v>91</v>
      </c>
      <c r="AU1172">
        <v>12</v>
      </c>
      <c r="AV1172" t="s">
        <v>1510</v>
      </c>
    </row>
    <row r="1173" spans="1:48" hidden="1" x14ac:dyDescent="0.25">
      <c r="A1173" t="s">
        <v>650</v>
      </c>
      <c r="B1173" t="s">
        <v>79</v>
      </c>
      <c r="C1173" t="s">
        <v>79</v>
      </c>
      <c r="D1173" t="s">
        <v>651</v>
      </c>
      <c r="E1173" s="31" t="s">
        <v>652</v>
      </c>
      <c r="F1173">
        <v>2007</v>
      </c>
      <c r="G1173" t="s">
        <v>563</v>
      </c>
      <c r="H1173">
        <v>221</v>
      </c>
      <c r="I1173">
        <v>331490</v>
      </c>
      <c r="J1173" t="s">
        <v>50</v>
      </c>
      <c r="K1173" s="26" t="s">
        <v>458</v>
      </c>
      <c r="L1173" t="b">
        <v>1</v>
      </c>
      <c r="M1173" s="20" t="s">
        <v>1119</v>
      </c>
      <c r="N1173" s="26">
        <v>169</v>
      </c>
      <c r="O1173" t="s">
        <v>375</v>
      </c>
      <c r="P1173">
        <v>60.479444399999998</v>
      </c>
      <c r="Q1173">
        <v>-164.72388889999999</v>
      </c>
      <c r="S1173" t="s">
        <v>21</v>
      </c>
      <c r="T1173" s="40">
        <v>0.45450000000000007</v>
      </c>
      <c r="U1173" s="40">
        <v>0.18455833333333335</v>
      </c>
      <c r="V1173">
        <v>133.59391200000005</v>
      </c>
      <c r="W1173">
        <v>293.93600000000004</v>
      </c>
      <c r="X1173">
        <v>61</v>
      </c>
      <c r="Y1173">
        <v>87.191280000000006</v>
      </c>
      <c r="Z1173">
        <v>191.83999999999997</v>
      </c>
      <c r="AA1173">
        <v>13</v>
      </c>
      <c r="AI1173">
        <v>67.918000000000006</v>
      </c>
      <c r="AJ1173">
        <v>11</v>
      </c>
      <c r="AK1173">
        <v>0.50700000000000001</v>
      </c>
      <c r="AL1173">
        <v>1</v>
      </c>
      <c r="AM1173">
        <v>0</v>
      </c>
      <c r="AN1173">
        <v>0</v>
      </c>
      <c r="AO1173" s="30">
        <v>31.099162500000009</v>
      </c>
      <c r="AP1173" s="30">
        <v>68.425000000000011</v>
      </c>
      <c r="AQ1173" s="30">
        <v>12</v>
      </c>
      <c r="AR1173">
        <v>251.88435450000006</v>
      </c>
      <c r="AS1173" s="20">
        <v>554.20100000000014</v>
      </c>
      <c r="AT1173">
        <v>84</v>
      </c>
      <c r="AU1173">
        <v>12</v>
      </c>
      <c r="AV1173" t="s">
        <v>1510</v>
      </c>
    </row>
    <row r="1174" spans="1:48" hidden="1" x14ac:dyDescent="0.25">
      <c r="A1174" t="s">
        <v>958</v>
      </c>
      <c r="B1174" t="s">
        <v>232</v>
      </c>
      <c r="C1174" s="19" t="s">
        <v>232</v>
      </c>
      <c r="D1174" t="s">
        <v>960</v>
      </c>
      <c r="E1174" s="21" t="s">
        <v>961</v>
      </c>
      <c r="F1174" s="19">
        <v>2007</v>
      </c>
      <c r="G1174" s="19" t="s">
        <v>959</v>
      </c>
      <c r="H1174" s="19" t="s">
        <v>582</v>
      </c>
      <c r="I1174" s="19">
        <v>332330</v>
      </c>
      <c r="J1174" s="20" t="s">
        <v>231</v>
      </c>
      <c r="K1174" s="19" t="s">
        <v>458</v>
      </c>
      <c r="L1174" s="20" t="b">
        <v>1</v>
      </c>
      <c r="M1174" s="20" t="s">
        <v>1118</v>
      </c>
      <c r="N1174" s="19">
        <v>416</v>
      </c>
      <c r="O1174" s="19" t="s">
        <v>375</v>
      </c>
      <c r="P1174" s="20">
        <v>63.013333299999999</v>
      </c>
      <c r="Q1174" s="20">
        <v>-154.375</v>
      </c>
      <c r="R1174" s="19"/>
      <c r="S1174" s="19" t="s">
        <v>21</v>
      </c>
      <c r="T1174" s="37">
        <v>0.5</v>
      </c>
      <c r="U1174" s="37">
        <v>0.151675</v>
      </c>
      <c r="V1174" s="20">
        <v>65.599500000000006</v>
      </c>
      <c r="W1174" s="20">
        <v>131.19900000000001</v>
      </c>
      <c r="X1174" s="20">
        <v>41</v>
      </c>
      <c r="Y1174" s="20">
        <v>35.642499999999998</v>
      </c>
      <c r="Z1174" s="20">
        <v>71.284999999999997</v>
      </c>
      <c r="AA1174" s="20">
        <v>5</v>
      </c>
      <c r="AB1174" s="20"/>
      <c r="AC1174" s="20"/>
      <c r="AD1174" s="20"/>
      <c r="AE1174" s="22"/>
      <c r="AF1174" s="20"/>
      <c r="AG1174" s="20"/>
      <c r="AH1174" s="20"/>
      <c r="AI1174" s="20">
        <v>51.975999999999992</v>
      </c>
      <c r="AJ1174" s="20">
        <v>10</v>
      </c>
      <c r="AK1174" s="20">
        <v>24.910999999999998</v>
      </c>
      <c r="AL1174" s="20">
        <v>3</v>
      </c>
      <c r="AM1174" s="20">
        <v>0</v>
      </c>
      <c r="AN1174" s="20">
        <v>0</v>
      </c>
      <c r="AO1174" s="30">
        <v>38.443499999999993</v>
      </c>
      <c r="AP1174" s="30">
        <v>76.886999999999986</v>
      </c>
      <c r="AQ1174" s="30">
        <v>13</v>
      </c>
      <c r="AR1174" s="20">
        <v>139.68549999999999</v>
      </c>
      <c r="AS1174" s="20">
        <v>279.37099999999998</v>
      </c>
      <c r="AT1174" s="20">
        <v>59</v>
      </c>
      <c r="AU1174">
        <v>12</v>
      </c>
      <c r="AV1174" t="s">
        <v>1510</v>
      </c>
    </row>
    <row r="1175" spans="1:48" hidden="1" x14ac:dyDescent="0.25">
      <c r="A1175" t="s">
        <v>754</v>
      </c>
      <c r="B1175" t="s">
        <v>295</v>
      </c>
      <c r="C1175" t="s">
        <v>295</v>
      </c>
      <c r="D1175" t="s">
        <v>756</v>
      </c>
      <c r="E1175" s="31" t="s">
        <v>757</v>
      </c>
      <c r="F1175">
        <v>2007</v>
      </c>
      <c r="G1175" t="s">
        <v>755</v>
      </c>
      <c r="H1175" t="s">
        <v>582</v>
      </c>
      <c r="I1175">
        <v>332740</v>
      </c>
      <c r="J1175" t="s">
        <v>294</v>
      </c>
      <c r="K1175" s="26" t="s">
        <v>458</v>
      </c>
      <c r="L1175" t="b">
        <v>1</v>
      </c>
      <c r="M1175" s="20" t="s">
        <v>1116</v>
      </c>
      <c r="N1175" s="26">
        <v>242</v>
      </c>
      <c r="O1175" t="s">
        <v>375</v>
      </c>
      <c r="P1175">
        <v>52.938055599999998</v>
      </c>
      <c r="Q1175">
        <v>-168.8677778</v>
      </c>
      <c r="S1175" t="s">
        <v>21</v>
      </c>
      <c r="T1175" s="40">
        <v>0.5</v>
      </c>
      <c r="U1175" s="40">
        <v>0.14800833333333333</v>
      </c>
      <c r="V1175">
        <v>29.204499999999999</v>
      </c>
      <c r="W1175">
        <v>58.408999999999999</v>
      </c>
      <c r="X1175">
        <v>16</v>
      </c>
      <c r="Y1175">
        <v>63.53949999999999</v>
      </c>
      <c r="Z1175">
        <v>127.07899999999998</v>
      </c>
      <c r="AA1175">
        <v>12</v>
      </c>
      <c r="AI1175">
        <v>32.394000000000005</v>
      </c>
      <c r="AJ1175">
        <v>6</v>
      </c>
      <c r="AK1175">
        <v>0</v>
      </c>
      <c r="AL1175">
        <v>0</v>
      </c>
      <c r="AM1175">
        <v>0</v>
      </c>
      <c r="AN1175">
        <v>0</v>
      </c>
      <c r="AO1175" s="30">
        <v>16.197000000000003</v>
      </c>
      <c r="AP1175" s="30">
        <v>32.394000000000005</v>
      </c>
      <c r="AQ1175" s="30">
        <v>6</v>
      </c>
      <c r="AR1175">
        <v>108.94099999999999</v>
      </c>
      <c r="AS1175" s="20">
        <v>217.88200000000001</v>
      </c>
      <c r="AT1175">
        <v>34</v>
      </c>
      <c r="AU1175">
        <v>12</v>
      </c>
      <c r="AV1175" t="s">
        <v>1510</v>
      </c>
    </row>
    <row r="1176" spans="1:48" hidden="1" x14ac:dyDescent="0.25">
      <c r="A1176" t="s">
        <v>653</v>
      </c>
      <c r="B1176" t="s">
        <v>80</v>
      </c>
      <c r="C1176" t="s">
        <v>80</v>
      </c>
      <c r="D1176" t="s">
        <v>654</v>
      </c>
      <c r="E1176" s="31" t="s">
        <v>655</v>
      </c>
      <c r="F1176">
        <v>2007</v>
      </c>
      <c r="G1176" t="s">
        <v>563</v>
      </c>
      <c r="H1176">
        <v>221</v>
      </c>
      <c r="I1176">
        <v>331500</v>
      </c>
      <c r="J1176" t="s">
        <v>50</v>
      </c>
      <c r="K1176" s="26" t="s">
        <v>458</v>
      </c>
      <c r="L1176" t="b">
        <v>1</v>
      </c>
      <c r="M1176" s="20" t="s">
        <v>1119</v>
      </c>
      <c r="N1176" s="26">
        <v>169</v>
      </c>
      <c r="O1176" t="s">
        <v>375</v>
      </c>
      <c r="P1176">
        <v>67.571111099999996</v>
      </c>
      <c r="Q1176">
        <v>-162.9652778</v>
      </c>
      <c r="S1176" t="s">
        <v>21</v>
      </c>
      <c r="T1176" s="40">
        <v>0.6552416666666665</v>
      </c>
      <c r="U1176" s="40">
        <v>0.2797</v>
      </c>
      <c r="V1176">
        <v>451.08015768333331</v>
      </c>
      <c r="W1176">
        <v>688.41800000000012</v>
      </c>
      <c r="X1176">
        <v>127</v>
      </c>
      <c r="Y1176">
        <v>348.80152020833322</v>
      </c>
      <c r="Z1176">
        <v>532.32499999999993</v>
      </c>
      <c r="AA1176">
        <v>12</v>
      </c>
      <c r="AI1176">
        <v>186.26799999999997</v>
      </c>
      <c r="AJ1176">
        <v>8</v>
      </c>
      <c r="AK1176">
        <v>62.338000000000001</v>
      </c>
      <c r="AL1176">
        <v>6</v>
      </c>
      <c r="AM1176">
        <v>0</v>
      </c>
      <c r="AN1176">
        <v>0</v>
      </c>
      <c r="AO1176" s="30">
        <v>162.89700978333326</v>
      </c>
      <c r="AP1176" s="30">
        <v>248.60599999999997</v>
      </c>
      <c r="AQ1176" s="30">
        <v>14</v>
      </c>
      <c r="AR1176">
        <v>962.77868767499979</v>
      </c>
      <c r="AS1176" s="20">
        <v>1469.3489999999997</v>
      </c>
      <c r="AT1176">
        <v>153</v>
      </c>
      <c r="AU1176">
        <v>12</v>
      </c>
      <c r="AV1176" t="s">
        <v>1510</v>
      </c>
    </row>
    <row r="1177" spans="1:48" hidden="1" x14ac:dyDescent="0.25">
      <c r="A1177" t="s">
        <v>554</v>
      </c>
      <c r="B1177" t="s">
        <v>234</v>
      </c>
      <c r="C1177" t="s">
        <v>234</v>
      </c>
      <c r="D1177" t="s">
        <v>556</v>
      </c>
      <c r="E1177" s="31" t="s">
        <v>557</v>
      </c>
      <c r="F1177">
        <v>2007</v>
      </c>
      <c r="G1177" t="s">
        <v>555</v>
      </c>
      <c r="H1177">
        <v>13642</v>
      </c>
      <c r="I1177">
        <v>332340</v>
      </c>
      <c r="J1177" t="s">
        <v>233</v>
      </c>
      <c r="K1177" s="26" t="s">
        <v>458</v>
      </c>
      <c r="L1177" t="b">
        <v>1</v>
      </c>
      <c r="M1177" s="20" t="s">
        <v>1116</v>
      </c>
      <c r="N1177" s="26">
        <v>150</v>
      </c>
      <c r="O1177" t="s">
        <v>375</v>
      </c>
      <c r="P1177">
        <v>64.501111100000003</v>
      </c>
      <c r="Q1177">
        <v>-165.4063889</v>
      </c>
      <c r="S1177" t="s">
        <v>21</v>
      </c>
      <c r="T1177" s="40">
        <v>0.27655833333333329</v>
      </c>
      <c r="U1177" s="40">
        <v>0.1432083333333333</v>
      </c>
      <c r="V1177">
        <v>2565.1009428916664</v>
      </c>
      <c r="W1177">
        <v>9275.0810000000001</v>
      </c>
      <c r="X1177">
        <v>1647</v>
      </c>
      <c r="Y1177">
        <v>3451.181121208333</v>
      </c>
      <c r="Z1177">
        <v>12479.035</v>
      </c>
      <c r="AA1177">
        <v>275</v>
      </c>
      <c r="AI1177">
        <v>2915.6529999999998</v>
      </c>
      <c r="AJ1177">
        <v>95</v>
      </c>
      <c r="AK1177">
        <v>3144.518</v>
      </c>
      <c r="AL1177">
        <v>53</v>
      </c>
      <c r="AM1177">
        <v>0</v>
      </c>
      <c r="AN1177">
        <v>0</v>
      </c>
      <c r="AO1177" s="30">
        <v>1675.9907914749999</v>
      </c>
      <c r="AP1177" s="30">
        <v>6060.1710000000003</v>
      </c>
      <c r="AQ1177" s="30">
        <v>148</v>
      </c>
      <c r="AR1177">
        <v>7692.272855575</v>
      </c>
      <c r="AS1177" s="20">
        <v>27814.287000000004</v>
      </c>
      <c r="AT1177">
        <v>2052</v>
      </c>
      <c r="AU1177">
        <v>12</v>
      </c>
      <c r="AV1177" t="s">
        <v>1510</v>
      </c>
    </row>
    <row r="1178" spans="1:48" hidden="1" x14ac:dyDescent="0.25">
      <c r="A1178" t="s">
        <v>656</v>
      </c>
      <c r="B1178" t="s">
        <v>81</v>
      </c>
      <c r="C1178" t="s">
        <v>81</v>
      </c>
      <c r="D1178" t="s">
        <v>657</v>
      </c>
      <c r="E1178" s="31" t="s">
        <v>658</v>
      </c>
      <c r="F1178">
        <v>2007</v>
      </c>
      <c r="G1178" t="s">
        <v>563</v>
      </c>
      <c r="H1178">
        <v>221</v>
      </c>
      <c r="I1178">
        <v>331510</v>
      </c>
      <c r="J1178" t="s">
        <v>50</v>
      </c>
      <c r="K1178" s="26" t="s">
        <v>458</v>
      </c>
      <c r="L1178" t="b">
        <v>1</v>
      </c>
      <c r="M1178" s="20" t="s">
        <v>1119</v>
      </c>
      <c r="N1178" s="26">
        <v>169</v>
      </c>
      <c r="O1178" t="s">
        <v>375</v>
      </c>
      <c r="P1178">
        <v>66.838333300000002</v>
      </c>
      <c r="Q1178">
        <v>-161.03277779999999</v>
      </c>
      <c r="S1178" t="s">
        <v>21</v>
      </c>
      <c r="T1178" s="40">
        <v>0.52659999999999996</v>
      </c>
      <c r="U1178" s="40">
        <v>0.21911666666666665</v>
      </c>
      <c r="V1178">
        <v>501.48065339999994</v>
      </c>
      <c r="W1178">
        <v>952.29899999999998</v>
      </c>
      <c r="X1178">
        <v>190</v>
      </c>
      <c r="Y1178">
        <v>305.97777039999994</v>
      </c>
      <c r="Z1178">
        <v>581.04399999999998</v>
      </c>
      <c r="AA1178">
        <v>10</v>
      </c>
      <c r="AI1178">
        <v>302.904</v>
      </c>
      <c r="AJ1178">
        <v>9</v>
      </c>
      <c r="AK1178">
        <v>21.032</v>
      </c>
      <c r="AL1178">
        <v>3</v>
      </c>
      <c r="AM1178">
        <v>0</v>
      </c>
      <c r="AN1178">
        <v>0</v>
      </c>
      <c r="AO1178" s="30">
        <v>170.58469759999997</v>
      </c>
      <c r="AP1178" s="30">
        <v>323.93599999999998</v>
      </c>
      <c r="AQ1178" s="30">
        <v>12</v>
      </c>
      <c r="AR1178">
        <v>978.04312139999979</v>
      </c>
      <c r="AS1178" s="20">
        <v>1857.2790000000005</v>
      </c>
      <c r="AT1178">
        <v>210</v>
      </c>
      <c r="AU1178">
        <v>12</v>
      </c>
      <c r="AV1178" t="s">
        <v>1510</v>
      </c>
    </row>
    <row r="1179" spans="1:48" hidden="1" x14ac:dyDescent="0.25">
      <c r="A1179" t="s">
        <v>417</v>
      </c>
      <c r="B1179" t="s">
        <v>1151</v>
      </c>
      <c r="C1179" t="s">
        <v>418</v>
      </c>
      <c r="D1179" t="s">
        <v>419</v>
      </c>
      <c r="E1179" s="31" t="s">
        <v>420</v>
      </c>
      <c r="F1179">
        <v>2007</v>
      </c>
      <c r="G1179" t="s">
        <v>380</v>
      </c>
      <c r="H1179">
        <v>219</v>
      </c>
      <c r="I1179">
        <v>331180</v>
      </c>
      <c r="J1179" t="s">
        <v>30</v>
      </c>
      <c r="K1179" s="26" t="s">
        <v>374</v>
      </c>
      <c r="L1179" t="b">
        <v>1</v>
      </c>
      <c r="M1179" s="20" t="s">
        <v>1116</v>
      </c>
      <c r="N1179" s="26">
        <v>2</v>
      </c>
      <c r="O1179" t="s">
        <v>375</v>
      </c>
      <c r="P1179">
        <v>62.961666700000002</v>
      </c>
      <c r="Q1179">
        <v>-141.93722220000001</v>
      </c>
      <c r="S1179" t="s">
        <v>21</v>
      </c>
      <c r="T1179" s="40">
        <v>0.4931166666666667</v>
      </c>
      <c r="U1179" s="40">
        <v>0.18700000000000003</v>
      </c>
      <c r="V1179">
        <v>170.66866456666671</v>
      </c>
      <c r="W1179">
        <v>346.10200000000003</v>
      </c>
      <c r="X1179">
        <v>99</v>
      </c>
      <c r="Y1179">
        <v>295.97158203333345</v>
      </c>
      <c r="Z1179">
        <v>600.20600000000013</v>
      </c>
      <c r="AA1179">
        <v>33</v>
      </c>
      <c r="AI1179">
        <v>59.764999999999993</v>
      </c>
      <c r="AJ1179">
        <v>5</v>
      </c>
      <c r="AK1179">
        <v>207.60000000000002</v>
      </c>
      <c r="AL1179">
        <v>7</v>
      </c>
      <c r="AM1179">
        <v>0</v>
      </c>
      <c r="AN1179">
        <v>0</v>
      </c>
      <c r="AO1179" s="30">
        <v>131.84213758333334</v>
      </c>
      <c r="AP1179" s="30">
        <v>267.36500000000001</v>
      </c>
      <c r="AQ1179" s="30">
        <v>12</v>
      </c>
      <c r="AR1179">
        <v>598.48238418333347</v>
      </c>
      <c r="AS1179" s="20">
        <v>1213.6730000000002</v>
      </c>
      <c r="AT1179">
        <v>138</v>
      </c>
      <c r="AU1179">
        <v>12</v>
      </c>
      <c r="AV1179" t="s">
        <v>1510</v>
      </c>
    </row>
    <row r="1180" spans="1:48" hidden="1" x14ac:dyDescent="0.25">
      <c r="A1180" t="s">
        <v>954</v>
      </c>
      <c r="B1180" t="s">
        <v>23</v>
      </c>
      <c r="C1180" t="s">
        <v>23</v>
      </c>
      <c r="D1180" t="s">
        <v>956</v>
      </c>
      <c r="E1180" s="31" t="s">
        <v>957</v>
      </c>
      <c r="F1180">
        <v>2007</v>
      </c>
      <c r="G1180" t="s">
        <v>955</v>
      </c>
      <c r="H1180">
        <v>192</v>
      </c>
      <c r="I1180">
        <v>331020</v>
      </c>
      <c r="J1180" t="s">
        <v>22</v>
      </c>
      <c r="K1180" s="26" t="s">
        <v>458</v>
      </c>
      <c r="L1180" t="b">
        <v>1</v>
      </c>
      <c r="M1180" s="20" t="s">
        <v>1116</v>
      </c>
      <c r="N1180" s="26">
        <v>412</v>
      </c>
      <c r="O1180" t="s">
        <v>375</v>
      </c>
      <c r="P1180">
        <v>60.909444399999998</v>
      </c>
      <c r="Q1180">
        <v>-161.4313889</v>
      </c>
      <c r="S1180" t="s">
        <v>21</v>
      </c>
      <c r="T1180" s="40">
        <v>0.53000000000000014</v>
      </c>
      <c r="U1180" s="40">
        <v>0.19335000000000002</v>
      </c>
      <c r="V1180">
        <v>306.74863000000005</v>
      </c>
      <c r="W1180">
        <v>578.77099999999996</v>
      </c>
      <c r="X1180">
        <v>153</v>
      </c>
      <c r="Y1180">
        <v>232.81257000000005</v>
      </c>
      <c r="Z1180">
        <v>439.26900000000001</v>
      </c>
      <c r="AA1180">
        <v>52</v>
      </c>
      <c r="AI1180">
        <v>86.322999999999993</v>
      </c>
      <c r="AJ1180">
        <v>11</v>
      </c>
      <c r="AK1180">
        <v>626.64400000000001</v>
      </c>
      <c r="AL1180">
        <v>25</v>
      </c>
      <c r="AM1180">
        <v>8.7559999999999985</v>
      </c>
      <c r="AN1180">
        <v>3</v>
      </c>
      <c r="AO1180" s="30">
        <v>377.87251000000009</v>
      </c>
      <c r="AP1180" s="30">
        <v>712.96699999999998</v>
      </c>
      <c r="AQ1180" s="30">
        <v>36</v>
      </c>
      <c r="AR1180">
        <v>917.43371000000025</v>
      </c>
      <c r="AS1180" s="20">
        <v>1739.7629999999999</v>
      </c>
      <c r="AT1180">
        <v>225</v>
      </c>
      <c r="AU1180">
        <v>12</v>
      </c>
      <c r="AV1180" t="s">
        <v>1510</v>
      </c>
    </row>
    <row r="1181" spans="1:48" hidden="1" x14ac:dyDescent="0.25">
      <c r="A1181" t="s">
        <v>768</v>
      </c>
      <c r="B1181" t="s">
        <v>239</v>
      </c>
      <c r="C1181" s="19" t="s">
        <v>239</v>
      </c>
      <c r="D1181" s="19" t="s">
        <v>769</v>
      </c>
      <c r="E1181" s="21" t="s">
        <v>770</v>
      </c>
      <c r="F1181" s="19">
        <v>2007</v>
      </c>
      <c r="G1181" s="19" t="s">
        <v>759</v>
      </c>
      <c r="H1181" s="19">
        <v>26616</v>
      </c>
      <c r="I1181" s="19">
        <v>332380</v>
      </c>
      <c r="J1181" s="20" t="s">
        <v>235</v>
      </c>
      <c r="K1181" s="19" t="s">
        <v>458</v>
      </c>
      <c r="L1181" s="20" t="b">
        <v>1</v>
      </c>
      <c r="M1181" s="20" t="s">
        <v>1118</v>
      </c>
      <c r="N1181" s="19">
        <v>254</v>
      </c>
      <c r="O1181" s="19" t="s">
        <v>375</v>
      </c>
      <c r="P1181" s="20">
        <v>70.217500000000001</v>
      </c>
      <c r="Q1181" s="20">
        <v>-150.97638889999999</v>
      </c>
      <c r="R1181" s="19"/>
      <c r="S1181" s="19" t="s">
        <v>21</v>
      </c>
      <c r="T1181" s="37">
        <v>0.15</v>
      </c>
      <c r="U1181" s="37">
        <v>0.12</v>
      </c>
      <c r="V1181" s="20">
        <v>22.026599999999998</v>
      </c>
      <c r="W1181" s="20">
        <v>146.84399999999999</v>
      </c>
      <c r="X1181" s="20">
        <v>87</v>
      </c>
      <c r="Y1181" s="20">
        <v>98.224500000000006</v>
      </c>
      <c r="Z1181" s="20">
        <v>654.83000000000004</v>
      </c>
      <c r="AA1181" s="20">
        <v>41</v>
      </c>
      <c r="AB1181" s="20"/>
      <c r="AC1181" s="20"/>
      <c r="AD1181" s="20"/>
      <c r="AE1181" s="20"/>
      <c r="AF1181" s="20"/>
      <c r="AG1181" s="20"/>
      <c r="AH1181" s="20"/>
      <c r="AI1181" s="20">
        <v>12.456</v>
      </c>
      <c r="AJ1181" s="20">
        <v>5</v>
      </c>
      <c r="AK1181" s="20">
        <v>4.8930000000000007</v>
      </c>
      <c r="AL1181" s="20">
        <v>2</v>
      </c>
      <c r="AM1181" s="20">
        <v>48.033999999999999</v>
      </c>
      <c r="AN1181" s="20">
        <v>28</v>
      </c>
      <c r="AO1181" s="30">
        <v>2.6023499999999999</v>
      </c>
      <c r="AP1181" s="30">
        <v>17.349</v>
      </c>
      <c r="AQ1181" s="30">
        <v>7</v>
      </c>
      <c r="AR1181" s="20">
        <v>122.85345000000001</v>
      </c>
      <c r="AS1181" s="20">
        <v>867.05700000000002</v>
      </c>
      <c r="AT1181" s="20">
        <v>163</v>
      </c>
      <c r="AU1181">
        <v>12</v>
      </c>
      <c r="AV1181" t="s">
        <v>1510</v>
      </c>
    </row>
    <row r="1182" spans="1:48" hidden="1" x14ac:dyDescent="0.25">
      <c r="A1182" t="s">
        <v>659</v>
      </c>
      <c r="B1182" t="s">
        <v>82</v>
      </c>
      <c r="C1182" t="s">
        <v>82</v>
      </c>
      <c r="D1182" t="s">
        <v>660</v>
      </c>
      <c r="E1182" s="31" t="s">
        <v>661</v>
      </c>
      <c r="F1182">
        <v>2007</v>
      </c>
      <c r="G1182" t="s">
        <v>563</v>
      </c>
      <c r="H1182">
        <v>221</v>
      </c>
      <c r="I1182">
        <v>331520</v>
      </c>
      <c r="J1182" t="s">
        <v>50</v>
      </c>
      <c r="K1182" s="26" t="s">
        <v>458</v>
      </c>
      <c r="L1182" t="b">
        <v>1</v>
      </c>
      <c r="M1182" s="20" t="s">
        <v>1119</v>
      </c>
      <c r="N1182" s="26">
        <v>169</v>
      </c>
      <c r="O1182" t="s">
        <v>375</v>
      </c>
      <c r="P1182">
        <v>64.7194444</v>
      </c>
      <c r="Q1182">
        <v>-158.1030556</v>
      </c>
      <c r="S1182" t="s">
        <v>21</v>
      </c>
      <c r="T1182" s="40">
        <v>0.55678333333333341</v>
      </c>
      <c r="U1182" s="40">
        <v>0.22387500000000002</v>
      </c>
      <c r="V1182">
        <v>272.47083270000007</v>
      </c>
      <c r="W1182">
        <v>489.36600000000004</v>
      </c>
      <c r="X1182">
        <v>128</v>
      </c>
      <c r="Y1182">
        <v>127.60304755</v>
      </c>
      <c r="Z1182">
        <v>229.17899999999997</v>
      </c>
      <c r="AA1182">
        <v>10</v>
      </c>
      <c r="AI1182">
        <v>222.65300000000002</v>
      </c>
      <c r="AJ1182">
        <v>19</v>
      </c>
      <c r="AK1182">
        <v>34.356999999999999</v>
      </c>
      <c r="AL1182">
        <v>5</v>
      </c>
      <c r="AM1182">
        <v>0</v>
      </c>
      <c r="AN1182">
        <v>0</v>
      </c>
      <c r="AO1182" s="30">
        <v>143.09888450000003</v>
      </c>
      <c r="AP1182" s="30">
        <v>257.01</v>
      </c>
      <c r="AQ1182" s="30">
        <v>24</v>
      </c>
      <c r="AR1182">
        <v>543.17276475000017</v>
      </c>
      <c r="AS1182" s="20">
        <v>975.55500000000006</v>
      </c>
      <c r="AT1182">
        <v>161</v>
      </c>
      <c r="AU1182">
        <v>12</v>
      </c>
      <c r="AV1182" t="s">
        <v>1510</v>
      </c>
    </row>
    <row r="1183" spans="1:48" hidden="1" x14ac:dyDescent="0.25">
      <c r="A1183" t="s">
        <v>942</v>
      </c>
      <c r="B1183" t="s">
        <v>244</v>
      </c>
      <c r="C1183" s="19" t="s">
        <v>244</v>
      </c>
      <c r="D1183" s="19" t="s">
        <v>944</v>
      </c>
      <c r="E1183" s="21" t="s">
        <v>945</v>
      </c>
      <c r="F1183" s="19">
        <v>2007</v>
      </c>
      <c r="G1183" s="19" t="s">
        <v>943</v>
      </c>
      <c r="H1183" s="19" t="s">
        <v>582</v>
      </c>
      <c r="I1183" s="19">
        <v>332420</v>
      </c>
      <c r="J1183" s="20" t="s">
        <v>243</v>
      </c>
      <c r="K1183" s="19" t="s">
        <v>458</v>
      </c>
      <c r="L1183" s="20" t="b">
        <v>1</v>
      </c>
      <c r="M1183" s="20" t="s">
        <v>1118</v>
      </c>
      <c r="N1183" s="19">
        <v>408</v>
      </c>
      <c r="O1183" s="19" t="s">
        <v>375</v>
      </c>
      <c r="P1183" s="20">
        <v>62.533611100000002</v>
      </c>
      <c r="Q1183" s="20">
        <v>-164.84111110000001</v>
      </c>
      <c r="R1183" s="19"/>
      <c r="S1183" s="19" t="s">
        <v>21</v>
      </c>
      <c r="T1183" s="37">
        <v>0.36249999999999999</v>
      </c>
      <c r="U1183" s="37">
        <v>0.15054999999999999</v>
      </c>
      <c r="V1183" s="20">
        <v>61.206312499999989</v>
      </c>
      <c r="W1183" s="20">
        <v>168.84499999999997</v>
      </c>
      <c r="X1183" s="20">
        <v>44</v>
      </c>
      <c r="Y1183" s="20">
        <v>101.590625</v>
      </c>
      <c r="Z1183" s="20">
        <v>280.25</v>
      </c>
      <c r="AA1183" s="20">
        <v>7</v>
      </c>
      <c r="AB1183" s="20"/>
      <c r="AC1183" s="20"/>
      <c r="AD1183" s="20"/>
      <c r="AE1183" s="20"/>
      <c r="AF1183" s="20"/>
      <c r="AG1183" s="20"/>
      <c r="AH1183" s="20"/>
      <c r="AI1183" s="20">
        <v>127.04999999999998</v>
      </c>
      <c r="AJ1183" s="20">
        <v>5</v>
      </c>
      <c r="AK1183" s="20">
        <v>37.286999999999999</v>
      </c>
      <c r="AL1183" s="20">
        <v>3</v>
      </c>
      <c r="AM1183" s="20">
        <v>4.4930000000000003</v>
      </c>
      <c r="AN1183" s="20">
        <v>4</v>
      </c>
      <c r="AO1183" s="30">
        <v>59.572162499999997</v>
      </c>
      <c r="AP1183" s="30">
        <v>164.33699999999999</v>
      </c>
      <c r="AQ1183" s="30">
        <v>8</v>
      </c>
      <c r="AR1183" s="20">
        <v>222.3691</v>
      </c>
      <c r="AS1183" s="20">
        <v>617.92499999999995</v>
      </c>
      <c r="AT1183" s="20">
        <v>63</v>
      </c>
      <c r="AU1183">
        <v>3</v>
      </c>
      <c r="AV1183" t="s">
        <v>1510</v>
      </c>
    </row>
    <row r="1184" spans="1:48" hidden="1" x14ac:dyDescent="0.25">
      <c r="A1184" t="s">
        <v>613</v>
      </c>
      <c r="B1184" t="s">
        <v>83</v>
      </c>
      <c r="C1184" s="19" t="s">
        <v>83</v>
      </c>
      <c r="D1184" t="s">
        <v>614</v>
      </c>
      <c r="E1184" t="s">
        <v>615</v>
      </c>
      <c r="F1184" s="19">
        <v>2007</v>
      </c>
      <c r="G1184" s="19" t="s">
        <v>563</v>
      </c>
      <c r="H1184" s="19">
        <v>221</v>
      </c>
      <c r="I1184" s="19">
        <v>331530</v>
      </c>
      <c r="J1184" t="s">
        <v>50</v>
      </c>
      <c r="K1184" s="19" t="s">
        <v>458</v>
      </c>
      <c r="L1184" s="20" t="b">
        <v>1</v>
      </c>
      <c r="M1184" s="20" t="s">
        <v>1119</v>
      </c>
      <c r="N1184" s="19">
        <v>169</v>
      </c>
      <c r="O1184" s="19" t="s">
        <v>375</v>
      </c>
      <c r="P1184" s="20">
        <v>60.896944400000002</v>
      </c>
      <c r="Q1184" s="20">
        <v>-162.4594444</v>
      </c>
      <c r="R1184" s="19"/>
      <c r="S1184" s="19" t="s">
        <v>21</v>
      </c>
      <c r="T1184" s="37">
        <v>0.46222499999999989</v>
      </c>
      <c r="U1184" s="37">
        <v>0.21138333333333328</v>
      </c>
      <c r="V1184" s="20">
        <v>261.64384792499993</v>
      </c>
      <c r="W1184" s="20">
        <v>566.053</v>
      </c>
      <c r="X1184" s="20">
        <v>135</v>
      </c>
      <c r="Y1184" s="20">
        <v>208.37796337499995</v>
      </c>
      <c r="Z1184" s="20">
        <v>450.815</v>
      </c>
      <c r="AA1184" s="20">
        <v>18</v>
      </c>
      <c r="AB1184" s="20"/>
      <c r="AC1184" s="20"/>
      <c r="AD1184" s="20"/>
      <c r="AE1184" s="20"/>
      <c r="AF1184" s="20"/>
      <c r="AG1184" s="20"/>
      <c r="AH1184" s="20"/>
      <c r="AI1184" s="20">
        <v>76.049000000000007</v>
      </c>
      <c r="AJ1184" s="20">
        <v>11</v>
      </c>
      <c r="AK1184" s="20">
        <v>25.977</v>
      </c>
      <c r="AL1184" s="20">
        <v>3</v>
      </c>
      <c r="AM1184" s="20">
        <v>0</v>
      </c>
      <c r="AN1184" s="20">
        <v>0</v>
      </c>
      <c r="AO1184" s="30">
        <v>47.158967849999996</v>
      </c>
      <c r="AP1184" s="30">
        <v>102.02600000000001</v>
      </c>
      <c r="AQ1184" s="30">
        <v>14</v>
      </c>
      <c r="AR1184" s="20">
        <v>517.18077914999981</v>
      </c>
      <c r="AS1184" s="20">
        <v>1118.894</v>
      </c>
      <c r="AT1184" s="20">
        <v>164</v>
      </c>
      <c r="AU1184">
        <v>12</v>
      </c>
      <c r="AV1184" t="s">
        <v>1510</v>
      </c>
    </row>
    <row r="1185" spans="1:48" hidden="1" x14ac:dyDescent="0.25">
      <c r="A1185" t="s">
        <v>664</v>
      </c>
      <c r="B1185" t="s">
        <v>84</v>
      </c>
      <c r="C1185" t="s">
        <v>84</v>
      </c>
      <c r="D1185" t="s">
        <v>665</v>
      </c>
      <c r="E1185" s="31" t="s">
        <v>666</v>
      </c>
      <c r="F1185">
        <v>2007</v>
      </c>
      <c r="G1185" t="s">
        <v>563</v>
      </c>
      <c r="H1185">
        <v>221</v>
      </c>
      <c r="I1185">
        <v>331540</v>
      </c>
      <c r="J1185" t="s">
        <v>50</v>
      </c>
      <c r="K1185" s="26" t="s">
        <v>458</v>
      </c>
      <c r="L1185" t="b">
        <v>1</v>
      </c>
      <c r="M1185" s="20" t="s">
        <v>1119</v>
      </c>
      <c r="N1185" s="26">
        <v>169</v>
      </c>
      <c r="O1185" t="s">
        <v>375</v>
      </c>
      <c r="P1185">
        <v>57.2027778</v>
      </c>
      <c r="Q1185">
        <v>-153.3038889</v>
      </c>
      <c r="S1185" t="s">
        <v>21</v>
      </c>
      <c r="T1185" s="40">
        <v>0.55529166666666663</v>
      </c>
      <c r="U1185" s="40">
        <v>0.22296666666666665</v>
      </c>
      <c r="V1185">
        <v>187.37539883333335</v>
      </c>
      <c r="W1185">
        <v>337.43600000000004</v>
      </c>
      <c r="X1185">
        <v>105</v>
      </c>
      <c r="Y1185">
        <v>109.119810125</v>
      </c>
      <c r="Z1185">
        <v>196.50900000000001</v>
      </c>
      <c r="AA1185">
        <v>14</v>
      </c>
      <c r="AI1185">
        <v>120.61800000000002</v>
      </c>
      <c r="AJ1185">
        <v>12</v>
      </c>
      <c r="AK1185">
        <v>5.2919999999999998</v>
      </c>
      <c r="AL1185">
        <v>2</v>
      </c>
      <c r="AM1185">
        <v>0</v>
      </c>
      <c r="AN1185">
        <v>0</v>
      </c>
      <c r="AO1185" s="30">
        <v>69.916773750000004</v>
      </c>
      <c r="AP1185" s="30">
        <v>125.91000000000003</v>
      </c>
      <c r="AQ1185" s="30">
        <v>14</v>
      </c>
      <c r="AR1185">
        <v>366.41198270833337</v>
      </c>
      <c r="AS1185" s="20">
        <v>659.85500000000002</v>
      </c>
      <c r="AT1185">
        <v>133</v>
      </c>
      <c r="AU1185">
        <v>12</v>
      </c>
      <c r="AV1185" t="s">
        <v>1510</v>
      </c>
    </row>
    <row r="1186" spans="1:48" hidden="1" x14ac:dyDescent="0.25">
      <c r="A1186" t="s">
        <v>883</v>
      </c>
      <c r="B1186" t="s">
        <v>248</v>
      </c>
      <c r="C1186" s="19" t="s">
        <v>248</v>
      </c>
      <c r="D1186" t="s">
        <v>885</v>
      </c>
      <c r="E1186" s="21" t="s">
        <v>886</v>
      </c>
      <c r="F1186" s="19">
        <v>2007</v>
      </c>
      <c r="G1186" s="19" t="s">
        <v>884</v>
      </c>
      <c r="H1186" s="19">
        <v>14234</v>
      </c>
      <c r="I1186" s="19">
        <v>332440</v>
      </c>
      <c r="J1186" t="s">
        <v>247</v>
      </c>
      <c r="K1186" s="19" t="s">
        <v>458</v>
      </c>
      <c r="L1186" s="20" t="b">
        <v>1</v>
      </c>
      <c r="M1186" s="20" t="s">
        <v>1118</v>
      </c>
      <c r="N1186" s="19">
        <v>357</v>
      </c>
      <c r="O1186" s="19" t="s">
        <v>375</v>
      </c>
      <c r="P1186" s="20">
        <v>57.923611100000002</v>
      </c>
      <c r="Q1186" s="20">
        <v>-152.50222220000001</v>
      </c>
      <c r="R1186" s="19"/>
      <c r="S1186" s="19" t="s">
        <v>21</v>
      </c>
      <c r="T1186" s="37">
        <v>0.36260833333333337</v>
      </c>
      <c r="U1186" s="37">
        <v>0.20061666666666667</v>
      </c>
      <c r="V1186" s="20">
        <v>102.35381685833335</v>
      </c>
      <c r="W1186" s="20">
        <v>282.27100000000002</v>
      </c>
      <c r="X1186" s="20">
        <v>78</v>
      </c>
      <c r="Y1186" s="20">
        <v>82.310278624999995</v>
      </c>
      <c r="Z1186" s="20">
        <v>226.99499999999998</v>
      </c>
      <c r="AA1186" s="20">
        <v>9</v>
      </c>
      <c r="AB1186" s="20"/>
      <c r="AC1186" s="20"/>
      <c r="AD1186" s="20"/>
      <c r="AE1186" s="22"/>
      <c r="AF1186" s="22"/>
      <c r="AG1186" s="22"/>
      <c r="AH1186" s="22"/>
      <c r="AI1186" s="22">
        <v>92.816999999999993</v>
      </c>
      <c r="AJ1186" s="22">
        <v>6</v>
      </c>
      <c r="AK1186" s="22">
        <v>2.4020000000000001</v>
      </c>
      <c r="AL1186" s="22">
        <v>1</v>
      </c>
      <c r="AM1186" s="22">
        <v>30.764000000000003</v>
      </c>
      <c r="AN1186" s="22">
        <v>1</v>
      </c>
      <c r="AO1186" s="30">
        <v>34.527202891666668</v>
      </c>
      <c r="AP1186" s="30">
        <v>95.218999999999994</v>
      </c>
      <c r="AQ1186" s="30">
        <v>7</v>
      </c>
      <c r="AR1186" s="20">
        <v>219.191298375</v>
      </c>
      <c r="AS1186" s="20">
        <v>635.24899999999991</v>
      </c>
      <c r="AT1186" s="20">
        <v>94</v>
      </c>
      <c r="AU1186">
        <v>12</v>
      </c>
      <c r="AV1186" t="s">
        <v>1510</v>
      </c>
    </row>
    <row r="1187" spans="1:48" hidden="1" x14ac:dyDescent="0.25">
      <c r="A1187" t="s">
        <v>1027</v>
      </c>
      <c r="B1187" t="s">
        <v>250</v>
      </c>
      <c r="C1187" s="19" t="s">
        <v>250</v>
      </c>
      <c r="D1187" t="s">
        <v>1029</v>
      </c>
      <c r="E1187" t="s">
        <v>1030</v>
      </c>
      <c r="F1187" s="19">
        <v>2007</v>
      </c>
      <c r="G1187" s="19" t="s">
        <v>1028</v>
      </c>
      <c r="H1187" s="19">
        <v>14633</v>
      </c>
      <c r="I1187" s="19">
        <v>332450</v>
      </c>
      <c r="J1187" t="s">
        <v>249</v>
      </c>
      <c r="K1187" s="19" t="s">
        <v>458</v>
      </c>
      <c r="L1187" s="20" t="b">
        <v>1</v>
      </c>
      <c r="M1187" s="20" t="s">
        <v>1116</v>
      </c>
      <c r="N1187" s="19">
        <v>662</v>
      </c>
      <c r="O1187" s="19" t="s">
        <v>375</v>
      </c>
      <c r="P1187" s="20">
        <v>59.787222200000002</v>
      </c>
      <c r="Q1187" s="20">
        <v>-154.10611109999999</v>
      </c>
      <c r="R1187" s="19"/>
      <c r="S1187" s="19" t="s">
        <v>21</v>
      </c>
      <c r="T1187" s="37">
        <v>0.59999999999999987</v>
      </c>
      <c r="U1187" s="37">
        <v>0.24050000000000002</v>
      </c>
      <c r="V1187" s="20">
        <v>46.160399999999989</v>
      </c>
      <c r="W1187" s="20">
        <v>76.933999999999997</v>
      </c>
      <c r="X1187" s="20">
        <v>28</v>
      </c>
      <c r="Y1187" s="20">
        <v>71.062799999999982</v>
      </c>
      <c r="Z1187" s="20">
        <v>118.438</v>
      </c>
      <c r="AA1187" s="20">
        <v>9</v>
      </c>
      <c r="AB1187" s="20"/>
      <c r="AC1187" s="20"/>
      <c r="AD1187" s="20"/>
      <c r="AE1187" s="20"/>
      <c r="AF1187" s="20"/>
      <c r="AG1187" s="20"/>
      <c r="AH1187" s="20"/>
      <c r="AI1187" s="20">
        <v>27.626000000000001</v>
      </c>
      <c r="AJ1187" s="20">
        <v>6</v>
      </c>
      <c r="AK1187" s="20">
        <v>9.620000000000001</v>
      </c>
      <c r="AL1187" s="20">
        <v>1</v>
      </c>
      <c r="AM1187" s="20">
        <v>0</v>
      </c>
      <c r="AN1187" s="20">
        <v>0</v>
      </c>
      <c r="AO1187" s="30">
        <v>22.347599999999996</v>
      </c>
      <c r="AP1187" s="30">
        <v>37.246000000000002</v>
      </c>
      <c r="AQ1187" s="30">
        <v>7</v>
      </c>
      <c r="AR1187" s="20">
        <v>139.57079999999996</v>
      </c>
      <c r="AS1187" s="20">
        <v>232.61800000000002</v>
      </c>
      <c r="AT1187" s="20">
        <v>42</v>
      </c>
      <c r="AU1187">
        <v>12</v>
      </c>
      <c r="AV1187" t="s">
        <v>1510</v>
      </c>
    </row>
    <row r="1188" spans="1:48" hidden="1" x14ac:dyDescent="0.25">
      <c r="A1188" t="s">
        <v>967</v>
      </c>
      <c r="B1188" t="s">
        <v>256</v>
      </c>
      <c r="C1188" s="19" t="s">
        <v>256</v>
      </c>
      <c r="D1188" t="s">
        <v>969</v>
      </c>
      <c r="E1188" s="21" t="s">
        <v>970</v>
      </c>
      <c r="F1188" s="19">
        <v>2007</v>
      </c>
      <c r="G1188" s="19" t="s">
        <v>968</v>
      </c>
      <c r="H1188" s="19" t="s">
        <v>582</v>
      </c>
      <c r="I1188" s="19">
        <v>332480</v>
      </c>
      <c r="J1188" t="s">
        <v>255</v>
      </c>
      <c r="K1188" s="19" t="s">
        <v>458</v>
      </c>
      <c r="L1188" s="20" t="b">
        <v>1</v>
      </c>
      <c r="M1188" s="20" t="s">
        <v>1118</v>
      </c>
      <c r="N1188" s="19">
        <v>425</v>
      </c>
      <c r="O1188" s="19" t="s">
        <v>375</v>
      </c>
      <c r="P1188" s="20">
        <v>57.564166700000001</v>
      </c>
      <c r="Q1188" s="20">
        <v>-157.5791667</v>
      </c>
      <c r="R1188" s="19"/>
      <c r="S1188" s="19" t="s">
        <v>21</v>
      </c>
      <c r="T1188" s="37">
        <v>0.47104999999999997</v>
      </c>
      <c r="U1188" s="37">
        <v>0.20721666666666663</v>
      </c>
      <c r="V1188" s="20">
        <v>62.117363499999982</v>
      </c>
      <c r="W1188" s="20">
        <v>131.86999999999998</v>
      </c>
      <c r="X1188" s="20">
        <v>45</v>
      </c>
      <c r="Y1188" s="20">
        <v>50.101349049999989</v>
      </c>
      <c r="Z1188" s="20">
        <v>106.36099999999999</v>
      </c>
      <c r="AA1188" s="20">
        <v>16</v>
      </c>
      <c r="AB1188" s="20"/>
      <c r="AC1188" s="20"/>
      <c r="AD1188" s="20"/>
      <c r="AE1188" s="20"/>
      <c r="AF1188" s="20"/>
      <c r="AG1188" s="20"/>
      <c r="AH1188" s="20"/>
      <c r="AI1188" s="20">
        <v>60.974000000000011</v>
      </c>
      <c r="AJ1188" s="20">
        <v>10</v>
      </c>
      <c r="AK1188" s="20">
        <v>40.462000000000003</v>
      </c>
      <c r="AL1188" s="20">
        <v>4</v>
      </c>
      <c r="AM1188" s="20">
        <v>0</v>
      </c>
      <c r="AN1188" s="20">
        <v>1</v>
      </c>
      <c r="AO1188" s="30">
        <v>47.781427800000003</v>
      </c>
      <c r="AP1188" s="30">
        <v>101.43600000000001</v>
      </c>
      <c r="AQ1188" s="30">
        <v>14</v>
      </c>
      <c r="AR1188" s="20">
        <v>160.00014034999998</v>
      </c>
      <c r="AS1188" s="20">
        <v>339.66699999999997</v>
      </c>
      <c r="AT1188" s="20">
        <v>72</v>
      </c>
      <c r="AU1188">
        <v>12</v>
      </c>
      <c r="AV1188" t="s">
        <v>1510</v>
      </c>
    </row>
    <row r="1189" spans="1:48" hidden="1" x14ac:dyDescent="0.25">
      <c r="A1189" t="s">
        <v>1007</v>
      </c>
      <c r="B1189" t="s">
        <v>25</v>
      </c>
      <c r="C1189" t="s">
        <v>25</v>
      </c>
      <c r="D1189" t="s">
        <v>1009</v>
      </c>
      <c r="E1189" s="31" t="s">
        <v>1010</v>
      </c>
      <c r="F1189">
        <v>2007</v>
      </c>
      <c r="G1189" t="s">
        <v>1008</v>
      </c>
      <c r="H1189" t="s">
        <v>582</v>
      </c>
      <c r="I1189">
        <v>331030</v>
      </c>
      <c r="J1189" t="s">
        <v>24</v>
      </c>
      <c r="K1189" s="26" t="s">
        <v>458</v>
      </c>
      <c r="L1189" t="b">
        <v>1</v>
      </c>
      <c r="M1189" s="20" t="s">
        <v>1118</v>
      </c>
      <c r="N1189" s="26">
        <v>635</v>
      </c>
      <c r="O1189" t="s">
        <v>375</v>
      </c>
      <c r="P1189">
        <v>60.912222200000002</v>
      </c>
      <c r="Q1189">
        <v>-161.2138889</v>
      </c>
      <c r="S1189" t="s">
        <v>21</v>
      </c>
      <c r="T1189" s="40">
        <v>0.45000000000000012</v>
      </c>
      <c r="U1189" s="40">
        <v>0.19415000000000002</v>
      </c>
      <c r="V1189">
        <v>114.63750000000003</v>
      </c>
      <c r="W1189">
        <v>254.75</v>
      </c>
      <c r="X1189">
        <v>85</v>
      </c>
      <c r="Y1189">
        <v>264.9298500000001</v>
      </c>
      <c r="Z1189">
        <v>588.73300000000006</v>
      </c>
      <c r="AA1189">
        <v>20</v>
      </c>
      <c r="AI1189">
        <v>113.444</v>
      </c>
      <c r="AJ1189">
        <v>10</v>
      </c>
      <c r="AK1189">
        <v>9.9590000000000014</v>
      </c>
      <c r="AL1189">
        <v>5</v>
      </c>
      <c r="AM1189">
        <v>76.878999999999991</v>
      </c>
      <c r="AN1189">
        <v>0</v>
      </c>
      <c r="AO1189" s="30">
        <v>55.531350000000018</v>
      </c>
      <c r="AP1189" s="30">
        <v>123.40300000000001</v>
      </c>
      <c r="AQ1189" s="30">
        <v>15</v>
      </c>
      <c r="AR1189">
        <v>435.09870000000018</v>
      </c>
      <c r="AS1189" s="20">
        <v>1043.7650000000001</v>
      </c>
      <c r="AT1189">
        <v>118</v>
      </c>
      <c r="AU1189">
        <v>12</v>
      </c>
      <c r="AV1189" t="s">
        <v>1510</v>
      </c>
    </row>
    <row r="1190" spans="1:48" hidden="1" x14ac:dyDescent="0.25">
      <c r="A1190" t="s">
        <v>667</v>
      </c>
      <c r="B1190" t="s">
        <v>85</v>
      </c>
      <c r="C1190" t="s">
        <v>85</v>
      </c>
      <c r="D1190" t="s">
        <v>668</v>
      </c>
      <c r="E1190" s="31" t="s">
        <v>669</v>
      </c>
      <c r="F1190">
        <v>2007</v>
      </c>
      <c r="G1190" t="s">
        <v>563</v>
      </c>
      <c r="H1190">
        <v>221</v>
      </c>
      <c r="I1190">
        <v>331550</v>
      </c>
      <c r="J1190" t="s">
        <v>50</v>
      </c>
      <c r="K1190" s="26" t="s">
        <v>458</v>
      </c>
      <c r="L1190" t="b">
        <v>1</v>
      </c>
      <c r="M1190" s="20" t="s">
        <v>1119</v>
      </c>
      <c r="N1190" s="26">
        <v>169</v>
      </c>
      <c r="O1190" t="s">
        <v>375</v>
      </c>
      <c r="P1190">
        <v>61.938888900000002</v>
      </c>
      <c r="Q1190">
        <v>-162.875</v>
      </c>
      <c r="S1190" t="s">
        <v>21</v>
      </c>
      <c r="T1190" s="40">
        <v>0.47189166666666665</v>
      </c>
      <c r="U1190" s="40">
        <v>0.21275000000000002</v>
      </c>
      <c r="V1190">
        <v>324.281593875</v>
      </c>
      <c r="W1190">
        <v>687.19500000000005</v>
      </c>
      <c r="X1190">
        <v>154</v>
      </c>
      <c r="Y1190">
        <v>293.16364170000003</v>
      </c>
      <c r="Z1190">
        <v>621.25200000000007</v>
      </c>
      <c r="AA1190">
        <v>9</v>
      </c>
      <c r="AI1190">
        <v>223.30999999999995</v>
      </c>
      <c r="AJ1190">
        <v>13</v>
      </c>
      <c r="AK1190">
        <v>34.935000000000002</v>
      </c>
      <c r="AL1190">
        <v>4</v>
      </c>
      <c r="AM1190">
        <v>0</v>
      </c>
      <c r="AN1190">
        <v>0</v>
      </c>
      <c r="AO1190" s="30">
        <v>121.86366345833331</v>
      </c>
      <c r="AP1190" s="30">
        <v>258.24499999999995</v>
      </c>
      <c r="AQ1190" s="30">
        <v>17</v>
      </c>
      <c r="AR1190">
        <v>739.30889903333332</v>
      </c>
      <c r="AS1190" s="20">
        <v>1566.692</v>
      </c>
      <c r="AT1190">
        <v>177</v>
      </c>
      <c r="AU1190">
        <v>12</v>
      </c>
      <c r="AV1190" t="s">
        <v>1510</v>
      </c>
    </row>
    <row r="1191" spans="1:48" hidden="1" x14ac:dyDescent="0.25">
      <c r="A1191" t="s">
        <v>676</v>
      </c>
      <c r="B1191" t="s">
        <v>86</v>
      </c>
      <c r="C1191" t="s">
        <v>86</v>
      </c>
      <c r="D1191" t="s">
        <v>677</v>
      </c>
      <c r="E1191" s="31" t="s">
        <v>678</v>
      </c>
      <c r="F1191">
        <v>2007</v>
      </c>
      <c r="G1191" t="s">
        <v>563</v>
      </c>
      <c r="H1191">
        <v>221</v>
      </c>
      <c r="I1191">
        <v>331560</v>
      </c>
      <c r="J1191" t="s">
        <v>50</v>
      </c>
      <c r="K1191" s="26" t="s">
        <v>458</v>
      </c>
      <c r="L1191" t="b">
        <v>1</v>
      </c>
      <c r="M1191" s="20" t="s">
        <v>1119</v>
      </c>
      <c r="N1191" s="26">
        <v>169</v>
      </c>
      <c r="O1191" t="s">
        <v>375</v>
      </c>
      <c r="P1191">
        <v>62.032777799999998</v>
      </c>
      <c r="Q1191">
        <v>-163.28777779999999</v>
      </c>
      <c r="S1191" t="s">
        <v>21</v>
      </c>
      <c r="T1191" s="40">
        <v>0.49016666666666664</v>
      </c>
      <c r="U1191" s="40">
        <v>0.22851666666666667</v>
      </c>
      <c r="V1191">
        <v>54.569764833333338</v>
      </c>
      <c r="W1191">
        <v>111.32900000000001</v>
      </c>
      <c r="X1191">
        <v>34</v>
      </c>
      <c r="Y1191">
        <v>69.66640799999999</v>
      </c>
      <c r="Z1191">
        <v>142.12799999999999</v>
      </c>
      <c r="AA1191">
        <v>4</v>
      </c>
      <c r="AI1191">
        <v>49.085999999999999</v>
      </c>
      <c r="AJ1191">
        <v>4</v>
      </c>
      <c r="AK1191">
        <v>0</v>
      </c>
      <c r="AL1191">
        <v>0</v>
      </c>
      <c r="AM1191">
        <v>0</v>
      </c>
      <c r="AN1191">
        <v>0</v>
      </c>
      <c r="AO1191" s="30">
        <v>24.060320999999998</v>
      </c>
      <c r="AP1191" s="30">
        <v>49.085999999999999</v>
      </c>
      <c r="AQ1191" s="30">
        <v>4</v>
      </c>
      <c r="AR1191">
        <v>148.29649383333333</v>
      </c>
      <c r="AS1191" s="20">
        <v>302.54300000000001</v>
      </c>
      <c r="AT1191">
        <v>40</v>
      </c>
      <c r="AU1191">
        <v>12</v>
      </c>
      <c r="AV1191" t="s">
        <v>1510</v>
      </c>
    </row>
    <row r="1192" spans="1:48" hidden="1" x14ac:dyDescent="0.25">
      <c r="A1192" t="s">
        <v>1091</v>
      </c>
      <c r="B1192" t="s">
        <v>1094</v>
      </c>
      <c r="C1192" t="s">
        <v>1094</v>
      </c>
      <c r="D1192" t="s">
        <v>1095</v>
      </c>
      <c r="E1192" s="31" t="s">
        <v>1096</v>
      </c>
      <c r="F1192">
        <v>2007</v>
      </c>
      <c r="G1192" t="s">
        <v>1109</v>
      </c>
      <c r="H1192" t="s">
        <v>582</v>
      </c>
      <c r="I1192">
        <v>332490</v>
      </c>
      <c r="J1192" t="s">
        <v>1110</v>
      </c>
      <c r="K1192" s="26" t="s">
        <v>366</v>
      </c>
      <c r="L1192" t="b">
        <v>0</v>
      </c>
      <c r="M1192" s="20" t="s">
        <v>366</v>
      </c>
      <c r="O1192" t="s">
        <v>489</v>
      </c>
      <c r="P1192">
        <v>59.013055600000001</v>
      </c>
      <c r="Q1192">
        <v>-161.81638889999999</v>
      </c>
      <c r="S1192" t="s">
        <v>21</v>
      </c>
      <c r="T1192" s="40">
        <v>0.5</v>
      </c>
      <c r="U1192" s="40">
        <v>0.14525000000000002</v>
      </c>
      <c r="V1192">
        <v>23.5825</v>
      </c>
      <c r="W1192">
        <v>47.164999999999999</v>
      </c>
      <c r="X1192">
        <v>27</v>
      </c>
      <c r="Y1192">
        <v>7.7435000000000009</v>
      </c>
      <c r="Z1192">
        <v>15.487000000000002</v>
      </c>
      <c r="AA1192">
        <v>6</v>
      </c>
      <c r="AI1192">
        <v>10.434000000000001</v>
      </c>
      <c r="AJ1192">
        <v>4</v>
      </c>
      <c r="AK1192">
        <v>56.143999999999991</v>
      </c>
      <c r="AL1192">
        <v>6</v>
      </c>
      <c r="AM1192">
        <v>4.7410000000000014</v>
      </c>
      <c r="AN1192">
        <v>4</v>
      </c>
      <c r="AO1192" s="30">
        <v>33.288999999999994</v>
      </c>
      <c r="AP1192" s="30">
        <v>66.577999999999989</v>
      </c>
      <c r="AQ1192" s="30">
        <v>10</v>
      </c>
      <c r="AR1192">
        <v>64.614999999999995</v>
      </c>
      <c r="AS1192" s="20">
        <v>133.97100000000003</v>
      </c>
      <c r="AT1192">
        <v>47</v>
      </c>
      <c r="AU1192">
        <v>12</v>
      </c>
      <c r="AV1192" t="s">
        <v>1510</v>
      </c>
    </row>
    <row r="1193" spans="1:48" hidden="1" x14ac:dyDescent="0.25">
      <c r="A1193" t="s">
        <v>771</v>
      </c>
      <c r="B1193" t="s">
        <v>240</v>
      </c>
      <c r="C1193" t="s">
        <v>240</v>
      </c>
      <c r="D1193" t="s">
        <v>772</v>
      </c>
      <c r="E1193" s="31" t="s">
        <v>773</v>
      </c>
      <c r="F1193">
        <v>2007</v>
      </c>
      <c r="G1193" t="s">
        <v>759</v>
      </c>
      <c r="H1193">
        <v>26616</v>
      </c>
      <c r="I1193">
        <v>332390</v>
      </c>
      <c r="J1193" t="s">
        <v>235</v>
      </c>
      <c r="K1193" s="26" t="s">
        <v>458</v>
      </c>
      <c r="L1193" t="b">
        <v>1</v>
      </c>
      <c r="M1193" s="20" t="s">
        <v>1118</v>
      </c>
      <c r="N1193" s="26">
        <v>254</v>
      </c>
      <c r="O1193" t="s">
        <v>375</v>
      </c>
      <c r="P1193">
        <v>68.348611099999999</v>
      </c>
      <c r="Q1193">
        <v>-166.73472219999999</v>
      </c>
      <c r="S1193" t="s">
        <v>21</v>
      </c>
      <c r="T1193" s="40">
        <v>0.15</v>
      </c>
      <c r="U1193" s="40">
        <v>0.12</v>
      </c>
      <c r="V1193">
        <v>38.690249999999999</v>
      </c>
      <c r="W1193">
        <v>257.935</v>
      </c>
      <c r="X1193">
        <v>156</v>
      </c>
      <c r="Y1193">
        <v>111.63285</v>
      </c>
      <c r="Z1193">
        <v>744.21900000000005</v>
      </c>
      <c r="AA1193">
        <v>50</v>
      </c>
      <c r="AI1193">
        <v>5.1530000000000005</v>
      </c>
      <c r="AJ1193">
        <v>3</v>
      </c>
      <c r="AK1193">
        <v>17.094000000000001</v>
      </c>
      <c r="AL1193">
        <v>7</v>
      </c>
      <c r="AM1193">
        <v>90.611000000000004</v>
      </c>
      <c r="AN1193">
        <v>39</v>
      </c>
      <c r="AO1193" s="30">
        <v>3.3370500000000001</v>
      </c>
      <c r="AP1193" s="30">
        <v>22.247</v>
      </c>
      <c r="AQ1193" s="30">
        <v>10</v>
      </c>
      <c r="AR1193">
        <v>153.66015000000002</v>
      </c>
      <c r="AS1193" s="20">
        <v>1115.0119999999999</v>
      </c>
      <c r="AT1193">
        <v>255</v>
      </c>
      <c r="AU1193">
        <v>12</v>
      </c>
      <c r="AV1193" t="s">
        <v>1510</v>
      </c>
    </row>
    <row r="1194" spans="1:48" hidden="1" x14ac:dyDescent="0.25">
      <c r="A1194" t="s">
        <v>774</v>
      </c>
      <c r="B1194" t="s">
        <v>241</v>
      </c>
      <c r="C1194" t="s">
        <v>241</v>
      </c>
      <c r="D1194" t="s">
        <v>775</v>
      </c>
      <c r="E1194" s="31" t="s">
        <v>776</v>
      </c>
      <c r="F1194">
        <v>2007</v>
      </c>
      <c r="G1194" t="s">
        <v>759</v>
      </c>
      <c r="H1194">
        <v>26616</v>
      </c>
      <c r="I1194">
        <v>332400</v>
      </c>
      <c r="J1194" t="s">
        <v>235</v>
      </c>
      <c r="K1194" s="26" t="s">
        <v>458</v>
      </c>
      <c r="L1194" t="b">
        <v>1</v>
      </c>
      <c r="M1194" s="20" t="s">
        <v>1118</v>
      </c>
      <c r="N1194" s="26">
        <v>254</v>
      </c>
      <c r="O1194" t="s">
        <v>375</v>
      </c>
      <c r="P1194">
        <v>69.743857000000006</v>
      </c>
      <c r="Q1194">
        <v>-163.008442</v>
      </c>
      <c r="S1194" t="s">
        <v>21</v>
      </c>
      <c r="T1194" s="40">
        <v>0.15</v>
      </c>
      <c r="U1194" s="40">
        <v>0.12</v>
      </c>
      <c r="V1194">
        <v>10.014899999999999</v>
      </c>
      <c r="W1194">
        <v>66.765999999999991</v>
      </c>
      <c r="X1194">
        <v>54</v>
      </c>
      <c r="Y1194">
        <v>59.120249999999999</v>
      </c>
      <c r="Z1194">
        <v>394.13499999999999</v>
      </c>
      <c r="AA1194">
        <v>32</v>
      </c>
      <c r="AI1194">
        <v>2.2519999999999998</v>
      </c>
      <c r="AJ1194">
        <v>2</v>
      </c>
      <c r="AK1194">
        <v>2.407</v>
      </c>
      <c r="AL1194">
        <v>1</v>
      </c>
      <c r="AM1194">
        <v>14.077</v>
      </c>
      <c r="AN1194">
        <v>11</v>
      </c>
      <c r="AO1194" s="30">
        <v>0.69884999999999997</v>
      </c>
      <c r="AP1194" s="30">
        <v>4.6589999999999998</v>
      </c>
      <c r="AQ1194" s="30">
        <v>3</v>
      </c>
      <c r="AR1194">
        <v>69.834000000000003</v>
      </c>
      <c r="AS1194" s="20">
        <v>479.637</v>
      </c>
      <c r="AT1194">
        <v>100</v>
      </c>
      <c r="AU1194">
        <v>12</v>
      </c>
      <c r="AV1194" t="s">
        <v>1510</v>
      </c>
    </row>
    <row r="1195" spans="1:48" hidden="1" x14ac:dyDescent="0.25">
      <c r="A1195" t="s">
        <v>987</v>
      </c>
      <c r="B1195" t="s">
        <v>275</v>
      </c>
      <c r="C1195" t="s">
        <v>275</v>
      </c>
      <c r="D1195" t="s">
        <v>989</v>
      </c>
      <c r="E1195" s="31" t="s">
        <v>990</v>
      </c>
      <c r="F1195">
        <v>2007</v>
      </c>
      <c r="G1195" t="s">
        <v>988</v>
      </c>
      <c r="H1195" t="s">
        <v>582</v>
      </c>
      <c r="I1195">
        <v>332590</v>
      </c>
      <c r="J1195" t="s">
        <v>274</v>
      </c>
      <c r="K1195" s="26" t="s">
        <v>458</v>
      </c>
      <c r="L1195" t="b">
        <v>1</v>
      </c>
      <c r="M1195" s="20" t="s">
        <v>1118</v>
      </c>
      <c r="N1195" s="26">
        <v>447</v>
      </c>
      <c r="O1195" t="s">
        <v>375</v>
      </c>
      <c r="P1195">
        <v>60.202500000000001</v>
      </c>
      <c r="Q1195">
        <v>-154.31277779999999</v>
      </c>
      <c r="S1195" t="s">
        <v>21</v>
      </c>
      <c r="T1195" s="40">
        <v>0.60712500000000003</v>
      </c>
      <c r="U1195" s="40">
        <v>0.25401666666666661</v>
      </c>
      <c r="V1195">
        <v>148.463919</v>
      </c>
      <c r="W1195">
        <v>244.536</v>
      </c>
      <c r="X1195">
        <v>57</v>
      </c>
      <c r="Y1195">
        <v>142.87229775</v>
      </c>
      <c r="Z1195">
        <v>235.32599999999999</v>
      </c>
      <c r="AA1195">
        <v>38</v>
      </c>
      <c r="AI1195">
        <v>0</v>
      </c>
      <c r="AJ1195">
        <v>0</v>
      </c>
      <c r="AK1195">
        <v>83.695000000000007</v>
      </c>
      <c r="AL1195">
        <v>17</v>
      </c>
      <c r="AM1195">
        <v>0</v>
      </c>
      <c r="AN1195">
        <v>0</v>
      </c>
      <c r="AO1195" s="30">
        <v>50.813326875000008</v>
      </c>
      <c r="AP1195" s="30">
        <v>83.695000000000007</v>
      </c>
      <c r="AQ1195" s="30">
        <v>17</v>
      </c>
      <c r="AR1195">
        <v>342.14954362499998</v>
      </c>
      <c r="AS1195" s="20">
        <v>563.55700000000013</v>
      </c>
      <c r="AT1195">
        <v>107</v>
      </c>
      <c r="AU1195">
        <v>12</v>
      </c>
      <c r="AV1195" t="s">
        <v>1510</v>
      </c>
    </row>
    <row r="1196" spans="1:48" hidden="1" x14ac:dyDescent="0.25">
      <c r="A1196" t="s">
        <v>937</v>
      </c>
      <c r="B1196" t="s">
        <v>258</v>
      </c>
      <c r="C1196" t="s">
        <v>258</v>
      </c>
      <c r="D1196" t="s">
        <v>939</v>
      </c>
      <c r="E1196" s="31" t="s">
        <v>940</v>
      </c>
      <c r="F1196">
        <v>2007</v>
      </c>
      <c r="G1196" t="s">
        <v>938</v>
      </c>
      <c r="H1196" t="s">
        <v>582</v>
      </c>
      <c r="I1196">
        <v>332500</v>
      </c>
      <c r="J1196" t="s">
        <v>257</v>
      </c>
      <c r="K1196" s="26" t="s">
        <v>458</v>
      </c>
      <c r="L1196" t="b">
        <v>1</v>
      </c>
      <c r="M1196" s="20" t="s">
        <v>1118</v>
      </c>
      <c r="N1196" s="26">
        <v>399</v>
      </c>
      <c r="O1196" t="s">
        <v>375</v>
      </c>
      <c r="P1196">
        <v>56.932561399999997</v>
      </c>
      <c r="Q1196">
        <v>-158.6249699</v>
      </c>
      <c r="S1196" t="s">
        <v>21</v>
      </c>
      <c r="T1196" s="40">
        <v>0.39999999999999997</v>
      </c>
      <c r="U1196" s="40">
        <v>0.20280000000000001</v>
      </c>
      <c r="V1196">
        <v>8.5451999999999995</v>
      </c>
      <c r="W1196">
        <v>21.363</v>
      </c>
      <c r="X1196">
        <v>36</v>
      </c>
      <c r="Y1196">
        <v>5.0763999999999996</v>
      </c>
      <c r="Z1196">
        <v>12.691000000000001</v>
      </c>
      <c r="AA1196">
        <v>28</v>
      </c>
      <c r="AI1196">
        <v>4.6509999999999998</v>
      </c>
      <c r="AJ1196">
        <v>4</v>
      </c>
      <c r="AK1196">
        <v>20.667999999999999</v>
      </c>
      <c r="AL1196">
        <v>8</v>
      </c>
      <c r="AM1196">
        <v>2.8969999999999998</v>
      </c>
      <c r="AN1196">
        <v>2</v>
      </c>
      <c r="AO1196" s="30">
        <v>10.127599999999999</v>
      </c>
      <c r="AP1196" s="30">
        <v>25.318999999999999</v>
      </c>
      <c r="AQ1196" s="30">
        <v>12</v>
      </c>
      <c r="AR1196">
        <v>23.749199999999998</v>
      </c>
      <c r="AS1196" s="20">
        <v>62.269999999999996</v>
      </c>
      <c r="AT1196">
        <v>78</v>
      </c>
      <c r="AU1196">
        <v>12</v>
      </c>
      <c r="AV1196" t="s">
        <v>1510</v>
      </c>
    </row>
    <row r="1197" spans="1:48" hidden="1" x14ac:dyDescent="0.25">
      <c r="A1197" t="s">
        <v>670</v>
      </c>
      <c r="B1197" t="s">
        <v>87</v>
      </c>
      <c r="C1197" t="s">
        <v>87</v>
      </c>
      <c r="D1197" t="s">
        <v>671</v>
      </c>
      <c r="E1197" s="31" t="s">
        <v>672</v>
      </c>
      <c r="F1197">
        <v>2007</v>
      </c>
      <c r="G1197" t="s">
        <v>563</v>
      </c>
      <c r="H1197">
        <v>221</v>
      </c>
      <c r="I1197">
        <v>331570</v>
      </c>
      <c r="J1197" t="s">
        <v>50</v>
      </c>
      <c r="K1197" s="26" t="s">
        <v>458</v>
      </c>
      <c r="L1197" t="b">
        <v>1</v>
      </c>
      <c r="M1197" s="20" t="s">
        <v>1119</v>
      </c>
      <c r="N1197" s="26">
        <v>169</v>
      </c>
      <c r="O1197" t="s">
        <v>375</v>
      </c>
      <c r="P1197">
        <v>59.748888899999997</v>
      </c>
      <c r="Q1197">
        <v>-161.9158333</v>
      </c>
      <c r="S1197" t="s">
        <v>21</v>
      </c>
      <c r="T1197" s="40">
        <v>0.47032499999999988</v>
      </c>
      <c r="U1197" s="40">
        <v>0.2126666666666667</v>
      </c>
      <c r="V1197">
        <v>328.29296422499993</v>
      </c>
      <c r="W1197">
        <v>698.01300000000003</v>
      </c>
      <c r="X1197">
        <v>185</v>
      </c>
      <c r="Y1197">
        <v>392.95841879999989</v>
      </c>
      <c r="Z1197">
        <v>835.50400000000002</v>
      </c>
      <c r="AA1197">
        <v>21</v>
      </c>
      <c r="AI1197">
        <v>240.26400000000001</v>
      </c>
      <c r="AJ1197">
        <v>14</v>
      </c>
      <c r="AK1197">
        <v>2.78</v>
      </c>
      <c r="AL1197">
        <v>2</v>
      </c>
      <c r="AM1197">
        <v>0</v>
      </c>
      <c r="AN1197">
        <v>0</v>
      </c>
      <c r="AO1197" s="30">
        <v>114.30966929999998</v>
      </c>
      <c r="AP1197" s="30">
        <v>243.04400000000001</v>
      </c>
      <c r="AQ1197" s="30">
        <v>16</v>
      </c>
      <c r="AR1197">
        <v>835.56105232499976</v>
      </c>
      <c r="AS1197" s="20">
        <v>1776.5609999999999</v>
      </c>
      <c r="AT1197">
        <v>220</v>
      </c>
      <c r="AU1197">
        <v>12</v>
      </c>
      <c r="AV1197" t="s">
        <v>1510</v>
      </c>
    </row>
    <row r="1198" spans="1:48" hidden="1" x14ac:dyDescent="0.25">
      <c r="A1198" t="s">
        <v>864</v>
      </c>
      <c r="B1198" t="s">
        <v>214</v>
      </c>
      <c r="C1198" t="s">
        <v>214</v>
      </c>
      <c r="D1198" t="s">
        <v>865</v>
      </c>
      <c r="E1198" s="31" t="s">
        <v>866</v>
      </c>
      <c r="F1198">
        <v>2007</v>
      </c>
      <c r="G1198" t="s">
        <v>858</v>
      </c>
      <c r="H1198">
        <v>12485</v>
      </c>
      <c r="I1198">
        <v>332250</v>
      </c>
      <c r="J1198" t="s">
        <v>211</v>
      </c>
      <c r="K1198" s="26" t="s">
        <v>374</v>
      </c>
      <c r="L1198" t="b">
        <v>1</v>
      </c>
      <c r="M1198" s="20" t="s">
        <v>1119</v>
      </c>
      <c r="N1198" s="26">
        <v>343</v>
      </c>
      <c r="O1198" t="s">
        <v>375</v>
      </c>
      <c r="P1198">
        <v>61.761111100000001</v>
      </c>
      <c r="Q1198">
        <v>-157.3125</v>
      </c>
      <c r="S1198" t="s">
        <v>21</v>
      </c>
      <c r="T1198" s="40">
        <v>0.77490000000000003</v>
      </c>
      <c r="U1198" s="40">
        <v>0.41601666666666665</v>
      </c>
      <c r="V1198">
        <v>34.908470100000002</v>
      </c>
      <c r="W1198">
        <v>45.048999999999999</v>
      </c>
      <c r="X1198">
        <v>19</v>
      </c>
      <c r="Y1198">
        <v>53.593633799999999</v>
      </c>
      <c r="Z1198">
        <v>69.161999999999992</v>
      </c>
      <c r="AA1198">
        <v>5</v>
      </c>
      <c r="AI1198">
        <v>6.1300000000000008</v>
      </c>
      <c r="AJ1198">
        <v>2</v>
      </c>
      <c r="AK1198">
        <v>12.481999999999998</v>
      </c>
      <c r="AL1198">
        <v>2</v>
      </c>
      <c r="AM1198">
        <v>0</v>
      </c>
      <c r="AN1198">
        <v>0</v>
      </c>
      <c r="AO1198" s="30">
        <v>14.4224388</v>
      </c>
      <c r="AP1198" s="30">
        <v>18.611999999999998</v>
      </c>
      <c r="AQ1198" s="30">
        <v>4</v>
      </c>
      <c r="AR1198">
        <v>102.9245427</v>
      </c>
      <c r="AS1198" s="20">
        <v>132.82299999999998</v>
      </c>
      <c r="AT1198">
        <v>28</v>
      </c>
      <c r="AU1198">
        <v>12</v>
      </c>
      <c r="AV1198" t="s">
        <v>1510</v>
      </c>
    </row>
    <row r="1199" spans="1:48" hidden="1" x14ac:dyDescent="0.25">
      <c r="A1199" t="s">
        <v>813</v>
      </c>
      <c r="B1199" t="s">
        <v>27</v>
      </c>
      <c r="C1199" t="s">
        <v>27</v>
      </c>
      <c r="D1199" t="s">
        <v>815</v>
      </c>
      <c r="E1199" s="31" t="s">
        <v>816</v>
      </c>
      <c r="F1199">
        <v>2007</v>
      </c>
      <c r="G1199" t="s">
        <v>814</v>
      </c>
      <c r="H1199">
        <v>24486</v>
      </c>
      <c r="I1199">
        <v>331040</v>
      </c>
      <c r="J1199" t="s">
        <v>26</v>
      </c>
      <c r="K1199" s="26" t="s">
        <v>458</v>
      </c>
      <c r="L1199" t="b">
        <v>1</v>
      </c>
      <c r="M1199" s="20" t="s">
        <v>1118</v>
      </c>
      <c r="N1199" s="26">
        <v>293</v>
      </c>
      <c r="O1199" t="s">
        <v>375</v>
      </c>
      <c r="P1199">
        <v>54.135555600000004</v>
      </c>
      <c r="Q1199">
        <v>-165.77305559999999</v>
      </c>
      <c r="S1199" t="s">
        <v>21</v>
      </c>
      <c r="T1199" s="40">
        <v>0.32300000000000001</v>
      </c>
      <c r="U1199" s="40">
        <v>0.13550000000000001</v>
      </c>
      <c r="V1199">
        <v>67.715334999999996</v>
      </c>
      <c r="W1199">
        <v>209.64499999999998</v>
      </c>
      <c r="X1199">
        <v>37</v>
      </c>
      <c r="Y1199">
        <v>63.159096999999996</v>
      </c>
      <c r="Z1199">
        <v>195.53899999999999</v>
      </c>
      <c r="AA1199">
        <v>17</v>
      </c>
      <c r="AI1199">
        <v>126.258</v>
      </c>
      <c r="AJ1199">
        <v>12</v>
      </c>
      <c r="AK1199">
        <v>0</v>
      </c>
      <c r="AL1199">
        <v>0</v>
      </c>
      <c r="AM1199">
        <v>0</v>
      </c>
      <c r="AN1199">
        <v>0</v>
      </c>
      <c r="AO1199" s="30">
        <v>40.781334000000001</v>
      </c>
      <c r="AP1199" s="30">
        <v>126.258</v>
      </c>
      <c r="AQ1199" s="30">
        <v>12</v>
      </c>
      <c r="AR1199">
        <v>171.65576599999997</v>
      </c>
      <c r="AS1199" s="20">
        <v>531.44200000000001</v>
      </c>
      <c r="AT1199">
        <v>66</v>
      </c>
      <c r="AU1199">
        <v>12</v>
      </c>
      <c r="AV1199" t="s">
        <v>1510</v>
      </c>
    </row>
    <row r="1200" spans="1:48" hidden="1" x14ac:dyDescent="0.25">
      <c r="A1200" t="s">
        <v>897</v>
      </c>
      <c r="B1200" t="s">
        <v>262</v>
      </c>
      <c r="C1200" t="s">
        <v>262</v>
      </c>
      <c r="D1200" t="s">
        <v>899</v>
      </c>
      <c r="E1200" s="31" t="s">
        <v>900</v>
      </c>
      <c r="F1200">
        <v>2007</v>
      </c>
      <c r="G1200" t="s">
        <v>898</v>
      </c>
      <c r="H1200" t="s">
        <v>582</v>
      </c>
      <c r="I1200">
        <v>332530</v>
      </c>
      <c r="J1200" t="s">
        <v>261</v>
      </c>
      <c r="K1200" s="26" t="s">
        <v>458</v>
      </c>
      <c r="L1200" t="b">
        <v>1</v>
      </c>
      <c r="M1200" s="20" t="s">
        <v>1118</v>
      </c>
      <c r="N1200" s="26">
        <v>364</v>
      </c>
      <c r="O1200" t="s">
        <v>375</v>
      </c>
      <c r="P1200">
        <v>64.739444399999996</v>
      </c>
      <c r="Q1200">
        <v>-155.4869444</v>
      </c>
      <c r="S1200" t="s">
        <v>21</v>
      </c>
      <c r="T1200" s="40">
        <v>0.98000000000000032</v>
      </c>
      <c r="U1200" s="40">
        <v>0.73096666666666665</v>
      </c>
      <c r="V1200">
        <v>219.29264000000003</v>
      </c>
      <c r="W1200">
        <v>223.76799999999997</v>
      </c>
      <c r="X1200">
        <v>125</v>
      </c>
      <c r="Y1200">
        <v>134.89602000000008</v>
      </c>
      <c r="Z1200">
        <v>137.64900000000003</v>
      </c>
      <c r="AA1200">
        <v>20</v>
      </c>
      <c r="AI1200">
        <v>64.244</v>
      </c>
      <c r="AJ1200">
        <v>19</v>
      </c>
      <c r="AK1200">
        <v>46.741999999999997</v>
      </c>
      <c r="AL1200">
        <v>6</v>
      </c>
      <c r="AM1200">
        <v>0</v>
      </c>
      <c r="AN1200">
        <v>0</v>
      </c>
      <c r="AO1200" s="30">
        <v>108.76628000000002</v>
      </c>
      <c r="AP1200" s="30">
        <v>110.98599999999999</v>
      </c>
      <c r="AQ1200" s="30">
        <v>25</v>
      </c>
      <c r="AR1200">
        <v>462.95494000000014</v>
      </c>
      <c r="AS1200" s="20">
        <v>472.40300000000002</v>
      </c>
      <c r="AT1200">
        <v>162</v>
      </c>
      <c r="AU1200">
        <v>12</v>
      </c>
      <c r="AV1200" t="s">
        <v>1510</v>
      </c>
    </row>
    <row r="1201" spans="1:48" hidden="1" x14ac:dyDescent="0.25">
      <c r="A1201" t="s">
        <v>673</v>
      </c>
      <c r="B1201" t="s">
        <v>88</v>
      </c>
      <c r="C1201" t="s">
        <v>88</v>
      </c>
      <c r="D1201" t="s">
        <v>674</v>
      </c>
      <c r="E1201" s="31" t="s">
        <v>675</v>
      </c>
      <c r="F1201">
        <v>2007</v>
      </c>
      <c r="G1201" t="s">
        <v>563</v>
      </c>
      <c r="H1201">
        <v>221</v>
      </c>
      <c r="I1201">
        <v>331580</v>
      </c>
      <c r="J1201" t="s">
        <v>50</v>
      </c>
      <c r="K1201" s="26" t="s">
        <v>458</v>
      </c>
      <c r="L1201" t="b">
        <v>1</v>
      </c>
      <c r="M1201" s="20" t="s">
        <v>1119</v>
      </c>
      <c r="N1201" s="26">
        <v>169</v>
      </c>
      <c r="O1201" t="s">
        <v>375</v>
      </c>
      <c r="P1201">
        <v>61.784999999999997</v>
      </c>
      <c r="Q1201">
        <v>-161.32027780000001</v>
      </c>
      <c r="S1201" t="s">
        <v>21</v>
      </c>
      <c r="T1201" s="40">
        <v>0.46894999999999998</v>
      </c>
      <c r="U1201" s="40">
        <v>0.21237499999999998</v>
      </c>
      <c r="V1201">
        <v>158.7573951</v>
      </c>
      <c r="W1201">
        <v>338.53800000000001</v>
      </c>
      <c r="X1201">
        <v>76</v>
      </c>
      <c r="Y1201">
        <v>149.57394724999997</v>
      </c>
      <c r="Z1201">
        <v>318.95499999999998</v>
      </c>
      <c r="AA1201">
        <v>8</v>
      </c>
      <c r="AI1201">
        <v>46.408000000000001</v>
      </c>
      <c r="AJ1201">
        <v>8</v>
      </c>
      <c r="AK1201">
        <v>64.691000000000003</v>
      </c>
      <c r="AL1201">
        <v>5</v>
      </c>
      <c r="AM1201">
        <v>0</v>
      </c>
      <c r="AN1201">
        <v>0</v>
      </c>
      <c r="AO1201" s="30">
        <v>52.099876049999999</v>
      </c>
      <c r="AP1201" s="30">
        <v>111.099</v>
      </c>
      <c r="AQ1201" s="30">
        <v>13</v>
      </c>
      <c r="AR1201">
        <v>360.43121839999998</v>
      </c>
      <c r="AS1201" s="20">
        <v>768.5920000000001</v>
      </c>
      <c r="AT1201">
        <v>97</v>
      </c>
      <c r="AU1201">
        <v>12</v>
      </c>
      <c r="AV1201" t="s">
        <v>1510</v>
      </c>
    </row>
    <row r="1202" spans="1:48" hidden="1" x14ac:dyDescent="0.25">
      <c r="A1202" t="s">
        <v>679</v>
      </c>
      <c r="B1202" t="s">
        <v>1163</v>
      </c>
      <c r="C1202" t="s">
        <v>89</v>
      </c>
      <c r="D1202" t="s">
        <v>677</v>
      </c>
      <c r="E1202" s="31" t="s">
        <v>678</v>
      </c>
      <c r="F1202">
        <v>2007</v>
      </c>
      <c r="G1202" t="s">
        <v>563</v>
      </c>
      <c r="H1202">
        <v>221</v>
      </c>
      <c r="I1202">
        <v>331660</v>
      </c>
      <c r="J1202" t="s">
        <v>50</v>
      </c>
      <c r="K1202" s="26" t="s">
        <v>458</v>
      </c>
      <c r="L1202" t="b">
        <v>1</v>
      </c>
      <c r="M1202" s="20" t="s">
        <v>1119</v>
      </c>
      <c r="N1202" s="26">
        <v>169</v>
      </c>
      <c r="O1202" t="s">
        <v>375</v>
      </c>
      <c r="P1202">
        <v>62.0530556</v>
      </c>
      <c r="Q1202">
        <v>-163.1658333</v>
      </c>
      <c r="S1202" t="s">
        <v>21</v>
      </c>
      <c r="T1202" s="40">
        <v>0.47494166666666676</v>
      </c>
      <c r="U1202" s="40">
        <v>0.21329166666666666</v>
      </c>
      <c r="V1202">
        <v>374.74037360000005</v>
      </c>
      <c r="W1202">
        <v>789.024</v>
      </c>
      <c r="X1202">
        <v>218</v>
      </c>
      <c r="Y1202">
        <v>528.39350160000015</v>
      </c>
      <c r="Z1202">
        <v>1112.5440000000001</v>
      </c>
      <c r="AA1202">
        <v>31</v>
      </c>
      <c r="AI1202">
        <v>245.072</v>
      </c>
      <c r="AJ1202">
        <v>17</v>
      </c>
      <c r="AK1202">
        <v>298.88499999999999</v>
      </c>
      <c r="AL1202">
        <v>8</v>
      </c>
      <c r="AM1202">
        <v>0</v>
      </c>
      <c r="AN1202">
        <v>0</v>
      </c>
      <c r="AO1202" s="30">
        <v>258.34784417500003</v>
      </c>
      <c r="AP1202" s="30">
        <v>543.95699999999999</v>
      </c>
      <c r="AQ1202" s="30">
        <v>25</v>
      </c>
      <c r="AR1202">
        <v>1161.4817193750002</v>
      </c>
      <c r="AS1202" s="20">
        <v>2445.5250000000005</v>
      </c>
      <c r="AT1202">
        <v>273</v>
      </c>
      <c r="AU1202">
        <v>12</v>
      </c>
      <c r="AV1202" t="s">
        <v>1510</v>
      </c>
    </row>
    <row r="1203" spans="1:48" hidden="1" x14ac:dyDescent="0.25">
      <c r="A1203" t="s">
        <v>680</v>
      </c>
      <c r="B1203" t="s">
        <v>90</v>
      </c>
      <c r="C1203" t="s">
        <v>90</v>
      </c>
      <c r="D1203" t="s">
        <v>681</v>
      </c>
      <c r="E1203" s="31" t="s">
        <v>682</v>
      </c>
      <c r="F1203">
        <v>2007</v>
      </c>
      <c r="G1203" t="s">
        <v>563</v>
      </c>
      <c r="H1203">
        <v>221</v>
      </c>
      <c r="I1203">
        <v>331670</v>
      </c>
      <c r="J1203" t="s">
        <v>50</v>
      </c>
      <c r="K1203" s="26" t="s">
        <v>458</v>
      </c>
      <c r="L1203" t="b">
        <v>1</v>
      </c>
      <c r="M1203" s="20" t="s">
        <v>1119</v>
      </c>
      <c r="N1203" s="26">
        <v>169</v>
      </c>
      <c r="O1203" t="s">
        <v>375</v>
      </c>
      <c r="P1203">
        <v>63.478055599999998</v>
      </c>
      <c r="Q1203">
        <v>-162.03916670000001</v>
      </c>
      <c r="S1203" t="s">
        <v>21</v>
      </c>
      <c r="T1203" s="40">
        <v>0.45757500000000001</v>
      </c>
      <c r="U1203" s="40">
        <v>0.21134166666666668</v>
      </c>
      <c r="V1203">
        <v>276.14788522500004</v>
      </c>
      <c r="W1203">
        <v>603.50300000000004</v>
      </c>
      <c r="X1203">
        <v>123</v>
      </c>
      <c r="Y1203">
        <v>220.76849812500001</v>
      </c>
      <c r="Z1203">
        <v>482.47500000000002</v>
      </c>
      <c r="AA1203">
        <v>15</v>
      </c>
      <c r="AI1203">
        <v>319.709</v>
      </c>
      <c r="AJ1203">
        <v>11</v>
      </c>
      <c r="AK1203">
        <v>25.364999999999998</v>
      </c>
      <c r="AL1203">
        <v>4</v>
      </c>
      <c r="AM1203">
        <v>0</v>
      </c>
      <c r="AN1203">
        <v>0</v>
      </c>
      <c r="AO1203" s="30">
        <v>157.89723555</v>
      </c>
      <c r="AP1203" s="30">
        <v>345.07400000000001</v>
      </c>
      <c r="AQ1203" s="30">
        <v>15</v>
      </c>
      <c r="AR1203">
        <v>654.81361890000005</v>
      </c>
      <c r="AS1203" s="20">
        <v>1431.0519999999997</v>
      </c>
      <c r="AT1203">
        <v>152</v>
      </c>
      <c r="AU1203">
        <v>12</v>
      </c>
      <c r="AV1203" t="s">
        <v>1510</v>
      </c>
    </row>
    <row r="1204" spans="1:48" hidden="1" x14ac:dyDescent="0.25">
      <c r="A1204" t="s">
        <v>843</v>
      </c>
      <c r="B1204" t="s">
        <v>266</v>
      </c>
      <c r="C1204" t="s">
        <v>266</v>
      </c>
      <c r="D1204" t="s">
        <v>845</v>
      </c>
      <c r="E1204" s="31" t="s">
        <v>846</v>
      </c>
      <c r="F1204">
        <v>2007</v>
      </c>
      <c r="G1204" t="s">
        <v>844</v>
      </c>
      <c r="H1204">
        <v>17898</v>
      </c>
      <c r="I1204">
        <v>332560</v>
      </c>
      <c r="J1204" t="s">
        <v>265</v>
      </c>
      <c r="K1204" s="26" t="s">
        <v>458</v>
      </c>
      <c r="L1204" t="b">
        <v>1</v>
      </c>
      <c r="M1204" s="20" t="s">
        <v>1118</v>
      </c>
      <c r="N1204" s="26">
        <v>339</v>
      </c>
      <c r="O1204" t="s">
        <v>375</v>
      </c>
      <c r="P1204">
        <v>57.122222200000003</v>
      </c>
      <c r="Q1204">
        <v>-170.27500000000001</v>
      </c>
      <c r="S1204" t="s">
        <v>21</v>
      </c>
      <c r="T1204" s="40">
        <v>0.41166666666666668</v>
      </c>
      <c r="U1204" s="40">
        <v>0.17611666666666667</v>
      </c>
      <c r="V1204">
        <v>354.47422833333337</v>
      </c>
      <c r="W1204">
        <v>861.07100000000003</v>
      </c>
      <c r="X1204">
        <v>154</v>
      </c>
      <c r="Y1204">
        <v>537.49793499999998</v>
      </c>
      <c r="Z1204">
        <v>1305.663</v>
      </c>
      <c r="AA1204">
        <v>33</v>
      </c>
      <c r="AI1204">
        <v>606.54700000000003</v>
      </c>
      <c r="AJ1204">
        <v>31</v>
      </c>
      <c r="AK1204">
        <v>2564.4239999999995</v>
      </c>
      <c r="AL1204">
        <v>17</v>
      </c>
      <c r="AM1204">
        <v>0</v>
      </c>
      <c r="AN1204">
        <v>0</v>
      </c>
      <c r="AO1204" s="30">
        <v>1305.3830616666664</v>
      </c>
      <c r="AP1204" s="30">
        <v>3170.9709999999995</v>
      </c>
      <c r="AQ1204" s="30">
        <v>48</v>
      </c>
      <c r="AR1204">
        <v>2197.3552249999998</v>
      </c>
      <c r="AS1204" s="20">
        <v>5337.7049999999999</v>
      </c>
      <c r="AT1204">
        <v>235</v>
      </c>
      <c r="AU1204">
        <v>12</v>
      </c>
      <c r="AV1204" t="s">
        <v>1510</v>
      </c>
    </row>
    <row r="1205" spans="1:48" hidden="1" x14ac:dyDescent="0.25">
      <c r="A1205" t="s">
        <v>737</v>
      </c>
      <c r="B1205" t="s">
        <v>283</v>
      </c>
      <c r="C1205" t="s">
        <v>283</v>
      </c>
      <c r="D1205" t="s">
        <v>740</v>
      </c>
      <c r="E1205" s="31" t="s">
        <v>741</v>
      </c>
      <c r="F1205">
        <v>2007</v>
      </c>
      <c r="G1205" t="s">
        <v>738</v>
      </c>
      <c r="H1205">
        <v>0</v>
      </c>
      <c r="I1205">
        <v>332540</v>
      </c>
      <c r="J1205" t="s">
        <v>739</v>
      </c>
      <c r="K1205" s="26" t="s">
        <v>374</v>
      </c>
      <c r="L1205" t="b">
        <v>1</v>
      </c>
      <c r="M1205" s="20" t="s">
        <v>1116</v>
      </c>
      <c r="N1205" s="26">
        <v>230</v>
      </c>
      <c r="O1205" t="s">
        <v>375</v>
      </c>
      <c r="P1205">
        <v>55.339722199999997</v>
      </c>
      <c r="Q1205">
        <v>-160.49722220000001</v>
      </c>
      <c r="S1205" t="s">
        <v>21</v>
      </c>
      <c r="T1205" s="40">
        <v>0.44120000000000004</v>
      </c>
      <c r="U1205" s="40">
        <v>0.20330833333333329</v>
      </c>
      <c r="V1205">
        <v>662.96609160000003</v>
      </c>
      <c r="W1205">
        <v>1502.643</v>
      </c>
      <c r="X1205">
        <v>305</v>
      </c>
      <c r="Y1205">
        <v>812.70540080000012</v>
      </c>
      <c r="Z1205">
        <v>1842.0340000000001</v>
      </c>
      <c r="AA1205">
        <v>168</v>
      </c>
      <c r="AI1205">
        <v>439.63700000000006</v>
      </c>
      <c r="AJ1205">
        <v>27</v>
      </c>
      <c r="AK1205">
        <v>274.41800000000001</v>
      </c>
      <c r="AL1205">
        <v>20</v>
      </c>
      <c r="AM1205">
        <v>0</v>
      </c>
      <c r="AN1205">
        <v>0</v>
      </c>
      <c r="AO1205" s="30">
        <v>315.04106600000006</v>
      </c>
      <c r="AP1205" s="30">
        <v>714.05500000000006</v>
      </c>
      <c r="AQ1205" s="30">
        <v>47</v>
      </c>
      <c r="AR1205">
        <v>1790.7125584000003</v>
      </c>
      <c r="AS1205" s="20">
        <v>4058.7320000000004</v>
      </c>
      <c r="AT1205">
        <v>514</v>
      </c>
      <c r="AU1205">
        <v>12</v>
      </c>
      <c r="AV1205" t="s">
        <v>1510</v>
      </c>
    </row>
    <row r="1206" spans="1:48" hidden="1" x14ac:dyDescent="0.25">
      <c r="A1206" t="s">
        <v>683</v>
      </c>
      <c r="B1206" t="s">
        <v>91</v>
      </c>
      <c r="C1206" t="s">
        <v>91</v>
      </c>
      <c r="D1206" t="s">
        <v>684</v>
      </c>
      <c r="E1206" s="31" t="s">
        <v>685</v>
      </c>
      <c r="F1206">
        <v>2007</v>
      </c>
      <c r="G1206" t="s">
        <v>563</v>
      </c>
      <c r="H1206">
        <v>221</v>
      </c>
      <c r="I1206">
        <v>331590</v>
      </c>
      <c r="J1206" t="s">
        <v>50</v>
      </c>
      <c r="K1206" s="26" t="s">
        <v>458</v>
      </c>
      <c r="L1206" t="b">
        <v>1</v>
      </c>
      <c r="M1206" s="20" t="s">
        <v>1119</v>
      </c>
      <c r="N1206" s="26">
        <v>169</v>
      </c>
      <c r="O1206" t="s">
        <v>375</v>
      </c>
      <c r="P1206">
        <v>63.694166699999997</v>
      </c>
      <c r="Q1206">
        <v>-170.47888889999999</v>
      </c>
      <c r="S1206" t="s">
        <v>21</v>
      </c>
      <c r="T1206" s="40">
        <v>0.48937499999999989</v>
      </c>
      <c r="U1206" s="40">
        <v>0.21494166666666667</v>
      </c>
      <c r="V1206">
        <v>390.08325937499984</v>
      </c>
      <c r="W1206">
        <v>797.1049999999999</v>
      </c>
      <c r="X1206">
        <v>176</v>
      </c>
      <c r="Y1206">
        <v>267.42533062499996</v>
      </c>
      <c r="Z1206">
        <v>546.46300000000008</v>
      </c>
      <c r="AA1206">
        <v>22</v>
      </c>
      <c r="AI1206">
        <v>248.27</v>
      </c>
      <c r="AJ1206">
        <v>15</v>
      </c>
      <c r="AK1206">
        <v>178.01400000000001</v>
      </c>
      <c r="AL1206">
        <v>10</v>
      </c>
      <c r="AM1206">
        <v>0</v>
      </c>
      <c r="AN1206">
        <v>0</v>
      </c>
      <c r="AO1206" s="30">
        <v>208.61273249999996</v>
      </c>
      <c r="AP1206" s="30">
        <v>426.28399999999999</v>
      </c>
      <c r="AQ1206" s="30">
        <v>25</v>
      </c>
      <c r="AR1206">
        <v>866.12132249999968</v>
      </c>
      <c r="AS1206" s="20">
        <v>1769.8519999999999</v>
      </c>
      <c r="AT1206">
        <v>218</v>
      </c>
      <c r="AU1206">
        <v>12</v>
      </c>
      <c r="AV1206" t="s">
        <v>1510</v>
      </c>
    </row>
    <row r="1207" spans="1:48" hidden="1" x14ac:dyDescent="0.25">
      <c r="A1207" t="s">
        <v>686</v>
      </c>
      <c r="B1207" t="s">
        <v>92</v>
      </c>
      <c r="C1207" t="s">
        <v>92</v>
      </c>
      <c r="D1207" t="s">
        <v>687</v>
      </c>
      <c r="E1207" s="31" t="s">
        <v>688</v>
      </c>
      <c r="F1207">
        <v>2007</v>
      </c>
      <c r="G1207" t="s">
        <v>563</v>
      </c>
      <c r="H1207">
        <v>221</v>
      </c>
      <c r="I1207">
        <v>331600</v>
      </c>
      <c r="J1207" t="s">
        <v>50</v>
      </c>
      <c r="K1207" s="26" t="s">
        <v>458</v>
      </c>
      <c r="L1207" t="b">
        <v>1</v>
      </c>
      <c r="M1207" s="20" t="s">
        <v>1119</v>
      </c>
      <c r="N1207" s="26">
        <v>169</v>
      </c>
      <c r="O1207" t="s">
        <v>375</v>
      </c>
      <c r="P1207">
        <v>61.8427778</v>
      </c>
      <c r="Q1207">
        <v>-165.5816667</v>
      </c>
      <c r="S1207" t="s">
        <v>21</v>
      </c>
      <c r="T1207" s="40">
        <v>0.46890833333333326</v>
      </c>
      <c r="U1207" s="40">
        <v>0.21329999999999993</v>
      </c>
      <c r="V1207">
        <v>282.48069598333336</v>
      </c>
      <c r="W1207">
        <v>602.42200000000014</v>
      </c>
      <c r="X1207">
        <v>138</v>
      </c>
      <c r="Y1207">
        <v>390.62596271666661</v>
      </c>
      <c r="Z1207">
        <v>833.05399999999997</v>
      </c>
      <c r="AA1207">
        <v>19</v>
      </c>
      <c r="AI1207">
        <v>129.37499999999997</v>
      </c>
      <c r="AJ1207">
        <v>9</v>
      </c>
      <c r="AK1207">
        <v>49.268000000000001</v>
      </c>
      <c r="AL1207">
        <v>6</v>
      </c>
      <c r="AM1207">
        <v>0</v>
      </c>
      <c r="AN1207">
        <v>0</v>
      </c>
      <c r="AO1207" s="30">
        <v>83.767191391666643</v>
      </c>
      <c r="AP1207" s="30">
        <v>178.64299999999997</v>
      </c>
      <c r="AQ1207" s="30">
        <v>15</v>
      </c>
      <c r="AR1207">
        <v>756.87385009166655</v>
      </c>
      <c r="AS1207" s="20">
        <v>1614.1189999999999</v>
      </c>
      <c r="AT1207">
        <v>169</v>
      </c>
      <c r="AU1207">
        <v>12</v>
      </c>
      <c r="AV1207" t="s">
        <v>1510</v>
      </c>
    </row>
    <row r="1208" spans="1:48" hidden="1" x14ac:dyDescent="0.25">
      <c r="A1208" t="s">
        <v>689</v>
      </c>
      <c r="B1208" t="s">
        <v>93</v>
      </c>
      <c r="C1208" t="s">
        <v>93</v>
      </c>
      <c r="D1208" t="s">
        <v>690</v>
      </c>
      <c r="E1208" s="31" t="s">
        <v>691</v>
      </c>
      <c r="F1208">
        <v>2007</v>
      </c>
      <c r="G1208" t="s">
        <v>563</v>
      </c>
      <c r="H1208">
        <v>221</v>
      </c>
      <c r="I1208">
        <v>331610</v>
      </c>
      <c r="J1208" t="s">
        <v>50</v>
      </c>
      <c r="K1208" s="26" t="s">
        <v>458</v>
      </c>
      <c r="L1208" t="b">
        <v>1</v>
      </c>
      <c r="M1208" s="20" t="s">
        <v>1119</v>
      </c>
      <c r="N1208" s="26">
        <v>169</v>
      </c>
      <c r="O1208" t="s">
        <v>375</v>
      </c>
      <c r="P1208">
        <v>66.603888900000001</v>
      </c>
      <c r="Q1208">
        <v>-160.00694440000001</v>
      </c>
      <c r="S1208" t="s">
        <v>21</v>
      </c>
      <c r="T1208" s="40">
        <v>0.51349166666666657</v>
      </c>
      <c r="U1208" s="40">
        <v>0.21716666666666665</v>
      </c>
      <c r="V1208">
        <v>513.7725466083333</v>
      </c>
      <c r="W1208">
        <v>1000.547</v>
      </c>
      <c r="X1208">
        <v>214</v>
      </c>
      <c r="Y1208">
        <v>436.50745552499984</v>
      </c>
      <c r="Z1208">
        <v>850.07699999999988</v>
      </c>
      <c r="AA1208">
        <v>17</v>
      </c>
      <c r="AI1208">
        <v>825.45499999999993</v>
      </c>
      <c r="AJ1208">
        <v>27</v>
      </c>
      <c r="AK1208">
        <v>144.68600000000001</v>
      </c>
      <c r="AL1208">
        <v>10</v>
      </c>
      <c r="AM1208">
        <v>0</v>
      </c>
      <c r="AN1208">
        <v>0</v>
      </c>
      <c r="AO1208" s="30">
        <v>498.15931899166657</v>
      </c>
      <c r="AP1208" s="30">
        <v>970.14099999999996</v>
      </c>
      <c r="AQ1208" s="30">
        <v>37</v>
      </c>
      <c r="AR1208">
        <v>1448.4393211249999</v>
      </c>
      <c r="AS1208" s="20">
        <v>2820.7650000000003</v>
      </c>
      <c r="AT1208">
        <v>261</v>
      </c>
      <c r="AU1208">
        <v>11</v>
      </c>
      <c r="AV1208" t="s">
        <v>1510</v>
      </c>
    </row>
    <row r="1209" spans="1:48" hidden="1" x14ac:dyDescent="0.25">
      <c r="A1209" t="s">
        <v>562</v>
      </c>
      <c r="B1209" t="s">
        <v>51</v>
      </c>
      <c r="C1209" t="s">
        <v>51</v>
      </c>
      <c r="D1209" t="s">
        <v>564</v>
      </c>
      <c r="E1209" s="31" t="s">
        <v>565</v>
      </c>
      <c r="F1209">
        <v>2007</v>
      </c>
      <c r="G1209" t="s">
        <v>563</v>
      </c>
      <c r="H1209">
        <v>221</v>
      </c>
      <c r="I1209">
        <v>331240</v>
      </c>
      <c r="J1209" t="s">
        <v>50</v>
      </c>
      <c r="K1209" s="26" t="s">
        <v>458</v>
      </c>
      <c r="L1209" t="b">
        <v>1</v>
      </c>
      <c r="M1209" s="20" t="s">
        <v>1119</v>
      </c>
      <c r="N1209" s="26">
        <v>169</v>
      </c>
      <c r="O1209" t="s">
        <v>375</v>
      </c>
      <c r="P1209">
        <v>62.688888900000002</v>
      </c>
      <c r="Q1209">
        <v>-164.6152778</v>
      </c>
      <c r="S1209" t="s">
        <v>21</v>
      </c>
      <c r="T1209" s="40">
        <v>0.45414999999999989</v>
      </c>
      <c r="U1209" s="40">
        <v>0.18470833333333334</v>
      </c>
      <c r="V1209">
        <v>337.96162644999993</v>
      </c>
      <c r="W1209">
        <v>744.16300000000001</v>
      </c>
      <c r="X1209">
        <v>181</v>
      </c>
      <c r="Y1209">
        <v>294.9477174999999</v>
      </c>
      <c r="Z1209">
        <v>649.44999999999993</v>
      </c>
      <c r="AA1209">
        <v>12</v>
      </c>
      <c r="AI1209">
        <v>258.541</v>
      </c>
      <c r="AJ1209">
        <v>10</v>
      </c>
      <c r="AK1209">
        <v>41.093000000000004</v>
      </c>
      <c r="AL1209">
        <v>5</v>
      </c>
      <c r="AM1209">
        <v>35.950000000000003</v>
      </c>
      <c r="AN1209">
        <v>0</v>
      </c>
      <c r="AO1209" s="30">
        <v>136.07878109999999</v>
      </c>
      <c r="AP1209" s="30">
        <v>299.63400000000001</v>
      </c>
      <c r="AQ1209" s="30">
        <v>15</v>
      </c>
      <c r="AR1209">
        <v>768.98812504999978</v>
      </c>
      <c r="AS1209" s="20">
        <v>1729.1969999999999</v>
      </c>
      <c r="AT1209">
        <v>207</v>
      </c>
      <c r="AU1209">
        <v>12</v>
      </c>
      <c r="AV1209" t="s">
        <v>1510</v>
      </c>
    </row>
    <row r="1210" spans="1:48" hidden="1" x14ac:dyDescent="0.25">
      <c r="A1210" t="s">
        <v>692</v>
      </c>
      <c r="B1210" t="s">
        <v>94</v>
      </c>
      <c r="C1210" t="s">
        <v>94</v>
      </c>
      <c r="D1210" t="s">
        <v>693</v>
      </c>
      <c r="E1210" s="31" t="s">
        <v>694</v>
      </c>
      <c r="F1210">
        <v>2007</v>
      </c>
      <c r="G1210" t="s">
        <v>563</v>
      </c>
      <c r="H1210">
        <v>221</v>
      </c>
      <c r="I1210">
        <v>331620</v>
      </c>
      <c r="J1210" t="s">
        <v>50</v>
      </c>
      <c r="K1210" s="26" t="s">
        <v>458</v>
      </c>
      <c r="L1210" t="b">
        <v>1</v>
      </c>
      <c r="M1210" s="20" t="s">
        <v>1119</v>
      </c>
      <c r="N1210" s="26">
        <v>169</v>
      </c>
      <c r="O1210" t="s">
        <v>375</v>
      </c>
      <c r="P1210">
        <v>62.682222199999998</v>
      </c>
      <c r="Q1210">
        <v>-159.56194439999999</v>
      </c>
      <c r="S1210" t="s">
        <v>21</v>
      </c>
      <c r="T1210" s="40">
        <v>0.5230583333333334</v>
      </c>
      <c r="U1210" s="40">
        <v>0.21981666666666669</v>
      </c>
      <c r="V1210">
        <v>68.958964550000019</v>
      </c>
      <c r="W1210">
        <v>131.83800000000002</v>
      </c>
      <c r="X1210">
        <v>61</v>
      </c>
      <c r="Y1210">
        <v>69.697522916666657</v>
      </c>
      <c r="Z1210">
        <v>133.24999999999997</v>
      </c>
      <c r="AA1210">
        <v>58</v>
      </c>
      <c r="AI1210">
        <v>58.835000000000008</v>
      </c>
      <c r="AJ1210">
        <v>6</v>
      </c>
      <c r="AK1210">
        <v>29.424000000000003</v>
      </c>
      <c r="AL1210">
        <v>3</v>
      </c>
      <c r="AM1210">
        <v>0</v>
      </c>
      <c r="AN1210">
        <v>0</v>
      </c>
      <c r="AO1210" s="30">
        <v>46.16460544166668</v>
      </c>
      <c r="AP1210" s="30">
        <v>88.259000000000015</v>
      </c>
      <c r="AQ1210" s="30">
        <v>9</v>
      </c>
      <c r="AR1210">
        <v>184.82109290833336</v>
      </c>
      <c r="AS1210" s="20">
        <v>353.34700000000004</v>
      </c>
      <c r="AT1210">
        <v>121</v>
      </c>
      <c r="AU1210">
        <v>12</v>
      </c>
      <c r="AV1210" t="s">
        <v>1510</v>
      </c>
    </row>
    <row r="1211" spans="1:48" hidden="1" x14ac:dyDescent="0.25">
      <c r="A1211" t="s">
        <v>695</v>
      </c>
      <c r="B1211" t="s">
        <v>95</v>
      </c>
      <c r="C1211" t="s">
        <v>95</v>
      </c>
      <c r="D1211" t="s">
        <v>696</v>
      </c>
      <c r="E1211" s="31" t="s">
        <v>697</v>
      </c>
      <c r="F1211">
        <v>2007</v>
      </c>
      <c r="G1211" t="s">
        <v>563</v>
      </c>
      <c r="H1211">
        <v>221</v>
      </c>
      <c r="I1211">
        <v>331630</v>
      </c>
      <c r="J1211" t="s">
        <v>50</v>
      </c>
      <c r="K1211" s="26" t="s">
        <v>458</v>
      </c>
      <c r="L1211" t="b">
        <v>1</v>
      </c>
      <c r="M1211" s="20" t="s">
        <v>1119</v>
      </c>
      <c r="N1211" s="26">
        <v>169</v>
      </c>
      <c r="O1211" t="s">
        <v>375</v>
      </c>
      <c r="P1211">
        <v>64.333888900000005</v>
      </c>
      <c r="Q1211">
        <v>-161.1538889</v>
      </c>
      <c r="S1211" t="s">
        <v>21</v>
      </c>
      <c r="T1211" s="40">
        <v>0.46970833333333334</v>
      </c>
      <c r="U1211" s="40">
        <v>0.2127583333333333</v>
      </c>
      <c r="V1211">
        <v>179.87950333333333</v>
      </c>
      <c r="W1211">
        <v>382.96</v>
      </c>
      <c r="X1211">
        <v>78</v>
      </c>
      <c r="Y1211">
        <v>132.31026158333336</v>
      </c>
      <c r="Z1211">
        <v>281.68600000000004</v>
      </c>
      <c r="AA1211">
        <v>10</v>
      </c>
      <c r="AI1211">
        <v>89.350999999999985</v>
      </c>
      <c r="AJ1211">
        <v>6</v>
      </c>
      <c r="AK1211">
        <v>15.323999999999998</v>
      </c>
      <c r="AL1211">
        <v>3</v>
      </c>
      <c r="AM1211">
        <v>0</v>
      </c>
      <c r="AN1211">
        <v>0</v>
      </c>
      <c r="AO1211" s="30">
        <v>49.166719791666658</v>
      </c>
      <c r="AP1211" s="30">
        <v>104.67499999999998</v>
      </c>
      <c r="AQ1211" s="30">
        <v>9</v>
      </c>
      <c r="AR1211">
        <v>361.35648470833337</v>
      </c>
      <c r="AS1211" s="20">
        <v>769.32100000000003</v>
      </c>
      <c r="AT1211">
        <v>96</v>
      </c>
      <c r="AU1211">
        <v>12</v>
      </c>
      <c r="AV1211" t="s">
        <v>1510</v>
      </c>
    </row>
    <row r="1212" spans="1:48" hidden="1" x14ac:dyDescent="0.25">
      <c r="A1212" t="s">
        <v>698</v>
      </c>
      <c r="B1212" t="s">
        <v>96</v>
      </c>
      <c r="C1212" t="s">
        <v>96</v>
      </c>
      <c r="D1212" t="s">
        <v>699</v>
      </c>
      <c r="E1212" s="31" t="s">
        <v>700</v>
      </c>
      <c r="F1212">
        <v>2007</v>
      </c>
      <c r="G1212" t="s">
        <v>563</v>
      </c>
      <c r="H1212">
        <v>221</v>
      </c>
      <c r="I1212">
        <v>331640</v>
      </c>
      <c r="J1212" t="s">
        <v>50</v>
      </c>
      <c r="K1212" s="26" t="s">
        <v>458</v>
      </c>
      <c r="L1212" t="b">
        <v>1</v>
      </c>
      <c r="M1212" s="20" t="s">
        <v>1119</v>
      </c>
      <c r="N1212" s="26">
        <v>169</v>
      </c>
      <c r="O1212" t="s">
        <v>375</v>
      </c>
      <c r="P1212">
        <v>66.256666699999997</v>
      </c>
      <c r="Q1212">
        <v>-166.07194440000001</v>
      </c>
      <c r="S1212" t="s">
        <v>21</v>
      </c>
      <c r="T1212" s="40">
        <v>0.46650000000000008</v>
      </c>
      <c r="U1212" s="40">
        <v>0.21236666666666662</v>
      </c>
      <c r="V1212">
        <v>338.00677350000007</v>
      </c>
      <c r="W1212">
        <v>724.55899999999997</v>
      </c>
      <c r="X1212">
        <v>158</v>
      </c>
      <c r="Y1212">
        <v>270.96932399999997</v>
      </c>
      <c r="Z1212">
        <v>580.85599999999988</v>
      </c>
      <c r="AA1212">
        <v>21</v>
      </c>
      <c r="AI1212">
        <v>151.97100000000003</v>
      </c>
      <c r="AJ1212">
        <v>10</v>
      </c>
      <c r="AK1212">
        <v>88.211000000000013</v>
      </c>
      <c r="AL1212">
        <v>7</v>
      </c>
      <c r="AM1212">
        <v>0</v>
      </c>
      <c r="AN1212">
        <v>0</v>
      </c>
      <c r="AO1212" s="30">
        <v>112.04490300000003</v>
      </c>
      <c r="AP1212" s="30">
        <v>240.18200000000004</v>
      </c>
      <c r="AQ1212" s="30">
        <v>17</v>
      </c>
      <c r="AR1212">
        <v>721.02100050000013</v>
      </c>
      <c r="AS1212" s="20">
        <v>1545.597</v>
      </c>
      <c r="AT1212">
        <v>196</v>
      </c>
      <c r="AU1212">
        <v>5</v>
      </c>
      <c r="AV1212" t="s">
        <v>1510</v>
      </c>
    </row>
    <row r="1213" spans="1:48" hidden="1" x14ac:dyDescent="0.25">
      <c r="A1213" t="s">
        <v>701</v>
      </c>
      <c r="B1213" t="s">
        <v>97</v>
      </c>
      <c r="C1213" t="s">
        <v>97</v>
      </c>
      <c r="D1213" t="s">
        <v>702</v>
      </c>
      <c r="E1213" s="31" t="s">
        <v>703</v>
      </c>
      <c r="F1213">
        <v>2007</v>
      </c>
      <c r="G1213" t="s">
        <v>563</v>
      </c>
      <c r="H1213">
        <v>221</v>
      </c>
      <c r="I1213">
        <v>331650</v>
      </c>
      <c r="J1213" t="s">
        <v>50</v>
      </c>
      <c r="K1213" s="26" t="s">
        <v>458</v>
      </c>
      <c r="L1213" t="b">
        <v>1</v>
      </c>
      <c r="M1213" s="20" t="s">
        <v>1119</v>
      </c>
      <c r="N1213" s="26">
        <v>169</v>
      </c>
      <c r="O1213" t="s">
        <v>375</v>
      </c>
      <c r="P1213">
        <v>66.888055600000001</v>
      </c>
      <c r="Q1213">
        <v>-157.13638889999999</v>
      </c>
      <c r="S1213" t="s">
        <v>21</v>
      </c>
      <c r="T1213" s="40">
        <v>0.57125833333333331</v>
      </c>
      <c r="U1213" s="40">
        <v>0.23905000000000001</v>
      </c>
      <c r="V1213">
        <v>212.49039099166666</v>
      </c>
      <c r="W1213">
        <v>371.96899999999999</v>
      </c>
      <c r="X1213">
        <v>68</v>
      </c>
      <c r="Y1213">
        <v>527.17032894166675</v>
      </c>
      <c r="Z1213">
        <v>922.82300000000009</v>
      </c>
      <c r="AA1213">
        <v>12</v>
      </c>
      <c r="AI1213">
        <v>105.54600000000001</v>
      </c>
      <c r="AJ1213">
        <v>7</v>
      </c>
      <c r="AK1213">
        <v>17.622</v>
      </c>
      <c r="AL1213">
        <v>5</v>
      </c>
      <c r="AM1213">
        <v>0</v>
      </c>
      <c r="AN1213">
        <v>0</v>
      </c>
      <c r="AO1213" s="30">
        <v>70.360746399999996</v>
      </c>
      <c r="AP1213" s="30">
        <v>123.16800000000001</v>
      </c>
      <c r="AQ1213" s="30">
        <v>12</v>
      </c>
      <c r="AR1213">
        <v>810.02146633333348</v>
      </c>
      <c r="AS1213" s="20">
        <v>1417.96</v>
      </c>
      <c r="AT1213">
        <v>91</v>
      </c>
      <c r="AU1213">
        <v>12</v>
      </c>
      <c r="AV1213" t="s">
        <v>1510</v>
      </c>
    </row>
    <row r="1214" spans="1:48" hidden="1" x14ac:dyDescent="0.25">
      <c r="A1214" t="s">
        <v>398</v>
      </c>
      <c r="B1214" t="s">
        <v>44</v>
      </c>
      <c r="C1214" t="s">
        <v>44</v>
      </c>
      <c r="D1214" t="s">
        <v>399</v>
      </c>
      <c r="E1214" s="31" t="s">
        <v>400</v>
      </c>
      <c r="F1214">
        <v>2007</v>
      </c>
      <c r="G1214" t="s">
        <v>380</v>
      </c>
      <c r="H1214">
        <v>219</v>
      </c>
      <c r="I1214">
        <v>331190</v>
      </c>
      <c r="J1214" t="s">
        <v>30</v>
      </c>
      <c r="K1214" s="26" t="s">
        <v>374</v>
      </c>
      <c r="L1214" t="b">
        <v>1</v>
      </c>
      <c r="M1214" s="20" t="s">
        <v>1116</v>
      </c>
      <c r="N1214" s="26">
        <v>2</v>
      </c>
      <c r="O1214" t="s">
        <v>375</v>
      </c>
      <c r="P1214">
        <v>59.4583333</v>
      </c>
      <c r="Q1214">
        <v>-135.31388889999999</v>
      </c>
      <c r="S1214" t="s">
        <v>21</v>
      </c>
      <c r="T1214" s="40">
        <v>0.20790833333333336</v>
      </c>
      <c r="U1214" s="40">
        <v>0.14455000000000001</v>
      </c>
      <c r="V1214">
        <v>631.78061628333342</v>
      </c>
      <c r="W1214">
        <v>3038.7460000000001</v>
      </c>
      <c r="X1214">
        <v>572</v>
      </c>
      <c r="Y1214">
        <v>1499.9503047583335</v>
      </c>
      <c r="Z1214">
        <v>7214.4789999999994</v>
      </c>
      <c r="AA1214">
        <v>443</v>
      </c>
      <c r="AI1214">
        <v>1084.7049999999999</v>
      </c>
      <c r="AJ1214">
        <v>41</v>
      </c>
      <c r="AK1214">
        <v>1069.8869999999999</v>
      </c>
      <c r="AL1214">
        <v>41</v>
      </c>
      <c r="AM1214">
        <v>0</v>
      </c>
      <c r="AN1214">
        <v>0</v>
      </c>
      <c r="AO1214" s="30">
        <v>447.9576317333333</v>
      </c>
      <c r="AP1214" s="30">
        <v>2154.5919999999996</v>
      </c>
      <c r="AQ1214" s="30">
        <v>82</v>
      </c>
      <c r="AR1214">
        <v>2579.6885527750001</v>
      </c>
      <c r="AS1214" s="20">
        <v>12407.817000000001</v>
      </c>
      <c r="AT1214">
        <v>1089</v>
      </c>
      <c r="AU1214">
        <v>12</v>
      </c>
      <c r="AV1214" t="s">
        <v>1510</v>
      </c>
    </row>
    <row r="1215" spans="1:48" hidden="1" x14ac:dyDescent="0.25">
      <c r="A1215" t="s">
        <v>432</v>
      </c>
      <c r="B1215" t="s">
        <v>45</v>
      </c>
      <c r="C1215" t="s">
        <v>45</v>
      </c>
      <c r="D1215" t="s">
        <v>433</v>
      </c>
      <c r="E1215" s="31" t="s">
        <v>431</v>
      </c>
      <c r="F1215">
        <v>2007</v>
      </c>
      <c r="G1215" t="s">
        <v>380</v>
      </c>
      <c r="H1215">
        <v>219</v>
      </c>
      <c r="I1215">
        <v>331195</v>
      </c>
      <c r="J1215" t="s">
        <v>30</v>
      </c>
      <c r="K1215" s="26" t="s">
        <v>374</v>
      </c>
      <c r="L1215" t="b">
        <v>1</v>
      </c>
      <c r="M1215" s="20" t="s">
        <v>1116</v>
      </c>
      <c r="N1215" s="26">
        <v>2</v>
      </c>
      <c r="O1215" t="s">
        <v>375</v>
      </c>
      <c r="P1215">
        <v>62.706944399999998</v>
      </c>
      <c r="Q1215">
        <v>-143.96111110000001</v>
      </c>
      <c r="S1215" t="s">
        <v>21</v>
      </c>
      <c r="T1215" s="40">
        <v>0.5290583333333333</v>
      </c>
      <c r="U1215" s="40">
        <v>0.20908333333333337</v>
      </c>
      <c r="V1215">
        <v>88.87756753333332</v>
      </c>
      <c r="W1215">
        <v>167.99199999999999</v>
      </c>
      <c r="X1215">
        <v>64</v>
      </c>
      <c r="Y1215">
        <v>24.917060324999994</v>
      </c>
      <c r="Z1215">
        <v>47.096999999999994</v>
      </c>
      <c r="AA1215">
        <v>8</v>
      </c>
      <c r="AI1215">
        <v>0.99599999999999989</v>
      </c>
      <c r="AJ1215">
        <v>1</v>
      </c>
      <c r="AK1215">
        <v>145.76499999999999</v>
      </c>
      <c r="AL1215">
        <v>4</v>
      </c>
      <c r="AM1215">
        <v>0</v>
      </c>
      <c r="AN1215">
        <v>0</v>
      </c>
      <c r="AO1215" s="30">
        <v>77.645130058333322</v>
      </c>
      <c r="AP1215" s="30">
        <v>146.761</v>
      </c>
      <c r="AQ1215" s="30">
        <v>5</v>
      </c>
      <c r="AR1215">
        <v>191.43975791666662</v>
      </c>
      <c r="AS1215" s="20">
        <v>361.85</v>
      </c>
      <c r="AT1215">
        <v>77</v>
      </c>
      <c r="AU1215">
        <v>12</v>
      </c>
      <c r="AV1215" t="s">
        <v>1510</v>
      </c>
    </row>
    <row r="1216" spans="1:48" hidden="1" x14ac:dyDescent="0.25">
      <c r="A1216" t="s">
        <v>867</v>
      </c>
      <c r="B1216" t="s">
        <v>215</v>
      </c>
      <c r="C1216" t="s">
        <v>215</v>
      </c>
      <c r="D1216" t="s">
        <v>868</v>
      </c>
      <c r="E1216" s="31" t="s">
        <v>869</v>
      </c>
      <c r="F1216">
        <v>2007</v>
      </c>
      <c r="G1216" t="s">
        <v>858</v>
      </c>
      <c r="H1216">
        <v>12485</v>
      </c>
      <c r="I1216">
        <v>332260</v>
      </c>
      <c r="J1216" t="s">
        <v>211</v>
      </c>
      <c r="K1216" s="26" t="s">
        <v>374</v>
      </c>
      <c r="L1216" t="b">
        <v>1</v>
      </c>
      <c r="M1216" s="20" t="s">
        <v>1119</v>
      </c>
      <c r="N1216" s="26">
        <v>343</v>
      </c>
      <c r="O1216" t="s">
        <v>375</v>
      </c>
      <c r="P1216">
        <v>61.702500000000001</v>
      </c>
      <c r="Q1216">
        <v>-157.1697222</v>
      </c>
      <c r="S1216" t="s">
        <v>21</v>
      </c>
      <c r="T1216" s="40">
        <v>0.77490000000000003</v>
      </c>
      <c r="U1216" s="40">
        <v>0.41601666666666665</v>
      </c>
      <c r="V1216">
        <v>88.057311300000009</v>
      </c>
      <c r="W1216">
        <v>113.63700000000001</v>
      </c>
      <c r="X1216">
        <v>48</v>
      </c>
      <c r="Y1216">
        <v>47.617604999999998</v>
      </c>
      <c r="Z1216">
        <v>61.449999999999996</v>
      </c>
      <c r="AA1216">
        <v>7</v>
      </c>
      <c r="AI1216">
        <v>49.888000000000005</v>
      </c>
      <c r="AJ1216">
        <v>3</v>
      </c>
      <c r="AK1216">
        <v>22.285999999999998</v>
      </c>
      <c r="AL1216">
        <v>3</v>
      </c>
      <c r="AM1216">
        <v>1.2450000000000001</v>
      </c>
      <c r="AN1216">
        <v>1</v>
      </c>
      <c r="AO1216" s="30">
        <v>55.92763260000001</v>
      </c>
      <c r="AP1216" s="30">
        <v>72.174000000000007</v>
      </c>
      <c r="AQ1216" s="30">
        <v>6</v>
      </c>
      <c r="AR1216">
        <v>191.60254890000002</v>
      </c>
      <c r="AS1216" s="20">
        <v>248.50600000000003</v>
      </c>
      <c r="AT1216">
        <v>61</v>
      </c>
      <c r="AU1216">
        <v>6</v>
      </c>
      <c r="AV1216" t="s">
        <v>1510</v>
      </c>
    </row>
    <row r="1217" spans="1:48" hidden="1" x14ac:dyDescent="0.25">
      <c r="A1217" t="s">
        <v>707</v>
      </c>
      <c r="B1217" t="s">
        <v>98</v>
      </c>
      <c r="C1217" t="s">
        <v>98</v>
      </c>
      <c r="D1217" t="s">
        <v>708</v>
      </c>
      <c r="E1217" s="31" t="s">
        <v>706</v>
      </c>
      <c r="F1217">
        <v>2007</v>
      </c>
      <c r="G1217" t="s">
        <v>563</v>
      </c>
      <c r="H1217">
        <v>221</v>
      </c>
      <c r="I1217">
        <v>331680</v>
      </c>
      <c r="J1217" t="s">
        <v>50</v>
      </c>
      <c r="K1217" s="26" t="s">
        <v>458</v>
      </c>
      <c r="L1217" t="b">
        <v>1</v>
      </c>
      <c r="M1217" s="20" t="s">
        <v>1119</v>
      </c>
      <c r="N1217" s="26">
        <v>169</v>
      </c>
      <c r="O1217" t="s">
        <v>375</v>
      </c>
      <c r="P1217">
        <v>63.522222200000002</v>
      </c>
      <c r="Q1217">
        <v>-162.28805560000001</v>
      </c>
      <c r="S1217" t="s">
        <v>21</v>
      </c>
      <c r="T1217" s="40">
        <v>0.46000833333333341</v>
      </c>
      <c r="U1217" s="40">
        <v>0.21159999999999998</v>
      </c>
      <c r="V1217">
        <v>241.32819180833334</v>
      </c>
      <c r="W1217">
        <v>524.61699999999996</v>
      </c>
      <c r="X1217">
        <v>165</v>
      </c>
      <c r="Y1217">
        <v>273.08716714166667</v>
      </c>
      <c r="Z1217">
        <v>593.65699999999993</v>
      </c>
      <c r="AA1217">
        <v>14</v>
      </c>
      <c r="AI1217">
        <v>165.59799999999998</v>
      </c>
      <c r="AJ1217">
        <v>12</v>
      </c>
      <c r="AK1217">
        <v>22.084999999999997</v>
      </c>
      <c r="AL1217">
        <v>3</v>
      </c>
      <c r="AM1217">
        <v>0</v>
      </c>
      <c r="AN1217">
        <v>0</v>
      </c>
      <c r="AO1217" s="30">
        <v>86.335744025000011</v>
      </c>
      <c r="AP1217" s="30">
        <v>187.68299999999999</v>
      </c>
      <c r="AQ1217" s="30">
        <v>15</v>
      </c>
      <c r="AR1217">
        <v>600.75110297499998</v>
      </c>
      <c r="AS1217" s="20">
        <v>1305.9569999999999</v>
      </c>
      <c r="AT1217">
        <v>193</v>
      </c>
      <c r="AU1217">
        <v>12</v>
      </c>
      <c r="AV1217" t="s">
        <v>1510</v>
      </c>
    </row>
    <row r="1218" spans="1:48" hidden="1" x14ac:dyDescent="0.25">
      <c r="A1218" t="s">
        <v>1069</v>
      </c>
      <c r="B1218" t="s">
        <v>1072</v>
      </c>
      <c r="C1218" t="s">
        <v>1072</v>
      </c>
      <c r="D1218" t="s">
        <v>871</v>
      </c>
      <c r="E1218" s="31" t="s">
        <v>872</v>
      </c>
      <c r="F1218">
        <v>2007</v>
      </c>
      <c r="G1218" t="s">
        <v>1070</v>
      </c>
      <c r="H1218" t="s">
        <v>582</v>
      </c>
      <c r="I1218">
        <v>332570</v>
      </c>
      <c r="J1218" t="s">
        <v>1071</v>
      </c>
      <c r="K1218" s="26" t="s">
        <v>458</v>
      </c>
      <c r="L1218" t="b">
        <v>1</v>
      </c>
      <c r="M1218" s="20" t="s">
        <v>1118</v>
      </c>
      <c r="N1218" s="26">
        <v>709</v>
      </c>
      <c r="O1218" t="s">
        <v>375</v>
      </c>
      <c r="P1218">
        <v>66.006388900000005</v>
      </c>
      <c r="Q1218">
        <v>-149.09083330000001</v>
      </c>
      <c r="S1218" t="s">
        <v>21</v>
      </c>
      <c r="T1218" s="40">
        <v>0.41249999999999992</v>
      </c>
      <c r="U1218" s="40">
        <v>0.19050000000000003</v>
      </c>
      <c r="V1218">
        <v>20.722349999999995</v>
      </c>
      <c r="W1218">
        <v>50.235999999999997</v>
      </c>
      <c r="X1218">
        <v>28</v>
      </c>
      <c r="Y1218">
        <v>12.580837499999998</v>
      </c>
      <c r="Z1218">
        <v>30.498999999999999</v>
      </c>
      <c r="AA1218">
        <v>4</v>
      </c>
      <c r="AI1218">
        <v>72.608999999999995</v>
      </c>
      <c r="AJ1218">
        <v>5</v>
      </c>
      <c r="AK1218">
        <v>94.25800000000001</v>
      </c>
      <c r="AL1218">
        <v>6</v>
      </c>
      <c r="AM1218">
        <v>2.5270000000000001</v>
      </c>
      <c r="AN1218">
        <v>1</v>
      </c>
      <c r="AO1218" s="30">
        <v>68.83263749999999</v>
      </c>
      <c r="AP1218" s="30">
        <v>166.86700000000002</v>
      </c>
      <c r="AQ1218" s="30">
        <v>11</v>
      </c>
      <c r="AR1218">
        <v>102.13582499999998</v>
      </c>
      <c r="AS1218" s="20">
        <v>250.12900000000002</v>
      </c>
      <c r="AT1218">
        <v>43</v>
      </c>
      <c r="AU1218">
        <v>12</v>
      </c>
      <c r="AV1218" t="s">
        <v>1510</v>
      </c>
    </row>
    <row r="1219" spans="1:48" hidden="1" x14ac:dyDescent="0.25">
      <c r="A1219" t="s">
        <v>870</v>
      </c>
      <c r="B1219" t="s">
        <v>216</v>
      </c>
      <c r="C1219" t="s">
        <v>216</v>
      </c>
      <c r="D1219" t="s">
        <v>873</v>
      </c>
      <c r="E1219" s="31" t="s">
        <v>874</v>
      </c>
      <c r="F1219">
        <v>2007</v>
      </c>
      <c r="G1219" t="s">
        <v>858</v>
      </c>
      <c r="H1219">
        <v>12485</v>
      </c>
      <c r="I1219">
        <v>332270</v>
      </c>
      <c r="J1219" t="s">
        <v>211</v>
      </c>
      <c r="K1219" s="26" t="s">
        <v>374</v>
      </c>
      <c r="L1219" t="b">
        <v>1</v>
      </c>
      <c r="M1219" s="20" t="s">
        <v>1119</v>
      </c>
      <c r="N1219" s="26">
        <v>343</v>
      </c>
      <c r="O1219" t="s">
        <v>375</v>
      </c>
      <c r="P1219">
        <v>61.783055599999997</v>
      </c>
      <c r="Q1219">
        <v>-156.58805559999999</v>
      </c>
      <c r="S1219" t="s">
        <v>21</v>
      </c>
      <c r="T1219" s="40">
        <v>0.77490000000000003</v>
      </c>
      <c r="U1219" s="40">
        <v>0.41601666666666665</v>
      </c>
      <c r="V1219">
        <v>32.391594900000008</v>
      </c>
      <c r="W1219">
        <v>41.801000000000009</v>
      </c>
      <c r="X1219">
        <v>24</v>
      </c>
      <c r="Y1219">
        <v>51.612214500000007</v>
      </c>
      <c r="Z1219">
        <v>66.605000000000004</v>
      </c>
      <c r="AA1219">
        <v>5</v>
      </c>
      <c r="AI1219">
        <v>11.853999999999999</v>
      </c>
      <c r="AJ1219">
        <v>3</v>
      </c>
      <c r="AK1219">
        <v>3.9050000000000007</v>
      </c>
      <c r="AL1219">
        <v>1</v>
      </c>
      <c r="AM1219">
        <v>0</v>
      </c>
      <c r="AN1219">
        <v>0</v>
      </c>
      <c r="AO1219" s="30">
        <v>12.211649100000001</v>
      </c>
      <c r="AP1219" s="30">
        <v>15.759</v>
      </c>
      <c r="AQ1219" s="30">
        <v>4</v>
      </c>
      <c r="AR1219">
        <v>96.215458500000011</v>
      </c>
      <c r="AS1219" s="20">
        <v>124.16499999999998</v>
      </c>
      <c r="AT1219">
        <v>33</v>
      </c>
      <c r="AU1219">
        <v>12</v>
      </c>
      <c r="AV1219" t="s">
        <v>1510</v>
      </c>
    </row>
    <row r="1220" spans="1:48" hidden="1" x14ac:dyDescent="0.25">
      <c r="A1220" t="s">
        <v>379</v>
      </c>
      <c r="B1220" t="s">
        <v>1132</v>
      </c>
      <c r="C1220" t="s">
        <v>31</v>
      </c>
      <c r="D1220" t="s">
        <v>381</v>
      </c>
      <c r="E1220" s="31" t="s">
        <v>382</v>
      </c>
      <c r="F1220">
        <v>2007</v>
      </c>
      <c r="G1220" t="s">
        <v>380</v>
      </c>
      <c r="H1220">
        <v>219</v>
      </c>
      <c r="I1220">
        <v>331050</v>
      </c>
      <c r="J1220" t="s">
        <v>30</v>
      </c>
      <c r="K1220" s="26" t="s">
        <v>374</v>
      </c>
      <c r="L1220" t="b">
        <v>1</v>
      </c>
      <c r="M1220" s="20" t="s">
        <v>1116</v>
      </c>
      <c r="N1220" s="26">
        <v>2</v>
      </c>
      <c r="O1220" t="s">
        <v>375</v>
      </c>
      <c r="P1220">
        <v>66.565555599999996</v>
      </c>
      <c r="Q1220">
        <v>-152.64555559999999</v>
      </c>
      <c r="S1220" t="s">
        <v>21</v>
      </c>
      <c r="T1220" s="40">
        <v>0.59529166666666644</v>
      </c>
      <c r="U1220" s="40">
        <v>0.23579166666666665</v>
      </c>
      <c r="V1220">
        <v>117.95049554166664</v>
      </c>
      <c r="W1220">
        <v>198.13900000000004</v>
      </c>
      <c r="X1220">
        <v>79</v>
      </c>
      <c r="Y1220">
        <v>99.71314004166662</v>
      </c>
      <c r="Z1220">
        <v>167.50299999999999</v>
      </c>
      <c r="AA1220">
        <v>22</v>
      </c>
      <c r="AI1220">
        <v>72.433999999999997</v>
      </c>
      <c r="AJ1220">
        <v>13</v>
      </c>
      <c r="AK1220">
        <v>154.119</v>
      </c>
      <c r="AL1220">
        <v>5</v>
      </c>
      <c r="AM1220">
        <v>0</v>
      </c>
      <c r="AN1220">
        <v>0</v>
      </c>
      <c r="AO1220" s="30">
        <v>134.86511295833327</v>
      </c>
      <c r="AP1220" s="30">
        <v>226.553</v>
      </c>
      <c r="AQ1220" s="30">
        <v>18</v>
      </c>
      <c r="AR1220">
        <v>352.52874854166657</v>
      </c>
      <c r="AS1220" s="20">
        <v>592.19500000000005</v>
      </c>
      <c r="AT1220">
        <v>117</v>
      </c>
      <c r="AU1220">
        <v>12</v>
      </c>
      <c r="AV1220" t="s">
        <v>1510</v>
      </c>
    </row>
    <row r="1221" spans="1:48" hidden="1" x14ac:dyDescent="0.25">
      <c r="A1221" t="s">
        <v>929</v>
      </c>
      <c r="B1221" t="s">
        <v>273</v>
      </c>
      <c r="C1221" t="s">
        <v>273</v>
      </c>
      <c r="D1221" t="s">
        <v>931</v>
      </c>
      <c r="E1221" s="31" t="s">
        <v>932</v>
      </c>
      <c r="F1221">
        <v>2007</v>
      </c>
      <c r="G1221" t="s">
        <v>930</v>
      </c>
      <c r="H1221" t="s">
        <v>582</v>
      </c>
      <c r="I1221">
        <v>332580</v>
      </c>
      <c r="J1221" t="s">
        <v>272</v>
      </c>
      <c r="K1221" s="26" t="s">
        <v>458</v>
      </c>
      <c r="L1221" t="b">
        <v>1</v>
      </c>
      <c r="M1221" s="20" t="s">
        <v>1118</v>
      </c>
      <c r="N1221" s="26">
        <v>394</v>
      </c>
      <c r="O1221" t="s">
        <v>375</v>
      </c>
      <c r="P1221">
        <v>62.9886111</v>
      </c>
      <c r="Q1221">
        <v>-156.06416669999999</v>
      </c>
      <c r="S1221" t="s">
        <v>21</v>
      </c>
      <c r="T1221" s="40">
        <v>0.5924999999999998</v>
      </c>
      <c r="U1221" s="40">
        <v>0.24063333333333334</v>
      </c>
      <c r="V1221">
        <v>35.918534999999991</v>
      </c>
      <c r="W1221">
        <v>60.622000000000007</v>
      </c>
      <c r="X1221">
        <v>22</v>
      </c>
      <c r="Y1221">
        <v>71.150954999999968</v>
      </c>
      <c r="Z1221">
        <v>120.08599999999998</v>
      </c>
      <c r="AA1221">
        <v>13</v>
      </c>
      <c r="AI1221">
        <v>42.632999999999996</v>
      </c>
      <c r="AJ1221">
        <v>7</v>
      </c>
      <c r="AK1221">
        <v>2.5630000000000002</v>
      </c>
      <c r="AL1221">
        <v>1</v>
      </c>
      <c r="AM1221">
        <v>0.19</v>
      </c>
      <c r="AN1221">
        <v>1</v>
      </c>
      <c r="AO1221" s="30">
        <v>26.778629999999989</v>
      </c>
      <c r="AP1221" s="30">
        <v>45.195999999999998</v>
      </c>
      <c r="AQ1221" s="30">
        <v>8</v>
      </c>
      <c r="AR1221">
        <v>133.84811999999994</v>
      </c>
      <c r="AS1221" s="20">
        <v>226.09400000000002</v>
      </c>
      <c r="AT1221">
        <v>42</v>
      </c>
      <c r="AU1221">
        <v>12</v>
      </c>
      <c r="AV1221" t="s">
        <v>1510</v>
      </c>
    </row>
    <row r="1222" spans="1:48" hidden="1" x14ac:dyDescent="0.25">
      <c r="A1222" t="s">
        <v>527</v>
      </c>
      <c r="B1222" t="s">
        <v>277</v>
      </c>
      <c r="C1222" t="s">
        <v>277</v>
      </c>
      <c r="D1222" t="s">
        <v>529</v>
      </c>
      <c r="E1222" s="31" t="s">
        <v>530</v>
      </c>
      <c r="F1222">
        <v>2007</v>
      </c>
      <c r="G1222" t="s">
        <v>528</v>
      </c>
      <c r="H1222">
        <v>18474</v>
      </c>
      <c r="I1222">
        <v>332600</v>
      </c>
      <c r="J1222" t="s">
        <v>276</v>
      </c>
      <c r="K1222" s="26" t="s">
        <v>374</v>
      </c>
      <c r="L1222" t="b">
        <v>1</v>
      </c>
      <c r="M1222" s="20" t="s">
        <v>1116</v>
      </c>
      <c r="N1222" s="26">
        <v>92</v>
      </c>
      <c r="O1222" t="s">
        <v>375</v>
      </c>
      <c r="P1222">
        <v>65.171944400000001</v>
      </c>
      <c r="Q1222">
        <v>-152.07888890000001</v>
      </c>
      <c r="S1222" t="s">
        <v>21</v>
      </c>
      <c r="T1222" s="40">
        <v>0.56930000000000003</v>
      </c>
      <c r="U1222" s="40">
        <v>0.21003333333333338</v>
      </c>
      <c r="V1222">
        <v>175.73095469999998</v>
      </c>
      <c r="W1222">
        <v>308.67899999999997</v>
      </c>
      <c r="X1222">
        <v>116</v>
      </c>
      <c r="Y1222">
        <v>293.19405440000003</v>
      </c>
      <c r="Z1222">
        <v>515.00800000000004</v>
      </c>
      <c r="AA1222">
        <v>45</v>
      </c>
      <c r="AI1222">
        <v>161.41500000000002</v>
      </c>
      <c r="AJ1222">
        <v>11</v>
      </c>
      <c r="AK1222">
        <v>197.53899999999999</v>
      </c>
      <c r="AL1222">
        <v>7</v>
      </c>
      <c r="AM1222">
        <v>0</v>
      </c>
      <c r="AN1222">
        <v>0</v>
      </c>
      <c r="AO1222" s="30">
        <v>204.35251220000001</v>
      </c>
      <c r="AP1222" s="30">
        <v>358.95400000000001</v>
      </c>
      <c r="AQ1222" s="30">
        <v>18</v>
      </c>
      <c r="AR1222">
        <v>673.27752129999999</v>
      </c>
      <c r="AS1222" s="20">
        <v>1182.6409999999998</v>
      </c>
      <c r="AT1222">
        <v>177</v>
      </c>
      <c r="AU1222">
        <v>12</v>
      </c>
      <c r="AV1222" t="s">
        <v>1510</v>
      </c>
    </row>
    <row r="1223" spans="1:48" hidden="1" x14ac:dyDescent="0.25">
      <c r="A1223" t="s">
        <v>999</v>
      </c>
      <c r="B1223" t="s">
        <v>279</v>
      </c>
      <c r="C1223" t="s">
        <v>279</v>
      </c>
      <c r="D1223" t="s">
        <v>1001</v>
      </c>
      <c r="E1223" s="31" t="s">
        <v>1002</v>
      </c>
      <c r="F1223">
        <v>2007</v>
      </c>
      <c r="G1223" t="s">
        <v>1000</v>
      </c>
      <c r="H1223">
        <v>18480</v>
      </c>
      <c r="I1223">
        <v>332610</v>
      </c>
      <c r="J1223" t="s">
        <v>278</v>
      </c>
      <c r="K1223" s="26" t="s">
        <v>458</v>
      </c>
      <c r="L1223" t="b">
        <v>1</v>
      </c>
      <c r="M1223" s="20" t="s">
        <v>1116</v>
      </c>
      <c r="N1223" s="26">
        <v>586</v>
      </c>
      <c r="O1223" t="s">
        <v>375</v>
      </c>
      <c r="P1223">
        <v>60.864722200000003</v>
      </c>
      <c r="Q1223">
        <v>-146.67861110000001</v>
      </c>
      <c r="S1223" t="s">
        <v>21</v>
      </c>
      <c r="T1223" s="40">
        <v>0.43</v>
      </c>
      <c r="U1223" s="40">
        <v>0.23420833333333332</v>
      </c>
      <c r="V1223">
        <v>63.628819999999997</v>
      </c>
      <c r="W1223">
        <v>147.97399999999999</v>
      </c>
      <c r="X1223">
        <v>37</v>
      </c>
      <c r="Y1223">
        <v>21.157720000000001</v>
      </c>
      <c r="Z1223">
        <v>49.204000000000001</v>
      </c>
      <c r="AA1223">
        <v>8</v>
      </c>
      <c r="AI1223">
        <v>85.407999999999987</v>
      </c>
      <c r="AJ1223">
        <v>7</v>
      </c>
      <c r="AK1223">
        <v>125.16499999999999</v>
      </c>
      <c r="AL1223">
        <v>5</v>
      </c>
      <c r="AM1223">
        <v>8.1020000000000003</v>
      </c>
      <c r="AN1223">
        <v>3</v>
      </c>
      <c r="AO1223" s="30">
        <v>90.546389999999988</v>
      </c>
      <c r="AP1223" s="30">
        <v>210.57299999999998</v>
      </c>
      <c r="AQ1223" s="30">
        <v>12</v>
      </c>
      <c r="AR1223">
        <v>175.33292999999998</v>
      </c>
      <c r="AS1223" s="20">
        <v>415.85299999999995</v>
      </c>
      <c r="AT1223">
        <v>60</v>
      </c>
      <c r="AU1223">
        <v>6</v>
      </c>
      <c r="AV1223" t="s">
        <v>1510</v>
      </c>
    </row>
    <row r="1224" spans="1:48" hidden="1" x14ac:dyDescent="0.25">
      <c r="A1224" t="s">
        <v>504</v>
      </c>
      <c r="B1224" t="s">
        <v>99</v>
      </c>
      <c r="C1224" t="s">
        <v>99</v>
      </c>
      <c r="D1224" t="s">
        <v>507</v>
      </c>
      <c r="E1224" s="31" t="s">
        <v>508</v>
      </c>
      <c r="F1224">
        <v>2007</v>
      </c>
      <c r="G1224" t="s">
        <v>563</v>
      </c>
      <c r="H1224">
        <v>18521</v>
      </c>
      <c r="I1224">
        <v>331685</v>
      </c>
      <c r="J1224" t="s">
        <v>50</v>
      </c>
      <c r="K1224" s="26" t="s">
        <v>458</v>
      </c>
      <c r="L1224" t="b">
        <v>1</v>
      </c>
      <c r="M1224" s="20" t="s">
        <v>1119</v>
      </c>
      <c r="N1224" s="26">
        <v>169</v>
      </c>
      <c r="O1224" t="s">
        <v>375</v>
      </c>
      <c r="P1224">
        <v>65.263611100000006</v>
      </c>
      <c r="Q1224">
        <v>-166.3608333</v>
      </c>
      <c r="S1224" t="s">
        <v>21</v>
      </c>
      <c r="T1224" s="40">
        <v>0.56036666666666657</v>
      </c>
      <c r="U1224" s="40">
        <v>0.2326583333333333</v>
      </c>
      <c r="V1224">
        <v>157.48824983333333</v>
      </c>
      <c r="W1224">
        <v>281.04500000000002</v>
      </c>
      <c r="X1224">
        <v>89</v>
      </c>
      <c r="Y1224">
        <v>212.01472833333335</v>
      </c>
      <c r="Z1224">
        <v>378.35000000000008</v>
      </c>
      <c r="AA1224">
        <v>16</v>
      </c>
      <c r="AI1224">
        <v>59.353999999999999</v>
      </c>
      <c r="AJ1224">
        <v>6</v>
      </c>
      <c r="AK1224">
        <v>22.811</v>
      </c>
      <c r="AL1224">
        <v>4</v>
      </c>
      <c r="AM1224">
        <v>0</v>
      </c>
      <c r="AN1224">
        <v>0</v>
      </c>
      <c r="AO1224" s="30">
        <v>46.042527166666652</v>
      </c>
      <c r="AP1224" s="30">
        <v>82.164999999999992</v>
      </c>
      <c r="AQ1224" s="30">
        <v>10</v>
      </c>
      <c r="AR1224">
        <v>415.54550533333332</v>
      </c>
      <c r="AS1224" s="20">
        <v>741.56000000000006</v>
      </c>
      <c r="AT1224">
        <v>111</v>
      </c>
      <c r="AU1224">
        <v>12</v>
      </c>
      <c r="AV1224" t="s">
        <v>1510</v>
      </c>
    </row>
    <row r="1225" spans="1:48" hidden="1" x14ac:dyDescent="0.25">
      <c r="A1225" t="s">
        <v>893</v>
      </c>
      <c r="B1225" t="s">
        <v>287</v>
      </c>
      <c r="C1225" t="s">
        <v>287</v>
      </c>
      <c r="D1225" t="s">
        <v>895</v>
      </c>
      <c r="E1225" s="31" t="s">
        <v>896</v>
      </c>
      <c r="F1225">
        <v>2007</v>
      </c>
      <c r="G1225" t="s">
        <v>894</v>
      </c>
      <c r="H1225">
        <v>18541</v>
      </c>
      <c r="I1225">
        <v>332630</v>
      </c>
      <c r="J1225" t="s">
        <v>286</v>
      </c>
      <c r="K1225" s="26" t="s">
        <v>458</v>
      </c>
      <c r="L1225" t="b">
        <v>1</v>
      </c>
      <c r="M1225" s="20" t="s">
        <v>1118</v>
      </c>
      <c r="N1225" s="26">
        <v>363</v>
      </c>
      <c r="O1225" t="s">
        <v>375</v>
      </c>
      <c r="P1225">
        <v>57.780833299999998</v>
      </c>
      <c r="Q1225">
        <v>-135.2188889</v>
      </c>
      <c r="S1225" t="s">
        <v>21</v>
      </c>
      <c r="T1225" s="40">
        <v>0.44333333333333341</v>
      </c>
      <c r="U1225" s="40">
        <v>0.15888333333333329</v>
      </c>
      <c r="V1225">
        <v>101.04187333333336</v>
      </c>
      <c r="W1225">
        <v>227.91400000000002</v>
      </c>
      <c r="X1225">
        <v>125</v>
      </c>
      <c r="Y1225">
        <v>36.773613333333344</v>
      </c>
      <c r="Z1225">
        <v>82.948000000000008</v>
      </c>
      <c r="AA1225">
        <v>28</v>
      </c>
      <c r="AI1225">
        <v>33.426000000000002</v>
      </c>
      <c r="AJ1225">
        <v>13</v>
      </c>
      <c r="AK1225">
        <v>1.681</v>
      </c>
      <c r="AL1225">
        <v>1</v>
      </c>
      <c r="AM1225">
        <v>0</v>
      </c>
      <c r="AN1225">
        <v>0</v>
      </c>
      <c r="AO1225" s="30">
        <v>15.564103333333335</v>
      </c>
      <c r="AP1225" s="30">
        <v>35.106999999999999</v>
      </c>
      <c r="AQ1225" s="30">
        <v>14</v>
      </c>
      <c r="AR1225">
        <v>153.37959000000004</v>
      </c>
      <c r="AS1225" s="20">
        <v>345.96899999999994</v>
      </c>
      <c r="AT1225">
        <v>166</v>
      </c>
      <c r="AU1225">
        <v>12</v>
      </c>
      <c r="AV1225" t="s">
        <v>1510</v>
      </c>
    </row>
    <row r="1226" spans="1:48" hidden="1" x14ac:dyDescent="0.25">
      <c r="A1226" t="s">
        <v>435</v>
      </c>
      <c r="B1226" t="s">
        <v>46</v>
      </c>
      <c r="C1226" t="s">
        <v>46</v>
      </c>
      <c r="D1226" t="s">
        <v>436</v>
      </c>
      <c r="E1226" s="31" t="s">
        <v>437</v>
      </c>
      <c r="F1226">
        <v>2007</v>
      </c>
      <c r="G1226" t="s">
        <v>380</v>
      </c>
      <c r="H1226">
        <v>219</v>
      </c>
      <c r="I1226">
        <v>331200</v>
      </c>
      <c r="J1226" t="s">
        <v>30</v>
      </c>
      <c r="K1226" s="26" t="s">
        <v>374</v>
      </c>
      <c r="L1226" t="b">
        <v>1</v>
      </c>
      <c r="M1226" s="20" t="s">
        <v>1116</v>
      </c>
      <c r="N1226" s="26">
        <v>2</v>
      </c>
      <c r="O1226" t="s">
        <v>375</v>
      </c>
      <c r="P1226">
        <v>63.135051199999999</v>
      </c>
      <c r="Q1226">
        <v>-142.52387959999999</v>
      </c>
      <c r="S1226" t="s">
        <v>21</v>
      </c>
      <c r="T1226" s="40">
        <v>0.59051666666666669</v>
      </c>
      <c r="U1226" s="40">
        <v>0.23101666666666668</v>
      </c>
      <c r="V1226">
        <v>92.8150476</v>
      </c>
      <c r="W1226">
        <v>157.17599999999999</v>
      </c>
      <c r="X1226">
        <v>43</v>
      </c>
      <c r="Y1226">
        <v>12.914008983333334</v>
      </c>
      <c r="Z1226">
        <v>21.869</v>
      </c>
      <c r="AA1226">
        <v>5</v>
      </c>
      <c r="AI1226">
        <v>54.505000000000003</v>
      </c>
      <c r="AJ1226">
        <v>4</v>
      </c>
      <c r="AK1226">
        <v>90.62299999999999</v>
      </c>
      <c r="AL1226">
        <v>2</v>
      </c>
      <c r="AM1226">
        <v>0</v>
      </c>
      <c r="AN1226">
        <v>0</v>
      </c>
      <c r="AO1226" s="30">
        <v>85.700502799999995</v>
      </c>
      <c r="AP1226" s="30">
        <v>145.12799999999999</v>
      </c>
      <c r="AQ1226" s="30">
        <v>6</v>
      </c>
      <c r="AR1226">
        <v>191.42955938333333</v>
      </c>
      <c r="AS1226" s="20">
        <v>324.17299999999994</v>
      </c>
      <c r="AT1226">
        <v>54</v>
      </c>
      <c r="AU1226">
        <v>6</v>
      </c>
      <c r="AV1226" t="s">
        <v>1510</v>
      </c>
    </row>
    <row r="1227" spans="1:48" hidden="1" x14ac:dyDescent="0.25">
      <c r="A1227" t="s">
        <v>423</v>
      </c>
      <c r="B1227" t="s">
        <v>1152</v>
      </c>
      <c r="C1227" t="s">
        <v>47</v>
      </c>
      <c r="D1227" t="s">
        <v>426</v>
      </c>
      <c r="E1227" s="31" t="s">
        <v>422</v>
      </c>
      <c r="F1227">
        <v>2007</v>
      </c>
      <c r="G1227" t="s">
        <v>380</v>
      </c>
      <c r="H1227">
        <v>219</v>
      </c>
      <c r="I1227">
        <v>331210</v>
      </c>
      <c r="J1227" t="s">
        <v>30</v>
      </c>
      <c r="K1227" s="26" t="s">
        <v>374</v>
      </c>
      <c r="L1227" t="b">
        <v>1</v>
      </c>
      <c r="M1227" s="20" t="s">
        <v>1116</v>
      </c>
      <c r="N1227" s="26">
        <v>2</v>
      </c>
      <c r="O1227" t="s">
        <v>375</v>
      </c>
      <c r="P1227">
        <v>55.687777799999999</v>
      </c>
      <c r="Q1227">
        <v>-132.52222219999999</v>
      </c>
      <c r="S1227" t="s">
        <v>21</v>
      </c>
      <c r="T1227" s="40">
        <v>0.19269999999999998</v>
      </c>
      <c r="U1227" s="40">
        <v>0.1444833333333333</v>
      </c>
      <c r="V1227">
        <v>245.56628149999997</v>
      </c>
      <c r="W1227">
        <v>1274.345</v>
      </c>
      <c r="X1227">
        <v>268</v>
      </c>
      <c r="Y1227">
        <v>192.42231930000003</v>
      </c>
      <c r="Z1227">
        <v>998.5590000000002</v>
      </c>
      <c r="AA1227">
        <v>78</v>
      </c>
      <c r="AI1227">
        <v>401.07000000000005</v>
      </c>
      <c r="AJ1227">
        <v>28</v>
      </c>
      <c r="AK1227">
        <v>613.62899999999991</v>
      </c>
      <c r="AL1227">
        <v>31</v>
      </c>
      <c r="AM1227">
        <v>0</v>
      </c>
      <c r="AN1227">
        <v>0</v>
      </c>
      <c r="AO1227" s="30">
        <v>195.53249729999996</v>
      </c>
      <c r="AP1227" s="30">
        <v>1014.699</v>
      </c>
      <c r="AQ1227" s="30">
        <v>59</v>
      </c>
      <c r="AR1227">
        <v>633.5210980999999</v>
      </c>
      <c r="AS1227" s="20">
        <v>3287.6029999999996</v>
      </c>
      <c r="AT1227">
        <v>400</v>
      </c>
      <c r="AU1227">
        <v>12</v>
      </c>
      <c r="AV1227" t="s">
        <v>1510</v>
      </c>
    </row>
    <row r="1228" spans="1:48" hidden="1" x14ac:dyDescent="0.25">
      <c r="A1228" t="s">
        <v>709</v>
      </c>
      <c r="B1228" t="s">
        <v>100</v>
      </c>
      <c r="C1228" t="s">
        <v>100</v>
      </c>
      <c r="D1228" t="s">
        <v>710</v>
      </c>
      <c r="E1228" s="31" t="s">
        <v>711</v>
      </c>
      <c r="F1228">
        <v>2007</v>
      </c>
      <c r="G1228" t="s">
        <v>563</v>
      </c>
      <c r="H1228">
        <v>221</v>
      </c>
      <c r="I1228">
        <v>331690</v>
      </c>
      <c r="J1228" t="s">
        <v>50</v>
      </c>
      <c r="K1228" s="26" t="s">
        <v>458</v>
      </c>
      <c r="L1228" t="b">
        <v>1</v>
      </c>
      <c r="M1228" s="20" t="s">
        <v>1119</v>
      </c>
      <c r="N1228" s="26">
        <v>169</v>
      </c>
      <c r="O1228" t="s">
        <v>375</v>
      </c>
      <c r="P1228">
        <v>59.061944400000002</v>
      </c>
      <c r="Q1228">
        <v>-160.37638889999999</v>
      </c>
      <c r="S1228" t="s">
        <v>21</v>
      </c>
      <c r="T1228" s="40">
        <v>0.5066166666666666</v>
      </c>
      <c r="U1228" s="40">
        <v>0.21919166666666659</v>
      </c>
      <c r="V1228">
        <v>599.19073016666664</v>
      </c>
      <c r="W1228">
        <v>1182.73</v>
      </c>
      <c r="X1228">
        <v>285</v>
      </c>
      <c r="Y1228">
        <v>466.98860438333321</v>
      </c>
      <c r="Z1228">
        <v>921.77899999999988</v>
      </c>
      <c r="AA1228">
        <v>20</v>
      </c>
      <c r="AI1228">
        <v>228.107</v>
      </c>
      <c r="AJ1228">
        <v>16</v>
      </c>
      <c r="AK1228">
        <v>126.598</v>
      </c>
      <c r="AL1228">
        <v>8</v>
      </c>
      <c r="AM1228">
        <v>0</v>
      </c>
      <c r="AN1228">
        <v>0</v>
      </c>
      <c r="AO1228" s="30">
        <v>179.69946474999998</v>
      </c>
      <c r="AP1228" s="30">
        <v>354.70499999999998</v>
      </c>
      <c r="AQ1228" s="30">
        <v>24</v>
      </c>
      <c r="AR1228">
        <v>1245.8787992999999</v>
      </c>
      <c r="AS1228" s="20">
        <v>2459.2139999999999</v>
      </c>
      <c r="AT1228">
        <v>326</v>
      </c>
      <c r="AU1228">
        <v>12</v>
      </c>
      <c r="AV1228" t="s">
        <v>1510</v>
      </c>
    </row>
    <row r="1229" spans="1:48" hidden="1" x14ac:dyDescent="0.25">
      <c r="A1229" t="s">
        <v>440</v>
      </c>
      <c r="B1229" t="s">
        <v>1153</v>
      </c>
      <c r="C1229" t="s">
        <v>48</v>
      </c>
      <c r="D1229" t="s">
        <v>441</v>
      </c>
      <c r="E1229" s="31" t="s">
        <v>439</v>
      </c>
      <c r="F1229">
        <v>2007</v>
      </c>
      <c r="G1229" t="s">
        <v>380</v>
      </c>
      <c r="H1229">
        <v>219</v>
      </c>
      <c r="I1229">
        <v>331220</v>
      </c>
      <c r="J1229" t="s">
        <v>30</v>
      </c>
      <c r="K1229" s="26" t="s">
        <v>374</v>
      </c>
      <c r="L1229" t="b">
        <v>1</v>
      </c>
      <c r="M1229" s="20" t="s">
        <v>1116</v>
      </c>
      <c r="N1229" s="26">
        <v>2</v>
      </c>
      <c r="O1229" t="s">
        <v>375</v>
      </c>
      <c r="P1229">
        <v>63.336666700000002</v>
      </c>
      <c r="Q1229">
        <v>-142.9855556</v>
      </c>
      <c r="S1229" t="s">
        <v>21</v>
      </c>
      <c r="T1229" s="40">
        <v>0.31885000000000008</v>
      </c>
      <c r="U1229" s="40">
        <v>0.16815833333333338</v>
      </c>
      <c r="V1229">
        <v>1252.0043812500003</v>
      </c>
      <c r="W1229">
        <v>3926.625</v>
      </c>
      <c r="X1229">
        <v>730</v>
      </c>
      <c r="Y1229">
        <v>998.48610855000027</v>
      </c>
      <c r="Z1229">
        <v>3131.5230000000001</v>
      </c>
      <c r="AA1229">
        <v>175</v>
      </c>
      <c r="AI1229">
        <v>78.714000000000013</v>
      </c>
      <c r="AJ1229">
        <v>9</v>
      </c>
      <c r="AK1229">
        <v>3051.41</v>
      </c>
      <c r="AL1229">
        <v>47</v>
      </c>
      <c r="AM1229">
        <v>0</v>
      </c>
      <c r="AN1229">
        <v>0</v>
      </c>
      <c r="AO1229" s="30">
        <v>998.04003740000019</v>
      </c>
      <c r="AP1229" s="30">
        <v>3130.1239999999998</v>
      </c>
      <c r="AQ1229" s="30">
        <v>56</v>
      </c>
      <c r="AR1229">
        <v>3248.5305272000005</v>
      </c>
      <c r="AS1229" s="20">
        <v>10188.272000000001</v>
      </c>
      <c r="AT1229">
        <v>959</v>
      </c>
      <c r="AU1229">
        <v>6</v>
      </c>
      <c r="AV1229" t="s">
        <v>1510</v>
      </c>
    </row>
    <row r="1230" spans="1:48" hidden="1" x14ac:dyDescent="0.25">
      <c r="A1230" t="s">
        <v>714</v>
      </c>
      <c r="B1230" t="s">
        <v>101</v>
      </c>
      <c r="C1230" t="s">
        <v>101</v>
      </c>
      <c r="D1230" t="s">
        <v>716</v>
      </c>
      <c r="E1230" s="31" t="s">
        <v>713</v>
      </c>
      <c r="F1230">
        <v>2007</v>
      </c>
      <c r="G1230" t="s">
        <v>563</v>
      </c>
      <c r="H1230">
        <v>221</v>
      </c>
      <c r="I1230">
        <v>331700</v>
      </c>
      <c r="J1230" t="s">
        <v>50</v>
      </c>
      <c r="K1230" s="26" t="s">
        <v>458</v>
      </c>
      <c r="L1230" t="b">
        <v>1</v>
      </c>
      <c r="M1230" s="20" t="s">
        <v>1119</v>
      </c>
      <c r="N1230" s="26">
        <v>169</v>
      </c>
      <c r="O1230" t="s">
        <v>375</v>
      </c>
      <c r="P1230">
        <v>60.533775200000001</v>
      </c>
      <c r="Q1230">
        <v>-165.1036627</v>
      </c>
      <c r="S1230" t="s">
        <v>21</v>
      </c>
      <c r="T1230" s="40">
        <v>0.46756666666666652</v>
      </c>
      <c r="U1230" s="40">
        <v>0.21189999999999998</v>
      </c>
      <c r="V1230">
        <v>308.57810273333325</v>
      </c>
      <c r="W1230">
        <v>659.96600000000001</v>
      </c>
      <c r="X1230">
        <v>142</v>
      </c>
      <c r="Y1230">
        <v>305.2663280333332</v>
      </c>
      <c r="Z1230">
        <v>652.88299999999992</v>
      </c>
      <c r="AA1230">
        <v>20</v>
      </c>
      <c r="AI1230">
        <v>133.28199999999998</v>
      </c>
      <c r="AJ1230">
        <v>14</v>
      </c>
      <c r="AK1230">
        <v>43.422000000000004</v>
      </c>
      <c r="AL1230">
        <v>7</v>
      </c>
      <c r="AM1230">
        <v>0</v>
      </c>
      <c r="AN1230">
        <v>0</v>
      </c>
      <c r="AO1230" s="30">
        <v>82.620900266666638</v>
      </c>
      <c r="AP1230" s="30">
        <v>176.70399999999998</v>
      </c>
      <c r="AQ1230" s="30">
        <v>21</v>
      </c>
      <c r="AR1230">
        <v>696.46533103333309</v>
      </c>
      <c r="AS1230" s="20">
        <v>1489.5530000000003</v>
      </c>
      <c r="AT1230">
        <v>176</v>
      </c>
      <c r="AU1230">
        <v>12</v>
      </c>
      <c r="AV1230" t="s">
        <v>1510</v>
      </c>
    </row>
    <row r="1231" spans="1:48" hidden="1" x14ac:dyDescent="0.25">
      <c r="A1231" t="s">
        <v>566</v>
      </c>
      <c r="B1231" t="s">
        <v>52</v>
      </c>
      <c r="C1231" t="s">
        <v>52</v>
      </c>
      <c r="D1231" t="s">
        <v>567</v>
      </c>
      <c r="E1231" s="31" t="s">
        <v>568</v>
      </c>
      <c r="F1231">
        <v>2007</v>
      </c>
      <c r="G1231" t="s">
        <v>563</v>
      </c>
      <c r="H1231">
        <v>221</v>
      </c>
      <c r="I1231">
        <v>331250</v>
      </c>
      <c r="J1231" t="s">
        <v>50</v>
      </c>
      <c r="K1231" s="26" t="s">
        <v>458</v>
      </c>
      <c r="L1231" t="b">
        <v>1</v>
      </c>
      <c r="M1231" s="20" t="s">
        <v>1119</v>
      </c>
      <c r="N1231" s="26">
        <v>169</v>
      </c>
      <c r="O1231" t="s">
        <v>375</v>
      </c>
      <c r="P1231">
        <v>67.086111099999997</v>
      </c>
      <c r="Q1231">
        <v>-157.85138889999999</v>
      </c>
      <c r="S1231" t="s">
        <v>21</v>
      </c>
      <c r="T1231" s="40">
        <v>0.4916083333333332</v>
      </c>
      <c r="U1231" s="40">
        <v>0.19098333333333337</v>
      </c>
      <c r="V1231">
        <v>199.57184417499994</v>
      </c>
      <c r="W1231">
        <v>405.95699999999999</v>
      </c>
      <c r="X1231">
        <v>89</v>
      </c>
      <c r="Y1231">
        <v>267.63796757499995</v>
      </c>
      <c r="Z1231">
        <v>544.41300000000001</v>
      </c>
      <c r="AA1231">
        <v>11</v>
      </c>
      <c r="AI1231">
        <v>231.05700000000002</v>
      </c>
      <c r="AJ1231">
        <v>13</v>
      </c>
      <c r="AK1231">
        <v>103.24199999999999</v>
      </c>
      <c r="AL1231">
        <v>5</v>
      </c>
      <c r="AM1231">
        <v>0</v>
      </c>
      <c r="AN1231">
        <v>0</v>
      </c>
      <c r="AO1231" s="30">
        <v>164.34417422499993</v>
      </c>
      <c r="AP1231" s="30">
        <v>334.29899999999998</v>
      </c>
      <c r="AQ1231" s="30">
        <v>18</v>
      </c>
      <c r="AR1231">
        <v>631.55398597499982</v>
      </c>
      <c r="AS1231" s="20">
        <v>1284.6689999999999</v>
      </c>
      <c r="AT1231">
        <v>117</v>
      </c>
      <c r="AU1231">
        <v>12</v>
      </c>
      <c r="AV1231" t="s">
        <v>1510</v>
      </c>
    </row>
    <row r="1232" spans="1:48" hidden="1" x14ac:dyDescent="0.25">
      <c r="A1232" t="s">
        <v>1035</v>
      </c>
      <c r="B1232" t="s">
        <v>289</v>
      </c>
      <c r="C1232" t="s">
        <v>289</v>
      </c>
      <c r="D1232" t="s">
        <v>1037</v>
      </c>
      <c r="E1232" s="31" t="s">
        <v>1038</v>
      </c>
      <c r="F1232">
        <v>2007</v>
      </c>
      <c r="G1232" t="s">
        <v>1036</v>
      </c>
      <c r="H1232" t="s">
        <v>582</v>
      </c>
      <c r="I1232">
        <v>332710</v>
      </c>
      <c r="J1232" t="s">
        <v>288</v>
      </c>
      <c r="K1232" s="26" t="s">
        <v>458</v>
      </c>
      <c r="L1232" t="b">
        <v>1</v>
      </c>
      <c r="M1232" s="20" t="s">
        <v>1116</v>
      </c>
      <c r="N1232" s="26">
        <v>664</v>
      </c>
      <c r="O1232" t="s">
        <v>375</v>
      </c>
      <c r="P1232">
        <v>61.102499999999999</v>
      </c>
      <c r="Q1232">
        <v>-160.96166669999999</v>
      </c>
      <c r="S1232" t="s">
        <v>21</v>
      </c>
      <c r="T1232" s="40">
        <v>0.56666666666666654</v>
      </c>
      <c r="U1232" s="40">
        <v>0.27346666666666669</v>
      </c>
      <c r="V1232">
        <v>134.04839999999999</v>
      </c>
      <c r="W1232">
        <v>236.55600000000001</v>
      </c>
      <c r="X1232">
        <v>85</v>
      </c>
      <c r="Y1232">
        <v>134.67399999999998</v>
      </c>
      <c r="Z1232">
        <v>237.66000000000003</v>
      </c>
      <c r="AA1232">
        <v>9</v>
      </c>
      <c r="AI1232">
        <v>75.540000000000006</v>
      </c>
      <c r="AJ1232">
        <v>5</v>
      </c>
      <c r="AK1232">
        <v>4.1509999999999998</v>
      </c>
      <c r="AL1232">
        <v>2</v>
      </c>
      <c r="AM1232">
        <v>6.282</v>
      </c>
      <c r="AN1232">
        <v>4</v>
      </c>
      <c r="AO1232" s="30">
        <v>45.158233333333328</v>
      </c>
      <c r="AP1232" s="30">
        <v>79.691000000000003</v>
      </c>
      <c r="AQ1232" s="30">
        <v>7</v>
      </c>
      <c r="AR1232">
        <v>313.88063333333332</v>
      </c>
      <c r="AS1232" s="20">
        <v>560.18899999999996</v>
      </c>
      <c r="AT1232">
        <v>105</v>
      </c>
      <c r="AU1232">
        <v>12</v>
      </c>
      <c r="AV1232" t="s">
        <v>1510</v>
      </c>
    </row>
    <row r="1233" spans="1:48" hidden="1" x14ac:dyDescent="0.25">
      <c r="A1233" t="s">
        <v>875</v>
      </c>
      <c r="B1233" t="s">
        <v>291</v>
      </c>
      <c r="C1233" t="s">
        <v>291</v>
      </c>
      <c r="D1233" t="s">
        <v>877</v>
      </c>
      <c r="E1233" s="31" t="s">
        <v>878</v>
      </c>
      <c r="F1233">
        <v>2007</v>
      </c>
      <c r="G1233" t="s">
        <v>876</v>
      </c>
      <c r="H1233">
        <v>19267</v>
      </c>
      <c r="I1233">
        <v>332720</v>
      </c>
      <c r="J1233" t="s">
        <v>290</v>
      </c>
      <c r="K1233" s="26" t="s">
        <v>458</v>
      </c>
      <c r="L1233" t="b">
        <v>1</v>
      </c>
      <c r="M1233" s="20" t="s">
        <v>1119</v>
      </c>
      <c r="N1233" s="26">
        <v>344</v>
      </c>
      <c r="O1233" t="s">
        <v>375</v>
      </c>
      <c r="P1233">
        <v>60.3430556</v>
      </c>
      <c r="Q1233">
        <v>-162.66305560000001</v>
      </c>
      <c r="S1233" t="s">
        <v>21</v>
      </c>
      <c r="T1233" s="40">
        <v>0.51999999999999991</v>
      </c>
      <c r="U1233" s="40">
        <v>0.3277666666666666</v>
      </c>
      <c r="V1233">
        <v>208.78312</v>
      </c>
      <c r="W1233">
        <v>401.50600000000009</v>
      </c>
      <c r="X1233">
        <v>88</v>
      </c>
      <c r="Y1233">
        <v>154.95843999999997</v>
      </c>
      <c r="Z1233">
        <v>297.99700000000001</v>
      </c>
      <c r="AA1233">
        <v>24</v>
      </c>
      <c r="AI1233">
        <v>42.951000000000001</v>
      </c>
      <c r="AJ1233">
        <v>4</v>
      </c>
      <c r="AK1233">
        <v>6.1070000000000002</v>
      </c>
      <c r="AL1233">
        <v>4</v>
      </c>
      <c r="AM1233">
        <v>24.250999999999994</v>
      </c>
      <c r="AN1233">
        <v>9</v>
      </c>
      <c r="AO1233" s="30">
        <v>25.510159999999996</v>
      </c>
      <c r="AP1233" s="30">
        <v>49.058</v>
      </c>
      <c r="AQ1233" s="30">
        <v>8</v>
      </c>
      <c r="AR1233">
        <v>389.25171999999998</v>
      </c>
      <c r="AS1233" s="20">
        <v>772.81200000000001</v>
      </c>
      <c r="AT1233">
        <v>129</v>
      </c>
      <c r="AU1233">
        <v>6</v>
      </c>
      <c r="AV1233" t="s">
        <v>1510</v>
      </c>
    </row>
    <row r="1234" spans="1:48" hidden="1" x14ac:dyDescent="0.25">
      <c r="A1234" t="s">
        <v>717</v>
      </c>
      <c r="B1234" t="s">
        <v>102</v>
      </c>
      <c r="C1234" t="s">
        <v>102</v>
      </c>
      <c r="D1234" t="s">
        <v>716</v>
      </c>
      <c r="E1234" s="31" t="s">
        <v>713</v>
      </c>
      <c r="F1234">
        <v>2007</v>
      </c>
      <c r="G1234" t="s">
        <v>563</v>
      </c>
      <c r="H1234">
        <v>221</v>
      </c>
      <c r="I1234">
        <v>331710</v>
      </c>
      <c r="J1234" t="s">
        <v>50</v>
      </c>
      <c r="K1234" s="26" t="s">
        <v>458</v>
      </c>
      <c r="L1234" t="b">
        <v>1</v>
      </c>
      <c r="M1234" s="20" t="s">
        <v>1119</v>
      </c>
      <c r="N1234" s="26">
        <v>169</v>
      </c>
      <c r="O1234" t="s">
        <v>375</v>
      </c>
      <c r="P1234">
        <v>60.585555599999999</v>
      </c>
      <c r="Q1234">
        <v>-165.25583330000001</v>
      </c>
      <c r="S1234" t="s">
        <v>21</v>
      </c>
      <c r="T1234" s="40">
        <v>0.46431666666666654</v>
      </c>
      <c r="U1234" s="40">
        <v>0.2117333333333333</v>
      </c>
      <c r="V1234">
        <v>187.9683875333333</v>
      </c>
      <c r="W1234">
        <v>404.82800000000003</v>
      </c>
      <c r="X1234">
        <v>98</v>
      </c>
      <c r="Y1234">
        <v>151.31290828333331</v>
      </c>
      <c r="Z1234">
        <v>325.88300000000004</v>
      </c>
      <c r="AA1234">
        <v>17</v>
      </c>
      <c r="AI1234">
        <v>107.752</v>
      </c>
      <c r="AJ1234">
        <v>10</v>
      </c>
      <c r="AK1234">
        <v>21.500999999999998</v>
      </c>
      <c r="AL1234">
        <v>3</v>
      </c>
      <c r="AM1234">
        <v>0</v>
      </c>
      <c r="AN1234">
        <v>0</v>
      </c>
      <c r="AO1234" s="30">
        <v>60.014322116666648</v>
      </c>
      <c r="AP1234" s="30">
        <v>129.25299999999999</v>
      </c>
      <c r="AQ1234" s="30">
        <v>13</v>
      </c>
      <c r="AR1234">
        <v>399.29561793333323</v>
      </c>
      <c r="AS1234" s="20">
        <v>859.96399999999994</v>
      </c>
      <c r="AT1234">
        <v>124</v>
      </c>
      <c r="AU1234">
        <v>12</v>
      </c>
      <c r="AV1234" t="s">
        <v>1510</v>
      </c>
    </row>
    <row r="1235" spans="1:48" hidden="1" x14ac:dyDescent="0.25">
      <c r="A1235" t="s">
        <v>1073</v>
      </c>
      <c r="B1235" t="s">
        <v>293</v>
      </c>
      <c r="C1235" t="s">
        <v>293</v>
      </c>
      <c r="D1235" t="s">
        <v>1075</v>
      </c>
      <c r="E1235" s="31" t="s">
        <v>1076</v>
      </c>
      <c r="F1235">
        <v>2007</v>
      </c>
      <c r="G1235" t="s">
        <v>1074</v>
      </c>
      <c r="H1235" t="s">
        <v>582</v>
      </c>
      <c r="I1235">
        <v>332730</v>
      </c>
      <c r="J1235" t="s">
        <v>292</v>
      </c>
      <c r="K1235" s="26" t="s">
        <v>458</v>
      </c>
      <c r="L1235" t="b">
        <v>1</v>
      </c>
      <c r="M1235" s="20" t="s">
        <v>1116</v>
      </c>
      <c r="N1235" s="26">
        <v>729</v>
      </c>
      <c r="O1235" t="s">
        <v>375</v>
      </c>
      <c r="P1235">
        <v>59.079166700000002</v>
      </c>
      <c r="Q1235">
        <v>-160.27500000000001</v>
      </c>
      <c r="S1235" t="s">
        <v>21</v>
      </c>
      <c r="T1235" s="40">
        <v>0.54999999999999993</v>
      </c>
      <c r="U1235" s="40">
        <v>0.19350000000000003</v>
      </c>
      <c r="V1235">
        <v>53.032649999999997</v>
      </c>
      <c r="W1235">
        <v>96.423000000000002</v>
      </c>
      <c r="X1235">
        <v>28</v>
      </c>
      <c r="Y1235">
        <v>8.1691500000000001</v>
      </c>
      <c r="Z1235">
        <v>14.853000000000002</v>
      </c>
      <c r="AA1235">
        <v>7</v>
      </c>
      <c r="AI1235">
        <v>34.668999999999997</v>
      </c>
      <c r="AJ1235">
        <v>5</v>
      </c>
      <c r="AK1235">
        <v>19.303999999999998</v>
      </c>
      <c r="AL1235">
        <v>4</v>
      </c>
      <c r="AM1235">
        <v>4.0379999999999994</v>
      </c>
      <c r="AN1235">
        <v>3</v>
      </c>
      <c r="AO1235" s="30">
        <v>29.685149999999997</v>
      </c>
      <c r="AP1235" s="30">
        <v>53.972999999999999</v>
      </c>
      <c r="AQ1235" s="30">
        <v>9</v>
      </c>
      <c r="AR1235">
        <v>90.886949999999985</v>
      </c>
      <c r="AS1235" s="20">
        <v>169.28700000000001</v>
      </c>
      <c r="AT1235">
        <v>44</v>
      </c>
      <c r="AU1235">
        <v>12</v>
      </c>
      <c r="AV1235" t="s">
        <v>1510</v>
      </c>
    </row>
    <row r="1236" spans="1:48" hidden="1" x14ac:dyDescent="0.25">
      <c r="A1236" t="s">
        <v>1077</v>
      </c>
      <c r="B1236" t="s">
        <v>297</v>
      </c>
      <c r="C1236" t="s">
        <v>297</v>
      </c>
      <c r="D1236" t="s">
        <v>1079</v>
      </c>
      <c r="E1236" s="31" t="s">
        <v>1080</v>
      </c>
      <c r="F1236">
        <v>2007</v>
      </c>
      <c r="G1236" t="s">
        <v>1078</v>
      </c>
      <c r="H1236">
        <v>40548</v>
      </c>
      <c r="I1236">
        <v>332850</v>
      </c>
      <c r="J1236" t="s">
        <v>296</v>
      </c>
      <c r="K1236" s="26" t="s">
        <v>458</v>
      </c>
      <c r="L1236" t="b">
        <v>1</v>
      </c>
      <c r="M1236" s="20" t="s">
        <v>1119</v>
      </c>
      <c r="N1236" s="26">
        <v>741</v>
      </c>
      <c r="O1236" t="s">
        <v>375</v>
      </c>
      <c r="P1236">
        <v>63.873055600000001</v>
      </c>
      <c r="Q1236">
        <v>-160.78805560000001</v>
      </c>
      <c r="S1236" t="s">
        <v>21</v>
      </c>
      <c r="T1236" s="40">
        <v>0.34128333333333338</v>
      </c>
      <c r="U1236" s="40">
        <v>0.13190000000000002</v>
      </c>
      <c r="V1236">
        <v>498.75931285000001</v>
      </c>
      <c r="W1236">
        <v>1461.4229999999998</v>
      </c>
      <c r="X1236">
        <v>277</v>
      </c>
      <c r="Y1236">
        <v>564.85565601666667</v>
      </c>
      <c r="Z1236">
        <v>1655.0929999999996</v>
      </c>
      <c r="AA1236">
        <v>47</v>
      </c>
      <c r="AI1236">
        <v>385.17500000000001</v>
      </c>
      <c r="AJ1236">
        <v>16</v>
      </c>
      <c r="AK1236">
        <v>244.33799999999997</v>
      </c>
      <c r="AL1236">
        <v>14</v>
      </c>
      <c r="AM1236">
        <v>1.3599999999999999</v>
      </c>
      <c r="AN1236">
        <v>4</v>
      </c>
      <c r="AO1236" s="30">
        <v>214.84229501666667</v>
      </c>
      <c r="AP1236" s="30">
        <v>629.51299999999992</v>
      </c>
      <c r="AQ1236" s="30">
        <v>30</v>
      </c>
      <c r="AR1236">
        <v>1278.4572638833333</v>
      </c>
      <c r="AS1236" s="20">
        <v>3747.3889999999997</v>
      </c>
      <c r="AT1236">
        <v>353</v>
      </c>
      <c r="AU1236">
        <v>12</v>
      </c>
      <c r="AV1236" t="s">
        <v>1510</v>
      </c>
    </row>
    <row r="1237" spans="1:48" hidden="1" x14ac:dyDescent="0.25">
      <c r="A1237" t="s">
        <v>542</v>
      </c>
      <c r="B1237" t="s">
        <v>299</v>
      </c>
      <c r="C1237" t="s">
        <v>299</v>
      </c>
      <c r="D1237" t="s">
        <v>544</v>
      </c>
      <c r="E1237" s="31" t="s">
        <v>545</v>
      </c>
      <c r="F1237">
        <v>2007</v>
      </c>
      <c r="G1237" t="s">
        <v>543</v>
      </c>
      <c r="H1237">
        <v>19454</v>
      </c>
      <c r="I1237">
        <v>332860</v>
      </c>
      <c r="J1237" t="s">
        <v>298</v>
      </c>
      <c r="K1237" s="26" t="s">
        <v>458</v>
      </c>
      <c r="L1237" t="b">
        <v>1</v>
      </c>
      <c r="M1237" s="20" t="s">
        <v>1118</v>
      </c>
      <c r="N1237" s="26">
        <v>106</v>
      </c>
      <c r="O1237" t="s">
        <v>375</v>
      </c>
      <c r="P1237">
        <v>53.873611099999998</v>
      </c>
      <c r="Q1237">
        <v>-166.53666670000001</v>
      </c>
      <c r="S1237" t="s">
        <v>21</v>
      </c>
      <c r="T1237" s="40">
        <v>0.34319999999999995</v>
      </c>
      <c r="U1237" s="40">
        <v>0.251025</v>
      </c>
      <c r="V1237">
        <v>1425.9101999999998</v>
      </c>
      <c r="W1237">
        <v>4154.75</v>
      </c>
      <c r="X1237">
        <v>692</v>
      </c>
      <c r="Y1237">
        <v>9398.9503607999977</v>
      </c>
      <c r="Z1237">
        <v>27386.218999999997</v>
      </c>
      <c r="AA1237">
        <v>176</v>
      </c>
      <c r="AI1237">
        <v>3450.2069999999994</v>
      </c>
      <c r="AJ1237">
        <v>55</v>
      </c>
      <c r="AK1237">
        <v>446.43899999999996</v>
      </c>
      <c r="AL1237">
        <v>19</v>
      </c>
      <c r="AM1237">
        <v>0</v>
      </c>
      <c r="AN1237">
        <v>0</v>
      </c>
      <c r="AO1237" s="30">
        <v>1337.3289071999995</v>
      </c>
      <c r="AP1237" s="30">
        <v>3896.6459999999993</v>
      </c>
      <c r="AQ1237" s="30">
        <v>74</v>
      </c>
      <c r="AR1237">
        <v>12162.189467999997</v>
      </c>
      <c r="AS1237" s="20">
        <v>35437.614999999998</v>
      </c>
      <c r="AT1237">
        <v>937</v>
      </c>
      <c r="AU1237">
        <v>12</v>
      </c>
      <c r="AV1237" t="s">
        <v>1510</v>
      </c>
    </row>
    <row r="1238" spans="1:48" hidden="1" x14ac:dyDescent="0.25">
      <c r="A1238" t="s">
        <v>1031</v>
      </c>
      <c r="B1238" t="s">
        <v>303</v>
      </c>
      <c r="C1238" t="s">
        <v>303</v>
      </c>
      <c r="D1238" t="s">
        <v>1033</v>
      </c>
      <c r="E1238" s="31" t="s">
        <v>1034</v>
      </c>
      <c r="F1238">
        <v>2007</v>
      </c>
      <c r="G1238" t="s">
        <v>1032</v>
      </c>
      <c r="H1238" t="s">
        <v>582</v>
      </c>
      <c r="I1238">
        <v>332880</v>
      </c>
      <c r="J1238" t="s">
        <v>302</v>
      </c>
      <c r="K1238" s="26" t="s">
        <v>458</v>
      </c>
      <c r="L1238" t="b">
        <v>1</v>
      </c>
      <c r="M1238" s="20" t="s">
        <v>1116</v>
      </c>
      <c r="N1238" s="26">
        <v>663</v>
      </c>
      <c r="O1238" t="s">
        <v>375</v>
      </c>
      <c r="P1238">
        <v>67.013888899999998</v>
      </c>
      <c r="Q1238">
        <v>-146.41861109999999</v>
      </c>
      <c r="S1238" t="s">
        <v>21</v>
      </c>
      <c r="T1238" s="40">
        <v>0.49666666666666659</v>
      </c>
      <c r="U1238" s="40">
        <v>0.28170833333333339</v>
      </c>
      <c r="V1238">
        <v>78.246356666666642</v>
      </c>
      <c r="W1238">
        <v>157.54299999999998</v>
      </c>
      <c r="X1238">
        <v>78</v>
      </c>
      <c r="Y1238">
        <v>117.76314333333333</v>
      </c>
      <c r="Z1238">
        <v>237.10700000000003</v>
      </c>
      <c r="AA1238">
        <v>4</v>
      </c>
      <c r="AI1238">
        <v>63.592000000000006</v>
      </c>
      <c r="AJ1238">
        <v>5</v>
      </c>
      <c r="AK1238">
        <v>9.6460000000000026</v>
      </c>
      <c r="AL1238">
        <v>1</v>
      </c>
      <c r="AM1238">
        <v>6.766</v>
      </c>
      <c r="AN1238">
        <v>5</v>
      </c>
      <c r="AO1238" s="30">
        <v>36.374873333333333</v>
      </c>
      <c r="AP1238" s="30">
        <v>73.238000000000014</v>
      </c>
      <c r="AQ1238" s="30">
        <v>6</v>
      </c>
      <c r="AR1238">
        <v>232.38437333333331</v>
      </c>
      <c r="AS1238" s="20">
        <v>474.65400000000005</v>
      </c>
      <c r="AT1238">
        <v>93</v>
      </c>
      <c r="AU1238">
        <v>12</v>
      </c>
      <c r="AV1238" t="s">
        <v>1510</v>
      </c>
    </row>
    <row r="1239" spans="1:48" hidden="1" x14ac:dyDescent="0.25">
      <c r="A1239" t="s">
        <v>777</v>
      </c>
      <c r="B1239" t="s">
        <v>242</v>
      </c>
      <c r="C1239" t="s">
        <v>242</v>
      </c>
      <c r="D1239" t="s">
        <v>778</v>
      </c>
      <c r="E1239" s="31" t="s">
        <v>779</v>
      </c>
      <c r="F1239">
        <v>2007</v>
      </c>
      <c r="G1239" t="s">
        <v>759</v>
      </c>
      <c r="H1239">
        <v>26616</v>
      </c>
      <c r="I1239">
        <v>332410</v>
      </c>
      <c r="J1239" t="s">
        <v>235</v>
      </c>
      <c r="K1239" s="26" t="s">
        <v>458</v>
      </c>
      <c r="L1239" t="b">
        <v>1</v>
      </c>
      <c r="M1239" s="20" t="s">
        <v>1118</v>
      </c>
      <c r="N1239" s="26">
        <v>254</v>
      </c>
      <c r="O1239" t="s">
        <v>375</v>
      </c>
      <c r="P1239">
        <v>70.636944400000004</v>
      </c>
      <c r="Q1239">
        <v>-160.03833330000001</v>
      </c>
      <c r="S1239" t="s">
        <v>21</v>
      </c>
      <c r="T1239" s="40">
        <v>0.15</v>
      </c>
      <c r="U1239" s="40">
        <v>0.12</v>
      </c>
      <c r="V1239">
        <v>25.38345</v>
      </c>
      <c r="W1239">
        <v>169.22300000000001</v>
      </c>
      <c r="X1239">
        <v>115</v>
      </c>
      <c r="Y1239">
        <v>113.29049999999999</v>
      </c>
      <c r="Z1239">
        <v>755.27</v>
      </c>
      <c r="AA1239">
        <v>43</v>
      </c>
      <c r="AI1239">
        <v>7.5449999999999999</v>
      </c>
      <c r="AJ1239">
        <v>4</v>
      </c>
      <c r="AK1239">
        <v>11.472999999999999</v>
      </c>
      <c r="AL1239">
        <v>4</v>
      </c>
      <c r="AM1239">
        <v>66.516999999999996</v>
      </c>
      <c r="AN1239">
        <v>39</v>
      </c>
      <c r="AO1239" s="30">
        <v>2.8527</v>
      </c>
      <c r="AP1239" s="30">
        <v>19.018000000000001</v>
      </c>
      <c r="AQ1239" s="30">
        <v>8</v>
      </c>
      <c r="AR1239">
        <v>141.52664999999999</v>
      </c>
      <c r="AS1239" s="20">
        <v>1010.028</v>
      </c>
      <c r="AT1239">
        <v>205</v>
      </c>
      <c r="AU1239">
        <v>12</v>
      </c>
      <c r="AV1239" t="s">
        <v>1510</v>
      </c>
    </row>
    <row r="1240" spans="1:48" hidden="1" x14ac:dyDescent="0.25">
      <c r="A1240" t="s">
        <v>724</v>
      </c>
      <c r="B1240" t="s">
        <v>103</v>
      </c>
      <c r="C1240" t="s">
        <v>103</v>
      </c>
      <c r="D1240" t="s">
        <v>725</v>
      </c>
      <c r="E1240" s="31" t="s">
        <v>726</v>
      </c>
      <c r="F1240">
        <v>2007</v>
      </c>
      <c r="G1240" t="s">
        <v>563</v>
      </c>
      <c r="H1240">
        <v>221</v>
      </c>
      <c r="I1240">
        <v>331730</v>
      </c>
      <c r="J1240" t="s">
        <v>50</v>
      </c>
      <c r="K1240" s="26" t="s">
        <v>458</v>
      </c>
      <c r="L1240" t="b">
        <v>1</v>
      </c>
      <c r="M1240" s="20" t="s">
        <v>1119</v>
      </c>
      <c r="N1240" s="26">
        <v>169</v>
      </c>
      <c r="O1240" t="s">
        <v>375</v>
      </c>
      <c r="P1240">
        <v>65.609166700000003</v>
      </c>
      <c r="Q1240">
        <v>-168.08750000000001</v>
      </c>
      <c r="S1240" t="s">
        <v>21</v>
      </c>
      <c r="T1240" s="40">
        <v>0.48369166666666669</v>
      </c>
      <c r="U1240" s="40">
        <v>0.21400833333333327</v>
      </c>
      <c r="V1240">
        <v>99.126319091666673</v>
      </c>
      <c r="W1240">
        <v>204.93700000000001</v>
      </c>
      <c r="X1240">
        <v>61</v>
      </c>
      <c r="Y1240">
        <v>97.445006858333343</v>
      </c>
      <c r="Z1240">
        <v>201.46100000000001</v>
      </c>
      <c r="AA1240">
        <v>12</v>
      </c>
      <c r="AI1240">
        <v>54.667000000000009</v>
      </c>
      <c r="AJ1240">
        <v>5</v>
      </c>
      <c r="AK1240">
        <v>17.771999999999998</v>
      </c>
      <c r="AL1240">
        <v>4</v>
      </c>
      <c r="AM1240">
        <v>0</v>
      </c>
      <c r="AN1240">
        <v>0</v>
      </c>
      <c r="AO1240" s="30">
        <v>35.038140641666672</v>
      </c>
      <c r="AP1240" s="30">
        <v>72.439000000000007</v>
      </c>
      <c r="AQ1240" s="30">
        <v>9</v>
      </c>
      <c r="AR1240">
        <v>231.60946659166672</v>
      </c>
      <c r="AS1240" s="20">
        <v>478.83699999999999</v>
      </c>
      <c r="AT1240">
        <v>81</v>
      </c>
      <c r="AU1240">
        <v>3</v>
      </c>
      <c r="AV1240" t="s">
        <v>1510</v>
      </c>
    </row>
    <row r="1241" spans="1:48" hidden="1" x14ac:dyDescent="0.25">
      <c r="A1241" t="s">
        <v>444</v>
      </c>
      <c r="B1241" t="s">
        <v>49</v>
      </c>
      <c r="C1241" t="s">
        <v>49</v>
      </c>
      <c r="D1241" t="s">
        <v>445</v>
      </c>
      <c r="E1241" s="31" t="s">
        <v>446</v>
      </c>
      <c r="F1241">
        <v>2007</v>
      </c>
      <c r="G1241" t="s">
        <v>380</v>
      </c>
      <c r="H1241">
        <v>219</v>
      </c>
      <c r="I1241">
        <v>331230</v>
      </c>
      <c r="J1241" t="s">
        <v>30</v>
      </c>
      <c r="K1241" s="26" t="s">
        <v>374</v>
      </c>
      <c r="L1241" t="b">
        <v>1</v>
      </c>
      <c r="M1241" s="20" t="s">
        <v>1116</v>
      </c>
      <c r="N1241" s="26">
        <v>2</v>
      </c>
      <c r="O1241" t="s">
        <v>375</v>
      </c>
      <c r="P1241">
        <v>56.115277800000001</v>
      </c>
      <c r="Q1241">
        <v>-133.12083329999999</v>
      </c>
      <c r="S1241" t="s">
        <v>21</v>
      </c>
      <c r="T1241" s="40">
        <v>0.50235000000000007</v>
      </c>
      <c r="U1241" s="40">
        <v>0.20139166666666672</v>
      </c>
      <c r="V1241">
        <v>84.59523765000003</v>
      </c>
      <c r="W1241">
        <v>168.39900000000003</v>
      </c>
      <c r="X1241">
        <v>60</v>
      </c>
      <c r="Y1241">
        <v>39.272215950000017</v>
      </c>
      <c r="Z1241">
        <v>78.177000000000021</v>
      </c>
      <c r="AA1241">
        <v>10</v>
      </c>
      <c r="AI1241">
        <v>2.9729999999999999</v>
      </c>
      <c r="AJ1241">
        <v>2</v>
      </c>
      <c r="AK1241">
        <v>2.9460000000000006</v>
      </c>
      <c r="AL1241">
        <v>2</v>
      </c>
      <c r="AM1241">
        <v>0</v>
      </c>
      <c r="AN1241">
        <v>0</v>
      </c>
      <c r="AO1241" s="30">
        <v>2.9734096500000007</v>
      </c>
      <c r="AP1241" s="30">
        <v>5.9190000000000005</v>
      </c>
      <c r="AQ1241" s="30">
        <v>4</v>
      </c>
      <c r="AR1241">
        <v>126.84086325000004</v>
      </c>
      <c r="AS1241" s="20">
        <v>252.49500000000003</v>
      </c>
      <c r="AT1241">
        <v>72</v>
      </c>
      <c r="AU1241">
        <v>12</v>
      </c>
      <c r="AV1241" t="s">
        <v>1510</v>
      </c>
    </row>
    <row r="1242" spans="1:48" hidden="1" x14ac:dyDescent="0.25">
      <c r="A1242" t="s">
        <v>758</v>
      </c>
      <c r="B1242" t="s">
        <v>236</v>
      </c>
      <c r="C1242" s="19" t="s">
        <v>236</v>
      </c>
      <c r="D1242" t="s">
        <v>760</v>
      </c>
      <c r="E1242" t="s">
        <v>761</v>
      </c>
      <c r="F1242" s="19">
        <v>2007</v>
      </c>
      <c r="G1242" s="19" t="s">
        <v>759</v>
      </c>
      <c r="H1242" s="19">
        <v>26616</v>
      </c>
      <c r="I1242" s="19">
        <v>332350</v>
      </c>
      <c r="J1242" t="s">
        <v>235</v>
      </c>
      <c r="K1242" s="19" t="s">
        <v>458</v>
      </c>
      <c r="L1242" s="20" t="b">
        <v>1</v>
      </c>
      <c r="M1242" s="20" t="s">
        <v>1118</v>
      </c>
      <c r="N1242" s="19">
        <v>254</v>
      </c>
      <c r="O1242" s="19" t="s">
        <v>375</v>
      </c>
      <c r="P1242" s="20">
        <v>68.143333299999995</v>
      </c>
      <c r="Q1242" s="20">
        <v>-151.7358333</v>
      </c>
      <c r="R1242" s="19"/>
      <c r="S1242" s="19" t="s">
        <v>21</v>
      </c>
      <c r="T1242" s="37">
        <v>0.15</v>
      </c>
      <c r="U1242" s="37">
        <v>0.12</v>
      </c>
      <c r="V1242" s="20">
        <v>17.582549999999998</v>
      </c>
      <c r="W1242" s="20">
        <v>117.217</v>
      </c>
      <c r="X1242" s="20">
        <v>86</v>
      </c>
      <c r="Y1242" s="20">
        <v>82.779899999999998</v>
      </c>
      <c r="Z1242" s="20">
        <v>551.86599999999999</v>
      </c>
      <c r="AA1242" s="20">
        <v>38</v>
      </c>
      <c r="AB1242" s="20"/>
      <c r="AC1242" s="20"/>
      <c r="AD1242" s="20"/>
      <c r="AE1242" s="20"/>
      <c r="AF1242" s="20"/>
      <c r="AG1242" s="20"/>
      <c r="AH1242" s="20"/>
      <c r="AI1242" s="20">
        <v>5.0120000000000005</v>
      </c>
      <c r="AJ1242" s="20">
        <v>2</v>
      </c>
      <c r="AK1242" s="20">
        <v>5.5110000000000001</v>
      </c>
      <c r="AL1242" s="20">
        <v>3</v>
      </c>
      <c r="AM1242" s="20">
        <v>40.418000000000006</v>
      </c>
      <c r="AN1242" s="20">
        <v>22</v>
      </c>
      <c r="AO1242" s="30">
        <v>1.5784499999999999</v>
      </c>
      <c r="AP1242" s="30">
        <v>10.523</v>
      </c>
      <c r="AQ1242" s="30">
        <v>5</v>
      </c>
      <c r="AR1242" s="20">
        <v>101.9409</v>
      </c>
      <c r="AS1242" s="20">
        <v>720.02400000000011</v>
      </c>
      <c r="AT1242" s="20">
        <v>151</v>
      </c>
      <c r="AU1242">
        <v>12</v>
      </c>
      <c r="AV1242" t="s">
        <v>1510</v>
      </c>
    </row>
    <row r="1243" spans="1:48" hidden="1" x14ac:dyDescent="0.25">
      <c r="A1243" t="s">
        <v>946</v>
      </c>
      <c r="B1243" t="s">
        <v>305</v>
      </c>
      <c r="C1243" s="19" t="s">
        <v>305</v>
      </c>
      <c r="D1243" s="19" t="s">
        <v>948</v>
      </c>
      <c r="E1243" s="21" t="s">
        <v>949</v>
      </c>
      <c r="F1243" s="19">
        <v>2007</v>
      </c>
      <c r="G1243" s="19" t="s">
        <v>947</v>
      </c>
      <c r="H1243" s="19">
        <v>20535</v>
      </c>
      <c r="I1243" s="19">
        <v>332890</v>
      </c>
      <c r="J1243" t="s">
        <v>304</v>
      </c>
      <c r="K1243" s="19" t="s">
        <v>458</v>
      </c>
      <c r="L1243" s="20" t="b">
        <v>1</v>
      </c>
      <c r="M1243" s="20" t="s">
        <v>1118</v>
      </c>
      <c r="N1243" s="19">
        <v>409</v>
      </c>
      <c r="O1243" s="19" t="s">
        <v>375</v>
      </c>
      <c r="P1243" s="20">
        <v>64.681388900000002</v>
      </c>
      <c r="Q1243" s="20">
        <v>-163.40555560000001</v>
      </c>
      <c r="R1243" s="19"/>
      <c r="S1243" s="19" t="s">
        <v>21</v>
      </c>
      <c r="T1243" s="37">
        <v>0.59999999999999987</v>
      </c>
      <c r="U1243" s="37">
        <v>0.29706666666666676</v>
      </c>
      <c r="V1243" s="20">
        <v>151.01759999999996</v>
      </c>
      <c r="W1243" s="20">
        <v>251.69599999999997</v>
      </c>
      <c r="X1243" s="20">
        <v>69</v>
      </c>
      <c r="Y1243" s="20">
        <v>139.14419999999996</v>
      </c>
      <c r="Z1243" s="20">
        <v>231.90699999999998</v>
      </c>
      <c r="AA1243" s="20">
        <v>20</v>
      </c>
      <c r="AB1243" s="20"/>
      <c r="AC1243" s="20"/>
      <c r="AD1243" s="20"/>
      <c r="AE1243" s="20"/>
      <c r="AF1243" s="20"/>
      <c r="AG1243" s="20"/>
      <c r="AH1243" s="20"/>
      <c r="AI1243" s="20">
        <v>139.095</v>
      </c>
      <c r="AJ1243" s="20">
        <v>9</v>
      </c>
      <c r="AK1243" s="20">
        <v>22.925000000000001</v>
      </c>
      <c r="AL1243" s="20">
        <v>4</v>
      </c>
      <c r="AM1243" s="20">
        <v>0</v>
      </c>
      <c r="AN1243" s="20">
        <v>0</v>
      </c>
      <c r="AO1243" s="30">
        <v>97.211999999999989</v>
      </c>
      <c r="AP1243" s="30">
        <v>162.02000000000001</v>
      </c>
      <c r="AQ1243" s="30">
        <v>13</v>
      </c>
      <c r="AR1243" s="20">
        <v>387.3737999999999</v>
      </c>
      <c r="AS1243" s="20">
        <v>645.62299999999993</v>
      </c>
      <c r="AT1243" s="20">
        <v>99</v>
      </c>
      <c r="AU1243">
        <v>3</v>
      </c>
      <c r="AV1243" t="s">
        <v>1510</v>
      </c>
    </row>
    <row r="1244" spans="1:48" hidden="1" x14ac:dyDescent="0.25">
      <c r="A1244" t="s">
        <v>500</v>
      </c>
      <c r="B1244" t="s">
        <v>309</v>
      </c>
      <c r="C1244" s="19" t="s">
        <v>309</v>
      </c>
      <c r="D1244" s="19" t="s">
        <v>502</v>
      </c>
      <c r="E1244" s="21" t="s">
        <v>503</v>
      </c>
      <c r="F1244" s="19">
        <v>2007</v>
      </c>
      <c r="G1244" s="19" t="s">
        <v>501</v>
      </c>
      <c r="H1244" s="19">
        <v>30150</v>
      </c>
      <c r="I1244" s="19">
        <v>332900</v>
      </c>
      <c r="J1244" t="s">
        <v>308</v>
      </c>
      <c r="K1244" s="19" t="s">
        <v>374</v>
      </c>
      <c r="L1244" s="20" t="b">
        <v>1</v>
      </c>
      <c r="M1244" s="20" t="s">
        <v>1118</v>
      </c>
      <c r="N1244" s="19">
        <v>53</v>
      </c>
      <c r="O1244" s="19" t="s">
        <v>489</v>
      </c>
      <c r="P1244" s="20">
        <v>59.546944400000001</v>
      </c>
      <c r="Q1244" s="20">
        <v>-139.7272222</v>
      </c>
      <c r="R1244" s="19"/>
      <c r="S1244" s="19" t="s">
        <v>21</v>
      </c>
      <c r="T1244" s="37">
        <v>0.41169166666666662</v>
      </c>
      <c r="U1244" s="37">
        <v>0.21684166666666668</v>
      </c>
      <c r="V1244" s="20">
        <v>647.43207868333332</v>
      </c>
      <c r="W1244" s="20">
        <v>1572.614</v>
      </c>
      <c r="X1244" s="20">
        <v>285</v>
      </c>
      <c r="Y1244" s="20">
        <v>1498.9409516083333</v>
      </c>
      <c r="Z1244" s="20">
        <v>3640.9310000000005</v>
      </c>
      <c r="AA1244" s="20">
        <v>83</v>
      </c>
      <c r="AB1244" s="20"/>
      <c r="AC1244" s="20"/>
      <c r="AD1244" s="20"/>
      <c r="AE1244" s="20"/>
      <c r="AF1244" s="20"/>
      <c r="AG1244" s="20"/>
      <c r="AH1244" s="20"/>
      <c r="AI1244" s="20">
        <v>431.952</v>
      </c>
      <c r="AJ1244" s="20">
        <v>23</v>
      </c>
      <c r="AK1244" s="20">
        <v>680.6389999999999</v>
      </c>
      <c r="AL1244" s="20">
        <v>35</v>
      </c>
      <c r="AM1244" s="20">
        <v>0</v>
      </c>
      <c r="AN1244" s="20">
        <v>0</v>
      </c>
      <c r="AO1244" s="30">
        <v>458.04444310833327</v>
      </c>
      <c r="AP1244" s="30">
        <v>1112.5909999999999</v>
      </c>
      <c r="AQ1244" s="30">
        <v>58</v>
      </c>
      <c r="AR1244" s="20">
        <v>2604.4174733999998</v>
      </c>
      <c r="AS1244" s="20">
        <v>6326.1360000000004</v>
      </c>
      <c r="AT1244" s="20">
        <v>420</v>
      </c>
      <c r="AU1244">
        <v>12</v>
      </c>
      <c r="AV1244" t="s">
        <v>1510</v>
      </c>
    </row>
    <row r="1245" spans="1:48" hidden="1" x14ac:dyDescent="0.25">
      <c r="A1245" t="s">
        <v>742</v>
      </c>
      <c r="B1245" t="s">
        <v>172</v>
      </c>
      <c r="C1245" t="s">
        <v>172</v>
      </c>
      <c r="D1245" t="s">
        <v>744</v>
      </c>
      <c r="E1245" s="31" t="s">
        <v>745</v>
      </c>
      <c r="F1245">
        <v>2007</v>
      </c>
      <c r="G1245" t="s">
        <v>743</v>
      </c>
      <c r="H1245">
        <v>18963</v>
      </c>
      <c r="I1245">
        <v>332650</v>
      </c>
      <c r="J1245" t="s">
        <v>171</v>
      </c>
      <c r="K1245" s="26" t="s">
        <v>458</v>
      </c>
      <c r="L1245" t="b">
        <v>1</v>
      </c>
      <c r="M1245" s="20" t="s">
        <v>1119</v>
      </c>
      <c r="N1245" s="26">
        <v>240</v>
      </c>
      <c r="O1245" t="s">
        <v>375</v>
      </c>
      <c r="P1245">
        <v>57.503333300000001</v>
      </c>
      <c r="Q1245">
        <v>-134.58388890000001</v>
      </c>
      <c r="S1245" t="s">
        <v>21</v>
      </c>
      <c r="T1245" s="40">
        <v>0.4237583333333334</v>
      </c>
      <c r="U1245" s="40">
        <v>0.133575</v>
      </c>
      <c r="V1245">
        <v>399.58842927500012</v>
      </c>
      <c r="W1245">
        <v>942.96300000000019</v>
      </c>
      <c r="X1245">
        <v>195</v>
      </c>
      <c r="Y1245">
        <v>220.66240564166674</v>
      </c>
      <c r="Z1245">
        <v>520.72700000000009</v>
      </c>
      <c r="AA1245">
        <v>27</v>
      </c>
      <c r="AI1245">
        <v>139.268</v>
      </c>
      <c r="AJ1245">
        <v>8</v>
      </c>
      <c r="AK1245">
        <v>33.800000000000004</v>
      </c>
      <c r="AL1245">
        <v>6</v>
      </c>
      <c r="AM1245">
        <v>0</v>
      </c>
      <c r="AN1245">
        <v>0</v>
      </c>
      <c r="AO1245" s="30">
        <v>73.339007233333348</v>
      </c>
      <c r="AP1245" s="30">
        <v>173.06800000000001</v>
      </c>
      <c r="AQ1245" s="30">
        <v>14</v>
      </c>
      <c r="AR1245">
        <v>693.58984215000021</v>
      </c>
      <c r="AS1245" s="20">
        <v>1636.758</v>
      </c>
      <c r="AT1245">
        <v>235</v>
      </c>
      <c r="AU1245">
        <v>12</v>
      </c>
      <c r="AV1245" t="s">
        <v>1510</v>
      </c>
    </row>
    <row r="1246" spans="1:48" hidden="1" x14ac:dyDescent="0.25">
      <c r="A1246" t="s">
        <v>447</v>
      </c>
      <c r="B1246" t="s">
        <v>110</v>
      </c>
      <c r="C1246" t="s">
        <v>110</v>
      </c>
      <c r="D1246" t="s">
        <v>449</v>
      </c>
      <c r="E1246" s="31" t="s">
        <v>450</v>
      </c>
      <c r="F1246">
        <v>2007</v>
      </c>
      <c r="G1246" t="s">
        <v>448</v>
      </c>
      <c r="H1246">
        <v>4959</v>
      </c>
      <c r="I1246">
        <v>331760</v>
      </c>
      <c r="J1246" t="s">
        <v>109</v>
      </c>
      <c r="K1246" s="26" t="s">
        <v>374</v>
      </c>
      <c r="L1246" t="b">
        <v>1</v>
      </c>
      <c r="M1246" s="20" t="s">
        <v>1116</v>
      </c>
      <c r="N1246" s="26">
        <v>5</v>
      </c>
      <c r="O1246" t="s">
        <v>375</v>
      </c>
      <c r="P1246">
        <v>61.578333299999997</v>
      </c>
      <c r="Q1246">
        <v>-159.52222219999999</v>
      </c>
      <c r="S1246" t="s">
        <v>21</v>
      </c>
      <c r="T1246" s="40">
        <v>0.64296666666666658</v>
      </c>
      <c r="U1246" s="40">
        <v>0.28630000000000005</v>
      </c>
      <c r="V1246">
        <v>580.10060083333337</v>
      </c>
      <c r="W1246">
        <v>902.22500000000014</v>
      </c>
      <c r="X1246">
        <v>174</v>
      </c>
      <c r="Y1246">
        <v>496.66667429999995</v>
      </c>
      <c r="Z1246">
        <v>772.46100000000001</v>
      </c>
      <c r="AA1246">
        <v>31</v>
      </c>
      <c r="AI1246">
        <v>43.694000000000003</v>
      </c>
      <c r="AJ1246">
        <v>2</v>
      </c>
      <c r="AK1246">
        <v>402.07900000000006</v>
      </c>
      <c r="AL1246">
        <v>6</v>
      </c>
      <c r="AM1246">
        <v>78.332999999999998</v>
      </c>
      <c r="AN1246">
        <v>1</v>
      </c>
      <c r="AO1246" s="30">
        <v>286.6171799</v>
      </c>
      <c r="AP1246" s="30">
        <v>445.77300000000008</v>
      </c>
      <c r="AQ1246" s="30">
        <v>8</v>
      </c>
      <c r="AR1246">
        <v>1363.3844550333333</v>
      </c>
      <c r="AS1246" s="20">
        <v>2198.7919999999999</v>
      </c>
      <c r="AT1246">
        <v>214</v>
      </c>
      <c r="AU1246">
        <v>6</v>
      </c>
      <c r="AV1246" t="s">
        <v>1510</v>
      </c>
    </row>
    <row r="1247" spans="1:48" hidden="1" x14ac:dyDescent="0.25">
      <c r="A1247" t="s">
        <v>569</v>
      </c>
      <c r="B1247" t="s">
        <v>53</v>
      </c>
      <c r="C1247" t="s">
        <v>53</v>
      </c>
      <c r="D1247" t="s">
        <v>570</v>
      </c>
      <c r="E1247" s="31" t="s">
        <v>571</v>
      </c>
      <c r="F1247">
        <v>2007</v>
      </c>
      <c r="G1247" t="s">
        <v>563</v>
      </c>
      <c r="H1247">
        <v>221</v>
      </c>
      <c r="I1247">
        <v>331260</v>
      </c>
      <c r="J1247" t="s">
        <v>50</v>
      </c>
      <c r="K1247" s="26" t="s">
        <v>458</v>
      </c>
      <c r="L1247" t="b">
        <v>1</v>
      </c>
      <c r="M1247" s="20" t="s">
        <v>1119</v>
      </c>
      <c r="N1247" s="26">
        <v>169</v>
      </c>
      <c r="O1247" t="s">
        <v>375</v>
      </c>
      <c r="P1247">
        <v>62.656111099999997</v>
      </c>
      <c r="Q1247">
        <v>-160.2066667</v>
      </c>
      <c r="S1247" t="s">
        <v>21</v>
      </c>
      <c r="T1247" s="40">
        <v>0.55062500000000003</v>
      </c>
      <c r="U1247" s="40">
        <v>0.19375000000000001</v>
      </c>
      <c r="V1247">
        <v>124.15272249999998</v>
      </c>
      <c r="W1247">
        <v>225.47599999999994</v>
      </c>
      <c r="X1247">
        <v>63</v>
      </c>
      <c r="Y1247">
        <v>64.083939999999998</v>
      </c>
      <c r="Z1247">
        <v>116.38399999999999</v>
      </c>
      <c r="AA1247">
        <v>12</v>
      </c>
      <c r="AI1247">
        <v>72.362000000000009</v>
      </c>
      <c r="AJ1247">
        <v>10</v>
      </c>
      <c r="AK1247">
        <v>64.525999999999996</v>
      </c>
      <c r="AL1247">
        <v>7</v>
      </c>
      <c r="AM1247">
        <v>0</v>
      </c>
      <c r="AN1247">
        <v>0</v>
      </c>
      <c r="AO1247" s="30">
        <v>75.373955000000009</v>
      </c>
      <c r="AP1247" s="30">
        <v>136.88800000000001</v>
      </c>
      <c r="AQ1247" s="30">
        <v>17</v>
      </c>
      <c r="AR1247">
        <v>263.61061749999999</v>
      </c>
      <c r="AS1247" s="20">
        <v>478.74800000000005</v>
      </c>
      <c r="AT1247">
        <v>85</v>
      </c>
      <c r="AU1247">
        <v>12</v>
      </c>
      <c r="AV1247" t="s">
        <v>1510</v>
      </c>
    </row>
    <row r="1248" spans="1:48" hidden="1" x14ac:dyDescent="0.25">
      <c r="A1248" t="s">
        <v>807</v>
      </c>
      <c r="B1248" t="s">
        <v>114</v>
      </c>
      <c r="C1248" t="s">
        <v>114</v>
      </c>
      <c r="D1248" t="s">
        <v>810</v>
      </c>
      <c r="E1248" s="31" t="s">
        <v>811</v>
      </c>
      <c r="F1248">
        <v>2007</v>
      </c>
      <c r="G1248" t="s">
        <v>808</v>
      </c>
      <c r="H1248">
        <v>653</v>
      </c>
      <c r="I1248">
        <v>331750</v>
      </c>
      <c r="J1248" t="s">
        <v>809</v>
      </c>
      <c r="K1248" s="26" t="s">
        <v>458</v>
      </c>
      <c r="L1248" t="b">
        <v>1</v>
      </c>
      <c r="M1248" s="20" t="s">
        <v>1116</v>
      </c>
      <c r="N1248" s="26">
        <v>291</v>
      </c>
      <c r="O1248" t="s">
        <v>489</v>
      </c>
      <c r="P1248">
        <v>52.196111100000003</v>
      </c>
      <c r="Q1248">
        <v>-174.2005556</v>
      </c>
      <c r="S1248" t="s">
        <v>21</v>
      </c>
      <c r="T1248" s="40">
        <v>0.54766666666666663</v>
      </c>
      <c r="U1248" s="40">
        <v>0.26841666666666658</v>
      </c>
      <c r="V1248">
        <v>75.107006666666663</v>
      </c>
      <c r="W1248">
        <v>137.14000000000001</v>
      </c>
      <c r="X1248">
        <v>30</v>
      </c>
      <c r="Y1248">
        <v>54.378370999999994</v>
      </c>
      <c r="Z1248">
        <v>99.290999999999997</v>
      </c>
      <c r="AA1248">
        <v>12</v>
      </c>
      <c r="AI1248">
        <v>49.688000000000002</v>
      </c>
      <c r="AJ1248">
        <v>11</v>
      </c>
      <c r="AK1248">
        <v>46.054000000000002</v>
      </c>
      <c r="AL1248">
        <v>8</v>
      </c>
      <c r="AM1248">
        <v>0</v>
      </c>
      <c r="AN1248">
        <v>0</v>
      </c>
      <c r="AO1248" s="30">
        <v>52.434702000000001</v>
      </c>
      <c r="AP1248" s="30">
        <v>95.742000000000004</v>
      </c>
      <c r="AQ1248" s="30">
        <v>19</v>
      </c>
      <c r="AR1248">
        <v>181.92007966666665</v>
      </c>
      <c r="AS1248" s="20">
        <v>332.173</v>
      </c>
      <c r="AT1248">
        <v>61</v>
      </c>
      <c r="AU1248">
        <v>12</v>
      </c>
      <c r="AV1248" t="s">
        <v>1510</v>
      </c>
    </row>
    <row r="1249" spans="1:48" hidden="1" x14ac:dyDescent="0.25">
      <c r="A1249" t="s">
        <v>839</v>
      </c>
      <c r="B1249" t="s">
        <v>116</v>
      </c>
      <c r="C1249" t="s">
        <v>116</v>
      </c>
      <c r="D1249" t="s">
        <v>841</v>
      </c>
      <c r="E1249" s="31" t="s">
        <v>842</v>
      </c>
      <c r="F1249">
        <v>2007</v>
      </c>
      <c r="G1249" t="s">
        <v>840</v>
      </c>
      <c r="H1249">
        <v>878</v>
      </c>
      <c r="I1249">
        <v>331780</v>
      </c>
      <c r="J1249" t="s">
        <v>115</v>
      </c>
      <c r="K1249" s="26" t="s">
        <v>458</v>
      </c>
      <c r="L1249" t="b">
        <v>1</v>
      </c>
      <c r="M1249" s="20" t="s">
        <v>1116</v>
      </c>
      <c r="N1249" s="26">
        <v>337</v>
      </c>
      <c r="O1249" t="s">
        <v>375</v>
      </c>
      <c r="P1249">
        <v>60.866944400000001</v>
      </c>
      <c r="Q1249">
        <v>-162.27305559999999</v>
      </c>
      <c r="S1249" t="s">
        <v>21</v>
      </c>
      <c r="T1249" s="40">
        <v>0.54399999999999993</v>
      </c>
      <c r="U1249" s="40">
        <v>0.23873333333333335</v>
      </c>
      <c r="V1249">
        <v>149.72838399999998</v>
      </c>
      <c r="W1249">
        <v>275.23599999999999</v>
      </c>
      <c r="X1249">
        <v>67</v>
      </c>
      <c r="Y1249">
        <v>24.229215999999997</v>
      </c>
      <c r="Z1249">
        <v>44.539000000000001</v>
      </c>
      <c r="AA1249">
        <v>6</v>
      </c>
      <c r="AI1249">
        <v>31.471999999999998</v>
      </c>
      <c r="AJ1249">
        <v>5</v>
      </c>
      <c r="AK1249">
        <v>40.592999999999989</v>
      </c>
      <c r="AL1249">
        <v>5</v>
      </c>
      <c r="AM1249">
        <v>89.402000000000001</v>
      </c>
      <c r="AN1249">
        <v>3</v>
      </c>
      <c r="AO1249" s="30">
        <v>39.203359999999989</v>
      </c>
      <c r="AP1249" s="30">
        <v>72.064999999999984</v>
      </c>
      <c r="AQ1249" s="30">
        <v>10</v>
      </c>
      <c r="AR1249">
        <v>213.16095999999996</v>
      </c>
      <c r="AS1249" s="20">
        <v>481.24199999999996</v>
      </c>
      <c r="AT1249">
        <v>86</v>
      </c>
      <c r="AU1249">
        <v>12</v>
      </c>
      <c r="AV1249" t="s">
        <v>1510</v>
      </c>
    </row>
    <row r="1250" spans="1:48" hidden="1" x14ac:dyDescent="0.25">
      <c r="A1250" t="s">
        <v>762</v>
      </c>
      <c r="B1250" t="s">
        <v>237</v>
      </c>
      <c r="C1250" t="s">
        <v>237</v>
      </c>
      <c r="D1250" t="s">
        <v>763</v>
      </c>
      <c r="E1250" s="31" t="s">
        <v>764</v>
      </c>
      <c r="F1250">
        <v>2007</v>
      </c>
      <c r="G1250" t="s">
        <v>759</v>
      </c>
      <c r="H1250">
        <v>26616</v>
      </c>
      <c r="I1250">
        <v>332360</v>
      </c>
      <c r="J1250" t="s">
        <v>235</v>
      </c>
      <c r="K1250" s="26" t="s">
        <v>458</v>
      </c>
      <c r="L1250" t="b">
        <v>1</v>
      </c>
      <c r="M1250" s="20" t="s">
        <v>1118</v>
      </c>
      <c r="N1250" s="26">
        <v>254</v>
      </c>
      <c r="O1250" t="s">
        <v>375</v>
      </c>
      <c r="P1250">
        <v>70.469166700000002</v>
      </c>
      <c r="Q1250">
        <v>-157.39944439999999</v>
      </c>
      <c r="S1250" t="s">
        <v>21</v>
      </c>
      <c r="T1250" s="40">
        <v>0.15</v>
      </c>
      <c r="U1250" s="40">
        <v>0.12</v>
      </c>
      <c r="V1250">
        <v>13.272600000000001</v>
      </c>
      <c r="W1250">
        <v>88.484000000000009</v>
      </c>
      <c r="X1250">
        <v>57</v>
      </c>
      <c r="Y1250">
        <v>70.727249999999998</v>
      </c>
      <c r="Z1250">
        <v>471.51499999999999</v>
      </c>
      <c r="AA1250">
        <v>41</v>
      </c>
      <c r="AI1250">
        <v>6.3019999999999996</v>
      </c>
      <c r="AJ1250">
        <v>2</v>
      </c>
      <c r="AK1250">
        <v>0.38300000000000001</v>
      </c>
      <c r="AL1250">
        <v>1</v>
      </c>
      <c r="AM1250">
        <v>28.803000000000001</v>
      </c>
      <c r="AN1250">
        <v>17</v>
      </c>
      <c r="AO1250" s="30">
        <v>1.0027499999999998</v>
      </c>
      <c r="AP1250" s="30">
        <v>6.6849999999999996</v>
      </c>
      <c r="AQ1250" s="30">
        <v>3</v>
      </c>
      <c r="AR1250">
        <v>85.002600000000001</v>
      </c>
      <c r="AS1250" s="20">
        <v>595.48700000000008</v>
      </c>
      <c r="AT1250">
        <v>118</v>
      </c>
      <c r="AU1250">
        <v>12</v>
      </c>
      <c r="AV1250" t="s">
        <v>1510</v>
      </c>
    </row>
    <row r="1251" spans="1:48" hidden="1" x14ac:dyDescent="0.25">
      <c r="A1251" t="s">
        <v>963</v>
      </c>
      <c r="B1251" t="s">
        <v>119</v>
      </c>
      <c r="C1251" t="s">
        <v>119</v>
      </c>
      <c r="D1251" t="s">
        <v>965</v>
      </c>
      <c r="E1251" s="31" t="s">
        <v>966</v>
      </c>
      <c r="F1251">
        <v>2007</v>
      </c>
      <c r="G1251" t="s">
        <v>964</v>
      </c>
      <c r="H1251" t="s">
        <v>582</v>
      </c>
      <c r="I1251">
        <v>331790</v>
      </c>
      <c r="J1251" t="s">
        <v>118</v>
      </c>
      <c r="K1251" s="26" t="s">
        <v>458</v>
      </c>
      <c r="L1251" t="b">
        <v>1</v>
      </c>
      <c r="M1251" s="20" t="s">
        <v>1116</v>
      </c>
      <c r="N1251" s="26">
        <v>420</v>
      </c>
      <c r="O1251" t="s">
        <v>375</v>
      </c>
      <c r="P1251">
        <v>66.359444400000001</v>
      </c>
      <c r="Q1251">
        <v>-147.39638890000001</v>
      </c>
      <c r="S1251" t="s">
        <v>21</v>
      </c>
      <c r="T1251" s="40">
        <v>0.5</v>
      </c>
      <c r="U1251" s="40">
        <v>0.14895833333333333</v>
      </c>
      <c r="V1251">
        <v>40.593999999999994</v>
      </c>
      <c r="W1251">
        <v>81.187999999999988</v>
      </c>
      <c r="X1251">
        <v>41</v>
      </c>
      <c r="Y1251">
        <v>32.805500000000002</v>
      </c>
      <c r="Z1251">
        <v>65.611000000000004</v>
      </c>
      <c r="AA1251">
        <v>9</v>
      </c>
      <c r="AI1251">
        <v>71.90100000000001</v>
      </c>
      <c r="AJ1251">
        <v>6</v>
      </c>
      <c r="AK1251">
        <v>9.261000000000001</v>
      </c>
      <c r="AL1251">
        <v>2</v>
      </c>
      <c r="AM1251">
        <v>0</v>
      </c>
      <c r="AN1251">
        <v>7</v>
      </c>
      <c r="AO1251" s="30">
        <v>40.581000000000003</v>
      </c>
      <c r="AP1251" s="30">
        <v>81.162000000000006</v>
      </c>
      <c r="AQ1251" s="30">
        <v>8</v>
      </c>
      <c r="AR1251">
        <v>113.98050000000001</v>
      </c>
      <c r="AS1251" s="20">
        <v>227.96100000000001</v>
      </c>
      <c r="AT1251">
        <v>65</v>
      </c>
      <c r="AU1251">
        <v>12</v>
      </c>
      <c r="AV1251" t="s">
        <v>1510</v>
      </c>
    </row>
    <row r="1252" spans="1:48" hidden="1" x14ac:dyDescent="0.25">
      <c r="A1252" t="s">
        <v>486</v>
      </c>
      <c r="B1252" t="s">
        <v>1166</v>
      </c>
      <c r="C1252" t="s">
        <v>120</v>
      </c>
      <c r="D1252" t="s">
        <v>490</v>
      </c>
      <c r="E1252" s="31" t="s">
        <v>491</v>
      </c>
      <c r="F1252">
        <v>2007</v>
      </c>
      <c r="G1252" t="s">
        <v>487</v>
      </c>
      <c r="H1252">
        <v>1651</v>
      </c>
      <c r="I1252">
        <v>331800</v>
      </c>
      <c r="J1252" t="s">
        <v>488</v>
      </c>
      <c r="K1252" s="26" t="s">
        <v>374</v>
      </c>
      <c r="L1252" t="b">
        <v>1</v>
      </c>
      <c r="M1252" s="20" t="s">
        <v>1116</v>
      </c>
      <c r="N1252" s="26">
        <v>43</v>
      </c>
      <c r="O1252" t="s">
        <v>489</v>
      </c>
      <c r="P1252">
        <v>60.792222199999998</v>
      </c>
      <c r="Q1252">
        <v>-161.75583330000001</v>
      </c>
      <c r="S1252" t="s">
        <v>21</v>
      </c>
      <c r="T1252" s="40">
        <v>0.39718333333333339</v>
      </c>
      <c r="U1252" s="40">
        <v>0.1692916666666667</v>
      </c>
      <c r="V1252">
        <v>3988.8232476000003</v>
      </c>
      <c r="W1252">
        <v>10042.776</v>
      </c>
      <c r="X1252">
        <v>1596</v>
      </c>
      <c r="Y1252">
        <v>9893.6998050833354</v>
      </c>
      <c r="Z1252">
        <v>24909.655000000002</v>
      </c>
      <c r="AA1252">
        <v>1153</v>
      </c>
      <c r="AI1252">
        <v>1045.0329999999999</v>
      </c>
      <c r="AJ1252">
        <v>17</v>
      </c>
      <c r="AK1252">
        <v>3485.9470000000001</v>
      </c>
      <c r="AL1252">
        <v>48</v>
      </c>
      <c r="AM1252">
        <v>0</v>
      </c>
      <c r="AN1252">
        <v>0</v>
      </c>
      <c r="AO1252" s="30">
        <v>1799.6297396666666</v>
      </c>
      <c r="AP1252" s="30">
        <v>4530.9799999999996</v>
      </c>
      <c r="AQ1252" s="30">
        <v>65</v>
      </c>
      <c r="AR1252">
        <v>15682.152792350003</v>
      </c>
      <c r="AS1252" s="20">
        <v>39483.411</v>
      </c>
      <c r="AT1252">
        <v>2796</v>
      </c>
      <c r="AU1252">
        <v>12</v>
      </c>
      <c r="AV1252" t="s">
        <v>1510</v>
      </c>
    </row>
    <row r="1253" spans="1:48" hidden="1" x14ac:dyDescent="0.25">
      <c r="A1253" t="s">
        <v>383</v>
      </c>
      <c r="B1253" t="s">
        <v>1133</v>
      </c>
      <c r="C1253" t="s">
        <v>32</v>
      </c>
      <c r="D1253" t="s">
        <v>384</v>
      </c>
      <c r="E1253" s="31" t="s">
        <v>385</v>
      </c>
      <c r="F1253">
        <v>2007</v>
      </c>
      <c r="G1253" t="s">
        <v>380</v>
      </c>
      <c r="H1253">
        <v>219</v>
      </c>
      <c r="I1253">
        <v>331060</v>
      </c>
      <c r="J1253" t="s">
        <v>30</v>
      </c>
      <c r="K1253" s="26" t="s">
        <v>374</v>
      </c>
      <c r="L1253" t="b">
        <v>1</v>
      </c>
      <c r="M1253" s="20" t="s">
        <v>1116</v>
      </c>
      <c r="N1253" s="26">
        <v>2</v>
      </c>
      <c r="O1253" t="s">
        <v>375</v>
      </c>
      <c r="P1253">
        <v>66.918888899999999</v>
      </c>
      <c r="Q1253">
        <v>-151.51611109999999</v>
      </c>
      <c r="S1253" t="s">
        <v>21</v>
      </c>
      <c r="T1253" s="40">
        <v>0.61078333333333334</v>
      </c>
      <c r="U1253" s="40">
        <v>0.25128333333333336</v>
      </c>
      <c r="V1253">
        <v>101.93790598333335</v>
      </c>
      <c r="W1253">
        <v>166.89700000000002</v>
      </c>
      <c r="X1253">
        <v>34</v>
      </c>
      <c r="Y1253">
        <v>52.991562000000002</v>
      </c>
      <c r="Z1253">
        <v>86.76</v>
      </c>
      <c r="AA1253">
        <v>14</v>
      </c>
      <c r="AI1253">
        <v>35.81600000000001</v>
      </c>
      <c r="AJ1253">
        <v>5</v>
      </c>
      <c r="AK1253">
        <v>238.09200000000001</v>
      </c>
      <c r="AL1253">
        <v>11</v>
      </c>
      <c r="AM1253">
        <v>0</v>
      </c>
      <c r="AN1253">
        <v>0</v>
      </c>
      <c r="AO1253" s="30">
        <v>167.29844126666669</v>
      </c>
      <c r="AP1253" s="30">
        <v>273.90800000000002</v>
      </c>
      <c r="AQ1253" s="30">
        <v>16</v>
      </c>
      <c r="AR1253">
        <v>322.22790925000004</v>
      </c>
      <c r="AS1253" s="20">
        <v>527.56499999999994</v>
      </c>
      <c r="AT1253">
        <v>64</v>
      </c>
      <c r="AU1253">
        <v>12</v>
      </c>
      <c r="AV1253" t="s">
        <v>1510</v>
      </c>
    </row>
    <row r="1254" spans="1:48" hidden="1" x14ac:dyDescent="0.25">
      <c r="A1254" t="s">
        <v>572</v>
      </c>
      <c r="B1254" t="s">
        <v>54</v>
      </c>
      <c r="C1254" t="s">
        <v>54</v>
      </c>
      <c r="D1254" t="s">
        <v>573</v>
      </c>
      <c r="E1254" s="31" t="s">
        <v>574</v>
      </c>
      <c r="F1254">
        <v>2007</v>
      </c>
      <c r="G1254" t="s">
        <v>563</v>
      </c>
      <c r="H1254">
        <v>221</v>
      </c>
      <c r="I1254">
        <v>331270</v>
      </c>
      <c r="J1254" t="s">
        <v>50</v>
      </c>
      <c r="K1254" s="26" t="s">
        <v>458</v>
      </c>
      <c r="L1254" t="b">
        <v>1</v>
      </c>
      <c r="M1254" s="20" t="s">
        <v>1119</v>
      </c>
      <c r="N1254" s="26">
        <v>169</v>
      </c>
      <c r="O1254" t="s">
        <v>375</v>
      </c>
      <c r="P1254">
        <v>65.334722200000002</v>
      </c>
      <c r="Q1254">
        <v>-166.4891667</v>
      </c>
      <c r="S1254" t="s">
        <v>21</v>
      </c>
      <c r="T1254" s="40">
        <v>0.44342500000000012</v>
      </c>
      <c r="U1254" s="40">
        <v>0.18886666666666665</v>
      </c>
      <c r="V1254">
        <v>172.03160642500004</v>
      </c>
      <c r="W1254">
        <v>387.96099999999996</v>
      </c>
      <c r="X1254">
        <v>102</v>
      </c>
      <c r="Y1254">
        <v>133.00532875000005</v>
      </c>
      <c r="Z1254">
        <v>299.95</v>
      </c>
      <c r="AA1254">
        <v>9</v>
      </c>
      <c r="AI1254">
        <v>198.25999999999993</v>
      </c>
      <c r="AJ1254">
        <v>13</v>
      </c>
      <c r="AK1254">
        <v>8.0240000000000009</v>
      </c>
      <c r="AL1254">
        <v>2</v>
      </c>
      <c r="AM1254">
        <v>0</v>
      </c>
      <c r="AN1254">
        <v>0</v>
      </c>
      <c r="AO1254" s="30">
        <v>91.471482699999996</v>
      </c>
      <c r="AP1254" s="30">
        <v>206.28399999999993</v>
      </c>
      <c r="AQ1254" s="30">
        <v>15</v>
      </c>
      <c r="AR1254">
        <v>396.50841787500008</v>
      </c>
      <c r="AS1254" s="20">
        <v>894.19500000000005</v>
      </c>
      <c r="AT1254">
        <v>123</v>
      </c>
      <c r="AU1254">
        <v>9</v>
      </c>
      <c r="AV1254" t="s">
        <v>1510</v>
      </c>
    </row>
    <row r="1255" spans="1:48" hidden="1" x14ac:dyDescent="0.25">
      <c r="A1255" t="s">
        <v>971</v>
      </c>
      <c r="B1255" t="s">
        <v>122</v>
      </c>
      <c r="C1255" t="s">
        <v>122</v>
      </c>
      <c r="D1255" t="s">
        <v>973</v>
      </c>
      <c r="E1255" s="31" t="s">
        <v>974</v>
      </c>
      <c r="F1255">
        <v>2007</v>
      </c>
      <c r="G1255" t="s">
        <v>972</v>
      </c>
      <c r="H1255" t="s">
        <v>582</v>
      </c>
      <c r="I1255">
        <v>331820</v>
      </c>
      <c r="J1255" t="s">
        <v>121</v>
      </c>
      <c r="K1255" s="26" t="s">
        <v>458</v>
      </c>
      <c r="L1255" t="b">
        <v>1</v>
      </c>
      <c r="M1255" s="20" t="s">
        <v>1118</v>
      </c>
      <c r="N1255" s="26">
        <v>432</v>
      </c>
      <c r="O1255" t="s">
        <v>375</v>
      </c>
      <c r="P1255">
        <v>65.979722199999998</v>
      </c>
      <c r="Q1255">
        <v>-161.12305559999999</v>
      </c>
      <c r="S1255" t="s">
        <v>21</v>
      </c>
      <c r="T1255" s="40">
        <v>0.40360000000000001</v>
      </c>
      <c r="U1255" s="40">
        <v>0.15118333333333334</v>
      </c>
      <c r="V1255">
        <v>182.10633800000002</v>
      </c>
      <c r="W1255">
        <v>451.20500000000004</v>
      </c>
      <c r="X1255">
        <v>84</v>
      </c>
      <c r="Y1255">
        <v>281.44561679999998</v>
      </c>
      <c r="Z1255">
        <v>697.33799999999997</v>
      </c>
      <c r="AA1255">
        <v>16</v>
      </c>
      <c r="AI1255">
        <v>82.122000000000014</v>
      </c>
      <c r="AJ1255">
        <v>6</v>
      </c>
      <c r="AK1255">
        <v>0</v>
      </c>
      <c r="AL1255">
        <v>0</v>
      </c>
      <c r="AM1255">
        <v>8.5710000000000015</v>
      </c>
      <c r="AN1255">
        <v>3</v>
      </c>
      <c r="AO1255" s="30">
        <v>33.144439200000008</v>
      </c>
      <c r="AP1255" s="30">
        <v>82.122000000000014</v>
      </c>
      <c r="AQ1255" s="30">
        <v>6</v>
      </c>
      <c r="AR1255">
        <v>496.69639400000005</v>
      </c>
      <c r="AS1255" s="20">
        <v>1239.2360000000001</v>
      </c>
      <c r="AT1255">
        <v>109</v>
      </c>
      <c r="AU1255">
        <v>12</v>
      </c>
      <c r="AV1255" t="s">
        <v>1510</v>
      </c>
    </row>
    <row r="1256" spans="1:48" hidden="1" x14ac:dyDescent="0.25">
      <c r="A1256" t="s">
        <v>851</v>
      </c>
      <c r="B1256" t="s">
        <v>155</v>
      </c>
      <c r="C1256" t="s">
        <v>155</v>
      </c>
      <c r="D1256" t="s">
        <v>854</v>
      </c>
      <c r="E1256" s="31" t="s">
        <v>855</v>
      </c>
      <c r="F1256">
        <v>2007</v>
      </c>
      <c r="G1256" t="s">
        <v>852</v>
      </c>
      <c r="H1256">
        <v>6111</v>
      </c>
      <c r="I1256">
        <v>331830</v>
      </c>
      <c r="J1256" t="s">
        <v>853</v>
      </c>
      <c r="K1256" s="26" t="s">
        <v>374</v>
      </c>
      <c r="L1256" t="b">
        <v>1</v>
      </c>
      <c r="M1256" s="20" t="s">
        <v>1116</v>
      </c>
      <c r="N1256" s="26">
        <v>341</v>
      </c>
      <c r="O1256" t="s">
        <v>489</v>
      </c>
      <c r="P1256">
        <v>65.572500000000005</v>
      </c>
      <c r="Q1256">
        <v>-144.80305559999999</v>
      </c>
      <c r="S1256" t="s">
        <v>21</v>
      </c>
      <c r="T1256" s="40">
        <v>0.50889999999999991</v>
      </c>
      <c r="U1256" s="40">
        <v>0.17543333333333336</v>
      </c>
      <c r="V1256">
        <v>115.21801339999999</v>
      </c>
      <c r="W1256">
        <v>226.40600000000003</v>
      </c>
      <c r="X1256">
        <v>130</v>
      </c>
      <c r="Y1256">
        <v>31.825079299999992</v>
      </c>
      <c r="Z1256">
        <v>62.536999999999992</v>
      </c>
      <c r="AA1256">
        <v>10</v>
      </c>
      <c r="AI1256">
        <v>4.8120000000000003</v>
      </c>
      <c r="AJ1256">
        <v>1</v>
      </c>
      <c r="AK1256">
        <v>128.804</v>
      </c>
      <c r="AL1256">
        <v>7</v>
      </c>
      <c r="AM1256">
        <v>0</v>
      </c>
      <c r="AN1256">
        <v>0</v>
      </c>
      <c r="AO1256" s="30">
        <v>67.9971824</v>
      </c>
      <c r="AP1256" s="30">
        <v>133.61600000000001</v>
      </c>
      <c r="AQ1256" s="30">
        <v>8</v>
      </c>
      <c r="AR1256">
        <v>215.04027509999997</v>
      </c>
      <c r="AS1256" s="20">
        <v>422.55900000000003</v>
      </c>
      <c r="AT1256">
        <v>148</v>
      </c>
      <c r="AU1256">
        <v>12</v>
      </c>
      <c r="AV1256" t="s">
        <v>1510</v>
      </c>
    </row>
    <row r="1257" spans="1:48" hidden="1" x14ac:dyDescent="0.25">
      <c r="A1257" t="s">
        <v>901</v>
      </c>
      <c r="B1257" t="s">
        <v>224</v>
      </c>
      <c r="C1257" t="s">
        <v>224</v>
      </c>
      <c r="D1257" t="s">
        <v>903</v>
      </c>
      <c r="E1257" s="31" t="s">
        <v>904</v>
      </c>
      <c r="F1257">
        <v>2007</v>
      </c>
      <c r="G1257" t="s">
        <v>902</v>
      </c>
      <c r="H1257">
        <v>3422</v>
      </c>
      <c r="I1257">
        <v>332310</v>
      </c>
      <c r="J1257" t="s">
        <v>223</v>
      </c>
      <c r="K1257" s="26" t="s">
        <v>458</v>
      </c>
      <c r="L1257" t="b">
        <v>1</v>
      </c>
      <c r="M1257" s="20" t="s">
        <v>1116</v>
      </c>
      <c r="N1257" s="26">
        <v>365</v>
      </c>
      <c r="O1257" t="s">
        <v>375</v>
      </c>
      <c r="P1257">
        <v>60.16</v>
      </c>
      <c r="Q1257">
        <v>-164.2658333</v>
      </c>
      <c r="S1257" t="s">
        <v>21</v>
      </c>
      <c r="T1257" s="40">
        <v>0.52583333333333326</v>
      </c>
      <c r="U1257" s="40">
        <v>0.21612499999999998</v>
      </c>
      <c r="V1257">
        <v>205.18647666666666</v>
      </c>
      <c r="W1257">
        <v>390.21200000000005</v>
      </c>
      <c r="X1257">
        <v>90</v>
      </c>
      <c r="Y1257">
        <v>54.128757499999992</v>
      </c>
      <c r="Z1257">
        <v>102.93899999999999</v>
      </c>
      <c r="AA1257">
        <v>8</v>
      </c>
      <c r="AI1257">
        <v>56.44</v>
      </c>
      <c r="AJ1257">
        <v>14</v>
      </c>
      <c r="AK1257">
        <v>145.89500000000001</v>
      </c>
      <c r="AL1257">
        <v>22</v>
      </c>
      <c r="AM1257">
        <v>30.535000000000004</v>
      </c>
      <c r="AN1257">
        <v>16</v>
      </c>
      <c r="AO1257" s="30">
        <v>106.3944875</v>
      </c>
      <c r="AP1257" s="30">
        <v>202.33500000000001</v>
      </c>
      <c r="AQ1257" s="30">
        <v>36</v>
      </c>
      <c r="AR1257">
        <v>365.70972166666661</v>
      </c>
      <c r="AS1257" s="20">
        <v>726.02100000000007</v>
      </c>
      <c r="AT1257">
        <v>150</v>
      </c>
      <c r="AU1257">
        <v>12</v>
      </c>
      <c r="AV1257" t="s">
        <v>1510</v>
      </c>
    </row>
    <row r="1258" spans="1:48" hidden="1" x14ac:dyDescent="0.25">
      <c r="A1258" t="s">
        <v>1055</v>
      </c>
      <c r="B1258" t="s">
        <v>126</v>
      </c>
      <c r="C1258" t="s">
        <v>126</v>
      </c>
      <c r="D1258" t="s">
        <v>1057</v>
      </c>
      <c r="E1258" s="31" t="s">
        <v>1058</v>
      </c>
      <c r="F1258">
        <v>2007</v>
      </c>
      <c r="G1258" t="s">
        <v>1056</v>
      </c>
      <c r="H1258" t="s">
        <v>582</v>
      </c>
      <c r="I1258">
        <v>331850</v>
      </c>
      <c r="J1258" t="s">
        <v>125</v>
      </c>
      <c r="K1258" s="26" t="s">
        <v>458</v>
      </c>
      <c r="L1258" t="b">
        <v>1</v>
      </c>
      <c r="M1258" s="20" t="s">
        <v>1116</v>
      </c>
      <c r="N1258" s="26">
        <v>686</v>
      </c>
      <c r="O1258" t="s">
        <v>375</v>
      </c>
      <c r="P1258">
        <v>60.063333299999996</v>
      </c>
      <c r="Q1258">
        <v>-148.01138889999999</v>
      </c>
      <c r="S1258" t="s">
        <v>21</v>
      </c>
      <c r="T1258" s="40">
        <v>0.43499999999999989</v>
      </c>
      <c r="U1258" s="40">
        <v>0.17948333333333336</v>
      </c>
      <c r="V1258">
        <v>46.051709999999979</v>
      </c>
      <c r="W1258">
        <v>105.86599999999999</v>
      </c>
      <c r="X1258">
        <v>25</v>
      </c>
      <c r="Y1258">
        <v>38.530559999999994</v>
      </c>
      <c r="Z1258">
        <v>88.576000000000008</v>
      </c>
      <c r="AA1258">
        <v>11</v>
      </c>
      <c r="AI1258">
        <v>29.806000000000001</v>
      </c>
      <c r="AJ1258">
        <v>9</v>
      </c>
      <c r="AK1258">
        <v>8.5540000000000003</v>
      </c>
      <c r="AL1258">
        <v>3</v>
      </c>
      <c r="AM1258">
        <v>0.11999999999999998</v>
      </c>
      <c r="AN1258">
        <v>1</v>
      </c>
      <c r="AO1258" s="30">
        <v>16.686599999999995</v>
      </c>
      <c r="AP1258" s="30">
        <v>38.36</v>
      </c>
      <c r="AQ1258" s="30">
        <v>12</v>
      </c>
      <c r="AR1258">
        <v>101.26886999999996</v>
      </c>
      <c r="AS1258" s="20">
        <v>232.92199999999997</v>
      </c>
      <c r="AT1258">
        <v>46</v>
      </c>
      <c r="AU1258">
        <v>12</v>
      </c>
      <c r="AV1258" t="s">
        <v>1510</v>
      </c>
    </row>
    <row r="1259" spans="1:48" hidden="1" x14ac:dyDescent="0.25">
      <c r="A1259" t="s">
        <v>575</v>
      </c>
      <c r="B1259" t="s">
        <v>55</v>
      </c>
      <c r="C1259" t="s">
        <v>55</v>
      </c>
      <c r="D1259" t="s">
        <v>576</v>
      </c>
      <c r="E1259" s="31" t="s">
        <v>577</v>
      </c>
      <c r="F1259">
        <v>2007</v>
      </c>
      <c r="G1259" t="s">
        <v>563</v>
      </c>
      <c r="H1259">
        <v>221</v>
      </c>
      <c r="I1259">
        <v>331280</v>
      </c>
      <c r="J1259" t="s">
        <v>50</v>
      </c>
      <c r="K1259" s="26" t="s">
        <v>458</v>
      </c>
      <c r="L1259" t="b">
        <v>1</v>
      </c>
      <c r="M1259" s="20" t="s">
        <v>1119</v>
      </c>
      <c r="N1259" s="26">
        <v>169</v>
      </c>
      <c r="O1259" t="s">
        <v>375</v>
      </c>
      <c r="P1259">
        <v>61.527777800000003</v>
      </c>
      <c r="Q1259">
        <v>-165.5863889</v>
      </c>
      <c r="S1259" t="s">
        <v>21</v>
      </c>
      <c r="T1259" s="40">
        <v>0.45945000000000008</v>
      </c>
      <c r="U1259" s="40">
        <v>0.18495833333333334</v>
      </c>
      <c r="V1259">
        <v>430.58045925000005</v>
      </c>
      <c r="W1259">
        <v>937.16499999999996</v>
      </c>
      <c r="X1259">
        <v>215</v>
      </c>
      <c r="Y1259">
        <v>406.53606240000005</v>
      </c>
      <c r="Z1259">
        <v>884.83199999999999</v>
      </c>
      <c r="AA1259">
        <v>15</v>
      </c>
      <c r="AI1259">
        <v>339.37</v>
      </c>
      <c r="AJ1259">
        <v>13</v>
      </c>
      <c r="AK1259">
        <v>38.195999999999998</v>
      </c>
      <c r="AL1259">
        <v>7</v>
      </c>
      <c r="AM1259">
        <v>0</v>
      </c>
      <c r="AN1259">
        <v>0</v>
      </c>
      <c r="AO1259" s="30">
        <v>173.47269870000005</v>
      </c>
      <c r="AP1259" s="30">
        <v>377.56600000000003</v>
      </c>
      <c r="AQ1259" s="30">
        <v>20</v>
      </c>
      <c r="AR1259">
        <v>1010.5892203500002</v>
      </c>
      <c r="AS1259" s="20">
        <v>2199.5630000000001</v>
      </c>
      <c r="AT1259">
        <v>248</v>
      </c>
      <c r="AU1259">
        <v>3</v>
      </c>
      <c r="AV1259" t="s">
        <v>1510</v>
      </c>
    </row>
    <row r="1260" spans="1:48" hidden="1" x14ac:dyDescent="0.25">
      <c r="A1260" t="s">
        <v>817</v>
      </c>
      <c r="B1260" t="s">
        <v>128</v>
      </c>
      <c r="C1260" t="s">
        <v>128</v>
      </c>
      <c r="D1260" t="s">
        <v>819</v>
      </c>
      <c r="E1260" s="31" t="s">
        <v>820</v>
      </c>
      <c r="F1260">
        <v>2007</v>
      </c>
      <c r="G1260" t="s">
        <v>818</v>
      </c>
      <c r="H1260">
        <v>3421</v>
      </c>
      <c r="I1260">
        <v>331860</v>
      </c>
      <c r="J1260" t="s">
        <v>127</v>
      </c>
      <c r="K1260" s="26" t="s">
        <v>458</v>
      </c>
      <c r="L1260" t="b">
        <v>1</v>
      </c>
      <c r="M1260" s="20" t="s">
        <v>1116</v>
      </c>
      <c r="N1260" s="26">
        <v>297</v>
      </c>
      <c r="O1260" t="s">
        <v>375</v>
      </c>
      <c r="P1260">
        <v>56.295277800000001</v>
      </c>
      <c r="Q1260">
        <v>-158.40222220000001</v>
      </c>
      <c r="S1260" t="s">
        <v>21</v>
      </c>
      <c r="T1260" s="40">
        <v>0.48883333333333329</v>
      </c>
      <c r="U1260" s="40">
        <v>0.18462499999999996</v>
      </c>
      <c r="V1260">
        <v>98.017926999999972</v>
      </c>
      <c r="W1260">
        <v>200.51399999999995</v>
      </c>
      <c r="X1260">
        <v>55</v>
      </c>
      <c r="Y1260">
        <v>75.880131833333323</v>
      </c>
      <c r="Z1260">
        <v>155.227</v>
      </c>
      <c r="AA1260">
        <v>22</v>
      </c>
      <c r="AI1260">
        <v>125.17399999999999</v>
      </c>
      <c r="AJ1260">
        <v>11</v>
      </c>
      <c r="AK1260">
        <v>11.306000000000001</v>
      </c>
      <c r="AL1260">
        <v>1</v>
      </c>
      <c r="AM1260">
        <v>4.1289999999999996</v>
      </c>
      <c r="AN1260">
        <v>0</v>
      </c>
      <c r="AO1260" s="30">
        <v>66.715973333333324</v>
      </c>
      <c r="AP1260" s="30">
        <v>136.47999999999999</v>
      </c>
      <c r="AQ1260" s="30">
        <v>12</v>
      </c>
      <c r="AR1260">
        <v>240.61403216666662</v>
      </c>
      <c r="AS1260" s="20">
        <v>496.34999999999997</v>
      </c>
      <c r="AT1260">
        <v>89</v>
      </c>
      <c r="AU1260">
        <v>6</v>
      </c>
      <c r="AV1260" t="s">
        <v>1510</v>
      </c>
    </row>
    <row r="1261" spans="1:48" hidden="1" x14ac:dyDescent="0.25">
      <c r="A1261" t="s">
        <v>1011</v>
      </c>
      <c r="B1261" t="s">
        <v>130</v>
      </c>
      <c r="C1261" t="s">
        <v>130</v>
      </c>
      <c r="D1261" t="s">
        <v>1013</v>
      </c>
      <c r="E1261" s="31" t="s">
        <v>1014</v>
      </c>
      <c r="F1261">
        <v>2007</v>
      </c>
      <c r="G1261" t="s">
        <v>1012</v>
      </c>
      <c r="H1261" t="s">
        <v>582</v>
      </c>
      <c r="I1261">
        <v>331870</v>
      </c>
      <c r="J1261" t="s">
        <v>129</v>
      </c>
      <c r="K1261" s="26" t="s">
        <v>458</v>
      </c>
      <c r="L1261" t="b">
        <v>1</v>
      </c>
      <c r="M1261" s="20" t="s">
        <v>1116</v>
      </c>
      <c r="N1261" s="26">
        <v>658</v>
      </c>
      <c r="O1261" t="s">
        <v>375</v>
      </c>
      <c r="P1261">
        <v>56.308439300000003</v>
      </c>
      <c r="Q1261">
        <v>-158.53023909999999</v>
      </c>
      <c r="S1261" t="s">
        <v>21</v>
      </c>
      <c r="T1261" s="40">
        <v>0.35250000000000004</v>
      </c>
      <c r="U1261" s="40">
        <v>0.12636666666666668</v>
      </c>
      <c r="V1261">
        <v>89.060535000000002</v>
      </c>
      <c r="W1261">
        <v>252.654</v>
      </c>
      <c r="X1261">
        <v>65</v>
      </c>
      <c r="Y1261">
        <v>51.1022775</v>
      </c>
      <c r="Z1261">
        <v>144.97099999999998</v>
      </c>
      <c r="AA1261">
        <v>9</v>
      </c>
      <c r="AI1261">
        <v>83.740999999999985</v>
      </c>
      <c r="AJ1261">
        <v>11</v>
      </c>
      <c r="AK1261">
        <v>12.033000000000001</v>
      </c>
      <c r="AL1261">
        <v>1</v>
      </c>
      <c r="AM1261">
        <v>0</v>
      </c>
      <c r="AN1261">
        <v>0</v>
      </c>
      <c r="AO1261" s="30">
        <v>33.760334999999998</v>
      </c>
      <c r="AP1261" s="30">
        <v>95.773999999999987</v>
      </c>
      <c r="AQ1261" s="30">
        <v>12</v>
      </c>
      <c r="AR1261">
        <v>173.9231475</v>
      </c>
      <c r="AS1261" s="20">
        <v>493.39900000000006</v>
      </c>
      <c r="AT1261">
        <v>86</v>
      </c>
      <c r="AU1261">
        <v>12</v>
      </c>
      <c r="AV1261" t="s">
        <v>1510</v>
      </c>
    </row>
    <row r="1262" spans="1:48" hidden="1" x14ac:dyDescent="0.25">
      <c r="A1262" t="s">
        <v>975</v>
      </c>
      <c r="B1262" t="s">
        <v>132</v>
      </c>
      <c r="C1262" t="s">
        <v>132</v>
      </c>
      <c r="D1262" t="s">
        <v>977</v>
      </c>
      <c r="E1262" s="31" t="s">
        <v>978</v>
      </c>
      <c r="F1262">
        <v>2007</v>
      </c>
      <c r="G1262" t="s">
        <v>976</v>
      </c>
      <c r="H1262" t="s">
        <v>582</v>
      </c>
      <c r="I1262">
        <v>331880</v>
      </c>
      <c r="J1262" t="s">
        <v>131</v>
      </c>
      <c r="K1262" s="26" t="s">
        <v>458</v>
      </c>
      <c r="L1262" t="b">
        <v>1</v>
      </c>
      <c r="M1262" s="20" t="s">
        <v>1116</v>
      </c>
      <c r="N1262" s="26">
        <v>437</v>
      </c>
      <c r="O1262" t="s">
        <v>375</v>
      </c>
      <c r="P1262">
        <v>56.255555600000001</v>
      </c>
      <c r="Q1262">
        <v>-158.76249999999999</v>
      </c>
      <c r="S1262" t="s">
        <v>21</v>
      </c>
      <c r="T1262" s="40">
        <v>0.58160000000000001</v>
      </c>
      <c r="U1262" s="40">
        <v>0.20448333333333332</v>
      </c>
      <c r="V1262">
        <v>95.138709599999999</v>
      </c>
      <c r="W1262">
        <v>163.58099999999999</v>
      </c>
      <c r="X1262">
        <v>42</v>
      </c>
      <c r="Y1262">
        <v>27.923779199999995</v>
      </c>
      <c r="Z1262">
        <v>48.011999999999993</v>
      </c>
      <c r="AA1262">
        <v>9</v>
      </c>
      <c r="AI1262">
        <v>36.440999999999995</v>
      </c>
      <c r="AJ1262">
        <v>6</v>
      </c>
      <c r="AK1262">
        <v>0</v>
      </c>
      <c r="AL1262">
        <v>0</v>
      </c>
      <c r="AM1262">
        <v>2.1999999999999999E-2</v>
      </c>
      <c r="AN1262">
        <v>3</v>
      </c>
      <c r="AO1262" s="30">
        <v>21.194085599999998</v>
      </c>
      <c r="AP1262" s="30">
        <v>36.440999999999995</v>
      </c>
      <c r="AQ1262" s="30">
        <v>6</v>
      </c>
      <c r="AR1262">
        <v>144.25657439999998</v>
      </c>
      <c r="AS1262" s="20">
        <v>248.05600000000004</v>
      </c>
      <c r="AT1262">
        <v>60</v>
      </c>
      <c r="AU1262">
        <v>12</v>
      </c>
      <c r="AV1262" t="s">
        <v>1510</v>
      </c>
    </row>
    <row r="1263" spans="1:48" hidden="1" x14ac:dyDescent="0.25">
      <c r="A1263" t="s">
        <v>746</v>
      </c>
      <c r="B1263" t="s">
        <v>173</v>
      </c>
      <c r="C1263" t="s">
        <v>173</v>
      </c>
      <c r="D1263" t="s">
        <v>399</v>
      </c>
      <c r="E1263" s="31" t="s">
        <v>400</v>
      </c>
      <c r="F1263">
        <v>2007</v>
      </c>
      <c r="G1263" t="s">
        <v>743</v>
      </c>
      <c r="H1263">
        <v>18963</v>
      </c>
      <c r="I1263">
        <v>332660</v>
      </c>
      <c r="J1263" t="s">
        <v>171</v>
      </c>
      <c r="K1263" s="26" t="s">
        <v>458</v>
      </c>
      <c r="L1263" t="b">
        <v>1</v>
      </c>
      <c r="M1263" s="20" t="s">
        <v>1119</v>
      </c>
      <c r="N1263" s="26">
        <v>240</v>
      </c>
      <c r="O1263" t="s">
        <v>375</v>
      </c>
      <c r="P1263">
        <v>59.399701999999998</v>
      </c>
      <c r="Q1263">
        <v>-135.89640890000001</v>
      </c>
      <c r="S1263" t="s">
        <v>21</v>
      </c>
      <c r="T1263" s="40">
        <v>0.4237583333333334</v>
      </c>
      <c r="U1263" s="40">
        <v>0.133575</v>
      </c>
      <c r="V1263">
        <v>264.42859006666674</v>
      </c>
      <c r="W1263">
        <v>624.00800000000004</v>
      </c>
      <c r="X1263">
        <v>281</v>
      </c>
      <c r="Y1263">
        <v>261.29404967500011</v>
      </c>
      <c r="Z1263">
        <v>616.6110000000001</v>
      </c>
      <c r="AA1263">
        <v>42</v>
      </c>
      <c r="AI1263">
        <v>2.9799999999999995</v>
      </c>
      <c r="AJ1263">
        <v>2</v>
      </c>
      <c r="AK1263">
        <v>6.9079999999999995</v>
      </c>
      <c r="AL1263">
        <v>7</v>
      </c>
      <c r="AM1263">
        <v>0</v>
      </c>
      <c r="AN1263">
        <v>0</v>
      </c>
      <c r="AO1263" s="30">
        <v>4.1901223999999999</v>
      </c>
      <c r="AP1263" s="30">
        <v>9.8879999999999981</v>
      </c>
      <c r="AQ1263" s="30">
        <v>9</v>
      </c>
      <c r="AR1263">
        <v>529.91276214166692</v>
      </c>
      <c r="AS1263" s="20">
        <v>1250.5070000000001</v>
      </c>
      <c r="AT1263">
        <v>329</v>
      </c>
      <c r="AU1263">
        <v>12</v>
      </c>
      <c r="AV1263" t="s">
        <v>1510</v>
      </c>
    </row>
    <row r="1264" spans="1:48" hidden="1" x14ac:dyDescent="0.25">
      <c r="A1264" t="s">
        <v>386</v>
      </c>
      <c r="B1264" t="s">
        <v>33</v>
      </c>
      <c r="C1264" t="s">
        <v>33</v>
      </c>
      <c r="D1264" t="s">
        <v>387</v>
      </c>
      <c r="E1264" s="31" t="s">
        <v>388</v>
      </c>
      <c r="F1264">
        <v>2007</v>
      </c>
      <c r="G1264" t="s">
        <v>380</v>
      </c>
      <c r="H1264">
        <v>219</v>
      </c>
      <c r="I1264">
        <v>331070</v>
      </c>
      <c r="J1264" t="s">
        <v>30</v>
      </c>
      <c r="K1264" s="26" t="s">
        <v>374</v>
      </c>
      <c r="L1264" t="b">
        <v>1</v>
      </c>
      <c r="M1264" s="20" t="s">
        <v>1116</v>
      </c>
      <c r="N1264" s="26">
        <v>2</v>
      </c>
      <c r="O1264" t="s">
        <v>375</v>
      </c>
      <c r="P1264">
        <v>62.571782800000001</v>
      </c>
      <c r="Q1264">
        <v>-144.6541704</v>
      </c>
      <c r="S1264" t="s">
        <v>21</v>
      </c>
      <c r="T1264" s="40">
        <v>0.51296666666666646</v>
      </c>
      <c r="U1264" s="40">
        <v>0.19584999999999997</v>
      </c>
      <c r="V1264">
        <v>74.189343066666623</v>
      </c>
      <c r="W1264">
        <v>144.62799999999999</v>
      </c>
      <c r="X1264">
        <v>44</v>
      </c>
      <c r="Y1264">
        <v>52.982788099999979</v>
      </c>
      <c r="Z1264">
        <v>103.28700000000001</v>
      </c>
      <c r="AA1264">
        <v>16</v>
      </c>
      <c r="AI1264">
        <v>27.610999999999997</v>
      </c>
      <c r="AJ1264">
        <v>2</v>
      </c>
      <c r="AK1264">
        <v>20.636000000000003</v>
      </c>
      <c r="AL1264">
        <v>1</v>
      </c>
      <c r="AM1264">
        <v>0</v>
      </c>
      <c r="AN1264">
        <v>0</v>
      </c>
      <c r="AO1264" s="30">
        <v>24.749102766666656</v>
      </c>
      <c r="AP1264" s="30">
        <v>48.247</v>
      </c>
      <c r="AQ1264" s="30">
        <v>3</v>
      </c>
      <c r="AR1264">
        <v>151.92123393333327</v>
      </c>
      <c r="AS1264" s="20">
        <v>296.16199999999998</v>
      </c>
      <c r="AT1264">
        <v>63</v>
      </c>
      <c r="AU1264">
        <v>12</v>
      </c>
      <c r="AV1264" t="s">
        <v>1510</v>
      </c>
    </row>
    <row r="1265" spans="1:48" hidden="1" x14ac:dyDescent="0.25">
      <c r="A1265" t="s">
        <v>905</v>
      </c>
      <c r="B1265" t="s">
        <v>134</v>
      </c>
      <c r="C1265" t="s">
        <v>134</v>
      </c>
      <c r="D1265" t="s">
        <v>907</v>
      </c>
      <c r="E1265" s="31" t="s">
        <v>908</v>
      </c>
      <c r="F1265">
        <v>2007</v>
      </c>
      <c r="G1265" t="s">
        <v>906</v>
      </c>
      <c r="H1265">
        <v>3465</v>
      </c>
      <c r="I1265">
        <v>331890</v>
      </c>
      <c r="J1265" t="s">
        <v>133</v>
      </c>
      <c r="K1265" s="26" t="s">
        <v>458</v>
      </c>
      <c r="L1265" t="b">
        <v>1</v>
      </c>
      <c r="M1265" s="20" t="s">
        <v>1116</v>
      </c>
      <c r="N1265" s="26">
        <v>368</v>
      </c>
      <c r="O1265" t="s">
        <v>375</v>
      </c>
      <c r="P1265">
        <v>61.515833299999997</v>
      </c>
      <c r="Q1265">
        <v>-144.43694439999999</v>
      </c>
      <c r="S1265" t="s">
        <v>21</v>
      </c>
      <c r="T1265" s="40">
        <v>0.46166666666666667</v>
      </c>
      <c r="U1265" s="40">
        <v>0.19895833333333332</v>
      </c>
      <c r="V1265">
        <v>71.973371666666679</v>
      </c>
      <c r="W1265">
        <v>155.89900000000003</v>
      </c>
      <c r="X1265">
        <v>50</v>
      </c>
      <c r="Y1265">
        <v>89.777084999999985</v>
      </c>
      <c r="Z1265">
        <v>194.46299999999997</v>
      </c>
      <c r="AA1265">
        <v>22</v>
      </c>
      <c r="AI1265">
        <v>34.443999999999996</v>
      </c>
      <c r="AJ1265">
        <v>4</v>
      </c>
      <c r="AK1265">
        <v>1.2449999999999999</v>
      </c>
      <c r="AL1265">
        <v>2</v>
      </c>
      <c r="AM1265">
        <v>6.1320000000000006</v>
      </c>
      <c r="AN1265">
        <v>1</v>
      </c>
      <c r="AO1265" s="30">
        <v>16.476421666666663</v>
      </c>
      <c r="AP1265" s="30">
        <v>35.688999999999993</v>
      </c>
      <c r="AQ1265" s="30">
        <v>6</v>
      </c>
      <c r="AR1265">
        <v>178.22687833333333</v>
      </c>
      <c r="AS1265" s="20">
        <v>392.18299999999999</v>
      </c>
      <c r="AT1265">
        <v>77</v>
      </c>
      <c r="AU1265">
        <v>12</v>
      </c>
      <c r="AV1265" t="s">
        <v>1510</v>
      </c>
    </row>
    <row r="1266" spans="1:48" hidden="1" x14ac:dyDescent="0.25">
      <c r="A1266" t="s">
        <v>857</v>
      </c>
      <c r="B1266" t="s">
        <v>212</v>
      </c>
      <c r="C1266" t="s">
        <v>212</v>
      </c>
      <c r="D1266" t="s">
        <v>859</v>
      </c>
      <c r="E1266" s="31" t="s">
        <v>860</v>
      </c>
      <c r="F1266">
        <v>2007</v>
      </c>
      <c r="G1266" t="s">
        <v>858</v>
      </c>
      <c r="H1266">
        <v>12485</v>
      </c>
      <c r="I1266">
        <v>332230</v>
      </c>
      <c r="J1266" t="s">
        <v>211</v>
      </c>
      <c r="K1266" s="26" t="s">
        <v>374</v>
      </c>
      <c r="L1266" t="b">
        <v>1</v>
      </c>
      <c r="M1266" s="20" t="s">
        <v>1119</v>
      </c>
      <c r="N1266" s="26">
        <v>343</v>
      </c>
      <c r="O1266" t="s">
        <v>375</v>
      </c>
      <c r="P1266">
        <v>61.5719444</v>
      </c>
      <c r="Q1266">
        <v>-159.245</v>
      </c>
      <c r="S1266" t="s">
        <v>21</v>
      </c>
      <c r="T1266" s="40">
        <v>0.77490000000000003</v>
      </c>
      <c r="U1266" s="40">
        <v>0.41601666666666665</v>
      </c>
      <c r="V1266">
        <v>71.594560800000011</v>
      </c>
      <c r="W1266">
        <v>92.39200000000001</v>
      </c>
      <c r="X1266">
        <v>42</v>
      </c>
      <c r="Y1266">
        <v>71.376039000000006</v>
      </c>
      <c r="Z1266">
        <v>92.11</v>
      </c>
      <c r="AA1266">
        <v>6</v>
      </c>
      <c r="AI1266">
        <v>14.313000000000001</v>
      </c>
      <c r="AJ1266">
        <v>5</v>
      </c>
      <c r="AK1266">
        <v>12.874999999999998</v>
      </c>
      <c r="AL1266">
        <v>3</v>
      </c>
      <c r="AM1266">
        <v>0</v>
      </c>
      <c r="AN1266">
        <v>0</v>
      </c>
      <c r="AO1266" s="30">
        <v>21.067981199999998</v>
      </c>
      <c r="AP1266" s="30">
        <v>27.187999999999999</v>
      </c>
      <c r="AQ1266" s="30">
        <v>8</v>
      </c>
      <c r="AR1266">
        <v>164.03858100000002</v>
      </c>
      <c r="AS1266" s="20">
        <v>211.69</v>
      </c>
      <c r="AT1266">
        <v>56</v>
      </c>
      <c r="AU1266">
        <v>12</v>
      </c>
      <c r="AV1266" t="s">
        <v>1510</v>
      </c>
    </row>
    <row r="1267" spans="1:48" hidden="1" x14ac:dyDescent="0.25">
      <c r="A1267" t="s">
        <v>780</v>
      </c>
      <c r="B1267" t="s">
        <v>137</v>
      </c>
      <c r="C1267" t="s">
        <v>137</v>
      </c>
      <c r="D1267" t="s">
        <v>782</v>
      </c>
      <c r="E1267" s="31" t="s">
        <v>783</v>
      </c>
      <c r="F1267">
        <v>2007</v>
      </c>
      <c r="G1267" t="s">
        <v>781</v>
      </c>
      <c r="H1267" t="s">
        <v>582</v>
      </c>
      <c r="I1267">
        <v>331900</v>
      </c>
      <c r="J1267" t="s">
        <v>136</v>
      </c>
      <c r="K1267" s="26" t="s">
        <v>458</v>
      </c>
      <c r="L1267" t="b">
        <v>1</v>
      </c>
      <c r="M1267" s="20" t="s">
        <v>1116</v>
      </c>
      <c r="N1267" s="26">
        <v>256</v>
      </c>
      <c r="O1267" t="s">
        <v>375</v>
      </c>
      <c r="P1267">
        <v>65.825555600000001</v>
      </c>
      <c r="Q1267">
        <v>-144.06055559999999</v>
      </c>
      <c r="S1267" t="s">
        <v>21</v>
      </c>
      <c r="T1267" s="40">
        <v>0.5</v>
      </c>
      <c r="U1267" s="40">
        <v>0.14525000000000002</v>
      </c>
      <c r="V1267">
        <v>48.195999999999998</v>
      </c>
      <c r="W1267">
        <v>96.391999999999996</v>
      </c>
      <c r="X1267">
        <v>32</v>
      </c>
      <c r="Y1267">
        <v>40.119</v>
      </c>
      <c r="Z1267">
        <v>80.238</v>
      </c>
      <c r="AA1267">
        <v>9</v>
      </c>
      <c r="AI1267">
        <v>6.7690000000000001</v>
      </c>
      <c r="AJ1267">
        <v>5</v>
      </c>
      <c r="AK1267">
        <v>122.54700000000001</v>
      </c>
      <c r="AL1267">
        <v>3</v>
      </c>
      <c r="AM1267">
        <v>0</v>
      </c>
      <c r="AN1267">
        <v>0</v>
      </c>
      <c r="AO1267" s="30">
        <v>64.658000000000001</v>
      </c>
      <c r="AP1267" s="30">
        <v>129.316</v>
      </c>
      <c r="AQ1267" s="30">
        <v>8</v>
      </c>
      <c r="AR1267">
        <v>152.97300000000001</v>
      </c>
      <c r="AS1267" s="20">
        <v>305.94600000000003</v>
      </c>
      <c r="AT1267">
        <v>46</v>
      </c>
      <c r="AU1267">
        <v>12</v>
      </c>
      <c r="AV1267" t="s">
        <v>1510</v>
      </c>
    </row>
    <row r="1268" spans="1:48" hidden="1" x14ac:dyDescent="0.25">
      <c r="A1268" t="s">
        <v>389</v>
      </c>
      <c r="B1268" t="s">
        <v>34</v>
      </c>
      <c r="C1268" t="s">
        <v>34</v>
      </c>
      <c r="D1268" t="s">
        <v>390</v>
      </c>
      <c r="E1268" s="31" t="s">
        <v>391</v>
      </c>
      <c r="F1268">
        <v>2007</v>
      </c>
      <c r="G1268" t="s">
        <v>380</v>
      </c>
      <c r="H1268">
        <v>219</v>
      </c>
      <c r="I1268">
        <v>331080</v>
      </c>
      <c r="J1268" t="s">
        <v>30</v>
      </c>
      <c r="K1268" s="26" t="s">
        <v>374</v>
      </c>
      <c r="L1268" t="b">
        <v>1</v>
      </c>
      <c r="M1268" s="20" t="s">
        <v>1116</v>
      </c>
      <c r="N1268" s="26">
        <v>2</v>
      </c>
      <c r="O1268" t="s">
        <v>375</v>
      </c>
      <c r="P1268">
        <v>56.013888899999998</v>
      </c>
      <c r="Q1268">
        <v>-132.82777780000001</v>
      </c>
      <c r="S1268" t="s">
        <v>21</v>
      </c>
      <c r="T1268" s="40">
        <v>0.42480000000000007</v>
      </c>
      <c r="U1268" s="40">
        <v>0.18140833333333337</v>
      </c>
      <c r="V1268">
        <v>217.06982640000001</v>
      </c>
      <c r="W1268">
        <v>510.99299999999994</v>
      </c>
      <c r="X1268">
        <v>128</v>
      </c>
      <c r="Y1268">
        <v>89.609860800000007</v>
      </c>
      <c r="Z1268">
        <v>210.94599999999997</v>
      </c>
      <c r="AA1268">
        <v>25</v>
      </c>
      <c r="AI1268">
        <v>101.96099999999998</v>
      </c>
      <c r="AJ1268">
        <v>11</v>
      </c>
      <c r="AK1268">
        <v>38.864000000000004</v>
      </c>
      <c r="AL1268">
        <v>6</v>
      </c>
      <c r="AM1268">
        <v>0</v>
      </c>
      <c r="AN1268">
        <v>0</v>
      </c>
      <c r="AO1268" s="30">
        <v>59.822460000000007</v>
      </c>
      <c r="AP1268" s="30">
        <v>140.82499999999999</v>
      </c>
      <c r="AQ1268" s="30">
        <v>17</v>
      </c>
      <c r="AR1268">
        <v>366.50214720000002</v>
      </c>
      <c r="AS1268" s="20">
        <v>862.7639999999999</v>
      </c>
      <c r="AT1268">
        <v>170</v>
      </c>
      <c r="AU1268">
        <v>12</v>
      </c>
      <c r="AV1268" t="s">
        <v>1510</v>
      </c>
    </row>
    <row r="1269" spans="1:48" hidden="1" x14ac:dyDescent="0.25">
      <c r="A1269" t="s">
        <v>517</v>
      </c>
      <c r="B1269" t="s">
        <v>153</v>
      </c>
      <c r="C1269" t="s">
        <v>153</v>
      </c>
      <c r="D1269" t="s">
        <v>519</v>
      </c>
      <c r="E1269" s="31" t="s">
        <v>520</v>
      </c>
      <c r="F1269">
        <v>2007</v>
      </c>
      <c r="G1269" t="s">
        <v>518</v>
      </c>
      <c r="H1269">
        <v>6866</v>
      </c>
      <c r="I1269">
        <v>331980</v>
      </c>
      <c r="J1269" t="s">
        <v>152</v>
      </c>
      <c r="K1269" s="26" t="s">
        <v>374</v>
      </c>
      <c r="L1269" t="b">
        <v>1</v>
      </c>
      <c r="M1269" s="20" t="s">
        <v>1116</v>
      </c>
      <c r="N1269" s="26">
        <v>88</v>
      </c>
      <c r="O1269" t="s">
        <v>375</v>
      </c>
      <c r="P1269">
        <v>55.185833299999999</v>
      </c>
      <c r="Q1269">
        <v>-162.7211111</v>
      </c>
      <c r="S1269" t="s">
        <v>21</v>
      </c>
      <c r="T1269" s="40">
        <v>0.56074999999999997</v>
      </c>
      <c r="U1269" s="40">
        <v>0.20186666666666667</v>
      </c>
      <c r="V1269">
        <v>120.66835325000001</v>
      </c>
      <c r="W1269">
        <v>215.19100000000003</v>
      </c>
      <c r="X1269">
        <v>36</v>
      </c>
      <c r="Y1269">
        <v>501.66489399999989</v>
      </c>
      <c r="Z1269">
        <v>894.63199999999983</v>
      </c>
      <c r="AA1269">
        <v>26</v>
      </c>
      <c r="AI1269">
        <v>109.06899999999999</v>
      </c>
      <c r="AJ1269">
        <v>4</v>
      </c>
      <c r="AK1269">
        <v>1300.547</v>
      </c>
      <c r="AL1269">
        <v>51</v>
      </c>
      <c r="AM1269">
        <v>0</v>
      </c>
      <c r="AN1269">
        <v>0</v>
      </c>
      <c r="AO1269" s="30">
        <v>790.44217199999991</v>
      </c>
      <c r="AP1269" s="30">
        <v>1409.616</v>
      </c>
      <c r="AQ1269" s="30">
        <v>55</v>
      </c>
      <c r="AR1269">
        <v>1412.7754192499999</v>
      </c>
      <c r="AS1269" s="20">
        <v>2519.4390000000003</v>
      </c>
      <c r="AT1269">
        <v>116</v>
      </c>
      <c r="AU1269">
        <v>12</v>
      </c>
      <c r="AV1269" t="s">
        <v>1510</v>
      </c>
    </row>
    <row r="1270" spans="1:48" hidden="1" x14ac:dyDescent="0.25">
      <c r="A1270" t="s">
        <v>558</v>
      </c>
      <c r="B1270" t="s">
        <v>1168</v>
      </c>
      <c r="C1270" t="s">
        <v>141</v>
      </c>
      <c r="D1270" t="s">
        <v>560</v>
      </c>
      <c r="E1270" s="31" t="s">
        <v>561</v>
      </c>
      <c r="F1270">
        <v>2007</v>
      </c>
      <c r="G1270" t="s">
        <v>559</v>
      </c>
      <c r="H1270">
        <v>40215</v>
      </c>
      <c r="I1270">
        <v>331920</v>
      </c>
      <c r="J1270" t="s">
        <v>140</v>
      </c>
      <c r="K1270" s="26" t="s">
        <v>458</v>
      </c>
      <c r="L1270" t="b">
        <v>1</v>
      </c>
      <c r="M1270" s="20" t="s">
        <v>1119</v>
      </c>
      <c r="N1270" s="26">
        <v>160</v>
      </c>
      <c r="O1270" t="s">
        <v>375</v>
      </c>
      <c r="P1270">
        <v>60.542777800000003</v>
      </c>
      <c r="Q1270">
        <v>-145.75749999999999</v>
      </c>
      <c r="S1270" t="s">
        <v>21</v>
      </c>
      <c r="T1270" s="40">
        <v>0.34724166666666667</v>
      </c>
      <c r="U1270" s="40">
        <v>0.21338333333333334</v>
      </c>
      <c r="V1270">
        <v>1660.6572277083335</v>
      </c>
      <c r="W1270">
        <v>4782.4250000000002</v>
      </c>
      <c r="X1270">
        <v>834</v>
      </c>
      <c r="Y1270">
        <v>5336.5526496583343</v>
      </c>
      <c r="Z1270">
        <v>15368.411000000002</v>
      </c>
      <c r="AA1270">
        <v>581</v>
      </c>
      <c r="AI1270">
        <v>2265.9729999999995</v>
      </c>
      <c r="AJ1270">
        <v>65</v>
      </c>
      <c r="AK1270">
        <v>2254.3559999999998</v>
      </c>
      <c r="AL1270">
        <v>62</v>
      </c>
      <c r="AM1270">
        <v>0</v>
      </c>
      <c r="AN1270">
        <v>0</v>
      </c>
      <c r="AO1270" s="30">
        <v>1569.6465758416666</v>
      </c>
      <c r="AP1270" s="30">
        <v>4520.3289999999997</v>
      </c>
      <c r="AQ1270" s="30">
        <v>127</v>
      </c>
      <c r="AR1270">
        <v>8566.8564532083346</v>
      </c>
      <c r="AS1270" s="20">
        <v>24671.165000000001</v>
      </c>
      <c r="AT1270">
        <v>1532</v>
      </c>
      <c r="AU1270">
        <v>12</v>
      </c>
      <c r="AV1270" t="s">
        <v>1510</v>
      </c>
    </row>
    <row r="1271" spans="1:48" hidden="1" x14ac:dyDescent="0.25">
      <c r="A1271" t="s">
        <v>428</v>
      </c>
      <c r="B1271" t="s">
        <v>35</v>
      </c>
      <c r="C1271" t="s">
        <v>35</v>
      </c>
      <c r="D1271" t="s">
        <v>426</v>
      </c>
      <c r="E1271" s="31" t="s">
        <v>422</v>
      </c>
      <c r="F1271">
        <v>2007</v>
      </c>
      <c r="G1271" t="s">
        <v>380</v>
      </c>
      <c r="H1271">
        <v>219</v>
      </c>
      <c r="I1271">
        <v>331090</v>
      </c>
      <c r="J1271" t="s">
        <v>30</v>
      </c>
      <c r="K1271" s="26" t="s">
        <v>374</v>
      </c>
      <c r="L1271" t="b">
        <v>1</v>
      </c>
      <c r="M1271" s="20" t="s">
        <v>1116</v>
      </c>
      <c r="N1271" s="26">
        <v>2</v>
      </c>
      <c r="O1271" t="s">
        <v>375</v>
      </c>
      <c r="P1271">
        <v>55.476388900000003</v>
      </c>
      <c r="Q1271">
        <v>-133.14833329999999</v>
      </c>
      <c r="S1271" t="s">
        <v>21</v>
      </c>
      <c r="T1271" s="40">
        <v>0.19270833333333329</v>
      </c>
      <c r="U1271" s="40">
        <v>0.14449166666666663</v>
      </c>
      <c r="V1271">
        <v>736.71027604166659</v>
      </c>
      <c r="W1271">
        <v>3822.9290000000005</v>
      </c>
      <c r="X1271">
        <v>641</v>
      </c>
      <c r="Y1271">
        <v>873.93190624999988</v>
      </c>
      <c r="Z1271">
        <v>4534.9980000000005</v>
      </c>
      <c r="AA1271">
        <v>290</v>
      </c>
      <c r="AI1271">
        <v>1125.0879999999997</v>
      </c>
      <c r="AJ1271">
        <v>50</v>
      </c>
      <c r="AK1271">
        <v>852.55700000000013</v>
      </c>
      <c r="AL1271">
        <v>27</v>
      </c>
      <c r="AM1271">
        <v>0</v>
      </c>
      <c r="AN1271">
        <v>0</v>
      </c>
      <c r="AO1271" s="30">
        <v>381.10867187499991</v>
      </c>
      <c r="AP1271" s="30">
        <v>1977.645</v>
      </c>
      <c r="AQ1271" s="30">
        <v>77</v>
      </c>
      <c r="AR1271">
        <v>1991.7508541666662</v>
      </c>
      <c r="AS1271" s="20">
        <v>10335.572</v>
      </c>
      <c r="AT1271">
        <v>1002</v>
      </c>
      <c r="AU1271">
        <v>12</v>
      </c>
      <c r="AV1271" t="s">
        <v>1510</v>
      </c>
    </row>
    <row r="1272" spans="1:48" hidden="1" x14ac:dyDescent="0.25">
      <c r="A1272" t="s">
        <v>861</v>
      </c>
      <c r="B1272" t="s">
        <v>213</v>
      </c>
      <c r="C1272" t="s">
        <v>213</v>
      </c>
      <c r="D1272" t="s">
        <v>862</v>
      </c>
      <c r="E1272" s="31" t="s">
        <v>863</v>
      </c>
      <c r="F1272">
        <v>2007</v>
      </c>
      <c r="G1272" t="s">
        <v>858</v>
      </c>
      <c r="H1272">
        <v>12485</v>
      </c>
      <c r="I1272">
        <v>332240</v>
      </c>
      <c r="J1272" t="s">
        <v>211</v>
      </c>
      <c r="K1272" s="26" t="s">
        <v>374</v>
      </c>
      <c r="L1272" t="b">
        <v>1</v>
      </c>
      <c r="M1272" s="20" t="s">
        <v>1119</v>
      </c>
      <c r="N1272" s="26">
        <v>343</v>
      </c>
      <c r="O1272" t="s">
        <v>375</v>
      </c>
      <c r="P1272">
        <v>61.87</v>
      </c>
      <c r="Q1272">
        <v>-158.1108333</v>
      </c>
      <c r="S1272" t="s">
        <v>21</v>
      </c>
      <c r="T1272" s="40">
        <v>0.77490000000000003</v>
      </c>
      <c r="U1272" s="40">
        <v>0.41601666666666665</v>
      </c>
      <c r="V1272">
        <v>79.055297999999993</v>
      </c>
      <c r="W1272">
        <v>102.02</v>
      </c>
      <c r="X1272">
        <v>38</v>
      </c>
      <c r="Y1272">
        <v>71.755740000000003</v>
      </c>
      <c r="Z1272">
        <v>92.6</v>
      </c>
      <c r="AA1272">
        <v>7</v>
      </c>
      <c r="AI1272">
        <v>36.251000000000005</v>
      </c>
      <c r="AJ1272">
        <v>6</v>
      </c>
      <c r="AK1272">
        <v>9.1050000000000022</v>
      </c>
      <c r="AL1272">
        <v>6</v>
      </c>
      <c r="AM1272">
        <v>0</v>
      </c>
      <c r="AN1272">
        <v>0</v>
      </c>
      <c r="AO1272" s="30">
        <v>35.14636440000001</v>
      </c>
      <c r="AP1272" s="30">
        <v>45.356000000000009</v>
      </c>
      <c r="AQ1272" s="30">
        <v>12</v>
      </c>
      <c r="AR1272">
        <v>185.95740240000001</v>
      </c>
      <c r="AS1272" s="20">
        <v>239.97600000000003</v>
      </c>
      <c r="AT1272">
        <v>52</v>
      </c>
      <c r="AU1272">
        <v>12</v>
      </c>
      <c r="AV1272" t="s">
        <v>1510</v>
      </c>
    </row>
    <row r="1273" spans="1:48" hidden="1" x14ac:dyDescent="0.25">
      <c r="A1273" t="s">
        <v>909</v>
      </c>
      <c r="B1273" t="s">
        <v>178</v>
      </c>
      <c r="C1273" t="s">
        <v>178</v>
      </c>
      <c r="D1273" t="s">
        <v>911</v>
      </c>
      <c r="E1273" s="31" t="s">
        <v>912</v>
      </c>
      <c r="F1273">
        <v>2007</v>
      </c>
      <c r="G1273" t="s">
        <v>910</v>
      </c>
      <c r="H1273">
        <v>9416</v>
      </c>
      <c r="I1273">
        <v>332060</v>
      </c>
      <c r="J1273" t="s">
        <v>177</v>
      </c>
      <c r="K1273" s="26" t="s">
        <v>458</v>
      </c>
      <c r="L1273" t="b">
        <v>1</v>
      </c>
      <c r="M1273" s="20" t="s">
        <v>1116</v>
      </c>
      <c r="N1273" s="26">
        <v>369</v>
      </c>
      <c r="O1273" t="s">
        <v>375</v>
      </c>
      <c r="P1273">
        <v>66.075555600000001</v>
      </c>
      <c r="Q1273">
        <v>-162.71722220000001</v>
      </c>
      <c r="S1273" t="s">
        <v>21</v>
      </c>
      <c r="T1273" s="40">
        <v>0.49000000000000016</v>
      </c>
      <c r="U1273" s="40">
        <v>0.21627499999999991</v>
      </c>
      <c r="V1273">
        <v>107.40065000000004</v>
      </c>
      <c r="W1273">
        <v>219.185</v>
      </c>
      <c r="X1273">
        <v>48</v>
      </c>
      <c r="Y1273">
        <v>128.70242000000002</v>
      </c>
      <c r="Z1273">
        <v>262.65799999999996</v>
      </c>
      <c r="AA1273">
        <v>7</v>
      </c>
      <c r="AI1273">
        <v>115.15999999999997</v>
      </c>
      <c r="AJ1273">
        <v>7</v>
      </c>
      <c r="AK1273">
        <v>41.079999999999991</v>
      </c>
      <c r="AL1273">
        <v>5</v>
      </c>
      <c r="AM1273">
        <v>7.4160000000000004</v>
      </c>
      <c r="AN1273">
        <v>7</v>
      </c>
      <c r="AO1273" s="30">
        <v>76.557600000000008</v>
      </c>
      <c r="AP1273" s="30">
        <v>156.23999999999995</v>
      </c>
      <c r="AQ1273" s="30">
        <v>12</v>
      </c>
      <c r="AR1273">
        <v>312.6606700000001</v>
      </c>
      <c r="AS1273" s="20">
        <v>645.49900000000002</v>
      </c>
      <c r="AT1273">
        <v>69</v>
      </c>
      <c r="AU1273">
        <v>12</v>
      </c>
      <c r="AV1273" t="s">
        <v>1510</v>
      </c>
    </row>
    <row r="1274" spans="1:48" hidden="1" x14ac:dyDescent="0.25">
      <c r="A1274" t="s">
        <v>496</v>
      </c>
      <c r="B1274" t="s">
        <v>1171</v>
      </c>
      <c r="C1274" t="s">
        <v>246</v>
      </c>
      <c r="D1274" t="s">
        <v>498</v>
      </c>
      <c r="E1274" s="31" t="s">
        <v>499</v>
      </c>
      <c r="F1274">
        <v>2007</v>
      </c>
      <c r="G1274" t="s">
        <v>497</v>
      </c>
      <c r="H1274">
        <v>13870</v>
      </c>
      <c r="I1274">
        <v>332430</v>
      </c>
      <c r="J1274" t="s">
        <v>245</v>
      </c>
      <c r="K1274" s="26" t="s">
        <v>458</v>
      </c>
      <c r="L1274" t="b">
        <v>1</v>
      </c>
      <c r="M1274" s="20" t="s">
        <v>1119</v>
      </c>
      <c r="N1274" s="26">
        <v>45</v>
      </c>
      <c r="O1274" t="s">
        <v>375</v>
      </c>
      <c r="P1274">
        <v>59.0397222</v>
      </c>
      <c r="Q1274">
        <v>-158.45750000000001</v>
      </c>
      <c r="S1274" t="s">
        <v>21</v>
      </c>
      <c r="T1274" s="40">
        <v>0.31863333333333332</v>
      </c>
      <c r="U1274" s="40">
        <v>0.14827500000000002</v>
      </c>
      <c r="V1274">
        <v>1836.1822559666668</v>
      </c>
      <c r="W1274">
        <v>5762.6810000000005</v>
      </c>
      <c r="X1274">
        <v>970</v>
      </c>
      <c r="Y1274">
        <v>3092.5229004999997</v>
      </c>
      <c r="Z1274">
        <v>9705.5849999999991</v>
      </c>
      <c r="AA1274">
        <v>396</v>
      </c>
      <c r="AI1274">
        <v>948.06100000000004</v>
      </c>
      <c r="AJ1274">
        <v>46</v>
      </c>
      <c r="AK1274">
        <v>781.99</v>
      </c>
      <c r="AL1274">
        <v>48</v>
      </c>
      <c r="AM1274">
        <v>0</v>
      </c>
      <c r="AN1274">
        <v>0</v>
      </c>
      <c r="AO1274" s="30">
        <v>551.25191696666661</v>
      </c>
      <c r="AP1274" s="30">
        <v>1730.0509999999999</v>
      </c>
      <c r="AQ1274" s="30">
        <v>94</v>
      </c>
      <c r="AR1274">
        <v>5479.9570734333329</v>
      </c>
      <c r="AS1274" s="20">
        <v>17198.316999999999</v>
      </c>
      <c r="AT1274">
        <v>1453</v>
      </c>
      <c r="AU1274">
        <v>13</v>
      </c>
      <c r="AV1274" t="s">
        <v>1510</v>
      </c>
    </row>
    <row r="1275" spans="1:48" hidden="1" x14ac:dyDescent="0.25">
      <c r="A1275" t="s">
        <v>925</v>
      </c>
      <c r="B1275" t="s">
        <v>143</v>
      </c>
      <c r="C1275" t="s">
        <v>143</v>
      </c>
      <c r="D1275" t="s">
        <v>927</v>
      </c>
      <c r="E1275" s="31" t="s">
        <v>928</v>
      </c>
      <c r="F1275">
        <v>2007</v>
      </c>
      <c r="G1275" t="s">
        <v>926</v>
      </c>
      <c r="H1275" t="s">
        <v>582</v>
      </c>
      <c r="I1275">
        <v>331930</v>
      </c>
      <c r="J1275" t="s">
        <v>142</v>
      </c>
      <c r="K1275" s="26" t="s">
        <v>458</v>
      </c>
      <c r="L1275" t="b">
        <v>1</v>
      </c>
      <c r="M1275" s="20" t="s">
        <v>1118</v>
      </c>
      <c r="N1275" s="26">
        <v>383</v>
      </c>
      <c r="O1275" t="s">
        <v>375</v>
      </c>
      <c r="P1275">
        <v>65.753765200000004</v>
      </c>
      <c r="Q1275">
        <v>-168.92314999999999</v>
      </c>
      <c r="S1275" t="s">
        <v>21</v>
      </c>
      <c r="T1275" s="40">
        <v>0.59166666666666656</v>
      </c>
      <c r="U1275" s="40">
        <v>0.25272499999999998</v>
      </c>
      <c r="V1275">
        <v>86.230091666666638</v>
      </c>
      <c r="W1275">
        <v>145.74099999999999</v>
      </c>
      <c r="X1275">
        <v>48</v>
      </c>
      <c r="Y1275">
        <v>112.71486666666665</v>
      </c>
      <c r="Z1275">
        <v>190.50400000000002</v>
      </c>
      <c r="AA1275">
        <v>14</v>
      </c>
      <c r="AI1275">
        <v>30.633000000000003</v>
      </c>
      <c r="AJ1275">
        <v>6</v>
      </c>
      <c r="AK1275">
        <v>6.3950000000000005</v>
      </c>
      <c r="AL1275">
        <v>2</v>
      </c>
      <c r="AM1275">
        <v>20.047000000000004</v>
      </c>
      <c r="AN1275">
        <v>21</v>
      </c>
      <c r="AO1275" s="30">
        <v>21.908233333333332</v>
      </c>
      <c r="AP1275" s="30">
        <v>37.028000000000006</v>
      </c>
      <c r="AQ1275" s="30">
        <v>8</v>
      </c>
      <c r="AR1275">
        <v>220.85319166666665</v>
      </c>
      <c r="AS1275" s="20">
        <v>393.32</v>
      </c>
      <c r="AT1275">
        <v>85</v>
      </c>
      <c r="AU1275">
        <v>12</v>
      </c>
      <c r="AV1275" t="s">
        <v>1510</v>
      </c>
    </row>
    <row r="1276" spans="1:48" hidden="1" x14ac:dyDescent="0.25">
      <c r="A1276" t="s">
        <v>442</v>
      </c>
      <c r="B1276" t="s">
        <v>1142</v>
      </c>
      <c r="C1276" t="s">
        <v>443</v>
      </c>
      <c r="D1276" t="s">
        <v>441</v>
      </c>
      <c r="E1276" s="31" t="s">
        <v>439</v>
      </c>
      <c r="F1276">
        <v>2007</v>
      </c>
      <c r="G1276" t="s">
        <v>380</v>
      </c>
      <c r="H1276">
        <v>219</v>
      </c>
      <c r="I1276">
        <v>331100</v>
      </c>
      <c r="J1276" t="s">
        <v>30</v>
      </c>
      <c r="K1276" s="26" t="s">
        <v>374</v>
      </c>
      <c r="L1276" t="b">
        <v>1</v>
      </c>
      <c r="M1276" s="20" t="s">
        <v>1116</v>
      </c>
      <c r="N1276" s="26">
        <v>2</v>
      </c>
      <c r="O1276" t="s">
        <v>375</v>
      </c>
      <c r="P1276">
        <v>63.661388899999999</v>
      </c>
      <c r="Q1276">
        <v>-144.06444440000001</v>
      </c>
      <c r="S1276" t="s">
        <v>21</v>
      </c>
      <c r="T1276" s="40">
        <v>0.31884166666666675</v>
      </c>
      <c r="U1276" s="40">
        <v>0.16815000000000002</v>
      </c>
      <c r="V1276">
        <v>36.668385875000006</v>
      </c>
      <c r="W1276">
        <v>115.00499999999998</v>
      </c>
      <c r="X1276">
        <v>28</v>
      </c>
      <c r="Y1276">
        <v>31.780543125000001</v>
      </c>
      <c r="Z1276">
        <v>99.674999999999983</v>
      </c>
      <c r="AA1276">
        <v>16</v>
      </c>
      <c r="AI1276">
        <v>35.908999999999999</v>
      </c>
      <c r="AJ1276">
        <v>1</v>
      </c>
      <c r="AK1276">
        <v>105.535</v>
      </c>
      <c r="AL1276">
        <v>5</v>
      </c>
      <c r="AM1276">
        <v>0</v>
      </c>
      <c r="AN1276">
        <v>0</v>
      </c>
      <c r="AO1276" s="30">
        <v>45.098240700000005</v>
      </c>
      <c r="AP1276" s="30">
        <v>141.44399999999999</v>
      </c>
      <c r="AQ1276" s="30">
        <v>6</v>
      </c>
      <c r="AR1276">
        <v>113.54716970000001</v>
      </c>
      <c r="AS1276" s="20">
        <v>356.12399999999997</v>
      </c>
      <c r="AT1276">
        <v>49</v>
      </c>
      <c r="AU1276">
        <v>6</v>
      </c>
      <c r="AV1276" t="s">
        <v>1510</v>
      </c>
    </row>
    <row r="1277" spans="1:48" hidden="1" x14ac:dyDescent="0.25">
      <c r="A1277" t="s">
        <v>392</v>
      </c>
      <c r="B1277" t="s">
        <v>1145</v>
      </c>
      <c r="C1277" t="s">
        <v>36</v>
      </c>
      <c r="D1277" t="s">
        <v>393</v>
      </c>
      <c r="E1277" s="31" t="s">
        <v>394</v>
      </c>
      <c r="F1277">
        <v>2007</v>
      </c>
      <c r="G1277" t="s">
        <v>380</v>
      </c>
      <c r="H1277">
        <v>219</v>
      </c>
      <c r="I1277">
        <v>331110</v>
      </c>
      <c r="J1277" t="s">
        <v>30</v>
      </c>
      <c r="K1277" s="26" t="s">
        <v>374</v>
      </c>
      <c r="L1277" t="b">
        <v>1</v>
      </c>
      <c r="M1277" s="20" t="s">
        <v>1116</v>
      </c>
      <c r="N1277" s="26">
        <v>2</v>
      </c>
      <c r="O1277" t="s">
        <v>375</v>
      </c>
      <c r="P1277">
        <v>64.788055600000007</v>
      </c>
      <c r="Q1277">
        <v>-141.19999999999999</v>
      </c>
      <c r="S1277" t="s">
        <v>21</v>
      </c>
      <c r="T1277" s="40">
        <v>0.55632499999999985</v>
      </c>
      <c r="U1277" s="40">
        <v>0.20175833333333329</v>
      </c>
      <c r="V1277">
        <v>209.43911642499998</v>
      </c>
      <c r="W1277">
        <v>376.46900000000005</v>
      </c>
      <c r="X1277">
        <v>156</v>
      </c>
      <c r="Y1277">
        <v>62.008540824999997</v>
      </c>
      <c r="Z1277">
        <v>111.46100000000003</v>
      </c>
      <c r="AA1277">
        <v>31</v>
      </c>
      <c r="AI1277">
        <v>26.286000000000001</v>
      </c>
      <c r="AJ1277">
        <v>9</v>
      </c>
      <c r="AK1277">
        <v>181.91699999999997</v>
      </c>
      <c r="AL1277">
        <v>12</v>
      </c>
      <c r="AM1277">
        <v>0</v>
      </c>
      <c r="AN1277">
        <v>0</v>
      </c>
      <c r="AO1277" s="30">
        <v>115.82853397499996</v>
      </c>
      <c r="AP1277" s="30">
        <v>208.20299999999997</v>
      </c>
      <c r="AQ1277" s="30">
        <v>21</v>
      </c>
      <c r="AR1277">
        <v>387.27619122499993</v>
      </c>
      <c r="AS1277" s="20">
        <v>696.13300000000004</v>
      </c>
      <c r="AT1277">
        <v>208</v>
      </c>
      <c r="AU1277">
        <v>12</v>
      </c>
      <c r="AV1277" t="s">
        <v>1510</v>
      </c>
    </row>
    <row r="1278" spans="1:48" hidden="1" x14ac:dyDescent="0.25">
      <c r="A1278" t="s">
        <v>578</v>
      </c>
      <c r="B1278" t="s">
        <v>56</v>
      </c>
      <c r="C1278" t="s">
        <v>56</v>
      </c>
      <c r="D1278" t="s">
        <v>579</v>
      </c>
      <c r="E1278" s="31" t="s">
        <v>580</v>
      </c>
      <c r="F1278">
        <v>2007</v>
      </c>
      <c r="G1278" t="s">
        <v>563</v>
      </c>
      <c r="H1278">
        <v>221</v>
      </c>
      <c r="I1278">
        <v>331290</v>
      </c>
      <c r="J1278" t="s">
        <v>50</v>
      </c>
      <c r="K1278" s="26" t="s">
        <v>458</v>
      </c>
      <c r="L1278" t="b">
        <v>1</v>
      </c>
      <c r="M1278" s="20" t="s">
        <v>1119</v>
      </c>
      <c r="N1278" s="26">
        <v>169</v>
      </c>
      <c r="O1278" t="s">
        <v>375</v>
      </c>
      <c r="P1278">
        <v>60.218888900000003</v>
      </c>
      <c r="Q1278">
        <v>-162.02444439999999</v>
      </c>
      <c r="S1278" t="s">
        <v>21</v>
      </c>
      <c r="T1278" s="40">
        <v>0.42747500000000005</v>
      </c>
      <c r="U1278" s="40">
        <v>0.18373333333333333</v>
      </c>
      <c r="V1278">
        <v>146.27596035000002</v>
      </c>
      <c r="W1278">
        <v>342.18600000000004</v>
      </c>
      <c r="X1278">
        <v>101</v>
      </c>
      <c r="Y1278">
        <v>110.76860442500001</v>
      </c>
      <c r="Z1278">
        <v>259.12299999999999</v>
      </c>
      <c r="AA1278">
        <v>11</v>
      </c>
      <c r="AI1278">
        <v>108.58399999999999</v>
      </c>
      <c r="AJ1278">
        <v>11</v>
      </c>
      <c r="AK1278">
        <v>26.430999999999997</v>
      </c>
      <c r="AL1278">
        <v>5</v>
      </c>
      <c r="AM1278">
        <v>0</v>
      </c>
      <c r="AN1278">
        <v>0</v>
      </c>
      <c r="AO1278" s="30">
        <v>57.715537124999997</v>
      </c>
      <c r="AP1278" s="30">
        <v>135.01499999999999</v>
      </c>
      <c r="AQ1278" s="30">
        <v>16</v>
      </c>
      <c r="AR1278">
        <v>314.7601019</v>
      </c>
      <c r="AS1278" s="20">
        <v>736.32399999999996</v>
      </c>
      <c r="AT1278">
        <v>126</v>
      </c>
      <c r="AU1278">
        <v>3</v>
      </c>
      <c r="AV1278" t="s">
        <v>1510</v>
      </c>
    </row>
    <row r="1279" spans="1:48" hidden="1" x14ac:dyDescent="0.25">
      <c r="A1279" t="s">
        <v>823</v>
      </c>
      <c r="B1279" t="s">
        <v>145</v>
      </c>
      <c r="C1279" t="s">
        <v>145</v>
      </c>
      <c r="D1279" t="s">
        <v>825</v>
      </c>
      <c r="E1279" s="31" t="s">
        <v>826</v>
      </c>
      <c r="F1279">
        <v>2007</v>
      </c>
      <c r="G1279" t="s">
        <v>824</v>
      </c>
      <c r="H1279">
        <v>5553</v>
      </c>
      <c r="I1279">
        <v>331940</v>
      </c>
      <c r="J1279" t="s">
        <v>144</v>
      </c>
      <c r="K1279" s="26" t="s">
        <v>458</v>
      </c>
      <c r="L1279" t="b">
        <v>1</v>
      </c>
      <c r="M1279" s="20" t="s">
        <v>1118</v>
      </c>
      <c r="N1279" s="26">
        <v>320</v>
      </c>
      <c r="O1279" t="s">
        <v>375</v>
      </c>
      <c r="P1279">
        <v>58.215555600000002</v>
      </c>
      <c r="Q1279">
        <v>-157.37583330000001</v>
      </c>
      <c r="S1279" t="s">
        <v>21</v>
      </c>
      <c r="T1279" s="40">
        <v>0.55809166666666654</v>
      </c>
      <c r="U1279" s="40">
        <v>0.20167499999999997</v>
      </c>
      <c r="V1279">
        <v>67.329294849999982</v>
      </c>
      <c r="W1279">
        <v>120.642</v>
      </c>
      <c r="X1279">
        <v>71</v>
      </c>
      <c r="Y1279">
        <v>197.32893531666667</v>
      </c>
      <c r="Z1279">
        <v>353.57800000000009</v>
      </c>
      <c r="AA1279">
        <v>19</v>
      </c>
      <c r="AI1279">
        <v>113.746</v>
      </c>
      <c r="AJ1279">
        <v>21</v>
      </c>
      <c r="AK1279">
        <v>28.842000000000002</v>
      </c>
      <c r="AL1279">
        <v>2</v>
      </c>
      <c r="AM1279">
        <v>10.683000000000002</v>
      </c>
      <c r="AN1279">
        <v>1</v>
      </c>
      <c r="AO1279" s="30">
        <v>79.577174566666642</v>
      </c>
      <c r="AP1279" s="30">
        <v>142.58799999999999</v>
      </c>
      <c r="AQ1279" s="30">
        <v>23</v>
      </c>
      <c r="AR1279">
        <v>344.23540473333333</v>
      </c>
      <c r="AS1279" s="20">
        <v>627.49099999999999</v>
      </c>
      <c r="AT1279">
        <v>114</v>
      </c>
      <c r="AU1279">
        <v>12</v>
      </c>
      <c r="AV1279" t="s">
        <v>1510</v>
      </c>
    </row>
    <row r="1280" spans="1:48" hidden="1" x14ac:dyDescent="0.25">
      <c r="A1280" t="s">
        <v>581</v>
      </c>
      <c r="B1280" t="s">
        <v>57</v>
      </c>
      <c r="C1280" t="s">
        <v>57</v>
      </c>
      <c r="D1280" t="s">
        <v>583</v>
      </c>
      <c r="E1280" s="31" t="s">
        <v>584</v>
      </c>
      <c r="F1280">
        <v>2007</v>
      </c>
      <c r="G1280" t="s">
        <v>1063</v>
      </c>
      <c r="H1280" t="s">
        <v>582</v>
      </c>
      <c r="I1280">
        <v>331950</v>
      </c>
      <c r="J1280" t="s">
        <v>1064</v>
      </c>
      <c r="K1280" s="26" t="s">
        <v>458</v>
      </c>
      <c r="L1280" t="b">
        <v>1</v>
      </c>
      <c r="M1280" s="20" t="s">
        <v>1116</v>
      </c>
      <c r="N1280" s="26">
        <v>688</v>
      </c>
      <c r="O1280" t="s">
        <v>489</v>
      </c>
      <c r="P1280">
        <v>59.349722200000002</v>
      </c>
      <c r="Q1280">
        <v>-157.47527779999999</v>
      </c>
      <c r="S1280" t="s">
        <v>21</v>
      </c>
      <c r="T1280" s="40">
        <v>0.5083333333333333</v>
      </c>
      <c r="U1280" s="40">
        <v>0.16640000000000002</v>
      </c>
      <c r="V1280">
        <v>96.560966666666673</v>
      </c>
      <c r="W1280">
        <v>189.95600000000002</v>
      </c>
      <c r="X1280">
        <v>62</v>
      </c>
      <c r="Y1280">
        <v>104.09548333333333</v>
      </c>
      <c r="Z1280">
        <v>204.77800000000002</v>
      </c>
      <c r="AA1280">
        <v>14</v>
      </c>
      <c r="AI1280">
        <v>41.5</v>
      </c>
      <c r="AJ1280">
        <v>8</v>
      </c>
      <c r="AK1280">
        <v>0</v>
      </c>
      <c r="AL1280">
        <v>0</v>
      </c>
      <c r="AM1280">
        <v>0</v>
      </c>
      <c r="AN1280">
        <v>0</v>
      </c>
      <c r="AO1280" s="30">
        <v>21.095833333333331</v>
      </c>
      <c r="AP1280" s="30">
        <v>41.5</v>
      </c>
      <c r="AQ1280" s="30">
        <v>8</v>
      </c>
      <c r="AR1280">
        <v>221.75228333333334</v>
      </c>
      <c r="AS1280" s="20">
        <v>436.23400000000004</v>
      </c>
      <c r="AT1280">
        <v>81</v>
      </c>
      <c r="AU1280">
        <v>6</v>
      </c>
      <c r="AV1280" t="s">
        <v>1510</v>
      </c>
    </row>
    <row r="1281" spans="1:48" hidden="1" x14ac:dyDescent="0.25">
      <c r="A1281" t="s">
        <v>1065</v>
      </c>
      <c r="B1281" t="s">
        <v>147</v>
      </c>
      <c r="C1281" t="s">
        <v>147</v>
      </c>
      <c r="D1281" t="s">
        <v>1067</v>
      </c>
      <c r="E1281" s="31" t="s">
        <v>1068</v>
      </c>
      <c r="F1281">
        <v>2007</v>
      </c>
      <c r="G1281" t="s">
        <v>1066</v>
      </c>
      <c r="H1281">
        <v>5721</v>
      </c>
      <c r="I1281">
        <v>331960</v>
      </c>
      <c r="J1281" t="s">
        <v>146</v>
      </c>
      <c r="K1281" s="26" t="s">
        <v>458</v>
      </c>
      <c r="L1281" t="b">
        <v>1</v>
      </c>
      <c r="M1281" s="20" t="s">
        <v>1119</v>
      </c>
      <c r="N1281" s="26">
        <v>701</v>
      </c>
      <c r="O1281" t="s">
        <v>375</v>
      </c>
      <c r="P1281">
        <v>58.194444400000002</v>
      </c>
      <c r="Q1281">
        <v>-136.34333330000001</v>
      </c>
      <c r="S1281" t="s">
        <v>21</v>
      </c>
      <c r="T1281" s="40">
        <v>0.49061666666666676</v>
      </c>
      <c r="U1281" s="40">
        <v>0.22056666666666661</v>
      </c>
      <c r="V1281">
        <v>45.505677066666671</v>
      </c>
      <c r="W1281">
        <v>92.751999999999995</v>
      </c>
      <c r="X1281">
        <v>38</v>
      </c>
      <c r="Y1281">
        <v>91.887595500000018</v>
      </c>
      <c r="Z1281">
        <v>187.29</v>
      </c>
      <c r="AA1281">
        <v>28</v>
      </c>
      <c r="AI1281">
        <v>13.559000000000001</v>
      </c>
      <c r="AJ1281">
        <v>6</v>
      </c>
      <c r="AK1281">
        <v>1.9660000000000002</v>
      </c>
      <c r="AL1281">
        <v>1</v>
      </c>
      <c r="AM1281">
        <v>0</v>
      </c>
      <c r="AN1281">
        <v>0</v>
      </c>
      <c r="AO1281" s="30">
        <v>7.6168237500000027</v>
      </c>
      <c r="AP1281" s="30">
        <v>15.525000000000002</v>
      </c>
      <c r="AQ1281" s="30">
        <v>7</v>
      </c>
      <c r="AR1281">
        <v>145.0100963166667</v>
      </c>
      <c r="AS1281" s="20">
        <v>295.56700000000006</v>
      </c>
      <c r="AT1281">
        <v>73</v>
      </c>
      <c r="AU1281">
        <v>6</v>
      </c>
      <c r="AV1281" t="s">
        <v>1510</v>
      </c>
    </row>
    <row r="1282" spans="1:48" hidden="1" x14ac:dyDescent="0.25">
      <c r="A1282" t="s">
        <v>585</v>
      </c>
      <c r="B1282" t="s">
        <v>58</v>
      </c>
      <c r="C1282" t="s">
        <v>58</v>
      </c>
      <c r="D1282" t="s">
        <v>586</v>
      </c>
      <c r="E1282" s="31" t="s">
        <v>587</v>
      </c>
      <c r="F1282">
        <v>2007</v>
      </c>
      <c r="G1282" t="s">
        <v>563</v>
      </c>
      <c r="H1282">
        <v>221</v>
      </c>
      <c r="I1282">
        <v>331300</v>
      </c>
      <c r="J1282" t="s">
        <v>50</v>
      </c>
      <c r="K1282" s="26" t="s">
        <v>458</v>
      </c>
      <c r="L1282" t="b">
        <v>1</v>
      </c>
      <c r="M1282" s="20" t="s">
        <v>1119</v>
      </c>
      <c r="N1282" s="26">
        <v>169</v>
      </c>
      <c r="O1282" t="s">
        <v>375</v>
      </c>
      <c r="P1282">
        <v>64.617500000000007</v>
      </c>
      <c r="Q1282">
        <v>-162.2605556</v>
      </c>
      <c r="S1282" t="s">
        <v>21</v>
      </c>
      <c r="T1282" s="40">
        <v>0.43568333333333337</v>
      </c>
      <c r="U1282" s="40">
        <v>0.18389999999999998</v>
      </c>
      <c r="V1282">
        <v>187.80522198333335</v>
      </c>
      <c r="W1282">
        <v>431.05900000000003</v>
      </c>
      <c r="X1282">
        <v>104</v>
      </c>
      <c r="Y1282">
        <v>194.49644661666667</v>
      </c>
      <c r="Z1282">
        <v>446.41699999999997</v>
      </c>
      <c r="AA1282">
        <v>13</v>
      </c>
      <c r="AI1282">
        <v>150.851</v>
      </c>
      <c r="AJ1282">
        <v>15</v>
      </c>
      <c r="AK1282">
        <v>23.488</v>
      </c>
      <c r="AL1282">
        <v>2</v>
      </c>
      <c r="AM1282">
        <v>0</v>
      </c>
      <c r="AN1282">
        <v>0</v>
      </c>
      <c r="AO1282" s="30">
        <v>75.956596650000009</v>
      </c>
      <c r="AP1282" s="30">
        <v>174.339</v>
      </c>
      <c r="AQ1282" s="30">
        <v>17</v>
      </c>
      <c r="AR1282">
        <v>458.25826525000002</v>
      </c>
      <c r="AS1282" s="20">
        <v>1051.8150000000001</v>
      </c>
      <c r="AT1282">
        <v>132</v>
      </c>
      <c r="AU1282">
        <v>12</v>
      </c>
      <c r="AV1282" t="s">
        <v>1510</v>
      </c>
    </row>
    <row r="1283" spans="1:48" hidden="1" x14ac:dyDescent="0.25">
      <c r="A1283" t="s">
        <v>590</v>
      </c>
      <c r="B1283" t="s">
        <v>59</v>
      </c>
      <c r="C1283" t="s">
        <v>59</v>
      </c>
      <c r="D1283" t="s">
        <v>591</v>
      </c>
      <c r="E1283" s="31" t="s">
        <v>589</v>
      </c>
      <c r="F1283">
        <v>2007</v>
      </c>
      <c r="G1283" t="s">
        <v>563</v>
      </c>
      <c r="H1283">
        <v>221</v>
      </c>
      <c r="I1283">
        <v>331310</v>
      </c>
      <c r="J1283" t="s">
        <v>50</v>
      </c>
      <c r="K1283" s="26" t="s">
        <v>458</v>
      </c>
      <c r="L1283" t="b">
        <v>1</v>
      </c>
      <c r="M1283" s="20" t="s">
        <v>1119</v>
      </c>
      <c r="N1283" s="26">
        <v>169</v>
      </c>
      <c r="O1283" t="s">
        <v>375</v>
      </c>
      <c r="P1283">
        <v>62.777777800000003</v>
      </c>
      <c r="Q1283">
        <v>-164.52305559999999</v>
      </c>
      <c r="S1283" t="s">
        <v>21</v>
      </c>
      <c r="T1283" s="40">
        <v>0.43625833333333336</v>
      </c>
      <c r="U1283" s="40">
        <v>0.18389166666666668</v>
      </c>
      <c r="V1283">
        <v>480.04121966666673</v>
      </c>
      <c r="W1283">
        <v>1100.3600000000001</v>
      </c>
      <c r="X1283">
        <v>238</v>
      </c>
      <c r="Y1283">
        <v>450.41840631666673</v>
      </c>
      <c r="Z1283">
        <v>1032.4580000000001</v>
      </c>
      <c r="AA1283">
        <v>28</v>
      </c>
      <c r="AI1283">
        <v>521.38700000000006</v>
      </c>
      <c r="AJ1283">
        <v>13</v>
      </c>
      <c r="AK1283">
        <v>132.15299999999999</v>
      </c>
      <c r="AL1283">
        <v>12</v>
      </c>
      <c r="AM1283">
        <v>0</v>
      </c>
      <c r="AN1283">
        <v>0</v>
      </c>
      <c r="AO1283" s="30">
        <v>285.11227116666674</v>
      </c>
      <c r="AP1283" s="30">
        <v>653.54000000000008</v>
      </c>
      <c r="AQ1283" s="30">
        <v>25</v>
      </c>
      <c r="AR1283">
        <v>1215.57189715</v>
      </c>
      <c r="AS1283" s="20">
        <v>2786.3580000000002</v>
      </c>
      <c r="AT1283">
        <v>286</v>
      </c>
      <c r="AU1283">
        <v>6</v>
      </c>
      <c r="AV1283" t="s">
        <v>1510</v>
      </c>
    </row>
    <row r="1284" spans="1:48" hidden="1" x14ac:dyDescent="0.25">
      <c r="A1284" t="s">
        <v>979</v>
      </c>
      <c r="B1284" t="s">
        <v>149</v>
      </c>
      <c r="C1284" t="s">
        <v>149</v>
      </c>
      <c r="D1284" t="s">
        <v>981</v>
      </c>
      <c r="E1284" s="31" t="s">
        <v>982</v>
      </c>
      <c r="F1284">
        <v>2007</v>
      </c>
      <c r="G1284" t="s">
        <v>980</v>
      </c>
      <c r="H1284" t="s">
        <v>582</v>
      </c>
      <c r="I1284">
        <v>331970</v>
      </c>
      <c r="J1284" t="s">
        <v>148</v>
      </c>
      <c r="K1284" s="26" t="s">
        <v>458</v>
      </c>
      <c r="L1284" t="b">
        <v>1</v>
      </c>
      <c r="M1284" s="20" t="s">
        <v>1118</v>
      </c>
      <c r="N1284" s="26">
        <v>442</v>
      </c>
      <c r="O1284" t="s">
        <v>375</v>
      </c>
      <c r="P1284">
        <v>54.850833299999998</v>
      </c>
      <c r="Q1284">
        <v>-163.41499999999999</v>
      </c>
      <c r="S1284" t="s">
        <v>21</v>
      </c>
      <c r="T1284" s="40">
        <v>0.46499999999999991</v>
      </c>
      <c r="U1284" s="40">
        <v>0.20583333333333331</v>
      </c>
      <c r="V1284">
        <v>16.918559999999996</v>
      </c>
      <c r="W1284">
        <v>36.384</v>
      </c>
      <c r="X1284">
        <v>32</v>
      </c>
      <c r="Y1284">
        <v>31.383314999999993</v>
      </c>
      <c r="Z1284">
        <v>67.491</v>
      </c>
      <c r="AA1284">
        <v>13</v>
      </c>
      <c r="AI1284">
        <v>27.453999999999997</v>
      </c>
      <c r="AJ1284">
        <v>9</v>
      </c>
      <c r="AK1284">
        <v>0</v>
      </c>
      <c r="AL1284">
        <v>0</v>
      </c>
      <c r="AM1284">
        <v>0</v>
      </c>
      <c r="AN1284">
        <v>1</v>
      </c>
      <c r="AO1284" s="30">
        <v>12.766109999999996</v>
      </c>
      <c r="AP1284" s="30">
        <v>27.453999999999997</v>
      </c>
      <c r="AQ1284" s="30">
        <v>9</v>
      </c>
      <c r="AR1284">
        <v>61.067984999999979</v>
      </c>
      <c r="AS1284" s="20">
        <v>131.32900000000001</v>
      </c>
      <c r="AT1284">
        <v>52</v>
      </c>
      <c r="AU1284">
        <v>12</v>
      </c>
      <c r="AV1284" t="s">
        <v>1510</v>
      </c>
    </row>
    <row r="1285" spans="1:48" hidden="1" x14ac:dyDescent="0.25">
      <c r="A1285" t="s">
        <v>509</v>
      </c>
      <c r="B1285" t="s">
        <v>164</v>
      </c>
      <c r="C1285" t="s">
        <v>164</v>
      </c>
      <c r="D1285" t="s">
        <v>511</v>
      </c>
      <c r="E1285" s="31" t="s">
        <v>512</v>
      </c>
      <c r="F1285">
        <v>2007</v>
      </c>
      <c r="G1285" t="s">
        <v>510</v>
      </c>
      <c r="H1285">
        <v>7833</v>
      </c>
      <c r="I1285">
        <v>332020</v>
      </c>
      <c r="J1285" t="s">
        <v>163</v>
      </c>
      <c r="K1285" s="26" t="s">
        <v>374</v>
      </c>
      <c r="L1285" t="b">
        <v>1</v>
      </c>
      <c r="M1285" s="20" t="s">
        <v>1116</v>
      </c>
      <c r="N1285" s="26">
        <v>63</v>
      </c>
      <c r="O1285" t="s">
        <v>375</v>
      </c>
      <c r="P1285">
        <v>66.564722200000006</v>
      </c>
      <c r="Q1285">
        <v>-145.2738889</v>
      </c>
      <c r="S1285" t="s">
        <v>21</v>
      </c>
      <c r="T1285" s="40">
        <v>0.46303333333333324</v>
      </c>
      <c r="U1285" s="40">
        <v>0.20784999999999998</v>
      </c>
      <c r="V1285">
        <v>479.7705992333332</v>
      </c>
      <c r="W1285">
        <v>1036.1469999999999</v>
      </c>
      <c r="X1285">
        <v>307</v>
      </c>
      <c r="Y1285">
        <v>654.68051483333318</v>
      </c>
      <c r="Z1285">
        <v>1413.895</v>
      </c>
      <c r="AA1285">
        <v>93</v>
      </c>
      <c r="AI1285">
        <v>202.47499999999997</v>
      </c>
      <c r="AJ1285">
        <v>6</v>
      </c>
      <c r="AK1285">
        <v>161.81600000000003</v>
      </c>
      <c r="AL1285">
        <v>18</v>
      </c>
      <c r="AM1285">
        <v>0</v>
      </c>
      <c r="AN1285">
        <v>0</v>
      </c>
      <c r="AO1285" s="30">
        <v>168.6788760333333</v>
      </c>
      <c r="AP1285" s="30">
        <v>364.291</v>
      </c>
      <c r="AQ1285" s="30">
        <v>24</v>
      </c>
      <c r="AR1285">
        <v>1303.1299900999998</v>
      </c>
      <c r="AS1285" s="20">
        <v>2814.3330000000001</v>
      </c>
      <c r="AT1285">
        <v>407</v>
      </c>
      <c r="AU1285">
        <v>12</v>
      </c>
      <c r="AV1285" t="s">
        <v>1510</v>
      </c>
    </row>
    <row r="1286" spans="1:48" hidden="1" x14ac:dyDescent="0.25">
      <c r="A1286" t="s">
        <v>786</v>
      </c>
      <c r="B1286" t="s">
        <v>151</v>
      </c>
      <c r="C1286" t="s">
        <v>151</v>
      </c>
      <c r="D1286" t="s">
        <v>788</v>
      </c>
      <c r="E1286" s="31" t="s">
        <v>789</v>
      </c>
      <c r="F1286">
        <v>2007</v>
      </c>
      <c r="G1286" t="s">
        <v>787</v>
      </c>
      <c r="H1286">
        <v>6915</v>
      </c>
      <c r="I1286">
        <v>331990</v>
      </c>
      <c r="J1286" t="s">
        <v>150</v>
      </c>
      <c r="K1286" s="26" t="s">
        <v>458</v>
      </c>
      <c r="L1286" t="b">
        <v>1</v>
      </c>
      <c r="M1286" s="20" t="s">
        <v>1118</v>
      </c>
      <c r="N1286" s="26">
        <v>274</v>
      </c>
      <c r="O1286" t="s">
        <v>375</v>
      </c>
      <c r="P1286">
        <v>64.733333299999998</v>
      </c>
      <c r="Q1286">
        <v>-156.92750000000001</v>
      </c>
      <c r="S1286" t="s">
        <v>21</v>
      </c>
      <c r="T1286" s="40">
        <v>0.39800000000000008</v>
      </c>
      <c r="U1286" s="40">
        <v>0.21961666666666665</v>
      </c>
      <c r="V1286">
        <v>473.59890600000006</v>
      </c>
      <c r="W1286">
        <v>1189.9469999999999</v>
      </c>
      <c r="X1286">
        <v>235</v>
      </c>
      <c r="Y1286">
        <v>842.10909600000014</v>
      </c>
      <c r="Z1286">
        <v>2115.8519999999999</v>
      </c>
      <c r="AA1286">
        <v>93</v>
      </c>
      <c r="AI1286">
        <v>668.1350000000001</v>
      </c>
      <c r="AJ1286">
        <v>13</v>
      </c>
      <c r="AK1286">
        <v>3398.0969999999998</v>
      </c>
      <c r="AL1286">
        <v>35</v>
      </c>
      <c r="AM1286">
        <v>0</v>
      </c>
      <c r="AN1286">
        <v>0</v>
      </c>
      <c r="AO1286" s="30">
        <v>1618.3603360000002</v>
      </c>
      <c r="AP1286" s="30">
        <v>4066.232</v>
      </c>
      <c r="AQ1286" s="30">
        <v>48</v>
      </c>
      <c r="AR1286">
        <v>2934.0683380000005</v>
      </c>
      <c r="AS1286" s="20">
        <v>7372.0309999999999</v>
      </c>
      <c r="AT1286">
        <v>372</v>
      </c>
      <c r="AU1286">
        <v>6</v>
      </c>
      <c r="AV1286" t="s">
        <v>1510</v>
      </c>
    </row>
    <row r="1287" spans="1:48" hidden="1" x14ac:dyDescent="0.25">
      <c r="A1287" t="s">
        <v>592</v>
      </c>
      <c r="B1287" t="s">
        <v>60</v>
      </c>
      <c r="C1287" t="s">
        <v>60</v>
      </c>
      <c r="D1287" t="s">
        <v>593</v>
      </c>
      <c r="E1287" s="31" t="s">
        <v>594</v>
      </c>
      <c r="F1287">
        <v>2007</v>
      </c>
      <c r="G1287" t="s">
        <v>563</v>
      </c>
      <c r="H1287">
        <v>221</v>
      </c>
      <c r="I1287">
        <v>331320</v>
      </c>
      <c r="J1287" t="s">
        <v>50</v>
      </c>
      <c r="K1287" s="26" t="s">
        <v>458</v>
      </c>
      <c r="L1287" t="b">
        <v>1</v>
      </c>
      <c r="M1287" s="20" t="s">
        <v>1119</v>
      </c>
      <c r="N1287" s="26">
        <v>169</v>
      </c>
      <c r="O1287" t="s">
        <v>375</v>
      </c>
      <c r="P1287">
        <v>63.779722200000002</v>
      </c>
      <c r="Q1287">
        <v>-171.74111110000001</v>
      </c>
      <c r="S1287" t="s">
        <v>21</v>
      </c>
      <c r="T1287" s="40">
        <v>0.43943333333333329</v>
      </c>
      <c r="U1287" s="40">
        <v>0.18419166666666664</v>
      </c>
      <c r="V1287">
        <v>303.55703120000004</v>
      </c>
      <c r="W1287">
        <v>690.79200000000014</v>
      </c>
      <c r="X1287">
        <v>179</v>
      </c>
      <c r="Y1287">
        <v>266.18718109999998</v>
      </c>
      <c r="Z1287">
        <v>605.75099999999998</v>
      </c>
      <c r="AA1287">
        <v>14</v>
      </c>
      <c r="AI1287">
        <v>231.02799999999996</v>
      </c>
      <c r="AJ1287">
        <v>16</v>
      </c>
      <c r="AK1287">
        <v>123.637</v>
      </c>
      <c r="AL1287">
        <v>7</v>
      </c>
      <c r="AM1287">
        <v>0</v>
      </c>
      <c r="AN1287">
        <v>0</v>
      </c>
      <c r="AO1287" s="30">
        <v>155.85162316666663</v>
      </c>
      <c r="AP1287" s="30">
        <v>354.66499999999996</v>
      </c>
      <c r="AQ1287" s="30">
        <v>23</v>
      </c>
      <c r="AR1287">
        <v>725.59583546666659</v>
      </c>
      <c r="AS1287" s="20">
        <v>1651.2079999999999</v>
      </c>
      <c r="AT1287">
        <v>212</v>
      </c>
      <c r="AU1287">
        <v>12</v>
      </c>
      <c r="AV1287" t="s">
        <v>1510</v>
      </c>
    </row>
    <row r="1288" spans="1:48" hidden="1" x14ac:dyDescent="0.25">
      <c r="A1288" t="s">
        <v>913</v>
      </c>
      <c r="B1288" t="s">
        <v>160</v>
      </c>
      <c r="C1288" t="s">
        <v>160</v>
      </c>
      <c r="D1288" t="s">
        <v>915</v>
      </c>
      <c r="E1288" s="31" t="s">
        <v>916</v>
      </c>
      <c r="F1288">
        <v>2007</v>
      </c>
      <c r="G1288" t="s">
        <v>914</v>
      </c>
      <c r="H1288" t="s">
        <v>582</v>
      </c>
      <c r="I1288">
        <v>332000</v>
      </c>
      <c r="J1288" t="s">
        <v>159</v>
      </c>
      <c r="K1288" s="26" t="s">
        <v>458</v>
      </c>
      <c r="L1288" t="b">
        <v>1</v>
      </c>
      <c r="M1288" s="20" t="s">
        <v>1118</v>
      </c>
      <c r="N1288" s="26">
        <v>373</v>
      </c>
      <c r="O1288" t="s">
        <v>375</v>
      </c>
      <c r="P1288">
        <v>64.5433333</v>
      </c>
      <c r="Q1288">
        <v>-163.02916669999999</v>
      </c>
      <c r="S1288" t="s">
        <v>21</v>
      </c>
      <c r="T1288" s="40">
        <v>0.54</v>
      </c>
      <c r="U1288" s="40">
        <v>0.21012500000000001</v>
      </c>
      <c r="V1288">
        <v>110.37384000000002</v>
      </c>
      <c r="W1288">
        <v>204.39600000000002</v>
      </c>
      <c r="X1288">
        <v>55</v>
      </c>
      <c r="Y1288">
        <v>98.731980000000021</v>
      </c>
      <c r="Z1288">
        <v>182.83700000000002</v>
      </c>
      <c r="AA1288">
        <v>26</v>
      </c>
      <c r="AI1288">
        <v>78.804000000000002</v>
      </c>
      <c r="AJ1288">
        <v>9</v>
      </c>
      <c r="AK1288">
        <v>28.303000000000001</v>
      </c>
      <c r="AL1288">
        <v>4</v>
      </c>
      <c r="AM1288">
        <v>61.962999999999994</v>
      </c>
      <c r="AN1288">
        <v>3</v>
      </c>
      <c r="AO1288" s="30">
        <v>57.837780000000002</v>
      </c>
      <c r="AP1288" s="30">
        <v>107.107</v>
      </c>
      <c r="AQ1288" s="30">
        <v>13</v>
      </c>
      <c r="AR1288">
        <v>266.94360000000006</v>
      </c>
      <c r="AS1288" s="20">
        <v>556.30300000000011</v>
      </c>
      <c r="AT1288">
        <v>94</v>
      </c>
      <c r="AU1288">
        <v>12</v>
      </c>
      <c r="AV1288" t="s">
        <v>1510</v>
      </c>
    </row>
    <row r="1289" spans="1:48" hidden="1" x14ac:dyDescent="0.25">
      <c r="A1289" t="s">
        <v>595</v>
      </c>
      <c r="B1289" t="s">
        <v>61</v>
      </c>
      <c r="C1289" t="s">
        <v>61</v>
      </c>
      <c r="D1289" t="s">
        <v>596</v>
      </c>
      <c r="E1289" s="31" t="s">
        <v>597</v>
      </c>
      <c r="F1289">
        <v>2007</v>
      </c>
      <c r="G1289" t="s">
        <v>563</v>
      </c>
      <c r="H1289">
        <v>221</v>
      </c>
      <c r="I1289">
        <v>331330</v>
      </c>
      <c r="J1289" t="s">
        <v>50</v>
      </c>
      <c r="K1289" s="26" t="s">
        <v>458</v>
      </c>
      <c r="L1289" t="b">
        <v>1</v>
      </c>
      <c r="M1289" s="20" t="s">
        <v>1119</v>
      </c>
      <c r="N1289" s="26">
        <v>169</v>
      </c>
      <c r="O1289" t="s">
        <v>375</v>
      </c>
      <c r="P1289">
        <v>59.118888900000002</v>
      </c>
      <c r="Q1289">
        <v>-161.58750000000001</v>
      </c>
      <c r="S1289" t="s">
        <v>21</v>
      </c>
      <c r="T1289" s="40">
        <v>0.44587499999999997</v>
      </c>
      <c r="U1289" s="40">
        <v>0.18434999999999999</v>
      </c>
      <c r="V1289">
        <v>138.22125</v>
      </c>
      <c r="W1289">
        <v>310</v>
      </c>
      <c r="X1289">
        <v>92</v>
      </c>
      <c r="Y1289">
        <v>98.277538124999992</v>
      </c>
      <c r="Z1289">
        <v>220.41499999999999</v>
      </c>
      <c r="AA1289">
        <v>10</v>
      </c>
      <c r="AI1289">
        <v>99.183999999999997</v>
      </c>
      <c r="AJ1289">
        <v>9</v>
      </c>
      <c r="AK1289">
        <v>1.8220000000000001</v>
      </c>
      <c r="AL1289">
        <v>2</v>
      </c>
      <c r="AM1289">
        <v>0</v>
      </c>
      <c r="AN1289">
        <v>0</v>
      </c>
      <c r="AO1289" s="30">
        <v>45.036050249999995</v>
      </c>
      <c r="AP1289" s="30">
        <v>101.006</v>
      </c>
      <c r="AQ1289" s="30">
        <v>11</v>
      </c>
      <c r="AR1289">
        <v>281.53483837499999</v>
      </c>
      <c r="AS1289" s="20">
        <v>631.42100000000005</v>
      </c>
      <c r="AT1289">
        <v>113</v>
      </c>
      <c r="AU1289">
        <v>12</v>
      </c>
      <c r="AV1289" t="s">
        <v>1510</v>
      </c>
    </row>
    <row r="1290" spans="1:48" hidden="1" x14ac:dyDescent="0.25">
      <c r="A1290" t="s">
        <v>598</v>
      </c>
      <c r="B1290" t="s">
        <v>62</v>
      </c>
      <c r="C1290" t="s">
        <v>62</v>
      </c>
      <c r="D1290" t="s">
        <v>599</v>
      </c>
      <c r="E1290" s="31" t="s">
        <v>600</v>
      </c>
      <c r="F1290">
        <v>2007</v>
      </c>
      <c r="G1290" t="s">
        <v>563</v>
      </c>
      <c r="H1290">
        <v>221</v>
      </c>
      <c r="I1290">
        <v>331340</v>
      </c>
      <c r="J1290" t="s">
        <v>50</v>
      </c>
      <c r="K1290" s="26" t="s">
        <v>458</v>
      </c>
      <c r="L1290" t="b">
        <v>1</v>
      </c>
      <c r="M1290" s="20" t="s">
        <v>1119</v>
      </c>
      <c r="N1290" s="26">
        <v>169</v>
      </c>
      <c r="O1290" t="s">
        <v>375</v>
      </c>
      <c r="P1290">
        <v>62.903611099999999</v>
      </c>
      <c r="Q1290">
        <v>-160.06472220000001</v>
      </c>
      <c r="S1290" t="s">
        <v>21</v>
      </c>
      <c r="T1290" s="40">
        <v>0.56449166666666661</v>
      </c>
      <c r="U1290" s="40">
        <v>0.19703333333333331</v>
      </c>
      <c r="V1290">
        <v>106.28982939166666</v>
      </c>
      <c r="W1290">
        <v>188.29300000000001</v>
      </c>
      <c r="X1290">
        <v>70</v>
      </c>
      <c r="Y1290">
        <v>111.00107684166666</v>
      </c>
      <c r="Z1290">
        <v>196.63900000000001</v>
      </c>
      <c r="AA1290">
        <v>7</v>
      </c>
      <c r="AI1290">
        <v>144.232</v>
      </c>
      <c r="AJ1290">
        <v>13</v>
      </c>
      <c r="AK1290">
        <v>11.151000000000003</v>
      </c>
      <c r="AL1290">
        <v>2</v>
      </c>
      <c r="AM1290">
        <v>0</v>
      </c>
      <c r="AN1290">
        <v>0</v>
      </c>
      <c r="AO1290" s="30">
        <v>87.71240864166667</v>
      </c>
      <c r="AP1290" s="30">
        <v>155.38300000000001</v>
      </c>
      <c r="AQ1290" s="30">
        <v>15</v>
      </c>
      <c r="AR1290">
        <v>305.003314875</v>
      </c>
      <c r="AS1290" s="20">
        <v>540.31499999999994</v>
      </c>
      <c r="AT1290">
        <v>90</v>
      </c>
      <c r="AU1290">
        <v>12</v>
      </c>
      <c r="AV1290" t="s">
        <v>1510</v>
      </c>
    </row>
    <row r="1291" spans="1:48" hidden="1" x14ac:dyDescent="0.25">
      <c r="A1291" t="s">
        <v>395</v>
      </c>
      <c r="B1291" t="s">
        <v>162</v>
      </c>
      <c r="C1291" t="s">
        <v>162</v>
      </c>
      <c r="D1291" t="s">
        <v>396</v>
      </c>
      <c r="E1291" s="31" t="s">
        <v>397</v>
      </c>
      <c r="F1291">
        <v>2007</v>
      </c>
      <c r="G1291" t="s">
        <v>962</v>
      </c>
      <c r="H1291">
        <v>7822</v>
      </c>
      <c r="I1291">
        <v>332010</v>
      </c>
      <c r="J1291" t="s">
        <v>161</v>
      </c>
      <c r="K1291" s="26" t="s">
        <v>374</v>
      </c>
      <c r="L1291" t="b">
        <v>1</v>
      </c>
      <c r="M1291" s="20" t="s">
        <v>1116</v>
      </c>
      <c r="N1291" s="26">
        <v>417</v>
      </c>
      <c r="O1291" t="s">
        <v>489</v>
      </c>
      <c r="P1291">
        <v>58.413333299999998</v>
      </c>
      <c r="Q1291">
        <v>-135.7369444</v>
      </c>
      <c r="S1291" t="s">
        <v>21</v>
      </c>
      <c r="T1291" s="40">
        <v>0.62299166666666661</v>
      </c>
      <c r="U1291" s="40">
        <v>0.29029166666666661</v>
      </c>
      <c r="V1291">
        <v>501.62167614999987</v>
      </c>
      <c r="W1291">
        <v>805.1819999999999</v>
      </c>
      <c r="X1291">
        <v>390</v>
      </c>
      <c r="Y1291">
        <v>255.00730994166665</v>
      </c>
      <c r="Z1291">
        <v>409.327</v>
      </c>
      <c r="AA1291">
        <v>99</v>
      </c>
      <c r="AI1291">
        <v>37.973999999999997</v>
      </c>
      <c r="AJ1291">
        <v>6</v>
      </c>
      <c r="AK1291">
        <v>276.47399999999999</v>
      </c>
      <c r="AL1291">
        <v>23</v>
      </c>
      <c r="AM1291">
        <v>0</v>
      </c>
      <c r="AN1291">
        <v>21</v>
      </c>
      <c r="AO1291" s="30">
        <v>195.89848359999996</v>
      </c>
      <c r="AP1291" s="30">
        <v>314.44799999999998</v>
      </c>
      <c r="AQ1291" s="30">
        <v>29</v>
      </c>
      <c r="AR1291">
        <v>952.52746969166651</v>
      </c>
      <c r="AS1291" s="20">
        <v>1528.9570000000001</v>
      </c>
      <c r="AT1291">
        <v>531</v>
      </c>
      <c r="AU1291">
        <v>12</v>
      </c>
      <c r="AV1291" t="s">
        <v>1510</v>
      </c>
    </row>
    <row r="1292" spans="1:48" hidden="1" x14ac:dyDescent="0.25">
      <c r="A1292" t="s">
        <v>401</v>
      </c>
      <c r="B1292" t="s">
        <v>1146</v>
      </c>
      <c r="C1292" t="s">
        <v>37</v>
      </c>
      <c r="D1292" t="s">
        <v>399</v>
      </c>
      <c r="E1292" s="31" t="s">
        <v>400</v>
      </c>
      <c r="F1292">
        <v>2007</v>
      </c>
      <c r="G1292" t="s">
        <v>380</v>
      </c>
      <c r="H1292">
        <v>219</v>
      </c>
      <c r="I1292">
        <v>331120</v>
      </c>
      <c r="J1292" t="s">
        <v>30</v>
      </c>
      <c r="K1292" s="26" t="s">
        <v>374</v>
      </c>
      <c r="L1292" t="b">
        <v>1</v>
      </c>
      <c r="M1292" s="20" t="s">
        <v>1116</v>
      </c>
      <c r="N1292" s="26">
        <v>2</v>
      </c>
      <c r="O1292" t="s">
        <v>375</v>
      </c>
      <c r="P1292">
        <v>59.228588999999999</v>
      </c>
      <c r="Q1292">
        <v>-135.44411400000001</v>
      </c>
      <c r="S1292" t="s">
        <v>21</v>
      </c>
      <c r="T1292" s="40">
        <v>0.20790833333333336</v>
      </c>
      <c r="U1292" s="40">
        <v>0.14455000000000001</v>
      </c>
      <c r="V1292">
        <v>1040.8271638916667</v>
      </c>
      <c r="W1292">
        <v>5006.183</v>
      </c>
      <c r="X1292">
        <v>1032</v>
      </c>
      <c r="Y1292">
        <v>1117.7567816666667</v>
      </c>
      <c r="Z1292">
        <v>5376.2</v>
      </c>
      <c r="AA1292">
        <v>306</v>
      </c>
      <c r="AI1292">
        <v>563.42200000000003</v>
      </c>
      <c r="AJ1292">
        <v>22</v>
      </c>
      <c r="AK1292">
        <v>1211.915</v>
      </c>
      <c r="AL1292">
        <v>22</v>
      </c>
      <c r="AM1292">
        <v>0</v>
      </c>
      <c r="AN1292">
        <v>0</v>
      </c>
      <c r="AO1292" s="30">
        <v>369.10735677500003</v>
      </c>
      <c r="AP1292" s="30">
        <v>1775.337</v>
      </c>
      <c r="AQ1292" s="30">
        <v>44</v>
      </c>
      <c r="AR1292">
        <v>2527.6913023333336</v>
      </c>
      <c r="AS1292" s="20">
        <v>12157.720000000001</v>
      </c>
      <c r="AT1292">
        <v>1377</v>
      </c>
      <c r="AU1292">
        <v>12</v>
      </c>
      <c r="AV1292" t="s">
        <v>1510</v>
      </c>
    </row>
    <row r="1293" spans="1:48" hidden="1" x14ac:dyDescent="0.25">
      <c r="A1293" t="s">
        <v>402</v>
      </c>
      <c r="B1293" t="s">
        <v>38</v>
      </c>
      <c r="C1293" t="s">
        <v>38</v>
      </c>
      <c r="D1293" t="s">
        <v>403</v>
      </c>
      <c r="E1293" s="31" t="s">
        <v>404</v>
      </c>
      <c r="F1293">
        <v>2007</v>
      </c>
      <c r="G1293" t="s">
        <v>380</v>
      </c>
      <c r="H1293">
        <v>219</v>
      </c>
      <c r="I1293">
        <v>331130</v>
      </c>
      <c r="J1293" t="s">
        <v>30</v>
      </c>
      <c r="K1293" s="26" t="s">
        <v>374</v>
      </c>
      <c r="L1293" t="b">
        <v>1</v>
      </c>
      <c r="M1293" s="20" t="s">
        <v>1116</v>
      </c>
      <c r="N1293" s="26">
        <v>2</v>
      </c>
      <c r="O1293" t="s">
        <v>375</v>
      </c>
      <c r="P1293">
        <v>63.987230799999999</v>
      </c>
      <c r="Q1293">
        <v>-144.69983250000001</v>
      </c>
      <c r="S1293" t="s">
        <v>21</v>
      </c>
      <c r="T1293" s="40">
        <v>0.63219999999999998</v>
      </c>
      <c r="U1293" s="40">
        <v>0.27525833333333333</v>
      </c>
      <c r="V1293">
        <v>21.0604786</v>
      </c>
      <c r="W1293">
        <v>33.313000000000002</v>
      </c>
      <c r="X1293">
        <v>10</v>
      </c>
      <c r="Y1293">
        <v>19.008357400000001</v>
      </c>
      <c r="Z1293">
        <v>30.067</v>
      </c>
      <c r="AA1293">
        <v>9</v>
      </c>
      <c r="AI1293">
        <v>19.802999999999997</v>
      </c>
      <c r="AJ1293">
        <v>3</v>
      </c>
      <c r="AK1293">
        <v>0</v>
      </c>
      <c r="AL1293">
        <v>0</v>
      </c>
      <c r="AM1293">
        <v>0</v>
      </c>
      <c r="AN1293">
        <v>0</v>
      </c>
      <c r="AO1293" s="30">
        <v>12.519456599999998</v>
      </c>
      <c r="AP1293" s="30">
        <v>19.802999999999997</v>
      </c>
      <c r="AQ1293" s="30">
        <v>3</v>
      </c>
      <c r="AR1293">
        <v>52.588292600000003</v>
      </c>
      <c r="AS1293" s="20">
        <v>83.182999999999993</v>
      </c>
      <c r="AT1293">
        <v>22</v>
      </c>
      <c r="AU1293">
        <v>12</v>
      </c>
      <c r="AV1293" t="s">
        <v>1510</v>
      </c>
    </row>
    <row r="1294" spans="1:48" hidden="1" x14ac:dyDescent="0.25">
      <c r="A1294" t="s">
        <v>405</v>
      </c>
      <c r="B1294" t="s">
        <v>39</v>
      </c>
      <c r="C1294" t="s">
        <v>39</v>
      </c>
      <c r="D1294" t="s">
        <v>426</v>
      </c>
      <c r="E1294" s="31" t="s">
        <v>422</v>
      </c>
      <c r="F1294">
        <v>2007</v>
      </c>
      <c r="G1294" t="s">
        <v>380</v>
      </c>
      <c r="H1294">
        <v>219</v>
      </c>
      <c r="I1294">
        <v>331140</v>
      </c>
      <c r="J1294" t="s">
        <v>30</v>
      </c>
      <c r="K1294" s="26" t="s">
        <v>374</v>
      </c>
      <c r="L1294" t="b">
        <v>1</v>
      </c>
      <c r="M1294" s="20" t="s">
        <v>1116</v>
      </c>
      <c r="N1294" s="26">
        <v>2</v>
      </c>
      <c r="O1294" t="s">
        <v>375</v>
      </c>
      <c r="P1294">
        <v>55.556666700000001</v>
      </c>
      <c r="Q1294">
        <v>-132.63638889999999</v>
      </c>
      <c r="S1294" t="s">
        <v>21</v>
      </c>
      <c r="T1294" s="40">
        <v>0.19269999999999998</v>
      </c>
      <c r="U1294" s="40">
        <v>0.1444833333333333</v>
      </c>
      <c r="V1294">
        <v>102.23525069999999</v>
      </c>
      <c r="W1294">
        <v>530.54100000000005</v>
      </c>
      <c r="X1294">
        <v>114</v>
      </c>
      <c r="Y1294">
        <v>42.524650599999994</v>
      </c>
      <c r="Z1294">
        <v>220.678</v>
      </c>
      <c r="AA1294">
        <v>12</v>
      </c>
      <c r="AI1294">
        <v>3.6640000000000001</v>
      </c>
      <c r="AJ1294">
        <v>1</v>
      </c>
      <c r="AK1294">
        <v>64.31</v>
      </c>
      <c r="AL1294">
        <v>9</v>
      </c>
      <c r="AM1294">
        <v>0</v>
      </c>
      <c r="AN1294">
        <v>0</v>
      </c>
      <c r="AO1294" s="30">
        <v>13.098589799999999</v>
      </c>
      <c r="AP1294" s="30">
        <v>67.974000000000004</v>
      </c>
      <c r="AQ1294" s="30">
        <v>10</v>
      </c>
      <c r="AR1294">
        <v>157.85849109999998</v>
      </c>
      <c r="AS1294" s="20">
        <v>819.19299999999998</v>
      </c>
      <c r="AT1294">
        <v>135</v>
      </c>
      <c r="AU1294">
        <v>12</v>
      </c>
      <c r="AV1294" t="s">
        <v>1510</v>
      </c>
    </row>
    <row r="1295" spans="1:48" hidden="1" x14ac:dyDescent="0.25">
      <c r="A1295" t="s">
        <v>601</v>
      </c>
      <c r="B1295" t="s">
        <v>63</v>
      </c>
      <c r="C1295" t="s">
        <v>63</v>
      </c>
      <c r="D1295" t="s">
        <v>602</v>
      </c>
      <c r="E1295" s="31" t="s">
        <v>603</v>
      </c>
      <c r="F1295">
        <v>2007</v>
      </c>
      <c r="G1295" t="s">
        <v>563</v>
      </c>
      <c r="H1295">
        <v>221</v>
      </c>
      <c r="I1295">
        <v>331350</v>
      </c>
      <c r="J1295" t="s">
        <v>50</v>
      </c>
      <c r="K1295" s="26" t="s">
        <v>458</v>
      </c>
      <c r="L1295" t="b">
        <v>1</v>
      </c>
      <c r="M1295" s="20" t="s">
        <v>1119</v>
      </c>
      <c r="N1295" s="26">
        <v>169</v>
      </c>
      <c r="O1295" t="s">
        <v>375</v>
      </c>
      <c r="P1295">
        <v>62.199444399999997</v>
      </c>
      <c r="Q1295">
        <v>-159.77138890000001</v>
      </c>
      <c r="S1295" t="s">
        <v>21</v>
      </c>
      <c r="T1295" s="40">
        <v>0.55281666666666662</v>
      </c>
      <c r="U1295" s="40">
        <v>0.19406666666666669</v>
      </c>
      <c r="V1295">
        <v>166.81906296666665</v>
      </c>
      <c r="W1295">
        <v>301.762</v>
      </c>
      <c r="X1295">
        <v>88</v>
      </c>
      <c r="Y1295">
        <v>79.194304399999993</v>
      </c>
      <c r="Z1295">
        <v>143.256</v>
      </c>
      <c r="AA1295">
        <v>11</v>
      </c>
      <c r="AI1295">
        <v>119.1</v>
      </c>
      <c r="AJ1295">
        <v>13</v>
      </c>
      <c r="AK1295">
        <v>35.637</v>
      </c>
      <c r="AL1295">
        <v>4</v>
      </c>
      <c r="AM1295">
        <v>0</v>
      </c>
      <c r="AN1295">
        <v>0</v>
      </c>
      <c r="AO1295" s="30">
        <v>85.541192549999991</v>
      </c>
      <c r="AP1295" s="30">
        <v>154.73699999999999</v>
      </c>
      <c r="AQ1295" s="30">
        <v>17</v>
      </c>
      <c r="AR1295">
        <v>331.55455991666662</v>
      </c>
      <c r="AS1295" s="20">
        <v>599.755</v>
      </c>
      <c r="AT1295">
        <v>114</v>
      </c>
      <c r="AU1295">
        <v>12</v>
      </c>
      <c r="AV1295" t="s">
        <v>1510</v>
      </c>
    </row>
    <row r="1296" spans="1:48" hidden="1" x14ac:dyDescent="0.25">
      <c r="A1296" t="s">
        <v>748</v>
      </c>
      <c r="B1296" t="s">
        <v>174</v>
      </c>
      <c r="C1296" t="s">
        <v>174</v>
      </c>
      <c r="D1296" t="s">
        <v>749</v>
      </c>
      <c r="E1296" s="31" t="s">
        <v>750</v>
      </c>
      <c r="F1296">
        <v>2007</v>
      </c>
      <c r="G1296" t="s">
        <v>743</v>
      </c>
      <c r="H1296">
        <v>18963</v>
      </c>
      <c r="I1296">
        <v>332670</v>
      </c>
      <c r="J1296" t="s">
        <v>171</v>
      </c>
      <c r="K1296" s="26" t="s">
        <v>458</v>
      </c>
      <c r="L1296" t="b">
        <v>1</v>
      </c>
      <c r="M1296" s="20" t="s">
        <v>1119</v>
      </c>
      <c r="N1296" s="26">
        <v>240</v>
      </c>
      <c r="O1296" t="s">
        <v>375</v>
      </c>
      <c r="P1296">
        <v>58.11</v>
      </c>
      <c r="Q1296">
        <v>-135.4436111</v>
      </c>
      <c r="S1296" t="s">
        <v>21</v>
      </c>
      <c r="T1296" s="40">
        <v>0.4237583333333334</v>
      </c>
      <c r="U1296" s="40">
        <v>0.133575</v>
      </c>
      <c r="V1296">
        <v>800.18243707500017</v>
      </c>
      <c r="W1296">
        <v>1888.299</v>
      </c>
      <c r="X1296">
        <v>363</v>
      </c>
      <c r="Y1296">
        <v>964.32141366666679</v>
      </c>
      <c r="Z1296">
        <v>2275.64</v>
      </c>
      <c r="AA1296">
        <v>77</v>
      </c>
      <c r="AI1296">
        <v>543.03200000000004</v>
      </c>
      <c r="AJ1296">
        <v>27</v>
      </c>
      <c r="AK1296">
        <v>169.82999999999998</v>
      </c>
      <c r="AL1296">
        <v>17</v>
      </c>
      <c r="AM1296">
        <v>0</v>
      </c>
      <c r="AN1296">
        <v>0</v>
      </c>
      <c r="AO1296" s="30">
        <v>302.08121301666677</v>
      </c>
      <c r="AP1296" s="30">
        <v>712.86200000000008</v>
      </c>
      <c r="AQ1296" s="30">
        <v>44</v>
      </c>
      <c r="AR1296">
        <v>2066.5850637583335</v>
      </c>
      <c r="AS1296" s="20">
        <v>4876.8010000000004</v>
      </c>
      <c r="AT1296">
        <v>476</v>
      </c>
      <c r="AU1296">
        <v>12</v>
      </c>
      <c r="AV1296" t="s">
        <v>1510</v>
      </c>
    </row>
    <row r="1297" spans="1:48" hidden="1" x14ac:dyDescent="0.25">
      <c r="A1297" t="s">
        <v>604</v>
      </c>
      <c r="B1297" t="s">
        <v>64</v>
      </c>
      <c r="C1297" t="s">
        <v>64</v>
      </c>
      <c r="D1297" t="s">
        <v>605</v>
      </c>
      <c r="E1297" s="31" t="s">
        <v>606</v>
      </c>
      <c r="F1297">
        <v>2007</v>
      </c>
      <c r="G1297" t="s">
        <v>563</v>
      </c>
      <c r="H1297">
        <v>221</v>
      </c>
      <c r="I1297">
        <v>331360</v>
      </c>
      <c r="J1297" t="s">
        <v>50</v>
      </c>
      <c r="K1297" s="26" t="s">
        <v>458</v>
      </c>
      <c r="L1297" t="b">
        <v>1</v>
      </c>
      <c r="M1297" s="20" t="s">
        <v>1119</v>
      </c>
      <c r="N1297" s="26">
        <v>169</v>
      </c>
      <c r="O1297" t="s">
        <v>375</v>
      </c>
      <c r="P1297">
        <v>61.531111099999997</v>
      </c>
      <c r="Q1297">
        <v>-166.09666669999999</v>
      </c>
      <c r="S1297" t="s">
        <v>21</v>
      </c>
      <c r="T1297" s="40">
        <v>0.44197500000000001</v>
      </c>
      <c r="U1297" s="40">
        <v>0.18423333333333333</v>
      </c>
      <c r="V1297">
        <v>444.77446964999996</v>
      </c>
      <c r="W1297">
        <v>1006.3339999999999</v>
      </c>
      <c r="X1297">
        <v>280</v>
      </c>
      <c r="Y1297">
        <v>573.42057487499994</v>
      </c>
      <c r="Z1297">
        <v>1297.405</v>
      </c>
      <c r="AA1297">
        <v>29</v>
      </c>
      <c r="AI1297">
        <v>254.75200000000001</v>
      </c>
      <c r="AJ1297">
        <v>17</v>
      </c>
      <c r="AK1297">
        <v>118.821</v>
      </c>
      <c r="AL1297">
        <v>7</v>
      </c>
      <c r="AM1297">
        <v>0</v>
      </c>
      <c r="AN1297">
        <v>0</v>
      </c>
      <c r="AO1297" s="30">
        <v>165.109926675</v>
      </c>
      <c r="AP1297" s="30">
        <v>373.57299999999998</v>
      </c>
      <c r="AQ1297" s="30">
        <v>24</v>
      </c>
      <c r="AR1297">
        <v>1183.3049712</v>
      </c>
      <c r="AS1297" s="20">
        <v>2677.3119999999994</v>
      </c>
      <c r="AT1297">
        <v>329</v>
      </c>
      <c r="AU1297">
        <v>12</v>
      </c>
      <c r="AV1297" t="s">
        <v>1510</v>
      </c>
    </row>
    <row r="1298" spans="1:48" hidden="1" x14ac:dyDescent="0.25">
      <c r="A1298" t="s">
        <v>835</v>
      </c>
      <c r="B1298" t="s">
        <v>167</v>
      </c>
      <c r="C1298" t="s">
        <v>167</v>
      </c>
      <c r="D1298" t="s">
        <v>837</v>
      </c>
      <c r="E1298" s="31" t="s">
        <v>838</v>
      </c>
      <c r="F1298">
        <v>2007</v>
      </c>
      <c r="G1298" t="s">
        <v>836</v>
      </c>
      <c r="H1298">
        <v>9000</v>
      </c>
      <c r="I1298">
        <v>332030</v>
      </c>
      <c r="J1298" t="s">
        <v>166</v>
      </c>
      <c r="K1298" s="26" t="s">
        <v>458</v>
      </c>
      <c r="L1298" t="b">
        <v>1</v>
      </c>
      <c r="M1298" s="20" t="s">
        <v>1118</v>
      </c>
      <c r="N1298" s="26">
        <v>332</v>
      </c>
      <c r="O1298" t="s">
        <v>375</v>
      </c>
      <c r="P1298">
        <v>66.048888899999994</v>
      </c>
      <c r="Q1298">
        <v>-154.25555560000001</v>
      </c>
      <c r="S1298" t="s">
        <v>21</v>
      </c>
      <c r="T1298" s="40">
        <v>0.5099999999999999</v>
      </c>
      <c r="U1298" s="40">
        <v>0.14345833333333333</v>
      </c>
      <c r="V1298">
        <v>50.020799999999994</v>
      </c>
      <c r="W1298">
        <v>98.080000000000013</v>
      </c>
      <c r="X1298">
        <v>37</v>
      </c>
      <c r="Y1298">
        <v>40.263479999999994</v>
      </c>
      <c r="Z1298">
        <v>78.948000000000008</v>
      </c>
      <c r="AA1298">
        <v>9</v>
      </c>
      <c r="AI1298">
        <v>53.772000000000006</v>
      </c>
      <c r="AJ1298">
        <v>3</v>
      </c>
      <c r="AK1298">
        <v>10.698</v>
      </c>
      <c r="AL1298">
        <v>2</v>
      </c>
      <c r="AM1298">
        <v>1.1839999999999999</v>
      </c>
      <c r="AN1298">
        <v>1</v>
      </c>
      <c r="AO1298" s="30">
        <v>32.879699999999993</v>
      </c>
      <c r="AP1298" s="30">
        <v>64.47</v>
      </c>
      <c r="AQ1298" s="30">
        <v>5</v>
      </c>
      <c r="AR1298">
        <v>123.16397999999998</v>
      </c>
      <c r="AS1298" s="20">
        <v>242.68199999999999</v>
      </c>
      <c r="AT1298">
        <v>50</v>
      </c>
      <c r="AU1298">
        <v>12</v>
      </c>
      <c r="AV1298" t="s">
        <v>1510</v>
      </c>
    </row>
    <row r="1299" spans="1:48" hidden="1" x14ac:dyDescent="0.25">
      <c r="A1299" t="s">
        <v>607</v>
      </c>
      <c r="B1299" t="s">
        <v>65</v>
      </c>
      <c r="C1299" t="s">
        <v>65</v>
      </c>
      <c r="D1299" t="s">
        <v>608</v>
      </c>
      <c r="E1299" s="31" t="s">
        <v>609</v>
      </c>
      <c r="F1299">
        <v>2007</v>
      </c>
      <c r="G1299" t="s">
        <v>563</v>
      </c>
      <c r="H1299">
        <v>221</v>
      </c>
      <c r="I1299">
        <v>331370</v>
      </c>
      <c r="J1299" t="s">
        <v>50</v>
      </c>
      <c r="K1299" s="26" t="s">
        <v>458</v>
      </c>
      <c r="L1299" t="b">
        <v>1</v>
      </c>
      <c r="M1299" s="20" t="s">
        <v>1119</v>
      </c>
      <c r="N1299" s="26">
        <v>169</v>
      </c>
      <c r="O1299" t="s">
        <v>375</v>
      </c>
      <c r="P1299">
        <v>65.698611099999994</v>
      </c>
      <c r="Q1299">
        <v>-156.39972220000001</v>
      </c>
      <c r="S1299" t="s">
        <v>21</v>
      </c>
      <c r="T1299" s="40">
        <v>0.53178333333333316</v>
      </c>
      <c r="U1299" s="40">
        <v>0.18694999999999998</v>
      </c>
      <c r="V1299">
        <v>256.03080831666659</v>
      </c>
      <c r="W1299">
        <v>481.45700000000005</v>
      </c>
      <c r="X1299">
        <v>122</v>
      </c>
      <c r="Y1299">
        <v>104.26941708333331</v>
      </c>
      <c r="Z1299">
        <v>196.07500000000002</v>
      </c>
      <c r="AA1299">
        <v>9</v>
      </c>
      <c r="AI1299">
        <v>131.98099999999999</v>
      </c>
      <c r="AJ1299">
        <v>16</v>
      </c>
      <c r="AK1299">
        <v>114.44999999999999</v>
      </c>
      <c r="AL1299">
        <v>5</v>
      </c>
      <c r="AM1299">
        <v>0</v>
      </c>
      <c r="AN1299">
        <v>0</v>
      </c>
      <c r="AO1299" s="30">
        <v>131.04789861666663</v>
      </c>
      <c r="AP1299" s="30">
        <v>246.43099999999998</v>
      </c>
      <c r="AQ1299" s="30">
        <v>21</v>
      </c>
      <c r="AR1299">
        <v>491.34812401666653</v>
      </c>
      <c r="AS1299" s="20">
        <v>923.96299999999997</v>
      </c>
      <c r="AT1299">
        <v>149</v>
      </c>
      <c r="AU1299">
        <v>12</v>
      </c>
      <c r="AV1299" t="s">
        <v>1510</v>
      </c>
    </row>
    <row r="1300" spans="1:48" hidden="1" x14ac:dyDescent="0.25">
      <c r="A1300" t="s">
        <v>408</v>
      </c>
      <c r="B1300" t="s">
        <v>40</v>
      </c>
      <c r="C1300" t="s">
        <v>40</v>
      </c>
      <c r="D1300" t="s">
        <v>426</v>
      </c>
      <c r="E1300" s="31" t="s">
        <v>422</v>
      </c>
      <c r="F1300">
        <v>2007</v>
      </c>
      <c r="G1300" t="s">
        <v>380</v>
      </c>
      <c r="H1300">
        <v>219</v>
      </c>
      <c r="I1300">
        <v>331150</v>
      </c>
      <c r="J1300" t="s">
        <v>30</v>
      </c>
      <c r="K1300" s="26" t="s">
        <v>374</v>
      </c>
      <c r="L1300" t="b">
        <v>1</v>
      </c>
      <c r="M1300" s="20" t="s">
        <v>1116</v>
      </c>
      <c r="N1300" s="26">
        <v>2</v>
      </c>
      <c r="O1300" t="s">
        <v>375</v>
      </c>
      <c r="P1300">
        <v>55.208055600000002</v>
      </c>
      <c r="Q1300">
        <v>-132.8266667</v>
      </c>
      <c r="S1300" t="s">
        <v>21</v>
      </c>
      <c r="T1300" s="40">
        <v>0.19269999999999998</v>
      </c>
      <c r="U1300" s="40">
        <v>0.1444833333333333</v>
      </c>
      <c r="V1300">
        <v>149.7502532</v>
      </c>
      <c r="W1300">
        <v>777.1160000000001</v>
      </c>
      <c r="X1300">
        <v>129</v>
      </c>
      <c r="Y1300">
        <v>44.767678599999989</v>
      </c>
      <c r="Z1300">
        <v>232.31799999999998</v>
      </c>
      <c r="AA1300">
        <v>29</v>
      </c>
      <c r="AI1300">
        <v>115.535</v>
      </c>
      <c r="AJ1300">
        <v>8</v>
      </c>
      <c r="AK1300">
        <v>391.78699999999998</v>
      </c>
      <c r="AL1300">
        <v>13</v>
      </c>
      <c r="AM1300">
        <v>0</v>
      </c>
      <c r="AN1300">
        <v>0</v>
      </c>
      <c r="AO1300" s="30">
        <v>97.760949399999987</v>
      </c>
      <c r="AP1300" s="30">
        <v>507.322</v>
      </c>
      <c r="AQ1300" s="30">
        <v>21</v>
      </c>
      <c r="AR1300">
        <v>292.2788812</v>
      </c>
      <c r="AS1300" s="20">
        <v>1516.7560000000001</v>
      </c>
      <c r="AT1300">
        <v>179</v>
      </c>
      <c r="AU1300">
        <v>12</v>
      </c>
      <c r="AV1300" t="s">
        <v>1510</v>
      </c>
    </row>
    <row r="1301" spans="1:48" hidden="1" x14ac:dyDescent="0.25">
      <c r="A1301" t="s">
        <v>1039</v>
      </c>
      <c r="B1301" t="s">
        <v>169</v>
      </c>
      <c r="C1301" t="s">
        <v>169</v>
      </c>
      <c r="D1301" t="s">
        <v>1041</v>
      </c>
      <c r="E1301" s="31" t="s">
        <v>1042</v>
      </c>
      <c r="F1301">
        <v>2007</v>
      </c>
      <c r="G1301" t="s">
        <v>1040</v>
      </c>
      <c r="H1301">
        <v>9192</v>
      </c>
      <c r="I1301">
        <v>332040</v>
      </c>
      <c r="J1301" t="s">
        <v>168</v>
      </c>
      <c r="K1301" s="26" t="s">
        <v>458</v>
      </c>
      <c r="L1301" t="b">
        <v>1</v>
      </c>
      <c r="M1301" s="20" t="s">
        <v>1116</v>
      </c>
      <c r="N1301" s="26">
        <v>681</v>
      </c>
      <c r="O1301" t="s">
        <v>375</v>
      </c>
      <c r="P1301">
        <v>59.3277778</v>
      </c>
      <c r="Q1301">
        <v>-155.89472219999999</v>
      </c>
      <c r="S1301" t="s">
        <v>21</v>
      </c>
      <c r="T1301" s="40">
        <v>0.60299999999999987</v>
      </c>
      <c r="U1301" s="40">
        <v>0.24633333333333338</v>
      </c>
      <c r="V1301">
        <v>28.319291999999994</v>
      </c>
      <c r="W1301">
        <v>46.963999999999999</v>
      </c>
      <c r="X1301">
        <v>18</v>
      </c>
      <c r="Y1301">
        <v>45.944378999999984</v>
      </c>
      <c r="Z1301">
        <v>76.192999999999984</v>
      </c>
      <c r="AA1301">
        <v>9</v>
      </c>
      <c r="AI1301">
        <v>40.421000000000006</v>
      </c>
      <c r="AJ1301">
        <v>11</v>
      </c>
      <c r="AK1301">
        <v>19.558</v>
      </c>
      <c r="AL1301">
        <v>3</v>
      </c>
      <c r="AM1301">
        <v>0</v>
      </c>
      <c r="AN1301">
        <v>0</v>
      </c>
      <c r="AO1301" s="30">
        <v>36.167336999999996</v>
      </c>
      <c r="AP1301" s="30">
        <v>59.979000000000006</v>
      </c>
      <c r="AQ1301" s="30">
        <v>14</v>
      </c>
      <c r="AR1301">
        <v>110.43100799999996</v>
      </c>
      <c r="AS1301" s="20">
        <v>183.13600000000002</v>
      </c>
      <c r="AT1301">
        <v>41</v>
      </c>
      <c r="AU1301">
        <v>12</v>
      </c>
      <c r="AV1301" t="s">
        <v>1510</v>
      </c>
    </row>
    <row r="1302" spans="1:48" hidden="1" x14ac:dyDescent="0.25">
      <c r="A1302" t="s">
        <v>790</v>
      </c>
      <c r="B1302" t="s">
        <v>1169</v>
      </c>
      <c r="C1302" t="s">
        <v>792</v>
      </c>
      <c r="D1302" t="s">
        <v>793</v>
      </c>
      <c r="E1302" s="31" t="s">
        <v>794</v>
      </c>
      <c r="F1302">
        <v>2007</v>
      </c>
      <c r="G1302" t="s">
        <v>791</v>
      </c>
      <c r="H1302">
        <v>9188</v>
      </c>
      <c r="I1302">
        <v>332050</v>
      </c>
      <c r="J1302" t="s">
        <v>170</v>
      </c>
      <c r="K1302" s="26" t="s">
        <v>458</v>
      </c>
      <c r="L1302" t="b">
        <v>1</v>
      </c>
      <c r="M1302" s="20" t="s">
        <v>1119</v>
      </c>
      <c r="N1302" s="26">
        <v>280</v>
      </c>
      <c r="O1302" t="s">
        <v>375</v>
      </c>
      <c r="P1302">
        <v>59.7567965</v>
      </c>
      <c r="Q1302">
        <v>-154.91108370000001</v>
      </c>
      <c r="S1302" t="s">
        <v>21</v>
      </c>
      <c r="T1302" s="40">
        <v>0.44600000000000001</v>
      </c>
      <c r="U1302" s="40">
        <v>0.13916666666666666</v>
      </c>
      <c r="V1302">
        <v>449.32403800000009</v>
      </c>
      <c r="W1302">
        <v>1007.4530000000002</v>
      </c>
      <c r="X1302">
        <v>202</v>
      </c>
      <c r="Y1302">
        <v>511.28101999999996</v>
      </c>
      <c r="Z1302">
        <v>1146.3699999999999</v>
      </c>
      <c r="AA1302">
        <v>79</v>
      </c>
      <c r="AI1302">
        <v>204.13300000000001</v>
      </c>
      <c r="AJ1302">
        <v>16</v>
      </c>
      <c r="AK1302">
        <v>264.54299999999995</v>
      </c>
      <c r="AL1302">
        <v>9</v>
      </c>
      <c r="AM1302">
        <v>0</v>
      </c>
      <c r="AN1302">
        <v>0</v>
      </c>
      <c r="AO1302" s="30">
        <v>209.02949599999997</v>
      </c>
      <c r="AP1302" s="30">
        <v>468.67599999999993</v>
      </c>
      <c r="AQ1302" s="30">
        <v>25</v>
      </c>
      <c r="AR1302">
        <v>1169.634554</v>
      </c>
      <c r="AS1302" s="20">
        <v>2622.4990000000003</v>
      </c>
      <c r="AT1302">
        <v>306</v>
      </c>
      <c r="AU1302">
        <v>12</v>
      </c>
      <c r="AV1302" t="s">
        <v>1510</v>
      </c>
    </row>
    <row r="1303" spans="1:48" hidden="1" x14ac:dyDescent="0.25">
      <c r="A1303" t="s">
        <v>751</v>
      </c>
      <c r="B1303" t="s">
        <v>175</v>
      </c>
      <c r="C1303" t="s">
        <v>175</v>
      </c>
      <c r="D1303" t="s">
        <v>752</v>
      </c>
      <c r="E1303" s="31" t="s">
        <v>753</v>
      </c>
      <c r="F1303">
        <v>2007</v>
      </c>
      <c r="G1303" t="s">
        <v>743</v>
      </c>
      <c r="H1303">
        <v>18963</v>
      </c>
      <c r="I1303">
        <v>332680</v>
      </c>
      <c r="J1303" t="s">
        <v>171</v>
      </c>
      <c r="K1303" s="26" t="s">
        <v>458</v>
      </c>
      <c r="L1303" t="b">
        <v>1</v>
      </c>
      <c r="M1303" s="20" t="s">
        <v>1119</v>
      </c>
      <c r="N1303" s="26">
        <v>240</v>
      </c>
      <c r="O1303" t="s">
        <v>375</v>
      </c>
      <c r="P1303">
        <v>56.975833299999998</v>
      </c>
      <c r="Q1303">
        <v>-133.9472222</v>
      </c>
      <c r="S1303" t="s">
        <v>21</v>
      </c>
      <c r="T1303" s="40">
        <v>0.4237583333333334</v>
      </c>
      <c r="U1303" s="40">
        <v>0.133575</v>
      </c>
      <c r="V1303">
        <v>465.51039440000011</v>
      </c>
      <c r="W1303">
        <v>1098.528</v>
      </c>
      <c r="X1303">
        <v>244</v>
      </c>
      <c r="Y1303">
        <v>383.82292424166667</v>
      </c>
      <c r="Z1303">
        <v>905.7589999999999</v>
      </c>
      <c r="AA1303">
        <v>60</v>
      </c>
      <c r="AI1303">
        <v>132.89000000000001</v>
      </c>
      <c r="AJ1303">
        <v>12</v>
      </c>
      <c r="AK1303">
        <v>45.829000000000001</v>
      </c>
      <c r="AL1303">
        <v>9</v>
      </c>
      <c r="AM1303">
        <v>0</v>
      </c>
      <c r="AN1303">
        <v>0</v>
      </c>
      <c r="AO1303" s="30">
        <v>75.733665575000018</v>
      </c>
      <c r="AP1303" s="30">
        <v>178.71900000000002</v>
      </c>
      <c r="AQ1303" s="30">
        <v>21</v>
      </c>
      <c r="AR1303">
        <v>925.06698421666681</v>
      </c>
      <c r="AS1303" s="20">
        <v>2183.0060000000003</v>
      </c>
      <c r="AT1303">
        <v>323</v>
      </c>
      <c r="AU1303">
        <v>12</v>
      </c>
      <c r="AV1303" t="s">
        <v>1510</v>
      </c>
    </row>
    <row r="1304" spans="1:48" hidden="1" x14ac:dyDescent="0.25">
      <c r="A1304" t="s">
        <v>765</v>
      </c>
      <c r="B1304" t="s">
        <v>238</v>
      </c>
      <c r="C1304" t="s">
        <v>238</v>
      </c>
      <c r="D1304" t="s">
        <v>766</v>
      </c>
      <c r="E1304" s="31" t="s">
        <v>767</v>
      </c>
      <c r="F1304">
        <v>2007</v>
      </c>
      <c r="G1304" t="s">
        <v>759</v>
      </c>
      <c r="H1304">
        <v>26616</v>
      </c>
      <c r="I1304">
        <v>332370</v>
      </c>
      <c r="J1304" t="s">
        <v>235</v>
      </c>
      <c r="K1304" s="26" t="s">
        <v>458</v>
      </c>
      <c r="L1304" t="b">
        <v>1</v>
      </c>
      <c r="M1304" s="20" t="s">
        <v>1118</v>
      </c>
      <c r="N1304" s="26">
        <v>254</v>
      </c>
      <c r="O1304" t="s">
        <v>375</v>
      </c>
      <c r="P1304">
        <v>70.131944399999995</v>
      </c>
      <c r="Q1304">
        <v>-143.6238889</v>
      </c>
      <c r="S1304" t="s">
        <v>21</v>
      </c>
      <c r="T1304" s="40">
        <v>0.15</v>
      </c>
      <c r="U1304" s="40">
        <v>0.12</v>
      </c>
      <c r="V1304">
        <v>12.18135</v>
      </c>
      <c r="W1304">
        <v>81.209000000000003</v>
      </c>
      <c r="X1304">
        <v>63</v>
      </c>
      <c r="Y1304">
        <v>86.308049999999994</v>
      </c>
      <c r="Z1304">
        <v>575.38699999999994</v>
      </c>
      <c r="AA1304">
        <v>55</v>
      </c>
      <c r="AI1304">
        <v>6.7669999999999995</v>
      </c>
      <c r="AJ1304">
        <v>3</v>
      </c>
      <c r="AK1304">
        <v>15.442</v>
      </c>
      <c r="AL1304">
        <v>5</v>
      </c>
      <c r="AM1304">
        <v>42.308999999999997</v>
      </c>
      <c r="AN1304">
        <v>24</v>
      </c>
      <c r="AO1304" s="30">
        <v>3.33135</v>
      </c>
      <c r="AP1304" s="30">
        <v>22.209</v>
      </c>
      <c r="AQ1304" s="30">
        <v>8</v>
      </c>
      <c r="AR1304">
        <v>101.82074999999999</v>
      </c>
      <c r="AS1304" s="20">
        <v>721.11400000000003</v>
      </c>
      <c r="AT1304">
        <v>150</v>
      </c>
      <c r="AU1304">
        <v>12</v>
      </c>
      <c r="AV1304" t="s">
        <v>1510</v>
      </c>
    </row>
    <row r="1305" spans="1:48" hidden="1" x14ac:dyDescent="0.25">
      <c r="A1305" t="s">
        <v>722</v>
      </c>
      <c r="B1305" t="s">
        <v>66</v>
      </c>
      <c r="C1305" t="s">
        <v>66</v>
      </c>
      <c r="D1305" t="s">
        <v>720</v>
      </c>
      <c r="E1305" s="31" t="s">
        <v>721</v>
      </c>
      <c r="F1305">
        <v>2007</v>
      </c>
      <c r="G1305" t="s">
        <v>563</v>
      </c>
      <c r="H1305">
        <v>221</v>
      </c>
      <c r="I1305">
        <v>331720</v>
      </c>
      <c r="J1305" t="s">
        <v>50</v>
      </c>
      <c r="K1305" s="26" t="s">
        <v>458</v>
      </c>
      <c r="L1305" t="b">
        <v>1</v>
      </c>
      <c r="M1305" s="20" t="s">
        <v>1119</v>
      </c>
      <c r="N1305" s="26">
        <v>169</v>
      </c>
      <c r="O1305" t="s">
        <v>375</v>
      </c>
      <c r="P1305">
        <v>61.537222200000002</v>
      </c>
      <c r="Q1305">
        <v>-160.3052778</v>
      </c>
      <c r="S1305" t="s">
        <v>21</v>
      </c>
      <c r="T1305" s="40">
        <v>0.46577500000000005</v>
      </c>
      <c r="U1305" s="40">
        <v>0.21254999999999999</v>
      </c>
      <c r="V1305">
        <v>140.95003585000001</v>
      </c>
      <c r="W1305">
        <v>302.61399999999998</v>
      </c>
      <c r="X1305">
        <v>74</v>
      </c>
      <c r="Y1305">
        <v>94.750745150000029</v>
      </c>
      <c r="Z1305">
        <v>203.42600000000004</v>
      </c>
      <c r="AA1305">
        <v>9</v>
      </c>
      <c r="AI1305">
        <v>92.302999999999983</v>
      </c>
      <c r="AJ1305">
        <v>12</v>
      </c>
      <c r="AK1305">
        <v>23.980999999999998</v>
      </c>
      <c r="AL1305">
        <v>4</v>
      </c>
      <c r="AM1305">
        <v>0</v>
      </c>
      <c r="AN1305">
        <v>0</v>
      </c>
      <c r="AO1305" s="30">
        <v>54.162180099999993</v>
      </c>
      <c r="AP1305" s="30">
        <v>116.28399999999998</v>
      </c>
      <c r="AQ1305" s="30">
        <v>16</v>
      </c>
      <c r="AR1305">
        <v>289.86296110000001</v>
      </c>
      <c r="AS1305" s="20">
        <v>622.32400000000007</v>
      </c>
      <c r="AT1305">
        <v>98</v>
      </c>
      <c r="AU1305">
        <v>3</v>
      </c>
      <c r="AV1305" t="s">
        <v>1510</v>
      </c>
    </row>
    <row r="1306" spans="1:48" hidden="1" x14ac:dyDescent="0.25">
      <c r="A1306" t="s">
        <v>610</v>
      </c>
      <c r="B1306" t="s">
        <v>67</v>
      </c>
      <c r="C1306" t="s">
        <v>67</v>
      </c>
      <c r="D1306" t="s">
        <v>611</v>
      </c>
      <c r="E1306" s="31" t="s">
        <v>612</v>
      </c>
      <c r="F1306">
        <v>2007</v>
      </c>
      <c r="G1306" t="s">
        <v>563</v>
      </c>
      <c r="H1306">
        <v>221</v>
      </c>
      <c r="I1306">
        <v>331380</v>
      </c>
      <c r="J1306" t="s">
        <v>50</v>
      </c>
      <c r="K1306" s="26" t="s">
        <v>458</v>
      </c>
      <c r="L1306" t="b">
        <v>1</v>
      </c>
      <c r="M1306" s="20" t="s">
        <v>1119</v>
      </c>
      <c r="N1306" s="26">
        <v>169</v>
      </c>
      <c r="O1306" t="s">
        <v>375</v>
      </c>
      <c r="P1306">
        <v>64.327222199999994</v>
      </c>
      <c r="Q1306">
        <v>-158.72194440000001</v>
      </c>
      <c r="S1306" t="s">
        <v>21</v>
      </c>
      <c r="T1306" s="40">
        <v>0.49154166666666677</v>
      </c>
      <c r="U1306" s="40">
        <v>0.18544166666666664</v>
      </c>
      <c r="V1306">
        <v>150.95785279166668</v>
      </c>
      <c r="W1306">
        <v>307.11099999999999</v>
      </c>
      <c r="X1306">
        <v>94</v>
      </c>
      <c r="Y1306">
        <v>131.64960458333334</v>
      </c>
      <c r="Z1306">
        <v>267.83</v>
      </c>
      <c r="AA1306">
        <v>12</v>
      </c>
      <c r="AI1306">
        <v>58.936</v>
      </c>
      <c r="AJ1306">
        <v>12</v>
      </c>
      <c r="AK1306">
        <v>44.888000000000005</v>
      </c>
      <c r="AL1306">
        <v>5</v>
      </c>
      <c r="AM1306">
        <v>0</v>
      </c>
      <c r="AN1306">
        <v>0</v>
      </c>
      <c r="AO1306" s="30">
        <v>51.033822000000015</v>
      </c>
      <c r="AP1306" s="30">
        <v>103.82400000000001</v>
      </c>
      <c r="AQ1306" s="30">
        <v>17</v>
      </c>
      <c r="AR1306">
        <v>333.64127937500007</v>
      </c>
      <c r="AS1306" s="20">
        <v>678.76499999999999</v>
      </c>
      <c r="AT1306">
        <v>120</v>
      </c>
      <c r="AU1306">
        <v>12</v>
      </c>
      <c r="AV1306" t="s">
        <v>1510</v>
      </c>
    </row>
    <row r="1307" spans="1:48" hidden="1" x14ac:dyDescent="0.25">
      <c r="A1307" t="s">
        <v>1047</v>
      </c>
      <c r="B1307" t="s">
        <v>105</v>
      </c>
      <c r="C1307" t="s">
        <v>105</v>
      </c>
      <c r="D1307" t="s">
        <v>1049</v>
      </c>
      <c r="E1307" s="31" t="s">
        <v>1050</v>
      </c>
      <c r="F1307">
        <v>2007</v>
      </c>
      <c r="G1307" t="s">
        <v>1048</v>
      </c>
      <c r="H1307" t="s">
        <v>582</v>
      </c>
      <c r="I1307">
        <v>331740</v>
      </c>
      <c r="J1307" t="s">
        <v>104</v>
      </c>
      <c r="K1307" s="26" t="s">
        <v>458</v>
      </c>
      <c r="L1307" t="b">
        <v>1</v>
      </c>
      <c r="M1307" s="20" t="s">
        <v>1116</v>
      </c>
      <c r="N1307" s="26">
        <v>683</v>
      </c>
      <c r="O1307" t="s">
        <v>375</v>
      </c>
      <c r="P1307">
        <v>57.5719444</v>
      </c>
      <c r="Q1307">
        <v>-154.4555556</v>
      </c>
      <c r="S1307" t="s">
        <v>21</v>
      </c>
      <c r="T1307" s="40">
        <v>0.59999999999999987</v>
      </c>
      <c r="U1307" s="40">
        <v>0.24050000000000002</v>
      </c>
      <c r="V1307">
        <v>44.170799999999986</v>
      </c>
      <c r="W1307">
        <v>73.617999999999995</v>
      </c>
      <c r="X1307">
        <v>14</v>
      </c>
      <c r="Y1307">
        <v>67.56059999999998</v>
      </c>
      <c r="Z1307">
        <v>112.601</v>
      </c>
      <c r="AA1307">
        <v>10</v>
      </c>
      <c r="AI1307">
        <v>24.357000000000003</v>
      </c>
      <c r="AJ1307">
        <v>2</v>
      </c>
      <c r="AK1307">
        <v>0.498</v>
      </c>
      <c r="AL1307">
        <v>1</v>
      </c>
      <c r="AM1307">
        <v>5.1959999999999997</v>
      </c>
      <c r="AN1307">
        <v>3</v>
      </c>
      <c r="AO1307" s="30">
        <v>14.912999999999998</v>
      </c>
      <c r="AP1307" s="30">
        <v>24.855000000000004</v>
      </c>
      <c r="AQ1307" s="30">
        <v>3</v>
      </c>
      <c r="AR1307">
        <v>126.64439999999996</v>
      </c>
      <c r="AS1307" s="20">
        <v>216.27</v>
      </c>
      <c r="AT1307">
        <v>30</v>
      </c>
      <c r="AU1307">
        <v>12</v>
      </c>
      <c r="AV1307" t="s">
        <v>1510</v>
      </c>
    </row>
    <row r="1308" spans="1:48" hidden="1" x14ac:dyDescent="0.25">
      <c r="A1308" t="s">
        <v>616</v>
      </c>
      <c r="B1308" t="s">
        <v>68</v>
      </c>
      <c r="C1308" t="s">
        <v>68</v>
      </c>
      <c r="D1308" t="s">
        <v>614</v>
      </c>
      <c r="E1308" s="31" t="s">
        <v>615</v>
      </c>
      <c r="F1308">
        <v>2007</v>
      </c>
      <c r="G1308" t="s">
        <v>563</v>
      </c>
      <c r="H1308">
        <v>221</v>
      </c>
      <c r="I1308">
        <v>331390</v>
      </c>
      <c r="J1308" t="s">
        <v>50</v>
      </c>
      <c r="K1308" s="26" t="s">
        <v>458</v>
      </c>
      <c r="L1308" t="b">
        <v>1</v>
      </c>
      <c r="M1308" s="20" t="s">
        <v>1119</v>
      </c>
      <c r="N1308" s="26">
        <v>169</v>
      </c>
      <c r="O1308" t="s">
        <v>375</v>
      </c>
      <c r="P1308">
        <v>60.895555600000002</v>
      </c>
      <c r="Q1308">
        <v>-162.5180556</v>
      </c>
      <c r="S1308" t="s">
        <v>21</v>
      </c>
      <c r="T1308" s="40">
        <v>0.43187500000000001</v>
      </c>
      <c r="U1308" s="40">
        <v>0.1839833333333333</v>
      </c>
      <c r="V1308">
        <v>252.42057249999999</v>
      </c>
      <c r="W1308">
        <v>584.476</v>
      </c>
      <c r="X1308">
        <v>129</v>
      </c>
      <c r="Y1308">
        <v>251.42380500000002</v>
      </c>
      <c r="Z1308">
        <v>582.16800000000001</v>
      </c>
      <c r="AA1308">
        <v>21</v>
      </c>
      <c r="AI1308">
        <v>115.979</v>
      </c>
      <c r="AJ1308">
        <v>11</v>
      </c>
      <c r="AK1308">
        <v>23.215999999999998</v>
      </c>
      <c r="AL1308">
        <v>3</v>
      </c>
      <c r="AM1308">
        <v>0</v>
      </c>
      <c r="AN1308">
        <v>0</v>
      </c>
      <c r="AO1308" s="30">
        <v>60.114840624999999</v>
      </c>
      <c r="AP1308" s="30">
        <v>139.19499999999999</v>
      </c>
      <c r="AQ1308" s="30">
        <v>14</v>
      </c>
      <c r="AR1308">
        <v>563.95921812500001</v>
      </c>
      <c r="AS1308" s="20">
        <v>1305.8389999999999</v>
      </c>
      <c r="AT1308">
        <v>161</v>
      </c>
      <c r="AU1308">
        <v>12</v>
      </c>
      <c r="AV1308" t="s">
        <v>1510</v>
      </c>
    </row>
    <row r="1309" spans="1:48" hidden="1" x14ac:dyDescent="0.25">
      <c r="A1309" t="s">
        <v>618</v>
      </c>
      <c r="B1309" t="s">
        <v>69</v>
      </c>
      <c r="C1309" t="s">
        <v>69</v>
      </c>
      <c r="D1309" t="s">
        <v>619</v>
      </c>
      <c r="E1309" s="31" t="s">
        <v>620</v>
      </c>
      <c r="F1309">
        <v>2007</v>
      </c>
      <c r="G1309" t="s">
        <v>563</v>
      </c>
      <c r="H1309">
        <v>221</v>
      </c>
      <c r="I1309">
        <v>331400</v>
      </c>
      <c r="J1309" t="s">
        <v>50</v>
      </c>
      <c r="K1309" s="26" t="s">
        <v>458</v>
      </c>
      <c r="L1309" t="b">
        <v>1</v>
      </c>
      <c r="M1309" s="20" t="s">
        <v>1119</v>
      </c>
      <c r="N1309" s="26">
        <v>169</v>
      </c>
      <c r="O1309" t="s">
        <v>375</v>
      </c>
      <c r="P1309">
        <v>66.974999999999994</v>
      </c>
      <c r="Q1309">
        <v>-160.42277780000001</v>
      </c>
      <c r="S1309" t="s">
        <v>21</v>
      </c>
      <c r="T1309" s="40">
        <v>0.48228333333333345</v>
      </c>
      <c r="U1309" s="40">
        <v>0.18559166666666668</v>
      </c>
      <c r="V1309">
        <v>300.14179825000008</v>
      </c>
      <c r="W1309">
        <v>622.33500000000004</v>
      </c>
      <c r="X1309">
        <v>134</v>
      </c>
      <c r="Y1309">
        <v>318.88091716666679</v>
      </c>
      <c r="Z1309">
        <v>661.19</v>
      </c>
      <c r="AA1309">
        <v>13</v>
      </c>
      <c r="AI1309">
        <v>195.62299999999999</v>
      </c>
      <c r="AJ1309">
        <v>14</v>
      </c>
      <c r="AK1309">
        <v>18.629000000000001</v>
      </c>
      <c r="AL1309">
        <v>4</v>
      </c>
      <c r="AM1309">
        <v>0</v>
      </c>
      <c r="AN1309">
        <v>0</v>
      </c>
      <c r="AO1309" s="30">
        <v>103.33016873333335</v>
      </c>
      <c r="AP1309" s="30">
        <v>214.25199999999998</v>
      </c>
      <c r="AQ1309" s="30">
        <v>18</v>
      </c>
      <c r="AR1309">
        <v>722.35288415000025</v>
      </c>
      <c r="AS1309" s="20">
        <v>1497.777</v>
      </c>
      <c r="AT1309">
        <v>163</v>
      </c>
      <c r="AU1309">
        <v>12</v>
      </c>
      <c r="AV1309" t="s">
        <v>1510</v>
      </c>
    </row>
    <row r="1310" spans="1:48" hidden="1" x14ac:dyDescent="0.25">
      <c r="A1310" t="s">
        <v>801</v>
      </c>
      <c r="B1310" t="s">
        <v>182</v>
      </c>
      <c r="C1310" t="s">
        <v>182</v>
      </c>
      <c r="D1310" t="s">
        <v>803</v>
      </c>
      <c r="E1310" s="31" t="s">
        <v>804</v>
      </c>
      <c r="F1310">
        <v>2007</v>
      </c>
      <c r="G1310" t="s">
        <v>802</v>
      </c>
      <c r="H1310">
        <v>9897</v>
      </c>
      <c r="I1310">
        <v>332070</v>
      </c>
      <c r="J1310" t="s">
        <v>181</v>
      </c>
      <c r="K1310" s="26" t="s">
        <v>458</v>
      </c>
      <c r="L1310" t="b">
        <v>1</v>
      </c>
      <c r="M1310" s="20" t="s">
        <v>1118</v>
      </c>
      <c r="N1310" s="26">
        <v>289</v>
      </c>
      <c r="O1310" t="s">
        <v>375</v>
      </c>
      <c r="P1310">
        <v>55.061666700000004</v>
      </c>
      <c r="Q1310">
        <v>-162.31027779999999</v>
      </c>
      <c r="S1310" t="s">
        <v>21</v>
      </c>
      <c r="T1310" s="40">
        <v>0.22333333333333338</v>
      </c>
      <c r="U1310" s="40">
        <v>0.15234166666666668</v>
      </c>
      <c r="V1310">
        <v>186.17513333333338</v>
      </c>
      <c r="W1310">
        <v>833.62</v>
      </c>
      <c r="X1310">
        <v>184</v>
      </c>
      <c r="Y1310">
        <v>449.85966333333351</v>
      </c>
      <c r="Z1310">
        <v>2014.2970000000005</v>
      </c>
      <c r="AA1310">
        <v>58</v>
      </c>
      <c r="AI1310">
        <v>801.05000000000007</v>
      </c>
      <c r="AJ1310">
        <v>28</v>
      </c>
      <c r="AK1310">
        <v>40.491999999999997</v>
      </c>
      <c r="AL1310">
        <v>1</v>
      </c>
      <c r="AM1310">
        <v>168.37899999999999</v>
      </c>
      <c r="AN1310">
        <v>28</v>
      </c>
      <c r="AO1310" s="30">
        <v>187.94438000000005</v>
      </c>
      <c r="AP1310" s="30">
        <v>841.54200000000003</v>
      </c>
      <c r="AQ1310" s="30">
        <v>29</v>
      </c>
      <c r="AR1310">
        <v>823.97917666666694</v>
      </c>
      <c r="AS1310" s="20">
        <v>3857.8380000000002</v>
      </c>
      <c r="AT1310">
        <v>299</v>
      </c>
      <c r="AU1310">
        <v>12</v>
      </c>
      <c r="AV1310" t="s">
        <v>1510</v>
      </c>
    </row>
    <row r="1311" spans="1:48" hidden="1" x14ac:dyDescent="0.25">
      <c r="A1311" t="s">
        <v>983</v>
      </c>
      <c r="B1311" t="s">
        <v>184</v>
      </c>
      <c r="C1311" t="s">
        <v>184</v>
      </c>
      <c r="D1311" t="s">
        <v>985</v>
      </c>
      <c r="E1311" s="31" t="s">
        <v>986</v>
      </c>
      <c r="F1311">
        <v>2007</v>
      </c>
      <c r="G1311" t="s">
        <v>984</v>
      </c>
      <c r="H1311" t="s">
        <v>582</v>
      </c>
      <c r="I1311">
        <v>332080</v>
      </c>
      <c r="J1311" t="s">
        <v>183</v>
      </c>
      <c r="K1311" s="26" t="s">
        <v>458</v>
      </c>
      <c r="L1311" t="b">
        <v>1</v>
      </c>
      <c r="M1311" s="20" t="s">
        <v>1116</v>
      </c>
      <c r="N1311" s="26">
        <v>446</v>
      </c>
      <c r="O1311" t="s">
        <v>375</v>
      </c>
      <c r="P1311">
        <v>59.938888900000002</v>
      </c>
      <c r="Q1311">
        <v>-164.04138889999999</v>
      </c>
      <c r="S1311" t="s">
        <v>21</v>
      </c>
      <c r="T1311" s="40">
        <v>0.45263333333333328</v>
      </c>
      <c r="U1311" s="40">
        <v>0.19400833333333334</v>
      </c>
      <c r="V1311">
        <v>379.32891236666666</v>
      </c>
      <c r="W1311">
        <v>838.04900000000009</v>
      </c>
      <c r="X1311">
        <v>160</v>
      </c>
      <c r="Y1311">
        <v>167.39059616666663</v>
      </c>
      <c r="Z1311">
        <v>369.81499999999994</v>
      </c>
      <c r="AA1311">
        <v>24</v>
      </c>
      <c r="AI1311">
        <v>199.37199999999999</v>
      </c>
      <c r="AJ1311">
        <v>7</v>
      </c>
      <c r="AK1311">
        <v>82.179000000000002</v>
      </c>
      <c r="AL1311">
        <v>9</v>
      </c>
      <c r="AM1311">
        <v>20.681999999999995</v>
      </c>
      <c r="AN1311">
        <v>53</v>
      </c>
      <c r="AO1311" s="30">
        <v>127.4393676333333</v>
      </c>
      <c r="AP1311" s="30">
        <v>281.55099999999999</v>
      </c>
      <c r="AQ1311" s="30">
        <v>16</v>
      </c>
      <c r="AR1311">
        <v>674.15887616666657</v>
      </c>
      <c r="AS1311" s="20">
        <v>1510.097</v>
      </c>
      <c r="AT1311">
        <v>250</v>
      </c>
      <c r="AU1311">
        <v>12</v>
      </c>
      <c r="AV1311" t="s">
        <v>1510</v>
      </c>
    </row>
    <row r="1312" spans="1:48" hidden="1" x14ac:dyDescent="0.25">
      <c r="A1312" t="s">
        <v>621</v>
      </c>
      <c r="B1312" t="s">
        <v>70</v>
      </c>
      <c r="C1312" t="s">
        <v>70</v>
      </c>
      <c r="D1312" t="s">
        <v>622</v>
      </c>
      <c r="E1312" s="31" t="s">
        <v>623</v>
      </c>
      <c r="F1312">
        <v>2007</v>
      </c>
      <c r="G1312" t="s">
        <v>563</v>
      </c>
      <c r="H1312">
        <v>221</v>
      </c>
      <c r="I1312">
        <v>331410</v>
      </c>
      <c r="J1312" t="s">
        <v>50</v>
      </c>
      <c r="K1312" s="26" t="s">
        <v>458</v>
      </c>
      <c r="L1312" t="b">
        <v>1</v>
      </c>
      <c r="M1312" s="20" t="s">
        <v>1119</v>
      </c>
      <c r="N1312" s="26">
        <v>169</v>
      </c>
      <c r="O1312" t="s">
        <v>375</v>
      </c>
      <c r="P1312">
        <v>67.726944399999994</v>
      </c>
      <c r="Q1312">
        <v>-164.53333330000001</v>
      </c>
      <c r="S1312" t="s">
        <v>21</v>
      </c>
      <c r="T1312" s="40">
        <v>0.48437499999999994</v>
      </c>
      <c r="U1312" s="40">
        <v>0.18564999999999998</v>
      </c>
      <c r="V1312">
        <v>229.90617187499998</v>
      </c>
      <c r="W1312">
        <v>474.64500000000004</v>
      </c>
      <c r="X1312">
        <v>92</v>
      </c>
      <c r="Y1312">
        <v>258.76039062500001</v>
      </c>
      <c r="Z1312">
        <v>534.21500000000003</v>
      </c>
      <c r="AA1312">
        <v>8</v>
      </c>
      <c r="AI1312">
        <v>115.18900000000001</v>
      </c>
      <c r="AJ1312">
        <v>7</v>
      </c>
      <c r="AK1312">
        <v>48.858000000000004</v>
      </c>
      <c r="AL1312">
        <v>5</v>
      </c>
      <c r="AM1312">
        <v>0</v>
      </c>
      <c r="AN1312">
        <v>0</v>
      </c>
      <c r="AO1312" s="30">
        <v>79.460265625000005</v>
      </c>
      <c r="AP1312" s="30">
        <v>164.04700000000003</v>
      </c>
      <c r="AQ1312" s="30">
        <v>12</v>
      </c>
      <c r="AR1312">
        <v>568.12682812499997</v>
      </c>
      <c r="AS1312" s="20">
        <v>1172.9069999999999</v>
      </c>
      <c r="AT1312">
        <v>111</v>
      </c>
      <c r="AU1312">
        <v>12</v>
      </c>
      <c r="AV1312" t="s">
        <v>1510</v>
      </c>
    </row>
    <row r="1313" spans="1:48" hidden="1" x14ac:dyDescent="0.25">
      <c r="A1313" t="s">
        <v>429</v>
      </c>
      <c r="B1313" t="s">
        <v>41</v>
      </c>
      <c r="C1313" t="s">
        <v>41</v>
      </c>
      <c r="D1313" t="s">
        <v>426</v>
      </c>
      <c r="E1313" s="31" t="s">
        <v>422</v>
      </c>
      <c r="F1313">
        <v>2007</v>
      </c>
      <c r="G1313" t="s">
        <v>380</v>
      </c>
      <c r="H1313">
        <v>219</v>
      </c>
      <c r="I1313">
        <v>331155</v>
      </c>
      <c r="J1313" t="s">
        <v>30</v>
      </c>
      <c r="K1313" s="26" t="s">
        <v>374</v>
      </c>
      <c r="L1313" t="b">
        <v>1</v>
      </c>
      <c r="M1313" s="20" t="s">
        <v>1116</v>
      </c>
      <c r="N1313" s="26">
        <v>2</v>
      </c>
      <c r="O1313" t="s">
        <v>375</v>
      </c>
      <c r="P1313">
        <v>55.552222200000003</v>
      </c>
      <c r="Q1313">
        <v>-133.09583330000001</v>
      </c>
      <c r="S1313" t="s">
        <v>21</v>
      </c>
      <c r="T1313" s="40">
        <v>0.19269999999999998</v>
      </c>
      <c r="U1313" s="40">
        <v>0.1444833333333333</v>
      </c>
      <c r="V1313">
        <v>390.20015699999993</v>
      </c>
      <c r="W1313">
        <v>2024.9099999999999</v>
      </c>
      <c r="X1313">
        <v>316</v>
      </c>
      <c r="Y1313">
        <v>1151.9895049999998</v>
      </c>
      <c r="Z1313">
        <v>5978.15</v>
      </c>
      <c r="AA1313">
        <v>111</v>
      </c>
      <c r="AI1313">
        <v>299.56200000000001</v>
      </c>
      <c r="AJ1313">
        <v>21</v>
      </c>
      <c r="AK1313">
        <v>543.62800000000004</v>
      </c>
      <c r="AL1313">
        <v>15</v>
      </c>
      <c r="AM1313">
        <v>0</v>
      </c>
      <c r="AN1313">
        <v>0</v>
      </c>
      <c r="AO1313" s="30">
        <v>162.48271299999999</v>
      </c>
      <c r="AP1313" s="30">
        <v>843.19</v>
      </c>
      <c r="AQ1313" s="30">
        <v>36</v>
      </c>
      <c r="AR1313">
        <v>1704.6723749999999</v>
      </c>
      <c r="AS1313" s="20">
        <v>8846.25</v>
      </c>
      <c r="AT1313">
        <v>460</v>
      </c>
      <c r="AU1313">
        <v>3</v>
      </c>
      <c r="AV1313" t="s">
        <v>1510</v>
      </c>
    </row>
    <row r="1314" spans="1:48" hidden="1" x14ac:dyDescent="0.25">
      <c r="A1314" t="s">
        <v>747</v>
      </c>
      <c r="B1314" t="s">
        <v>176</v>
      </c>
      <c r="C1314" t="s">
        <v>176</v>
      </c>
      <c r="D1314" t="s">
        <v>399</v>
      </c>
      <c r="E1314" s="31" t="s">
        <v>400</v>
      </c>
      <c r="F1314">
        <v>2007</v>
      </c>
      <c r="G1314" t="s">
        <v>743</v>
      </c>
      <c r="H1314">
        <v>18963</v>
      </c>
      <c r="I1314">
        <v>332700</v>
      </c>
      <c r="J1314" t="s">
        <v>171</v>
      </c>
      <c r="K1314" s="26" t="s">
        <v>458</v>
      </c>
      <c r="L1314" t="b">
        <v>1</v>
      </c>
      <c r="M1314" s="20" t="s">
        <v>1119</v>
      </c>
      <c r="N1314" s="26">
        <v>240</v>
      </c>
      <c r="O1314" t="s">
        <v>375</v>
      </c>
      <c r="P1314">
        <v>59.403888899999998</v>
      </c>
      <c r="Q1314">
        <v>-135.88444440000001</v>
      </c>
      <c r="S1314" t="s">
        <v>21</v>
      </c>
      <c r="T1314" s="40">
        <v>0.4237583333333334</v>
      </c>
      <c r="U1314" s="40">
        <v>0.133575</v>
      </c>
      <c r="V1314">
        <v>100.52988445000001</v>
      </c>
      <c r="W1314">
        <v>237.23399999999998</v>
      </c>
      <c r="X1314">
        <v>92</v>
      </c>
      <c r="Y1314">
        <v>50.192479550000016</v>
      </c>
      <c r="Z1314">
        <v>118.44600000000001</v>
      </c>
      <c r="AA1314">
        <v>11</v>
      </c>
      <c r="AI1314">
        <v>36.055</v>
      </c>
      <c r="AJ1314">
        <v>9</v>
      </c>
      <c r="AK1314">
        <v>0</v>
      </c>
      <c r="AL1314">
        <v>0</v>
      </c>
      <c r="AM1314">
        <v>0</v>
      </c>
      <c r="AN1314">
        <v>0</v>
      </c>
      <c r="AO1314" s="30">
        <v>15.278606708333335</v>
      </c>
      <c r="AP1314" s="30">
        <v>36.055</v>
      </c>
      <c r="AQ1314" s="30">
        <v>9</v>
      </c>
      <c r="AR1314">
        <v>166.00097070833334</v>
      </c>
      <c r="AS1314" s="20">
        <v>391.73500000000007</v>
      </c>
      <c r="AT1314">
        <v>112</v>
      </c>
      <c r="AU1314">
        <v>12</v>
      </c>
      <c r="AV1314" t="s">
        <v>1510</v>
      </c>
    </row>
    <row r="1315" spans="1:48" hidden="1" x14ac:dyDescent="0.25">
      <c r="A1315" t="s">
        <v>704</v>
      </c>
      <c r="B1315" t="s">
        <v>186</v>
      </c>
      <c r="C1315" t="s">
        <v>186</v>
      </c>
      <c r="D1315" t="s">
        <v>702</v>
      </c>
      <c r="E1315" s="31" t="s">
        <v>703</v>
      </c>
      <c r="F1315">
        <v>2007</v>
      </c>
      <c r="G1315" t="s">
        <v>941</v>
      </c>
      <c r="H1315" t="s">
        <v>582</v>
      </c>
      <c r="I1315">
        <v>332090</v>
      </c>
      <c r="J1315" t="s">
        <v>185</v>
      </c>
      <c r="K1315" s="26" t="s">
        <v>458</v>
      </c>
      <c r="L1315" t="b">
        <v>1</v>
      </c>
      <c r="M1315" s="20" t="s">
        <v>1119</v>
      </c>
      <c r="N1315" s="26">
        <v>407</v>
      </c>
      <c r="O1315" t="s">
        <v>489</v>
      </c>
      <c r="P1315">
        <v>66.907222200000007</v>
      </c>
      <c r="Q1315">
        <v>-156.8811111</v>
      </c>
      <c r="S1315" t="s">
        <v>21</v>
      </c>
      <c r="T1315" s="40">
        <v>0.53000000000000014</v>
      </c>
      <c r="U1315" s="40">
        <v>0.3137166666666667</v>
      </c>
      <c r="V1315">
        <v>72.684730000000016</v>
      </c>
      <c r="W1315">
        <v>137.14099999999999</v>
      </c>
      <c r="X1315">
        <v>32</v>
      </c>
      <c r="Y1315">
        <v>64.54552000000001</v>
      </c>
      <c r="Z1315">
        <v>121.78399999999999</v>
      </c>
      <c r="AA1315">
        <v>13</v>
      </c>
      <c r="AI1315">
        <v>182.083</v>
      </c>
      <c r="AJ1315">
        <v>7</v>
      </c>
      <c r="AK1315">
        <v>7.968</v>
      </c>
      <c r="AL1315">
        <v>1</v>
      </c>
      <c r="AM1315">
        <v>4.2000000000000003E-2</v>
      </c>
      <c r="AN1315">
        <v>2</v>
      </c>
      <c r="AO1315" s="30">
        <v>100.72703000000001</v>
      </c>
      <c r="AP1315" s="30">
        <v>190.05099999999999</v>
      </c>
      <c r="AQ1315" s="30">
        <v>8</v>
      </c>
      <c r="AR1315">
        <v>237.95728000000003</v>
      </c>
      <c r="AS1315" s="20">
        <v>449.01800000000009</v>
      </c>
      <c r="AT1315">
        <v>52</v>
      </c>
      <c r="AU1315">
        <v>12</v>
      </c>
      <c r="AV1315" t="s">
        <v>1510</v>
      </c>
    </row>
    <row r="1316" spans="1:48" hidden="1" x14ac:dyDescent="0.25">
      <c r="A1316" t="s">
        <v>1019</v>
      </c>
      <c r="B1316" t="s">
        <v>191</v>
      </c>
      <c r="C1316" t="s">
        <v>191</v>
      </c>
      <c r="D1316" t="s">
        <v>1021</v>
      </c>
      <c r="E1316" s="31" t="s">
        <v>1022</v>
      </c>
      <c r="F1316">
        <v>2007</v>
      </c>
      <c r="G1316" t="s">
        <v>1020</v>
      </c>
      <c r="H1316">
        <v>10455</v>
      </c>
      <c r="I1316">
        <v>332100</v>
      </c>
      <c r="J1316" t="s">
        <v>190</v>
      </c>
      <c r="K1316" s="26" t="s">
        <v>458</v>
      </c>
      <c r="L1316" t="b">
        <v>1</v>
      </c>
      <c r="M1316" s="20" t="s">
        <v>1118</v>
      </c>
      <c r="N1316" s="26">
        <v>660</v>
      </c>
      <c r="O1316" t="s">
        <v>375</v>
      </c>
      <c r="P1316">
        <v>59.439444399999999</v>
      </c>
      <c r="Q1316">
        <v>-154.77611110000001</v>
      </c>
      <c r="S1316" t="s">
        <v>21</v>
      </c>
      <c r="T1316" s="40">
        <v>0.59999999999999987</v>
      </c>
      <c r="U1316" s="40">
        <v>0.249</v>
      </c>
      <c r="V1316">
        <v>105.62099999999998</v>
      </c>
      <c r="W1316">
        <v>176.035</v>
      </c>
      <c r="X1316">
        <v>50</v>
      </c>
      <c r="Y1316">
        <v>28.561199999999992</v>
      </c>
      <c r="Z1316">
        <v>47.601999999999997</v>
      </c>
      <c r="AA1316">
        <v>7</v>
      </c>
      <c r="AI1316">
        <v>54.000999999999991</v>
      </c>
      <c r="AJ1316">
        <v>10</v>
      </c>
      <c r="AK1316">
        <v>116.938</v>
      </c>
      <c r="AL1316">
        <v>4</v>
      </c>
      <c r="AM1316">
        <v>4.8430000000000009</v>
      </c>
      <c r="AN1316">
        <v>2</v>
      </c>
      <c r="AO1316" s="30">
        <v>102.56339999999997</v>
      </c>
      <c r="AP1316" s="30">
        <v>170.93899999999999</v>
      </c>
      <c r="AQ1316" s="30">
        <v>14</v>
      </c>
      <c r="AR1316">
        <v>236.74559999999994</v>
      </c>
      <c r="AS1316" s="20">
        <v>399.41899999999998</v>
      </c>
      <c r="AT1316">
        <v>72</v>
      </c>
      <c r="AU1316">
        <v>12</v>
      </c>
      <c r="AV1316" t="s">
        <v>1510</v>
      </c>
    </row>
    <row r="1317" spans="1:48" hidden="1" x14ac:dyDescent="0.25">
      <c r="A1317" t="s">
        <v>1023</v>
      </c>
      <c r="B1317" t="s">
        <v>230</v>
      </c>
      <c r="C1317" t="s">
        <v>230</v>
      </c>
      <c r="D1317" t="s">
        <v>1025</v>
      </c>
      <c r="E1317" s="31" t="s">
        <v>1026</v>
      </c>
      <c r="F1317">
        <v>2007</v>
      </c>
      <c r="G1317" t="s">
        <v>1024</v>
      </c>
      <c r="H1317" t="s">
        <v>582</v>
      </c>
      <c r="I1317">
        <v>332110</v>
      </c>
      <c r="J1317" t="s">
        <v>229</v>
      </c>
      <c r="K1317" s="26" t="s">
        <v>458</v>
      </c>
      <c r="L1317" t="b">
        <v>1</v>
      </c>
      <c r="M1317" s="20" t="s">
        <v>1116</v>
      </c>
      <c r="N1317" s="26">
        <v>661</v>
      </c>
      <c r="O1317" t="s">
        <v>375</v>
      </c>
      <c r="P1317">
        <v>59.728611100000002</v>
      </c>
      <c r="Q1317">
        <v>-157.28444440000001</v>
      </c>
      <c r="S1317" t="s">
        <v>21</v>
      </c>
      <c r="T1317" s="40">
        <v>0.5</v>
      </c>
      <c r="U1317" s="40">
        <v>0.14800833333333333</v>
      </c>
      <c r="V1317">
        <v>107.22649999999999</v>
      </c>
      <c r="W1317">
        <v>214.45299999999997</v>
      </c>
      <c r="X1317">
        <v>73</v>
      </c>
      <c r="Y1317">
        <v>26.6875</v>
      </c>
      <c r="Z1317">
        <v>53.375</v>
      </c>
      <c r="AA1317">
        <v>7</v>
      </c>
      <c r="AI1317">
        <v>90.11099999999999</v>
      </c>
      <c r="AJ1317">
        <v>10</v>
      </c>
      <c r="AK1317">
        <v>174.97500000000002</v>
      </c>
      <c r="AL1317">
        <v>13</v>
      </c>
      <c r="AM1317">
        <v>0</v>
      </c>
      <c r="AN1317">
        <v>0</v>
      </c>
      <c r="AO1317" s="30">
        <v>132.54300000000001</v>
      </c>
      <c r="AP1317" s="30">
        <v>265.08600000000001</v>
      </c>
      <c r="AQ1317" s="30">
        <v>23</v>
      </c>
      <c r="AR1317">
        <v>266.45699999999999</v>
      </c>
      <c r="AS1317" s="20">
        <v>532.9140000000001</v>
      </c>
      <c r="AT1317">
        <v>103</v>
      </c>
      <c r="AU1317">
        <v>12</v>
      </c>
      <c r="AV1317" t="s">
        <v>1510</v>
      </c>
    </row>
    <row r="1318" spans="1:48" hidden="1" x14ac:dyDescent="0.25">
      <c r="A1318" t="s">
        <v>933</v>
      </c>
      <c r="B1318" t="s">
        <v>260</v>
      </c>
      <c r="C1318" t="s">
        <v>260</v>
      </c>
      <c r="D1318" t="s">
        <v>935</v>
      </c>
      <c r="E1318" s="31" t="s">
        <v>936</v>
      </c>
      <c r="F1318">
        <v>2007</v>
      </c>
      <c r="G1318" t="s">
        <v>934</v>
      </c>
      <c r="H1318" t="s">
        <v>582</v>
      </c>
      <c r="I1318">
        <v>332510</v>
      </c>
      <c r="J1318" t="s">
        <v>259</v>
      </c>
      <c r="K1318" s="26" t="s">
        <v>458</v>
      </c>
      <c r="L1318" t="b">
        <v>1</v>
      </c>
      <c r="M1318" s="20" t="s">
        <v>1116</v>
      </c>
      <c r="N1318" s="26">
        <v>395</v>
      </c>
      <c r="O1318" t="s">
        <v>375</v>
      </c>
      <c r="P1318">
        <v>59.953273099999997</v>
      </c>
      <c r="Q1318">
        <v>-162.8951327</v>
      </c>
      <c r="S1318" t="s">
        <v>21</v>
      </c>
      <c r="T1318" s="40">
        <v>0.45000000000000012</v>
      </c>
      <c r="U1318" s="40">
        <v>0.19039999999999999</v>
      </c>
      <c r="V1318">
        <v>210.79080000000005</v>
      </c>
      <c r="W1318">
        <v>468.42399999999998</v>
      </c>
      <c r="X1318">
        <v>93</v>
      </c>
      <c r="Y1318">
        <v>131.49360000000004</v>
      </c>
      <c r="Z1318">
        <v>292.20800000000003</v>
      </c>
      <c r="AA1318">
        <v>16</v>
      </c>
      <c r="AI1318">
        <v>74.532999999999987</v>
      </c>
      <c r="AJ1318">
        <v>4</v>
      </c>
      <c r="AK1318">
        <v>4.746999999999999</v>
      </c>
      <c r="AL1318">
        <v>3</v>
      </c>
      <c r="AM1318">
        <v>9.2560000000000002</v>
      </c>
      <c r="AN1318">
        <v>7</v>
      </c>
      <c r="AO1318" s="30">
        <v>35.676000000000002</v>
      </c>
      <c r="AP1318" s="30">
        <v>79.279999999999987</v>
      </c>
      <c r="AQ1318" s="30">
        <v>7</v>
      </c>
      <c r="AR1318">
        <v>377.96040000000011</v>
      </c>
      <c r="AS1318" s="20">
        <v>849.16799999999978</v>
      </c>
      <c r="AT1318">
        <v>122</v>
      </c>
      <c r="AU1318">
        <v>6</v>
      </c>
      <c r="AV1318" t="s">
        <v>1510</v>
      </c>
    </row>
    <row r="1319" spans="1:48" hidden="1" x14ac:dyDescent="0.25">
      <c r="A1319" t="s">
        <v>624</v>
      </c>
      <c r="B1319" t="s">
        <v>71</v>
      </c>
      <c r="C1319" t="s">
        <v>71</v>
      </c>
      <c r="D1319" t="s">
        <v>625</v>
      </c>
      <c r="E1319" s="31" t="s">
        <v>626</v>
      </c>
      <c r="F1319">
        <v>2007</v>
      </c>
      <c r="G1319" t="s">
        <v>799</v>
      </c>
      <c r="H1319">
        <v>9898</v>
      </c>
      <c r="I1319">
        <v>332120</v>
      </c>
      <c r="J1319" t="s">
        <v>800</v>
      </c>
      <c r="K1319" s="26" t="s">
        <v>458</v>
      </c>
      <c r="L1319" t="b">
        <v>1</v>
      </c>
      <c r="M1319" s="20" t="s">
        <v>1118</v>
      </c>
      <c r="N1319" s="26">
        <v>285</v>
      </c>
      <c r="O1319" t="s">
        <v>489</v>
      </c>
      <c r="P1319">
        <v>63.0341667</v>
      </c>
      <c r="Q1319">
        <v>-163.55333329999999</v>
      </c>
      <c r="S1319" t="s">
        <v>21</v>
      </c>
      <c r="T1319" s="40">
        <v>0.48088333333333338</v>
      </c>
      <c r="U1319" s="40">
        <v>0.17883333333333337</v>
      </c>
      <c r="V1319">
        <v>324.78090920000005</v>
      </c>
      <c r="W1319">
        <v>675.38400000000001</v>
      </c>
      <c r="X1319">
        <v>170</v>
      </c>
      <c r="Y1319">
        <v>245.0331407333334</v>
      </c>
      <c r="Z1319">
        <v>509.54800000000006</v>
      </c>
      <c r="AA1319">
        <v>16</v>
      </c>
      <c r="AI1319">
        <v>220.11800000000002</v>
      </c>
      <c r="AJ1319">
        <v>14</v>
      </c>
      <c r="AK1319">
        <v>45.039000000000001</v>
      </c>
      <c r="AL1319">
        <v>4</v>
      </c>
      <c r="AM1319">
        <v>24.625</v>
      </c>
      <c r="AN1319">
        <v>2</v>
      </c>
      <c r="AO1319" s="30">
        <v>127.5095820166667</v>
      </c>
      <c r="AP1319" s="30">
        <v>265.15700000000004</v>
      </c>
      <c r="AQ1319" s="30">
        <v>18</v>
      </c>
      <c r="AR1319">
        <v>697.32363195000016</v>
      </c>
      <c r="AS1319" s="20">
        <v>1474.7139999999999</v>
      </c>
      <c r="AT1319">
        <v>200</v>
      </c>
      <c r="AU1319">
        <v>4</v>
      </c>
      <c r="AV1319" t="s">
        <v>1510</v>
      </c>
    </row>
    <row r="1320" spans="1:48" hidden="1" x14ac:dyDescent="0.25">
      <c r="A1320" t="s">
        <v>468</v>
      </c>
      <c r="B1320" t="s">
        <v>193</v>
      </c>
      <c r="C1320" t="s">
        <v>193</v>
      </c>
      <c r="D1320" t="s">
        <v>470</v>
      </c>
      <c r="E1320" s="31" t="s">
        <v>471</v>
      </c>
      <c r="F1320">
        <v>2007</v>
      </c>
      <c r="G1320" t="s">
        <v>469</v>
      </c>
      <c r="H1320">
        <v>10451</v>
      </c>
      <c r="I1320">
        <v>332130</v>
      </c>
      <c r="J1320" t="s">
        <v>192</v>
      </c>
      <c r="K1320" s="26" t="s">
        <v>458</v>
      </c>
      <c r="L1320" t="b">
        <v>1</v>
      </c>
      <c r="M1320" s="20" t="s">
        <v>1118</v>
      </c>
      <c r="N1320" s="26">
        <v>17</v>
      </c>
      <c r="O1320" t="s">
        <v>375</v>
      </c>
      <c r="P1320">
        <v>66.898333300000004</v>
      </c>
      <c r="Q1320">
        <v>-162.59666669999999</v>
      </c>
      <c r="S1320" t="s">
        <v>21</v>
      </c>
      <c r="T1320" s="40">
        <v>0.37434166666666674</v>
      </c>
      <c r="U1320" s="40">
        <v>0.18475833333333333</v>
      </c>
      <c r="V1320">
        <v>2601.443988866667</v>
      </c>
      <c r="W1320">
        <v>6949.384</v>
      </c>
      <c r="X1320">
        <v>975</v>
      </c>
      <c r="Y1320">
        <v>3904.2937413333348</v>
      </c>
      <c r="Z1320">
        <v>10429.760000000002</v>
      </c>
      <c r="AA1320">
        <v>107</v>
      </c>
      <c r="AI1320">
        <v>1897.703</v>
      </c>
      <c r="AJ1320">
        <v>29</v>
      </c>
      <c r="AK1320">
        <v>1278.472</v>
      </c>
      <c r="AL1320">
        <v>64</v>
      </c>
      <c r="AM1320">
        <v>0</v>
      </c>
      <c r="AN1320">
        <v>0</v>
      </c>
      <c r="AO1320" s="30">
        <v>1188.9746431250003</v>
      </c>
      <c r="AP1320" s="30">
        <v>3176.1750000000002</v>
      </c>
      <c r="AQ1320" s="30">
        <v>93</v>
      </c>
      <c r="AR1320">
        <v>7694.7123733250028</v>
      </c>
      <c r="AS1320" s="20">
        <v>20555.319</v>
      </c>
      <c r="AT1320">
        <v>1175</v>
      </c>
      <c r="AU1320">
        <v>4</v>
      </c>
      <c r="AV1320" t="s">
        <v>1510</v>
      </c>
    </row>
    <row r="1321" spans="1:48" hidden="1" x14ac:dyDescent="0.25">
      <c r="A1321" t="s">
        <v>521</v>
      </c>
      <c r="B1321" t="s">
        <v>1120</v>
      </c>
      <c r="C1321" t="s">
        <v>524</v>
      </c>
      <c r="D1321" t="s">
        <v>525</v>
      </c>
      <c r="E1321" s="31" t="s">
        <v>526</v>
      </c>
      <c r="F1321">
        <v>2008</v>
      </c>
      <c r="G1321" t="s">
        <v>522</v>
      </c>
      <c r="H1321">
        <v>26754</v>
      </c>
      <c r="J1321" t="s">
        <v>523</v>
      </c>
      <c r="K1321" s="26">
        <v>0</v>
      </c>
      <c r="L1321" t="b">
        <v>1</v>
      </c>
      <c r="M1321" s="20" t="s">
        <v>1118</v>
      </c>
      <c r="N1321" s="26">
        <v>91</v>
      </c>
      <c r="O1321" t="s">
        <v>375</v>
      </c>
      <c r="P1321">
        <v>63.089722199999997</v>
      </c>
      <c r="Q1321">
        <v>-145.6130556</v>
      </c>
      <c r="R1321" t="s">
        <v>370</v>
      </c>
      <c r="S1321" t="s">
        <v>371</v>
      </c>
      <c r="V1321">
        <v>0</v>
      </c>
      <c r="W1321">
        <v>0</v>
      </c>
      <c r="X1321">
        <v>0</v>
      </c>
      <c r="Y1321">
        <v>240</v>
      </c>
      <c r="Z1321">
        <v>180</v>
      </c>
      <c r="AA1321">
        <v>6</v>
      </c>
      <c r="AB1321">
        <v>0</v>
      </c>
      <c r="AC1321">
        <v>0</v>
      </c>
      <c r="AD1321">
        <v>0</v>
      </c>
      <c r="AE1321">
        <v>0</v>
      </c>
      <c r="AF1321">
        <v>0</v>
      </c>
      <c r="AG1321">
        <v>0</v>
      </c>
      <c r="AO1321" s="30">
        <v>0</v>
      </c>
      <c r="AP1321" s="30">
        <v>0</v>
      </c>
      <c r="AQ1321" s="30">
        <v>0</v>
      </c>
      <c r="AR1321">
        <v>240</v>
      </c>
      <c r="AS1321" s="20">
        <v>180</v>
      </c>
      <c r="AT1321">
        <v>6</v>
      </c>
      <c r="AU1321">
        <v>3</v>
      </c>
      <c r="AV1321" t="s">
        <v>1131</v>
      </c>
    </row>
    <row r="1322" spans="1:48" hidden="1" x14ac:dyDescent="0.25">
      <c r="A1322" t="s">
        <v>734</v>
      </c>
      <c r="B1322" t="s">
        <v>1123</v>
      </c>
      <c r="C1322" t="s">
        <v>367</v>
      </c>
      <c r="D1322" t="s">
        <v>368</v>
      </c>
      <c r="E1322" s="31" t="s">
        <v>369</v>
      </c>
      <c r="F1322">
        <v>2008</v>
      </c>
      <c r="G1322" t="s">
        <v>735</v>
      </c>
      <c r="H1322">
        <v>19277</v>
      </c>
      <c r="J1322" t="s">
        <v>736</v>
      </c>
      <c r="K1322" s="26" t="s">
        <v>374</v>
      </c>
      <c r="L1322" t="b">
        <v>1</v>
      </c>
      <c r="M1322" s="20" t="s">
        <v>1116</v>
      </c>
      <c r="N1322" s="26">
        <v>227</v>
      </c>
      <c r="O1322" t="s">
        <v>375</v>
      </c>
      <c r="P1322">
        <v>70.205555599999997</v>
      </c>
      <c r="Q1322">
        <v>-148.51166670000001</v>
      </c>
      <c r="R1322" t="s">
        <v>370</v>
      </c>
      <c r="S1322" t="s">
        <v>371</v>
      </c>
      <c r="V1322">
        <v>0</v>
      </c>
      <c r="W1322">
        <v>0</v>
      </c>
      <c r="X1322">
        <v>0</v>
      </c>
      <c r="Y1322">
        <v>6115.3</v>
      </c>
      <c r="Z1322">
        <v>41000</v>
      </c>
      <c r="AA1322">
        <v>70</v>
      </c>
      <c r="AB1322">
        <v>0</v>
      </c>
      <c r="AC1322">
        <v>0</v>
      </c>
      <c r="AD1322">
        <v>0</v>
      </c>
      <c r="AE1322">
        <v>0</v>
      </c>
      <c r="AF1322">
        <v>0</v>
      </c>
      <c r="AG1322">
        <v>0</v>
      </c>
      <c r="AO1322" s="30">
        <v>0</v>
      </c>
      <c r="AP1322" s="30">
        <v>0</v>
      </c>
      <c r="AQ1322" s="30">
        <v>0</v>
      </c>
      <c r="AR1322">
        <v>6115.3</v>
      </c>
      <c r="AS1322" s="20">
        <v>41000</v>
      </c>
      <c r="AT1322">
        <v>70</v>
      </c>
      <c r="AU1322">
        <v>12</v>
      </c>
      <c r="AV1322" t="s">
        <v>1131</v>
      </c>
    </row>
    <row r="1323" spans="1:48" hidden="1" x14ac:dyDescent="0.25">
      <c r="A1323" t="s">
        <v>1103</v>
      </c>
      <c r="B1323" t="s">
        <v>1105</v>
      </c>
      <c r="C1323" t="s">
        <v>1106</v>
      </c>
      <c r="D1323" t="s">
        <v>1107</v>
      </c>
      <c r="E1323" s="31" t="s">
        <v>1108</v>
      </c>
      <c r="F1323">
        <v>2008</v>
      </c>
      <c r="G1323" t="s">
        <v>1104</v>
      </c>
      <c r="H1323">
        <v>12385</v>
      </c>
      <c r="J1323" t="s">
        <v>1105</v>
      </c>
      <c r="K1323" s="26" t="s">
        <v>366</v>
      </c>
      <c r="L1323" t="b">
        <v>0</v>
      </c>
      <c r="M1323" s="20" t="s">
        <v>1116</v>
      </c>
      <c r="O1323" t="s">
        <v>366</v>
      </c>
      <c r="P1323">
        <v>55.129166699999999</v>
      </c>
      <c r="Q1323">
        <v>-131.5722222</v>
      </c>
      <c r="R1323" t="s">
        <v>370</v>
      </c>
      <c r="S1323" t="s">
        <v>371</v>
      </c>
      <c r="V1323">
        <v>659</v>
      </c>
      <c r="W1323">
        <v>6956</v>
      </c>
      <c r="X1323">
        <v>604</v>
      </c>
      <c r="Y1323">
        <v>1002</v>
      </c>
      <c r="Z1323">
        <v>8647</v>
      </c>
      <c r="AA1323">
        <v>214</v>
      </c>
      <c r="AB1323">
        <v>14</v>
      </c>
      <c r="AC1323">
        <v>83</v>
      </c>
      <c r="AD1323">
        <v>62</v>
      </c>
      <c r="AE1323">
        <v>0</v>
      </c>
      <c r="AF1323">
        <v>0</v>
      </c>
      <c r="AG1323">
        <v>0</v>
      </c>
      <c r="AO1323" s="30">
        <v>14</v>
      </c>
      <c r="AP1323" s="30">
        <v>83</v>
      </c>
      <c r="AQ1323" s="30">
        <v>62</v>
      </c>
      <c r="AR1323">
        <v>1675</v>
      </c>
      <c r="AS1323" s="20">
        <v>15686</v>
      </c>
      <c r="AT1323">
        <v>880</v>
      </c>
      <c r="AU1323">
        <v>12</v>
      </c>
      <c r="AV1323" t="s">
        <v>1131</v>
      </c>
    </row>
    <row r="1324" spans="1:48" hidden="1" x14ac:dyDescent="0.25">
      <c r="A1324" t="s">
        <v>548</v>
      </c>
      <c r="B1324" t="s">
        <v>1218</v>
      </c>
      <c r="C1324" t="s">
        <v>307</v>
      </c>
      <c r="D1324" t="s">
        <v>550</v>
      </c>
      <c r="E1324" s="31" t="s">
        <v>551</v>
      </c>
      <c r="F1324">
        <v>2008</v>
      </c>
      <c r="G1324" t="s">
        <v>549</v>
      </c>
      <c r="H1324">
        <v>21015</v>
      </c>
      <c r="J1324" t="s">
        <v>306</v>
      </c>
      <c r="K1324" s="26">
        <v>0</v>
      </c>
      <c r="L1324" t="b">
        <v>1</v>
      </c>
      <c r="M1324" s="20" t="s">
        <v>1118</v>
      </c>
      <c r="N1324" s="26">
        <v>111</v>
      </c>
      <c r="O1324" t="s">
        <v>375</v>
      </c>
      <c r="P1324">
        <v>56.470833300000002</v>
      </c>
      <c r="Q1324">
        <v>-132.37666669999999</v>
      </c>
      <c r="R1324" t="s">
        <v>370</v>
      </c>
      <c r="S1324" t="s">
        <v>371</v>
      </c>
      <c r="V1324">
        <v>1135</v>
      </c>
      <c r="W1324">
        <v>10800</v>
      </c>
      <c r="X1324">
        <v>1058</v>
      </c>
      <c r="Y1324">
        <v>1401</v>
      </c>
      <c r="Z1324">
        <v>12945</v>
      </c>
      <c r="AA1324">
        <v>510</v>
      </c>
      <c r="AB1324">
        <v>35</v>
      </c>
      <c r="AC1324">
        <v>888</v>
      </c>
      <c r="AD1324">
        <v>1</v>
      </c>
      <c r="AE1324">
        <v>0</v>
      </c>
      <c r="AF1324">
        <v>0</v>
      </c>
      <c r="AG1324">
        <v>0</v>
      </c>
      <c r="AO1324" s="30">
        <v>35</v>
      </c>
      <c r="AP1324" s="30">
        <v>888</v>
      </c>
      <c r="AQ1324" s="30">
        <v>1</v>
      </c>
      <c r="AR1324">
        <v>2571</v>
      </c>
      <c r="AS1324" s="20">
        <v>24633</v>
      </c>
      <c r="AT1324">
        <v>1569</v>
      </c>
      <c r="AU1324">
        <v>12</v>
      </c>
      <c r="AV1324" t="s">
        <v>1131</v>
      </c>
    </row>
    <row r="1325" spans="1:48" x14ac:dyDescent="0.25">
      <c r="A1325" t="s">
        <v>729</v>
      </c>
      <c r="B1325" t="s">
        <v>117</v>
      </c>
      <c r="C1325" t="s">
        <v>731</v>
      </c>
      <c r="D1325" t="s">
        <v>732</v>
      </c>
      <c r="E1325" s="31" t="s">
        <v>733</v>
      </c>
      <c r="F1325">
        <v>2008</v>
      </c>
      <c r="G1325" t="s">
        <v>730</v>
      </c>
      <c r="H1325">
        <v>1276</v>
      </c>
      <c r="J1325" t="s">
        <v>117</v>
      </c>
      <c r="K1325" s="26">
        <v>0</v>
      </c>
      <c r="L1325" t="b">
        <v>1</v>
      </c>
      <c r="M1325" s="20" t="s">
        <v>1118</v>
      </c>
      <c r="N1325" s="26">
        <v>214</v>
      </c>
      <c r="O1325" t="s">
        <v>375</v>
      </c>
      <c r="P1325">
        <v>71.290555600000005</v>
      </c>
      <c r="Q1325">
        <v>-156.7886111</v>
      </c>
      <c r="R1325" t="s">
        <v>370</v>
      </c>
      <c r="S1325" t="s">
        <v>371</v>
      </c>
      <c r="V1325">
        <v>1366</v>
      </c>
      <c r="W1325">
        <v>10827</v>
      </c>
      <c r="X1325">
        <v>1429</v>
      </c>
      <c r="Y1325">
        <v>3562</v>
      </c>
      <c r="Z1325">
        <v>35411</v>
      </c>
      <c r="AA1325">
        <v>394</v>
      </c>
      <c r="AB1325">
        <v>0</v>
      </c>
      <c r="AC1325">
        <v>0</v>
      </c>
      <c r="AD1325">
        <v>0</v>
      </c>
      <c r="AE1325">
        <v>0</v>
      </c>
      <c r="AF1325">
        <v>0</v>
      </c>
      <c r="AG1325">
        <v>0</v>
      </c>
      <c r="AO1325" s="30">
        <v>0</v>
      </c>
      <c r="AP1325" s="30">
        <v>0</v>
      </c>
      <c r="AQ1325" s="30">
        <v>0</v>
      </c>
      <c r="AR1325">
        <v>4928</v>
      </c>
      <c r="AS1325" s="20">
        <v>46238</v>
      </c>
      <c r="AT1325">
        <v>1823</v>
      </c>
      <c r="AU1325">
        <v>12</v>
      </c>
      <c r="AV1325" t="s">
        <v>1131</v>
      </c>
    </row>
    <row r="1326" spans="1:48" hidden="1" x14ac:dyDescent="0.25">
      <c r="A1326" t="s">
        <v>727</v>
      </c>
      <c r="B1326" t="s">
        <v>1201</v>
      </c>
      <c r="C1326" t="s">
        <v>254</v>
      </c>
      <c r="D1326" t="s">
        <v>550</v>
      </c>
      <c r="E1326" s="31" t="s">
        <v>551</v>
      </c>
      <c r="F1326">
        <v>2008</v>
      </c>
      <c r="G1326" t="s">
        <v>728</v>
      </c>
      <c r="H1326">
        <v>14856</v>
      </c>
      <c r="J1326" t="s">
        <v>253</v>
      </c>
      <c r="K1326" s="26" t="s">
        <v>458</v>
      </c>
      <c r="L1326" t="b">
        <v>1</v>
      </c>
      <c r="M1326" s="20" t="s">
        <v>1118</v>
      </c>
      <c r="N1326" s="26">
        <v>212</v>
      </c>
      <c r="O1326" t="s">
        <v>375</v>
      </c>
      <c r="P1326">
        <v>56.811266699999997</v>
      </c>
      <c r="Q1326">
        <v>-132.95124250000001</v>
      </c>
      <c r="R1326" t="s">
        <v>370</v>
      </c>
      <c r="S1326" t="s">
        <v>371</v>
      </c>
      <c r="V1326">
        <v>1808</v>
      </c>
      <c r="W1326">
        <v>17767</v>
      </c>
      <c r="X1326">
        <v>1368</v>
      </c>
      <c r="Y1326">
        <v>934</v>
      </c>
      <c r="Z1326">
        <v>7929</v>
      </c>
      <c r="AA1326">
        <v>700</v>
      </c>
      <c r="AB1326">
        <v>2027</v>
      </c>
      <c r="AC1326">
        <v>18813</v>
      </c>
      <c r="AD1326">
        <v>35</v>
      </c>
      <c r="AE1326">
        <v>0</v>
      </c>
      <c r="AF1326">
        <v>0</v>
      </c>
      <c r="AG1326">
        <v>0</v>
      </c>
      <c r="AO1326" s="30">
        <v>2027</v>
      </c>
      <c r="AP1326" s="30">
        <v>18813</v>
      </c>
      <c r="AQ1326" s="30">
        <v>35</v>
      </c>
      <c r="AR1326">
        <v>4769</v>
      </c>
      <c r="AS1326" s="20">
        <v>44509</v>
      </c>
      <c r="AT1326">
        <v>2103</v>
      </c>
      <c r="AU1326">
        <v>12</v>
      </c>
      <c r="AV1326" t="s">
        <v>1131</v>
      </c>
    </row>
    <row r="1327" spans="1:48" hidden="1" x14ac:dyDescent="0.25">
      <c r="A1327" t="s">
        <v>546</v>
      </c>
      <c r="B1327" t="s">
        <v>1202</v>
      </c>
      <c r="C1327" t="s">
        <v>268</v>
      </c>
      <c r="D1327" t="s">
        <v>453</v>
      </c>
      <c r="E1327" s="31" t="s">
        <v>454</v>
      </c>
      <c r="F1327">
        <v>2008</v>
      </c>
      <c r="G1327" t="s">
        <v>547</v>
      </c>
      <c r="H1327">
        <v>16955</v>
      </c>
      <c r="J1327" t="s">
        <v>267</v>
      </c>
      <c r="K1327" s="26" t="s">
        <v>458</v>
      </c>
      <c r="L1327" t="b">
        <v>1</v>
      </c>
      <c r="M1327" s="20" t="s">
        <v>1118</v>
      </c>
      <c r="N1327" s="26">
        <v>108</v>
      </c>
      <c r="O1327" t="s">
        <v>375</v>
      </c>
      <c r="P1327">
        <v>60.1041667</v>
      </c>
      <c r="Q1327">
        <v>-149.4422222</v>
      </c>
      <c r="R1327" t="s">
        <v>370</v>
      </c>
      <c r="S1327" t="s">
        <v>371</v>
      </c>
      <c r="V1327">
        <v>2671</v>
      </c>
      <c r="W1327">
        <v>16528</v>
      </c>
      <c r="X1327">
        <v>2000</v>
      </c>
      <c r="Y1327">
        <v>1380</v>
      </c>
      <c r="Z1327">
        <v>7912</v>
      </c>
      <c r="AA1327">
        <v>482</v>
      </c>
      <c r="AB1327">
        <v>4553</v>
      </c>
      <c r="AC1327">
        <v>32899</v>
      </c>
      <c r="AD1327">
        <v>120</v>
      </c>
      <c r="AE1327">
        <v>0</v>
      </c>
      <c r="AF1327">
        <v>0</v>
      </c>
      <c r="AG1327">
        <v>0</v>
      </c>
      <c r="AO1327" s="30">
        <v>4553</v>
      </c>
      <c r="AP1327" s="30">
        <v>32899</v>
      </c>
      <c r="AQ1327" s="30">
        <v>120</v>
      </c>
      <c r="AR1327">
        <v>8604</v>
      </c>
      <c r="AS1327" s="20">
        <v>57339</v>
      </c>
      <c r="AT1327">
        <v>2602</v>
      </c>
      <c r="AU1327">
        <v>12</v>
      </c>
      <c r="AV1327" t="s">
        <v>1131</v>
      </c>
    </row>
    <row r="1328" spans="1:48" hidden="1" x14ac:dyDescent="0.25">
      <c r="A1328" t="s">
        <v>455</v>
      </c>
      <c r="B1328" t="s">
        <v>457</v>
      </c>
      <c r="C1328" t="s">
        <v>138</v>
      </c>
      <c r="D1328" t="s">
        <v>459</v>
      </c>
      <c r="E1328" s="31" t="s">
        <v>460</v>
      </c>
      <c r="F1328">
        <v>2008</v>
      </c>
      <c r="G1328" t="s">
        <v>456</v>
      </c>
      <c r="H1328">
        <v>4329</v>
      </c>
      <c r="J1328" t="s">
        <v>457</v>
      </c>
      <c r="K1328" s="26" t="s">
        <v>458</v>
      </c>
      <c r="L1328" t="b">
        <v>1</v>
      </c>
      <c r="M1328" s="20" t="s">
        <v>1116</v>
      </c>
      <c r="N1328" s="26">
        <v>10</v>
      </c>
      <c r="O1328" t="s">
        <v>375</v>
      </c>
      <c r="P1328">
        <v>61.130833299999999</v>
      </c>
      <c r="Q1328">
        <v>-146.34833330000001</v>
      </c>
      <c r="R1328" t="s">
        <v>370</v>
      </c>
      <c r="S1328" t="s">
        <v>371</v>
      </c>
      <c r="V1328">
        <v>4074</v>
      </c>
      <c r="W1328">
        <v>16648</v>
      </c>
      <c r="X1328">
        <v>2918</v>
      </c>
      <c r="Y1328">
        <v>11714</v>
      </c>
      <c r="Z1328">
        <v>56011</v>
      </c>
      <c r="AA1328">
        <v>778</v>
      </c>
      <c r="AB1328">
        <v>0</v>
      </c>
      <c r="AC1328">
        <v>0</v>
      </c>
      <c r="AD1328">
        <v>0</v>
      </c>
      <c r="AE1328">
        <v>0</v>
      </c>
      <c r="AF1328">
        <v>0</v>
      </c>
      <c r="AG1328">
        <v>0</v>
      </c>
      <c r="AO1328" s="30">
        <v>0</v>
      </c>
      <c r="AP1328" s="30">
        <v>0</v>
      </c>
      <c r="AQ1328" s="30">
        <v>0</v>
      </c>
      <c r="AR1328">
        <v>15788</v>
      </c>
      <c r="AS1328" s="20">
        <v>72659</v>
      </c>
      <c r="AT1328">
        <v>3696</v>
      </c>
      <c r="AU1328">
        <v>3</v>
      </c>
      <c r="AV1328" t="s">
        <v>1131</v>
      </c>
    </row>
    <row r="1329" spans="1:48" hidden="1" x14ac:dyDescent="0.25">
      <c r="A1329" t="s">
        <v>531</v>
      </c>
      <c r="B1329" t="s">
        <v>270</v>
      </c>
      <c r="C1329" s="19" t="s">
        <v>271</v>
      </c>
      <c r="D1329" s="19" t="s">
        <v>534</v>
      </c>
      <c r="E1329" s="21" t="s">
        <v>535</v>
      </c>
      <c r="F1329" s="19">
        <v>2008</v>
      </c>
      <c r="G1329" s="19" t="s">
        <v>532</v>
      </c>
      <c r="H1329" s="19">
        <v>17271</v>
      </c>
      <c r="I1329" s="19"/>
      <c r="J1329" t="s">
        <v>533</v>
      </c>
      <c r="K1329" s="19">
        <v>0</v>
      </c>
      <c r="L1329" s="20" t="b">
        <v>1</v>
      </c>
      <c r="M1329" s="20" t="s">
        <v>1118</v>
      </c>
      <c r="N1329" s="19">
        <v>100</v>
      </c>
      <c r="O1329" s="19" t="s">
        <v>375</v>
      </c>
      <c r="P1329" s="20">
        <v>57.0530556</v>
      </c>
      <c r="Q1329" s="20">
        <v>-135.33000000000001</v>
      </c>
      <c r="R1329" s="19" t="s">
        <v>370</v>
      </c>
      <c r="S1329" s="19" t="s">
        <v>371</v>
      </c>
      <c r="T1329" s="37"/>
      <c r="U1329" s="37"/>
      <c r="V1329" s="20">
        <v>4620</v>
      </c>
      <c r="W1329" s="20">
        <v>48589</v>
      </c>
      <c r="X1329" s="20">
        <v>3650</v>
      </c>
      <c r="Y1329" s="20">
        <v>5474</v>
      </c>
      <c r="Z1329" s="20">
        <v>59803</v>
      </c>
      <c r="AA1329" s="20">
        <v>1567</v>
      </c>
      <c r="AB1329" s="20">
        <v>416</v>
      </c>
      <c r="AC1329" s="20">
        <v>4514</v>
      </c>
      <c r="AD1329" s="20">
        <v>15</v>
      </c>
      <c r="AE1329" s="20"/>
      <c r="AF1329" s="20">
        <v>0</v>
      </c>
      <c r="AG1329" s="20">
        <v>0</v>
      </c>
      <c r="AH1329" s="20"/>
      <c r="AI1329" s="20"/>
      <c r="AJ1329" s="20"/>
      <c r="AK1329" s="20"/>
      <c r="AL1329" s="20"/>
      <c r="AM1329" s="20"/>
      <c r="AN1329" s="20"/>
      <c r="AO1329" s="30">
        <v>416</v>
      </c>
      <c r="AP1329" s="30">
        <v>4514</v>
      </c>
      <c r="AQ1329" s="30">
        <v>15</v>
      </c>
      <c r="AR1329" s="20">
        <v>10510</v>
      </c>
      <c r="AS1329" s="20">
        <v>112906</v>
      </c>
      <c r="AT1329" s="20">
        <v>5232</v>
      </c>
      <c r="AU1329">
        <v>12</v>
      </c>
      <c r="AV1329" t="s">
        <v>1131</v>
      </c>
    </row>
    <row r="1330" spans="1:48" hidden="1" x14ac:dyDescent="0.25">
      <c r="A1330" t="s">
        <v>464</v>
      </c>
      <c r="B1330" t="s">
        <v>187</v>
      </c>
      <c r="C1330" t="s">
        <v>188</v>
      </c>
      <c r="D1330" t="s">
        <v>466</v>
      </c>
      <c r="E1330" s="31" t="s">
        <v>467</v>
      </c>
      <c r="F1330">
        <v>2008</v>
      </c>
      <c r="G1330" t="s">
        <v>465</v>
      </c>
      <c r="H1330">
        <v>10433</v>
      </c>
      <c r="J1330" t="s">
        <v>187</v>
      </c>
      <c r="K1330" s="26" t="s">
        <v>374</v>
      </c>
      <c r="L1330" t="b">
        <v>1</v>
      </c>
      <c r="M1330" s="20" t="s">
        <v>1119</v>
      </c>
      <c r="N1330" s="26">
        <v>16</v>
      </c>
      <c r="O1330" t="s">
        <v>375</v>
      </c>
      <c r="P1330">
        <v>57.79</v>
      </c>
      <c r="Q1330">
        <v>-152.40722220000001</v>
      </c>
      <c r="R1330" t="s">
        <v>370</v>
      </c>
      <c r="S1330" t="s">
        <v>371</v>
      </c>
      <c r="V1330">
        <v>6306</v>
      </c>
      <c r="W1330">
        <v>32883</v>
      </c>
      <c r="X1330">
        <v>4649</v>
      </c>
      <c r="Y1330">
        <v>3919</v>
      </c>
      <c r="Z1330">
        <v>21171</v>
      </c>
      <c r="AA1330">
        <v>1074</v>
      </c>
      <c r="AB1330">
        <v>14326</v>
      </c>
      <c r="AC1330">
        <v>82218</v>
      </c>
      <c r="AD1330">
        <v>94</v>
      </c>
      <c r="AE1330">
        <v>0</v>
      </c>
      <c r="AF1330">
        <v>0</v>
      </c>
      <c r="AG1330">
        <v>0</v>
      </c>
      <c r="AO1330" s="30">
        <v>14326</v>
      </c>
      <c r="AP1330" s="30">
        <v>82218</v>
      </c>
      <c r="AQ1330" s="30">
        <v>94</v>
      </c>
      <c r="AR1330">
        <v>24551</v>
      </c>
      <c r="AS1330" s="20">
        <v>136272</v>
      </c>
      <c r="AT1330">
        <v>5817</v>
      </c>
      <c r="AU1330">
        <v>12</v>
      </c>
      <c r="AV1330" t="s">
        <v>1131</v>
      </c>
    </row>
    <row r="1331" spans="1:48" hidden="1" x14ac:dyDescent="0.25">
      <c r="A1331" t="s">
        <v>536</v>
      </c>
      <c r="B1331" t="s">
        <v>179</v>
      </c>
      <c r="C1331" s="19" t="s">
        <v>180</v>
      </c>
      <c r="D1331" s="19" t="s">
        <v>538</v>
      </c>
      <c r="E1331" s="21" t="s">
        <v>539</v>
      </c>
      <c r="F1331" s="23">
        <v>2008</v>
      </c>
      <c r="G1331" s="19" t="s">
        <v>537</v>
      </c>
      <c r="H1331" s="23">
        <v>10210</v>
      </c>
      <c r="I1331" s="19"/>
      <c r="J1331" t="s">
        <v>179</v>
      </c>
      <c r="K1331" s="19">
        <v>0</v>
      </c>
      <c r="L1331" s="20" t="b">
        <v>1</v>
      </c>
      <c r="M1331" s="20" t="s">
        <v>1118</v>
      </c>
      <c r="N1331" s="19">
        <v>103</v>
      </c>
      <c r="O1331" s="19" t="s">
        <v>375</v>
      </c>
      <c r="P1331" s="20">
        <v>55.342222200000002</v>
      </c>
      <c r="Q1331" s="20">
        <v>-131.64611110000001</v>
      </c>
      <c r="R1331" s="19" t="s">
        <v>370</v>
      </c>
      <c r="S1331" s="19" t="s">
        <v>371</v>
      </c>
      <c r="T1331" s="38"/>
      <c r="U1331" s="38"/>
      <c r="V1331" s="25">
        <v>6980.8</v>
      </c>
      <c r="W1331" s="25">
        <v>68287</v>
      </c>
      <c r="X1331" s="25">
        <v>6166</v>
      </c>
      <c r="Y1331" s="25">
        <v>6755.7</v>
      </c>
      <c r="Z1331" s="25">
        <v>69778</v>
      </c>
      <c r="AA1331" s="25">
        <v>1166</v>
      </c>
      <c r="AB1331" s="25">
        <v>1787.3</v>
      </c>
      <c r="AC1331" s="25">
        <v>21275</v>
      </c>
      <c r="AD1331" s="25">
        <v>14</v>
      </c>
      <c r="AE1331" s="25">
        <v>0</v>
      </c>
      <c r="AF1331" s="25">
        <v>0</v>
      </c>
      <c r="AG1331" s="25">
        <v>0</v>
      </c>
      <c r="AH1331" s="25"/>
      <c r="AI1331" s="25"/>
      <c r="AJ1331" s="25"/>
      <c r="AK1331" s="25"/>
      <c r="AL1331" s="25"/>
      <c r="AM1331" s="25"/>
      <c r="AN1331" s="25"/>
      <c r="AO1331" s="30">
        <v>1787.3</v>
      </c>
      <c r="AP1331" s="30">
        <v>21275</v>
      </c>
      <c r="AQ1331" s="30">
        <v>14</v>
      </c>
      <c r="AR1331" s="25">
        <v>15523.8</v>
      </c>
      <c r="AS1331" s="20">
        <v>159340</v>
      </c>
      <c r="AT1331" s="25">
        <v>7346</v>
      </c>
      <c r="AU1331" s="22">
        <v>12</v>
      </c>
      <c r="AV1331" t="s">
        <v>1131</v>
      </c>
    </row>
    <row r="1332" spans="1:48" hidden="1" x14ac:dyDescent="0.25">
      <c r="A1332" t="s">
        <v>552</v>
      </c>
      <c r="B1332" t="s">
        <v>1117</v>
      </c>
      <c r="C1332" t="s">
        <v>107</v>
      </c>
      <c r="D1332" t="s">
        <v>453</v>
      </c>
      <c r="E1332" s="31" t="s">
        <v>454</v>
      </c>
      <c r="F1332">
        <v>2008</v>
      </c>
      <c r="G1332" t="s">
        <v>553</v>
      </c>
      <c r="H1332">
        <v>599</v>
      </c>
      <c r="J1332" t="s">
        <v>106</v>
      </c>
      <c r="K1332" s="26" t="s">
        <v>374</v>
      </c>
      <c r="L1332" t="b">
        <v>1</v>
      </c>
      <c r="M1332" s="20" t="s">
        <v>1118</v>
      </c>
      <c r="N1332" s="26">
        <v>121</v>
      </c>
      <c r="O1332" t="s">
        <v>375</v>
      </c>
      <c r="P1332">
        <v>61.2180556</v>
      </c>
      <c r="Q1332">
        <v>-149.9002778</v>
      </c>
      <c r="R1332" t="s">
        <v>370</v>
      </c>
      <c r="S1332" t="s">
        <v>371</v>
      </c>
      <c r="V1332">
        <v>15375</v>
      </c>
      <c r="W1332">
        <v>147725</v>
      </c>
      <c r="X1332">
        <v>24108</v>
      </c>
      <c r="Y1332">
        <v>74170</v>
      </c>
      <c r="Z1332">
        <v>971027</v>
      </c>
      <c r="AA1332">
        <v>6243</v>
      </c>
      <c r="AB1332">
        <v>0</v>
      </c>
      <c r="AC1332">
        <v>0</v>
      </c>
      <c r="AD1332">
        <v>0</v>
      </c>
      <c r="AE1332">
        <v>0</v>
      </c>
      <c r="AF1332">
        <v>0</v>
      </c>
      <c r="AG1332">
        <v>0</v>
      </c>
      <c r="AO1332" s="30">
        <v>0</v>
      </c>
      <c r="AP1332" s="30">
        <v>0</v>
      </c>
      <c r="AQ1332" s="30">
        <v>0</v>
      </c>
      <c r="AR1332">
        <v>89545</v>
      </c>
      <c r="AS1332" s="20">
        <v>1118752</v>
      </c>
      <c r="AT1332">
        <v>30351</v>
      </c>
      <c r="AU1332" s="22">
        <v>6</v>
      </c>
      <c r="AV1332" t="s">
        <v>1131</v>
      </c>
    </row>
    <row r="1333" spans="1:48" hidden="1" x14ac:dyDescent="0.25">
      <c r="A1333" t="s">
        <v>372</v>
      </c>
      <c r="B1333" t="s">
        <v>1115</v>
      </c>
      <c r="C1333" t="s">
        <v>29</v>
      </c>
      <c r="D1333" t="s">
        <v>376</v>
      </c>
      <c r="E1333" s="31" t="s">
        <v>377</v>
      </c>
      <c r="F1333">
        <v>2008</v>
      </c>
      <c r="G1333" t="s">
        <v>373</v>
      </c>
      <c r="H1333">
        <v>213</v>
      </c>
      <c r="J1333" t="s">
        <v>28</v>
      </c>
      <c r="K1333" s="26" t="s">
        <v>374</v>
      </c>
      <c r="L1333" t="b">
        <v>1</v>
      </c>
      <c r="M1333" s="20" t="s">
        <v>1116</v>
      </c>
      <c r="N1333" s="26">
        <v>1</v>
      </c>
      <c r="O1333" t="s">
        <v>375</v>
      </c>
      <c r="P1333">
        <v>58.301944399999996</v>
      </c>
      <c r="Q1333">
        <v>-134.4197222</v>
      </c>
      <c r="R1333" t="s">
        <v>370</v>
      </c>
      <c r="S1333" t="s">
        <v>371</v>
      </c>
      <c r="V1333">
        <v>19482</v>
      </c>
      <c r="W1333">
        <v>128495</v>
      </c>
      <c r="X1333">
        <v>13699</v>
      </c>
      <c r="Y1333">
        <v>14787</v>
      </c>
      <c r="Z1333">
        <v>113434</v>
      </c>
      <c r="AA1333">
        <v>2121</v>
      </c>
      <c r="AB1333">
        <v>7893</v>
      </c>
      <c r="AC1333">
        <v>68247</v>
      </c>
      <c r="AD1333">
        <v>98</v>
      </c>
      <c r="AE1333">
        <v>0</v>
      </c>
      <c r="AF1333">
        <v>0</v>
      </c>
      <c r="AG1333">
        <v>0</v>
      </c>
      <c r="AO1333" s="30">
        <v>7893</v>
      </c>
      <c r="AP1333" s="30">
        <v>68247</v>
      </c>
      <c r="AQ1333" s="30">
        <v>98</v>
      </c>
      <c r="AR1333">
        <v>42162</v>
      </c>
      <c r="AS1333" s="20">
        <v>310176</v>
      </c>
      <c r="AT1333">
        <v>15918</v>
      </c>
      <c r="AU1333" s="22">
        <v>12</v>
      </c>
      <c r="AV1333" t="s">
        <v>1131</v>
      </c>
    </row>
    <row r="1334" spans="1:48" hidden="1" x14ac:dyDescent="0.25">
      <c r="A1334" t="s">
        <v>483</v>
      </c>
      <c r="B1334" t="s">
        <v>165</v>
      </c>
      <c r="C1334" t="s">
        <v>485</v>
      </c>
      <c r="D1334" t="s">
        <v>453</v>
      </c>
      <c r="E1334" s="31" t="s">
        <v>454</v>
      </c>
      <c r="F1334">
        <v>2008</v>
      </c>
      <c r="G1334" t="s">
        <v>484</v>
      </c>
      <c r="H1334">
        <v>19558</v>
      </c>
      <c r="J1334" t="s">
        <v>165</v>
      </c>
      <c r="K1334" s="26" t="s">
        <v>374</v>
      </c>
      <c r="L1334" t="b">
        <v>1</v>
      </c>
      <c r="M1334" s="20" t="s">
        <v>1116</v>
      </c>
      <c r="N1334" s="26">
        <v>32</v>
      </c>
      <c r="O1334" t="s">
        <v>375</v>
      </c>
      <c r="P1334">
        <v>59.642499999999998</v>
      </c>
      <c r="Q1334">
        <v>-151.5483333</v>
      </c>
      <c r="R1334" t="s">
        <v>370</v>
      </c>
      <c r="S1334" t="s">
        <v>371</v>
      </c>
      <c r="V1334">
        <v>30087</v>
      </c>
      <c r="W1334">
        <v>180989</v>
      </c>
      <c r="X1334">
        <v>24254</v>
      </c>
      <c r="Y1334">
        <v>26821</v>
      </c>
      <c r="Z1334">
        <v>181209</v>
      </c>
      <c r="AA1334">
        <v>3610</v>
      </c>
      <c r="AB1334">
        <v>12060</v>
      </c>
      <c r="AC1334">
        <v>159829</v>
      </c>
      <c r="AD1334">
        <v>27</v>
      </c>
      <c r="AE1334">
        <v>0</v>
      </c>
      <c r="AF1334">
        <v>0</v>
      </c>
      <c r="AG1334">
        <v>0</v>
      </c>
      <c r="AO1334" s="30">
        <v>12060</v>
      </c>
      <c r="AP1334" s="30">
        <v>159829</v>
      </c>
      <c r="AQ1334" s="30">
        <v>27</v>
      </c>
      <c r="AR1334">
        <v>68968</v>
      </c>
      <c r="AS1334" s="20">
        <v>522027</v>
      </c>
      <c r="AT1334">
        <v>27891</v>
      </c>
      <c r="AU1334" s="22">
        <v>12</v>
      </c>
      <c r="AV1334" t="s">
        <v>1131</v>
      </c>
    </row>
    <row r="1335" spans="1:48" hidden="1" x14ac:dyDescent="0.25">
      <c r="A1335" t="s">
        <v>461</v>
      </c>
      <c r="B1335" t="s">
        <v>156</v>
      </c>
      <c r="C1335" t="s">
        <v>157</v>
      </c>
      <c r="D1335" t="s">
        <v>453</v>
      </c>
      <c r="E1335" s="31" t="s">
        <v>454</v>
      </c>
      <c r="F1335">
        <v>2008</v>
      </c>
      <c r="G1335" t="s">
        <v>462</v>
      </c>
      <c r="H1335">
        <v>7353</v>
      </c>
      <c r="J1335" t="s">
        <v>463</v>
      </c>
      <c r="K1335" s="26" t="s">
        <v>374</v>
      </c>
      <c r="L1335" t="b">
        <v>1</v>
      </c>
      <c r="M1335" s="20" t="s">
        <v>1116</v>
      </c>
      <c r="N1335" s="26">
        <v>13</v>
      </c>
      <c r="O1335" t="s">
        <v>375</v>
      </c>
      <c r="P1335">
        <v>64.837777799999998</v>
      </c>
      <c r="Q1335">
        <v>-147.7163889</v>
      </c>
      <c r="R1335" t="s">
        <v>370</v>
      </c>
      <c r="S1335" t="s">
        <v>371</v>
      </c>
      <c r="V1335">
        <v>57380</v>
      </c>
      <c r="W1335">
        <v>310579</v>
      </c>
      <c r="X1335">
        <v>36860</v>
      </c>
      <c r="Y1335">
        <v>24640</v>
      </c>
      <c r="Z1335">
        <v>141461</v>
      </c>
      <c r="AA1335">
        <v>6229</v>
      </c>
      <c r="AB1335">
        <v>130198</v>
      </c>
      <c r="AC1335">
        <v>882683</v>
      </c>
      <c r="AD1335">
        <v>449</v>
      </c>
      <c r="AE1335">
        <v>0</v>
      </c>
      <c r="AF1335">
        <v>0</v>
      </c>
      <c r="AG1335">
        <v>0</v>
      </c>
      <c r="AO1335" s="30">
        <v>130198</v>
      </c>
      <c r="AP1335" s="30">
        <v>882683</v>
      </c>
      <c r="AQ1335" s="30">
        <v>449</v>
      </c>
      <c r="AR1335">
        <v>212218</v>
      </c>
      <c r="AS1335" s="20">
        <v>1334723</v>
      </c>
      <c r="AT1335">
        <v>43538</v>
      </c>
      <c r="AU1335" s="22">
        <v>12</v>
      </c>
      <c r="AV1335" t="s">
        <v>1131</v>
      </c>
    </row>
    <row r="1336" spans="1:48" hidden="1" x14ac:dyDescent="0.25">
      <c r="A1336" t="s">
        <v>472</v>
      </c>
      <c r="B1336" t="s">
        <v>1121</v>
      </c>
      <c r="C1336" t="s">
        <v>474</v>
      </c>
      <c r="D1336" t="s">
        <v>453</v>
      </c>
      <c r="E1336" s="31" t="s">
        <v>454</v>
      </c>
      <c r="F1336">
        <v>2008</v>
      </c>
      <c r="G1336" t="s">
        <v>473</v>
      </c>
      <c r="H1336">
        <v>11824</v>
      </c>
      <c r="J1336" t="s">
        <v>208</v>
      </c>
      <c r="K1336" s="26" t="s">
        <v>374</v>
      </c>
      <c r="L1336" t="b">
        <v>1</v>
      </c>
      <c r="M1336" s="20" t="s">
        <v>1119</v>
      </c>
      <c r="N1336" s="26">
        <v>18</v>
      </c>
      <c r="O1336" t="s">
        <v>375</v>
      </c>
      <c r="P1336">
        <v>61.5813889</v>
      </c>
      <c r="Q1336">
        <v>-149.43944440000001</v>
      </c>
      <c r="R1336" t="s">
        <v>370</v>
      </c>
      <c r="S1336" t="s">
        <v>371</v>
      </c>
      <c r="V1336">
        <v>63123</v>
      </c>
      <c r="W1336">
        <v>442498</v>
      </c>
      <c r="X1336">
        <v>50887</v>
      </c>
      <c r="Y1336">
        <v>31320</v>
      </c>
      <c r="Z1336">
        <v>258426</v>
      </c>
      <c r="AA1336">
        <v>3673</v>
      </c>
      <c r="AB1336">
        <v>0</v>
      </c>
      <c r="AC1336">
        <v>0</v>
      </c>
      <c r="AD1336">
        <v>0</v>
      </c>
      <c r="AE1336">
        <v>0</v>
      </c>
      <c r="AF1336">
        <v>0</v>
      </c>
      <c r="AG1336">
        <v>0</v>
      </c>
      <c r="AO1336" s="30">
        <v>0</v>
      </c>
      <c r="AP1336" s="30">
        <v>0</v>
      </c>
      <c r="AQ1336" s="30">
        <v>0</v>
      </c>
      <c r="AR1336">
        <v>94443</v>
      </c>
      <c r="AS1336" s="20">
        <v>700924</v>
      </c>
      <c r="AT1336">
        <v>54560</v>
      </c>
      <c r="AU1336" s="22">
        <v>1</v>
      </c>
      <c r="AV1336" t="s">
        <v>1131</v>
      </c>
    </row>
    <row r="1337" spans="1:48" hidden="1" x14ac:dyDescent="0.25">
      <c r="A1337" t="s">
        <v>451</v>
      </c>
      <c r="B1337" t="s">
        <v>135</v>
      </c>
      <c r="C1337" t="s">
        <v>107</v>
      </c>
      <c r="D1337" t="s">
        <v>453</v>
      </c>
      <c r="E1337" s="31" t="s">
        <v>454</v>
      </c>
      <c r="F1337">
        <v>2008</v>
      </c>
      <c r="G1337" t="s">
        <v>452</v>
      </c>
      <c r="H1337">
        <v>3522</v>
      </c>
      <c r="J1337" t="s">
        <v>135</v>
      </c>
      <c r="K1337" s="26">
        <v>0</v>
      </c>
      <c r="L1337" t="b">
        <v>1</v>
      </c>
      <c r="M1337" s="20" t="s">
        <v>1119</v>
      </c>
      <c r="N1337" s="26">
        <v>8</v>
      </c>
      <c r="O1337" t="s">
        <v>375</v>
      </c>
      <c r="P1337">
        <v>61.2180556</v>
      </c>
      <c r="Q1337">
        <v>-149.9002778</v>
      </c>
      <c r="R1337" t="s">
        <v>370</v>
      </c>
      <c r="S1337" t="s">
        <v>371</v>
      </c>
      <c r="V1337">
        <v>80307</v>
      </c>
      <c r="W1337">
        <v>560757</v>
      </c>
      <c r="X1337">
        <v>69685</v>
      </c>
      <c r="Y1337">
        <v>73469</v>
      </c>
      <c r="Z1337">
        <v>609268</v>
      </c>
      <c r="AA1337">
        <v>8961</v>
      </c>
      <c r="AB1337">
        <v>3773</v>
      </c>
      <c r="AC1337">
        <v>35807</v>
      </c>
      <c r="AD1337">
        <v>6</v>
      </c>
      <c r="AE1337">
        <v>0</v>
      </c>
      <c r="AF1337">
        <v>0</v>
      </c>
      <c r="AG1337">
        <v>0</v>
      </c>
      <c r="AO1337" s="30">
        <v>3773</v>
      </c>
      <c r="AP1337" s="30">
        <v>35807</v>
      </c>
      <c r="AQ1337" s="30">
        <v>6</v>
      </c>
      <c r="AR1337">
        <v>157549</v>
      </c>
      <c r="AS1337" s="20">
        <v>1205832</v>
      </c>
      <c r="AT1337">
        <v>78652</v>
      </c>
      <c r="AU1337" s="22">
        <v>12</v>
      </c>
      <c r="AV1337" t="s">
        <v>1131</v>
      </c>
    </row>
    <row r="1338" spans="1:48" hidden="1" x14ac:dyDescent="0.25">
      <c r="A1338" t="s">
        <v>627</v>
      </c>
      <c r="B1338" t="s">
        <v>72</v>
      </c>
      <c r="C1338" t="s">
        <v>72</v>
      </c>
      <c r="D1338" t="s">
        <v>628</v>
      </c>
      <c r="E1338" s="31" t="s">
        <v>629</v>
      </c>
      <c r="F1338">
        <v>2008</v>
      </c>
      <c r="G1338" t="s">
        <v>563</v>
      </c>
      <c r="H1338">
        <v>221</v>
      </c>
      <c r="I1338">
        <v>331420</v>
      </c>
      <c r="J1338" t="s">
        <v>50</v>
      </c>
      <c r="K1338" s="26" t="s">
        <v>458</v>
      </c>
      <c r="L1338" t="b">
        <v>1</v>
      </c>
      <c r="M1338" s="20" t="s">
        <v>1119</v>
      </c>
      <c r="N1338" s="26">
        <v>169</v>
      </c>
      <c r="O1338" t="s">
        <v>375</v>
      </c>
      <c r="P1338">
        <v>64.931944400000006</v>
      </c>
      <c r="Q1338">
        <v>-161.15694439999999</v>
      </c>
      <c r="S1338" t="s">
        <v>21</v>
      </c>
      <c r="T1338" s="40">
        <v>0.50914166666666671</v>
      </c>
      <c r="U1338" s="40">
        <v>0.14960833333333332</v>
      </c>
      <c r="V1338">
        <v>274.43295889166666</v>
      </c>
      <c r="W1338">
        <v>539.01099999999997</v>
      </c>
      <c r="X1338">
        <v>97</v>
      </c>
      <c r="Y1338">
        <v>171.77268807500002</v>
      </c>
      <c r="Z1338">
        <v>337.37700000000001</v>
      </c>
      <c r="AA1338">
        <v>13</v>
      </c>
      <c r="AI1338">
        <v>197.39899999999997</v>
      </c>
      <c r="AJ1338">
        <v>13</v>
      </c>
      <c r="AK1338">
        <v>230.84900000000002</v>
      </c>
      <c r="AL1338">
        <v>11</v>
      </c>
      <c r="AM1338">
        <v>0</v>
      </c>
      <c r="AN1338">
        <v>0</v>
      </c>
      <c r="AO1338" s="30">
        <v>218.03890046666669</v>
      </c>
      <c r="AP1338" s="30">
        <v>428.24799999999999</v>
      </c>
      <c r="AQ1338" s="30">
        <v>24</v>
      </c>
      <c r="AR1338">
        <v>664.24454743333331</v>
      </c>
      <c r="AS1338" s="20">
        <v>1304.6359999999997</v>
      </c>
      <c r="AT1338">
        <v>129</v>
      </c>
      <c r="AU1338" s="22">
        <v>12</v>
      </c>
      <c r="AV1338" t="s">
        <v>1510</v>
      </c>
    </row>
    <row r="1339" spans="1:48" hidden="1" x14ac:dyDescent="0.25">
      <c r="A1339" t="s">
        <v>1059</v>
      </c>
      <c r="B1339" t="s">
        <v>195</v>
      </c>
      <c r="C1339" t="s">
        <v>195</v>
      </c>
      <c r="D1339" t="s">
        <v>1061</v>
      </c>
      <c r="E1339" s="31" t="s">
        <v>1062</v>
      </c>
      <c r="F1339">
        <v>2008</v>
      </c>
      <c r="G1339" t="s">
        <v>1060</v>
      </c>
      <c r="H1339" t="s">
        <v>582</v>
      </c>
      <c r="I1339">
        <v>332140</v>
      </c>
      <c r="J1339" t="s">
        <v>194</v>
      </c>
      <c r="K1339" s="26" t="s">
        <v>458</v>
      </c>
      <c r="L1339" t="b">
        <v>1</v>
      </c>
      <c r="M1339" s="20" t="s">
        <v>1118</v>
      </c>
      <c r="N1339" s="26">
        <v>687</v>
      </c>
      <c r="O1339" t="s">
        <v>375</v>
      </c>
      <c r="P1339">
        <v>64.880277800000002</v>
      </c>
      <c r="Q1339">
        <v>-157.7008333</v>
      </c>
      <c r="S1339" t="s">
        <v>21</v>
      </c>
      <c r="T1339" s="40">
        <v>0.45000000000000012</v>
      </c>
      <c r="U1339" s="40">
        <v>0.14900000000000005</v>
      </c>
      <c r="V1339">
        <v>43.260300000000015</v>
      </c>
      <c r="W1339">
        <v>96.134000000000015</v>
      </c>
      <c r="X1339">
        <v>49</v>
      </c>
      <c r="Y1339">
        <v>21.67560000000001</v>
      </c>
      <c r="Z1339">
        <v>48.168000000000006</v>
      </c>
      <c r="AA1339">
        <v>6</v>
      </c>
      <c r="AI1339">
        <v>34.838000000000001</v>
      </c>
      <c r="AJ1339">
        <v>5</v>
      </c>
      <c r="AK1339">
        <v>26.265000000000001</v>
      </c>
      <c r="AL1339">
        <v>6</v>
      </c>
      <c r="AM1339">
        <v>0.78400000000000003</v>
      </c>
      <c r="AN1339">
        <v>1</v>
      </c>
      <c r="AO1339" s="30">
        <v>27.496350000000007</v>
      </c>
      <c r="AP1339" s="30">
        <v>61.103000000000002</v>
      </c>
      <c r="AQ1339" s="30">
        <v>11</v>
      </c>
      <c r="AR1339">
        <v>92.432250000000039</v>
      </c>
      <c r="AS1339" s="20">
        <v>206.18899999999996</v>
      </c>
      <c r="AT1339">
        <v>67</v>
      </c>
      <c r="AU1339" s="22">
        <v>12</v>
      </c>
      <c r="AV1339" t="s">
        <v>1510</v>
      </c>
    </row>
    <row r="1340" spans="1:48" hidden="1" x14ac:dyDescent="0.25">
      <c r="A1340" t="s">
        <v>795</v>
      </c>
      <c r="B1340" t="s">
        <v>197</v>
      </c>
      <c r="C1340" t="s">
        <v>197</v>
      </c>
      <c r="D1340" t="s">
        <v>797</v>
      </c>
      <c r="E1340" s="31" t="s">
        <v>798</v>
      </c>
      <c r="F1340">
        <v>2008</v>
      </c>
      <c r="G1340" t="s">
        <v>796</v>
      </c>
      <c r="H1340">
        <v>9832</v>
      </c>
      <c r="I1340">
        <v>332150</v>
      </c>
      <c r="J1340" t="s">
        <v>196</v>
      </c>
      <c r="K1340" s="26" t="s">
        <v>458</v>
      </c>
      <c r="L1340" t="b">
        <v>1</v>
      </c>
      <c r="M1340" s="20" t="s">
        <v>1118</v>
      </c>
      <c r="N1340" s="26">
        <v>281</v>
      </c>
      <c r="O1340" t="s">
        <v>375</v>
      </c>
      <c r="P1340">
        <v>60.812222200000001</v>
      </c>
      <c r="Q1340">
        <v>-161.43583330000001</v>
      </c>
      <c r="S1340" t="s">
        <v>21</v>
      </c>
      <c r="T1340" s="40">
        <v>0.45333333333333331</v>
      </c>
      <c r="U1340" s="40">
        <v>0.20573333333333332</v>
      </c>
      <c r="V1340">
        <v>294.21559999999999</v>
      </c>
      <c r="W1340">
        <v>649.005</v>
      </c>
      <c r="X1340">
        <v>172</v>
      </c>
      <c r="Y1340">
        <v>117.93965333333333</v>
      </c>
      <c r="Z1340">
        <v>260.161</v>
      </c>
      <c r="AA1340">
        <v>6</v>
      </c>
      <c r="AI1340">
        <v>85.336000000000013</v>
      </c>
      <c r="AJ1340">
        <v>12</v>
      </c>
      <c r="AK1340">
        <v>31.949999999999996</v>
      </c>
      <c r="AL1340">
        <v>5</v>
      </c>
      <c r="AM1340">
        <v>128.57300000000001</v>
      </c>
      <c r="AN1340">
        <v>15</v>
      </c>
      <c r="AO1340" s="30">
        <v>53.169653333333329</v>
      </c>
      <c r="AP1340" s="30">
        <v>117.286</v>
      </c>
      <c r="AQ1340" s="30">
        <v>17</v>
      </c>
      <c r="AR1340">
        <v>465.32490666666666</v>
      </c>
      <c r="AS1340" s="20">
        <v>1155.0250000000001</v>
      </c>
      <c r="AT1340">
        <v>210</v>
      </c>
      <c r="AU1340" s="22">
        <v>12</v>
      </c>
      <c r="AV1340" t="s">
        <v>1510</v>
      </c>
    </row>
    <row r="1341" spans="1:48" hidden="1" x14ac:dyDescent="0.25">
      <c r="A1341" t="s">
        <v>921</v>
      </c>
      <c r="B1341" t="s">
        <v>199</v>
      </c>
      <c r="C1341" t="s">
        <v>199</v>
      </c>
      <c r="D1341" t="s">
        <v>923</v>
      </c>
      <c r="E1341" s="31" t="s">
        <v>924</v>
      </c>
      <c r="F1341">
        <v>2008</v>
      </c>
      <c r="G1341" t="s">
        <v>922</v>
      </c>
      <c r="H1341">
        <v>10491</v>
      </c>
      <c r="I1341">
        <v>332160</v>
      </c>
      <c r="J1341" t="s">
        <v>198</v>
      </c>
      <c r="K1341" s="26" t="s">
        <v>458</v>
      </c>
      <c r="L1341" t="b">
        <v>1</v>
      </c>
      <c r="M1341" s="20" t="s">
        <v>1118</v>
      </c>
      <c r="N1341" s="26">
        <v>376</v>
      </c>
      <c r="O1341" t="s">
        <v>375</v>
      </c>
      <c r="P1341">
        <v>59.864444399999996</v>
      </c>
      <c r="Q1341">
        <v>-163.13416670000001</v>
      </c>
      <c r="S1341" t="s">
        <v>21</v>
      </c>
      <c r="T1341" s="40">
        <v>0.5</v>
      </c>
      <c r="U1341" s="40">
        <v>0.15850000000000006</v>
      </c>
      <c r="V1341">
        <v>207.012</v>
      </c>
      <c r="W1341">
        <v>414.024</v>
      </c>
      <c r="X1341">
        <v>86</v>
      </c>
      <c r="Y1341">
        <v>141.22749999999999</v>
      </c>
      <c r="Z1341">
        <v>282.45499999999998</v>
      </c>
      <c r="AA1341">
        <v>16</v>
      </c>
      <c r="AI1341">
        <v>64.057000000000002</v>
      </c>
      <c r="AJ1341">
        <v>2</v>
      </c>
      <c r="AK1341">
        <v>5.8150000000000004</v>
      </c>
      <c r="AL1341">
        <v>3</v>
      </c>
      <c r="AM1341">
        <v>18.592000000000002</v>
      </c>
      <c r="AN1341">
        <v>3</v>
      </c>
      <c r="AO1341" s="30">
        <v>34.936</v>
      </c>
      <c r="AP1341" s="30">
        <v>69.872</v>
      </c>
      <c r="AQ1341" s="30">
        <v>5</v>
      </c>
      <c r="AR1341">
        <v>383.1755</v>
      </c>
      <c r="AS1341" s="20">
        <v>784.94299999999987</v>
      </c>
      <c r="AT1341">
        <v>109</v>
      </c>
      <c r="AU1341" s="22">
        <v>12</v>
      </c>
      <c r="AV1341" t="s">
        <v>1510</v>
      </c>
    </row>
    <row r="1342" spans="1:48" hidden="1" x14ac:dyDescent="0.25">
      <c r="A1342" t="s">
        <v>879</v>
      </c>
      <c r="B1342" t="s">
        <v>201</v>
      </c>
      <c r="C1342" t="s">
        <v>201</v>
      </c>
      <c r="D1342" t="s">
        <v>881</v>
      </c>
      <c r="E1342" s="31" t="s">
        <v>882</v>
      </c>
      <c r="F1342">
        <v>2008</v>
      </c>
      <c r="G1342" t="s">
        <v>880</v>
      </c>
      <c r="H1342">
        <v>10716</v>
      </c>
      <c r="I1342">
        <v>332170</v>
      </c>
      <c r="J1342" t="s">
        <v>200</v>
      </c>
      <c r="K1342" s="26" t="s">
        <v>458</v>
      </c>
      <c r="L1342" t="b">
        <v>1</v>
      </c>
      <c r="M1342" s="20" t="s">
        <v>1118</v>
      </c>
      <c r="N1342" s="26">
        <v>353</v>
      </c>
      <c r="O1342" t="s">
        <v>375</v>
      </c>
      <c r="P1342">
        <v>57.54</v>
      </c>
      <c r="Q1342">
        <v>-153.97861109999999</v>
      </c>
      <c r="S1342" t="s">
        <v>21</v>
      </c>
      <c r="T1342" s="40">
        <v>0.39999999999999997</v>
      </c>
      <c r="U1342" s="40">
        <v>0.23234999999999997</v>
      </c>
      <c r="V1342">
        <v>56.573999999999998</v>
      </c>
      <c r="W1342">
        <v>141.435</v>
      </c>
      <c r="X1342">
        <v>55</v>
      </c>
      <c r="Y1342">
        <v>158.10639999999998</v>
      </c>
      <c r="Z1342">
        <v>395.26599999999996</v>
      </c>
      <c r="AA1342">
        <v>36</v>
      </c>
      <c r="AI1342">
        <v>165.07099999999997</v>
      </c>
      <c r="AJ1342">
        <v>11</v>
      </c>
      <c r="AK1342">
        <v>13.848999999999998</v>
      </c>
      <c r="AL1342">
        <v>2</v>
      </c>
      <c r="AM1342">
        <v>0</v>
      </c>
      <c r="AN1342">
        <v>0</v>
      </c>
      <c r="AO1342" s="30">
        <v>71.567999999999984</v>
      </c>
      <c r="AP1342" s="30">
        <v>178.91999999999996</v>
      </c>
      <c r="AQ1342" s="30">
        <v>13</v>
      </c>
      <c r="AR1342">
        <v>286.24839999999995</v>
      </c>
      <c r="AS1342" s="20">
        <v>715.62100000000009</v>
      </c>
      <c r="AT1342">
        <v>100</v>
      </c>
      <c r="AU1342" s="22">
        <v>12</v>
      </c>
      <c r="AV1342" t="s">
        <v>1510</v>
      </c>
    </row>
    <row r="1343" spans="1:48" hidden="1" x14ac:dyDescent="0.25">
      <c r="A1343" t="s">
        <v>831</v>
      </c>
      <c r="B1343" t="s">
        <v>203</v>
      </c>
      <c r="C1343" t="s">
        <v>203</v>
      </c>
      <c r="D1343" t="s">
        <v>833</v>
      </c>
      <c r="E1343" s="31" t="s">
        <v>834</v>
      </c>
      <c r="F1343">
        <v>2008</v>
      </c>
      <c r="G1343" t="s">
        <v>832</v>
      </c>
      <c r="H1343" t="s">
        <v>582</v>
      </c>
      <c r="I1343">
        <v>332180</v>
      </c>
      <c r="J1343" t="s">
        <v>202</v>
      </c>
      <c r="K1343" s="26" t="s">
        <v>458</v>
      </c>
      <c r="L1343" t="b">
        <v>1</v>
      </c>
      <c r="M1343" s="20" t="s">
        <v>1118</v>
      </c>
      <c r="N1343" s="26">
        <v>330</v>
      </c>
      <c r="O1343" t="s">
        <v>375</v>
      </c>
      <c r="P1343">
        <v>59.114166699999998</v>
      </c>
      <c r="Q1343">
        <v>-156.85888890000001</v>
      </c>
      <c r="S1343" t="s">
        <v>21</v>
      </c>
      <c r="T1343" s="40">
        <v>0.51666666666666672</v>
      </c>
      <c r="U1343" s="40">
        <v>0.16245833333333337</v>
      </c>
      <c r="V1343">
        <v>69.745350000000002</v>
      </c>
      <c r="W1343">
        <v>134.99099999999999</v>
      </c>
      <c r="X1343">
        <v>71</v>
      </c>
      <c r="Y1343">
        <v>27.904133333333334</v>
      </c>
      <c r="Z1343">
        <v>54.007999999999996</v>
      </c>
      <c r="AA1343">
        <v>9</v>
      </c>
      <c r="AI1343">
        <v>38.197999999999993</v>
      </c>
      <c r="AJ1343">
        <v>9</v>
      </c>
      <c r="AK1343">
        <v>88.830999999999989</v>
      </c>
      <c r="AL1343">
        <v>4</v>
      </c>
      <c r="AM1343">
        <v>13.655999999999999</v>
      </c>
      <c r="AN1343">
        <v>0</v>
      </c>
      <c r="AO1343" s="30">
        <v>65.631649999999993</v>
      </c>
      <c r="AP1343" s="30">
        <v>127.02899999999998</v>
      </c>
      <c r="AQ1343" s="30">
        <v>13</v>
      </c>
      <c r="AR1343">
        <v>163.28113333333334</v>
      </c>
      <c r="AS1343" s="20">
        <v>329.68400000000003</v>
      </c>
      <c r="AT1343">
        <v>93</v>
      </c>
      <c r="AU1343" s="22">
        <v>12</v>
      </c>
      <c r="AV1343" t="s">
        <v>1510</v>
      </c>
    </row>
    <row r="1344" spans="1:48" hidden="1" x14ac:dyDescent="0.25">
      <c r="A1344" t="s">
        <v>995</v>
      </c>
      <c r="B1344" t="s">
        <v>205</v>
      </c>
      <c r="C1344" t="s">
        <v>205</v>
      </c>
      <c r="D1344" t="s">
        <v>997</v>
      </c>
      <c r="E1344" s="31" t="s">
        <v>998</v>
      </c>
      <c r="F1344">
        <v>2008</v>
      </c>
      <c r="G1344" t="s">
        <v>996</v>
      </c>
      <c r="H1344" t="s">
        <v>582</v>
      </c>
      <c r="I1344">
        <v>332190</v>
      </c>
      <c r="J1344" t="s">
        <v>204</v>
      </c>
      <c r="K1344" s="26" t="s">
        <v>458</v>
      </c>
      <c r="L1344" t="b">
        <v>1</v>
      </c>
      <c r="M1344" s="20" t="s">
        <v>1118</v>
      </c>
      <c r="N1344" s="26">
        <v>570</v>
      </c>
      <c r="O1344" t="s">
        <v>375</v>
      </c>
      <c r="P1344">
        <v>61.356388899999999</v>
      </c>
      <c r="Q1344">
        <v>-155.43555559999999</v>
      </c>
      <c r="S1344" t="s">
        <v>21</v>
      </c>
      <c r="T1344" s="40">
        <v>1.17</v>
      </c>
      <c r="U1344" s="40">
        <v>0.74922500000000003</v>
      </c>
      <c r="V1344">
        <v>21.05649</v>
      </c>
      <c r="W1344">
        <v>17.997</v>
      </c>
      <c r="X1344">
        <v>20</v>
      </c>
      <c r="Y1344">
        <v>25.283699999999996</v>
      </c>
      <c r="Z1344">
        <v>21.61</v>
      </c>
      <c r="AA1344">
        <v>5</v>
      </c>
      <c r="AI1344">
        <v>19.035999999999994</v>
      </c>
      <c r="AJ1344">
        <v>5</v>
      </c>
      <c r="AK1344">
        <v>4.6060000000000008</v>
      </c>
      <c r="AL1344">
        <v>1</v>
      </c>
      <c r="AM1344">
        <v>0</v>
      </c>
      <c r="AN1344">
        <v>0</v>
      </c>
      <c r="AO1344" s="30">
        <v>27.661139999999993</v>
      </c>
      <c r="AP1344" s="30">
        <v>23.641999999999996</v>
      </c>
      <c r="AQ1344" s="30">
        <v>6</v>
      </c>
      <c r="AR1344">
        <v>74.001329999999982</v>
      </c>
      <c r="AS1344" s="20">
        <v>63.249000000000009</v>
      </c>
      <c r="AT1344">
        <v>31</v>
      </c>
      <c r="AU1344" s="22">
        <v>12</v>
      </c>
      <c r="AV1344" t="s">
        <v>1510</v>
      </c>
    </row>
    <row r="1345" spans="1:48" hidden="1" x14ac:dyDescent="0.25">
      <c r="A1345" t="s">
        <v>630</v>
      </c>
      <c r="B1345" t="s">
        <v>73</v>
      </c>
      <c r="C1345" t="s">
        <v>73</v>
      </c>
      <c r="D1345" t="s">
        <v>720</v>
      </c>
      <c r="E1345" s="31" t="s">
        <v>721</v>
      </c>
      <c r="F1345">
        <v>2008</v>
      </c>
      <c r="G1345" t="s">
        <v>563</v>
      </c>
      <c r="H1345">
        <v>221</v>
      </c>
      <c r="I1345">
        <v>331430</v>
      </c>
      <c r="J1345" t="s">
        <v>50</v>
      </c>
      <c r="K1345" s="26" t="s">
        <v>458</v>
      </c>
      <c r="L1345" t="b">
        <v>1</v>
      </c>
      <c r="M1345" s="20" t="s">
        <v>1119</v>
      </c>
      <c r="N1345" s="26">
        <v>169</v>
      </c>
      <c r="O1345" t="s">
        <v>375</v>
      </c>
      <c r="P1345">
        <v>61.512222199999997</v>
      </c>
      <c r="Q1345">
        <v>-160.3580556</v>
      </c>
      <c r="S1345" t="s">
        <v>21</v>
      </c>
      <c r="T1345" s="40">
        <v>0.48730000000000001</v>
      </c>
      <c r="U1345" s="40">
        <v>0.14852499999999999</v>
      </c>
      <c r="V1345">
        <v>142.02114850000001</v>
      </c>
      <c r="W1345">
        <v>291.44499999999999</v>
      </c>
      <c r="X1345">
        <v>91</v>
      </c>
      <c r="Y1345">
        <v>50.998868800000004</v>
      </c>
      <c r="Z1345">
        <v>104.65600000000001</v>
      </c>
      <c r="AA1345">
        <v>4</v>
      </c>
      <c r="AI1345">
        <v>84.24199999999999</v>
      </c>
      <c r="AJ1345">
        <v>6</v>
      </c>
      <c r="AK1345">
        <v>40.872</v>
      </c>
      <c r="AL1345">
        <v>2</v>
      </c>
      <c r="AM1345">
        <v>0</v>
      </c>
      <c r="AN1345">
        <v>0</v>
      </c>
      <c r="AO1345" s="30">
        <v>60.968052199999995</v>
      </c>
      <c r="AP1345" s="30">
        <v>125.11399999999999</v>
      </c>
      <c r="AQ1345" s="30">
        <v>8</v>
      </c>
      <c r="AR1345">
        <v>253.98806949999999</v>
      </c>
      <c r="AS1345" s="20">
        <v>521.21500000000003</v>
      </c>
      <c r="AT1345">
        <v>101</v>
      </c>
      <c r="AU1345" s="22">
        <v>6</v>
      </c>
      <c r="AV1345" t="s">
        <v>1510</v>
      </c>
    </row>
    <row r="1346" spans="1:48" hidden="1" x14ac:dyDescent="0.25">
      <c r="A1346" t="s">
        <v>513</v>
      </c>
      <c r="B1346" t="s">
        <v>285</v>
      </c>
      <c r="C1346" t="s">
        <v>285</v>
      </c>
      <c r="D1346" t="s">
        <v>515</v>
      </c>
      <c r="E1346" s="31" t="s">
        <v>516</v>
      </c>
      <c r="F1346">
        <v>2008</v>
      </c>
      <c r="G1346" t="s">
        <v>784</v>
      </c>
      <c r="H1346">
        <v>11591</v>
      </c>
      <c r="I1346">
        <v>332200</v>
      </c>
      <c r="J1346" t="s">
        <v>785</v>
      </c>
      <c r="K1346" s="26" t="s">
        <v>374</v>
      </c>
      <c r="L1346" t="b">
        <v>1</v>
      </c>
      <c r="M1346" s="20" t="s">
        <v>1116</v>
      </c>
      <c r="N1346" s="26">
        <v>264</v>
      </c>
      <c r="O1346" t="s">
        <v>489</v>
      </c>
      <c r="P1346">
        <v>65.001111100000003</v>
      </c>
      <c r="Q1346">
        <v>-150.63388889999999</v>
      </c>
      <c r="S1346" t="s">
        <v>21</v>
      </c>
      <c r="T1346" s="40">
        <v>0.66484999999999994</v>
      </c>
      <c r="U1346" s="40">
        <v>0.21720833333333334</v>
      </c>
      <c r="V1346">
        <v>73.501826899999998</v>
      </c>
      <c r="W1346">
        <v>110.554</v>
      </c>
      <c r="X1346">
        <v>77</v>
      </c>
      <c r="Y1346">
        <v>73.009837899999994</v>
      </c>
      <c r="Z1346">
        <v>109.81400000000001</v>
      </c>
      <c r="AA1346">
        <v>13</v>
      </c>
      <c r="AI1346">
        <v>5.1539999999999999</v>
      </c>
      <c r="AJ1346">
        <v>3</v>
      </c>
      <c r="AK1346">
        <v>17.797999999999998</v>
      </c>
      <c r="AL1346">
        <v>1</v>
      </c>
      <c r="AM1346">
        <v>0</v>
      </c>
      <c r="AN1346">
        <v>1</v>
      </c>
      <c r="AO1346" s="30">
        <v>15.259637199999997</v>
      </c>
      <c r="AP1346" s="30">
        <v>22.951999999999998</v>
      </c>
      <c r="AQ1346" s="30">
        <v>4</v>
      </c>
      <c r="AR1346">
        <v>161.77130199999999</v>
      </c>
      <c r="AS1346" s="20">
        <v>243.32</v>
      </c>
      <c r="AT1346">
        <v>95</v>
      </c>
      <c r="AU1346" s="22">
        <v>12</v>
      </c>
      <c r="AV1346" t="s">
        <v>1510</v>
      </c>
    </row>
    <row r="1347" spans="1:48" hidden="1" x14ac:dyDescent="0.25">
      <c r="A1347" t="s">
        <v>827</v>
      </c>
      <c r="B1347" t="s">
        <v>207</v>
      </c>
      <c r="C1347" t="s">
        <v>207</v>
      </c>
      <c r="D1347" t="s">
        <v>829</v>
      </c>
      <c r="E1347" s="31" t="s">
        <v>830</v>
      </c>
      <c r="F1347">
        <v>2008</v>
      </c>
      <c r="G1347" t="s">
        <v>828</v>
      </c>
      <c r="H1347">
        <v>26317</v>
      </c>
      <c r="I1347">
        <v>332210</v>
      </c>
      <c r="J1347" t="s">
        <v>206</v>
      </c>
      <c r="K1347" s="26" t="s">
        <v>458</v>
      </c>
      <c r="L1347" t="b">
        <v>1</v>
      </c>
      <c r="M1347" s="20" t="s">
        <v>1116</v>
      </c>
      <c r="N1347" s="26">
        <v>321</v>
      </c>
      <c r="O1347" t="s">
        <v>375</v>
      </c>
      <c r="P1347">
        <v>58.981388899999999</v>
      </c>
      <c r="Q1347">
        <v>-159.05833329999999</v>
      </c>
      <c r="S1347" t="s">
        <v>21</v>
      </c>
      <c r="T1347" s="40">
        <v>0.39500000000000007</v>
      </c>
      <c r="U1347" s="40">
        <v>0.1835</v>
      </c>
      <c r="V1347">
        <v>179.57450500000004</v>
      </c>
      <c r="W1347">
        <v>454.61900000000003</v>
      </c>
      <c r="X1347">
        <v>131</v>
      </c>
      <c r="Y1347">
        <v>35.22491500000001</v>
      </c>
      <c r="Z1347">
        <v>89.177000000000007</v>
      </c>
      <c r="AA1347">
        <v>17</v>
      </c>
      <c r="AI1347">
        <v>140.709</v>
      </c>
      <c r="AJ1347">
        <v>5</v>
      </c>
      <c r="AK1347">
        <v>377.42099999999999</v>
      </c>
      <c r="AL1347">
        <v>21</v>
      </c>
      <c r="AM1347">
        <v>63.957000000000001</v>
      </c>
      <c r="AN1347">
        <v>6</v>
      </c>
      <c r="AO1347" s="30">
        <v>204.66135000000003</v>
      </c>
      <c r="AP1347" s="30">
        <v>518.13</v>
      </c>
      <c r="AQ1347" s="30">
        <v>26</v>
      </c>
      <c r="AR1347">
        <v>419.46077000000008</v>
      </c>
      <c r="AS1347" s="20">
        <v>1125.883</v>
      </c>
      <c r="AT1347">
        <v>175</v>
      </c>
      <c r="AU1347">
        <v>12</v>
      </c>
      <c r="AV1347" t="s">
        <v>1510</v>
      </c>
    </row>
    <row r="1348" spans="1:48" hidden="1" x14ac:dyDescent="0.25">
      <c r="A1348" t="s">
        <v>1051</v>
      </c>
      <c r="B1348" t="s">
        <v>281</v>
      </c>
      <c r="C1348" t="s">
        <v>281</v>
      </c>
      <c r="D1348" t="s">
        <v>1053</v>
      </c>
      <c r="E1348" s="31" t="s">
        <v>1054</v>
      </c>
      <c r="F1348">
        <v>2008</v>
      </c>
      <c r="G1348" t="s">
        <v>1052</v>
      </c>
      <c r="H1348" t="s">
        <v>582</v>
      </c>
      <c r="I1348">
        <v>331005</v>
      </c>
      <c r="J1348" t="s">
        <v>280</v>
      </c>
      <c r="K1348" s="26" t="s">
        <v>374</v>
      </c>
      <c r="L1348" t="b">
        <v>1</v>
      </c>
      <c r="M1348" s="20" t="s">
        <v>1116</v>
      </c>
      <c r="N1348" s="26">
        <v>684</v>
      </c>
      <c r="O1348" t="s">
        <v>375</v>
      </c>
      <c r="P1348">
        <v>51.88</v>
      </c>
      <c r="Q1348">
        <v>-176.65805560000001</v>
      </c>
      <c r="S1348" t="s">
        <v>21</v>
      </c>
      <c r="T1348" s="40">
        <v>0.74419999999999997</v>
      </c>
      <c r="U1348" s="40">
        <v>0.32619999999999999</v>
      </c>
      <c r="V1348">
        <v>59.171342000000003</v>
      </c>
      <c r="W1348">
        <v>79.510000000000005</v>
      </c>
      <c r="X1348">
        <v>251</v>
      </c>
      <c r="Y1348">
        <v>67.541359400000005</v>
      </c>
      <c r="Z1348">
        <v>90.757000000000005</v>
      </c>
      <c r="AA1348">
        <v>35</v>
      </c>
      <c r="AI1348">
        <v>30.759</v>
      </c>
      <c r="AJ1348">
        <v>11</v>
      </c>
      <c r="AK1348">
        <v>3.6</v>
      </c>
      <c r="AL1348">
        <v>2</v>
      </c>
      <c r="AM1348">
        <v>0</v>
      </c>
      <c r="AN1348">
        <v>0</v>
      </c>
      <c r="AO1348" s="30">
        <v>25.569967800000001</v>
      </c>
      <c r="AP1348" s="30">
        <v>34.359000000000002</v>
      </c>
      <c r="AQ1348" s="30">
        <v>13</v>
      </c>
      <c r="AR1348">
        <v>152.28266920000002</v>
      </c>
      <c r="AS1348" s="20">
        <v>204.62600000000003</v>
      </c>
      <c r="AT1348">
        <v>299</v>
      </c>
      <c r="AU1348">
        <v>12</v>
      </c>
      <c r="AV1348" t="s">
        <v>1510</v>
      </c>
    </row>
    <row r="1349" spans="1:48" hidden="1" x14ac:dyDescent="0.25">
      <c r="A1349" t="s">
        <v>633</v>
      </c>
      <c r="B1349" t="s">
        <v>74</v>
      </c>
      <c r="C1349" t="s">
        <v>74</v>
      </c>
      <c r="D1349" t="s">
        <v>634</v>
      </c>
      <c r="E1349" s="31" t="s">
        <v>635</v>
      </c>
      <c r="F1349">
        <v>2008</v>
      </c>
      <c r="G1349" t="s">
        <v>563</v>
      </c>
      <c r="H1349">
        <v>221</v>
      </c>
      <c r="I1349">
        <v>331440</v>
      </c>
      <c r="J1349" t="s">
        <v>50</v>
      </c>
      <c r="K1349" s="26" t="s">
        <v>458</v>
      </c>
      <c r="L1349" t="b">
        <v>1</v>
      </c>
      <c r="M1349" s="20" t="s">
        <v>1119</v>
      </c>
      <c r="N1349" s="26">
        <v>169</v>
      </c>
      <c r="O1349" t="s">
        <v>375</v>
      </c>
      <c r="P1349">
        <v>61.877777799999997</v>
      </c>
      <c r="Q1349">
        <v>-162.08111109999999</v>
      </c>
      <c r="S1349" t="s">
        <v>21</v>
      </c>
      <c r="T1349" s="40">
        <v>0.50708333333333322</v>
      </c>
      <c r="U1349" s="40">
        <v>0.14951666666666666</v>
      </c>
      <c r="V1349">
        <v>273.37825958333326</v>
      </c>
      <c r="W1349">
        <v>539.11900000000003</v>
      </c>
      <c r="X1349">
        <v>107</v>
      </c>
      <c r="Y1349">
        <v>167.19399541666664</v>
      </c>
      <c r="Z1349">
        <v>329.71700000000004</v>
      </c>
      <c r="AA1349">
        <v>16</v>
      </c>
      <c r="AI1349">
        <v>171.227</v>
      </c>
      <c r="AJ1349">
        <v>15</v>
      </c>
      <c r="AK1349">
        <v>169.018</v>
      </c>
      <c r="AL1349">
        <v>7</v>
      </c>
      <c r="AM1349">
        <v>0</v>
      </c>
      <c r="AN1349">
        <v>0</v>
      </c>
      <c r="AO1349" s="30">
        <v>172.53256874999997</v>
      </c>
      <c r="AP1349" s="30">
        <v>340.245</v>
      </c>
      <c r="AQ1349" s="30">
        <v>22</v>
      </c>
      <c r="AR1349">
        <v>613.10482374999992</v>
      </c>
      <c r="AS1349" s="20">
        <v>1209.0810000000001</v>
      </c>
      <c r="AT1349">
        <v>141</v>
      </c>
      <c r="AU1349">
        <v>12</v>
      </c>
      <c r="AV1349" t="s">
        <v>1510</v>
      </c>
    </row>
    <row r="1350" spans="1:48" hidden="1" x14ac:dyDescent="0.25">
      <c r="A1350" t="s">
        <v>492</v>
      </c>
      <c r="B1350" t="s">
        <v>210</v>
      </c>
      <c r="C1350" t="s">
        <v>210</v>
      </c>
      <c r="D1350" t="s">
        <v>494</v>
      </c>
      <c r="E1350" s="31" t="s">
        <v>495</v>
      </c>
      <c r="F1350">
        <v>2008</v>
      </c>
      <c r="G1350" t="s">
        <v>493</v>
      </c>
      <c r="H1350">
        <v>12119</v>
      </c>
      <c r="I1350">
        <v>332220</v>
      </c>
      <c r="J1350" t="s">
        <v>209</v>
      </c>
      <c r="K1350" s="26" t="s">
        <v>374</v>
      </c>
      <c r="L1350" t="b">
        <v>1</v>
      </c>
      <c r="M1350" s="20" t="s">
        <v>1116</v>
      </c>
      <c r="N1350" s="26">
        <v>44</v>
      </c>
      <c r="O1350" t="s">
        <v>375</v>
      </c>
      <c r="P1350">
        <v>62.9563889</v>
      </c>
      <c r="Q1350">
        <v>-155.59583330000001</v>
      </c>
      <c r="S1350" t="s">
        <v>21</v>
      </c>
      <c r="T1350" s="40">
        <v>0.53232500000000005</v>
      </c>
      <c r="U1350" s="40">
        <v>0.17865833333333336</v>
      </c>
      <c r="V1350">
        <v>366.08043482500005</v>
      </c>
      <c r="W1350">
        <v>687.70100000000002</v>
      </c>
      <c r="X1350">
        <v>165</v>
      </c>
      <c r="Y1350">
        <v>506.88518825000006</v>
      </c>
      <c r="Z1350">
        <v>952.21</v>
      </c>
      <c r="AA1350">
        <v>77</v>
      </c>
      <c r="AI1350">
        <v>286.03700000000003</v>
      </c>
      <c r="AJ1350">
        <v>16</v>
      </c>
      <c r="AK1350">
        <v>595.66100000000006</v>
      </c>
      <c r="AL1350">
        <v>33</v>
      </c>
      <c r="AM1350">
        <v>0</v>
      </c>
      <c r="AN1350">
        <v>1</v>
      </c>
      <c r="AO1350" s="30">
        <v>469.34988785000007</v>
      </c>
      <c r="AP1350" s="30">
        <v>881.69800000000009</v>
      </c>
      <c r="AQ1350" s="30">
        <v>49</v>
      </c>
      <c r="AR1350">
        <v>1342.3155109250001</v>
      </c>
      <c r="AS1350" s="20">
        <v>2521.6089999999999</v>
      </c>
      <c r="AT1350">
        <v>269</v>
      </c>
      <c r="AU1350">
        <v>12</v>
      </c>
      <c r="AV1350" t="s">
        <v>1510</v>
      </c>
    </row>
    <row r="1351" spans="1:48" hidden="1" x14ac:dyDescent="0.25">
      <c r="A1351" t="s">
        <v>636</v>
      </c>
      <c r="B1351" t="s">
        <v>75</v>
      </c>
      <c r="C1351" t="s">
        <v>75</v>
      </c>
      <c r="D1351" t="s">
        <v>637</v>
      </c>
      <c r="E1351" s="31" t="s">
        <v>638</v>
      </c>
      <c r="F1351">
        <v>2008</v>
      </c>
      <c r="G1351" t="s">
        <v>563</v>
      </c>
      <c r="H1351">
        <v>221</v>
      </c>
      <c r="I1351">
        <v>331450</v>
      </c>
      <c r="J1351" t="s">
        <v>50</v>
      </c>
      <c r="K1351" s="26" t="s">
        <v>458</v>
      </c>
      <c r="L1351" t="b">
        <v>1</v>
      </c>
      <c r="M1351" s="20" t="s">
        <v>1119</v>
      </c>
      <c r="N1351" s="26">
        <v>169</v>
      </c>
      <c r="O1351" t="s">
        <v>375</v>
      </c>
      <c r="P1351">
        <v>60.388055600000001</v>
      </c>
      <c r="Q1351">
        <v>-166.185</v>
      </c>
      <c r="S1351" t="s">
        <v>21</v>
      </c>
      <c r="T1351" s="40">
        <v>0.51286666666666669</v>
      </c>
      <c r="U1351" s="40">
        <v>0.14981666666666663</v>
      </c>
      <c r="V1351">
        <v>148.76620826666667</v>
      </c>
      <c r="W1351">
        <v>290.06799999999998</v>
      </c>
      <c r="X1351">
        <v>99</v>
      </c>
      <c r="Y1351">
        <v>144.40427726666667</v>
      </c>
      <c r="Z1351">
        <v>281.56299999999999</v>
      </c>
      <c r="AA1351">
        <v>26</v>
      </c>
      <c r="AI1351">
        <v>89.586999999999975</v>
      </c>
      <c r="AJ1351">
        <v>11</v>
      </c>
      <c r="AK1351">
        <v>168.98000000000002</v>
      </c>
      <c r="AL1351">
        <v>8</v>
      </c>
      <c r="AM1351">
        <v>0</v>
      </c>
      <c r="AN1351">
        <v>0</v>
      </c>
      <c r="AO1351" s="30">
        <v>132.61039540000002</v>
      </c>
      <c r="AP1351" s="30">
        <v>258.56700000000001</v>
      </c>
      <c r="AQ1351" s="30">
        <v>19</v>
      </c>
      <c r="AR1351">
        <v>425.78088093333338</v>
      </c>
      <c r="AS1351" s="20">
        <v>830.19799999999998</v>
      </c>
      <c r="AT1351">
        <v>134</v>
      </c>
      <c r="AU1351">
        <v>12</v>
      </c>
      <c r="AV1351" t="s">
        <v>1510</v>
      </c>
    </row>
    <row r="1352" spans="1:48" hidden="1" x14ac:dyDescent="0.25">
      <c r="A1352" t="s">
        <v>411</v>
      </c>
      <c r="B1352" t="s">
        <v>42</v>
      </c>
      <c r="C1352" t="s">
        <v>42</v>
      </c>
      <c r="D1352" t="s">
        <v>412</v>
      </c>
      <c r="E1352" s="31" t="s">
        <v>413</v>
      </c>
      <c r="F1352">
        <v>2008</v>
      </c>
      <c r="G1352" t="s">
        <v>380</v>
      </c>
      <c r="H1352">
        <v>219</v>
      </c>
      <c r="I1352">
        <v>331160</v>
      </c>
      <c r="J1352" t="s">
        <v>30</v>
      </c>
      <c r="K1352" s="26" t="s">
        <v>374</v>
      </c>
      <c r="L1352" t="b">
        <v>1</v>
      </c>
      <c r="M1352" s="20" t="s">
        <v>1116</v>
      </c>
      <c r="N1352" s="26">
        <v>2</v>
      </c>
      <c r="O1352" t="s">
        <v>375</v>
      </c>
      <c r="P1352">
        <v>62.921111099999997</v>
      </c>
      <c r="Q1352">
        <v>-143.7691667</v>
      </c>
      <c r="S1352" t="s">
        <v>21</v>
      </c>
      <c r="T1352" s="40">
        <v>0.73675000000000013</v>
      </c>
      <c r="U1352" s="40">
        <v>0.31620833333333326</v>
      </c>
      <c r="V1352">
        <v>69.958096249999997</v>
      </c>
      <c r="W1352">
        <v>94.954999999999984</v>
      </c>
      <c r="X1352">
        <v>34</v>
      </c>
      <c r="Y1352">
        <v>46.085186000000007</v>
      </c>
      <c r="Z1352">
        <v>62.552</v>
      </c>
      <c r="AA1352">
        <v>10</v>
      </c>
      <c r="AI1352">
        <v>37.531999999999996</v>
      </c>
      <c r="AJ1352">
        <v>5</v>
      </c>
      <c r="AK1352">
        <v>79.606000000000009</v>
      </c>
      <c r="AL1352">
        <v>3</v>
      </c>
      <c r="AM1352">
        <v>0</v>
      </c>
      <c r="AN1352">
        <v>0</v>
      </c>
      <c r="AO1352" s="30">
        <v>86.301421500000018</v>
      </c>
      <c r="AP1352" s="30">
        <v>117.13800000000001</v>
      </c>
      <c r="AQ1352" s="30">
        <v>8</v>
      </c>
      <c r="AR1352">
        <v>202.34470375000001</v>
      </c>
      <c r="AS1352" s="20">
        <v>274.64500000000004</v>
      </c>
      <c r="AT1352">
        <v>51</v>
      </c>
      <c r="AU1352">
        <v>12</v>
      </c>
      <c r="AV1352" t="s">
        <v>1510</v>
      </c>
    </row>
    <row r="1353" spans="1:48" hidden="1" x14ac:dyDescent="0.25">
      <c r="A1353" t="s">
        <v>639</v>
      </c>
      <c r="B1353" t="s">
        <v>76</v>
      </c>
      <c r="C1353" t="s">
        <v>76</v>
      </c>
      <c r="D1353" t="s">
        <v>640</v>
      </c>
      <c r="E1353" s="31" t="s">
        <v>641</v>
      </c>
      <c r="F1353">
        <v>2008</v>
      </c>
      <c r="G1353" t="s">
        <v>563</v>
      </c>
      <c r="H1353">
        <v>221</v>
      </c>
      <c r="I1353">
        <v>331460</v>
      </c>
      <c r="J1353" t="s">
        <v>50</v>
      </c>
      <c r="K1353" s="26" t="s">
        <v>458</v>
      </c>
      <c r="L1353" t="b">
        <v>1</v>
      </c>
      <c r="M1353" s="20" t="s">
        <v>1119</v>
      </c>
      <c r="N1353" s="26">
        <v>169</v>
      </c>
      <c r="O1353" t="s">
        <v>375</v>
      </c>
      <c r="P1353">
        <v>65.150411000000005</v>
      </c>
      <c r="Q1353">
        <v>-149.34970799999999</v>
      </c>
      <c r="S1353" t="s">
        <v>21</v>
      </c>
      <c r="T1353" s="40">
        <v>0.4988333333333333</v>
      </c>
      <c r="U1353" s="40">
        <v>0.14885833333333337</v>
      </c>
      <c r="V1353">
        <v>144.4586415</v>
      </c>
      <c r="W1353">
        <v>289.59300000000002</v>
      </c>
      <c r="X1353">
        <v>89</v>
      </c>
      <c r="Y1353">
        <v>46.510721166666649</v>
      </c>
      <c r="Z1353">
        <v>93.238999999999976</v>
      </c>
      <c r="AA1353">
        <v>11</v>
      </c>
      <c r="AI1353">
        <v>162.02700000000004</v>
      </c>
      <c r="AJ1353">
        <v>8</v>
      </c>
      <c r="AK1353">
        <v>42.201000000000001</v>
      </c>
      <c r="AL1353">
        <v>7</v>
      </c>
      <c r="AM1353">
        <v>0</v>
      </c>
      <c r="AN1353">
        <v>0</v>
      </c>
      <c r="AO1353" s="30">
        <v>101.87573400000001</v>
      </c>
      <c r="AP1353" s="30">
        <v>204.22800000000004</v>
      </c>
      <c r="AQ1353" s="30">
        <v>15</v>
      </c>
      <c r="AR1353">
        <v>292.84509666666668</v>
      </c>
      <c r="AS1353" s="20">
        <v>587.06000000000006</v>
      </c>
      <c r="AT1353">
        <v>106</v>
      </c>
      <c r="AU1353">
        <v>12</v>
      </c>
      <c r="AV1353" t="s">
        <v>1510</v>
      </c>
    </row>
    <row r="1354" spans="1:48" hidden="1" x14ac:dyDescent="0.25">
      <c r="A1354" t="s">
        <v>642</v>
      </c>
      <c r="B1354" t="s">
        <v>77</v>
      </c>
      <c r="C1354" s="19" t="s">
        <v>77</v>
      </c>
      <c r="D1354" t="s">
        <v>643</v>
      </c>
      <c r="E1354" s="21" t="s">
        <v>644</v>
      </c>
      <c r="F1354" s="23">
        <v>2008</v>
      </c>
      <c r="G1354" s="19" t="s">
        <v>563</v>
      </c>
      <c r="H1354" s="23">
        <v>221</v>
      </c>
      <c r="I1354" s="19">
        <v>331470</v>
      </c>
      <c r="J1354" s="28" t="s">
        <v>50</v>
      </c>
      <c r="K1354" s="19" t="s">
        <v>458</v>
      </c>
      <c r="L1354" s="20" t="b">
        <v>1</v>
      </c>
      <c r="M1354" s="20" t="s">
        <v>1119</v>
      </c>
      <c r="N1354" s="19">
        <v>169</v>
      </c>
      <c r="O1354" s="19" t="s">
        <v>375</v>
      </c>
      <c r="P1354" s="20">
        <v>62.085555599999999</v>
      </c>
      <c r="Q1354" s="20">
        <v>-163.72944440000001</v>
      </c>
      <c r="R1354" s="19"/>
      <c r="S1354" s="19" t="s">
        <v>21</v>
      </c>
      <c r="T1354" s="38">
        <v>0.49069166666666675</v>
      </c>
      <c r="U1354" s="38">
        <v>0.14878333333333335</v>
      </c>
      <c r="V1354" s="25">
        <v>478.07892806666678</v>
      </c>
      <c r="W1354" s="25">
        <v>974.29600000000005</v>
      </c>
      <c r="X1354" s="25">
        <v>207</v>
      </c>
      <c r="Y1354" s="25">
        <v>389.14253555833346</v>
      </c>
      <c r="Z1354" s="25">
        <v>793.04900000000009</v>
      </c>
      <c r="AA1354" s="25">
        <v>17</v>
      </c>
      <c r="AB1354" s="25"/>
      <c r="AC1354" s="25"/>
      <c r="AD1354" s="25"/>
      <c r="AE1354" s="25"/>
      <c r="AF1354" s="25"/>
      <c r="AG1354" s="25"/>
      <c r="AH1354" s="25"/>
      <c r="AI1354" s="25">
        <v>379.78300000000002</v>
      </c>
      <c r="AJ1354" s="25">
        <v>19</v>
      </c>
      <c r="AK1354" s="25">
        <v>415.84500000000003</v>
      </c>
      <c r="AL1354" s="25">
        <v>9</v>
      </c>
      <c r="AM1354" s="25">
        <v>0</v>
      </c>
      <c r="AN1354" s="25">
        <v>0</v>
      </c>
      <c r="AO1354" s="30">
        <v>390.40802936666677</v>
      </c>
      <c r="AP1354" s="30">
        <v>795.62800000000004</v>
      </c>
      <c r="AQ1354" s="30">
        <v>28</v>
      </c>
      <c r="AR1354" s="25">
        <v>1257.6294929916671</v>
      </c>
      <c r="AS1354" s="20">
        <v>2562.9730000000004</v>
      </c>
      <c r="AT1354" s="25">
        <v>248</v>
      </c>
      <c r="AU1354">
        <v>12</v>
      </c>
      <c r="AV1354" t="s">
        <v>1510</v>
      </c>
    </row>
    <row r="1355" spans="1:48" hidden="1" x14ac:dyDescent="0.25">
      <c r="A1355" t="s">
        <v>475</v>
      </c>
      <c r="B1355" t="s">
        <v>1170</v>
      </c>
      <c r="C1355" s="19" t="s">
        <v>218</v>
      </c>
      <c r="D1355" t="s">
        <v>477</v>
      </c>
      <c r="E1355" s="21" t="s">
        <v>478</v>
      </c>
      <c r="F1355" s="23">
        <v>2008</v>
      </c>
      <c r="G1355" s="19" t="s">
        <v>476</v>
      </c>
      <c r="H1355" s="23">
        <v>13201</v>
      </c>
      <c r="I1355" s="19">
        <v>332280</v>
      </c>
      <c r="J1355" s="20" t="s">
        <v>217</v>
      </c>
      <c r="K1355" s="19" t="s">
        <v>458</v>
      </c>
      <c r="L1355" s="20" t="b">
        <v>1</v>
      </c>
      <c r="M1355" s="20" t="s">
        <v>1119</v>
      </c>
      <c r="N1355" s="19">
        <v>22</v>
      </c>
      <c r="O1355" s="19" t="s">
        <v>375</v>
      </c>
      <c r="P1355" s="20">
        <v>58.728333300000003</v>
      </c>
      <c r="Q1355" s="20">
        <v>-157.01388890000001</v>
      </c>
      <c r="R1355" s="19"/>
      <c r="S1355" s="19" t="s">
        <v>21</v>
      </c>
      <c r="T1355" s="38">
        <v>0.42787500000000001</v>
      </c>
      <c r="U1355" s="38">
        <v>0.20135000000000003</v>
      </c>
      <c r="V1355" s="25">
        <v>1681.8649496250002</v>
      </c>
      <c r="W1355" s="25">
        <v>3930.7390000000005</v>
      </c>
      <c r="X1355" s="25">
        <v>856</v>
      </c>
      <c r="Y1355" s="25">
        <v>4749.5275983749998</v>
      </c>
      <c r="Z1355" s="25">
        <v>11100.268999999998</v>
      </c>
      <c r="AA1355" s="25">
        <v>343</v>
      </c>
      <c r="AB1355" s="25"/>
      <c r="AC1355" s="25"/>
      <c r="AD1355" s="25"/>
      <c r="AE1355" s="25"/>
      <c r="AF1355" s="25"/>
      <c r="AG1355" s="25"/>
      <c r="AH1355" s="25"/>
      <c r="AI1355" s="25">
        <v>1166.7180000000001</v>
      </c>
      <c r="AJ1355" s="25">
        <v>38</v>
      </c>
      <c r="AK1355" s="25">
        <v>4256.3729999999996</v>
      </c>
      <c r="AL1355" s="25">
        <v>139</v>
      </c>
      <c r="AM1355" s="25">
        <v>0</v>
      </c>
      <c r="AN1355" s="25">
        <v>0</v>
      </c>
      <c r="AO1355" s="30">
        <v>2320.4050616249997</v>
      </c>
      <c r="AP1355" s="30">
        <v>5423.0909999999994</v>
      </c>
      <c r="AQ1355" s="30">
        <v>177</v>
      </c>
      <c r="AR1355" s="25">
        <v>8751.7976096250004</v>
      </c>
      <c r="AS1355" s="20">
        <v>20454.099000000002</v>
      </c>
      <c r="AT1355" s="25">
        <v>1376</v>
      </c>
      <c r="AU1355">
        <v>12</v>
      </c>
      <c r="AV1355" t="s">
        <v>1510</v>
      </c>
    </row>
    <row r="1356" spans="1:48" hidden="1" x14ac:dyDescent="0.25">
      <c r="A1356" t="s">
        <v>821</v>
      </c>
      <c r="B1356" t="s">
        <v>220</v>
      </c>
      <c r="C1356" s="19" t="s">
        <v>220</v>
      </c>
      <c r="D1356" t="s">
        <v>490</v>
      </c>
      <c r="E1356" s="21" t="s">
        <v>491</v>
      </c>
      <c r="F1356" s="23">
        <v>2008</v>
      </c>
      <c r="G1356" s="19" t="s">
        <v>822</v>
      </c>
      <c r="H1356" s="23">
        <v>13211</v>
      </c>
      <c r="I1356" s="19">
        <v>332290</v>
      </c>
      <c r="J1356" s="20" t="s">
        <v>219</v>
      </c>
      <c r="K1356" s="19" t="s">
        <v>458</v>
      </c>
      <c r="L1356" s="20" t="b">
        <v>1</v>
      </c>
      <c r="M1356" s="20" t="s">
        <v>1116</v>
      </c>
      <c r="N1356" s="19">
        <v>319</v>
      </c>
      <c r="O1356" s="19" t="s">
        <v>375</v>
      </c>
      <c r="P1356" s="20">
        <v>60.696666700000002</v>
      </c>
      <c r="Q1356" s="20">
        <v>-161.9519444</v>
      </c>
      <c r="R1356" s="19"/>
      <c r="S1356" s="19" t="s">
        <v>21</v>
      </c>
      <c r="T1356" s="38">
        <v>0.7029333333333333</v>
      </c>
      <c r="U1356" s="38">
        <v>0.33193333333333325</v>
      </c>
      <c r="V1356" s="25">
        <v>246.21434986666665</v>
      </c>
      <c r="W1356" s="25">
        <v>350.267</v>
      </c>
      <c r="X1356" s="25">
        <v>100</v>
      </c>
      <c r="Y1356" s="25">
        <v>81.659765333333326</v>
      </c>
      <c r="Z1356" s="25">
        <v>116.16999999999999</v>
      </c>
      <c r="AA1356" s="25">
        <v>13</v>
      </c>
      <c r="AB1356" s="25"/>
      <c r="AC1356" s="25"/>
      <c r="AD1356" s="25"/>
      <c r="AE1356" s="25"/>
      <c r="AF1356" s="25"/>
      <c r="AG1356" s="25"/>
      <c r="AH1356" s="25"/>
      <c r="AI1356" s="25">
        <v>36.914000000000001</v>
      </c>
      <c r="AJ1356" s="25">
        <v>7</v>
      </c>
      <c r="AK1356" s="25">
        <v>30.099</v>
      </c>
      <c r="AL1356" s="25">
        <v>9</v>
      </c>
      <c r="AM1356" s="25">
        <v>7.5540000000000003</v>
      </c>
      <c r="AN1356" s="25">
        <v>2</v>
      </c>
      <c r="AO1356" s="30">
        <v>47.105671466666671</v>
      </c>
      <c r="AP1356" s="30">
        <v>67.013000000000005</v>
      </c>
      <c r="AQ1356" s="30">
        <v>16</v>
      </c>
      <c r="AR1356" s="25">
        <v>374.97978666666666</v>
      </c>
      <c r="AS1356" s="20">
        <v>541.00400000000013</v>
      </c>
      <c r="AT1356" s="25">
        <v>127</v>
      </c>
      <c r="AU1356">
        <v>12</v>
      </c>
      <c r="AV1356" t="s">
        <v>1510</v>
      </c>
    </row>
    <row r="1357" spans="1:48" hidden="1" x14ac:dyDescent="0.25">
      <c r="A1357" t="s">
        <v>1003</v>
      </c>
      <c r="B1357" t="s">
        <v>222</v>
      </c>
      <c r="C1357" s="19" t="s">
        <v>222</v>
      </c>
      <c r="D1357" s="19" t="s">
        <v>1005</v>
      </c>
      <c r="E1357" s="21" t="s">
        <v>1006</v>
      </c>
      <c r="F1357" s="23">
        <v>2008</v>
      </c>
      <c r="G1357" s="19" t="s">
        <v>1004</v>
      </c>
      <c r="H1357" s="23" t="s">
        <v>582</v>
      </c>
      <c r="I1357" s="19">
        <v>332300</v>
      </c>
      <c r="J1357" s="24" t="s">
        <v>221</v>
      </c>
      <c r="K1357" s="19" t="s">
        <v>458</v>
      </c>
      <c r="L1357" s="20" t="b">
        <v>1</v>
      </c>
      <c r="M1357" s="20" t="s">
        <v>1118</v>
      </c>
      <c r="N1357" s="19">
        <v>625</v>
      </c>
      <c r="O1357" s="19" t="s">
        <v>375</v>
      </c>
      <c r="P1357" s="20">
        <v>60.708055600000002</v>
      </c>
      <c r="Q1357" s="20">
        <v>-161.76611109999999</v>
      </c>
      <c r="R1357" s="19"/>
      <c r="S1357" s="19" t="s">
        <v>21</v>
      </c>
      <c r="T1357" s="38">
        <v>0.58333333333333315</v>
      </c>
      <c r="U1357" s="38">
        <v>0.21679999999999996</v>
      </c>
      <c r="V1357" s="25">
        <v>281.92558333333318</v>
      </c>
      <c r="W1357" s="25">
        <v>483.30099999999993</v>
      </c>
      <c r="X1357" s="25">
        <v>77</v>
      </c>
      <c r="Y1357" s="25">
        <v>108.68608333333333</v>
      </c>
      <c r="Z1357" s="25">
        <v>186.31900000000005</v>
      </c>
      <c r="AA1357" s="25">
        <v>13</v>
      </c>
      <c r="AB1357" s="25"/>
      <c r="AC1357" s="25"/>
      <c r="AD1357" s="25"/>
      <c r="AE1357" s="25"/>
      <c r="AF1357" s="25"/>
      <c r="AG1357" s="25"/>
      <c r="AH1357" s="25"/>
      <c r="AI1357" s="25">
        <v>48.888999999999996</v>
      </c>
      <c r="AJ1357" s="25">
        <v>7</v>
      </c>
      <c r="AK1357" s="25">
        <v>11.107000000000001</v>
      </c>
      <c r="AL1357" s="25">
        <v>4</v>
      </c>
      <c r="AM1357" s="25">
        <v>45.563999999999993</v>
      </c>
      <c r="AN1357" s="25">
        <v>9</v>
      </c>
      <c r="AO1357" s="30">
        <v>34.997666666666653</v>
      </c>
      <c r="AP1357" s="30">
        <v>59.995999999999995</v>
      </c>
      <c r="AQ1357" s="30">
        <v>11</v>
      </c>
      <c r="AR1357" s="25">
        <v>425.60933333333315</v>
      </c>
      <c r="AS1357" s="20">
        <v>775.17999999999984</v>
      </c>
      <c r="AT1357" s="25">
        <v>110</v>
      </c>
      <c r="AU1357">
        <v>12</v>
      </c>
      <c r="AV1357" t="s">
        <v>1510</v>
      </c>
    </row>
    <row r="1358" spans="1:48" hidden="1" x14ac:dyDescent="0.25">
      <c r="A1358" t="s">
        <v>414</v>
      </c>
      <c r="B1358" t="s">
        <v>43</v>
      </c>
      <c r="C1358" t="s">
        <v>43</v>
      </c>
      <c r="D1358" t="s">
        <v>415</v>
      </c>
      <c r="E1358" s="31" t="s">
        <v>416</v>
      </c>
      <c r="F1358">
        <v>2008</v>
      </c>
      <c r="G1358" t="s">
        <v>380</v>
      </c>
      <c r="H1358">
        <v>219</v>
      </c>
      <c r="I1358">
        <v>331170</v>
      </c>
      <c r="J1358" t="s">
        <v>30</v>
      </c>
      <c r="K1358" s="26" t="s">
        <v>374</v>
      </c>
      <c r="L1358" t="b">
        <v>1</v>
      </c>
      <c r="M1358" s="20" t="s">
        <v>1116</v>
      </c>
      <c r="N1358" s="26">
        <v>2</v>
      </c>
      <c r="O1358" t="s">
        <v>375</v>
      </c>
      <c r="P1358">
        <v>55.873611099999998</v>
      </c>
      <c r="Q1358">
        <v>-133.18472220000001</v>
      </c>
      <c r="S1358" t="s">
        <v>21</v>
      </c>
      <c r="T1358" s="40">
        <v>0.56898333333333329</v>
      </c>
      <c r="U1358" s="40">
        <v>0.18481666666666663</v>
      </c>
      <c r="V1358">
        <v>166.973849</v>
      </c>
      <c r="W1358">
        <v>293.46000000000004</v>
      </c>
      <c r="X1358">
        <v>60</v>
      </c>
      <c r="Y1358">
        <v>43.789526316666652</v>
      </c>
      <c r="Z1358">
        <v>76.960999999999984</v>
      </c>
      <c r="AA1358">
        <v>9</v>
      </c>
      <c r="AI1358">
        <v>0</v>
      </c>
      <c r="AJ1358">
        <v>0</v>
      </c>
      <c r="AK1358">
        <v>74.2</v>
      </c>
      <c r="AL1358">
        <v>1</v>
      </c>
      <c r="AM1358">
        <v>0</v>
      </c>
      <c r="AN1358">
        <v>0</v>
      </c>
      <c r="AO1358" s="30">
        <v>42.218563333333329</v>
      </c>
      <c r="AP1358" s="30">
        <v>74.2</v>
      </c>
      <c r="AQ1358" s="30">
        <v>1</v>
      </c>
      <c r="AR1358">
        <v>252.98193864999999</v>
      </c>
      <c r="AS1358" s="20">
        <v>444.62100000000004</v>
      </c>
      <c r="AT1358">
        <v>70</v>
      </c>
      <c r="AU1358">
        <v>12</v>
      </c>
      <c r="AV1358" t="s">
        <v>1510</v>
      </c>
    </row>
    <row r="1359" spans="1:48" hidden="1" x14ac:dyDescent="0.25">
      <c r="A1359" t="s">
        <v>847</v>
      </c>
      <c r="B1359" t="s">
        <v>228</v>
      </c>
      <c r="C1359" s="19" t="s">
        <v>228</v>
      </c>
      <c r="D1359" t="s">
        <v>849</v>
      </c>
      <c r="E1359" s="21" t="s">
        <v>850</v>
      </c>
      <c r="F1359" s="23">
        <v>2008</v>
      </c>
      <c r="G1359" s="19" t="s">
        <v>848</v>
      </c>
      <c r="H1359" s="23">
        <v>13477</v>
      </c>
      <c r="I1359" s="19">
        <v>332320</v>
      </c>
      <c r="J1359" t="s">
        <v>227</v>
      </c>
      <c r="K1359" s="19" t="s">
        <v>458</v>
      </c>
      <c r="L1359" s="20" t="b">
        <v>1</v>
      </c>
      <c r="M1359" s="20" t="s">
        <v>1119</v>
      </c>
      <c r="N1359" s="19">
        <v>340</v>
      </c>
      <c r="O1359" s="19" t="s">
        <v>375</v>
      </c>
      <c r="P1359" s="20">
        <v>56.000615199999999</v>
      </c>
      <c r="Q1359" s="20">
        <v>-161.206974</v>
      </c>
      <c r="R1359" s="19"/>
      <c r="S1359" s="19" t="s">
        <v>21</v>
      </c>
      <c r="T1359" s="38">
        <v>0.51999999999999991</v>
      </c>
      <c r="U1359" s="38">
        <v>0.14083333333333334</v>
      </c>
      <c r="V1359" s="25">
        <v>93.693600000000004</v>
      </c>
      <c r="W1359" s="25">
        <v>180.18000000000004</v>
      </c>
      <c r="X1359" s="25">
        <v>47</v>
      </c>
      <c r="Y1359" s="25">
        <v>77.98803999999997</v>
      </c>
      <c r="Z1359" s="25">
        <v>149.97699999999998</v>
      </c>
      <c r="AA1359" s="25">
        <v>11</v>
      </c>
      <c r="AB1359" s="25"/>
      <c r="AC1359" s="25"/>
      <c r="AD1359" s="25"/>
      <c r="AE1359" s="25"/>
      <c r="AF1359" s="25"/>
      <c r="AG1359" s="25"/>
      <c r="AH1359" s="25"/>
      <c r="AI1359" s="25">
        <v>32.445</v>
      </c>
      <c r="AJ1359" s="25">
        <v>10</v>
      </c>
      <c r="AK1359" s="25">
        <v>22.008999999999997</v>
      </c>
      <c r="AL1359" s="25">
        <v>2</v>
      </c>
      <c r="AM1359" s="25">
        <v>0</v>
      </c>
      <c r="AN1359" s="25">
        <v>0</v>
      </c>
      <c r="AO1359" s="30">
        <v>28.316079999999992</v>
      </c>
      <c r="AP1359" s="30">
        <v>54.453999999999994</v>
      </c>
      <c r="AQ1359" s="30">
        <v>12</v>
      </c>
      <c r="AR1359" s="25">
        <v>199.99771999999996</v>
      </c>
      <c r="AS1359" s="20">
        <v>384.6110000000001</v>
      </c>
      <c r="AT1359" s="25">
        <v>70</v>
      </c>
      <c r="AU1359">
        <v>12</v>
      </c>
      <c r="AV1359" t="s">
        <v>1510</v>
      </c>
    </row>
    <row r="1360" spans="1:48" hidden="1" x14ac:dyDescent="0.25">
      <c r="A1360" t="s">
        <v>645</v>
      </c>
      <c r="B1360" t="s">
        <v>78</v>
      </c>
      <c r="C1360" t="s">
        <v>78</v>
      </c>
      <c r="D1360" t="s">
        <v>646</v>
      </c>
      <c r="E1360" s="31" t="s">
        <v>647</v>
      </c>
      <c r="F1360">
        <v>2008</v>
      </c>
      <c r="G1360" t="s">
        <v>563</v>
      </c>
      <c r="H1360">
        <v>221</v>
      </c>
      <c r="I1360">
        <v>331480</v>
      </c>
      <c r="J1360" t="s">
        <v>50</v>
      </c>
      <c r="K1360" s="26" t="s">
        <v>458</v>
      </c>
      <c r="L1360" t="b">
        <v>1</v>
      </c>
      <c r="M1360" s="20" t="s">
        <v>1119</v>
      </c>
      <c r="N1360" s="26">
        <v>169</v>
      </c>
      <c r="O1360" t="s">
        <v>375</v>
      </c>
      <c r="P1360">
        <v>59.4527778</v>
      </c>
      <c r="Q1360">
        <v>-157.31194439999999</v>
      </c>
      <c r="S1360" t="s">
        <v>21</v>
      </c>
      <c r="T1360" s="40">
        <v>0.53742499999999993</v>
      </c>
      <c r="U1360" s="40">
        <v>0.15068333333333331</v>
      </c>
      <c r="V1360">
        <v>340.69251737499991</v>
      </c>
      <c r="W1360">
        <v>633.93499999999995</v>
      </c>
      <c r="X1360">
        <v>138</v>
      </c>
      <c r="Y1360">
        <v>339.95517027499994</v>
      </c>
      <c r="Z1360">
        <v>632.56299999999999</v>
      </c>
      <c r="AA1360">
        <v>23</v>
      </c>
      <c r="AI1360">
        <v>132.52799999999999</v>
      </c>
      <c r="AJ1360">
        <v>12</v>
      </c>
      <c r="AK1360">
        <v>130.95499999999998</v>
      </c>
      <c r="AL1360">
        <v>8</v>
      </c>
      <c r="AM1360">
        <v>0</v>
      </c>
      <c r="AN1360">
        <v>0</v>
      </c>
      <c r="AO1360" s="30">
        <v>141.60235127499996</v>
      </c>
      <c r="AP1360" s="30">
        <v>263.48299999999995</v>
      </c>
      <c r="AQ1360" s="30">
        <v>20</v>
      </c>
      <c r="AR1360">
        <v>822.2500389249999</v>
      </c>
      <c r="AS1360" s="20">
        <v>1529.9809999999998</v>
      </c>
      <c r="AT1360">
        <v>167</v>
      </c>
      <c r="AU1360">
        <v>12</v>
      </c>
      <c r="AV1360" t="s">
        <v>1510</v>
      </c>
    </row>
    <row r="1361" spans="1:48" hidden="1" x14ac:dyDescent="0.25">
      <c r="A1361" t="s">
        <v>917</v>
      </c>
      <c r="B1361" t="s">
        <v>301</v>
      </c>
      <c r="C1361" s="19" t="s">
        <v>301</v>
      </c>
      <c r="D1361" t="s">
        <v>919</v>
      </c>
      <c r="E1361" s="21" t="s">
        <v>920</v>
      </c>
      <c r="F1361" s="23">
        <v>2008</v>
      </c>
      <c r="G1361" s="19" t="s">
        <v>918</v>
      </c>
      <c r="H1361" s="23" t="s">
        <v>582</v>
      </c>
      <c r="I1361" s="19">
        <v>332870</v>
      </c>
      <c r="J1361" s="24" t="s">
        <v>300</v>
      </c>
      <c r="K1361" s="19" t="s">
        <v>458</v>
      </c>
      <c r="L1361" s="20" t="b">
        <v>1</v>
      </c>
      <c r="M1361" s="20" t="s">
        <v>1116</v>
      </c>
      <c r="N1361" s="19">
        <v>375</v>
      </c>
      <c r="O1361" s="19" t="s">
        <v>375</v>
      </c>
      <c r="P1361" s="20">
        <v>60.942777800000002</v>
      </c>
      <c r="Q1361" s="20">
        <v>-164.62944440000001</v>
      </c>
      <c r="R1361" s="19"/>
      <c r="S1361" s="19" t="s">
        <v>21</v>
      </c>
      <c r="T1361" s="38">
        <v>0.7533333333333333</v>
      </c>
      <c r="U1361" s="38">
        <v>0.36877500000000002</v>
      </c>
      <c r="V1361" s="25">
        <v>190.61518000000001</v>
      </c>
      <c r="W1361" s="25">
        <v>253.02900000000002</v>
      </c>
      <c r="X1361" s="25">
        <v>68</v>
      </c>
      <c r="Y1361" s="25">
        <v>70.232513333333344</v>
      </c>
      <c r="Z1361" s="25">
        <v>93.229000000000013</v>
      </c>
      <c r="AA1361" s="25">
        <v>18</v>
      </c>
      <c r="AB1361" s="25"/>
      <c r="AC1361" s="25"/>
      <c r="AD1361" s="25"/>
      <c r="AE1361" s="24"/>
      <c r="AF1361" s="25"/>
      <c r="AG1361" s="25"/>
      <c r="AH1361" s="25"/>
      <c r="AI1361" s="25">
        <v>28.332000000000004</v>
      </c>
      <c r="AJ1361" s="25">
        <v>5</v>
      </c>
      <c r="AK1361" s="25">
        <v>5.3610000000000007</v>
      </c>
      <c r="AL1361" s="25">
        <v>3</v>
      </c>
      <c r="AM1361" s="25">
        <v>4.7619999999999996</v>
      </c>
      <c r="AN1361" s="25">
        <v>5</v>
      </c>
      <c r="AO1361" s="30">
        <v>25.382060000000003</v>
      </c>
      <c r="AP1361" s="30">
        <v>33.693000000000005</v>
      </c>
      <c r="AQ1361" s="30">
        <v>8</v>
      </c>
      <c r="AR1361" s="25">
        <v>286.22975333333335</v>
      </c>
      <c r="AS1361" s="20">
        <v>384.71300000000002</v>
      </c>
      <c r="AT1361" s="25">
        <v>97</v>
      </c>
      <c r="AU1361">
        <v>12</v>
      </c>
      <c r="AV1361" t="s">
        <v>1510</v>
      </c>
    </row>
    <row r="1362" spans="1:48" hidden="1" x14ac:dyDescent="0.25">
      <c r="A1362" t="s">
        <v>650</v>
      </c>
      <c r="B1362" t="s">
        <v>79</v>
      </c>
      <c r="C1362" t="s">
        <v>79</v>
      </c>
      <c r="D1362" t="s">
        <v>651</v>
      </c>
      <c r="E1362" s="31" t="s">
        <v>652</v>
      </c>
      <c r="F1362">
        <v>2008</v>
      </c>
      <c r="G1362" t="s">
        <v>563</v>
      </c>
      <c r="H1362">
        <v>221</v>
      </c>
      <c r="I1362">
        <v>331490</v>
      </c>
      <c r="J1362" t="s">
        <v>50</v>
      </c>
      <c r="K1362" s="26" t="s">
        <v>458</v>
      </c>
      <c r="L1362" t="b">
        <v>1</v>
      </c>
      <c r="M1362" s="20" t="s">
        <v>1119</v>
      </c>
      <c r="N1362" s="26">
        <v>169</v>
      </c>
      <c r="O1362" t="s">
        <v>375</v>
      </c>
      <c r="P1362">
        <v>60.479444399999998</v>
      </c>
      <c r="Q1362">
        <v>-164.72388889999999</v>
      </c>
      <c r="S1362" t="s">
        <v>21</v>
      </c>
      <c r="T1362" s="40">
        <v>0.47284999999999999</v>
      </c>
      <c r="U1362" s="40">
        <v>0.15202499999999999</v>
      </c>
      <c r="V1362">
        <v>54.803315000000005</v>
      </c>
      <c r="W1362">
        <v>115.9</v>
      </c>
      <c r="X1362">
        <v>57</v>
      </c>
      <c r="Y1362">
        <v>41.981987249999996</v>
      </c>
      <c r="Z1362">
        <v>88.784999999999997</v>
      </c>
      <c r="AA1362">
        <v>12</v>
      </c>
      <c r="AI1362">
        <v>33.987000000000002</v>
      </c>
      <c r="AJ1362">
        <v>11</v>
      </c>
      <c r="AK1362">
        <v>0.629</v>
      </c>
      <c r="AL1362">
        <v>1</v>
      </c>
      <c r="AM1362">
        <v>0</v>
      </c>
      <c r="AN1362">
        <v>0</v>
      </c>
      <c r="AO1362" s="30">
        <v>16.368175600000001</v>
      </c>
      <c r="AP1362" s="30">
        <v>34.616</v>
      </c>
      <c r="AQ1362" s="30">
        <v>12</v>
      </c>
      <c r="AR1362">
        <v>113.15347785</v>
      </c>
      <c r="AS1362" s="20">
        <v>239.30099999999999</v>
      </c>
      <c r="AT1362">
        <v>81</v>
      </c>
      <c r="AU1362">
        <v>12</v>
      </c>
      <c r="AV1362" t="s">
        <v>1510</v>
      </c>
    </row>
    <row r="1363" spans="1:48" hidden="1" x14ac:dyDescent="0.25">
      <c r="A1363" t="s">
        <v>650</v>
      </c>
      <c r="B1363" t="s">
        <v>79</v>
      </c>
      <c r="C1363" t="s">
        <v>79</v>
      </c>
      <c r="D1363" t="s">
        <v>712</v>
      </c>
      <c r="E1363" s="31" t="s">
        <v>713</v>
      </c>
      <c r="F1363">
        <v>2008</v>
      </c>
      <c r="G1363" t="s">
        <v>563</v>
      </c>
      <c r="H1363">
        <v>221</v>
      </c>
      <c r="I1363">
        <v>331490</v>
      </c>
      <c r="J1363" t="s">
        <v>50</v>
      </c>
      <c r="K1363" s="26" t="s">
        <v>458</v>
      </c>
      <c r="L1363" t="b">
        <v>1</v>
      </c>
      <c r="M1363" s="20" t="s">
        <v>1119</v>
      </c>
      <c r="N1363" s="26">
        <v>169</v>
      </c>
      <c r="O1363" t="s">
        <v>375</v>
      </c>
      <c r="P1363">
        <v>60.479444399999998</v>
      </c>
      <c r="Q1363">
        <v>-164.72388889999999</v>
      </c>
      <c r="S1363" t="s">
        <v>21</v>
      </c>
      <c r="T1363" s="40">
        <v>0.51415</v>
      </c>
      <c r="U1363" s="40">
        <v>0.1476375</v>
      </c>
      <c r="V1363">
        <v>92.417434199999988</v>
      </c>
      <c r="W1363">
        <v>179.74799999999999</v>
      </c>
      <c r="X1363">
        <v>56</v>
      </c>
      <c r="Y1363">
        <v>37.243997700000008</v>
      </c>
      <c r="Z1363">
        <v>72.438000000000017</v>
      </c>
      <c r="AA1363">
        <v>12</v>
      </c>
      <c r="AI1363">
        <v>41.404000000000003</v>
      </c>
      <c r="AJ1363">
        <v>11</v>
      </c>
      <c r="AK1363">
        <v>50.277000000000001</v>
      </c>
      <c r="AL1363">
        <v>3</v>
      </c>
      <c r="AM1363">
        <v>0</v>
      </c>
      <c r="AN1363">
        <v>0</v>
      </c>
      <c r="AO1363" s="30">
        <v>47.137786150000004</v>
      </c>
      <c r="AP1363" s="30">
        <v>91.681000000000012</v>
      </c>
      <c r="AQ1363" s="30">
        <v>14</v>
      </c>
      <c r="AR1363">
        <v>176.79921804999998</v>
      </c>
      <c r="AS1363" s="20">
        <v>343.86699999999996</v>
      </c>
      <c r="AT1363">
        <v>80</v>
      </c>
      <c r="AU1363">
        <v>12</v>
      </c>
      <c r="AV1363" t="s">
        <v>1510</v>
      </c>
    </row>
    <row r="1364" spans="1:48" hidden="1" x14ac:dyDescent="0.25">
      <c r="A1364" t="s">
        <v>958</v>
      </c>
      <c r="B1364" t="s">
        <v>232</v>
      </c>
      <c r="C1364" t="s">
        <v>232</v>
      </c>
      <c r="D1364" t="s">
        <v>960</v>
      </c>
      <c r="E1364" s="31" t="s">
        <v>961</v>
      </c>
      <c r="F1364">
        <v>2008</v>
      </c>
      <c r="G1364" t="s">
        <v>959</v>
      </c>
      <c r="H1364" t="s">
        <v>582</v>
      </c>
      <c r="I1364">
        <v>332330</v>
      </c>
      <c r="J1364" t="s">
        <v>231</v>
      </c>
      <c r="K1364" s="26" t="s">
        <v>458</v>
      </c>
      <c r="L1364" t="b">
        <v>1</v>
      </c>
      <c r="M1364" s="20" t="s">
        <v>1118</v>
      </c>
      <c r="N1364" s="26">
        <v>416</v>
      </c>
      <c r="O1364" t="s">
        <v>375</v>
      </c>
      <c r="P1364">
        <v>63.013333299999999</v>
      </c>
      <c r="Q1364">
        <v>-154.375</v>
      </c>
      <c r="S1364" t="s">
        <v>21</v>
      </c>
      <c r="T1364" s="40">
        <v>0.6411</v>
      </c>
      <c r="U1364" s="40">
        <v>0.2697</v>
      </c>
      <c r="V1364">
        <v>87.017144099999996</v>
      </c>
      <c r="W1364">
        <v>135.73099999999999</v>
      </c>
      <c r="X1364">
        <v>35</v>
      </c>
      <c r="Y1364">
        <v>38.816040600000001</v>
      </c>
      <c r="Z1364">
        <v>60.545999999999999</v>
      </c>
      <c r="AA1364">
        <v>5</v>
      </c>
      <c r="AI1364">
        <v>56.75</v>
      </c>
      <c r="AJ1364">
        <v>10</v>
      </c>
      <c r="AK1364">
        <v>24.499999999999996</v>
      </c>
      <c r="AL1364">
        <v>4</v>
      </c>
      <c r="AM1364">
        <v>0</v>
      </c>
      <c r="AN1364">
        <v>0</v>
      </c>
      <c r="AO1364" s="30">
        <v>52.089374999999997</v>
      </c>
      <c r="AP1364" s="30">
        <v>81.25</v>
      </c>
      <c r="AQ1364" s="30">
        <v>14</v>
      </c>
      <c r="AR1364">
        <v>177.92255969999999</v>
      </c>
      <c r="AS1364" s="20">
        <v>277.52699999999999</v>
      </c>
      <c r="AT1364">
        <v>53</v>
      </c>
      <c r="AU1364">
        <v>12</v>
      </c>
      <c r="AV1364" t="s">
        <v>1510</v>
      </c>
    </row>
    <row r="1365" spans="1:48" hidden="1" x14ac:dyDescent="0.25">
      <c r="A1365" t="s">
        <v>754</v>
      </c>
      <c r="B1365" t="s">
        <v>295</v>
      </c>
      <c r="C1365" t="s">
        <v>295</v>
      </c>
      <c r="D1365" t="s">
        <v>756</v>
      </c>
      <c r="E1365" s="31" t="s">
        <v>757</v>
      </c>
      <c r="F1365">
        <v>2008</v>
      </c>
      <c r="G1365" t="s">
        <v>755</v>
      </c>
      <c r="H1365" t="s">
        <v>582</v>
      </c>
      <c r="I1365">
        <v>332740</v>
      </c>
      <c r="J1365" t="s">
        <v>294</v>
      </c>
      <c r="K1365" s="26" t="s">
        <v>458</v>
      </c>
      <c r="L1365" t="b">
        <v>1</v>
      </c>
      <c r="M1365" s="20" t="s">
        <v>1116</v>
      </c>
      <c r="N1365" s="26">
        <v>242</v>
      </c>
      <c r="O1365" t="s">
        <v>375</v>
      </c>
      <c r="P1365">
        <v>52.938055599999998</v>
      </c>
      <c r="Q1365">
        <v>-168.8677778</v>
      </c>
      <c r="S1365" t="s">
        <v>21</v>
      </c>
      <c r="T1365" s="40">
        <v>0.57499999999999984</v>
      </c>
      <c r="U1365" s="40">
        <v>0.20090000000000005</v>
      </c>
      <c r="V1365">
        <v>33.933049999999987</v>
      </c>
      <c r="W1365">
        <v>59.013999999999996</v>
      </c>
      <c r="X1365">
        <v>16</v>
      </c>
      <c r="Y1365">
        <v>90.107674999999958</v>
      </c>
      <c r="Z1365">
        <v>156.70899999999997</v>
      </c>
      <c r="AA1365">
        <v>13</v>
      </c>
      <c r="AI1365">
        <v>30.4</v>
      </c>
      <c r="AJ1365">
        <v>6</v>
      </c>
      <c r="AK1365">
        <v>0</v>
      </c>
      <c r="AL1365">
        <v>0</v>
      </c>
      <c r="AM1365">
        <v>0</v>
      </c>
      <c r="AN1365">
        <v>0</v>
      </c>
      <c r="AO1365" s="30">
        <v>17.479999999999993</v>
      </c>
      <c r="AP1365" s="30">
        <v>30.4</v>
      </c>
      <c r="AQ1365" s="30">
        <v>6</v>
      </c>
      <c r="AR1365">
        <v>141.52072499999994</v>
      </c>
      <c r="AS1365" s="20">
        <v>246.12300000000005</v>
      </c>
      <c r="AT1365">
        <v>34</v>
      </c>
      <c r="AU1365">
        <v>12</v>
      </c>
      <c r="AV1365" t="s">
        <v>1510</v>
      </c>
    </row>
    <row r="1366" spans="1:48" hidden="1" x14ac:dyDescent="0.25">
      <c r="A1366" t="s">
        <v>653</v>
      </c>
      <c r="B1366" t="s">
        <v>80</v>
      </c>
      <c r="C1366" t="s">
        <v>80</v>
      </c>
      <c r="D1366" t="s">
        <v>654</v>
      </c>
      <c r="E1366" s="31" t="s">
        <v>655</v>
      </c>
      <c r="F1366">
        <v>2008</v>
      </c>
      <c r="G1366" t="s">
        <v>563</v>
      </c>
      <c r="H1366">
        <v>221</v>
      </c>
      <c r="I1366">
        <v>331500</v>
      </c>
      <c r="J1366" t="s">
        <v>50</v>
      </c>
      <c r="K1366" s="26" t="s">
        <v>458</v>
      </c>
      <c r="L1366" t="b">
        <v>1</v>
      </c>
      <c r="M1366" s="20" t="s">
        <v>1119</v>
      </c>
      <c r="N1366" s="26">
        <v>169</v>
      </c>
      <c r="O1366" t="s">
        <v>375</v>
      </c>
      <c r="P1366">
        <v>67.571111099999996</v>
      </c>
      <c r="Q1366">
        <v>-162.9652778</v>
      </c>
      <c r="S1366" t="s">
        <v>21</v>
      </c>
      <c r="T1366" s="40">
        <v>0.73660833333333331</v>
      </c>
      <c r="U1366" s="40">
        <v>0.31207499999999999</v>
      </c>
      <c r="V1366">
        <v>519.04664243333332</v>
      </c>
      <c r="W1366">
        <v>704.64400000000001</v>
      </c>
      <c r="X1366">
        <v>125</v>
      </c>
      <c r="Y1366">
        <v>510.65446369166665</v>
      </c>
      <c r="Z1366">
        <v>693.25099999999998</v>
      </c>
      <c r="AA1366">
        <v>15</v>
      </c>
      <c r="AI1366">
        <v>261.63899999999995</v>
      </c>
      <c r="AJ1366">
        <v>9</v>
      </c>
      <c r="AK1366">
        <v>247.05200000000002</v>
      </c>
      <c r="AL1366">
        <v>7</v>
      </c>
      <c r="AM1366">
        <v>0</v>
      </c>
      <c r="AN1366">
        <v>0</v>
      </c>
      <c r="AO1366" s="30">
        <v>374.70602969166663</v>
      </c>
      <c r="AP1366" s="30">
        <v>508.69099999999997</v>
      </c>
      <c r="AQ1366" s="30">
        <v>16</v>
      </c>
      <c r="AR1366">
        <v>1404.4071358166666</v>
      </c>
      <c r="AS1366" s="20">
        <v>1906.586</v>
      </c>
      <c r="AT1366">
        <v>150</v>
      </c>
      <c r="AU1366">
        <v>12</v>
      </c>
      <c r="AV1366" t="s">
        <v>1510</v>
      </c>
    </row>
    <row r="1367" spans="1:48" hidden="1" x14ac:dyDescent="0.25">
      <c r="A1367" t="s">
        <v>554</v>
      </c>
      <c r="B1367" t="s">
        <v>234</v>
      </c>
      <c r="C1367" t="s">
        <v>234</v>
      </c>
      <c r="D1367" t="s">
        <v>556</v>
      </c>
      <c r="E1367" s="31" t="s">
        <v>557</v>
      </c>
      <c r="F1367">
        <v>2008</v>
      </c>
      <c r="G1367" t="s">
        <v>555</v>
      </c>
      <c r="H1367">
        <v>13642</v>
      </c>
      <c r="I1367">
        <v>332340</v>
      </c>
      <c r="J1367" t="s">
        <v>233</v>
      </c>
      <c r="K1367" s="26" t="s">
        <v>458</v>
      </c>
      <c r="L1367" t="b">
        <v>1</v>
      </c>
      <c r="M1367" s="20" t="s">
        <v>1116</v>
      </c>
      <c r="N1367" s="26">
        <v>150</v>
      </c>
      <c r="O1367" t="s">
        <v>375</v>
      </c>
      <c r="P1367">
        <v>64.501111100000003</v>
      </c>
      <c r="Q1367">
        <v>-165.4063889</v>
      </c>
      <c r="S1367" t="s">
        <v>21</v>
      </c>
      <c r="T1367" s="40">
        <v>0.33352500000000002</v>
      </c>
      <c r="U1367" s="40">
        <v>0.16674166666666668</v>
      </c>
      <c r="V1367">
        <v>3228.370246125</v>
      </c>
      <c r="W1367">
        <v>9679.5450000000001</v>
      </c>
      <c r="X1367">
        <v>1692</v>
      </c>
      <c r="Y1367">
        <v>7082.9203387500002</v>
      </c>
      <c r="Z1367">
        <v>21236.55</v>
      </c>
      <c r="AA1367">
        <v>278</v>
      </c>
      <c r="AI1367">
        <v>3721.8240000000005</v>
      </c>
      <c r="AJ1367">
        <v>87</v>
      </c>
      <c r="AK1367">
        <v>3395.0660000000003</v>
      </c>
      <c r="AL1367">
        <v>51</v>
      </c>
      <c r="AM1367">
        <v>0</v>
      </c>
      <c r="AN1367">
        <v>0</v>
      </c>
      <c r="AO1367" s="30">
        <v>2373.6607372500007</v>
      </c>
      <c r="AP1367" s="30">
        <v>7116.8900000000012</v>
      </c>
      <c r="AQ1367" s="30">
        <v>138</v>
      </c>
      <c r="AR1367">
        <v>12684.951322125</v>
      </c>
      <c r="AS1367" s="20">
        <v>38032.984999999993</v>
      </c>
      <c r="AT1367">
        <v>2094</v>
      </c>
      <c r="AU1367">
        <v>12</v>
      </c>
      <c r="AV1367" t="s">
        <v>1510</v>
      </c>
    </row>
    <row r="1368" spans="1:48" hidden="1" x14ac:dyDescent="0.25">
      <c r="A1368" t="s">
        <v>656</v>
      </c>
      <c r="B1368" t="s">
        <v>81</v>
      </c>
      <c r="C1368" s="19" t="s">
        <v>81</v>
      </c>
      <c r="D1368" s="19" t="s">
        <v>657</v>
      </c>
      <c r="E1368" s="21" t="s">
        <v>658</v>
      </c>
      <c r="F1368" s="23">
        <v>2008</v>
      </c>
      <c r="G1368" s="19" t="s">
        <v>563</v>
      </c>
      <c r="H1368" s="23">
        <v>221</v>
      </c>
      <c r="I1368" s="19">
        <v>331510</v>
      </c>
      <c r="J1368" s="24" t="s">
        <v>50</v>
      </c>
      <c r="K1368" s="19" t="s">
        <v>458</v>
      </c>
      <c r="L1368" s="20" t="b">
        <v>1</v>
      </c>
      <c r="M1368" s="20" t="s">
        <v>1119</v>
      </c>
      <c r="N1368" s="19">
        <v>169</v>
      </c>
      <c r="O1368" s="19" t="s">
        <v>375</v>
      </c>
      <c r="P1368" s="20">
        <v>66.838333300000002</v>
      </c>
      <c r="Q1368" s="20">
        <v>-161.03277779999999</v>
      </c>
      <c r="R1368" s="19"/>
      <c r="S1368" s="19" t="s">
        <v>21</v>
      </c>
      <c r="T1368" s="38">
        <v>0.57380833333333325</v>
      </c>
      <c r="U1368" s="38">
        <v>0.16114166666666666</v>
      </c>
      <c r="V1368" s="25">
        <v>544.43049428333325</v>
      </c>
      <c r="W1368" s="25">
        <v>948.80199999999991</v>
      </c>
      <c r="X1368" s="25">
        <v>178</v>
      </c>
      <c r="Y1368" s="25">
        <v>202.60368918333327</v>
      </c>
      <c r="Z1368" s="25">
        <v>353.08599999999996</v>
      </c>
      <c r="AA1368" s="25">
        <v>12</v>
      </c>
      <c r="AB1368" s="25"/>
      <c r="AC1368" s="25"/>
      <c r="AD1368" s="25"/>
      <c r="AE1368" s="25"/>
      <c r="AF1368" s="25"/>
      <c r="AG1368" s="25"/>
      <c r="AH1368" s="25"/>
      <c r="AI1368" s="25">
        <v>350.52700000000004</v>
      </c>
      <c r="AJ1368" s="25">
        <v>9</v>
      </c>
      <c r="AK1368" s="25">
        <v>201.048</v>
      </c>
      <c r="AL1368" s="25">
        <v>8</v>
      </c>
      <c r="AM1368" s="25">
        <v>0</v>
      </c>
      <c r="AN1368" s="25">
        <v>0</v>
      </c>
      <c r="AO1368" s="30">
        <v>316.49833145833333</v>
      </c>
      <c r="AP1368" s="30">
        <v>551.57500000000005</v>
      </c>
      <c r="AQ1368" s="30">
        <v>17</v>
      </c>
      <c r="AR1368" s="25">
        <v>1063.5325149249998</v>
      </c>
      <c r="AS1368" s="20">
        <v>1853.4629999999997</v>
      </c>
      <c r="AT1368" s="25">
        <v>199</v>
      </c>
      <c r="AU1368">
        <v>12</v>
      </c>
      <c r="AV1368" t="s">
        <v>1510</v>
      </c>
    </row>
    <row r="1369" spans="1:48" hidden="1" x14ac:dyDescent="0.25">
      <c r="A1369" t="s">
        <v>417</v>
      </c>
      <c r="B1369" t="s">
        <v>1151</v>
      </c>
      <c r="C1369" t="s">
        <v>418</v>
      </c>
      <c r="D1369" t="s">
        <v>419</v>
      </c>
      <c r="E1369" s="31" t="s">
        <v>420</v>
      </c>
      <c r="F1369">
        <v>2008</v>
      </c>
      <c r="G1369" t="s">
        <v>380</v>
      </c>
      <c r="H1369">
        <v>219</v>
      </c>
      <c r="I1369">
        <v>331180</v>
      </c>
      <c r="J1369" t="s">
        <v>30</v>
      </c>
      <c r="K1369" s="26" t="s">
        <v>374</v>
      </c>
      <c r="L1369" t="b">
        <v>1</v>
      </c>
      <c r="M1369" s="20" t="s">
        <v>1116</v>
      </c>
      <c r="N1369" s="26">
        <v>2</v>
      </c>
      <c r="O1369" t="s">
        <v>375</v>
      </c>
      <c r="P1369">
        <v>62.961666700000002</v>
      </c>
      <c r="Q1369">
        <v>-141.93722220000001</v>
      </c>
      <c r="S1369" t="s">
        <v>21</v>
      </c>
      <c r="T1369" s="40">
        <v>0.63191666666666657</v>
      </c>
      <c r="U1369" s="40">
        <v>0.23738333333333331</v>
      </c>
      <c r="V1369">
        <v>218.48708324999996</v>
      </c>
      <c r="W1369">
        <v>345.75299999999999</v>
      </c>
      <c r="X1369">
        <v>95</v>
      </c>
      <c r="Y1369">
        <v>430.61139758333326</v>
      </c>
      <c r="Z1369">
        <v>681.43700000000001</v>
      </c>
      <c r="AA1369">
        <v>35</v>
      </c>
      <c r="AI1369">
        <v>81.813999999999993</v>
      </c>
      <c r="AJ1369">
        <v>5</v>
      </c>
      <c r="AK1369">
        <v>212.67599999999999</v>
      </c>
      <c r="AL1369">
        <v>7</v>
      </c>
      <c r="AM1369">
        <v>0</v>
      </c>
      <c r="AN1369">
        <v>0</v>
      </c>
      <c r="AO1369" s="30">
        <v>186.09313916666665</v>
      </c>
      <c r="AP1369" s="30">
        <v>294.49</v>
      </c>
      <c r="AQ1369" s="30">
        <v>12</v>
      </c>
      <c r="AR1369">
        <v>835.19161999999983</v>
      </c>
      <c r="AS1369" s="20">
        <v>1321.68</v>
      </c>
      <c r="AT1369">
        <v>138</v>
      </c>
      <c r="AU1369">
        <v>12</v>
      </c>
      <c r="AV1369" t="s">
        <v>1510</v>
      </c>
    </row>
    <row r="1370" spans="1:48" hidden="1" x14ac:dyDescent="0.25">
      <c r="A1370" t="s">
        <v>954</v>
      </c>
      <c r="B1370" t="s">
        <v>23</v>
      </c>
      <c r="C1370" s="19" t="s">
        <v>23</v>
      </c>
      <c r="D1370" s="19" t="s">
        <v>956</v>
      </c>
      <c r="E1370" s="21" t="s">
        <v>957</v>
      </c>
      <c r="F1370" s="23">
        <v>2008</v>
      </c>
      <c r="G1370" s="19" t="s">
        <v>955</v>
      </c>
      <c r="H1370" s="23">
        <v>192</v>
      </c>
      <c r="I1370" s="19">
        <v>331020</v>
      </c>
      <c r="J1370" s="20" t="s">
        <v>22</v>
      </c>
      <c r="K1370" s="19" t="s">
        <v>458</v>
      </c>
      <c r="L1370" s="20" t="b">
        <v>1</v>
      </c>
      <c r="M1370" s="20" t="s">
        <v>1116</v>
      </c>
      <c r="N1370" s="19">
        <v>412</v>
      </c>
      <c r="O1370" s="19" t="s">
        <v>375</v>
      </c>
      <c r="P1370" s="20">
        <v>60.909444399999998</v>
      </c>
      <c r="Q1370" s="20">
        <v>-161.4313889</v>
      </c>
      <c r="R1370" s="19"/>
      <c r="S1370" s="19" t="s">
        <v>21</v>
      </c>
      <c r="T1370" s="38">
        <v>0.57083333333333319</v>
      </c>
      <c r="U1370" s="38">
        <v>0.20418333333333336</v>
      </c>
      <c r="V1370" s="25">
        <v>334.95015833333326</v>
      </c>
      <c r="W1370" s="25">
        <v>586.774</v>
      </c>
      <c r="X1370" s="25">
        <v>158</v>
      </c>
      <c r="Y1370" s="25">
        <v>134.77374999999995</v>
      </c>
      <c r="Z1370" s="25">
        <v>236.09999999999997</v>
      </c>
      <c r="AA1370" s="25">
        <v>25</v>
      </c>
      <c r="AB1370" s="25"/>
      <c r="AC1370" s="25"/>
      <c r="AD1370" s="25"/>
      <c r="AE1370" s="25"/>
      <c r="AF1370" s="25"/>
      <c r="AG1370" s="25"/>
      <c r="AH1370" s="25"/>
      <c r="AI1370" s="25">
        <v>207.416</v>
      </c>
      <c r="AJ1370" s="25">
        <v>14</v>
      </c>
      <c r="AK1370" s="25">
        <v>623.66600000000005</v>
      </c>
      <c r="AL1370" s="25">
        <v>25</v>
      </c>
      <c r="AM1370" s="25">
        <v>13.218999999999999</v>
      </c>
      <c r="AN1370" s="25">
        <v>3</v>
      </c>
      <c r="AO1370" s="30">
        <v>474.40930833333329</v>
      </c>
      <c r="AP1370" s="30">
        <v>831.08200000000011</v>
      </c>
      <c r="AQ1370" s="30">
        <v>39</v>
      </c>
      <c r="AR1370" s="25">
        <v>944.13321666666661</v>
      </c>
      <c r="AS1370" s="20">
        <v>1667.1749999999997</v>
      </c>
      <c r="AT1370" s="25">
        <v>223</v>
      </c>
      <c r="AU1370">
        <v>12</v>
      </c>
      <c r="AV1370" t="s">
        <v>1510</v>
      </c>
    </row>
    <row r="1371" spans="1:48" hidden="1" x14ac:dyDescent="0.25">
      <c r="A1371" t="s">
        <v>768</v>
      </c>
      <c r="B1371" t="s">
        <v>239</v>
      </c>
      <c r="C1371" s="19" t="s">
        <v>239</v>
      </c>
      <c r="D1371" t="s">
        <v>769</v>
      </c>
      <c r="E1371" t="s">
        <v>770</v>
      </c>
      <c r="F1371" s="23">
        <v>2008</v>
      </c>
      <c r="G1371" s="19" t="s">
        <v>759</v>
      </c>
      <c r="H1371" s="23">
        <v>26616</v>
      </c>
      <c r="I1371" s="19">
        <v>332380</v>
      </c>
      <c r="J1371" t="s">
        <v>235</v>
      </c>
      <c r="K1371" s="19" t="s">
        <v>458</v>
      </c>
      <c r="L1371" s="20" t="b">
        <v>1</v>
      </c>
      <c r="M1371" s="20" t="s">
        <v>1118</v>
      </c>
      <c r="N1371" s="19">
        <v>254</v>
      </c>
      <c r="O1371" s="19" t="s">
        <v>375</v>
      </c>
      <c r="P1371" s="20">
        <v>70.217500000000001</v>
      </c>
      <c r="Q1371" s="20">
        <v>-150.97638889999999</v>
      </c>
      <c r="R1371" s="19"/>
      <c r="S1371" s="19" t="s">
        <v>21</v>
      </c>
      <c r="T1371" s="38">
        <v>0.15</v>
      </c>
      <c r="U1371" s="38">
        <v>0.1283</v>
      </c>
      <c r="V1371" s="25">
        <v>30.316500000000001</v>
      </c>
      <c r="W1371" s="25">
        <v>202.11</v>
      </c>
      <c r="X1371" s="25">
        <v>104</v>
      </c>
      <c r="Y1371" s="25">
        <v>133.84304999999998</v>
      </c>
      <c r="Z1371" s="25">
        <v>892.28699999999992</v>
      </c>
      <c r="AA1371" s="25">
        <v>44</v>
      </c>
      <c r="AB1371" s="25"/>
      <c r="AC1371" s="25"/>
      <c r="AD1371" s="25"/>
      <c r="AE1371" s="25"/>
      <c r="AF1371" s="25"/>
      <c r="AG1371" s="25"/>
      <c r="AH1371" s="25"/>
      <c r="AI1371" s="25">
        <v>32.988</v>
      </c>
      <c r="AJ1371" s="25">
        <v>4</v>
      </c>
      <c r="AK1371" s="25">
        <v>7.9740000000000002</v>
      </c>
      <c r="AL1371" s="25">
        <v>2</v>
      </c>
      <c r="AM1371" s="25">
        <v>66.498000000000005</v>
      </c>
      <c r="AN1371" s="25">
        <v>22</v>
      </c>
      <c r="AO1371" s="30">
        <v>6.1443000000000003</v>
      </c>
      <c r="AP1371" s="30">
        <v>40.962000000000003</v>
      </c>
      <c r="AQ1371" s="30">
        <v>6</v>
      </c>
      <c r="AR1371" s="25">
        <v>170.30384999999995</v>
      </c>
      <c r="AS1371" s="20">
        <v>1201.857</v>
      </c>
      <c r="AT1371" s="25">
        <v>174</v>
      </c>
      <c r="AU1371">
        <v>12</v>
      </c>
      <c r="AV1371" t="s">
        <v>1510</v>
      </c>
    </row>
    <row r="1372" spans="1:48" hidden="1" x14ac:dyDescent="0.25">
      <c r="A1372" t="s">
        <v>659</v>
      </c>
      <c r="B1372" t="s">
        <v>82</v>
      </c>
      <c r="C1372" t="s">
        <v>82</v>
      </c>
      <c r="D1372" t="s">
        <v>660</v>
      </c>
      <c r="E1372" s="31" t="s">
        <v>661</v>
      </c>
      <c r="F1372">
        <v>2008</v>
      </c>
      <c r="G1372" t="s">
        <v>563</v>
      </c>
      <c r="H1372">
        <v>221</v>
      </c>
      <c r="I1372">
        <v>331520</v>
      </c>
      <c r="J1372" t="s">
        <v>50</v>
      </c>
      <c r="K1372" s="26" t="s">
        <v>458</v>
      </c>
      <c r="L1372" t="b">
        <v>1</v>
      </c>
      <c r="M1372" s="20" t="s">
        <v>1119</v>
      </c>
      <c r="N1372" s="26">
        <v>169</v>
      </c>
      <c r="O1372" t="s">
        <v>375</v>
      </c>
      <c r="P1372">
        <v>64.7194444</v>
      </c>
      <c r="Q1372">
        <v>-158.1030556</v>
      </c>
      <c r="S1372" t="s">
        <v>21</v>
      </c>
      <c r="T1372" s="40">
        <v>0.56371666666666664</v>
      </c>
      <c r="U1372" s="40">
        <v>0.16499999999999998</v>
      </c>
      <c r="V1372">
        <v>257.35526098333332</v>
      </c>
      <c r="W1372">
        <v>456.53300000000002</v>
      </c>
      <c r="X1372">
        <v>124</v>
      </c>
      <c r="Y1372">
        <v>95.330125499999966</v>
      </c>
      <c r="Z1372">
        <v>169.10999999999996</v>
      </c>
      <c r="AA1372">
        <v>14</v>
      </c>
      <c r="AI1372">
        <v>234.39000000000001</v>
      </c>
      <c r="AJ1372">
        <v>18</v>
      </c>
      <c r="AK1372">
        <v>117.996</v>
      </c>
      <c r="AL1372">
        <v>8</v>
      </c>
      <c r="AM1372">
        <v>0</v>
      </c>
      <c r="AN1372">
        <v>0</v>
      </c>
      <c r="AO1372" s="30">
        <v>198.64586130000001</v>
      </c>
      <c r="AP1372" s="30">
        <v>352.38600000000002</v>
      </c>
      <c r="AQ1372" s="30">
        <v>26</v>
      </c>
      <c r="AR1372">
        <v>551.33124778333331</v>
      </c>
      <c r="AS1372" s="20">
        <v>978.02900000000011</v>
      </c>
      <c r="AT1372">
        <v>153</v>
      </c>
      <c r="AU1372">
        <v>12</v>
      </c>
      <c r="AV1372" t="s">
        <v>1510</v>
      </c>
    </row>
    <row r="1373" spans="1:48" hidden="1" x14ac:dyDescent="0.25">
      <c r="A1373" t="s">
        <v>942</v>
      </c>
      <c r="B1373" t="s">
        <v>244</v>
      </c>
      <c r="C1373" s="19" t="s">
        <v>244</v>
      </c>
      <c r="D1373" t="s">
        <v>944</v>
      </c>
      <c r="E1373" s="21" t="s">
        <v>945</v>
      </c>
      <c r="F1373" s="23">
        <v>2008</v>
      </c>
      <c r="G1373" s="19" t="s">
        <v>943</v>
      </c>
      <c r="H1373" s="23" t="s">
        <v>582</v>
      </c>
      <c r="I1373" s="19">
        <v>332420</v>
      </c>
      <c r="J1373" t="s">
        <v>243</v>
      </c>
      <c r="K1373" s="19" t="s">
        <v>458</v>
      </c>
      <c r="L1373" s="20" t="b">
        <v>1</v>
      </c>
      <c r="M1373" s="20" t="s">
        <v>1118</v>
      </c>
      <c r="N1373" s="19">
        <v>408</v>
      </c>
      <c r="O1373" s="19" t="s">
        <v>375</v>
      </c>
      <c r="P1373" s="20">
        <v>62.533611100000002</v>
      </c>
      <c r="Q1373" s="20">
        <v>-164.84111110000001</v>
      </c>
      <c r="R1373" s="19"/>
      <c r="S1373" s="19" t="s">
        <v>21</v>
      </c>
      <c r="T1373" s="38">
        <v>0.46750000000000008</v>
      </c>
      <c r="U1373" s="38">
        <v>0.18692500000000001</v>
      </c>
      <c r="V1373" s="25">
        <v>83.325330000000008</v>
      </c>
      <c r="W1373" s="25">
        <v>178.23599999999999</v>
      </c>
      <c r="X1373" s="25">
        <v>44</v>
      </c>
      <c r="Y1373" s="25">
        <v>211.12487000000002</v>
      </c>
      <c r="Z1373" s="25">
        <v>451.60399999999993</v>
      </c>
      <c r="AA1373" s="25">
        <v>7</v>
      </c>
      <c r="AB1373" s="25"/>
      <c r="AC1373" s="25"/>
      <c r="AD1373" s="25"/>
      <c r="AE1373" s="25"/>
      <c r="AF1373" s="25"/>
      <c r="AG1373" s="25"/>
      <c r="AH1373" s="25"/>
      <c r="AI1373" s="25">
        <v>205.30499999999998</v>
      </c>
      <c r="AJ1373" s="25">
        <v>6</v>
      </c>
      <c r="AK1373" s="25">
        <v>59.551000000000009</v>
      </c>
      <c r="AL1373" s="25">
        <v>4</v>
      </c>
      <c r="AM1373" s="25">
        <v>4.4550000000000001</v>
      </c>
      <c r="AN1373" s="25">
        <v>4</v>
      </c>
      <c r="AO1373" s="30">
        <v>123.82018000000002</v>
      </c>
      <c r="AP1373" s="30">
        <v>264.85599999999999</v>
      </c>
      <c r="AQ1373" s="30">
        <v>10</v>
      </c>
      <c r="AR1373" s="25">
        <v>418.27038000000005</v>
      </c>
      <c r="AS1373" s="20">
        <v>899.15100000000007</v>
      </c>
      <c r="AT1373" s="25">
        <v>63</v>
      </c>
      <c r="AU1373">
        <v>6</v>
      </c>
      <c r="AV1373" t="s">
        <v>1510</v>
      </c>
    </row>
    <row r="1374" spans="1:48" hidden="1" x14ac:dyDescent="0.25">
      <c r="A1374" t="s">
        <v>613</v>
      </c>
      <c r="B1374" t="s">
        <v>83</v>
      </c>
      <c r="C1374" s="19" t="s">
        <v>83</v>
      </c>
      <c r="D1374" t="s">
        <v>614</v>
      </c>
      <c r="E1374" t="s">
        <v>615</v>
      </c>
      <c r="F1374" s="23">
        <v>2008</v>
      </c>
      <c r="G1374" s="19" t="s">
        <v>563</v>
      </c>
      <c r="H1374" s="23">
        <v>221</v>
      </c>
      <c r="I1374" s="19">
        <v>331530</v>
      </c>
      <c r="J1374" t="s">
        <v>50</v>
      </c>
      <c r="K1374" s="19" t="s">
        <v>458</v>
      </c>
      <c r="L1374" s="20" t="b">
        <v>1</v>
      </c>
      <c r="M1374" s="20" t="s">
        <v>1119</v>
      </c>
      <c r="N1374" s="19">
        <v>169</v>
      </c>
      <c r="O1374" s="19" t="s">
        <v>375</v>
      </c>
      <c r="P1374" s="20">
        <v>60.896944400000002</v>
      </c>
      <c r="Q1374" s="20">
        <v>-162.4594444</v>
      </c>
      <c r="R1374" s="19"/>
      <c r="S1374" s="19" t="s">
        <v>21</v>
      </c>
      <c r="T1374" s="38">
        <v>0.44281666666666669</v>
      </c>
      <c r="U1374" s="38">
        <v>0.15068333333333336</v>
      </c>
      <c r="V1374" s="25">
        <v>269.17363871666669</v>
      </c>
      <c r="W1374" s="25">
        <v>607.86699999999996</v>
      </c>
      <c r="X1374" s="25">
        <v>129</v>
      </c>
      <c r="Y1374" s="25">
        <v>166.44238613333337</v>
      </c>
      <c r="Z1374" s="25">
        <v>375.87200000000007</v>
      </c>
      <c r="AA1374" s="25">
        <v>22</v>
      </c>
      <c r="AB1374" s="25"/>
      <c r="AC1374" s="25"/>
      <c r="AD1374" s="25"/>
      <c r="AE1374" s="25"/>
      <c r="AF1374" s="25"/>
      <c r="AG1374" s="25"/>
      <c r="AH1374" s="25"/>
      <c r="AI1374" s="25">
        <v>76.384000000000015</v>
      </c>
      <c r="AJ1374" s="25">
        <v>13</v>
      </c>
      <c r="AK1374" s="25">
        <v>144.643</v>
      </c>
      <c r="AL1374" s="25">
        <v>3</v>
      </c>
      <c r="AM1374" s="25">
        <v>0</v>
      </c>
      <c r="AN1374" s="25">
        <v>0</v>
      </c>
      <c r="AO1374" s="30">
        <v>97.874439383333339</v>
      </c>
      <c r="AP1374" s="30">
        <v>221.02700000000002</v>
      </c>
      <c r="AQ1374" s="30">
        <v>16</v>
      </c>
      <c r="AR1374" s="25">
        <v>533.49046423333334</v>
      </c>
      <c r="AS1374" s="20">
        <v>1204.7660000000001</v>
      </c>
      <c r="AT1374" s="25">
        <v>162</v>
      </c>
      <c r="AU1374">
        <v>12</v>
      </c>
      <c r="AV1374" t="s">
        <v>1510</v>
      </c>
    </row>
    <row r="1375" spans="1:48" hidden="1" x14ac:dyDescent="0.25">
      <c r="A1375" t="s">
        <v>664</v>
      </c>
      <c r="B1375" t="s">
        <v>84</v>
      </c>
      <c r="C1375" s="19" t="s">
        <v>84</v>
      </c>
      <c r="D1375" t="s">
        <v>665</v>
      </c>
      <c r="E1375" s="21" t="s">
        <v>666</v>
      </c>
      <c r="F1375" s="23">
        <v>2008</v>
      </c>
      <c r="G1375" s="19" t="s">
        <v>563</v>
      </c>
      <c r="H1375" s="23">
        <v>221</v>
      </c>
      <c r="I1375" s="19">
        <v>331540</v>
      </c>
      <c r="J1375" t="s">
        <v>50</v>
      </c>
      <c r="K1375" s="19" t="s">
        <v>458</v>
      </c>
      <c r="L1375" s="20" t="b">
        <v>1</v>
      </c>
      <c r="M1375" s="20" t="s">
        <v>1119</v>
      </c>
      <c r="N1375" s="19">
        <v>169</v>
      </c>
      <c r="O1375" s="19" t="s">
        <v>375</v>
      </c>
      <c r="P1375" s="20">
        <v>57.2027778</v>
      </c>
      <c r="Q1375" s="20">
        <v>-153.3038889</v>
      </c>
      <c r="R1375" s="19"/>
      <c r="S1375" s="19" t="s">
        <v>21</v>
      </c>
      <c r="T1375" s="38">
        <v>0.50628333333333331</v>
      </c>
      <c r="U1375" s="38">
        <v>0.15483333333333335</v>
      </c>
      <c r="V1375" s="25">
        <v>175.30313558333333</v>
      </c>
      <c r="W1375" s="25">
        <v>346.255</v>
      </c>
      <c r="X1375" s="25">
        <v>106</v>
      </c>
      <c r="Y1375" s="25">
        <v>67.377198566666678</v>
      </c>
      <c r="Z1375" s="25">
        <v>133.08200000000002</v>
      </c>
      <c r="AA1375" s="25">
        <v>14</v>
      </c>
      <c r="AB1375" s="25"/>
      <c r="AC1375" s="25"/>
      <c r="AD1375" s="25"/>
      <c r="AE1375" s="25"/>
      <c r="AF1375" s="25"/>
      <c r="AG1375" s="25"/>
      <c r="AH1375" s="25"/>
      <c r="AI1375" s="25">
        <v>123.15599999999999</v>
      </c>
      <c r="AJ1375" s="25">
        <v>14</v>
      </c>
      <c r="AK1375" s="25">
        <v>39.707999999999998</v>
      </c>
      <c r="AL1375" s="25">
        <v>4</v>
      </c>
      <c r="AM1375" s="25">
        <v>0</v>
      </c>
      <c r="AN1375" s="25">
        <v>0</v>
      </c>
      <c r="AO1375" s="30">
        <v>82.45532879999999</v>
      </c>
      <c r="AP1375" s="30">
        <v>162.86399999999998</v>
      </c>
      <c r="AQ1375" s="30">
        <v>18</v>
      </c>
      <c r="AR1375" s="25">
        <v>325.13566294999998</v>
      </c>
      <c r="AS1375" s="20">
        <v>642.20100000000014</v>
      </c>
      <c r="AT1375" s="25">
        <v>134</v>
      </c>
      <c r="AU1375">
        <v>12</v>
      </c>
      <c r="AV1375" t="s">
        <v>1510</v>
      </c>
    </row>
    <row r="1376" spans="1:48" hidden="1" x14ac:dyDescent="0.25">
      <c r="A1376" t="s">
        <v>883</v>
      </c>
      <c r="B1376" t="s">
        <v>248</v>
      </c>
      <c r="C1376" t="s">
        <v>248</v>
      </c>
      <c r="D1376" t="s">
        <v>885</v>
      </c>
      <c r="E1376" s="31" t="s">
        <v>886</v>
      </c>
      <c r="F1376">
        <v>2008</v>
      </c>
      <c r="G1376" t="s">
        <v>884</v>
      </c>
      <c r="H1376">
        <v>14234</v>
      </c>
      <c r="I1376">
        <v>332440</v>
      </c>
      <c r="J1376" t="s">
        <v>247</v>
      </c>
      <c r="K1376" s="26" t="s">
        <v>458</v>
      </c>
      <c r="L1376" t="b">
        <v>1</v>
      </c>
      <c r="M1376" s="20" t="s">
        <v>1118</v>
      </c>
      <c r="N1376" s="26">
        <v>357</v>
      </c>
      <c r="O1376" t="s">
        <v>375</v>
      </c>
      <c r="P1376">
        <v>57.923611100000002</v>
      </c>
      <c r="Q1376">
        <v>-152.50222220000001</v>
      </c>
      <c r="S1376" t="s">
        <v>21</v>
      </c>
      <c r="T1376" s="40">
        <v>0.36840833333333328</v>
      </c>
      <c r="U1376" s="40">
        <v>0.1716833333333333</v>
      </c>
      <c r="V1376">
        <v>96.742554699999985</v>
      </c>
      <c r="W1376">
        <v>262.596</v>
      </c>
      <c r="X1376">
        <v>76</v>
      </c>
      <c r="Y1376">
        <v>71.824151849999993</v>
      </c>
      <c r="Z1376">
        <v>194.958</v>
      </c>
      <c r="AA1376">
        <v>9</v>
      </c>
      <c r="AI1376">
        <v>85.52600000000001</v>
      </c>
      <c r="AJ1376">
        <v>6</v>
      </c>
      <c r="AK1376">
        <v>3.1390000000000002</v>
      </c>
      <c r="AL1376">
        <v>1</v>
      </c>
      <c r="AM1376">
        <v>6.0279999999999987</v>
      </c>
      <c r="AN1376">
        <v>2</v>
      </c>
      <c r="AO1376" s="30">
        <v>32.664924874999997</v>
      </c>
      <c r="AP1376" s="30">
        <v>88.665000000000006</v>
      </c>
      <c r="AQ1376" s="30">
        <v>7</v>
      </c>
      <c r="AR1376">
        <v>201.23163142499999</v>
      </c>
      <c r="AS1376" s="20">
        <v>552.24699999999996</v>
      </c>
      <c r="AT1376">
        <v>91</v>
      </c>
      <c r="AU1376">
        <v>12</v>
      </c>
      <c r="AV1376" t="s">
        <v>1510</v>
      </c>
    </row>
    <row r="1377" spans="1:48" hidden="1" x14ac:dyDescent="0.25">
      <c r="A1377" t="s">
        <v>1027</v>
      </c>
      <c r="B1377" t="s">
        <v>250</v>
      </c>
      <c r="C1377" t="s">
        <v>250</v>
      </c>
      <c r="D1377" t="s">
        <v>1029</v>
      </c>
      <c r="E1377" s="31" t="s">
        <v>1030</v>
      </c>
      <c r="F1377">
        <v>2008</v>
      </c>
      <c r="G1377" t="s">
        <v>1028</v>
      </c>
      <c r="H1377">
        <v>14633</v>
      </c>
      <c r="I1377">
        <v>332450</v>
      </c>
      <c r="J1377" t="s">
        <v>249</v>
      </c>
      <c r="K1377" s="26" t="s">
        <v>458</v>
      </c>
      <c r="L1377" t="b">
        <v>1</v>
      </c>
      <c r="M1377" s="20" t="s">
        <v>1116</v>
      </c>
      <c r="N1377" s="26">
        <v>662</v>
      </c>
      <c r="O1377" t="s">
        <v>375</v>
      </c>
      <c r="P1377">
        <v>59.787222200000002</v>
      </c>
      <c r="Q1377">
        <v>-154.10611109999999</v>
      </c>
      <c r="S1377" t="s">
        <v>21</v>
      </c>
      <c r="T1377" s="40">
        <v>0.67749999999999988</v>
      </c>
      <c r="U1377" s="40">
        <v>0.22712500000000002</v>
      </c>
      <c r="V1377">
        <v>47.521204999999988</v>
      </c>
      <c r="W1377">
        <v>70.141999999999996</v>
      </c>
      <c r="X1377">
        <v>24</v>
      </c>
      <c r="Y1377">
        <v>82.562859999999986</v>
      </c>
      <c r="Z1377">
        <v>121.864</v>
      </c>
      <c r="AA1377">
        <v>8</v>
      </c>
      <c r="AI1377">
        <v>27.145999999999997</v>
      </c>
      <c r="AJ1377">
        <v>6</v>
      </c>
      <c r="AK1377">
        <v>12.120999999999999</v>
      </c>
      <c r="AL1377">
        <v>1</v>
      </c>
      <c r="AM1377">
        <v>0</v>
      </c>
      <c r="AN1377">
        <v>0</v>
      </c>
      <c r="AO1377" s="30">
        <v>26.603392499999991</v>
      </c>
      <c r="AP1377" s="30">
        <v>39.266999999999996</v>
      </c>
      <c r="AQ1377" s="30">
        <v>7</v>
      </c>
      <c r="AR1377">
        <v>156.68745749999997</v>
      </c>
      <c r="AS1377" s="20">
        <v>231.273</v>
      </c>
      <c r="AT1377">
        <v>37</v>
      </c>
      <c r="AU1377">
        <v>12</v>
      </c>
      <c r="AV1377" t="s">
        <v>1510</v>
      </c>
    </row>
    <row r="1378" spans="1:48" hidden="1" x14ac:dyDescent="0.25">
      <c r="A1378" t="s">
        <v>967</v>
      </c>
      <c r="B1378" t="s">
        <v>256</v>
      </c>
      <c r="C1378" t="s">
        <v>256</v>
      </c>
      <c r="D1378" t="s">
        <v>969</v>
      </c>
      <c r="E1378" s="31" t="s">
        <v>970</v>
      </c>
      <c r="F1378">
        <v>2008</v>
      </c>
      <c r="G1378" t="s">
        <v>968</v>
      </c>
      <c r="H1378" t="s">
        <v>582</v>
      </c>
      <c r="I1378">
        <v>332480</v>
      </c>
      <c r="J1378" t="s">
        <v>255</v>
      </c>
      <c r="K1378" s="26" t="s">
        <v>458</v>
      </c>
      <c r="L1378" t="b">
        <v>1</v>
      </c>
      <c r="M1378" s="20" t="s">
        <v>1118</v>
      </c>
      <c r="N1378" s="26">
        <v>425</v>
      </c>
      <c r="O1378" t="s">
        <v>375</v>
      </c>
      <c r="P1378">
        <v>57.564166700000001</v>
      </c>
      <c r="Q1378">
        <v>-157.5791667</v>
      </c>
      <c r="S1378" t="s">
        <v>21</v>
      </c>
      <c r="T1378" s="40">
        <v>0.5</v>
      </c>
      <c r="U1378" s="40">
        <v>0.15990000000000004</v>
      </c>
      <c r="V1378">
        <v>78.243499999999997</v>
      </c>
      <c r="W1378">
        <v>156.48699999999999</v>
      </c>
      <c r="X1378">
        <v>48</v>
      </c>
      <c r="Y1378">
        <v>53.899000000000008</v>
      </c>
      <c r="Z1378">
        <v>107.79800000000002</v>
      </c>
      <c r="AA1378">
        <v>13</v>
      </c>
      <c r="AI1378">
        <v>67.337000000000003</v>
      </c>
      <c r="AJ1378">
        <v>11</v>
      </c>
      <c r="AK1378">
        <v>41.050000000000004</v>
      </c>
      <c r="AL1378">
        <v>4</v>
      </c>
      <c r="AM1378">
        <v>0</v>
      </c>
      <c r="AN1378">
        <v>0</v>
      </c>
      <c r="AO1378" s="30">
        <v>54.1935</v>
      </c>
      <c r="AP1378" s="30">
        <v>108.387</v>
      </c>
      <c r="AQ1378" s="30">
        <v>15</v>
      </c>
      <c r="AR1378">
        <v>186.33600000000001</v>
      </c>
      <c r="AS1378" s="20">
        <v>372.67200000000003</v>
      </c>
      <c r="AT1378">
        <v>75</v>
      </c>
      <c r="AU1378">
        <v>12</v>
      </c>
      <c r="AV1378" t="s">
        <v>1510</v>
      </c>
    </row>
    <row r="1379" spans="1:48" hidden="1" x14ac:dyDescent="0.25">
      <c r="A1379" t="s">
        <v>1007</v>
      </c>
      <c r="B1379" t="s">
        <v>25</v>
      </c>
      <c r="C1379" t="s">
        <v>25</v>
      </c>
      <c r="D1379" t="s">
        <v>1009</v>
      </c>
      <c r="E1379" s="31" t="s">
        <v>1010</v>
      </c>
      <c r="F1379">
        <v>2008</v>
      </c>
      <c r="G1379" t="s">
        <v>1008</v>
      </c>
      <c r="H1379" t="s">
        <v>582</v>
      </c>
      <c r="I1379">
        <v>331030</v>
      </c>
      <c r="J1379" t="s">
        <v>24</v>
      </c>
      <c r="K1379" s="26" t="s">
        <v>458</v>
      </c>
      <c r="L1379" t="b">
        <v>1</v>
      </c>
      <c r="M1379" s="20" t="s">
        <v>1118</v>
      </c>
      <c r="N1379" s="26">
        <v>635</v>
      </c>
      <c r="O1379" t="s">
        <v>375</v>
      </c>
      <c r="P1379">
        <v>60.912222200000002</v>
      </c>
      <c r="Q1379">
        <v>-161.2138889</v>
      </c>
      <c r="S1379" t="s">
        <v>21</v>
      </c>
      <c r="T1379" s="40">
        <v>0.58499999999999996</v>
      </c>
      <c r="U1379" s="40">
        <v>0.3237666666666667</v>
      </c>
      <c r="V1379">
        <v>147.62241</v>
      </c>
      <c r="W1379">
        <v>252.346</v>
      </c>
      <c r="X1379">
        <v>85</v>
      </c>
      <c r="Y1379">
        <v>294.62179499999996</v>
      </c>
      <c r="Z1379">
        <v>503.62699999999995</v>
      </c>
      <c r="AA1379">
        <v>23</v>
      </c>
      <c r="AI1379">
        <v>151.59099999999998</v>
      </c>
      <c r="AJ1379">
        <v>9</v>
      </c>
      <c r="AK1379">
        <v>9.9210000000000012</v>
      </c>
      <c r="AL1379">
        <v>4</v>
      </c>
      <c r="AM1379">
        <v>108.048</v>
      </c>
      <c r="AN1379">
        <v>0</v>
      </c>
      <c r="AO1379" s="30">
        <v>94.484519999999975</v>
      </c>
      <c r="AP1379" s="30">
        <v>161.51199999999997</v>
      </c>
      <c r="AQ1379" s="30">
        <v>13</v>
      </c>
      <c r="AR1379">
        <v>536.72872499999994</v>
      </c>
      <c r="AS1379" s="20">
        <v>1025.5330000000001</v>
      </c>
      <c r="AT1379">
        <v>118</v>
      </c>
      <c r="AU1379">
        <v>12</v>
      </c>
      <c r="AV1379" t="s">
        <v>1510</v>
      </c>
    </row>
    <row r="1380" spans="1:48" hidden="1" x14ac:dyDescent="0.25">
      <c r="A1380" t="s">
        <v>667</v>
      </c>
      <c r="B1380" t="s">
        <v>85</v>
      </c>
      <c r="C1380" t="s">
        <v>85</v>
      </c>
      <c r="D1380" t="s">
        <v>668</v>
      </c>
      <c r="E1380" s="31" t="s">
        <v>669</v>
      </c>
      <c r="F1380">
        <v>2008</v>
      </c>
      <c r="G1380" t="s">
        <v>563</v>
      </c>
      <c r="H1380">
        <v>221</v>
      </c>
      <c r="I1380">
        <v>331550</v>
      </c>
      <c r="J1380" t="s">
        <v>50</v>
      </c>
      <c r="K1380" s="26" t="s">
        <v>458</v>
      </c>
      <c r="L1380" t="b">
        <v>1</v>
      </c>
      <c r="M1380" s="20" t="s">
        <v>1119</v>
      </c>
      <c r="N1380" s="26">
        <v>169</v>
      </c>
      <c r="O1380" t="s">
        <v>375</v>
      </c>
      <c r="P1380">
        <v>61.938888900000002</v>
      </c>
      <c r="Q1380">
        <v>-162.875</v>
      </c>
      <c r="S1380" t="s">
        <v>21</v>
      </c>
      <c r="T1380" s="40">
        <v>0.52651666666666663</v>
      </c>
      <c r="U1380" s="40">
        <v>0.15499166666666667</v>
      </c>
      <c r="V1380">
        <v>386.09098605000003</v>
      </c>
      <c r="W1380">
        <v>733.29300000000012</v>
      </c>
      <c r="X1380">
        <v>146</v>
      </c>
      <c r="Y1380">
        <v>231.01445266666667</v>
      </c>
      <c r="Z1380">
        <v>438.76000000000005</v>
      </c>
      <c r="AA1380">
        <v>14</v>
      </c>
      <c r="AI1380">
        <v>203.422</v>
      </c>
      <c r="AJ1380">
        <v>12</v>
      </c>
      <c r="AK1380">
        <v>261.78100000000001</v>
      </c>
      <c r="AL1380">
        <v>6</v>
      </c>
      <c r="AM1380">
        <v>0</v>
      </c>
      <c r="AN1380">
        <v>0</v>
      </c>
      <c r="AO1380" s="30">
        <v>244.93713288333331</v>
      </c>
      <c r="AP1380" s="30">
        <v>465.20299999999997</v>
      </c>
      <c r="AQ1380" s="30">
        <v>18</v>
      </c>
      <c r="AR1380">
        <v>862.04257159999997</v>
      </c>
      <c r="AS1380" s="20">
        <v>1637.2560000000001</v>
      </c>
      <c r="AT1380">
        <v>169</v>
      </c>
      <c r="AU1380">
        <v>12</v>
      </c>
      <c r="AV1380" t="s">
        <v>1510</v>
      </c>
    </row>
    <row r="1381" spans="1:48" hidden="1" x14ac:dyDescent="0.25">
      <c r="A1381" t="s">
        <v>676</v>
      </c>
      <c r="B1381" t="s">
        <v>86</v>
      </c>
      <c r="C1381" t="s">
        <v>86</v>
      </c>
      <c r="D1381" t="s">
        <v>677</v>
      </c>
      <c r="E1381" s="31" t="s">
        <v>678</v>
      </c>
      <c r="F1381">
        <v>2008</v>
      </c>
      <c r="G1381" t="s">
        <v>563</v>
      </c>
      <c r="H1381">
        <v>221</v>
      </c>
      <c r="I1381">
        <v>331560</v>
      </c>
      <c r="J1381" t="s">
        <v>50</v>
      </c>
      <c r="K1381" s="26" t="s">
        <v>458</v>
      </c>
      <c r="L1381" t="b">
        <v>1</v>
      </c>
      <c r="M1381" s="20" t="s">
        <v>1119</v>
      </c>
      <c r="N1381" s="26">
        <v>169</v>
      </c>
      <c r="O1381" t="s">
        <v>375</v>
      </c>
      <c r="P1381">
        <v>62.032777799999998</v>
      </c>
      <c r="Q1381">
        <v>-163.28777779999999</v>
      </c>
      <c r="S1381" t="s">
        <v>21</v>
      </c>
      <c r="T1381" s="40">
        <v>0.50747500000000012</v>
      </c>
      <c r="U1381" s="40">
        <v>0.15617499999999998</v>
      </c>
      <c r="V1381">
        <v>59.775480250000008</v>
      </c>
      <c r="W1381">
        <v>117.78999999999999</v>
      </c>
      <c r="X1381">
        <v>34</v>
      </c>
      <c r="Y1381">
        <v>41.574381899999999</v>
      </c>
      <c r="Z1381">
        <v>81.923999999999978</v>
      </c>
      <c r="AA1381">
        <v>4</v>
      </c>
      <c r="AI1381">
        <v>47.038999999999994</v>
      </c>
      <c r="AJ1381">
        <v>4</v>
      </c>
      <c r="AK1381">
        <v>139.73699999999997</v>
      </c>
      <c r="AL1381">
        <v>1</v>
      </c>
      <c r="AM1381">
        <v>0</v>
      </c>
      <c r="AN1381">
        <v>0</v>
      </c>
      <c r="AO1381" s="30">
        <v>94.784150600000004</v>
      </c>
      <c r="AP1381" s="30">
        <v>186.77599999999995</v>
      </c>
      <c r="AQ1381" s="30">
        <v>5</v>
      </c>
      <c r="AR1381">
        <v>196.13401275000001</v>
      </c>
      <c r="AS1381" s="20">
        <v>386.49</v>
      </c>
      <c r="AT1381">
        <v>41</v>
      </c>
      <c r="AU1381">
        <v>12</v>
      </c>
      <c r="AV1381" t="s">
        <v>1510</v>
      </c>
    </row>
    <row r="1382" spans="1:48" hidden="1" x14ac:dyDescent="0.25">
      <c r="A1382" t="s">
        <v>1091</v>
      </c>
      <c r="B1382" t="s">
        <v>1094</v>
      </c>
      <c r="C1382" t="s">
        <v>1094</v>
      </c>
      <c r="D1382" t="s">
        <v>1095</v>
      </c>
      <c r="E1382" s="31" t="s">
        <v>1096</v>
      </c>
      <c r="F1382">
        <v>2008</v>
      </c>
      <c r="G1382" t="s">
        <v>1109</v>
      </c>
      <c r="H1382" t="s">
        <v>582</v>
      </c>
      <c r="I1382">
        <v>332490</v>
      </c>
      <c r="J1382" t="s">
        <v>1110</v>
      </c>
      <c r="K1382" s="26" t="s">
        <v>366</v>
      </c>
      <c r="L1382" t="b">
        <v>0</v>
      </c>
      <c r="M1382" s="20" t="s">
        <v>366</v>
      </c>
      <c r="O1382" t="s">
        <v>489</v>
      </c>
      <c r="P1382">
        <v>59.013055600000001</v>
      </c>
      <c r="Q1382">
        <v>-161.81638889999999</v>
      </c>
      <c r="S1382" t="s">
        <v>21</v>
      </c>
      <c r="T1382" s="40">
        <v>0.5</v>
      </c>
      <c r="U1382" s="40">
        <v>0.12850000000000003</v>
      </c>
      <c r="V1382">
        <v>26.651499999999999</v>
      </c>
      <c r="W1382">
        <v>53.302999999999997</v>
      </c>
      <c r="X1382">
        <v>27</v>
      </c>
      <c r="Y1382">
        <v>14.06</v>
      </c>
      <c r="Z1382">
        <v>28.12</v>
      </c>
      <c r="AA1382">
        <v>6</v>
      </c>
      <c r="AI1382">
        <v>12.369000000000002</v>
      </c>
      <c r="AJ1382">
        <v>4</v>
      </c>
      <c r="AK1382">
        <v>57.338999999999999</v>
      </c>
      <c r="AL1382">
        <v>5</v>
      </c>
      <c r="AM1382">
        <v>2.028</v>
      </c>
      <c r="AN1382">
        <v>4</v>
      </c>
      <c r="AO1382" s="30">
        <v>34.853999999999999</v>
      </c>
      <c r="AP1382" s="30">
        <v>69.707999999999998</v>
      </c>
      <c r="AQ1382" s="30">
        <v>9</v>
      </c>
      <c r="AR1382">
        <v>75.5655</v>
      </c>
      <c r="AS1382" s="20">
        <v>153.15899999999999</v>
      </c>
      <c r="AT1382">
        <v>46</v>
      </c>
      <c r="AU1382">
        <v>12</v>
      </c>
      <c r="AV1382" t="s">
        <v>1510</v>
      </c>
    </row>
    <row r="1383" spans="1:48" hidden="1" x14ac:dyDescent="0.25">
      <c r="A1383" t="s">
        <v>771</v>
      </c>
      <c r="B1383" t="s">
        <v>240</v>
      </c>
      <c r="C1383" t="s">
        <v>240</v>
      </c>
      <c r="D1383" t="s">
        <v>772</v>
      </c>
      <c r="E1383" s="31" t="s">
        <v>773</v>
      </c>
      <c r="F1383">
        <v>2008</v>
      </c>
      <c r="G1383" t="s">
        <v>759</v>
      </c>
      <c r="H1383">
        <v>26616</v>
      </c>
      <c r="I1383">
        <v>332390</v>
      </c>
      <c r="J1383" t="s">
        <v>235</v>
      </c>
      <c r="K1383" s="26" t="s">
        <v>458</v>
      </c>
      <c r="L1383" t="b">
        <v>1</v>
      </c>
      <c r="M1383" s="20" t="s">
        <v>1118</v>
      </c>
      <c r="N1383" s="26">
        <v>254</v>
      </c>
      <c r="O1383" t="s">
        <v>375</v>
      </c>
      <c r="P1383">
        <v>68.348611099999999</v>
      </c>
      <c r="Q1383">
        <v>-166.73472219999999</v>
      </c>
      <c r="S1383" t="s">
        <v>21</v>
      </c>
      <c r="T1383" s="40">
        <v>0.15</v>
      </c>
      <c r="U1383" s="40">
        <v>0.1283</v>
      </c>
      <c r="V1383">
        <v>98.172899999999998</v>
      </c>
      <c r="W1383">
        <v>654.48599999999999</v>
      </c>
      <c r="X1383">
        <v>163</v>
      </c>
      <c r="Y1383">
        <v>237.48359999999997</v>
      </c>
      <c r="Z1383">
        <v>1583.2239999999999</v>
      </c>
      <c r="AA1383">
        <v>58</v>
      </c>
      <c r="AI1383">
        <v>12.896000000000001</v>
      </c>
      <c r="AJ1383">
        <v>2</v>
      </c>
      <c r="AK1383">
        <v>16.675000000000001</v>
      </c>
      <c r="AL1383">
        <v>6</v>
      </c>
      <c r="AM1383">
        <v>186.89599999999999</v>
      </c>
      <c r="AN1383">
        <v>38</v>
      </c>
      <c r="AO1383" s="30">
        <v>4.4356499999999999</v>
      </c>
      <c r="AP1383" s="30">
        <v>29.571000000000002</v>
      </c>
      <c r="AQ1383" s="30">
        <v>8</v>
      </c>
      <c r="AR1383">
        <v>340.09214999999995</v>
      </c>
      <c r="AS1383" s="20">
        <v>2454.1769999999997</v>
      </c>
      <c r="AT1383">
        <v>266</v>
      </c>
      <c r="AU1383">
        <v>12</v>
      </c>
      <c r="AV1383" t="s">
        <v>1510</v>
      </c>
    </row>
    <row r="1384" spans="1:48" hidden="1" x14ac:dyDescent="0.25">
      <c r="A1384" t="s">
        <v>774</v>
      </c>
      <c r="B1384" t="s">
        <v>241</v>
      </c>
      <c r="C1384" t="s">
        <v>241</v>
      </c>
      <c r="D1384" t="s">
        <v>775</v>
      </c>
      <c r="E1384" s="31" t="s">
        <v>776</v>
      </c>
      <c r="F1384">
        <v>2008</v>
      </c>
      <c r="G1384" t="s">
        <v>759</v>
      </c>
      <c r="H1384">
        <v>26616</v>
      </c>
      <c r="I1384">
        <v>332400</v>
      </c>
      <c r="J1384" t="s">
        <v>235</v>
      </c>
      <c r="K1384" s="26" t="s">
        <v>458</v>
      </c>
      <c r="L1384" t="b">
        <v>1</v>
      </c>
      <c r="M1384" s="20" t="s">
        <v>1118</v>
      </c>
      <c r="N1384" s="26">
        <v>254</v>
      </c>
      <c r="O1384" t="s">
        <v>375</v>
      </c>
      <c r="P1384">
        <v>69.743857000000006</v>
      </c>
      <c r="Q1384">
        <v>-163.008442</v>
      </c>
      <c r="S1384" t="s">
        <v>21</v>
      </c>
      <c r="T1384" s="40">
        <v>0.15</v>
      </c>
      <c r="U1384" s="40">
        <v>0.1283</v>
      </c>
      <c r="V1384">
        <v>30.636449999999996</v>
      </c>
      <c r="W1384">
        <v>204.24299999999999</v>
      </c>
      <c r="X1384">
        <v>64</v>
      </c>
      <c r="Y1384">
        <v>116.87789999999998</v>
      </c>
      <c r="Z1384">
        <v>779.18599999999992</v>
      </c>
      <c r="AA1384">
        <v>35</v>
      </c>
      <c r="AI1384">
        <v>16.43</v>
      </c>
      <c r="AJ1384">
        <v>1</v>
      </c>
      <c r="AK1384">
        <v>35.778999999999996</v>
      </c>
      <c r="AL1384">
        <v>3</v>
      </c>
      <c r="AM1384">
        <v>145.59899999999999</v>
      </c>
      <c r="AN1384">
        <v>7</v>
      </c>
      <c r="AO1384" s="30">
        <v>7.8313499999999987</v>
      </c>
      <c r="AP1384" s="30">
        <v>52.208999999999996</v>
      </c>
      <c r="AQ1384" s="30">
        <v>4</v>
      </c>
      <c r="AR1384">
        <v>155.34569999999997</v>
      </c>
      <c r="AS1384" s="20">
        <v>1181.2369999999999</v>
      </c>
      <c r="AT1384">
        <v>108</v>
      </c>
      <c r="AU1384">
        <v>12</v>
      </c>
      <c r="AV1384" t="s">
        <v>1510</v>
      </c>
    </row>
    <row r="1385" spans="1:48" hidden="1" x14ac:dyDescent="0.25">
      <c r="A1385" t="s">
        <v>987</v>
      </c>
      <c r="B1385" t="s">
        <v>275</v>
      </c>
      <c r="C1385" t="s">
        <v>275</v>
      </c>
      <c r="D1385" t="s">
        <v>989</v>
      </c>
      <c r="E1385" s="31" t="s">
        <v>990</v>
      </c>
      <c r="F1385">
        <v>2008</v>
      </c>
      <c r="G1385" t="s">
        <v>988</v>
      </c>
      <c r="H1385" t="s">
        <v>582</v>
      </c>
      <c r="I1385">
        <v>332590</v>
      </c>
      <c r="J1385" t="s">
        <v>274</v>
      </c>
      <c r="K1385" s="26" t="s">
        <v>458</v>
      </c>
      <c r="L1385" t="b">
        <v>1</v>
      </c>
      <c r="M1385" s="20" t="s">
        <v>1118</v>
      </c>
      <c r="N1385" s="26">
        <v>447</v>
      </c>
      <c r="O1385" t="s">
        <v>375</v>
      </c>
      <c r="P1385">
        <v>60.202500000000001</v>
      </c>
      <c r="Q1385">
        <v>-154.31277779999999</v>
      </c>
      <c r="S1385" t="s">
        <v>21</v>
      </c>
      <c r="T1385" s="40">
        <v>0.67994166666666678</v>
      </c>
      <c r="U1385" s="40">
        <v>0.26106666666666661</v>
      </c>
      <c r="V1385">
        <v>154.71392683333335</v>
      </c>
      <c r="W1385">
        <v>227.54</v>
      </c>
      <c r="X1385">
        <v>57</v>
      </c>
      <c r="Y1385">
        <v>162.89702479166669</v>
      </c>
      <c r="Z1385">
        <v>239.57500000000002</v>
      </c>
      <c r="AA1385">
        <v>41</v>
      </c>
      <c r="AI1385">
        <v>0</v>
      </c>
      <c r="AJ1385">
        <v>0</v>
      </c>
      <c r="AK1385">
        <v>80.905999999999992</v>
      </c>
      <c r="AL1385">
        <v>18</v>
      </c>
      <c r="AM1385">
        <v>0</v>
      </c>
      <c r="AN1385">
        <v>0</v>
      </c>
      <c r="AO1385" s="30">
        <v>55.011360483333334</v>
      </c>
      <c r="AP1385" s="30">
        <v>80.905999999999992</v>
      </c>
      <c r="AQ1385" s="30">
        <v>18</v>
      </c>
      <c r="AR1385">
        <v>372.6223121083334</v>
      </c>
      <c r="AS1385" s="20">
        <v>548.02099999999996</v>
      </c>
      <c r="AT1385">
        <v>112</v>
      </c>
      <c r="AU1385">
        <v>12</v>
      </c>
      <c r="AV1385" t="s">
        <v>1510</v>
      </c>
    </row>
    <row r="1386" spans="1:48" hidden="1" x14ac:dyDescent="0.25">
      <c r="A1386" t="s">
        <v>670</v>
      </c>
      <c r="B1386" t="s">
        <v>87</v>
      </c>
      <c r="C1386" t="s">
        <v>87</v>
      </c>
      <c r="D1386" t="s">
        <v>671</v>
      </c>
      <c r="E1386" s="31" t="s">
        <v>672</v>
      </c>
      <c r="F1386">
        <v>2008</v>
      </c>
      <c r="G1386" t="s">
        <v>563</v>
      </c>
      <c r="H1386">
        <v>221</v>
      </c>
      <c r="I1386">
        <v>331570</v>
      </c>
      <c r="J1386" t="s">
        <v>50</v>
      </c>
      <c r="K1386" s="26" t="s">
        <v>458</v>
      </c>
      <c r="L1386" t="b">
        <v>1</v>
      </c>
      <c r="M1386" s="20" t="s">
        <v>1119</v>
      </c>
      <c r="N1386" s="26">
        <v>169</v>
      </c>
      <c r="O1386" t="s">
        <v>375</v>
      </c>
      <c r="P1386">
        <v>59.748888899999997</v>
      </c>
      <c r="Q1386">
        <v>-161.9158333</v>
      </c>
      <c r="S1386" t="s">
        <v>21</v>
      </c>
      <c r="T1386" s="40">
        <v>0.53464999999999996</v>
      </c>
      <c r="U1386" s="40">
        <v>0.15537500000000001</v>
      </c>
      <c r="V1386">
        <v>376.20272994999993</v>
      </c>
      <c r="W1386">
        <v>703.64299999999992</v>
      </c>
      <c r="X1386">
        <v>178</v>
      </c>
      <c r="Y1386">
        <v>419.93656529999993</v>
      </c>
      <c r="Z1386">
        <v>785.44199999999989</v>
      </c>
      <c r="AA1386">
        <v>22</v>
      </c>
      <c r="AI1386">
        <v>282.53199999999998</v>
      </c>
      <c r="AJ1386">
        <v>14</v>
      </c>
      <c r="AK1386">
        <v>106.408</v>
      </c>
      <c r="AL1386">
        <v>5</v>
      </c>
      <c r="AM1386">
        <v>0</v>
      </c>
      <c r="AN1386">
        <v>0</v>
      </c>
      <c r="AO1386" s="30">
        <v>207.94677099999998</v>
      </c>
      <c r="AP1386" s="30">
        <v>388.94</v>
      </c>
      <c r="AQ1386" s="30">
        <v>19</v>
      </c>
      <c r="AR1386">
        <v>1004.0860662499998</v>
      </c>
      <c r="AS1386" s="20">
        <v>1878.0250000000001</v>
      </c>
      <c r="AT1386">
        <v>207</v>
      </c>
      <c r="AU1386">
        <v>12</v>
      </c>
      <c r="AV1386" t="s">
        <v>1510</v>
      </c>
    </row>
    <row r="1387" spans="1:48" hidden="1" x14ac:dyDescent="0.25">
      <c r="A1387" t="s">
        <v>864</v>
      </c>
      <c r="B1387" t="s">
        <v>214</v>
      </c>
      <c r="C1387" t="s">
        <v>214</v>
      </c>
      <c r="D1387" t="s">
        <v>865</v>
      </c>
      <c r="E1387" s="31" t="s">
        <v>866</v>
      </c>
      <c r="F1387">
        <v>2008</v>
      </c>
      <c r="G1387" t="s">
        <v>858</v>
      </c>
      <c r="H1387">
        <v>12485</v>
      </c>
      <c r="I1387">
        <v>332250</v>
      </c>
      <c r="J1387" t="s">
        <v>211</v>
      </c>
      <c r="K1387" s="26" t="s">
        <v>374</v>
      </c>
      <c r="L1387" t="b">
        <v>1</v>
      </c>
      <c r="M1387" s="20" t="s">
        <v>1119</v>
      </c>
      <c r="N1387" s="26">
        <v>343</v>
      </c>
      <c r="O1387" t="s">
        <v>375</v>
      </c>
      <c r="P1387">
        <v>61.761111100000001</v>
      </c>
      <c r="Q1387">
        <v>-157.3125</v>
      </c>
      <c r="S1387" t="s">
        <v>21</v>
      </c>
      <c r="T1387" s="40">
        <v>0.77490000000000003</v>
      </c>
      <c r="U1387" s="40">
        <v>0.3539916666666667</v>
      </c>
      <c r="V1387">
        <v>38.541976200000001</v>
      </c>
      <c r="W1387">
        <v>49.738</v>
      </c>
      <c r="X1387">
        <v>22</v>
      </c>
      <c r="Y1387">
        <v>53.524667700000009</v>
      </c>
      <c r="Z1387">
        <v>69.073000000000008</v>
      </c>
      <c r="AA1387">
        <v>5</v>
      </c>
      <c r="AI1387">
        <v>1.9530000000000003</v>
      </c>
      <c r="AJ1387">
        <v>2</v>
      </c>
      <c r="AK1387">
        <v>10.388000000000002</v>
      </c>
      <c r="AL1387">
        <v>2</v>
      </c>
      <c r="AM1387">
        <v>0</v>
      </c>
      <c r="AN1387">
        <v>0</v>
      </c>
      <c r="AO1387" s="30">
        <v>9.5630409000000007</v>
      </c>
      <c r="AP1387" s="30">
        <v>12.341000000000001</v>
      </c>
      <c r="AQ1387" s="30">
        <v>4</v>
      </c>
      <c r="AR1387">
        <v>101.62968480000001</v>
      </c>
      <c r="AS1387" s="20">
        <v>131.15199999999999</v>
      </c>
      <c r="AT1387">
        <v>31</v>
      </c>
      <c r="AU1387">
        <v>12</v>
      </c>
      <c r="AV1387" t="s">
        <v>1510</v>
      </c>
    </row>
    <row r="1388" spans="1:48" hidden="1" x14ac:dyDescent="0.25">
      <c r="A1388" t="s">
        <v>813</v>
      </c>
      <c r="B1388" t="s">
        <v>27</v>
      </c>
      <c r="C1388" t="s">
        <v>27</v>
      </c>
      <c r="D1388" t="s">
        <v>815</v>
      </c>
      <c r="E1388" s="31" t="s">
        <v>816</v>
      </c>
      <c r="F1388">
        <v>2008</v>
      </c>
      <c r="G1388" t="s">
        <v>814</v>
      </c>
      <c r="H1388">
        <v>24486</v>
      </c>
      <c r="I1388">
        <v>331040</v>
      </c>
      <c r="J1388" t="s">
        <v>26</v>
      </c>
      <c r="K1388" s="26" t="s">
        <v>458</v>
      </c>
      <c r="L1388" t="b">
        <v>1</v>
      </c>
      <c r="M1388" s="20" t="s">
        <v>1118</v>
      </c>
      <c r="N1388" s="26">
        <v>293</v>
      </c>
      <c r="O1388" t="s">
        <v>375</v>
      </c>
      <c r="P1388">
        <v>54.135555600000004</v>
      </c>
      <c r="Q1388">
        <v>-165.77305559999999</v>
      </c>
      <c r="S1388" t="s">
        <v>21</v>
      </c>
      <c r="T1388" s="40">
        <v>0.32300000000000001</v>
      </c>
      <c r="U1388" s="40">
        <v>0.12850000000000003</v>
      </c>
      <c r="V1388">
        <v>65.774751000000009</v>
      </c>
      <c r="W1388">
        <v>203.637</v>
      </c>
      <c r="X1388">
        <v>41</v>
      </c>
      <c r="Y1388">
        <v>66.308346999999998</v>
      </c>
      <c r="Z1388">
        <v>205.28899999999999</v>
      </c>
      <c r="AA1388">
        <v>17</v>
      </c>
      <c r="AI1388">
        <v>120.79899999999999</v>
      </c>
      <c r="AJ1388">
        <v>12</v>
      </c>
      <c r="AK1388">
        <v>0</v>
      </c>
      <c r="AL1388">
        <v>0</v>
      </c>
      <c r="AM1388">
        <v>0</v>
      </c>
      <c r="AN1388">
        <v>0</v>
      </c>
      <c r="AO1388" s="30">
        <v>39.018076999999998</v>
      </c>
      <c r="AP1388" s="30">
        <v>120.79899999999999</v>
      </c>
      <c r="AQ1388" s="30">
        <v>12</v>
      </c>
      <c r="AR1388">
        <v>171.10117500000001</v>
      </c>
      <c r="AS1388" s="20">
        <v>529.72500000000002</v>
      </c>
      <c r="AT1388">
        <v>70</v>
      </c>
      <c r="AU1388">
        <v>12</v>
      </c>
      <c r="AV1388" t="s">
        <v>1510</v>
      </c>
    </row>
    <row r="1389" spans="1:48" hidden="1" x14ac:dyDescent="0.25">
      <c r="A1389" t="s">
        <v>897</v>
      </c>
      <c r="B1389" t="s">
        <v>262</v>
      </c>
      <c r="C1389" t="s">
        <v>262</v>
      </c>
      <c r="D1389" t="s">
        <v>899</v>
      </c>
      <c r="E1389" s="31" t="s">
        <v>900</v>
      </c>
      <c r="F1389">
        <v>2008</v>
      </c>
      <c r="G1389" t="s">
        <v>898</v>
      </c>
      <c r="H1389" t="s">
        <v>582</v>
      </c>
      <c r="I1389">
        <v>332530</v>
      </c>
      <c r="J1389" t="s">
        <v>261</v>
      </c>
      <c r="K1389" s="26" t="s">
        <v>458</v>
      </c>
      <c r="L1389" t="b">
        <v>1</v>
      </c>
      <c r="M1389" s="20" t="s">
        <v>1118</v>
      </c>
      <c r="N1389" s="26">
        <v>364</v>
      </c>
      <c r="O1389" t="s">
        <v>375</v>
      </c>
      <c r="P1389">
        <v>64.739444399999996</v>
      </c>
      <c r="Q1389">
        <v>-155.4869444</v>
      </c>
      <c r="S1389" t="s">
        <v>21</v>
      </c>
      <c r="T1389" s="40">
        <v>0.95250000000000024</v>
      </c>
      <c r="U1389" s="40">
        <v>0.63567499999999977</v>
      </c>
      <c r="V1389">
        <v>194.93579250000008</v>
      </c>
      <c r="W1389">
        <v>204.65700000000004</v>
      </c>
      <c r="X1389">
        <v>131</v>
      </c>
      <c r="Y1389">
        <v>206.99444250000005</v>
      </c>
      <c r="Z1389">
        <v>217.31700000000001</v>
      </c>
      <c r="AA1389">
        <v>17</v>
      </c>
      <c r="AI1389">
        <v>56.499000000000009</v>
      </c>
      <c r="AJ1389">
        <v>18</v>
      </c>
      <c r="AK1389">
        <v>53.278999999999996</v>
      </c>
      <c r="AL1389">
        <v>4</v>
      </c>
      <c r="AM1389">
        <v>0</v>
      </c>
      <c r="AN1389">
        <v>0</v>
      </c>
      <c r="AO1389" s="30">
        <v>104.56354500000003</v>
      </c>
      <c r="AP1389" s="30">
        <v>109.77800000000001</v>
      </c>
      <c r="AQ1389" s="30">
        <v>22</v>
      </c>
      <c r="AR1389">
        <v>506.49378000000013</v>
      </c>
      <c r="AS1389" s="20">
        <v>531.75199999999995</v>
      </c>
      <c r="AT1389">
        <v>167</v>
      </c>
      <c r="AU1389">
        <v>12</v>
      </c>
      <c r="AV1389" t="s">
        <v>1510</v>
      </c>
    </row>
    <row r="1390" spans="1:48" hidden="1" x14ac:dyDescent="0.25">
      <c r="A1390" t="s">
        <v>673</v>
      </c>
      <c r="B1390" t="s">
        <v>88</v>
      </c>
      <c r="C1390" t="s">
        <v>88</v>
      </c>
      <c r="D1390" t="s">
        <v>674</v>
      </c>
      <c r="E1390" s="31" t="s">
        <v>675</v>
      </c>
      <c r="F1390">
        <v>2008</v>
      </c>
      <c r="G1390" t="s">
        <v>563</v>
      </c>
      <c r="H1390">
        <v>221</v>
      </c>
      <c r="I1390">
        <v>331580</v>
      </c>
      <c r="J1390" t="s">
        <v>50</v>
      </c>
      <c r="K1390" s="26" t="s">
        <v>458</v>
      </c>
      <c r="L1390" t="b">
        <v>1</v>
      </c>
      <c r="M1390" s="20" t="s">
        <v>1119</v>
      </c>
      <c r="N1390" s="26">
        <v>169</v>
      </c>
      <c r="O1390" t="s">
        <v>375</v>
      </c>
      <c r="P1390">
        <v>61.784999999999997</v>
      </c>
      <c r="Q1390">
        <v>-161.32027780000001</v>
      </c>
      <c r="S1390" t="s">
        <v>21</v>
      </c>
      <c r="T1390" s="40">
        <v>0.51595833333333341</v>
      </c>
      <c r="U1390" s="40">
        <v>0.15439999999999995</v>
      </c>
      <c r="V1390">
        <v>182.02287658333339</v>
      </c>
      <c r="W1390">
        <v>352.78600000000006</v>
      </c>
      <c r="X1390">
        <v>74</v>
      </c>
      <c r="Y1390">
        <v>106.98860404166669</v>
      </c>
      <c r="Z1390">
        <v>207.35900000000001</v>
      </c>
      <c r="AA1390">
        <v>9</v>
      </c>
      <c r="AI1390">
        <v>42.946000000000005</v>
      </c>
      <c r="AJ1390">
        <v>7</v>
      </c>
      <c r="AK1390">
        <v>201.48599999999999</v>
      </c>
      <c r="AL1390">
        <v>7</v>
      </c>
      <c r="AM1390">
        <v>0</v>
      </c>
      <c r="AN1390">
        <v>0</v>
      </c>
      <c r="AO1390" s="30">
        <v>126.11672733333334</v>
      </c>
      <c r="AP1390" s="30">
        <v>244.43199999999999</v>
      </c>
      <c r="AQ1390" s="30">
        <v>14</v>
      </c>
      <c r="AR1390">
        <v>415.12820795833341</v>
      </c>
      <c r="AS1390" s="20">
        <v>804.577</v>
      </c>
      <c r="AT1390">
        <v>94</v>
      </c>
      <c r="AU1390">
        <v>12</v>
      </c>
      <c r="AV1390" t="s">
        <v>1510</v>
      </c>
    </row>
    <row r="1391" spans="1:48" hidden="1" x14ac:dyDescent="0.25">
      <c r="A1391" t="s">
        <v>679</v>
      </c>
      <c r="B1391" t="s">
        <v>1163</v>
      </c>
      <c r="C1391" t="s">
        <v>89</v>
      </c>
      <c r="D1391" t="s">
        <v>677</v>
      </c>
      <c r="E1391" s="31" t="s">
        <v>678</v>
      </c>
      <c r="F1391">
        <v>2008</v>
      </c>
      <c r="G1391" t="s">
        <v>563</v>
      </c>
      <c r="H1391">
        <v>221</v>
      </c>
      <c r="I1391">
        <v>331660</v>
      </c>
      <c r="J1391" t="s">
        <v>50</v>
      </c>
      <c r="K1391" s="26" t="s">
        <v>458</v>
      </c>
      <c r="L1391" t="b">
        <v>1</v>
      </c>
      <c r="M1391" s="20" t="s">
        <v>1119</v>
      </c>
      <c r="N1391" s="26">
        <v>169</v>
      </c>
      <c r="O1391" t="s">
        <v>375</v>
      </c>
      <c r="P1391">
        <v>62.0530556</v>
      </c>
      <c r="Q1391">
        <v>-163.1658333</v>
      </c>
      <c r="S1391" t="s">
        <v>21</v>
      </c>
      <c r="T1391" s="40">
        <v>0.50530000000000019</v>
      </c>
      <c r="U1391" s="40">
        <v>0.15399999999999997</v>
      </c>
      <c r="V1391">
        <v>406.66392410000014</v>
      </c>
      <c r="W1391">
        <v>804.79700000000003</v>
      </c>
      <c r="X1391">
        <v>206</v>
      </c>
      <c r="Y1391">
        <v>504.19844600000022</v>
      </c>
      <c r="Z1391">
        <v>997.82</v>
      </c>
      <c r="AA1391">
        <v>38</v>
      </c>
      <c r="AI1391">
        <v>334.089</v>
      </c>
      <c r="AJ1391">
        <v>21</v>
      </c>
      <c r="AK1391">
        <v>407.40800000000002</v>
      </c>
      <c r="AL1391">
        <v>10</v>
      </c>
      <c r="AM1391">
        <v>0</v>
      </c>
      <c r="AN1391">
        <v>0</v>
      </c>
      <c r="AO1391" s="30">
        <v>374.67843410000017</v>
      </c>
      <c r="AP1391" s="30">
        <v>741.49700000000007</v>
      </c>
      <c r="AQ1391" s="30">
        <v>31</v>
      </c>
      <c r="AR1391">
        <v>1285.5408042000004</v>
      </c>
      <c r="AS1391" s="20">
        <v>2544.114</v>
      </c>
      <c r="AT1391">
        <v>261</v>
      </c>
      <c r="AU1391">
        <v>12</v>
      </c>
      <c r="AV1391" t="s">
        <v>1510</v>
      </c>
    </row>
    <row r="1392" spans="1:48" hidden="1" x14ac:dyDescent="0.25">
      <c r="A1392" t="s">
        <v>680</v>
      </c>
      <c r="B1392" t="s">
        <v>90</v>
      </c>
      <c r="C1392" t="s">
        <v>90</v>
      </c>
      <c r="D1392" t="s">
        <v>681</v>
      </c>
      <c r="E1392" s="31" t="s">
        <v>682</v>
      </c>
      <c r="F1392">
        <v>2008</v>
      </c>
      <c r="G1392" t="s">
        <v>563</v>
      </c>
      <c r="H1392">
        <v>221</v>
      </c>
      <c r="I1392">
        <v>331670</v>
      </c>
      <c r="J1392" t="s">
        <v>50</v>
      </c>
      <c r="K1392" s="26" t="s">
        <v>458</v>
      </c>
      <c r="L1392" t="b">
        <v>1</v>
      </c>
      <c r="M1392" s="20" t="s">
        <v>1119</v>
      </c>
      <c r="N1392" s="26">
        <v>169</v>
      </c>
      <c r="O1392" t="s">
        <v>375</v>
      </c>
      <c r="P1392">
        <v>63.478055599999998</v>
      </c>
      <c r="Q1392">
        <v>-162.03916670000001</v>
      </c>
      <c r="S1392" t="s">
        <v>21</v>
      </c>
      <c r="T1392" s="40">
        <v>0.50353333333333328</v>
      </c>
      <c r="U1392" s="40">
        <v>0.15371666666666667</v>
      </c>
      <c r="V1392">
        <v>347.46216959999998</v>
      </c>
      <c r="W1392">
        <v>690.048</v>
      </c>
      <c r="X1392">
        <v>114</v>
      </c>
      <c r="Y1392">
        <v>261.09260753333331</v>
      </c>
      <c r="Z1392">
        <v>518.52099999999996</v>
      </c>
      <c r="AA1392">
        <v>21</v>
      </c>
      <c r="AI1392">
        <v>345.85199999999998</v>
      </c>
      <c r="AJ1392">
        <v>19</v>
      </c>
      <c r="AK1392">
        <v>198.798</v>
      </c>
      <c r="AL1392">
        <v>7</v>
      </c>
      <c r="AM1392">
        <v>0</v>
      </c>
      <c r="AN1392">
        <v>0</v>
      </c>
      <c r="AO1392" s="30">
        <v>274.24942999999996</v>
      </c>
      <c r="AP1392" s="30">
        <v>544.65</v>
      </c>
      <c r="AQ1392" s="30">
        <v>26</v>
      </c>
      <c r="AR1392">
        <v>882.80420713333319</v>
      </c>
      <c r="AS1392" s="20">
        <v>1753.2190000000001</v>
      </c>
      <c r="AT1392">
        <v>145</v>
      </c>
      <c r="AU1392">
        <v>12</v>
      </c>
      <c r="AV1392" t="s">
        <v>1510</v>
      </c>
    </row>
    <row r="1393" spans="1:48" hidden="1" x14ac:dyDescent="0.25">
      <c r="A1393" t="s">
        <v>843</v>
      </c>
      <c r="B1393" t="s">
        <v>266</v>
      </c>
      <c r="C1393" t="s">
        <v>266</v>
      </c>
      <c r="D1393" t="s">
        <v>845</v>
      </c>
      <c r="E1393" s="31" t="s">
        <v>846</v>
      </c>
      <c r="F1393">
        <v>2008</v>
      </c>
      <c r="G1393" t="s">
        <v>844</v>
      </c>
      <c r="H1393">
        <v>17898</v>
      </c>
      <c r="I1393">
        <v>332560</v>
      </c>
      <c r="J1393" t="s">
        <v>265</v>
      </c>
      <c r="K1393" s="26" t="s">
        <v>458</v>
      </c>
      <c r="L1393" t="b">
        <v>1</v>
      </c>
      <c r="M1393" s="20" t="s">
        <v>1118</v>
      </c>
      <c r="N1393" s="26">
        <v>339</v>
      </c>
      <c r="O1393" t="s">
        <v>375</v>
      </c>
      <c r="P1393">
        <v>57.122222200000003</v>
      </c>
      <c r="Q1393">
        <v>-170.27500000000001</v>
      </c>
      <c r="S1393" t="s">
        <v>21</v>
      </c>
      <c r="T1393" s="40">
        <v>0.5541666666666667</v>
      </c>
      <c r="U1393" s="40">
        <v>0.20765000000000003</v>
      </c>
      <c r="V1393">
        <v>445.38485833333328</v>
      </c>
      <c r="W1393">
        <v>803.70199999999988</v>
      </c>
      <c r="X1393">
        <v>154</v>
      </c>
      <c r="Y1393">
        <v>763.23657083333342</v>
      </c>
      <c r="Z1393">
        <v>1377.269</v>
      </c>
      <c r="AA1393">
        <v>33</v>
      </c>
      <c r="AI1393">
        <v>634.92900000000009</v>
      </c>
      <c r="AJ1393">
        <v>31</v>
      </c>
      <c r="AK1393">
        <v>1920.1609999999996</v>
      </c>
      <c r="AL1393">
        <v>17</v>
      </c>
      <c r="AM1393">
        <v>10.662000000000001</v>
      </c>
      <c r="AN1393">
        <v>28</v>
      </c>
      <c r="AO1393" s="30">
        <v>1415.9457083333332</v>
      </c>
      <c r="AP1393" s="30">
        <v>2555.0899999999997</v>
      </c>
      <c r="AQ1393" s="30">
        <v>48</v>
      </c>
      <c r="AR1393">
        <v>2624.5671374999997</v>
      </c>
      <c r="AS1393" s="20">
        <v>4746.722999999999</v>
      </c>
      <c r="AT1393">
        <v>235</v>
      </c>
      <c r="AU1393">
        <v>12</v>
      </c>
      <c r="AV1393" t="s">
        <v>1510</v>
      </c>
    </row>
    <row r="1394" spans="1:48" hidden="1" x14ac:dyDescent="0.25">
      <c r="A1394" t="s">
        <v>737</v>
      </c>
      <c r="B1394" t="s">
        <v>283</v>
      </c>
      <c r="C1394" t="s">
        <v>283</v>
      </c>
      <c r="D1394" t="s">
        <v>740</v>
      </c>
      <c r="E1394" s="31" t="s">
        <v>741</v>
      </c>
      <c r="F1394">
        <v>2008</v>
      </c>
      <c r="G1394" t="s">
        <v>738</v>
      </c>
      <c r="H1394">
        <v>0</v>
      </c>
      <c r="I1394">
        <v>332540</v>
      </c>
      <c r="J1394" t="s">
        <v>739</v>
      </c>
      <c r="K1394" s="26" t="s">
        <v>374</v>
      </c>
      <c r="L1394" t="b">
        <v>1</v>
      </c>
      <c r="M1394" s="20" t="s">
        <v>1116</v>
      </c>
      <c r="N1394" s="26">
        <v>230</v>
      </c>
      <c r="O1394" t="s">
        <v>375</v>
      </c>
      <c r="P1394">
        <v>55.339722199999997</v>
      </c>
      <c r="Q1394">
        <v>-160.49722220000001</v>
      </c>
      <c r="S1394" t="s">
        <v>21</v>
      </c>
      <c r="T1394" s="40">
        <v>0.5694499999999999</v>
      </c>
      <c r="U1394" s="40">
        <v>0.2200333333333333</v>
      </c>
      <c r="V1394">
        <v>886.89901369999984</v>
      </c>
      <c r="W1394">
        <v>1557.4659999999999</v>
      </c>
      <c r="X1394">
        <v>294</v>
      </c>
      <c r="Y1394">
        <v>999.66776664999986</v>
      </c>
      <c r="Z1394">
        <v>1755.4970000000001</v>
      </c>
      <c r="AA1394">
        <v>165</v>
      </c>
      <c r="AI1394">
        <v>442.53000000000003</v>
      </c>
      <c r="AJ1394">
        <v>28</v>
      </c>
      <c r="AK1394">
        <v>281.48099999999999</v>
      </c>
      <c r="AL1394">
        <v>20</v>
      </c>
      <c r="AM1394">
        <v>0</v>
      </c>
      <c r="AN1394">
        <v>0</v>
      </c>
      <c r="AO1394" s="30">
        <v>412.28806394999992</v>
      </c>
      <c r="AP1394" s="30">
        <v>724.01099999999997</v>
      </c>
      <c r="AQ1394" s="30">
        <v>48</v>
      </c>
      <c r="AR1394">
        <v>2298.8548443</v>
      </c>
      <c r="AS1394" s="20">
        <v>4036.9739999999997</v>
      </c>
      <c r="AT1394">
        <v>501</v>
      </c>
      <c r="AU1394">
        <v>12</v>
      </c>
      <c r="AV1394" t="s">
        <v>1510</v>
      </c>
    </row>
    <row r="1395" spans="1:48" hidden="1" x14ac:dyDescent="0.25">
      <c r="A1395" t="s">
        <v>683</v>
      </c>
      <c r="B1395" t="s">
        <v>91</v>
      </c>
      <c r="C1395" t="s">
        <v>91</v>
      </c>
      <c r="D1395" t="s">
        <v>684</v>
      </c>
      <c r="E1395" s="31" t="s">
        <v>685</v>
      </c>
      <c r="F1395">
        <v>2008</v>
      </c>
      <c r="G1395" t="s">
        <v>563</v>
      </c>
      <c r="H1395">
        <v>221</v>
      </c>
      <c r="I1395">
        <v>331590</v>
      </c>
      <c r="J1395" t="s">
        <v>50</v>
      </c>
      <c r="K1395" s="26" t="s">
        <v>458</v>
      </c>
      <c r="L1395" t="b">
        <v>1</v>
      </c>
      <c r="M1395" s="20" t="s">
        <v>1119</v>
      </c>
      <c r="N1395" s="26">
        <v>169</v>
      </c>
      <c r="O1395" t="s">
        <v>375</v>
      </c>
      <c r="P1395">
        <v>63.694166699999997</v>
      </c>
      <c r="Q1395">
        <v>-170.47888889999999</v>
      </c>
      <c r="S1395" t="s">
        <v>21</v>
      </c>
      <c r="T1395" s="40">
        <v>0.52414166666666662</v>
      </c>
      <c r="U1395" s="40">
        <v>0.15505000000000002</v>
      </c>
      <c r="V1395">
        <v>434.4253858666666</v>
      </c>
      <c r="W1395">
        <v>828.83199999999999</v>
      </c>
      <c r="X1395">
        <v>169</v>
      </c>
      <c r="Y1395">
        <v>362.91988313333326</v>
      </c>
      <c r="Z1395">
        <v>692.4079999999999</v>
      </c>
      <c r="AA1395">
        <v>21</v>
      </c>
      <c r="AI1395">
        <v>257.56200000000001</v>
      </c>
      <c r="AJ1395">
        <v>14</v>
      </c>
      <c r="AK1395">
        <v>297.94099999999997</v>
      </c>
      <c r="AL1395">
        <v>15</v>
      </c>
      <c r="AM1395">
        <v>0</v>
      </c>
      <c r="AN1395">
        <v>0</v>
      </c>
      <c r="AO1395" s="30">
        <v>291.16226825833326</v>
      </c>
      <c r="AP1395" s="30">
        <v>555.50299999999993</v>
      </c>
      <c r="AQ1395" s="30">
        <v>29</v>
      </c>
      <c r="AR1395">
        <v>1088.5075372583331</v>
      </c>
      <c r="AS1395" s="20">
        <v>2076.7430000000004</v>
      </c>
      <c r="AT1395">
        <v>211</v>
      </c>
      <c r="AU1395">
        <v>12</v>
      </c>
      <c r="AV1395" t="s">
        <v>1510</v>
      </c>
    </row>
    <row r="1396" spans="1:48" hidden="1" x14ac:dyDescent="0.25">
      <c r="A1396" t="s">
        <v>686</v>
      </c>
      <c r="B1396" t="s">
        <v>92</v>
      </c>
      <c r="C1396" t="s">
        <v>92</v>
      </c>
      <c r="D1396" t="s">
        <v>687</v>
      </c>
      <c r="E1396" s="31" t="s">
        <v>688</v>
      </c>
      <c r="F1396">
        <v>2008</v>
      </c>
      <c r="G1396" t="s">
        <v>563</v>
      </c>
      <c r="H1396">
        <v>221</v>
      </c>
      <c r="I1396">
        <v>331600</v>
      </c>
      <c r="J1396" t="s">
        <v>50</v>
      </c>
      <c r="K1396" s="26" t="s">
        <v>458</v>
      </c>
      <c r="L1396" t="b">
        <v>1</v>
      </c>
      <c r="M1396" s="20" t="s">
        <v>1119</v>
      </c>
      <c r="N1396" s="26">
        <v>169</v>
      </c>
      <c r="O1396" t="s">
        <v>375</v>
      </c>
      <c r="P1396">
        <v>61.8427778</v>
      </c>
      <c r="Q1396">
        <v>-165.5816667</v>
      </c>
      <c r="S1396" t="s">
        <v>21</v>
      </c>
      <c r="T1396" s="40">
        <v>0.55072499999999991</v>
      </c>
      <c r="U1396" s="40">
        <v>0.16190833333333335</v>
      </c>
      <c r="V1396">
        <v>348.30712769999997</v>
      </c>
      <c r="W1396">
        <v>632.452</v>
      </c>
      <c r="X1396">
        <v>127</v>
      </c>
      <c r="Y1396">
        <v>304.24251899999996</v>
      </c>
      <c r="Z1396">
        <v>552.44000000000005</v>
      </c>
      <c r="AA1396">
        <v>17</v>
      </c>
      <c r="AI1396">
        <v>145.68599999999998</v>
      </c>
      <c r="AJ1396">
        <v>9</v>
      </c>
      <c r="AK1396">
        <v>343.02500000000003</v>
      </c>
      <c r="AL1396">
        <v>13</v>
      </c>
      <c r="AM1396">
        <v>0</v>
      </c>
      <c r="AN1396">
        <v>0</v>
      </c>
      <c r="AO1396" s="30">
        <v>269.14536547499995</v>
      </c>
      <c r="AP1396" s="30">
        <v>488.71100000000001</v>
      </c>
      <c r="AQ1396" s="30">
        <v>22</v>
      </c>
      <c r="AR1396">
        <v>921.69501217499987</v>
      </c>
      <c r="AS1396" s="20">
        <v>1673.6029999999998</v>
      </c>
      <c r="AT1396">
        <v>159</v>
      </c>
      <c r="AU1396">
        <v>12</v>
      </c>
      <c r="AV1396" t="s">
        <v>1510</v>
      </c>
    </row>
    <row r="1397" spans="1:48" hidden="1" x14ac:dyDescent="0.25">
      <c r="A1397" t="s">
        <v>689</v>
      </c>
      <c r="B1397" t="s">
        <v>93</v>
      </c>
      <c r="C1397" t="s">
        <v>93</v>
      </c>
      <c r="D1397" t="s">
        <v>690</v>
      </c>
      <c r="E1397" s="31" t="s">
        <v>691</v>
      </c>
      <c r="F1397">
        <v>2008</v>
      </c>
      <c r="G1397" t="s">
        <v>563</v>
      </c>
      <c r="H1397">
        <v>221</v>
      </c>
      <c r="I1397">
        <v>331610</v>
      </c>
      <c r="J1397" t="s">
        <v>50</v>
      </c>
      <c r="K1397" s="26" t="s">
        <v>458</v>
      </c>
      <c r="L1397" t="b">
        <v>1</v>
      </c>
      <c r="M1397" s="20" t="s">
        <v>1119</v>
      </c>
      <c r="N1397" s="26">
        <v>169</v>
      </c>
      <c r="O1397" t="s">
        <v>375</v>
      </c>
      <c r="P1397">
        <v>66.603888900000001</v>
      </c>
      <c r="Q1397">
        <v>-160.00694440000001</v>
      </c>
      <c r="S1397" t="s">
        <v>21</v>
      </c>
      <c r="T1397" s="40">
        <v>0.54271666666666663</v>
      </c>
      <c r="U1397" s="40">
        <v>0.15613333333333335</v>
      </c>
      <c r="V1397">
        <v>566.57991849999996</v>
      </c>
      <c r="W1397">
        <v>1043.97</v>
      </c>
      <c r="X1397">
        <v>210</v>
      </c>
      <c r="Y1397">
        <v>337.17901066666661</v>
      </c>
      <c r="Z1397">
        <v>621.28</v>
      </c>
      <c r="AA1397">
        <v>22</v>
      </c>
      <c r="AI1397">
        <v>1039.855</v>
      </c>
      <c r="AJ1397">
        <v>24</v>
      </c>
      <c r="AK1397">
        <v>322.02</v>
      </c>
      <c r="AL1397">
        <v>10</v>
      </c>
      <c r="AM1397">
        <v>0</v>
      </c>
      <c r="AN1397">
        <v>0</v>
      </c>
      <c r="AO1397" s="30">
        <v>739.11226041666657</v>
      </c>
      <c r="AP1397" s="30">
        <v>1361.875</v>
      </c>
      <c r="AQ1397" s="30">
        <v>34</v>
      </c>
      <c r="AR1397">
        <v>1642.871189583333</v>
      </c>
      <c r="AS1397" s="20">
        <v>3027.125</v>
      </c>
      <c r="AT1397">
        <v>258</v>
      </c>
      <c r="AU1397">
        <v>10</v>
      </c>
      <c r="AV1397" t="s">
        <v>1510</v>
      </c>
    </row>
    <row r="1398" spans="1:48" hidden="1" x14ac:dyDescent="0.25">
      <c r="A1398" t="s">
        <v>562</v>
      </c>
      <c r="B1398" t="s">
        <v>51</v>
      </c>
      <c r="C1398" t="s">
        <v>51</v>
      </c>
      <c r="D1398" t="s">
        <v>564</v>
      </c>
      <c r="E1398" s="31" t="s">
        <v>565</v>
      </c>
      <c r="F1398">
        <v>2008</v>
      </c>
      <c r="G1398" t="s">
        <v>563</v>
      </c>
      <c r="H1398">
        <v>221</v>
      </c>
      <c r="I1398">
        <v>331240</v>
      </c>
      <c r="J1398" t="s">
        <v>50</v>
      </c>
      <c r="K1398" s="26" t="s">
        <v>458</v>
      </c>
      <c r="L1398" t="b">
        <v>1</v>
      </c>
      <c r="M1398" s="20" t="s">
        <v>1119</v>
      </c>
      <c r="N1398" s="26">
        <v>169</v>
      </c>
      <c r="O1398" t="s">
        <v>375</v>
      </c>
      <c r="P1398">
        <v>62.688888900000002</v>
      </c>
      <c r="Q1398">
        <v>-164.6152778</v>
      </c>
      <c r="S1398" t="s">
        <v>21</v>
      </c>
      <c r="T1398" s="40">
        <v>0.52023333333333344</v>
      </c>
      <c r="U1398" s="40">
        <v>0.15013333333333334</v>
      </c>
      <c r="V1398">
        <v>397.00150180000014</v>
      </c>
      <c r="W1398">
        <v>763.12200000000007</v>
      </c>
      <c r="X1398">
        <v>173</v>
      </c>
      <c r="Y1398">
        <v>229.29024050000007</v>
      </c>
      <c r="Z1398">
        <v>440.74500000000006</v>
      </c>
      <c r="AA1398">
        <v>12</v>
      </c>
      <c r="AI1398">
        <v>301.29000000000002</v>
      </c>
      <c r="AJ1398">
        <v>11</v>
      </c>
      <c r="AK1398">
        <v>245.43099999999998</v>
      </c>
      <c r="AL1398">
        <v>7</v>
      </c>
      <c r="AM1398">
        <v>0</v>
      </c>
      <c r="AN1398">
        <v>0</v>
      </c>
      <c r="AO1398" s="30">
        <v>284.42248823333341</v>
      </c>
      <c r="AP1398" s="30">
        <v>546.721</v>
      </c>
      <c r="AQ1398" s="30">
        <v>18</v>
      </c>
      <c r="AR1398">
        <v>910.71423053333365</v>
      </c>
      <c r="AS1398" s="20">
        <v>1750.5880000000002</v>
      </c>
      <c r="AT1398">
        <v>199</v>
      </c>
      <c r="AU1398">
        <v>12</v>
      </c>
      <c r="AV1398" t="s">
        <v>1510</v>
      </c>
    </row>
    <row r="1399" spans="1:48" hidden="1" x14ac:dyDescent="0.25">
      <c r="A1399" t="s">
        <v>692</v>
      </c>
      <c r="B1399" t="s">
        <v>94</v>
      </c>
      <c r="C1399" t="s">
        <v>94</v>
      </c>
      <c r="D1399" t="s">
        <v>693</v>
      </c>
      <c r="E1399" s="31" t="s">
        <v>694</v>
      </c>
      <c r="F1399">
        <v>2008</v>
      </c>
      <c r="G1399" t="s">
        <v>563</v>
      </c>
      <c r="H1399">
        <v>221</v>
      </c>
      <c r="I1399">
        <v>331620</v>
      </c>
      <c r="J1399" t="s">
        <v>50</v>
      </c>
      <c r="K1399" s="26" t="s">
        <v>458</v>
      </c>
      <c r="L1399" t="b">
        <v>1</v>
      </c>
      <c r="M1399" s="20" t="s">
        <v>1119</v>
      </c>
      <c r="N1399" s="26">
        <v>169</v>
      </c>
      <c r="O1399" t="s">
        <v>375</v>
      </c>
      <c r="P1399">
        <v>62.682222199999998</v>
      </c>
      <c r="Q1399">
        <v>-159.56194439999999</v>
      </c>
      <c r="S1399" t="s">
        <v>21</v>
      </c>
      <c r="T1399" s="40">
        <v>0.62075000000000002</v>
      </c>
      <c r="U1399" s="40">
        <v>0.19214999999999996</v>
      </c>
      <c r="V1399">
        <v>77.253579000000002</v>
      </c>
      <c r="W1399">
        <v>124.452</v>
      </c>
      <c r="X1399">
        <v>52</v>
      </c>
      <c r="Y1399">
        <v>63.580318750000011</v>
      </c>
      <c r="Z1399">
        <v>102.42500000000001</v>
      </c>
      <c r="AA1399">
        <v>6</v>
      </c>
      <c r="AI1399">
        <v>60.17</v>
      </c>
      <c r="AJ1399">
        <v>7</v>
      </c>
      <c r="AK1399">
        <v>48.947000000000003</v>
      </c>
      <c r="AL1399">
        <v>4</v>
      </c>
      <c r="AM1399">
        <v>0</v>
      </c>
      <c r="AN1399">
        <v>0</v>
      </c>
      <c r="AO1399" s="30">
        <v>67.734377750000007</v>
      </c>
      <c r="AP1399" s="30">
        <v>109.117</v>
      </c>
      <c r="AQ1399" s="30">
        <v>11</v>
      </c>
      <c r="AR1399">
        <v>208.56827550000003</v>
      </c>
      <c r="AS1399" s="20">
        <v>335.99400000000003</v>
      </c>
      <c r="AT1399">
        <v>65</v>
      </c>
      <c r="AU1399">
        <v>4</v>
      </c>
      <c r="AV1399" t="s">
        <v>1510</v>
      </c>
    </row>
    <row r="1400" spans="1:48" hidden="1" x14ac:dyDescent="0.25">
      <c r="A1400" t="s">
        <v>695</v>
      </c>
      <c r="B1400" t="s">
        <v>95</v>
      </c>
      <c r="C1400" t="s">
        <v>95</v>
      </c>
      <c r="D1400" t="s">
        <v>696</v>
      </c>
      <c r="E1400" s="31" t="s">
        <v>697</v>
      </c>
      <c r="F1400">
        <v>2008</v>
      </c>
      <c r="G1400" t="s">
        <v>563</v>
      </c>
      <c r="H1400">
        <v>221</v>
      </c>
      <c r="I1400">
        <v>331630</v>
      </c>
      <c r="J1400" t="s">
        <v>50</v>
      </c>
      <c r="K1400" s="26" t="s">
        <v>458</v>
      </c>
      <c r="L1400" t="b">
        <v>1</v>
      </c>
      <c r="M1400" s="20" t="s">
        <v>1119</v>
      </c>
      <c r="N1400" s="26">
        <v>169</v>
      </c>
      <c r="O1400" t="s">
        <v>375</v>
      </c>
      <c r="P1400">
        <v>64.333888900000005</v>
      </c>
      <c r="Q1400">
        <v>-161.1538889</v>
      </c>
      <c r="S1400" t="s">
        <v>21</v>
      </c>
      <c r="T1400" s="40">
        <v>0.49963333333333337</v>
      </c>
      <c r="U1400" s="40">
        <v>0.15364166666666665</v>
      </c>
      <c r="V1400">
        <v>195.95219626666668</v>
      </c>
      <c r="W1400">
        <v>392.19200000000001</v>
      </c>
      <c r="X1400">
        <v>72</v>
      </c>
      <c r="Y1400">
        <v>115.13150826666669</v>
      </c>
      <c r="Z1400">
        <v>230.43200000000002</v>
      </c>
      <c r="AA1400">
        <v>11</v>
      </c>
      <c r="AI1400">
        <v>89.268999999999991</v>
      </c>
      <c r="AJ1400">
        <v>6</v>
      </c>
      <c r="AK1400">
        <v>76.61699999999999</v>
      </c>
      <c r="AL1400">
        <v>8</v>
      </c>
      <c r="AM1400">
        <v>0</v>
      </c>
      <c r="AN1400">
        <v>0</v>
      </c>
      <c r="AO1400" s="30">
        <v>82.88217513333332</v>
      </c>
      <c r="AP1400" s="30">
        <v>165.88599999999997</v>
      </c>
      <c r="AQ1400" s="30">
        <v>14</v>
      </c>
      <c r="AR1400">
        <v>393.96587966666664</v>
      </c>
      <c r="AS1400" s="20">
        <v>788.51</v>
      </c>
      <c r="AT1400">
        <v>93</v>
      </c>
      <c r="AU1400">
        <v>3</v>
      </c>
      <c r="AV1400" t="s">
        <v>1510</v>
      </c>
    </row>
    <row r="1401" spans="1:48" hidden="1" x14ac:dyDescent="0.25">
      <c r="A1401" t="s">
        <v>698</v>
      </c>
      <c r="B1401" t="s">
        <v>96</v>
      </c>
      <c r="C1401" t="s">
        <v>96</v>
      </c>
      <c r="D1401" t="s">
        <v>699</v>
      </c>
      <c r="E1401" s="31" t="s">
        <v>700</v>
      </c>
      <c r="F1401">
        <v>2008</v>
      </c>
      <c r="G1401" t="s">
        <v>563</v>
      </c>
      <c r="H1401">
        <v>221</v>
      </c>
      <c r="I1401">
        <v>331640</v>
      </c>
      <c r="J1401" t="s">
        <v>50</v>
      </c>
      <c r="K1401" s="26" t="s">
        <v>458</v>
      </c>
      <c r="L1401" t="b">
        <v>1</v>
      </c>
      <c r="M1401" s="20" t="s">
        <v>1119</v>
      </c>
      <c r="N1401" s="26">
        <v>169</v>
      </c>
      <c r="O1401" t="s">
        <v>375</v>
      </c>
      <c r="P1401">
        <v>66.256666699999997</v>
      </c>
      <c r="Q1401">
        <v>-166.07194440000001</v>
      </c>
      <c r="S1401" t="s">
        <v>21</v>
      </c>
      <c r="T1401" s="40">
        <v>0.47808333333333342</v>
      </c>
      <c r="U1401" s="40">
        <v>0.15256666666666671</v>
      </c>
      <c r="V1401">
        <v>345.4711440833334</v>
      </c>
      <c r="W1401">
        <v>722.61699999999996</v>
      </c>
      <c r="X1401">
        <v>160</v>
      </c>
      <c r="Y1401">
        <v>238.69457816666676</v>
      </c>
      <c r="Z1401">
        <v>499.27400000000011</v>
      </c>
      <c r="AA1401">
        <v>21</v>
      </c>
      <c r="AI1401">
        <v>165.684</v>
      </c>
      <c r="AJ1401">
        <v>10</v>
      </c>
      <c r="AK1401">
        <v>200.20500000000001</v>
      </c>
      <c r="AL1401">
        <v>13</v>
      </c>
      <c r="AM1401">
        <v>0</v>
      </c>
      <c r="AN1401">
        <v>0</v>
      </c>
      <c r="AO1401" s="30">
        <v>174.92543275000003</v>
      </c>
      <c r="AP1401" s="30">
        <v>365.88900000000001</v>
      </c>
      <c r="AQ1401" s="30">
        <v>23</v>
      </c>
      <c r="AR1401">
        <v>759.09115500000019</v>
      </c>
      <c r="AS1401" s="20">
        <v>1587.7800000000002</v>
      </c>
      <c r="AT1401">
        <v>198</v>
      </c>
      <c r="AU1401">
        <v>4</v>
      </c>
      <c r="AV1401" t="s">
        <v>1510</v>
      </c>
    </row>
    <row r="1402" spans="1:48" hidden="1" x14ac:dyDescent="0.25">
      <c r="A1402" t="s">
        <v>701</v>
      </c>
      <c r="B1402" t="s">
        <v>97</v>
      </c>
      <c r="C1402" t="s">
        <v>97</v>
      </c>
      <c r="D1402" t="s">
        <v>702</v>
      </c>
      <c r="E1402" s="31" t="s">
        <v>703</v>
      </c>
      <c r="F1402">
        <v>2008</v>
      </c>
      <c r="G1402" t="s">
        <v>563</v>
      </c>
      <c r="H1402">
        <v>221</v>
      </c>
      <c r="I1402">
        <v>331650</v>
      </c>
      <c r="J1402" t="s">
        <v>50</v>
      </c>
      <c r="K1402" s="26" t="s">
        <v>458</v>
      </c>
      <c r="L1402" t="b">
        <v>1</v>
      </c>
      <c r="M1402" s="20" t="s">
        <v>1119</v>
      </c>
      <c r="N1402" s="26">
        <v>169</v>
      </c>
      <c r="O1402" t="s">
        <v>375</v>
      </c>
      <c r="P1402">
        <v>66.888055600000001</v>
      </c>
      <c r="Q1402">
        <v>-157.13638889999999</v>
      </c>
      <c r="S1402" t="s">
        <v>21</v>
      </c>
      <c r="T1402" s="40">
        <v>0.72077500000000005</v>
      </c>
      <c r="U1402" s="40">
        <v>0.29780000000000006</v>
      </c>
      <c r="V1402">
        <v>262.7138382</v>
      </c>
      <c r="W1402">
        <v>364.488</v>
      </c>
      <c r="X1402">
        <v>63</v>
      </c>
      <c r="Y1402">
        <v>552.95983984999998</v>
      </c>
      <c r="Z1402">
        <v>767.17399999999998</v>
      </c>
      <c r="AA1402">
        <v>12</v>
      </c>
      <c r="AI1402">
        <v>120.05999999999999</v>
      </c>
      <c r="AJ1402">
        <v>8</v>
      </c>
      <c r="AK1402">
        <v>125.64899999999999</v>
      </c>
      <c r="AL1402">
        <v>6</v>
      </c>
      <c r="AM1402">
        <v>0</v>
      </c>
      <c r="AN1402">
        <v>0</v>
      </c>
      <c r="AO1402" s="30">
        <v>177.10090447499999</v>
      </c>
      <c r="AP1402" s="30">
        <v>245.70899999999997</v>
      </c>
      <c r="AQ1402" s="30">
        <v>14</v>
      </c>
      <c r="AR1402">
        <v>992.77458252499991</v>
      </c>
      <c r="AS1402" s="20">
        <v>1377.3710000000001</v>
      </c>
      <c r="AT1402">
        <v>87</v>
      </c>
      <c r="AU1402">
        <v>4</v>
      </c>
      <c r="AV1402" t="s">
        <v>1510</v>
      </c>
    </row>
    <row r="1403" spans="1:48" hidden="1" x14ac:dyDescent="0.25">
      <c r="A1403" t="s">
        <v>398</v>
      </c>
      <c r="B1403" t="s">
        <v>44</v>
      </c>
      <c r="C1403" t="s">
        <v>44</v>
      </c>
      <c r="D1403" t="s">
        <v>399</v>
      </c>
      <c r="E1403" s="31" t="s">
        <v>400</v>
      </c>
      <c r="F1403">
        <v>2008</v>
      </c>
      <c r="G1403" t="s">
        <v>380</v>
      </c>
      <c r="H1403">
        <v>219</v>
      </c>
      <c r="I1403">
        <v>331190</v>
      </c>
      <c r="J1403" t="s">
        <v>30</v>
      </c>
      <c r="K1403" s="26" t="s">
        <v>374</v>
      </c>
      <c r="L1403" t="b">
        <v>1</v>
      </c>
      <c r="M1403" s="20" t="s">
        <v>1116</v>
      </c>
      <c r="N1403" s="26">
        <v>2</v>
      </c>
      <c r="O1403" t="s">
        <v>375</v>
      </c>
      <c r="P1403">
        <v>59.4583333</v>
      </c>
      <c r="Q1403">
        <v>-135.31388889999999</v>
      </c>
      <c r="S1403" t="s">
        <v>21</v>
      </c>
      <c r="T1403" s="40">
        <v>0.2165083333333333</v>
      </c>
      <c r="U1403" s="40">
        <v>0.144625</v>
      </c>
      <c r="V1403">
        <v>660.45087653333337</v>
      </c>
      <c r="W1403">
        <v>3050.4640000000004</v>
      </c>
      <c r="X1403">
        <v>582</v>
      </c>
      <c r="Y1403">
        <v>1596.4406504666665</v>
      </c>
      <c r="Z1403">
        <v>7373.576</v>
      </c>
      <c r="AA1403">
        <v>445</v>
      </c>
      <c r="AI1403">
        <v>1066.5630000000001</v>
      </c>
      <c r="AJ1403">
        <v>41</v>
      </c>
      <c r="AK1403">
        <v>1090.8920000000001</v>
      </c>
      <c r="AL1403">
        <v>44</v>
      </c>
      <c r="AM1403">
        <v>0</v>
      </c>
      <c r="AN1403">
        <v>0</v>
      </c>
      <c r="AO1403" s="30">
        <v>467.1069862916666</v>
      </c>
      <c r="AP1403" s="30">
        <v>2157.4549999999999</v>
      </c>
      <c r="AQ1403" s="30">
        <v>85</v>
      </c>
      <c r="AR1403">
        <v>2723.9985132916668</v>
      </c>
      <c r="AS1403" s="20">
        <v>12581.494999999999</v>
      </c>
      <c r="AT1403">
        <v>1109</v>
      </c>
      <c r="AU1403">
        <v>12</v>
      </c>
      <c r="AV1403" t="s">
        <v>1510</v>
      </c>
    </row>
    <row r="1404" spans="1:48" hidden="1" x14ac:dyDescent="0.25">
      <c r="A1404" t="s">
        <v>432</v>
      </c>
      <c r="B1404" t="s">
        <v>45</v>
      </c>
      <c r="C1404" t="s">
        <v>45</v>
      </c>
      <c r="D1404" t="s">
        <v>433</v>
      </c>
      <c r="E1404" s="31" t="s">
        <v>431</v>
      </c>
      <c r="F1404">
        <v>2008</v>
      </c>
      <c r="G1404" t="s">
        <v>380</v>
      </c>
      <c r="H1404">
        <v>219</v>
      </c>
      <c r="I1404">
        <v>331195</v>
      </c>
      <c r="J1404" t="s">
        <v>30</v>
      </c>
      <c r="K1404" s="26" t="s">
        <v>374</v>
      </c>
      <c r="L1404" t="b">
        <v>1</v>
      </c>
      <c r="M1404" s="20" t="s">
        <v>1116</v>
      </c>
      <c r="N1404" s="26">
        <v>2</v>
      </c>
      <c r="O1404" t="s">
        <v>375</v>
      </c>
      <c r="P1404">
        <v>62.706944399999998</v>
      </c>
      <c r="Q1404">
        <v>-143.96111110000001</v>
      </c>
      <c r="S1404" t="s">
        <v>21</v>
      </c>
      <c r="T1404" s="40">
        <v>0.66645833333333326</v>
      </c>
      <c r="U1404" s="40">
        <v>0.26739999999999997</v>
      </c>
      <c r="V1404">
        <v>130.32992583333333</v>
      </c>
      <c r="W1404">
        <v>195.55600000000001</v>
      </c>
      <c r="X1404">
        <v>72</v>
      </c>
      <c r="Y1404">
        <v>53.936472916666659</v>
      </c>
      <c r="Z1404">
        <v>80.929999999999993</v>
      </c>
      <c r="AA1404">
        <v>10</v>
      </c>
      <c r="AI1404">
        <v>1.607</v>
      </c>
      <c r="AJ1404">
        <v>1</v>
      </c>
      <c r="AK1404">
        <v>131.77700000000002</v>
      </c>
      <c r="AL1404">
        <v>5</v>
      </c>
      <c r="AM1404">
        <v>0</v>
      </c>
      <c r="AN1404">
        <v>0</v>
      </c>
      <c r="AO1404" s="30">
        <v>88.894878333333338</v>
      </c>
      <c r="AP1404" s="30">
        <v>133.38400000000001</v>
      </c>
      <c r="AQ1404" s="30">
        <v>6</v>
      </c>
      <c r="AR1404">
        <v>273.16127708333335</v>
      </c>
      <c r="AS1404" s="20">
        <v>409.86999999999995</v>
      </c>
      <c r="AT1404">
        <v>86</v>
      </c>
      <c r="AU1404">
        <v>12</v>
      </c>
      <c r="AV1404" t="s">
        <v>1510</v>
      </c>
    </row>
    <row r="1405" spans="1:48" hidden="1" x14ac:dyDescent="0.25">
      <c r="A1405" t="s">
        <v>867</v>
      </c>
      <c r="B1405" t="s">
        <v>215</v>
      </c>
      <c r="C1405" t="s">
        <v>215</v>
      </c>
      <c r="D1405" t="s">
        <v>868</v>
      </c>
      <c r="E1405" s="31" t="s">
        <v>869</v>
      </c>
      <c r="F1405">
        <v>2008</v>
      </c>
      <c r="G1405" t="s">
        <v>858</v>
      </c>
      <c r="H1405">
        <v>12485</v>
      </c>
      <c r="I1405">
        <v>332260</v>
      </c>
      <c r="J1405" t="s">
        <v>211</v>
      </c>
      <c r="K1405" s="26" t="s">
        <v>374</v>
      </c>
      <c r="L1405" t="b">
        <v>1</v>
      </c>
      <c r="M1405" s="20" t="s">
        <v>1119</v>
      </c>
      <c r="N1405" s="26">
        <v>343</v>
      </c>
      <c r="O1405" t="s">
        <v>375</v>
      </c>
      <c r="P1405">
        <v>61.702500000000001</v>
      </c>
      <c r="Q1405">
        <v>-157.1697222</v>
      </c>
      <c r="S1405" t="s">
        <v>21</v>
      </c>
      <c r="T1405" s="40">
        <v>0.77490000000000003</v>
      </c>
      <c r="U1405" s="40">
        <v>0.3539916666666667</v>
      </c>
      <c r="V1405">
        <v>78.690320100000008</v>
      </c>
      <c r="W1405">
        <v>101.54900000000001</v>
      </c>
      <c r="X1405">
        <v>48</v>
      </c>
      <c r="Y1405">
        <v>41.8872195</v>
      </c>
      <c r="Z1405">
        <v>54.055</v>
      </c>
      <c r="AA1405">
        <v>9</v>
      </c>
      <c r="AI1405">
        <v>47.216000000000008</v>
      </c>
      <c r="AJ1405">
        <v>3</v>
      </c>
      <c r="AK1405">
        <v>20.592000000000002</v>
      </c>
      <c r="AL1405">
        <v>3</v>
      </c>
      <c r="AM1405">
        <v>0</v>
      </c>
      <c r="AN1405">
        <v>1</v>
      </c>
      <c r="AO1405" s="30">
        <v>52.544419200000007</v>
      </c>
      <c r="AP1405" s="30">
        <v>67.808000000000007</v>
      </c>
      <c r="AQ1405" s="30">
        <v>6</v>
      </c>
      <c r="AR1405">
        <v>173.12195880000002</v>
      </c>
      <c r="AS1405" s="20">
        <v>223.41200000000001</v>
      </c>
      <c r="AT1405">
        <v>62</v>
      </c>
      <c r="AU1405">
        <v>12</v>
      </c>
      <c r="AV1405" t="s">
        <v>1510</v>
      </c>
    </row>
    <row r="1406" spans="1:48" hidden="1" x14ac:dyDescent="0.25">
      <c r="A1406" t="s">
        <v>707</v>
      </c>
      <c r="B1406" t="s">
        <v>98</v>
      </c>
      <c r="C1406" t="s">
        <v>98</v>
      </c>
      <c r="D1406" t="s">
        <v>708</v>
      </c>
      <c r="E1406" s="31" t="s">
        <v>706</v>
      </c>
      <c r="F1406">
        <v>2008</v>
      </c>
      <c r="G1406" t="s">
        <v>563</v>
      </c>
      <c r="H1406">
        <v>221</v>
      </c>
      <c r="I1406">
        <v>331680</v>
      </c>
      <c r="J1406" t="s">
        <v>50</v>
      </c>
      <c r="K1406" s="26" t="s">
        <v>458</v>
      </c>
      <c r="L1406" t="b">
        <v>1</v>
      </c>
      <c r="M1406" s="20" t="s">
        <v>1119</v>
      </c>
      <c r="N1406" s="26">
        <v>169</v>
      </c>
      <c r="O1406" t="s">
        <v>375</v>
      </c>
      <c r="P1406">
        <v>63.522222200000002</v>
      </c>
      <c r="Q1406">
        <v>-162.28805560000001</v>
      </c>
      <c r="S1406" t="s">
        <v>21</v>
      </c>
      <c r="T1406" s="40">
        <v>0.51934166666666659</v>
      </c>
      <c r="U1406" s="40">
        <v>0.15454166666666666</v>
      </c>
      <c r="V1406">
        <v>281.02979805833326</v>
      </c>
      <c r="W1406">
        <v>541.12699999999995</v>
      </c>
      <c r="X1406">
        <v>158</v>
      </c>
      <c r="Y1406">
        <v>239.59100713333328</v>
      </c>
      <c r="Z1406">
        <v>461.33599999999996</v>
      </c>
      <c r="AA1406">
        <v>16</v>
      </c>
      <c r="AI1406">
        <v>162.92499999999998</v>
      </c>
      <c r="AJ1406">
        <v>12</v>
      </c>
      <c r="AK1406">
        <v>177.51499999999999</v>
      </c>
      <c r="AL1406">
        <v>6</v>
      </c>
      <c r="AM1406">
        <v>0</v>
      </c>
      <c r="AN1406">
        <v>0</v>
      </c>
      <c r="AO1406" s="30">
        <v>176.80467699999994</v>
      </c>
      <c r="AP1406" s="30">
        <v>340.43999999999994</v>
      </c>
      <c r="AQ1406" s="30">
        <v>18</v>
      </c>
      <c r="AR1406">
        <v>697.42548219166656</v>
      </c>
      <c r="AS1406" s="20">
        <v>1342.903</v>
      </c>
      <c r="AT1406">
        <v>188</v>
      </c>
      <c r="AU1406">
        <v>3</v>
      </c>
      <c r="AV1406" t="s">
        <v>1510</v>
      </c>
    </row>
    <row r="1407" spans="1:48" hidden="1" x14ac:dyDescent="0.25">
      <c r="A1407" t="s">
        <v>1069</v>
      </c>
      <c r="B1407" t="s">
        <v>1072</v>
      </c>
      <c r="C1407" t="s">
        <v>1072</v>
      </c>
      <c r="D1407" t="s">
        <v>871</v>
      </c>
      <c r="E1407" s="31" t="s">
        <v>872</v>
      </c>
      <c r="F1407">
        <v>2008</v>
      </c>
      <c r="G1407" t="s">
        <v>1070</v>
      </c>
      <c r="H1407" t="s">
        <v>582</v>
      </c>
      <c r="I1407">
        <v>332570</v>
      </c>
      <c r="J1407" t="s">
        <v>1071</v>
      </c>
      <c r="K1407" s="26" t="s">
        <v>458</v>
      </c>
      <c r="L1407" t="b">
        <v>1</v>
      </c>
      <c r="M1407" s="20" t="s">
        <v>1118</v>
      </c>
      <c r="N1407" s="26">
        <v>709</v>
      </c>
      <c r="O1407" t="s">
        <v>375</v>
      </c>
      <c r="P1407">
        <v>66.006388900000005</v>
      </c>
      <c r="Q1407">
        <v>-149.09083330000001</v>
      </c>
      <c r="S1407" t="s">
        <v>21</v>
      </c>
      <c r="T1407" s="40">
        <v>0.89666666666666683</v>
      </c>
      <c r="U1407" s="40">
        <v>0.53536666666666666</v>
      </c>
      <c r="V1407">
        <v>47.990496666666679</v>
      </c>
      <c r="W1407">
        <v>53.521000000000001</v>
      </c>
      <c r="X1407">
        <v>29</v>
      </c>
      <c r="Y1407">
        <v>75.802406666666684</v>
      </c>
      <c r="Z1407">
        <v>84.538000000000011</v>
      </c>
      <c r="AA1407">
        <v>5</v>
      </c>
      <c r="AI1407">
        <v>76.308000000000007</v>
      </c>
      <c r="AJ1407">
        <v>4</v>
      </c>
      <c r="AK1407">
        <v>35.154000000000003</v>
      </c>
      <c r="AL1407">
        <v>5</v>
      </c>
      <c r="AM1407">
        <v>2.7690000000000001</v>
      </c>
      <c r="AN1407">
        <v>3</v>
      </c>
      <c r="AO1407" s="30">
        <v>99.944260000000028</v>
      </c>
      <c r="AP1407" s="30">
        <v>111.46200000000002</v>
      </c>
      <c r="AQ1407" s="30">
        <v>9</v>
      </c>
      <c r="AR1407">
        <v>223.7371633333334</v>
      </c>
      <c r="AS1407" s="20">
        <v>252.29</v>
      </c>
      <c r="AT1407">
        <v>44</v>
      </c>
      <c r="AU1407">
        <v>12</v>
      </c>
      <c r="AV1407" t="s">
        <v>1510</v>
      </c>
    </row>
    <row r="1408" spans="1:48" hidden="1" x14ac:dyDescent="0.25">
      <c r="A1408" t="s">
        <v>870</v>
      </c>
      <c r="B1408" t="s">
        <v>216</v>
      </c>
      <c r="C1408" t="s">
        <v>216</v>
      </c>
      <c r="D1408" t="s">
        <v>873</v>
      </c>
      <c r="E1408" s="31" t="s">
        <v>874</v>
      </c>
      <c r="F1408">
        <v>2008</v>
      </c>
      <c r="G1408" t="s">
        <v>858</v>
      </c>
      <c r="H1408">
        <v>12485</v>
      </c>
      <c r="I1408">
        <v>332270</v>
      </c>
      <c r="J1408" t="s">
        <v>211</v>
      </c>
      <c r="K1408" s="26" t="s">
        <v>374</v>
      </c>
      <c r="L1408" t="b">
        <v>1</v>
      </c>
      <c r="M1408" s="20" t="s">
        <v>1119</v>
      </c>
      <c r="N1408" s="26">
        <v>343</v>
      </c>
      <c r="O1408" t="s">
        <v>375</v>
      </c>
      <c r="P1408">
        <v>61.783055599999997</v>
      </c>
      <c r="Q1408">
        <v>-156.58805559999999</v>
      </c>
      <c r="S1408" t="s">
        <v>21</v>
      </c>
      <c r="T1408" s="40">
        <v>0.77490000000000003</v>
      </c>
      <c r="U1408" s="40">
        <v>0.3539916666666667</v>
      </c>
      <c r="V1408">
        <v>33.988663799999998</v>
      </c>
      <c r="W1408">
        <v>43.861999999999995</v>
      </c>
      <c r="X1408">
        <v>29</v>
      </c>
      <c r="Y1408">
        <v>39.744621000000009</v>
      </c>
      <c r="Z1408">
        <v>51.290000000000006</v>
      </c>
      <c r="AA1408">
        <v>5</v>
      </c>
      <c r="AI1408">
        <v>10.512999999999998</v>
      </c>
      <c r="AJ1408">
        <v>3</v>
      </c>
      <c r="AK1408">
        <v>10.004999999999999</v>
      </c>
      <c r="AL1408">
        <v>1</v>
      </c>
      <c r="AM1408">
        <v>0</v>
      </c>
      <c r="AN1408">
        <v>0</v>
      </c>
      <c r="AO1408" s="30">
        <v>15.899398199999998</v>
      </c>
      <c r="AP1408" s="30">
        <v>20.517999999999997</v>
      </c>
      <c r="AQ1408" s="30">
        <v>4</v>
      </c>
      <c r="AR1408">
        <v>89.632683000000014</v>
      </c>
      <c r="AS1408" s="20">
        <v>115.67</v>
      </c>
      <c r="AT1408">
        <v>38</v>
      </c>
      <c r="AU1408">
        <v>12</v>
      </c>
      <c r="AV1408" t="s">
        <v>1510</v>
      </c>
    </row>
    <row r="1409" spans="1:48" hidden="1" x14ac:dyDescent="0.25">
      <c r="A1409" t="s">
        <v>379</v>
      </c>
      <c r="B1409" t="s">
        <v>1132</v>
      </c>
      <c r="C1409" t="s">
        <v>31</v>
      </c>
      <c r="D1409" t="s">
        <v>381</v>
      </c>
      <c r="E1409" s="31" t="s">
        <v>382</v>
      </c>
      <c r="F1409">
        <v>2008</v>
      </c>
      <c r="G1409" t="s">
        <v>380</v>
      </c>
      <c r="H1409">
        <v>219</v>
      </c>
      <c r="I1409">
        <v>331050</v>
      </c>
      <c r="J1409" t="s">
        <v>30</v>
      </c>
      <c r="K1409" s="26" t="s">
        <v>374</v>
      </c>
      <c r="L1409" t="b">
        <v>1</v>
      </c>
      <c r="M1409" s="20" t="s">
        <v>1116</v>
      </c>
      <c r="N1409" s="26">
        <v>2</v>
      </c>
      <c r="O1409" t="s">
        <v>375</v>
      </c>
      <c r="P1409">
        <v>66.565555599999996</v>
      </c>
      <c r="Q1409">
        <v>-152.64555559999999</v>
      </c>
      <c r="S1409" t="s">
        <v>21</v>
      </c>
      <c r="T1409" s="40">
        <v>0.7512833333333333</v>
      </c>
      <c r="U1409" s="40">
        <v>0.32524999999999998</v>
      </c>
      <c r="V1409">
        <v>154.91913103333334</v>
      </c>
      <c r="W1409">
        <v>206.20600000000002</v>
      </c>
      <c r="X1409">
        <v>77</v>
      </c>
      <c r="Y1409">
        <v>119.63285543333333</v>
      </c>
      <c r="Z1409">
        <v>159.238</v>
      </c>
      <c r="AA1409">
        <v>19</v>
      </c>
      <c r="AI1409">
        <v>74.278000000000006</v>
      </c>
      <c r="AJ1409">
        <v>12</v>
      </c>
      <c r="AK1409">
        <v>177.34200000000001</v>
      </c>
      <c r="AL1409">
        <v>5</v>
      </c>
      <c r="AM1409">
        <v>0</v>
      </c>
      <c r="AN1409">
        <v>0</v>
      </c>
      <c r="AO1409" s="30">
        <v>189.03791233333334</v>
      </c>
      <c r="AP1409" s="30">
        <v>251.62</v>
      </c>
      <c r="AQ1409" s="30">
        <v>17</v>
      </c>
      <c r="AR1409">
        <v>463.58989880000001</v>
      </c>
      <c r="AS1409" s="20">
        <v>617.06399999999996</v>
      </c>
      <c r="AT1409">
        <v>112</v>
      </c>
      <c r="AU1409">
        <v>12</v>
      </c>
      <c r="AV1409" t="s">
        <v>1510</v>
      </c>
    </row>
    <row r="1410" spans="1:48" hidden="1" x14ac:dyDescent="0.25">
      <c r="A1410" t="s">
        <v>929</v>
      </c>
      <c r="B1410" t="s">
        <v>273</v>
      </c>
      <c r="C1410" t="s">
        <v>273</v>
      </c>
      <c r="D1410" t="s">
        <v>931</v>
      </c>
      <c r="E1410" s="31" t="s">
        <v>932</v>
      </c>
      <c r="F1410">
        <v>2008</v>
      </c>
      <c r="G1410" t="s">
        <v>930</v>
      </c>
      <c r="H1410" t="s">
        <v>582</v>
      </c>
      <c r="I1410">
        <v>332580</v>
      </c>
      <c r="J1410" t="s">
        <v>272</v>
      </c>
      <c r="K1410" s="26" t="s">
        <v>458</v>
      </c>
      <c r="L1410" t="b">
        <v>1</v>
      </c>
      <c r="M1410" s="20" t="s">
        <v>1118</v>
      </c>
      <c r="N1410" s="26">
        <v>394</v>
      </c>
      <c r="O1410" t="s">
        <v>375</v>
      </c>
      <c r="P1410">
        <v>62.9886111</v>
      </c>
      <c r="Q1410">
        <v>-156.06416669999999</v>
      </c>
      <c r="S1410" t="s">
        <v>21</v>
      </c>
      <c r="T1410" s="40">
        <v>0.78708333333333325</v>
      </c>
      <c r="U1410" s="40">
        <v>0.32378333333333337</v>
      </c>
      <c r="V1410">
        <v>45.96173125</v>
      </c>
      <c r="W1410">
        <v>58.39500000000001</v>
      </c>
      <c r="X1410">
        <v>27</v>
      </c>
      <c r="Y1410">
        <v>92.941948333333343</v>
      </c>
      <c r="Z1410">
        <v>118.08400000000002</v>
      </c>
      <c r="AA1410">
        <v>13</v>
      </c>
      <c r="AI1410">
        <v>47.823</v>
      </c>
      <c r="AJ1410">
        <v>6</v>
      </c>
      <c r="AK1410">
        <v>4.3159999999999998</v>
      </c>
      <c r="AL1410">
        <v>1</v>
      </c>
      <c r="AM1410">
        <v>0</v>
      </c>
      <c r="AN1410">
        <v>1</v>
      </c>
      <c r="AO1410" s="30">
        <v>41.037737916666664</v>
      </c>
      <c r="AP1410" s="30">
        <v>52.139000000000003</v>
      </c>
      <c r="AQ1410" s="30">
        <v>7</v>
      </c>
      <c r="AR1410">
        <v>179.9414175</v>
      </c>
      <c r="AS1410" s="20">
        <v>228.61799999999999</v>
      </c>
      <c r="AT1410">
        <v>47</v>
      </c>
      <c r="AU1410">
        <v>12</v>
      </c>
      <c r="AV1410" t="s">
        <v>1510</v>
      </c>
    </row>
    <row r="1411" spans="1:48" hidden="1" x14ac:dyDescent="0.25">
      <c r="A1411" t="s">
        <v>527</v>
      </c>
      <c r="B1411" t="s">
        <v>277</v>
      </c>
      <c r="C1411" t="s">
        <v>277</v>
      </c>
      <c r="D1411" t="s">
        <v>529</v>
      </c>
      <c r="E1411" s="31" t="s">
        <v>530</v>
      </c>
      <c r="F1411">
        <v>2008</v>
      </c>
      <c r="G1411" t="s">
        <v>528</v>
      </c>
      <c r="H1411">
        <v>18474</v>
      </c>
      <c r="I1411">
        <v>332600</v>
      </c>
      <c r="J1411" t="s">
        <v>276</v>
      </c>
      <c r="K1411" s="26" t="s">
        <v>374</v>
      </c>
      <c r="L1411" t="b">
        <v>1</v>
      </c>
      <c r="M1411" s="20" t="s">
        <v>1116</v>
      </c>
      <c r="N1411" s="26">
        <v>92</v>
      </c>
      <c r="O1411" t="s">
        <v>375</v>
      </c>
      <c r="P1411">
        <v>65.171944400000001</v>
      </c>
      <c r="Q1411">
        <v>-152.07888890000001</v>
      </c>
      <c r="S1411" t="s">
        <v>21</v>
      </c>
      <c r="T1411" s="40">
        <v>0.59384166666666671</v>
      </c>
      <c r="U1411" s="40">
        <v>0.19868333333333332</v>
      </c>
      <c r="V1411">
        <v>171.12141466666668</v>
      </c>
      <c r="W1411">
        <v>288.16000000000003</v>
      </c>
      <c r="X1411">
        <v>116</v>
      </c>
      <c r="Y1411">
        <v>253.24021570000005</v>
      </c>
      <c r="Z1411">
        <v>426.44400000000007</v>
      </c>
      <c r="AA1411">
        <v>40</v>
      </c>
      <c r="AI1411">
        <v>163.726</v>
      </c>
      <c r="AJ1411">
        <v>11</v>
      </c>
      <c r="AK1411">
        <v>198.286</v>
      </c>
      <c r="AL1411">
        <v>7</v>
      </c>
      <c r="AM1411">
        <v>0</v>
      </c>
      <c r="AN1411">
        <v>0</v>
      </c>
      <c r="AO1411" s="30">
        <v>214.97780943333336</v>
      </c>
      <c r="AP1411" s="30">
        <v>362.012</v>
      </c>
      <c r="AQ1411" s="30">
        <v>18</v>
      </c>
      <c r="AR1411">
        <v>639.33943980000004</v>
      </c>
      <c r="AS1411" s="20">
        <v>1076.616</v>
      </c>
      <c r="AT1411">
        <v>174</v>
      </c>
      <c r="AU1411">
        <v>12</v>
      </c>
      <c r="AV1411" t="s">
        <v>1510</v>
      </c>
    </row>
    <row r="1412" spans="1:48" hidden="1" x14ac:dyDescent="0.25">
      <c r="A1412" t="s">
        <v>999</v>
      </c>
      <c r="B1412" t="s">
        <v>279</v>
      </c>
      <c r="C1412" t="s">
        <v>279</v>
      </c>
      <c r="D1412" t="s">
        <v>1001</v>
      </c>
      <c r="E1412" s="31" t="s">
        <v>1002</v>
      </c>
      <c r="F1412">
        <v>2008</v>
      </c>
      <c r="G1412" t="s">
        <v>1000</v>
      </c>
      <c r="H1412">
        <v>18480</v>
      </c>
      <c r="I1412">
        <v>332610</v>
      </c>
      <c r="J1412" t="s">
        <v>278</v>
      </c>
      <c r="K1412" s="26" t="s">
        <v>458</v>
      </c>
      <c r="L1412" t="b">
        <v>1</v>
      </c>
      <c r="M1412" s="20" t="s">
        <v>1116</v>
      </c>
      <c r="N1412" s="26">
        <v>586</v>
      </c>
      <c r="O1412" t="s">
        <v>375</v>
      </c>
      <c r="P1412">
        <v>60.864722200000003</v>
      </c>
      <c r="Q1412">
        <v>-146.67861110000001</v>
      </c>
      <c r="S1412" t="s">
        <v>21</v>
      </c>
      <c r="T1412" s="40">
        <v>0.59499999999999986</v>
      </c>
      <c r="U1412" s="40">
        <v>0.30153333333333332</v>
      </c>
      <c r="V1412">
        <v>89.576654999999988</v>
      </c>
      <c r="W1412">
        <v>150.54900000000001</v>
      </c>
      <c r="X1412">
        <v>37</v>
      </c>
      <c r="Y1412">
        <v>25.064374999999984</v>
      </c>
      <c r="Z1412">
        <v>42.124999999999986</v>
      </c>
      <c r="AA1412">
        <v>13</v>
      </c>
      <c r="AI1412">
        <v>65.838000000000008</v>
      </c>
      <c r="AJ1412">
        <v>7</v>
      </c>
      <c r="AK1412">
        <v>110.34199999999998</v>
      </c>
      <c r="AL1412">
        <v>5</v>
      </c>
      <c r="AM1412">
        <v>14.744000000000002</v>
      </c>
      <c r="AN1412">
        <v>3</v>
      </c>
      <c r="AO1412" s="30">
        <v>104.82709999999997</v>
      </c>
      <c r="AP1412" s="30">
        <v>176.18</v>
      </c>
      <c r="AQ1412" s="30">
        <v>12</v>
      </c>
      <c r="AR1412">
        <v>219.46812999999995</v>
      </c>
      <c r="AS1412" s="20">
        <v>383.59799999999996</v>
      </c>
      <c r="AT1412">
        <v>65</v>
      </c>
      <c r="AU1412">
        <v>12</v>
      </c>
      <c r="AV1412" t="s">
        <v>1510</v>
      </c>
    </row>
    <row r="1413" spans="1:48" hidden="1" x14ac:dyDescent="0.25">
      <c r="A1413" t="s">
        <v>504</v>
      </c>
      <c r="B1413" t="s">
        <v>99</v>
      </c>
      <c r="C1413" t="s">
        <v>99</v>
      </c>
      <c r="D1413" t="s">
        <v>507</v>
      </c>
      <c r="E1413" s="31" t="s">
        <v>508</v>
      </c>
      <c r="F1413">
        <v>2008</v>
      </c>
      <c r="G1413" t="s">
        <v>563</v>
      </c>
      <c r="H1413">
        <v>18521</v>
      </c>
      <c r="I1413">
        <v>331685</v>
      </c>
      <c r="J1413" t="s">
        <v>50</v>
      </c>
      <c r="K1413" s="26" t="s">
        <v>458</v>
      </c>
      <c r="L1413" t="b">
        <v>1</v>
      </c>
      <c r="M1413" s="20" t="s">
        <v>1119</v>
      </c>
      <c r="N1413" s="26">
        <v>169</v>
      </c>
      <c r="O1413" t="s">
        <v>375</v>
      </c>
      <c r="P1413">
        <v>65.263611100000006</v>
      </c>
      <c r="Q1413">
        <v>-166.3608333</v>
      </c>
      <c r="S1413" t="s">
        <v>21</v>
      </c>
      <c r="T1413" s="40">
        <v>0.59912500000000002</v>
      </c>
      <c r="U1413" s="40">
        <v>0.18002499999999996</v>
      </c>
      <c r="V1413">
        <v>177.503962</v>
      </c>
      <c r="W1413">
        <v>296.27199999999999</v>
      </c>
      <c r="X1413">
        <v>86</v>
      </c>
      <c r="Y1413">
        <v>175.14161212500002</v>
      </c>
      <c r="Z1413">
        <v>292.32900000000001</v>
      </c>
      <c r="AA1413">
        <v>16</v>
      </c>
      <c r="AI1413">
        <v>75.299000000000007</v>
      </c>
      <c r="AJ1413">
        <v>7</v>
      </c>
      <c r="AK1413">
        <v>152.98899999999998</v>
      </c>
      <c r="AL1413">
        <v>7</v>
      </c>
      <c r="AM1413">
        <v>0</v>
      </c>
      <c r="AN1413">
        <v>0</v>
      </c>
      <c r="AO1413" s="30">
        <v>136.77304799999999</v>
      </c>
      <c r="AP1413" s="30">
        <v>228.28799999999998</v>
      </c>
      <c r="AQ1413" s="30">
        <v>14</v>
      </c>
      <c r="AR1413">
        <v>489.41862212500001</v>
      </c>
      <c r="AS1413" s="20">
        <v>816.88900000000001</v>
      </c>
      <c r="AT1413">
        <v>112</v>
      </c>
      <c r="AU1413">
        <v>12</v>
      </c>
      <c r="AV1413" t="s">
        <v>1510</v>
      </c>
    </row>
    <row r="1414" spans="1:48" hidden="1" x14ac:dyDescent="0.25">
      <c r="A1414" t="s">
        <v>893</v>
      </c>
      <c r="B1414" t="s">
        <v>287</v>
      </c>
      <c r="C1414" t="s">
        <v>287</v>
      </c>
      <c r="D1414" t="s">
        <v>895</v>
      </c>
      <c r="E1414" s="31" t="s">
        <v>896</v>
      </c>
      <c r="F1414">
        <v>2008</v>
      </c>
      <c r="G1414" t="s">
        <v>894</v>
      </c>
      <c r="H1414">
        <v>18541</v>
      </c>
      <c r="I1414">
        <v>332630</v>
      </c>
      <c r="J1414" t="s">
        <v>286</v>
      </c>
      <c r="K1414" s="26" t="s">
        <v>458</v>
      </c>
      <c r="L1414" t="b">
        <v>1</v>
      </c>
      <c r="M1414" s="20" t="s">
        <v>1118</v>
      </c>
      <c r="N1414" s="26">
        <v>363</v>
      </c>
      <c r="O1414" t="s">
        <v>375</v>
      </c>
      <c r="P1414">
        <v>57.780833299999998</v>
      </c>
      <c r="Q1414">
        <v>-135.2188889</v>
      </c>
      <c r="S1414" t="s">
        <v>21</v>
      </c>
      <c r="T1414" s="40">
        <v>0.49833333333333335</v>
      </c>
      <c r="U1414" s="40">
        <v>0.15636666666666668</v>
      </c>
      <c r="V1414">
        <v>114.35653666666666</v>
      </c>
      <c r="W1414">
        <v>229.47799999999998</v>
      </c>
      <c r="X1414">
        <v>126</v>
      </c>
      <c r="Y1414">
        <v>37.756723333333333</v>
      </c>
      <c r="Z1414">
        <v>75.765999999999991</v>
      </c>
      <c r="AA1414">
        <v>27</v>
      </c>
      <c r="AI1414">
        <v>37.015999999999998</v>
      </c>
      <c r="AJ1414">
        <v>13</v>
      </c>
      <c r="AK1414">
        <v>1.6779999999999999</v>
      </c>
      <c r="AL1414">
        <v>1</v>
      </c>
      <c r="AM1414">
        <v>0</v>
      </c>
      <c r="AN1414">
        <v>0</v>
      </c>
      <c r="AO1414" s="30">
        <v>19.282509999999998</v>
      </c>
      <c r="AP1414" s="30">
        <v>38.693999999999996</v>
      </c>
      <c r="AQ1414" s="30">
        <v>14</v>
      </c>
      <c r="AR1414">
        <v>171.39576999999997</v>
      </c>
      <c r="AS1414" s="20">
        <v>343.9380000000001</v>
      </c>
      <c r="AT1414">
        <v>166</v>
      </c>
      <c r="AU1414">
        <v>12</v>
      </c>
      <c r="AV1414" t="s">
        <v>1510</v>
      </c>
    </row>
    <row r="1415" spans="1:48" hidden="1" x14ac:dyDescent="0.25">
      <c r="A1415" t="s">
        <v>435</v>
      </c>
      <c r="B1415" t="s">
        <v>46</v>
      </c>
      <c r="C1415" t="s">
        <v>46</v>
      </c>
      <c r="D1415" t="s">
        <v>438</v>
      </c>
      <c r="E1415" s="31" t="s">
        <v>439</v>
      </c>
      <c r="F1415">
        <v>2008</v>
      </c>
      <c r="G1415" t="s">
        <v>380</v>
      </c>
      <c r="H1415">
        <v>219</v>
      </c>
      <c r="I1415">
        <v>331200</v>
      </c>
      <c r="J1415" t="s">
        <v>30</v>
      </c>
      <c r="K1415" s="26" t="s">
        <v>374</v>
      </c>
      <c r="L1415" t="b">
        <v>1</v>
      </c>
      <c r="M1415" s="20" t="s">
        <v>1116</v>
      </c>
      <c r="N1415" s="26">
        <v>2</v>
      </c>
      <c r="O1415" t="s">
        <v>375</v>
      </c>
      <c r="P1415">
        <v>63.135051199999999</v>
      </c>
      <c r="Q1415">
        <v>-142.52387959999999</v>
      </c>
      <c r="S1415" t="s">
        <v>21</v>
      </c>
      <c r="T1415" s="40">
        <v>0.44226666666666664</v>
      </c>
      <c r="U1415" s="40">
        <v>0.16579999999999998</v>
      </c>
      <c r="V1415">
        <v>71.434911999999997</v>
      </c>
      <c r="W1415">
        <v>161.52000000000001</v>
      </c>
      <c r="X1415">
        <v>71</v>
      </c>
      <c r="Y1415">
        <v>7.5609909333333327</v>
      </c>
      <c r="Z1415">
        <v>17.096</v>
      </c>
      <c r="AA1415">
        <v>6</v>
      </c>
      <c r="AI1415">
        <v>60.681000000000012</v>
      </c>
      <c r="AJ1415">
        <v>4</v>
      </c>
      <c r="AK1415">
        <v>81.22399999999999</v>
      </c>
      <c r="AL1415">
        <v>2</v>
      </c>
      <c r="AM1415">
        <v>0</v>
      </c>
      <c r="AN1415">
        <v>0</v>
      </c>
      <c r="AO1415" s="30">
        <v>62.75985133333333</v>
      </c>
      <c r="AP1415" s="30">
        <v>141.905</v>
      </c>
      <c r="AQ1415" s="30">
        <v>6</v>
      </c>
      <c r="AR1415">
        <v>141.75575426666666</v>
      </c>
      <c r="AS1415" s="20">
        <v>320.52099999999996</v>
      </c>
      <c r="AT1415">
        <v>83</v>
      </c>
      <c r="AU1415">
        <v>12</v>
      </c>
      <c r="AV1415" t="s">
        <v>1510</v>
      </c>
    </row>
    <row r="1416" spans="1:48" hidden="1" x14ac:dyDescent="0.25">
      <c r="A1416" t="s">
        <v>423</v>
      </c>
      <c r="B1416" t="s">
        <v>1152</v>
      </c>
      <c r="C1416" t="s">
        <v>47</v>
      </c>
      <c r="D1416" t="s">
        <v>426</v>
      </c>
      <c r="E1416" s="31" t="s">
        <v>422</v>
      </c>
      <c r="F1416">
        <v>2008</v>
      </c>
      <c r="G1416" t="s">
        <v>380</v>
      </c>
      <c r="H1416">
        <v>219</v>
      </c>
      <c r="I1416">
        <v>331210</v>
      </c>
      <c r="J1416" t="s">
        <v>30</v>
      </c>
      <c r="K1416" s="26" t="s">
        <v>374</v>
      </c>
      <c r="L1416" t="b">
        <v>1</v>
      </c>
      <c r="M1416" s="20" t="s">
        <v>1116</v>
      </c>
      <c r="N1416" s="26">
        <v>2</v>
      </c>
      <c r="O1416" t="s">
        <v>375</v>
      </c>
      <c r="P1416">
        <v>55.687777799999999</v>
      </c>
      <c r="Q1416">
        <v>-132.52222219999999</v>
      </c>
      <c r="S1416" t="s">
        <v>21</v>
      </c>
      <c r="T1416" s="40">
        <v>0.23204166666666667</v>
      </c>
      <c r="U1416" s="40">
        <v>0.14691666666666667</v>
      </c>
      <c r="V1416">
        <v>288.14934166666671</v>
      </c>
      <c r="W1416">
        <v>1241.8000000000002</v>
      </c>
      <c r="X1416">
        <v>262</v>
      </c>
      <c r="Y1416">
        <v>198.15801433333334</v>
      </c>
      <c r="Z1416">
        <v>853.976</v>
      </c>
      <c r="AA1416">
        <v>93</v>
      </c>
      <c r="AI1416">
        <v>418.05099999999999</v>
      </c>
      <c r="AJ1416">
        <v>32</v>
      </c>
      <c r="AK1416">
        <v>535.32899999999995</v>
      </c>
      <c r="AL1416">
        <v>31</v>
      </c>
      <c r="AM1416">
        <v>0</v>
      </c>
      <c r="AN1416">
        <v>0</v>
      </c>
      <c r="AO1416" s="30">
        <v>221.22388416666664</v>
      </c>
      <c r="AP1416" s="30">
        <v>953.37999999999988</v>
      </c>
      <c r="AQ1416" s="30">
        <v>63</v>
      </c>
      <c r="AR1416">
        <v>707.53124016666675</v>
      </c>
      <c r="AS1416" s="20">
        <v>3049.1560000000004</v>
      </c>
      <c r="AT1416">
        <v>414</v>
      </c>
      <c r="AU1416">
        <v>12</v>
      </c>
      <c r="AV1416" t="s">
        <v>1510</v>
      </c>
    </row>
    <row r="1417" spans="1:48" hidden="1" x14ac:dyDescent="0.25">
      <c r="A1417" t="s">
        <v>709</v>
      </c>
      <c r="B1417" t="s">
        <v>100</v>
      </c>
      <c r="C1417" t="s">
        <v>100</v>
      </c>
      <c r="D1417" t="s">
        <v>710</v>
      </c>
      <c r="E1417" s="31" t="s">
        <v>711</v>
      </c>
      <c r="F1417">
        <v>2008</v>
      </c>
      <c r="G1417" t="s">
        <v>563</v>
      </c>
      <c r="H1417">
        <v>221</v>
      </c>
      <c r="I1417">
        <v>331690</v>
      </c>
      <c r="J1417" t="s">
        <v>50</v>
      </c>
      <c r="K1417" s="26" t="s">
        <v>458</v>
      </c>
      <c r="L1417" t="b">
        <v>1</v>
      </c>
      <c r="M1417" s="20" t="s">
        <v>1119</v>
      </c>
      <c r="N1417" s="26">
        <v>169</v>
      </c>
      <c r="O1417" t="s">
        <v>375</v>
      </c>
      <c r="P1417">
        <v>59.061944400000002</v>
      </c>
      <c r="Q1417">
        <v>-160.37638889999999</v>
      </c>
      <c r="S1417" t="s">
        <v>21</v>
      </c>
      <c r="T1417" s="40">
        <v>0.49937499999999996</v>
      </c>
      <c r="U1417" s="40">
        <v>0.15430833333333333</v>
      </c>
      <c r="V1417">
        <v>607.07121125000003</v>
      </c>
      <c r="W1417">
        <v>1215.6620000000003</v>
      </c>
      <c r="X1417">
        <v>280</v>
      </c>
      <c r="Y1417">
        <v>357.20643312499999</v>
      </c>
      <c r="Z1417">
        <v>715.30700000000002</v>
      </c>
      <c r="AA1417">
        <v>19</v>
      </c>
      <c r="AI1417">
        <v>257.22700000000003</v>
      </c>
      <c r="AJ1417">
        <v>20</v>
      </c>
      <c r="AK1417">
        <v>322.2</v>
      </c>
      <c r="AL1417">
        <v>10</v>
      </c>
      <c r="AM1417">
        <v>0</v>
      </c>
      <c r="AN1417">
        <v>0</v>
      </c>
      <c r="AO1417" s="30">
        <v>289.35135812499999</v>
      </c>
      <c r="AP1417" s="30">
        <v>579.42700000000002</v>
      </c>
      <c r="AQ1417" s="30">
        <v>30</v>
      </c>
      <c r="AR1417">
        <v>1253.6290025000001</v>
      </c>
      <c r="AS1417" s="20">
        <v>2510.3959999999997</v>
      </c>
      <c r="AT1417">
        <v>324</v>
      </c>
      <c r="AU1417">
        <v>12</v>
      </c>
      <c r="AV1417" t="s">
        <v>1510</v>
      </c>
    </row>
    <row r="1418" spans="1:48" hidden="1" x14ac:dyDescent="0.25">
      <c r="A1418" t="s">
        <v>440</v>
      </c>
      <c r="B1418" t="s">
        <v>1153</v>
      </c>
      <c r="C1418" t="s">
        <v>48</v>
      </c>
      <c r="D1418" t="s">
        <v>438</v>
      </c>
      <c r="E1418" s="31" t="s">
        <v>439</v>
      </c>
      <c r="F1418">
        <v>2008</v>
      </c>
      <c r="G1418" t="s">
        <v>380</v>
      </c>
      <c r="H1418">
        <v>219</v>
      </c>
      <c r="I1418">
        <v>331220</v>
      </c>
      <c r="J1418" t="s">
        <v>30</v>
      </c>
      <c r="K1418" s="26" t="s">
        <v>374</v>
      </c>
      <c r="L1418" t="b">
        <v>1</v>
      </c>
      <c r="M1418" s="20" t="s">
        <v>1116</v>
      </c>
      <c r="N1418" s="26">
        <v>2</v>
      </c>
      <c r="O1418" t="s">
        <v>375</v>
      </c>
      <c r="P1418">
        <v>63.336666700000002</v>
      </c>
      <c r="Q1418">
        <v>-142.9855556</v>
      </c>
      <c r="S1418" t="s">
        <v>21</v>
      </c>
      <c r="T1418" s="40">
        <v>0.44226666666666664</v>
      </c>
      <c r="U1418" s="40">
        <v>0.16579999999999998</v>
      </c>
      <c r="V1418">
        <v>1696.1736014666665</v>
      </c>
      <c r="W1418">
        <v>3835.183</v>
      </c>
      <c r="X1418">
        <v>739</v>
      </c>
      <c r="Y1418">
        <v>1308.6206286666666</v>
      </c>
      <c r="Z1418">
        <v>2958.895</v>
      </c>
      <c r="AA1418">
        <v>178</v>
      </c>
      <c r="AI1418">
        <v>86.144000000000005</v>
      </c>
      <c r="AJ1418">
        <v>9</v>
      </c>
      <c r="AK1418">
        <v>3193.8069999999998</v>
      </c>
      <c r="AL1418">
        <v>46</v>
      </c>
      <c r="AM1418">
        <v>0</v>
      </c>
      <c r="AN1418">
        <v>0</v>
      </c>
      <c r="AO1418" s="30">
        <v>1450.6129956</v>
      </c>
      <c r="AP1418" s="30">
        <v>3279.951</v>
      </c>
      <c r="AQ1418" s="30">
        <v>55</v>
      </c>
      <c r="AR1418">
        <v>4455.4072257333328</v>
      </c>
      <c r="AS1418" s="20">
        <v>10074.029</v>
      </c>
      <c r="AT1418">
        <v>966</v>
      </c>
      <c r="AU1418">
        <v>12</v>
      </c>
      <c r="AV1418" t="s">
        <v>1510</v>
      </c>
    </row>
    <row r="1419" spans="1:48" hidden="1" x14ac:dyDescent="0.25">
      <c r="A1419" t="s">
        <v>714</v>
      </c>
      <c r="B1419" t="s">
        <v>101</v>
      </c>
      <c r="C1419" t="s">
        <v>101</v>
      </c>
      <c r="D1419" t="s">
        <v>712</v>
      </c>
      <c r="E1419" s="31" t="s">
        <v>713</v>
      </c>
      <c r="F1419">
        <v>2008</v>
      </c>
      <c r="G1419" t="s">
        <v>563</v>
      </c>
      <c r="H1419">
        <v>221</v>
      </c>
      <c r="I1419">
        <v>331700</v>
      </c>
      <c r="J1419" t="s">
        <v>50</v>
      </c>
      <c r="K1419" s="26" t="s">
        <v>458</v>
      </c>
      <c r="L1419" t="b">
        <v>1</v>
      </c>
      <c r="M1419" s="20" t="s">
        <v>1119</v>
      </c>
      <c r="N1419" s="26">
        <v>169</v>
      </c>
      <c r="O1419" t="s">
        <v>375</v>
      </c>
      <c r="P1419">
        <v>60.533775200000001</v>
      </c>
      <c r="Q1419">
        <v>-165.1036627</v>
      </c>
      <c r="S1419" t="s">
        <v>21</v>
      </c>
      <c r="T1419" s="40">
        <v>0.42608333333333337</v>
      </c>
      <c r="U1419" s="40">
        <v>0.14985000000000001</v>
      </c>
      <c r="V1419">
        <v>276.07728716666668</v>
      </c>
      <c r="W1419">
        <v>647.94200000000001</v>
      </c>
      <c r="X1419">
        <v>139</v>
      </c>
      <c r="Y1419">
        <v>205.18980300000001</v>
      </c>
      <c r="Z1419">
        <v>481.572</v>
      </c>
      <c r="AA1419">
        <v>16</v>
      </c>
      <c r="AI1419">
        <v>113.22300000000001</v>
      </c>
      <c r="AJ1419">
        <v>12</v>
      </c>
      <c r="AK1419">
        <v>188.59599999999998</v>
      </c>
      <c r="AL1419">
        <v>10</v>
      </c>
      <c r="AM1419">
        <v>0</v>
      </c>
      <c r="AN1419">
        <v>0</v>
      </c>
      <c r="AO1419" s="30">
        <v>128.60004558333333</v>
      </c>
      <c r="AP1419" s="30">
        <v>301.81899999999996</v>
      </c>
      <c r="AQ1419" s="30">
        <v>22</v>
      </c>
      <c r="AR1419">
        <v>609.86713574999999</v>
      </c>
      <c r="AS1419" s="20">
        <v>1431.3329999999999</v>
      </c>
      <c r="AT1419">
        <v>171</v>
      </c>
      <c r="AU1419">
        <v>12</v>
      </c>
      <c r="AV1419" t="s">
        <v>1510</v>
      </c>
    </row>
    <row r="1420" spans="1:48" hidden="1" x14ac:dyDescent="0.25">
      <c r="A1420" t="s">
        <v>566</v>
      </c>
      <c r="B1420" t="s">
        <v>52</v>
      </c>
      <c r="C1420" t="s">
        <v>52</v>
      </c>
      <c r="D1420" t="s">
        <v>567</v>
      </c>
      <c r="E1420" s="31" t="s">
        <v>568</v>
      </c>
      <c r="F1420">
        <v>2008</v>
      </c>
      <c r="G1420" t="s">
        <v>563</v>
      </c>
      <c r="H1420">
        <v>221</v>
      </c>
      <c r="I1420">
        <v>331250</v>
      </c>
      <c r="J1420" t="s">
        <v>50</v>
      </c>
      <c r="K1420" s="26" t="s">
        <v>458</v>
      </c>
      <c r="L1420" t="b">
        <v>1</v>
      </c>
      <c r="M1420" s="20" t="s">
        <v>1119</v>
      </c>
      <c r="N1420" s="26">
        <v>169</v>
      </c>
      <c r="O1420" t="s">
        <v>375</v>
      </c>
      <c r="P1420">
        <v>67.086111099999997</v>
      </c>
      <c r="Q1420">
        <v>-157.85138889999999</v>
      </c>
      <c r="S1420" t="s">
        <v>21</v>
      </c>
      <c r="T1420" s="40">
        <v>0.78519166666666662</v>
      </c>
      <c r="U1420" s="40">
        <v>0.3498666666666666</v>
      </c>
      <c r="V1420">
        <v>303.85582674166659</v>
      </c>
      <c r="W1420">
        <v>386.98299999999995</v>
      </c>
      <c r="X1420">
        <v>91</v>
      </c>
      <c r="Y1420">
        <v>255.25874410833336</v>
      </c>
      <c r="Z1420">
        <v>325.09100000000007</v>
      </c>
      <c r="AA1420">
        <v>13</v>
      </c>
      <c r="AI1420">
        <v>243.13899999999998</v>
      </c>
      <c r="AJ1420">
        <v>12</v>
      </c>
      <c r="AK1420">
        <v>244.74700000000004</v>
      </c>
      <c r="AL1420">
        <v>8</v>
      </c>
      <c r="AM1420">
        <v>0</v>
      </c>
      <c r="AN1420">
        <v>0</v>
      </c>
      <c r="AO1420" s="30">
        <v>383.08402148333334</v>
      </c>
      <c r="AP1420" s="30">
        <v>487.88600000000002</v>
      </c>
      <c r="AQ1420" s="30">
        <v>20</v>
      </c>
      <c r="AR1420">
        <v>942.19859233333318</v>
      </c>
      <c r="AS1420" s="20">
        <v>1199.96</v>
      </c>
      <c r="AT1420">
        <v>118</v>
      </c>
      <c r="AU1420">
        <v>12</v>
      </c>
      <c r="AV1420" t="s">
        <v>1510</v>
      </c>
    </row>
    <row r="1421" spans="1:48" hidden="1" x14ac:dyDescent="0.25">
      <c r="A1421" t="s">
        <v>1035</v>
      </c>
      <c r="B1421" t="s">
        <v>289</v>
      </c>
      <c r="C1421" t="s">
        <v>289</v>
      </c>
      <c r="D1421" t="s">
        <v>1037</v>
      </c>
      <c r="E1421" s="31" t="s">
        <v>1038</v>
      </c>
      <c r="F1421">
        <v>2008</v>
      </c>
      <c r="G1421" t="s">
        <v>1036</v>
      </c>
      <c r="H1421" t="s">
        <v>582</v>
      </c>
      <c r="I1421">
        <v>332710</v>
      </c>
      <c r="J1421" t="s">
        <v>288</v>
      </c>
      <c r="K1421" s="26" t="s">
        <v>458</v>
      </c>
      <c r="L1421" t="b">
        <v>1</v>
      </c>
      <c r="M1421" s="20" t="s">
        <v>1116</v>
      </c>
      <c r="N1421" s="26">
        <v>664</v>
      </c>
      <c r="O1421" t="s">
        <v>375</v>
      </c>
      <c r="P1421">
        <v>61.102499999999999</v>
      </c>
      <c r="Q1421">
        <v>-160.96166669999999</v>
      </c>
      <c r="S1421" t="s">
        <v>21</v>
      </c>
      <c r="T1421" s="40">
        <v>0.59999999999999987</v>
      </c>
      <c r="U1421" s="40">
        <v>0.24554166666666666</v>
      </c>
      <c r="V1421">
        <v>148.72319999999996</v>
      </c>
      <c r="W1421">
        <v>247.87200000000001</v>
      </c>
      <c r="X1421">
        <v>85</v>
      </c>
      <c r="Y1421">
        <v>83.590199999999982</v>
      </c>
      <c r="Z1421">
        <v>139.31700000000001</v>
      </c>
      <c r="AA1421">
        <v>9</v>
      </c>
      <c r="AI1421">
        <v>43.489000000000004</v>
      </c>
      <c r="AJ1421">
        <v>5</v>
      </c>
      <c r="AK1421">
        <v>2.839</v>
      </c>
      <c r="AL1421">
        <v>2</v>
      </c>
      <c r="AM1421">
        <v>9.0739999999999998</v>
      </c>
      <c r="AN1421">
        <v>4</v>
      </c>
      <c r="AO1421" s="30">
        <v>27.796799999999994</v>
      </c>
      <c r="AP1421" s="30">
        <v>46.328000000000003</v>
      </c>
      <c r="AQ1421" s="30">
        <v>7</v>
      </c>
      <c r="AR1421">
        <v>260.11019999999996</v>
      </c>
      <c r="AS1421" s="20">
        <v>442.59099999999995</v>
      </c>
      <c r="AT1421">
        <v>105</v>
      </c>
      <c r="AU1421">
        <v>12</v>
      </c>
      <c r="AV1421" t="s">
        <v>1510</v>
      </c>
    </row>
    <row r="1422" spans="1:48" hidden="1" x14ac:dyDescent="0.25">
      <c r="A1422" t="s">
        <v>875</v>
      </c>
      <c r="B1422" t="s">
        <v>291</v>
      </c>
      <c r="C1422" t="s">
        <v>291</v>
      </c>
      <c r="D1422" t="s">
        <v>877</v>
      </c>
      <c r="E1422" s="31" t="s">
        <v>878</v>
      </c>
      <c r="F1422">
        <v>2008</v>
      </c>
      <c r="G1422" t="s">
        <v>876</v>
      </c>
      <c r="H1422">
        <v>19267</v>
      </c>
      <c r="I1422">
        <v>332720</v>
      </c>
      <c r="J1422" t="s">
        <v>290</v>
      </c>
      <c r="K1422" s="26" t="s">
        <v>458</v>
      </c>
      <c r="L1422" t="b">
        <v>1</v>
      </c>
      <c r="M1422" s="20" t="s">
        <v>1119</v>
      </c>
      <c r="N1422" s="26">
        <v>344</v>
      </c>
      <c r="O1422" t="s">
        <v>375</v>
      </c>
      <c r="P1422">
        <v>60.3430556</v>
      </c>
      <c r="Q1422">
        <v>-162.66305560000001</v>
      </c>
      <c r="S1422" t="s">
        <v>21</v>
      </c>
      <c r="T1422" s="40">
        <v>0.51999999999999991</v>
      </c>
      <c r="U1422" s="40">
        <v>0.28787500000000005</v>
      </c>
      <c r="V1422">
        <v>197.10599999999999</v>
      </c>
      <c r="W1422">
        <v>379.05000000000007</v>
      </c>
      <c r="X1422">
        <v>88</v>
      </c>
      <c r="Y1422">
        <v>160.24787999999995</v>
      </c>
      <c r="Z1422">
        <v>308.16899999999998</v>
      </c>
      <c r="AA1422">
        <v>28</v>
      </c>
      <c r="AI1422">
        <v>36.470000000000006</v>
      </c>
      <c r="AJ1422">
        <v>7</v>
      </c>
      <c r="AK1422">
        <v>8.1319999999999997</v>
      </c>
      <c r="AL1422">
        <v>4</v>
      </c>
      <c r="AM1422">
        <v>11.926999999999998</v>
      </c>
      <c r="AN1422">
        <v>9</v>
      </c>
      <c r="AO1422" s="30">
        <v>23.193039999999996</v>
      </c>
      <c r="AP1422" s="30">
        <v>44.602000000000004</v>
      </c>
      <c r="AQ1422" s="30">
        <v>11</v>
      </c>
      <c r="AR1422">
        <v>380.54691999999994</v>
      </c>
      <c r="AS1422" s="20">
        <v>743.74799999999982</v>
      </c>
      <c r="AT1422">
        <v>133</v>
      </c>
      <c r="AU1422">
        <v>12</v>
      </c>
      <c r="AV1422" t="s">
        <v>1510</v>
      </c>
    </row>
    <row r="1423" spans="1:48" hidden="1" x14ac:dyDescent="0.25">
      <c r="A1423" t="s">
        <v>717</v>
      </c>
      <c r="B1423" t="s">
        <v>102</v>
      </c>
      <c r="C1423" t="s">
        <v>102</v>
      </c>
      <c r="D1423" t="s">
        <v>712</v>
      </c>
      <c r="E1423" s="31" t="s">
        <v>713</v>
      </c>
      <c r="F1423">
        <v>2008</v>
      </c>
      <c r="G1423" t="s">
        <v>563</v>
      </c>
      <c r="H1423">
        <v>221</v>
      </c>
      <c r="I1423">
        <v>331710</v>
      </c>
      <c r="J1423" t="s">
        <v>50</v>
      </c>
      <c r="K1423" s="26" t="s">
        <v>458</v>
      </c>
      <c r="L1423" t="b">
        <v>1</v>
      </c>
      <c r="M1423" s="20" t="s">
        <v>1119</v>
      </c>
      <c r="N1423" s="26">
        <v>169</v>
      </c>
      <c r="O1423" t="s">
        <v>375</v>
      </c>
      <c r="P1423">
        <v>60.585555599999999</v>
      </c>
      <c r="Q1423">
        <v>-165.25583330000001</v>
      </c>
      <c r="S1423" t="s">
        <v>21</v>
      </c>
      <c r="T1423" s="40">
        <v>0.42608333333333337</v>
      </c>
      <c r="U1423" s="40">
        <v>0.14985000000000001</v>
      </c>
      <c r="V1423">
        <v>176.68610625000002</v>
      </c>
      <c r="W1423">
        <v>414.67500000000001</v>
      </c>
      <c r="X1423">
        <v>93</v>
      </c>
      <c r="Y1423">
        <v>102.96857658333333</v>
      </c>
      <c r="Z1423">
        <v>241.66299999999998</v>
      </c>
      <c r="AA1423">
        <v>15</v>
      </c>
      <c r="AI1423">
        <v>100.997</v>
      </c>
      <c r="AJ1423">
        <v>11</v>
      </c>
      <c r="AK1423">
        <v>117.91199999999999</v>
      </c>
      <c r="AL1423">
        <v>7</v>
      </c>
      <c r="AM1423">
        <v>0</v>
      </c>
      <c r="AN1423">
        <v>0</v>
      </c>
      <c r="AO1423" s="30">
        <v>93.273476416666668</v>
      </c>
      <c r="AP1423" s="30">
        <v>218.90899999999999</v>
      </c>
      <c r="AQ1423" s="30">
        <v>18</v>
      </c>
      <c r="AR1423">
        <v>372.92815925000002</v>
      </c>
      <c r="AS1423" s="20">
        <v>875.24700000000007</v>
      </c>
      <c r="AT1423">
        <v>120</v>
      </c>
      <c r="AU1423">
        <v>3</v>
      </c>
      <c r="AV1423" t="s">
        <v>1510</v>
      </c>
    </row>
    <row r="1424" spans="1:48" hidden="1" x14ac:dyDescent="0.25">
      <c r="A1424" t="s">
        <v>1073</v>
      </c>
      <c r="B1424" t="s">
        <v>293</v>
      </c>
      <c r="C1424" t="s">
        <v>293</v>
      </c>
      <c r="D1424" t="s">
        <v>1075</v>
      </c>
      <c r="E1424" s="31" t="s">
        <v>1076</v>
      </c>
      <c r="F1424">
        <v>2008</v>
      </c>
      <c r="G1424" t="s">
        <v>1074</v>
      </c>
      <c r="H1424" t="s">
        <v>582</v>
      </c>
      <c r="I1424">
        <v>332730</v>
      </c>
      <c r="J1424" t="s">
        <v>292</v>
      </c>
      <c r="K1424" s="26" t="s">
        <v>458</v>
      </c>
      <c r="L1424" t="b">
        <v>1</v>
      </c>
      <c r="M1424" s="20" t="s">
        <v>1116</v>
      </c>
      <c r="N1424" s="26">
        <v>729</v>
      </c>
      <c r="O1424" t="s">
        <v>375</v>
      </c>
      <c r="P1424">
        <v>59.079166700000002</v>
      </c>
      <c r="Q1424">
        <v>-160.27500000000001</v>
      </c>
      <c r="S1424" t="s">
        <v>21</v>
      </c>
      <c r="T1424" s="40">
        <v>0.54999999999999993</v>
      </c>
      <c r="U1424" s="40">
        <v>0.16336666666666669</v>
      </c>
      <c r="V1424">
        <v>60.354249999999993</v>
      </c>
      <c r="W1424">
        <v>109.735</v>
      </c>
      <c r="X1424">
        <v>29</v>
      </c>
      <c r="Y1424">
        <v>13.272049999999998</v>
      </c>
      <c r="Z1424">
        <v>24.131</v>
      </c>
      <c r="AA1424">
        <v>4</v>
      </c>
      <c r="AI1424">
        <v>36.424999999999997</v>
      </c>
      <c r="AJ1424">
        <v>5</v>
      </c>
      <c r="AK1424">
        <v>32.328999999999994</v>
      </c>
      <c r="AL1424">
        <v>4</v>
      </c>
      <c r="AM1424">
        <v>6.5509999999999984</v>
      </c>
      <c r="AN1424">
        <v>4</v>
      </c>
      <c r="AO1424" s="30">
        <v>37.814699999999988</v>
      </c>
      <c r="AP1424" s="30">
        <v>68.753999999999991</v>
      </c>
      <c r="AQ1424" s="30">
        <v>9</v>
      </c>
      <c r="AR1424">
        <v>111.44099999999997</v>
      </c>
      <c r="AS1424" s="20">
        <v>209.17099999999999</v>
      </c>
      <c r="AT1424">
        <v>45</v>
      </c>
      <c r="AU1424">
        <v>12</v>
      </c>
      <c r="AV1424" t="s">
        <v>1510</v>
      </c>
    </row>
    <row r="1425" spans="1:48" hidden="1" x14ac:dyDescent="0.25">
      <c r="A1425" t="s">
        <v>1077</v>
      </c>
      <c r="B1425" t="s">
        <v>297</v>
      </c>
      <c r="C1425" t="s">
        <v>297</v>
      </c>
      <c r="D1425" t="s">
        <v>1079</v>
      </c>
      <c r="E1425" s="31" t="s">
        <v>1080</v>
      </c>
      <c r="F1425">
        <v>2008</v>
      </c>
      <c r="G1425" t="s">
        <v>1078</v>
      </c>
      <c r="H1425">
        <v>40548</v>
      </c>
      <c r="I1425">
        <v>332850</v>
      </c>
      <c r="J1425" t="s">
        <v>296</v>
      </c>
      <c r="K1425" s="26" t="s">
        <v>458</v>
      </c>
      <c r="L1425" t="b">
        <v>1</v>
      </c>
      <c r="M1425" s="20" t="s">
        <v>1119</v>
      </c>
      <c r="N1425" s="26">
        <v>741</v>
      </c>
      <c r="O1425" t="s">
        <v>375</v>
      </c>
      <c r="P1425">
        <v>63.873055600000001</v>
      </c>
      <c r="Q1425">
        <v>-160.78805560000001</v>
      </c>
      <c r="S1425" t="s">
        <v>21</v>
      </c>
      <c r="T1425" s="40">
        <v>0.4051499999999999</v>
      </c>
      <c r="U1425" s="40">
        <v>0.16464999999999999</v>
      </c>
      <c r="V1425">
        <v>600.18799454999987</v>
      </c>
      <c r="W1425">
        <v>1481.3969999999999</v>
      </c>
      <c r="X1425">
        <v>294</v>
      </c>
      <c r="Y1425">
        <v>723.80128529999979</v>
      </c>
      <c r="Z1425">
        <v>1786.502</v>
      </c>
      <c r="AA1425">
        <v>50</v>
      </c>
      <c r="AI1425">
        <v>472.12300000000005</v>
      </c>
      <c r="AJ1425">
        <v>16</v>
      </c>
      <c r="AK1425">
        <v>272.04800000000006</v>
      </c>
      <c r="AL1425">
        <v>15</v>
      </c>
      <c r="AM1425">
        <v>2.3980000000000001</v>
      </c>
      <c r="AN1425">
        <v>1</v>
      </c>
      <c r="AO1425" s="30">
        <v>301.50088064999994</v>
      </c>
      <c r="AP1425" s="30">
        <v>744.17100000000005</v>
      </c>
      <c r="AQ1425" s="30">
        <v>31</v>
      </c>
      <c r="AR1425">
        <v>1625.4901604999995</v>
      </c>
      <c r="AS1425" s="20">
        <v>4014.4679999999994</v>
      </c>
      <c r="AT1425">
        <v>371</v>
      </c>
      <c r="AU1425">
        <v>12</v>
      </c>
      <c r="AV1425" t="s">
        <v>1510</v>
      </c>
    </row>
    <row r="1426" spans="1:48" hidden="1" x14ac:dyDescent="0.25">
      <c r="A1426" t="s">
        <v>542</v>
      </c>
      <c r="B1426" t="s">
        <v>299</v>
      </c>
      <c r="C1426" t="s">
        <v>299</v>
      </c>
      <c r="D1426" t="s">
        <v>544</v>
      </c>
      <c r="E1426" s="31" t="s">
        <v>545</v>
      </c>
      <c r="F1426">
        <v>2008</v>
      </c>
      <c r="G1426" t="s">
        <v>543</v>
      </c>
      <c r="H1426">
        <v>19454</v>
      </c>
      <c r="I1426">
        <v>332860</v>
      </c>
      <c r="J1426" t="s">
        <v>298</v>
      </c>
      <c r="K1426" s="26" t="s">
        <v>458</v>
      </c>
      <c r="L1426" t="b">
        <v>1</v>
      </c>
      <c r="M1426" s="20" t="s">
        <v>1118</v>
      </c>
      <c r="N1426" s="26">
        <v>106</v>
      </c>
      <c r="O1426" t="s">
        <v>375</v>
      </c>
      <c r="P1426">
        <v>53.873611099999998</v>
      </c>
      <c r="Q1426">
        <v>-166.53666670000001</v>
      </c>
      <c r="S1426" t="s">
        <v>21</v>
      </c>
      <c r="T1426" s="40">
        <v>0.46155833333333329</v>
      </c>
      <c r="U1426" s="40">
        <v>0.35655833333333331</v>
      </c>
      <c r="V1426">
        <v>1830.9511369166669</v>
      </c>
      <c r="W1426">
        <v>3966.8900000000008</v>
      </c>
      <c r="X1426">
        <v>690</v>
      </c>
      <c r="Y1426">
        <v>12827.806438399999</v>
      </c>
      <c r="Z1426">
        <v>27792.384000000002</v>
      </c>
      <c r="AA1426">
        <v>180</v>
      </c>
      <c r="AI1426">
        <v>3386.1769999999997</v>
      </c>
      <c r="AJ1426">
        <v>55</v>
      </c>
      <c r="AK1426">
        <v>421.07600000000002</v>
      </c>
      <c r="AL1426">
        <v>19</v>
      </c>
      <c r="AM1426">
        <v>0</v>
      </c>
      <c r="AN1426">
        <v>0</v>
      </c>
      <c r="AO1426" s="30">
        <v>1757.269349258333</v>
      </c>
      <c r="AP1426" s="30">
        <v>3807.2529999999997</v>
      </c>
      <c r="AQ1426" s="30">
        <v>74</v>
      </c>
      <c r="AR1426">
        <v>16416.026924574999</v>
      </c>
      <c r="AS1426" s="20">
        <v>35566.527000000002</v>
      </c>
      <c r="AT1426">
        <v>942</v>
      </c>
      <c r="AU1426">
        <v>12</v>
      </c>
      <c r="AV1426" t="s">
        <v>1510</v>
      </c>
    </row>
    <row r="1427" spans="1:48" hidden="1" x14ac:dyDescent="0.25">
      <c r="A1427" t="s">
        <v>1031</v>
      </c>
      <c r="B1427" t="s">
        <v>303</v>
      </c>
      <c r="C1427" t="s">
        <v>303</v>
      </c>
      <c r="D1427" t="s">
        <v>1033</v>
      </c>
      <c r="E1427" s="31" t="s">
        <v>1034</v>
      </c>
      <c r="F1427">
        <v>2008</v>
      </c>
      <c r="G1427" t="s">
        <v>1032</v>
      </c>
      <c r="H1427" t="s">
        <v>582</v>
      </c>
      <c r="I1427">
        <v>332880</v>
      </c>
      <c r="J1427" t="s">
        <v>302</v>
      </c>
      <c r="K1427" s="26" t="s">
        <v>458</v>
      </c>
      <c r="L1427" t="b">
        <v>1</v>
      </c>
      <c r="M1427" s="20" t="s">
        <v>1116</v>
      </c>
      <c r="N1427" s="26">
        <v>663</v>
      </c>
      <c r="O1427" t="s">
        <v>375</v>
      </c>
      <c r="P1427">
        <v>67.013888899999998</v>
      </c>
      <c r="Q1427">
        <v>-146.41861109999999</v>
      </c>
      <c r="S1427" t="s">
        <v>21</v>
      </c>
      <c r="T1427" s="40">
        <v>0.5099999999999999</v>
      </c>
      <c r="U1427" s="40">
        <v>0.27510000000000007</v>
      </c>
      <c r="V1427">
        <v>0</v>
      </c>
      <c r="W1427">
        <v>0</v>
      </c>
      <c r="X1427">
        <v>78</v>
      </c>
      <c r="Y1427">
        <v>0</v>
      </c>
      <c r="Z1427">
        <v>0</v>
      </c>
      <c r="AA1427">
        <v>4</v>
      </c>
      <c r="AI1427">
        <v>0</v>
      </c>
      <c r="AJ1427">
        <v>5</v>
      </c>
      <c r="AK1427">
        <v>0</v>
      </c>
      <c r="AL1427">
        <v>1</v>
      </c>
      <c r="AM1427">
        <v>0</v>
      </c>
      <c r="AN1427">
        <v>5</v>
      </c>
      <c r="AO1427" s="30">
        <v>0</v>
      </c>
      <c r="AP1427" s="30">
        <v>0</v>
      </c>
      <c r="AQ1427" s="30">
        <v>6</v>
      </c>
      <c r="AR1427">
        <v>0</v>
      </c>
      <c r="AS1427" s="20">
        <v>0</v>
      </c>
      <c r="AT1427">
        <v>93</v>
      </c>
      <c r="AU1427">
        <v>12</v>
      </c>
      <c r="AV1427" t="s">
        <v>1510</v>
      </c>
    </row>
    <row r="1428" spans="1:48" hidden="1" x14ac:dyDescent="0.25">
      <c r="A1428" t="s">
        <v>777</v>
      </c>
      <c r="B1428" t="s">
        <v>242</v>
      </c>
      <c r="C1428" t="s">
        <v>242</v>
      </c>
      <c r="D1428" t="s">
        <v>778</v>
      </c>
      <c r="E1428" s="31" t="s">
        <v>779</v>
      </c>
      <c r="F1428">
        <v>2008</v>
      </c>
      <c r="G1428" t="s">
        <v>759</v>
      </c>
      <c r="H1428">
        <v>26616</v>
      </c>
      <c r="I1428">
        <v>332410</v>
      </c>
      <c r="J1428" t="s">
        <v>235</v>
      </c>
      <c r="K1428" s="26" t="s">
        <v>458</v>
      </c>
      <c r="L1428" t="b">
        <v>1</v>
      </c>
      <c r="M1428" s="20" t="s">
        <v>1118</v>
      </c>
      <c r="N1428" s="26">
        <v>254</v>
      </c>
      <c r="O1428" t="s">
        <v>375</v>
      </c>
      <c r="P1428">
        <v>70.636944400000004</v>
      </c>
      <c r="Q1428">
        <v>-160.03833330000001</v>
      </c>
      <c r="S1428" t="s">
        <v>21</v>
      </c>
      <c r="T1428" s="40">
        <v>0.15</v>
      </c>
      <c r="U1428" s="40">
        <v>0.1283</v>
      </c>
      <c r="V1428">
        <v>62.239499999999992</v>
      </c>
      <c r="W1428">
        <v>414.92999999999995</v>
      </c>
      <c r="X1428">
        <v>133</v>
      </c>
      <c r="Y1428">
        <v>265.76309999999995</v>
      </c>
      <c r="Z1428">
        <v>1771.7539999999999</v>
      </c>
      <c r="AA1428">
        <v>43</v>
      </c>
      <c r="AI1428">
        <v>88.556999999999988</v>
      </c>
      <c r="AJ1428">
        <v>4</v>
      </c>
      <c r="AK1428">
        <v>20.039000000000001</v>
      </c>
      <c r="AL1428">
        <v>4</v>
      </c>
      <c r="AM1428">
        <v>292.45300000000003</v>
      </c>
      <c r="AN1428">
        <v>34</v>
      </c>
      <c r="AO1428" s="30">
        <v>16.289399999999997</v>
      </c>
      <c r="AP1428" s="30">
        <v>108.59599999999999</v>
      </c>
      <c r="AQ1428" s="30">
        <v>8</v>
      </c>
      <c r="AR1428">
        <v>344.29199999999992</v>
      </c>
      <c r="AS1428" s="20">
        <v>2587.7330000000002</v>
      </c>
      <c r="AT1428">
        <v>217</v>
      </c>
      <c r="AU1428">
        <v>12</v>
      </c>
      <c r="AV1428" t="s">
        <v>1510</v>
      </c>
    </row>
    <row r="1429" spans="1:48" hidden="1" x14ac:dyDescent="0.25">
      <c r="A1429" t="s">
        <v>724</v>
      </c>
      <c r="B1429" t="s">
        <v>103</v>
      </c>
      <c r="C1429" t="s">
        <v>103</v>
      </c>
      <c r="D1429" t="s">
        <v>725</v>
      </c>
      <c r="E1429" s="31" t="s">
        <v>726</v>
      </c>
      <c r="F1429">
        <v>2008</v>
      </c>
      <c r="G1429" t="s">
        <v>563</v>
      </c>
      <c r="H1429">
        <v>221</v>
      </c>
      <c r="I1429">
        <v>331730</v>
      </c>
      <c r="J1429" t="s">
        <v>50</v>
      </c>
      <c r="K1429" s="26" t="s">
        <v>458</v>
      </c>
      <c r="L1429" t="b">
        <v>1</v>
      </c>
      <c r="M1429" s="20" t="s">
        <v>1119</v>
      </c>
      <c r="N1429" s="26">
        <v>169</v>
      </c>
      <c r="O1429" t="s">
        <v>375</v>
      </c>
      <c r="P1429">
        <v>65.609166700000003</v>
      </c>
      <c r="Q1429">
        <v>-168.08750000000001</v>
      </c>
      <c r="S1429" t="s">
        <v>21</v>
      </c>
      <c r="T1429" s="40">
        <v>0.52633333333333332</v>
      </c>
      <c r="U1429" s="40">
        <v>0.15507500000000005</v>
      </c>
      <c r="V1429">
        <v>117.09811366666669</v>
      </c>
      <c r="W1429">
        <v>222.47900000000004</v>
      </c>
      <c r="X1429">
        <v>56</v>
      </c>
      <c r="Y1429">
        <v>74.831968000000003</v>
      </c>
      <c r="Z1429">
        <v>142.17600000000002</v>
      </c>
      <c r="AA1429">
        <v>11</v>
      </c>
      <c r="AI1429">
        <v>64.494</v>
      </c>
      <c r="AJ1429">
        <v>6</v>
      </c>
      <c r="AK1429">
        <v>73.295999999999992</v>
      </c>
      <c r="AL1429">
        <v>5</v>
      </c>
      <c r="AM1429">
        <v>0</v>
      </c>
      <c r="AN1429">
        <v>0</v>
      </c>
      <c r="AO1429" s="30">
        <v>72.523469999999989</v>
      </c>
      <c r="AP1429" s="30">
        <v>137.79</v>
      </c>
      <c r="AQ1429" s="30">
        <v>11</v>
      </c>
      <c r="AR1429">
        <v>264.45355166666667</v>
      </c>
      <c r="AS1429" s="20">
        <v>502.44499999999999</v>
      </c>
      <c r="AT1429">
        <v>77</v>
      </c>
      <c r="AU1429">
        <v>6</v>
      </c>
      <c r="AV1429" t="s">
        <v>1510</v>
      </c>
    </row>
    <row r="1430" spans="1:48" hidden="1" x14ac:dyDescent="0.25">
      <c r="A1430" t="s">
        <v>444</v>
      </c>
      <c r="B1430" t="s">
        <v>49</v>
      </c>
      <c r="C1430" s="19" t="s">
        <v>49</v>
      </c>
      <c r="D1430" t="s">
        <v>445</v>
      </c>
      <c r="E1430" t="s">
        <v>446</v>
      </c>
      <c r="F1430" s="23">
        <v>2008</v>
      </c>
      <c r="G1430" s="19" t="s">
        <v>380</v>
      </c>
      <c r="H1430" s="23">
        <v>219</v>
      </c>
      <c r="I1430" s="19">
        <v>331230</v>
      </c>
      <c r="J1430" t="s">
        <v>30</v>
      </c>
      <c r="K1430" s="19" t="s">
        <v>374</v>
      </c>
      <c r="L1430" s="20" t="b">
        <v>1</v>
      </c>
      <c r="M1430" s="20" t="s">
        <v>1116</v>
      </c>
      <c r="N1430" s="19">
        <v>2</v>
      </c>
      <c r="O1430" s="19" t="s">
        <v>375</v>
      </c>
      <c r="P1430" s="20">
        <v>56.115277800000001</v>
      </c>
      <c r="Q1430" s="20">
        <v>-133.12083329999999</v>
      </c>
      <c r="R1430" s="19"/>
      <c r="S1430" s="19" t="s">
        <v>21</v>
      </c>
      <c r="T1430" s="38">
        <v>0.57660833333333339</v>
      </c>
      <c r="U1430" s="38">
        <v>0.20705833333333326</v>
      </c>
      <c r="V1430" s="25">
        <v>84.090829508333329</v>
      </c>
      <c r="W1430" s="25">
        <v>145.83699999999999</v>
      </c>
      <c r="X1430" s="25">
        <v>63</v>
      </c>
      <c r="Y1430" s="25">
        <v>40.507312025000004</v>
      </c>
      <c r="Z1430" s="25">
        <v>70.251000000000005</v>
      </c>
      <c r="AA1430" s="25">
        <v>8</v>
      </c>
      <c r="AB1430" s="25"/>
      <c r="AC1430" s="25"/>
      <c r="AD1430" s="25"/>
      <c r="AE1430" s="25"/>
      <c r="AF1430" s="25"/>
      <c r="AG1430" s="25"/>
      <c r="AH1430" s="25"/>
      <c r="AI1430" s="25">
        <v>3.5869999999999997</v>
      </c>
      <c r="AJ1430" s="25">
        <v>3</v>
      </c>
      <c r="AK1430" s="25">
        <v>6.7289999999999992</v>
      </c>
      <c r="AL1430" s="25">
        <v>3</v>
      </c>
      <c r="AM1430" s="25">
        <v>0</v>
      </c>
      <c r="AN1430" s="25">
        <v>0</v>
      </c>
      <c r="AO1430" s="30">
        <v>5.9482915666666667</v>
      </c>
      <c r="AP1430" s="30">
        <v>10.315999999999999</v>
      </c>
      <c r="AQ1430" s="30">
        <v>6</v>
      </c>
      <c r="AR1430" s="25">
        <v>130.5464331</v>
      </c>
      <c r="AS1430" s="20">
        <v>226.404</v>
      </c>
      <c r="AT1430" s="25">
        <v>75</v>
      </c>
      <c r="AU1430">
        <v>12</v>
      </c>
      <c r="AV1430" t="s">
        <v>1510</v>
      </c>
    </row>
    <row r="1431" spans="1:48" hidden="1" x14ac:dyDescent="0.25">
      <c r="A1431" t="s">
        <v>758</v>
      </c>
      <c r="B1431" t="s">
        <v>236</v>
      </c>
      <c r="C1431" s="19" t="s">
        <v>236</v>
      </c>
      <c r="D1431" s="19" t="s">
        <v>760</v>
      </c>
      <c r="E1431" s="21" t="s">
        <v>761</v>
      </c>
      <c r="F1431" s="23">
        <v>2008</v>
      </c>
      <c r="G1431" s="19" t="s">
        <v>759</v>
      </c>
      <c r="H1431" s="23">
        <v>26616</v>
      </c>
      <c r="I1431" s="19">
        <v>332350</v>
      </c>
      <c r="J1431" t="s">
        <v>235</v>
      </c>
      <c r="K1431" s="19" t="s">
        <v>458</v>
      </c>
      <c r="L1431" s="20" t="b">
        <v>1</v>
      </c>
      <c r="M1431" s="20" t="s">
        <v>1118</v>
      </c>
      <c r="N1431" s="19">
        <v>254</v>
      </c>
      <c r="O1431" s="19" t="s">
        <v>375</v>
      </c>
      <c r="P1431" s="20">
        <v>68.143333299999995</v>
      </c>
      <c r="Q1431" s="20">
        <v>-151.7358333</v>
      </c>
      <c r="R1431" s="19"/>
      <c r="S1431" s="19" t="s">
        <v>21</v>
      </c>
      <c r="T1431" s="38">
        <v>0.15</v>
      </c>
      <c r="U1431" s="38">
        <v>0.1283</v>
      </c>
      <c r="V1431" s="25">
        <v>12.615449999999999</v>
      </c>
      <c r="W1431" s="25">
        <v>84.102999999999994</v>
      </c>
      <c r="X1431" s="25">
        <v>92</v>
      </c>
      <c r="Y1431" s="25">
        <v>54.043199999999999</v>
      </c>
      <c r="Z1431" s="25">
        <v>360.28800000000001</v>
      </c>
      <c r="AA1431" s="25">
        <v>42</v>
      </c>
      <c r="AB1431" s="25"/>
      <c r="AC1431" s="25"/>
      <c r="AD1431" s="25"/>
      <c r="AE1431" s="25"/>
      <c r="AF1431" s="25"/>
      <c r="AG1431" s="25"/>
      <c r="AH1431" s="25"/>
      <c r="AI1431" s="25">
        <v>2.1230000000000002</v>
      </c>
      <c r="AJ1431" s="25">
        <v>3</v>
      </c>
      <c r="AK1431" s="25">
        <v>1.93</v>
      </c>
      <c r="AL1431" s="25">
        <v>3</v>
      </c>
      <c r="AM1431" s="25">
        <v>15.931999999999999</v>
      </c>
      <c r="AN1431" s="25">
        <v>12</v>
      </c>
      <c r="AO1431" s="30">
        <v>0.60794999999999999</v>
      </c>
      <c r="AP1431" s="30">
        <v>4.0529999999999999</v>
      </c>
      <c r="AQ1431" s="30">
        <v>6</v>
      </c>
      <c r="AR1431" s="25">
        <v>67.266599999999997</v>
      </c>
      <c r="AS1431" s="20">
        <v>464.37599999999998</v>
      </c>
      <c r="AT1431" s="25">
        <v>151</v>
      </c>
      <c r="AU1431">
        <v>12</v>
      </c>
      <c r="AV1431" t="s">
        <v>1510</v>
      </c>
    </row>
    <row r="1432" spans="1:48" hidden="1" x14ac:dyDescent="0.25">
      <c r="A1432" t="s">
        <v>946</v>
      </c>
      <c r="B1432" t="s">
        <v>305</v>
      </c>
      <c r="C1432" s="19" t="s">
        <v>305</v>
      </c>
      <c r="D1432" s="19" t="s">
        <v>948</v>
      </c>
      <c r="E1432" s="21" t="s">
        <v>949</v>
      </c>
      <c r="F1432" s="23">
        <v>2008</v>
      </c>
      <c r="G1432" s="19" t="s">
        <v>947</v>
      </c>
      <c r="H1432" s="23">
        <v>20535</v>
      </c>
      <c r="I1432" s="19">
        <v>332890</v>
      </c>
      <c r="J1432" t="s">
        <v>304</v>
      </c>
      <c r="K1432" s="19" t="s">
        <v>458</v>
      </c>
      <c r="L1432" s="20" t="b">
        <v>1</v>
      </c>
      <c r="M1432" s="20" t="s">
        <v>1118</v>
      </c>
      <c r="N1432" s="19">
        <v>409</v>
      </c>
      <c r="O1432" s="19" t="s">
        <v>375</v>
      </c>
      <c r="P1432" s="20">
        <v>64.681388900000002</v>
      </c>
      <c r="Q1432" s="20">
        <v>-163.40555560000001</v>
      </c>
      <c r="R1432" s="19"/>
      <c r="S1432" s="19" t="s">
        <v>21</v>
      </c>
      <c r="T1432" s="38">
        <v>0.72000000000000008</v>
      </c>
      <c r="U1432" s="38">
        <v>0.38273333333333331</v>
      </c>
      <c r="V1432" s="25">
        <v>168.70896000000002</v>
      </c>
      <c r="W1432" s="25">
        <v>234.31799999999998</v>
      </c>
      <c r="X1432" s="25">
        <v>68</v>
      </c>
      <c r="Y1432" s="25">
        <v>202.18320000000003</v>
      </c>
      <c r="Z1432" s="25">
        <v>280.81</v>
      </c>
      <c r="AA1432" s="25">
        <v>21</v>
      </c>
      <c r="AB1432" s="25"/>
      <c r="AC1432" s="25"/>
      <c r="AD1432" s="25"/>
      <c r="AE1432" s="25"/>
      <c r="AF1432" s="25"/>
      <c r="AG1432" s="25"/>
      <c r="AH1432" s="25"/>
      <c r="AI1432" s="25">
        <v>126.03</v>
      </c>
      <c r="AJ1432" s="25">
        <v>9</v>
      </c>
      <c r="AK1432" s="25">
        <v>19.177</v>
      </c>
      <c r="AL1432" s="25">
        <v>3</v>
      </c>
      <c r="AM1432" s="25">
        <v>0</v>
      </c>
      <c r="AN1432" s="25">
        <v>0</v>
      </c>
      <c r="AO1432" s="30">
        <v>104.54904000000001</v>
      </c>
      <c r="AP1432" s="30">
        <v>145.20699999999999</v>
      </c>
      <c r="AQ1432" s="30">
        <v>12</v>
      </c>
      <c r="AR1432" s="25">
        <v>475.44120000000009</v>
      </c>
      <c r="AS1432" s="20">
        <v>660.33499999999992</v>
      </c>
      <c r="AT1432" s="25">
        <v>101</v>
      </c>
      <c r="AU1432">
        <v>6</v>
      </c>
      <c r="AV1432" t="s">
        <v>1510</v>
      </c>
    </row>
    <row r="1433" spans="1:48" hidden="1" x14ac:dyDescent="0.25">
      <c r="A1433" t="s">
        <v>500</v>
      </c>
      <c r="B1433" t="s">
        <v>309</v>
      </c>
      <c r="C1433" t="s">
        <v>309</v>
      </c>
      <c r="D1433" t="s">
        <v>502</v>
      </c>
      <c r="E1433" s="31" t="s">
        <v>503</v>
      </c>
      <c r="F1433">
        <v>2008</v>
      </c>
      <c r="G1433" t="s">
        <v>501</v>
      </c>
      <c r="H1433">
        <v>30150</v>
      </c>
      <c r="I1433">
        <v>332900</v>
      </c>
      <c r="J1433" t="s">
        <v>308</v>
      </c>
      <c r="K1433" s="26" t="s">
        <v>374</v>
      </c>
      <c r="L1433" t="b">
        <v>1</v>
      </c>
      <c r="M1433" s="20" t="s">
        <v>1118</v>
      </c>
      <c r="N1433" s="26">
        <v>53</v>
      </c>
      <c r="O1433" t="s">
        <v>489</v>
      </c>
      <c r="P1433">
        <v>59.546944400000001</v>
      </c>
      <c r="Q1433">
        <v>-139.7272222</v>
      </c>
      <c r="S1433" t="s">
        <v>21</v>
      </c>
      <c r="T1433" s="40">
        <v>0.49178333333333341</v>
      </c>
      <c r="U1433" s="40">
        <v>0.23571666666666669</v>
      </c>
      <c r="V1433">
        <v>762.13581121666675</v>
      </c>
      <c r="W1433">
        <v>1549.739</v>
      </c>
      <c r="X1433">
        <v>282</v>
      </c>
      <c r="Y1433">
        <v>1711.7551661666666</v>
      </c>
      <c r="Z1433">
        <v>3480.7099999999996</v>
      </c>
      <c r="AA1433">
        <v>90</v>
      </c>
      <c r="AI1433">
        <v>412.88599999999997</v>
      </c>
      <c r="AJ1433">
        <v>26</v>
      </c>
      <c r="AK1433">
        <v>670.08399999999995</v>
      </c>
      <c r="AL1433">
        <v>32</v>
      </c>
      <c r="AM1433">
        <v>0</v>
      </c>
      <c r="AN1433">
        <v>0</v>
      </c>
      <c r="AO1433" s="30">
        <v>532.58659649999993</v>
      </c>
      <c r="AP1433" s="30">
        <v>1082.9699999999998</v>
      </c>
      <c r="AQ1433" s="30">
        <v>58</v>
      </c>
      <c r="AR1433">
        <v>3006.4775738833332</v>
      </c>
      <c r="AS1433" s="20">
        <v>6113.4189999999999</v>
      </c>
      <c r="AT1433">
        <v>427</v>
      </c>
      <c r="AU1433">
        <v>12</v>
      </c>
      <c r="AV1433" t="s">
        <v>1510</v>
      </c>
    </row>
    <row r="1434" spans="1:48" hidden="1" x14ac:dyDescent="0.25">
      <c r="A1434" t="s">
        <v>742</v>
      </c>
      <c r="B1434" t="s">
        <v>172</v>
      </c>
      <c r="C1434" t="s">
        <v>172</v>
      </c>
      <c r="D1434" t="s">
        <v>744</v>
      </c>
      <c r="E1434" s="31" t="s">
        <v>745</v>
      </c>
      <c r="F1434">
        <v>2008</v>
      </c>
      <c r="G1434" t="s">
        <v>743</v>
      </c>
      <c r="H1434">
        <v>18963</v>
      </c>
      <c r="I1434">
        <v>332650</v>
      </c>
      <c r="J1434" t="s">
        <v>171</v>
      </c>
      <c r="K1434" s="26" t="s">
        <v>458</v>
      </c>
      <c r="L1434" t="b">
        <v>1</v>
      </c>
      <c r="M1434" s="20" t="s">
        <v>1119</v>
      </c>
      <c r="N1434" s="26">
        <v>240</v>
      </c>
      <c r="O1434" t="s">
        <v>375</v>
      </c>
      <c r="P1434">
        <v>57.503333300000001</v>
      </c>
      <c r="Q1434">
        <v>-134.58388890000001</v>
      </c>
      <c r="S1434" t="s">
        <v>21</v>
      </c>
      <c r="T1434" s="40">
        <v>0.57447499999999996</v>
      </c>
      <c r="U1434" s="40">
        <v>0.20104999999999998</v>
      </c>
      <c r="V1434">
        <v>539.6066654</v>
      </c>
      <c r="W1434">
        <v>939.30400000000009</v>
      </c>
      <c r="X1434">
        <v>192</v>
      </c>
      <c r="Y1434">
        <v>306.4088797</v>
      </c>
      <c r="Z1434">
        <v>533.37200000000007</v>
      </c>
      <c r="AA1434">
        <v>26</v>
      </c>
      <c r="AI1434">
        <v>157.554</v>
      </c>
      <c r="AJ1434">
        <v>7</v>
      </c>
      <c r="AK1434">
        <v>36.417999999999992</v>
      </c>
      <c r="AL1434">
        <v>6</v>
      </c>
      <c r="AM1434">
        <v>0</v>
      </c>
      <c r="AN1434">
        <v>0</v>
      </c>
      <c r="AO1434" s="30">
        <v>111.43206469999998</v>
      </c>
      <c r="AP1434" s="30">
        <v>193.97199999999998</v>
      </c>
      <c r="AQ1434" s="30">
        <v>13</v>
      </c>
      <c r="AR1434">
        <v>957.44760980000001</v>
      </c>
      <c r="AS1434" s="20">
        <v>1666.6479999999999</v>
      </c>
      <c r="AT1434">
        <v>231</v>
      </c>
      <c r="AU1434">
        <v>12</v>
      </c>
      <c r="AV1434" t="s">
        <v>1510</v>
      </c>
    </row>
    <row r="1435" spans="1:48" hidden="1" x14ac:dyDescent="0.25">
      <c r="A1435" t="s">
        <v>447</v>
      </c>
      <c r="B1435" t="s">
        <v>110</v>
      </c>
      <c r="C1435" t="s">
        <v>110</v>
      </c>
      <c r="D1435" t="s">
        <v>449</v>
      </c>
      <c r="E1435" s="31" t="s">
        <v>450</v>
      </c>
      <c r="F1435">
        <v>2008</v>
      </c>
      <c r="G1435" t="s">
        <v>448</v>
      </c>
      <c r="H1435">
        <v>4959</v>
      </c>
      <c r="I1435">
        <v>331760</v>
      </c>
      <c r="J1435" t="s">
        <v>109</v>
      </c>
      <c r="K1435" s="26" t="s">
        <v>374</v>
      </c>
      <c r="L1435" t="b">
        <v>1</v>
      </c>
      <c r="M1435" s="20" t="s">
        <v>1116</v>
      </c>
      <c r="N1435" s="26">
        <v>5</v>
      </c>
      <c r="O1435" t="s">
        <v>375</v>
      </c>
      <c r="P1435">
        <v>61.578333299999997</v>
      </c>
      <c r="Q1435">
        <v>-159.52222219999999</v>
      </c>
      <c r="S1435" t="s">
        <v>21</v>
      </c>
      <c r="T1435" s="40">
        <v>0.73360833333333331</v>
      </c>
      <c r="U1435" s="40">
        <v>0.31802500000000006</v>
      </c>
      <c r="V1435">
        <v>681.24263689166673</v>
      </c>
      <c r="W1435">
        <v>928.61900000000014</v>
      </c>
      <c r="X1435">
        <v>176</v>
      </c>
      <c r="Y1435">
        <v>523.0165243416667</v>
      </c>
      <c r="Z1435">
        <v>712.93700000000013</v>
      </c>
      <c r="AA1435">
        <v>32</v>
      </c>
      <c r="AI1435">
        <v>41.65</v>
      </c>
      <c r="AJ1435">
        <v>13</v>
      </c>
      <c r="AK1435">
        <v>411.86200000000002</v>
      </c>
      <c r="AL1435">
        <v>7</v>
      </c>
      <c r="AM1435">
        <v>74.468999999999994</v>
      </c>
      <c r="AN1435">
        <v>1</v>
      </c>
      <c r="AO1435" s="30">
        <v>332.70018246666666</v>
      </c>
      <c r="AP1435" s="30">
        <v>453.512</v>
      </c>
      <c r="AQ1435" s="30">
        <v>20</v>
      </c>
      <c r="AR1435">
        <v>1536.9593437000001</v>
      </c>
      <c r="AS1435" s="20">
        <v>2169.5369999999998</v>
      </c>
      <c r="AT1435">
        <v>224</v>
      </c>
      <c r="AU1435">
        <v>12</v>
      </c>
      <c r="AV1435" t="s">
        <v>1510</v>
      </c>
    </row>
    <row r="1436" spans="1:48" hidden="1" x14ac:dyDescent="0.25">
      <c r="A1436" t="s">
        <v>569</v>
      </c>
      <c r="B1436" t="s">
        <v>53</v>
      </c>
      <c r="C1436" t="s">
        <v>53</v>
      </c>
      <c r="D1436" t="s">
        <v>570</v>
      </c>
      <c r="E1436" s="31" t="s">
        <v>571</v>
      </c>
      <c r="F1436">
        <v>2008</v>
      </c>
      <c r="G1436" t="s">
        <v>563</v>
      </c>
      <c r="H1436">
        <v>221</v>
      </c>
      <c r="I1436">
        <v>331260</v>
      </c>
      <c r="J1436" t="s">
        <v>50</v>
      </c>
      <c r="K1436" s="26" t="s">
        <v>458</v>
      </c>
      <c r="L1436" t="b">
        <v>1</v>
      </c>
      <c r="M1436" s="20" t="s">
        <v>1119</v>
      </c>
      <c r="N1436" s="26">
        <v>169</v>
      </c>
      <c r="O1436" t="s">
        <v>375</v>
      </c>
      <c r="P1436">
        <v>62.656111099999997</v>
      </c>
      <c r="Q1436">
        <v>-160.2066667</v>
      </c>
      <c r="S1436" t="s">
        <v>21</v>
      </c>
      <c r="T1436" s="40">
        <v>0.57965</v>
      </c>
      <c r="U1436" s="40">
        <v>0.17179166666666668</v>
      </c>
      <c r="V1436">
        <v>108.42643074999998</v>
      </c>
      <c r="W1436">
        <v>187.05499999999998</v>
      </c>
      <c r="X1436">
        <v>51</v>
      </c>
      <c r="Y1436">
        <v>40.817214050000004</v>
      </c>
      <c r="Z1436">
        <v>70.417000000000002</v>
      </c>
      <c r="AA1436">
        <v>14</v>
      </c>
      <c r="AI1436">
        <v>63.730999999999995</v>
      </c>
      <c r="AJ1436">
        <v>13</v>
      </c>
      <c r="AK1436">
        <v>82.538000000000011</v>
      </c>
      <c r="AL1436">
        <v>10</v>
      </c>
      <c r="AM1436">
        <v>0</v>
      </c>
      <c r="AN1436">
        <v>0</v>
      </c>
      <c r="AO1436" s="30">
        <v>84.784825850000004</v>
      </c>
      <c r="AP1436" s="30">
        <v>146.26900000000001</v>
      </c>
      <c r="AQ1436" s="30">
        <v>23</v>
      </c>
      <c r="AR1436">
        <v>234.02847064999997</v>
      </c>
      <c r="AS1436" s="20">
        <v>403.74099999999999</v>
      </c>
      <c r="AT1436">
        <v>76</v>
      </c>
      <c r="AU1436">
        <v>12</v>
      </c>
      <c r="AV1436" t="s">
        <v>1510</v>
      </c>
    </row>
    <row r="1437" spans="1:48" hidden="1" x14ac:dyDescent="0.25">
      <c r="A1437" t="s">
        <v>807</v>
      </c>
      <c r="B1437" t="s">
        <v>114</v>
      </c>
      <c r="C1437" t="s">
        <v>114</v>
      </c>
      <c r="D1437" t="s">
        <v>810</v>
      </c>
      <c r="E1437" s="31" t="s">
        <v>811</v>
      </c>
      <c r="F1437">
        <v>2008</v>
      </c>
      <c r="G1437" t="s">
        <v>808</v>
      </c>
      <c r="H1437">
        <v>653</v>
      </c>
      <c r="I1437">
        <v>331750</v>
      </c>
      <c r="J1437" t="s">
        <v>809</v>
      </c>
      <c r="K1437" s="26" t="s">
        <v>458</v>
      </c>
      <c r="L1437" t="b">
        <v>1</v>
      </c>
      <c r="M1437" s="20" t="s">
        <v>1116</v>
      </c>
      <c r="N1437" s="26">
        <v>291</v>
      </c>
      <c r="O1437" t="s">
        <v>489</v>
      </c>
      <c r="P1437">
        <v>52.196111100000003</v>
      </c>
      <c r="Q1437">
        <v>-174.2005556</v>
      </c>
      <c r="S1437" t="s">
        <v>21</v>
      </c>
      <c r="T1437" s="40">
        <v>0.57583333333333331</v>
      </c>
      <c r="U1437" s="40">
        <v>0.2310888888888889</v>
      </c>
      <c r="V1437">
        <v>61.710906666666659</v>
      </c>
      <c r="W1437">
        <v>107.16799999999999</v>
      </c>
      <c r="X1437">
        <v>30</v>
      </c>
      <c r="Y1437">
        <v>66.822579166666671</v>
      </c>
      <c r="Z1437">
        <v>116.045</v>
      </c>
      <c r="AA1437">
        <v>12</v>
      </c>
      <c r="AI1437">
        <v>28.226000000000003</v>
      </c>
      <c r="AJ1437">
        <v>14</v>
      </c>
      <c r="AK1437">
        <v>26.990000000000002</v>
      </c>
      <c r="AL1437">
        <v>8</v>
      </c>
      <c r="AM1437">
        <v>1.1259999999999999</v>
      </c>
      <c r="AN1437">
        <v>2</v>
      </c>
      <c r="AO1437" s="30">
        <v>31.795213333333336</v>
      </c>
      <c r="AP1437" s="30">
        <v>55.216000000000008</v>
      </c>
      <c r="AQ1437" s="30">
        <v>22</v>
      </c>
      <c r="AR1437">
        <v>160.32869916666667</v>
      </c>
      <c r="AS1437" s="20">
        <v>279.55499999999995</v>
      </c>
      <c r="AT1437">
        <v>64</v>
      </c>
      <c r="AU1437">
        <v>12</v>
      </c>
      <c r="AV1437" t="s">
        <v>1510</v>
      </c>
    </row>
    <row r="1438" spans="1:48" hidden="1" x14ac:dyDescent="0.25">
      <c r="A1438" t="s">
        <v>807</v>
      </c>
      <c r="B1438" t="s">
        <v>114</v>
      </c>
      <c r="C1438" t="s">
        <v>114</v>
      </c>
      <c r="D1438" t="s">
        <v>810</v>
      </c>
      <c r="E1438" s="31" t="s">
        <v>811</v>
      </c>
      <c r="F1438">
        <v>2008</v>
      </c>
      <c r="G1438" t="s">
        <v>812</v>
      </c>
      <c r="H1438">
        <v>653</v>
      </c>
      <c r="I1438">
        <v>331750</v>
      </c>
      <c r="J1438" t="s">
        <v>113</v>
      </c>
      <c r="K1438" s="26" t="s">
        <v>458</v>
      </c>
      <c r="L1438" t="b">
        <v>1</v>
      </c>
      <c r="M1438" s="20" t="s">
        <v>1118</v>
      </c>
      <c r="N1438" s="26">
        <v>291</v>
      </c>
      <c r="O1438" t="s">
        <v>375</v>
      </c>
      <c r="P1438">
        <v>52.196111100000003</v>
      </c>
      <c r="Q1438">
        <v>-174.2005556</v>
      </c>
      <c r="S1438" t="s">
        <v>21</v>
      </c>
      <c r="T1438" s="40">
        <v>0.76650000000000007</v>
      </c>
      <c r="U1438" s="40">
        <v>0.27660000000000001</v>
      </c>
      <c r="V1438">
        <v>29.732535000000002</v>
      </c>
      <c r="W1438">
        <v>38.79</v>
      </c>
      <c r="X1438">
        <v>31</v>
      </c>
      <c r="Y1438">
        <v>29.270335500000002</v>
      </c>
      <c r="Z1438">
        <v>38.186999999999998</v>
      </c>
      <c r="AA1438">
        <v>12</v>
      </c>
      <c r="AI1438">
        <v>12.132000000000001</v>
      </c>
      <c r="AJ1438">
        <v>14</v>
      </c>
      <c r="AK1438">
        <v>6.7829999999999995</v>
      </c>
      <c r="AL1438">
        <v>6</v>
      </c>
      <c r="AM1438">
        <v>0.29199999999999998</v>
      </c>
      <c r="AN1438">
        <v>2</v>
      </c>
      <c r="AO1438" s="30">
        <v>14.498347500000001</v>
      </c>
      <c r="AP1438" s="30">
        <v>18.914999999999999</v>
      </c>
      <c r="AQ1438" s="30">
        <v>20</v>
      </c>
      <c r="AR1438">
        <v>73.501218000000009</v>
      </c>
      <c r="AS1438" s="20">
        <v>96.183999999999997</v>
      </c>
      <c r="AT1438">
        <v>64</v>
      </c>
      <c r="AU1438">
        <v>12</v>
      </c>
      <c r="AV1438" t="s">
        <v>1510</v>
      </c>
    </row>
    <row r="1439" spans="1:48" hidden="1" x14ac:dyDescent="0.25">
      <c r="A1439" t="s">
        <v>839</v>
      </c>
      <c r="B1439" t="s">
        <v>116</v>
      </c>
      <c r="C1439" t="s">
        <v>116</v>
      </c>
      <c r="D1439" t="s">
        <v>841</v>
      </c>
      <c r="E1439" s="31" t="s">
        <v>842</v>
      </c>
      <c r="F1439">
        <v>2008</v>
      </c>
      <c r="G1439" t="s">
        <v>840</v>
      </c>
      <c r="H1439">
        <v>878</v>
      </c>
      <c r="I1439">
        <v>331780</v>
      </c>
      <c r="J1439" t="s">
        <v>115</v>
      </c>
      <c r="K1439" s="26" t="s">
        <v>458</v>
      </c>
      <c r="L1439" t="b">
        <v>1</v>
      </c>
      <c r="M1439" s="20" t="s">
        <v>1116</v>
      </c>
      <c r="N1439" s="26">
        <v>337</v>
      </c>
      <c r="O1439" t="s">
        <v>375</v>
      </c>
      <c r="P1439">
        <v>60.866944400000001</v>
      </c>
      <c r="Q1439">
        <v>-162.27305559999999</v>
      </c>
      <c r="S1439" t="s">
        <v>21</v>
      </c>
      <c r="T1439" s="40">
        <v>0.6399999999999999</v>
      </c>
      <c r="U1439" s="40">
        <v>0.30739999999999995</v>
      </c>
      <c r="V1439">
        <v>175.59615999999994</v>
      </c>
      <c r="W1439">
        <v>274.36899999999997</v>
      </c>
      <c r="X1439">
        <v>67</v>
      </c>
      <c r="Y1439">
        <v>53.511039999999987</v>
      </c>
      <c r="Z1439">
        <v>83.61099999999999</v>
      </c>
      <c r="AA1439">
        <v>6</v>
      </c>
      <c r="AI1439">
        <v>31.417999999999999</v>
      </c>
      <c r="AJ1439">
        <v>5</v>
      </c>
      <c r="AK1439">
        <v>20.933999999999997</v>
      </c>
      <c r="AL1439">
        <v>5</v>
      </c>
      <c r="AM1439">
        <v>107.05199999999999</v>
      </c>
      <c r="AN1439">
        <v>3</v>
      </c>
      <c r="AO1439" s="30">
        <v>33.505279999999992</v>
      </c>
      <c r="AP1439" s="30">
        <v>52.351999999999997</v>
      </c>
      <c r="AQ1439" s="30">
        <v>10</v>
      </c>
      <c r="AR1439">
        <v>262.61247999999989</v>
      </c>
      <c r="AS1439" s="20">
        <v>517.38400000000001</v>
      </c>
      <c r="AT1439">
        <v>86</v>
      </c>
      <c r="AU1439">
        <v>6</v>
      </c>
      <c r="AV1439" t="s">
        <v>1510</v>
      </c>
    </row>
    <row r="1440" spans="1:48" hidden="1" x14ac:dyDescent="0.25">
      <c r="A1440" t="s">
        <v>762</v>
      </c>
      <c r="B1440" t="s">
        <v>237</v>
      </c>
      <c r="C1440" t="s">
        <v>237</v>
      </c>
      <c r="D1440" t="s">
        <v>763</v>
      </c>
      <c r="E1440" s="31" t="s">
        <v>764</v>
      </c>
      <c r="F1440">
        <v>2008</v>
      </c>
      <c r="G1440" t="s">
        <v>759</v>
      </c>
      <c r="H1440">
        <v>26616</v>
      </c>
      <c r="I1440">
        <v>332360</v>
      </c>
      <c r="J1440" t="s">
        <v>235</v>
      </c>
      <c r="K1440" s="26" t="s">
        <v>458</v>
      </c>
      <c r="L1440" t="b">
        <v>1</v>
      </c>
      <c r="M1440" s="20" t="s">
        <v>1118</v>
      </c>
      <c r="N1440" s="26">
        <v>254</v>
      </c>
      <c r="O1440" t="s">
        <v>375</v>
      </c>
      <c r="P1440">
        <v>70.469166700000002</v>
      </c>
      <c r="Q1440">
        <v>-157.39944439999999</v>
      </c>
      <c r="S1440" t="s">
        <v>21</v>
      </c>
      <c r="T1440" s="40">
        <v>0.15</v>
      </c>
      <c r="U1440" s="40">
        <v>0.1283</v>
      </c>
      <c r="V1440">
        <v>29.161049999999999</v>
      </c>
      <c r="W1440">
        <v>194.40700000000001</v>
      </c>
      <c r="X1440">
        <v>53</v>
      </c>
      <c r="Y1440">
        <v>164.54189999999997</v>
      </c>
      <c r="Z1440">
        <v>1096.9459999999999</v>
      </c>
      <c r="AA1440">
        <v>52</v>
      </c>
      <c r="AI1440">
        <v>47.927999999999997</v>
      </c>
      <c r="AJ1440">
        <v>3</v>
      </c>
      <c r="AK1440">
        <v>4.7869999999999999</v>
      </c>
      <c r="AL1440">
        <v>2</v>
      </c>
      <c r="AM1440">
        <v>119.48600000000002</v>
      </c>
      <c r="AN1440">
        <v>11</v>
      </c>
      <c r="AO1440" s="30">
        <v>7.9072499999999994</v>
      </c>
      <c r="AP1440" s="30">
        <v>52.714999999999996</v>
      </c>
      <c r="AQ1440" s="30">
        <v>5</v>
      </c>
      <c r="AR1440">
        <v>201.61019999999996</v>
      </c>
      <c r="AS1440" s="20">
        <v>1463.5540000000001</v>
      </c>
      <c r="AT1440">
        <v>120</v>
      </c>
      <c r="AU1440">
        <v>3</v>
      </c>
      <c r="AV1440" t="s">
        <v>1510</v>
      </c>
    </row>
    <row r="1441" spans="1:48" hidden="1" x14ac:dyDescent="0.25">
      <c r="A1441" t="s">
        <v>963</v>
      </c>
      <c r="B1441" t="s">
        <v>119</v>
      </c>
      <c r="C1441" t="s">
        <v>119</v>
      </c>
      <c r="D1441" t="s">
        <v>965</v>
      </c>
      <c r="E1441" s="31" t="s">
        <v>966</v>
      </c>
      <c r="F1441">
        <v>2008</v>
      </c>
      <c r="G1441" t="s">
        <v>964</v>
      </c>
      <c r="H1441" t="s">
        <v>582</v>
      </c>
      <c r="I1441">
        <v>331790</v>
      </c>
      <c r="J1441" t="s">
        <v>118</v>
      </c>
      <c r="K1441" s="26" t="s">
        <v>458</v>
      </c>
      <c r="L1441" t="b">
        <v>1</v>
      </c>
      <c r="M1441" s="20" t="s">
        <v>1116</v>
      </c>
      <c r="N1441" s="26">
        <v>420</v>
      </c>
      <c r="O1441" t="s">
        <v>375</v>
      </c>
      <c r="P1441">
        <v>66.359444400000001</v>
      </c>
      <c r="Q1441">
        <v>-147.39638890000001</v>
      </c>
      <c r="S1441" t="s">
        <v>21</v>
      </c>
      <c r="T1441" s="40">
        <v>0.52499999999999991</v>
      </c>
      <c r="U1441" s="40">
        <v>0.14516666666666667</v>
      </c>
      <c r="V1441">
        <v>48.147749999999995</v>
      </c>
      <c r="W1441">
        <v>91.710000000000008</v>
      </c>
      <c r="X1441">
        <v>42</v>
      </c>
      <c r="Y1441">
        <v>47.135549999999981</v>
      </c>
      <c r="Z1441">
        <v>89.781999999999982</v>
      </c>
      <c r="AA1441">
        <v>9</v>
      </c>
      <c r="AI1441">
        <v>68.866</v>
      </c>
      <c r="AJ1441">
        <v>6</v>
      </c>
      <c r="AK1441">
        <v>5.7380000000000004</v>
      </c>
      <c r="AL1441">
        <v>2</v>
      </c>
      <c r="AM1441">
        <v>0</v>
      </c>
      <c r="AN1441">
        <v>7</v>
      </c>
      <c r="AO1441" s="30">
        <v>39.167099999999991</v>
      </c>
      <c r="AP1441" s="30">
        <v>74.603999999999999</v>
      </c>
      <c r="AQ1441" s="30">
        <v>8</v>
      </c>
      <c r="AR1441">
        <v>134.45039999999997</v>
      </c>
      <c r="AS1441" s="20">
        <v>256.09599999999995</v>
      </c>
      <c r="AT1441">
        <v>64</v>
      </c>
      <c r="AU1441">
        <v>12</v>
      </c>
      <c r="AV1441" t="s">
        <v>1510</v>
      </c>
    </row>
    <row r="1442" spans="1:48" hidden="1" x14ac:dyDescent="0.25">
      <c r="A1442" t="s">
        <v>486</v>
      </c>
      <c r="B1442" t="s">
        <v>1166</v>
      </c>
      <c r="C1442" t="s">
        <v>120</v>
      </c>
      <c r="D1442" t="s">
        <v>490</v>
      </c>
      <c r="E1442" s="31" t="s">
        <v>491</v>
      </c>
      <c r="F1442">
        <v>2008</v>
      </c>
      <c r="G1442" t="s">
        <v>487</v>
      </c>
      <c r="H1442">
        <v>1651</v>
      </c>
      <c r="I1442">
        <v>331800</v>
      </c>
      <c r="J1442" t="s">
        <v>488</v>
      </c>
      <c r="K1442" s="26" t="s">
        <v>374</v>
      </c>
      <c r="L1442" t="b">
        <v>1</v>
      </c>
      <c r="M1442" s="20" t="s">
        <v>1116</v>
      </c>
      <c r="N1442" s="26">
        <v>43</v>
      </c>
      <c r="O1442" t="s">
        <v>489</v>
      </c>
      <c r="P1442">
        <v>60.792222199999998</v>
      </c>
      <c r="Q1442">
        <v>-161.75583330000001</v>
      </c>
      <c r="S1442" t="s">
        <v>21</v>
      </c>
      <c r="T1442" s="40">
        <v>0.49770833333333336</v>
      </c>
      <c r="U1442" s="40">
        <v>0.19796666666666662</v>
      </c>
      <c r="V1442">
        <v>5046.2000895833344</v>
      </c>
      <c r="W1442">
        <v>10138.870000000001</v>
      </c>
      <c r="X1442">
        <v>1866</v>
      </c>
      <c r="Y1442">
        <v>12428.346959375003</v>
      </c>
      <c r="Z1442">
        <v>24971.145000000004</v>
      </c>
      <c r="AA1442">
        <v>1387</v>
      </c>
      <c r="AI1442">
        <v>884.1719999999998</v>
      </c>
      <c r="AJ1442">
        <v>17</v>
      </c>
      <c r="AK1442">
        <v>3578.9659999999999</v>
      </c>
      <c r="AL1442">
        <v>43</v>
      </c>
      <c r="AM1442">
        <v>0</v>
      </c>
      <c r="AN1442">
        <v>0</v>
      </c>
      <c r="AO1442" s="30">
        <v>2221.3409754166669</v>
      </c>
      <c r="AP1442" s="30">
        <v>4463.1379999999999</v>
      </c>
      <c r="AQ1442" s="30">
        <v>60</v>
      </c>
      <c r="AR1442">
        <v>19695.888024375003</v>
      </c>
      <c r="AS1442" s="20">
        <v>39573.153000000006</v>
      </c>
      <c r="AT1442">
        <v>3313</v>
      </c>
      <c r="AU1442">
        <v>12</v>
      </c>
      <c r="AV1442" t="s">
        <v>1510</v>
      </c>
    </row>
    <row r="1443" spans="1:48" hidden="1" x14ac:dyDescent="0.25">
      <c r="A1443" t="s">
        <v>383</v>
      </c>
      <c r="B1443" t="s">
        <v>1133</v>
      </c>
      <c r="C1443" t="s">
        <v>32</v>
      </c>
      <c r="D1443" t="s">
        <v>384</v>
      </c>
      <c r="E1443" s="31" t="s">
        <v>385</v>
      </c>
      <c r="F1443">
        <v>2008</v>
      </c>
      <c r="G1443" t="s">
        <v>380</v>
      </c>
      <c r="H1443">
        <v>219</v>
      </c>
      <c r="I1443">
        <v>331060</v>
      </c>
      <c r="J1443" t="s">
        <v>30</v>
      </c>
      <c r="K1443" s="26" t="s">
        <v>374</v>
      </c>
      <c r="L1443" t="b">
        <v>1</v>
      </c>
      <c r="M1443" s="20" t="s">
        <v>1116</v>
      </c>
      <c r="N1443" s="26">
        <v>2</v>
      </c>
      <c r="O1443" t="s">
        <v>375</v>
      </c>
      <c r="P1443">
        <v>66.918888899999999</v>
      </c>
      <c r="Q1443">
        <v>-151.51611109999999</v>
      </c>
      <c r="S1443" t="s">
        <v>21</v>
      </c>
      <c r="T1443" s="40">
        <v>0.66635</v>
      </c>
      <c r="U1443" s="40">
        <v>0.27261666666666667</v>
      </c>
      <c r="V1443">
        <v>111.62228755000001</v>
      </c>
      <c r="W1443">
        <v>167.51300000000001</v>
      </c>
      <c r="X1443">
        <v>31</v>
      </c>
      <c r="Y1443">
        <v>56.41519005</v>
      </c>
      <c r="Z1443">
        <v>84.662999999999997</v>
      </c>
      <c r="AA1443">
        <v>16</v>
      </c>
      <c r="AI1443">
        <v>34.594999999999999</v>
      </c>
      <c r="AJ1443">
        <v>5</v>
      </c>
      <c r="AK1443">
        <v>268.51299999999998</v>
      </c>
      <c r="AL1443">
        <v>15</v>
      </c>
      <c r="AM1443">
        <v>0</v>
      </c>
      <c r="AN1443">
        <v>0</v>
      </c>
      <c r="AO1443" s="30">
        <v>201.97601579999997</v>
      </c>
      <c r="AP1443" s="30">
        <v>303.10799999999995</v>
      </c>
      <c r="AQ1443" s="30">
        <v>20</v>
      </c>
      <c r="AR1443">
        <v>370.01349339999996</v>
      </c>
      <c r="AS1443" s="20">
        <v>555.28400000000011</v>
      </c>
      <c r="AT1443">
        <v>63</v>
      </c>
      <c r="AU1443">
        <v>12</v>
      </c>
      <c r="AV1443" t="s">
        <v>1510</v>
      </c>
    </row>
    <row r="1444" spans="1:48" hidden="1" x14ac:dyDescent="0.25">
      <c r="A1444" t="s">
        <v>572</v>
      </c>
      <c r="B1444" t="s">
        <v>54</v>
      </c>
      <c r="C1444" t="s">
        <v>54</v>
      </c>
      <c r="D1444" t="s">
        <v>573</v>
      </c>
      <c r="E1444" s="31" t="s">
        <v>574</v>
      </c>
      <c r="F1444">
        <v>2008</v>
      </c>
      <c r="G1444" t="s">
        <v>563</v>
      </c>
      <c r="H1444">
        <v>221</v>
      </c>
      <c r="I1444">
        <v>331270</v>
      </c>
      <c r="J1444" t="s">
        <v>50</v>
      </c>
      <c r="K1444" s="26" t="s">
        <v>458</v>
      </c>
      <c r="L1444" t="b">
        <v>1</v>
      </c>
      <c r="M1444" s="20" t="s">
        <v>1119</v>
      </c>
      <c r="N1444" s="26">
        <v>169</v>
      </c>
      <c r="O1444" t="s">
        <v>375</v>
      </c>
      <c r="P1444">
        <v>65.334722200000002</v>
      </c>
      <c r="Q1444">
        <v>-166.4891667</v>
      </c>
      <c r="S1444" t="s">
        <v>21</v>
      </c>
      <c r="T1444" s="40">
        <v>0.505</v>
      </c>
      <c r="U1444" s="40">
        <v>0.14944166666666667</v>
      </c>
      <c r="V1444">
        <v>210.43299500000003</v>
      </c>
      <c r="W1444">
        <v>416.69900000000007</v>
      </c>
      <c r="X1444">
        <v>105</v>
      </c>
      <c r="Y1444">
        <v>109.392595</v>
      </c>
      <c r="Z1444">
        <v>216.619</v>
      </c>
      <c r="AA1444">
        <v>8</v>
      </c>
      <c r="AI1444">
        <v>205.33800000000002</v>
      </c>
      <c r="AJ1444">
        <v>14</v>
      </c>
      <c r="AK1444">
        <v>124.64600000000002</v>
      </c>
      <c r="AL1444">
        <v>5</v>
      </c>
      <c r="AM1444">
        <v>0</v>
      </c>
      <c r="AN1444">
        <v>0</v>
      </c>
      <c r="AO1444" s="30">
        <v>166.64192000000003</v>
      </c>
      <c r="AP1444" s="30">
        <v>329.98400000000004</v>
      </c>
      <c r="AQ1444" s="30">
        <v>19</v>
      </c>
      <c r="AR1444">
        <v>486.46751000000006</v>
      </c>
      <c r="AS1444" s="20">
        <v>963.30200000000002</v>
      </c>
      <c r="AT1444">
        <v>125</v>
      </c>
      <c r="AU1444">
        <v>12</v>
      </c>
      <c r="AV1444" t="s">
        <v>1510</v>
      </c>
    </row>
    <row r="1445" spans="1:48" hidden="1" x14ac:dyDescent="0.25">
      <c r="A1445" t="s">
        <v>971</v>
      </c>
      <c r="B1445" t="s">
        <v>122</v>
      </c>
      <c r="C1445" t="s">
        <v>122</v>
      </c>
      <c r="D1445" t="s">
        <v>973</v>
      </c>
      <c r="E1445" s="31" t="s">
        <v>974</v>
      </c>
      <c r="F1445">
        <v>2008</v>
      </c>
      <c r="G1445" t="s">
        <v>972</v>
      </c>
      <c r="H1445" t="s">
        <v>582</v>
      </c>
      <c r="I1445">
        <v>331820</v>
      </c>
      <c r="J1445" t="s">
        <v>121</v>
      </c>
      <c r="K1445" s="26" t="s">
        <v>458</v>
      </c>
      <c r="L1445" t="b">
        <v>1</v>
      </c>
      <c r="M1445" s="20" t="s">
        <v>1118</v>
      </c>
      <c r="N1445" s="26">
        <v>432</v>
      </c>
      <c r="O1445" t="s">
        <v>375</v>
      </c>
      <c r="P1445">
        <v>65.979722199999998</v>
      </c>
      <c r="Q1445">
        <v>-161.12305559999999</v>
      </c>
      <c r="S1445" t="s">
        <v>21</v>
      </c>
      <c r="T1445" s="40">
        <v>0.46375000000000011</v>
      </c>
      <c r="U1445" s="40">
        <v>0.19275833333333334</v>
      </c>
      <c r="V1445">
        <v>249.03653250000005</v>
      </c>
      <c r="W1445">
        <v>537.00599999999997</v>
      </c>
      <c r="X1445">
        <v>84</v>
      </c>
      <c r="Y1445">
        <v>319.10220125000006</v>
      </c>
      <c r="Z1445">
        <v>688.09100000000001</v>
      </c>
      <c r="AA1445">
        <v>16</v>
      </c>
      <c r="AI1445">
        <v>83.513999999999996</v>
      </c>
      <c r="AJ1445">
        <v>6</v>
      </c>
      <c r="AK1445">
        <v>0</v>
      </c>
      <c r="AL1445">
        <v>0</v>
      </c>
      <c r="AM1445">
        <v>5.6230000000000002</v>
      </c>
      <c r="AN1445">
        <v>3</v>
      </c>
      <c r="AO1445" s="30">
        <v>38.72961750000001</v>
      </c>
      <c r="AP1445" s="30">
        <v>83.513999999999996</v>
      </c>
      <c r="AQ1445" s="30">
        <v>6</v>
      </c>
      <c r="AR1445">
        <v>606.86835125000016</v>
      </c>
      <c r="AS1445" s="20">
        <v>1314.2339999999999</v>
      </c>
      <c r="AT1445">
        <v>109</v>
      </c>
      <c r="AU1445">
        <v>12</v>
      </c>
      <c r="AV1445" t="s">
        <v>1510</v>
      </c>
    </row>
    <row r="1446" spans="1:48" hidden="1" x14ac:dyDescent="0.25">
      <c r="A1446" t="s">
        <v>851</v>
      </c>
      <c r="B1446" t="s">
        <v>155</v>
      </c>
      <c r="C1446" t="s">
        <v>155</v>
      </c>
      <c r="D1446" t="s">
        <v>854</v>
      </c>
      <c r="E1446" s="31" t="s">
        <v>855</v>
      </c>
      <c r="F1446">
        <v>2008</v>
      </c>
      <c r="G1446" t="s">
        <v>852</v>
      </c>
      <c r="H1446">
        <v>6111</v>
      </c>
      <c r="I1446">
        <v>331830</v>
      </c>
      <c r="J1446" t="s">
        <v>853</v>
      </c>
      <c r="K1446" s="26" t="s">
        <v>374</v>
      </c>
      <c r="L1446" t="b">
        <v>1</v>
      </c>
      <c r="M1446" s="20" t="s">
        <v>1116</v>
      </c>
      <c r="N1446" s="26">
        <v>341</v>
      </c>
      <c r="O1446" t="s">
        <v>489</v>
      </c>
      <c r="P1446">
        <v>65.572500000000005</v>
      </c>
      <c r="Q1446">
        <v>-144.80305559999999</v>
      </c>
      <c r="S1446" t="s">
        <v>21</v>
      </c>
      <c r="T1446" s="40">
        <v>0.55789999999999995</v>
      </c>
      <c r="U1446" s="40">
        <v>0.14870000000000003</v>
      </c>
      <c r="V1446">
        <v>132.06943539999997</v>
      </c>
      <c r="W1446">
        <v>236.726</v>
      </c>
      <c r="X1446">
        <v>127</v>
      </c>
      <c r="Y1446">
        <v>35.267090600000003</v>
      </c>
      <c r="Z1446">
        <v>63.214000000000006</v>
      </c>
      <c r="AA1446">
        <v>10</v>
      </c>
      <c r="AI1446">
        <v>4.6610000000000005</v>
      </c>
      <c r="AJ1446">
        <v>1</v>
      </c>
      <c r="AK1446">
        <v>103.679</v>
      </c>
      <c r="AL1446">
        <v>7</v>
      </c>
      <c r="AM1446">
        <v>0</v>
      </c>
      <c r="AN1446">
        <v>0</v>
      </c>
      <c r="AO1446" s="30">
        <v>60.442885999999994</v>
      </c>
      <c r="AP1446" s="30">
        <v>108.34</v>
      </c>
      <c r="AQ1446" s="30">
        <v>8</v>
      </c>
      <c r="AR1446">
        <v>227.77941199999998</v>
      </c>
      <c r="AS1446" s="20">
        <v>408.28</v>
      </c>
      <c r="AT1446">
        <v>145</v>
      </c>
      <c r="AU1446">
        <v>12</v>
      </c>
      <c r="AV1446" t="s">
        <v>1510</v>
      </c>
    </row>
    <row r="1447" spans="1:48" hidden="1" x14ac:dyDescent="0.25">
      <c r="A1447" t="s">
        <v>1043</v>
      </c>
      <c r="B1447" t="s">
        <v>124</v>
      </c>
      <c r="C1447" t="s">
        <v>124</v>
      </c>
      <c r="D1447" t="s">
        <v>1045</v>
      </c>
      <c r="E1447" s="31" t="s">
        <v>1046</v>
      </c>
      <c r="F1447">
        <v>2008</v>
      </c>
      <c r="G1447" t="s">
        <v>1044</v>
      </c>
      <c r="H1447" t="s">
        <v>582</v>
      </c>
      <c r="I1447">
        <v>331840</v>
      </c>
      <c r="J1447" t="s">
        <v>123</v>
      </c>
      <c r="K1447" s="26" t="s">
        <v>458</v>
      </c>
      <c r="L1447" t="b">
        <v>1</v>
      </c>
      <c r="M1447" s="20" t="s">
        <v>1116</v>
      </c>
      <c r="N1447" s="26">
        <v>682</v>
      </c>
      <c r="O1447" t="s">
        <v>375</v>
      </c>
      <c r="P1447">
        <v>66.654444400000003</v>
      </c>
      <c r="Q1447">
        <v>-143.7222222</v>
      </c>
      <c r="S1447" t="s">
        <v>21</v>
      </c>
      <c r="T1447" s="40">
        <v>0.6333333333333333</v>
      </c>
      <c r="U1447" s="40">
        <v>0.33986666666666671</v>
      </c>
      <c r="V1447">
        <v>14.301933333333331</v>
      </c>
      <c r="W1447">
        <v>22.581999999999997</v>
      </c>
      <c r="X1447">
        <v>43</v>
      </c>
      <c r="Y1447">
        <v>7.7368000000000006</v>
      </c>
      <c r="Z1447">
        <v>12.216000000000001</v>
      </c>
      <c r="AA1447">
        <v>6</v>
      </c>
      <c r="AI1447">
        <v>24.055</v>
      </c>
      <c r="AJ1447">
        <v>9</v>
      </c>
      <c r="AK1447">
        <v>41.995000000000005</v>
      </c>
      <c r="AL1447">
        <v>4</v>
      </c>
      <c r="AM1447">
        <v>0</v>
      </c>
      <c r="AN1447">
        <v>0</v>
      </c>
      <c r="AO1447" s="30">
        <v>41.831666666666671</v>
      </c>
      <c r="AP1447" s="30">
        <v>66.050000000000011</v>
      </c>
      <c r="AQ1447" s="30">
        <v>13</v>
      </c>
      <c r="AR1447">
        <v>63.870400000000004</v>
      </c>
      <c r="AS1447" s="20">
        <v>100.84800000000001</v>
      </c>
      <c r="AT1447">
        <v>62</v>
      </c>
      <c r="AU1447">
        <v>1</v>
      </c>
      <c r="AV1447" t="s">
        <v>1510</v>
      </c>
    </row>
    <row r="1448" spans="1:48" hidden="1" x14ac:dyDescent="0.25">
      <c r="A1448" t="s">
        <v>901</v>
      </c>
      <c r="B1448" t="s">
        <v>224</v>
      </c>
      <c r="C1448" t="s">
        <v>224</v>
      </c>
      <c r="D1448" t="s">
        <v>903</v>
      </c>
      <c r="E1448" s="31" t="s">
        <v>904</v>
      </c>
      <c r="F1448">
        <v>2008</v>
      </c>
      <c r="G1448" t="s">
        <v>902</v>
      </c>
      <c r="H1448">
        <v>3422</v>
      </c>
      <c r="I1448">
        <v>332310</v>
      </c>
      <c r="J1448" t="s">
        <v>223</v>
      </c>
      <c r="K1448" s="26" t="s">
        <v>458</v>
      </c>
      <c r="L1448" t="b">
        <v>1</v>
      </c>
      <c r="M1448" s="20" t="s">
        <v>1116</v>
      </c>
      <c r="N1448" s="26">
        <v>365</v>
      </c>
      <c r="O1448" t="s">
        <v>375</v>
      </c>
      <c r="P1448">
        <v>60.16</v>
      </c>
      <c r="Q1448">
        <v>-164.2658333</v>
      </c>
      <c r="S1448" t="s">
        <v>21</v>
      </c>
      <c r="T1448" s="40">
        <v>0.57500000000000007</v>
      </c>
      <c r="U1448" s="40">
        <v>0.23505000000000001</v>
      </c>
      <c r="V1448">
        <v>250.51887500000004</v>
      </c>
      <c r="W1448">
        <v>435.685</v>
      </c>
      <c r="X1448">
        <v>85</v>
      </c>
      <c r="Y1448">
        <v>64.966374999999999</v>
      </c>
      <c r="Z1448">
        <v>112.98499999999999</v>
      </c>
      <c r="AA1448">
        <v>6</v>
      </c>
      <c r="AI1448">
        <v>49.419000000000004</v>
      </c>
      <c r="AJ1448">
        <v>9</v>
      </c>
      <c r="AK1448">
        <v>270.08500000000004</v>
      </c>
      <c r="AL1448">
        <v>19</v>
      </c>
      <c r="AM1448">
        <v>19.971</v>
      </c>
      <c r="AN1448">
        <v>17</v>
      </c>
      <c r="AO1448" s="30">
        <v>183.71480000000003</v>
      </c>
      <c r="AP1448" s="30">
        <v>319.50400000000002</v>
      </c>
      <c r="AQ1448" s="30">
        <v>28</v>
      </c>
      <c r="AR1448">
        <v>499.20005000000003</v>
      </c>
      <c r="AS1448" s="20">
        <v>888.14499999999987</v>
      </c>
      <c r="AT1448">
        <v>132</v>
      </c>
      <c r="AU1448">
        <v>12</v>
      </c>
      <c r="AV1448" t="s">
        <v>1510</v>
      </c>
    </row>
    <row r="1449" spans="1:48" hidden="1" x14ac:dyDescent="0.25">
      <c r="A1449" t="s">
        <v>1055</v>
      </c>
      <c r="B1449" t="s">
        <v>126</v>
      </c>
      <c r="C1449" t="s">
        <v>126</v>
      </c>
      <c r="D1449" t="s">
        <v>1057</v>
      </c>
      <c r="E1449" s="31" t="s">
        <v>1058</v>
      </c>
      <c r="F1449">
        <v>2008</v>
      </c>
      <c r="G1449" t="s">
        <v>1056</v>
      </c>
      <c r="H1449" t="s">
        <v>582</v>
      </c>
      <c r="I1449">
        <v>331850</v>
      </c>
      <c r="J1449" t="s">
        <v>125</v>
      </c>
      <c r="K1449" s="26" t="s">
        <v>458</v>
      </c>
      <c r="L1449" t="b">
        <v>1</v>
      </c>
      <c r="M1449" s="20" t="s">
        <v>1116</v>
      </c>
      <c r="N1449" s="26">
        <v>686</v>
      </c>
      <c r="O1449" t="s">
        <v>375</v>
      </c>
      <c r="P1449">
        <v>60.063333299999996</v>
      </c>
      <c r="Q1449">
        <v>-148.01138889999999</v>
      </c>
      <c r="S1449" t="s">
        <v>21</v>
      </c>
      <c r="T1449" s="40">
        <v>0.43499999999999989</v>
      </c>
      <c r="U1449" s="40">
        <v>0.16680000000000003</v>
      </c>
      <c r="V1449">
        <v>44.854589999999995</v>
      </c>
      <c r="W1449">
        <v>103.11400000000002</v>
      </c>
      <c r="X1449">
        <v>24</v>
      </c>
      <c r="Y1449">
        <v>40.65814499999999</v>
      </c>
      <c r="Z1449">
        <v>93.466999999999999</v>
      </c>
      <c r="AA1449">
        <v>12</v>
      </c>
      <c r="AI1449">
        <v>29.712999999999997</v>
      </c>
      <c r="AJ1449">
        <v>7</v>
      </c>
      <c r="AK1449">
        <v>11.162999999999998</v>
      </c>
      <c r="AL1449">
        <v>3</v>
      </c>
      <c r="AM1449">
        <v>0.04</v>
      </c>
      <c r="AN1449">
        <v>1</v>
      </c>
      <c r="AO1449" s="30">
        <v>17.781059999999993</v>
      </c>
      <c r="AP1449" s="30">
        <v>40.875999999999998</v>
      </c>
      <c r="AQ1449" s="30">
        <v>10</v>
      </c>
      <c r="AR1449">
        <v>103.29379499999999</v>
      </c>
      <c r="AS1449" s="20">
        <v>237.49700000000001</v>
      </c>
      <c r="AT1449">
        <v>46</v>
      </c>
      <c r="AU1449">
        <v>12</v>
      </c>
      <c r="AV1449" t="s">
        <v>1510</v>
      </c>
    </row>
    <row r="1450" spans="1:48" hidden="1" x14ac:dyDescent="0.25">
      <c r="A1450" t="s">
        <v>575</v>
      </c>
      <c r="B1450" t="s">
        <v>55</v>
      </c>
      <c r="C1450" t="s">
        <v>55</v>
      </c>
      <c r="D1450" t="s">
        <v>576</v>
      </c>
      <c r="E1450" s="31" t="s">
        <v>577</v>
      </c>
      <c r="F1450">
        <v>2008</v>
      </c>
      <c r="G1450" t="s">
        <v>563</v>
      </c>
      <c r="H1450">
        <v>221</v>
      </c>
      <c r="I1450">
        <v>331280</v>
      </c>
      <c r="J1450" t="s">
        <v>50</v>
      </c>
      <c r="K1450" s="26" t="s">
        <v>458</v>
      </c>
      <c r="L1450" t="b">
        <v>1</v>
      </c>
      <c r="M1450" s="20" t="s">
        <v>1119</v>
      </c>
      <c r="N1450" s="26">
        <v>169</v>
      </c>
      <c r="O1450" t="s">
        <v>375</v>
      </c>
      <c r="P1450">
        <v>61.527777800000003</v>
      </c>
      <c r="Q1450">
        <v>-165.5863889</v>
      </c>
      <c r="S1450" t="s">
        <v>21</v>
      </c>
      <c r="T1450" s="40">
        <v>0.52296666666666658</v>
      </c>
      <c r="U1450" s="40">
        <v>0.15024166666666669</v>
      </c>
      <c r="V1450">
        <v>504.0629905666666</v>
      </c>
      <c r="W1450">
        <v>963.85300000000007</v>
      </c>
      <c r="X1450">
        <v>208</v>
      </c>
      <c r="Y1450">
        <v>326.09691093333322</v>
      </c>
      <c r="Z1450">
        <v>623.55199999999991</v>
      </c>
      <c r="AA1450">
        <v>15</v>
      </c>
      <c r="AI1450">
        <v>312.04000000000002</v>
      </c>
      <c r="AJ1450">
        <v>15</v>
      </c>
      <c r="AK1450">
        <v>286.80399999999997</v>
      </c>
      <c r="AL1450">
        <v>10</v>
      </c>
      <c r="AM1450">
        <v>0</v>
      </c>
      <c r="AN1450">
        <v>0</v>
      </c>
      <c r="AO1450" s="30">
        <v>313.17545053333333</v>
      </c>
      <c r="AP1450" s="30">
        <v>598.84400000000005</v>
      </c>
      <c r="AQ1450" s="30">
        <v>25</v>
      </c>
      <c r="AR1450">
        <v>1143.335352033333</v>
      </c>
      <c r="AS1450" s="20">
        <v>2186.2490000000003</v>
      </c>
      <c r="AT1450">
        <v>244</v>
      </c>
      <c r="AU1450">
        <v>6</v>
      </c>
      <c r="AV1450" t="s">
        <v>1510</v>
      </c>
    </row>
    <row r="1451" spans="1:48" hidden="1" x14ac:dyDescent="0.25">
      <c r="A1451" t="s">
        <v>817</v>
      </c>
      <c r="B1451" t="s">
        <v>128</v>
      </c>
      <c r="C1451" t="s">
        <v>128</v>
      </c>
      <c r="D1451" t="s">
        <v>819</v>
      </c>
      <c r="E1451" s="31" t="s">
        <v>820</v>
      </c>
      <c r="F1451">
        <v>2008</v>
      </c>
      <c r="G1451" t="s">
        <v>818</v>
      </c>
      <c r="H1451">
        <v>3421</v>
      </c>
      <c r="I1451">
        <v>331860</v>
      </c>
      <c r="J1451" t="s">
        <v>127</v>
      </c>
      <c r="K1451" s="26" t="s">
        <v>458</v>
      </c>
      <c r="L1451" t="b">
        <v>1</v>
      </c>
      <c r="M1451" s="20" t="s">
        <v>1116</v>
      </c>
      <c r="N1451" s="26">
        <v>297</v>
      </c>
      <c r="O1451" t="s">
        <v>375</v>
      </c>
      <c r="P1451">
        <v>56.295277800000001</v>
      </c>
      <c r="Q1451">
        <v>-158.40222220000001</v>
      </c>
      <c r="S1451" t="s">
        <v>21</v>
      </c>
      <c r="T1451" s="40">
        <v>0.57891666666666663</v>
      </c>
      <c r="U1451" s="40">
        <v>0.22265000000000001</v>
      </c>
      <c r="V1451">
        <v>107.06600616666667</v>
      </c>
      <c r="W1451">
        <v>184.94200000000001</v>
      </c>
      <c r="X1451">
        <v>53</v>
      </c>
      <c r="Y1451">
        <v>131.19293716666667</v>
      </c>
      <c r="Z1451">
        <v>226.61799999999999</v>
      </c>
      <c r="AA1451">
        <v>24</v>
      </c>
      <c r="AI1451">
        <v>110.64700000000001</v>
      </c>
      <c r="AJ1451">
        <v>11</v>
      </c>
      <c r="AK1451">
        <v>11.923999999999998</v>
      </c>
      <c r="AL1451">
        <v>1</v>
      </c>
      <c r="AM1451">
        <v>0</v>
      </c>
      <c r="AN1451">
        <v>0</v>
      </c>
      <c r="AO1451" s="30">
        <v>70.958394749999997</v>
      </c>
      <c r="AP1451" s="30">
        <v>122.571</v>
      </c>
      <c r="AQ1451" s="30">
        <v>12</v>
      </c>
      <c r="AR1451">
        <v>309.21733808333335</v>
      </c>
      <c r="AS1451" s="20">
        <v>534.13100000000009</v>
      </c>
      <c r="AT1451">
        <v>89</v>
      </c>
      <c r="AU1451">
        <v>12</v>
      </c>
      <c r="AV1451" t="s">
        <v>1510</v>
      </c>
    </row>
    <row r="1452" spans="1:48" hidden="1" x14ac:dyDescent="0.25">
      <c r="A1452" t="s">
        <v>1011</v>
      </c>
      <c r="B1452" t="s">
        <v>130</v>
      </c>
      <c r="C1452" t="s">
        <v>130</v>
      </c>
      <c r="D1452" t="s">
        <v>1013</v>
      </c>
      <c r="E1452" s="31" t="s">
        <v>1014</v>
      </c>
      <c r="F1452">
        <v>2008</v>
      </c>
      <c r="G1452" t="s">
        <v>1012</v>
      </c>
      <c r="H1452" t="s">
        <v>582</v>
      </c>
      <c r="I1452">
        <v>331870</v>
      </c>
      <c r="J1452" t="s">
        <v>129</v>
      </c>
      <c r="K1452" s="26" t="s">
        <v>458</v>
      </c>
      <c r="L1452" t="b">
        <v>1</v>
      </c>
      <c r="M1452" s="20" t="s">
        <v>1116</v>
      </c>
      <c r="N1452" s="26">
        <v>658</v>
      </c>
      <c r="O1452" t="s">
        <v>375</v>
      </c>
      <c r="P1452">
        <v>56.308439300000003</v>
      </c>
      <c r="Q1452">
        <v>-158.53023909999999</v>
      </c>
      <c r="S1452" t="s">
        <v>21</v>
      </c>
      <c r="T1452" s="40">
        <v>0.45358333333333339</v>
      </c>
      <c r="U1452" s="40">
        <v>0.13445000000000004</v>
      </c>
      <c r="V1452">
        <v>117.45222908333334</v>
      </c>
      <c r="W1452">
        <v>258.94299999999998</v>
      </c>
      <c r="X1452">
        <v>49</v>
      </c>
      <c r="Y1452">
        <v>71.890236833333333</v>
      </c>
      <c r="Z1452">
        <v>158.49399999999997</v>
      </c>
      <c r="AA1452">
        <v>9</v>
      </c>
      <c r="AI1452">
        <v>87.537999999999997</v>
      </c>
      <c r="AJ1452">
        <v>11</v>
      </c>
      <c r="AK1452">
        <v>11.544</v>
      </c>
      <c r="AL1452">
        <v>1</v>
      </c>
      <c r="AM1452">
        <v>0</v>
      </c>
      <c r="AN1452">
        <v>0</v>
      </c>
      <c r="AO1452" s="30">
        <v>44.941943833333333</v>
      </c>
      <c r="AP1452" s="30">
        <v>99.081999999999994</v>
      </c>
      <c r="AQ1452" s="30">
        <v>12</v>
      </c>
      <c r="AR1452">
        <v>234.28440975000001</v>
      </c>
      <c r="AS1452" s="20">
        <v>516.51900000000001</v>
      </c>
      <c r="AT1452">
        <v>70</v>
      </c>
      <c r="AU1452">
        <v>12</v>
      </c>
      <c r="AV1452" t="s">
        <v>1510</v>
      </c>
    </row>
    <row r="1453" spans="1:48" hidden="1" x14ac:dyDescent="0.25">
      <c r="A1453" t="s">
        <v>975</v>
      </c>
      <c r="B1453" t="s">
        <v>132</v>
      </c>
      <c r="C1453" t="s">
        <v>132</v>
      </c>
      <c r="D1453" t="s">
        <v>977</v>
      </c>
      <c r="E1453" s="31" t="s">
        <v>978</v>
      </c>
      <c r="F1453">
        <v>2008</v>
      </c>
      <c r="G1453" t="s">
        <v>976</v>
      </c>
      <c r="H1453" t="s">
        <v>582</v>
      </c>
      <c r="I1453">
        <v>331880</v>
      </c>
      <c r="J1453" t="s">
        <v>131</v>
      </c>
      <c r="K1453" s="26" t="s">
        <v>458</v>
      </c>
      <c r="L1453" t="b">
        <v>1</v>
      </c>
      <c r="M1453" s="20" t="s">
        <v>1116</v>
      </c>
      <c r="N1453" s="26">
        <v>437</v>
      </c>
      <c r="O1453" t="s">
        <v>375</v>
      </c>
      <c r="P1453">
        <v>56.255555600000001</v>
      </c>
      <c r="Q1453">
        <v>-158.76249999999999</v>
      </c>
      <c r="S1453" t="s">
        <v>21</v>
      </c>
      <c r="T1453" s="40">
        <v>0.58160000000000001</v>
      </c>
      <c r="U1453" s="40">
        <v>0.20082500000000006</v>
      </c>
      <c r="V1453">
        <v>19.873272</v>
      </c>
      <c r="W1453">
        <v>34.17</v>
      </c>
      <c r="X1453">
        <v>42</v>
      </c>
      <c r="Y1453">
        <v>10.643861599999999</v>
      </c>
      <c r="Z1453">
        <v>18.300999999999998</v>
      </c>
      <c r="AA1453">
        <v>9</v>
      </c>
      <c r="AI1453">
        <v>4.5750000000000002</v>
      </c>
      <c r="AJ1453">
        <v>6</v>
      </c>
      <c r="AK1453">
        <v>0</v>
      </c>
      <c r="AL1453">
        <v>0</v>
      </c>
      <c r="AM1453">
        <v>1.323</v>
      </c>
      <c r="AN1453">
        <v>3</v>
      </c>
      <c r="AO1453" s="30">
        <v>2.6608200000000002</v>
      </c>
      <c r="AP1453" s="30">
        <v>4.5750000000000002</v>
      </c>
      <c r="AQ1453" s="30">
        <v>6</v>
      </c>
      <c r="AR1453">
        <v>33.177953599999995</v>
      </c>
      <c r="AS1453" s="20">
        <v>58.369</v>
      </c>
      <c r="AT1453">
        <v>60</v>
      </c>
      <c r="AU1453">
        <v>12</v>
      </c>
      <c r="AV1453" t="s">
        <v>1510</v>
      </c>
    </row>
    <row r="1454" spans="1:48" hidden="1" x14ac:dyDescent="0.25">
      <c r="A1454" t="s">
        <v>746</v>
      </c>
      <c r="B1454" t="s">
        <v>173</v>
      </c>
      <c r="C1454" t="s">
        <v>173</v>
      </c>
      <c r="D1454" t="s">
        <v>399</v>
      </c>
      <c r="E1454" s="31" t="s">
        <v>400</v>
      </c>
      <c r="F1454">
        <v>2008</v>
      </c>
      <c r="G1454" t="s">
        <v>743</v>
      </c>
      <c r="H1454">
        <v>18963</v>
      </c>
      <c r="I1454">
        <v>332660</v>
      </c>
      <c r="J1454" t="s">
        <v>171</v>
      </c>
      <c r="K1454" s="26" t="s">
        <v>458</v>
      </c>
      <c r="L1454" t="b">
        <v>1</v>
      </c>
      <c r="M1454" s="20" t="s">
        <v>1119</v>
      </c>
      <c r="N1454" s="26">
        <v>240</v>
      </c>
      <c r="O1454" t="s">
        <v>375</v>
      </c>
      <c r="P1454">
        <v>59.399701999999998</v>
      </c>
      <c r="Q1454">
        <v>-135.89640890000001</v>
      </c>
      <c r="S1454" t="s">
        <v>21</v>
      </c>
      <c r="T1454" s="40">
        <v>0.57447499999999996</v>
      </c>
      <c r="U1454" s="40">
        <v>0.20104999999999998</v>
      </c>
      <c r="V1454">
        <v>380.23983222499987</v>
      </c>
      <c r="W1454">
        <v>661.89099999999985</v>
      </c>
      <c r="X1454">
        <v>203</v>
      </c>
      <c r="Y1454">
        <v>332.85770869999999</v>
      </c>
      <c r="Z1454">
        <v>579.41200000000003</v>
      </c>
      <c r="AA1454">
        <v>30</v>
      </c>
      <c r="AI1454">
        <v>1.9410000000000001</v>
      </c>
      <c r="AJ1454">
        <v>2</v>
      </c>
      <c r="AK1454">
        <v>6.7330000000000005</v>
      </c>
      <c r="AL1454">
        <v>5</v>
      </c>
      <c r="AM1454">
        <v>0</v>
      </c>
      <c r="AN1454">
        <v>0</v>
      </c>
      <c r="AO1454" s="30">
        <v>4.98299615</v>
      </c>
      <c r="AP1454" s="30">
        <v>8.6740000000000013</v>
      </c>
      <c r="AQ1454" s="30">
        <v>7</v>
      </c>
      <c r="AR1454">
        <v>718.08053707499994</v>
      </c>
      <c r="AS1454" s="20">
        <v>1249.9770000000001</v>
      </c>
      <c r="AT1454">
        <v>236</v>
      </c>
      <c r="AU1454">
        <v>9</v>
      </c>
      <c r="AV1454" t="s">
        <v>1510</v>
      </c>
    </row>
    <row r="1455" spans="1:48" hidden="1" x14ac:dyDescent="0.25">
      <c r="A1455" t="s">
        <v>386</v>
      </c>
      <c r="B1455" t="s">
        <v>33</v>
      </c>
      <c r="C1455" t="s">
        <v>33</v>
      </c>
      <c r="D1455" t="s">
        <v>387</v>
      </c>
      <c r="E1455" s="31" t="s">
        <v>388</v>
      </c>
      <c r="F1455">
        <v>2008</v>
      </c>
      <c r="G1455" t="s">
        <v>380</v>
      </c>
      <c r="H1455">
        <v>219</v>
      </c>
      <c r="I1455">
        <v>331070</v>
      </c>
      <c r="J1455" t="s">
        <v>30</v>
      </c>
      <c r="K1455" s="26" t="s">
        <v>374</v>
      </c>
      <c r="L1455" t="b">
        <v>1</v>
      </c>
      <c r="M1455" s="20" t="s">
        <v>1116</v>
      </c>
      <c r="N1455" s="26">
        <v>2</v>
      </c>
      <c r="O1455" t="s">
        <v>375</v>
      </c>
      <c r="P1455">
        <v>62.571782800000001</v>
      </c>
      <c r="Q1455">
        <v>-144.6541704</v>
      </c>
      <c r="S1455" t="s">
        <v>21</v>
      </c>
      <c r="T1455" s="40">
        <v>0.65664999999999996</v>
      </c>
      <c r="U1455" s="40">
        <v>0.25416666666666665</v>
      </c>
      <c r="V1455">
        <v>101.6638663</v>
      </c>
      <c r="W1455">
        <v>154.822</v>
      </c>
      <c r="X1455">
        <v>45</v>
      </c>
      <c r="Y1455">
        <v>69.720470400000011</v>
      </c>
      <c r="Z1455">
        <v>106.17600000000002</v>
      </c>
      <c r="AA1455">
        <v>16</v>
      </c>
      <c r="AI1455">
        <v>27.725999999999999</v>
      </c>
      <c r="AJ1455">
        <v>2</v>
      </c>
      <c r="AK1455">
        <v>18.425999999999998</v>
      </c>
      <c r="AL1455">
        <v>1</v>
      </c>
      <c r="AM1455">
        <v>0</v>
      </c>
      <c r="AN1455">
        <v>0</v>
      </c>
      <c r="AO1455" s="30">
        <v>30.3057108</v>
      </c>
      <c r="AP1455" s="30">
        <v>46.152000000000001</v>
      </c>
      <c r="AQ1455" s="30">
        <v>3</v>
      </c>
      <c r="AR1455">
        <v>201.69004749999999</v>
      </c>
      <c r="AS1455" s="20">
        <v>307.14999999999998</v>
      </c>
      <c r="AT1455">
        <v>63</v>
      </c>
      <c r="AU1455">
        <v>12</v>
      </c>
      <c r="AV1455" t="s">
        <v>1510</v>
      </c>
    </row>
    <row r="1456" spans="1:48" hidden="1" x14ac:dyDescent="0.25">
      <c r="A1456" t="s">
        <v>905</v>
      </c>
      <c r="B1456" t="s">
        <v>134</v>
      </c>
      <c r="C1456" t="s">
        <v>134</v>
      </c>
      <c r="D1456" t="s">
        <v>907</v>
      </c>
      <c r="E1456" s="31" t="s">
        <v>908</v>
      </c>
      <c r="F1456">
        <v>2008</v>
      </c>
      <c r="G1456" t="s">
        <v>906</v>
      </c>
      <c r="H1456">
        <v>3465</v>
      </c>
      <c r="I1456">
        <v>331890</v>
      </c>
      <c r="J1456" t="s">
        <v>133</v>
      </c>
      <c r="K1456" s="26" t="s">
        <v>458</v>
      </c>
      <c r="L1456" t="b">
        <v>1</v>
      </c>
      <c r="M1456" s="20" t="s">
        <v>1116</v>
      </c>
      <c r="N1456" s="26">
        <v>368</v>
      </c>
      <c r="O1456" t="s">
        <v>375</v>
      </c>
      <c r="P1456">
        <v>61.515833299999997</v>
      </c>
      <c r="Q1456">
        <v>-144.43694439999999</v>
      </c>
      <c r="S1456" t="s">
        <v>21</v>
      </c>
      <c r="T1456" s="40">
        <v>0.56394166666666667</v>
      </c>
      <c r="U1456" s="40">
        <v>0.19704999999999998</v>
      </c>
      <c r="V1456">
        <v>97.457579124999995</v>
      </c>
      <c r="W1456">
        <v>172.815</v>
      </c>
      <c r="X1456">
        <v>52</v>
      </c>
      <c r="Y1456">
        <v>101.67811855833332</v>
      </c>
      <c r="Z1456">
        <v>180.29899999999998</v>
      </c>
      <c r="AA1456">
        <v>22</v>
      </c>
      <c r="AI1456">
        <v>29.940999999999999</v>
      </c>
      <c r="AJ1456">
        <v>3</v>
      </c>
      <c r="AK1456">
        <v>2.5289999999999999</v>
      </c>
      <c r="AL1456">
        <v>2</v>
      </c>
      <c r="AM1456">
        <v>6.1320000000000006</v>
      </c>
      <c r="AN1456">
        <v>1</v>
      </c>
      <c r="AO1456" s="30">
        <v>18.311185916666666</v>
      </c>
      <c r="AP1456" s="30">
        <v>32.47</v>
      </c>
      <c r="AQ1456" s="30">
        <v>5</v>
      </c>
      <c r="AR1456">
        <v>217.44688359999998</v>
      </c>
      <c r="AS1456" s="20">
        <v>391.71600000000001</v>
      </c>
      <c r="AT1456">
        <v>80</v>
      </c>
      <c r="AU1456">
        <v>12</v>
      </c>
      <c r="AV1456" t="s">
        <v>1510</v>
      </c>
    </row>
    <row r="1457" spans="1:48" hidden="1" x14ac:dyDescent="0.25">
      <c r="A1457" t="s">
        <v>857</v>
      </c>
      <c r="B1457" t="s">
        <v>212</v>
      </c>
      <c r="C1457" t="s">
        <v>212</v>
      </c>
      <c r="D1457" t="s">
        <v>859</v>
      </c>
      <c r="E1457" s="31" t="s">
        <v>860</v>
      </c>
      <c r="F1457">
        <v>2008</v>
      </c>
      <c r="G1457" t="s">
        <v>858</v>
      </c>
      <c r="H1457">
        <v>12485</v>
      </c>
      <c r="I1457">
        <v>332230</v>
      </c>
      <c r="J1457" t="s">
        <v>211</v>
      </c>
      <c r="K1457" s="26" t="s">
        <v>374</v>
      </c>
      <c r="L1457" t="b">
        <v>1</v>
      </c>
      <c r="M1457" s="20" t="s">
        <v>1119</v>
      </c>
      <c r="N1457" s="26">
        <v>343</v>
      </c>
      <c r="O1457" t="s">
        <v>375</v>
      </c>
      <c r="P1457">
        <v>61.5719444</v>
      </c>
      <c r="Q1457">
        <v>-159.245</v>
      </c>
      <c r="S1457" t="s">
        <v>21</v>
      </c>
      <c r="T1457" s="40">
        <v>0.77490000000000003</v>
      </c>
      <c r="U1457" s="40">
        <v>0.3539916666666667</v>
      </c>
      <c r="V1457">
        <v>77.090151599999999</v>
      </c>
      <c r="W1457">
        <v>99.483999999999995</v>
      </c>
      <c r="X1457">
        <v>44</v>
      </c>
      <c r="Y1457">
        <v>67.443421500000014</v>
      </c>
      <c r="Z1457">
        <v>87.035000000000011</v>
      </c>
      <c r="AA1457">
        <v>6</v>
      </c>
      <c r="AI1457">
        <v>16.682000000000002</v>
      </c>
      <c r="AJ1457">
        <v>5</v>
      </c>
      <c r="AK1457">
        <v>15.642999999999999</v>
      </c>
      <c r="AL1457">
        <v>3</v>
      </c>
      <c r="AM1457">
        <v>0</v>
      </c>
      <c r="AN1457">
        <v>0</v>
      </c>
      <c r="AO1457" s="30">
        <v>25.048642500000003</v>
      </c>
      <c r="AP1457" s="30">
        <v>32.325000000000003</v>
      </c>
      <c r="AQ1457" s="30">
        <v>8</v>
      </c>
      <c r="AR1457">
        <v>169.58221560000001</v>
      </c>
      <c r="AS1457" s="20">
        <v>218.84400000000002</v>
      </c>
      <c r="AT1457">
        <v>58</v>
      </c>
      <c r="AU1457">
        <v>12</v>
      </c>
      <c r="AV1457" t="s">
        <v>1510</v>
      </c>
    </row>
    <row r="1458" spans="1:48" hidden="1" x14ac:dyDescent="0.25">
      <c r="A1458" t="s">
        <v>780</v>
      </c>
      <c r="B1458" t="s">
        <v>137</v>
      </c>
      <c r="C1458" t="s">
        <v>137</v>
      </c>
      <c r="D1458" t="s">
        <v>782</v>
      </c>
      <c r="E1458" s="31" t="s">
        <v>783</v>
      </c>
      <c r="F1458">
        <v>2008</v>
      </c>
      <c r="G1458" t="s">
        <v>781</v>
      </c>
      <c r="H1458" t="s">
        <v>582</v>
      </c>
      <c r="I1458">
        <v>331900</v>
      </c>
      <c r="J1458" t="s">
        <v>136</v>
      </c>
      <c r="K1458" s="26" t="s">
        <v>458</v>
      </c>
      <c r="L1458" t="b">
        <v>1</v>
      </c>
      <c r="M1458" s="20" t="s">
        <v>1116</v>
      </c>
      <c r="N1458" s="26">
        <v>256</v>
      </c>
      <c r="O1458" t="s">
        <v>375</v>
      </c>
      <c r="P1458">
        <v>65.825555600000001</v>
      </c>
      <c r="Q1458">
        <v>-144.06055559999999</v>
      </c>
      <c r="S1458" t="s">
        <v>21</v>
      </c>
      <c r="T1458" s="40">
        <v>0.62749999999999995</v>
      </c>
      <c r="U1458" s="40">
        <v>0.21348333333333327</v>
      </c>
      <c r="V1458">
        <v>58.191839999999999</v>
      </c>
      <c r="W1458">
        <v>92.736000000000004</v>
      </c>
      <c r="X1458">
        <v>31</v>
      </c>
      <c r="Y1458">
        <v>51.697842499999993</v>
      </c>
      <c r="Z1458">
        <v>82.387</v>
      </c>
      <c r="AA1458">
        <v>7</v>
      </c>
      <c r="AI1458">
        <v>4.0860000000000003</v>
      </c>
      <c r="AJ1458">
        <v>2</v>
      </c>
      <c r="AK1458">
        <v>110.47000000000001</v>
      </c>
      <c r="AL1458">
        <v>3</v>
      </c>
      <c r="AM1458">
        <v>0</v>
      </c>
      <c r="AN1458">
        <v>0</v>
      </c>
      <c r="AO1458" s="30">
        <v>71.883890000000008</v>
      </c>
      <c r="AP1458" s="30">
        <v>114.55600000000001</v>
      </c>
      <c r="AQ1458" s="30">
        <v>5</v>
      </c>
      <c r="AR1458">
        <v>181.7735725</v>
      </c>
      <c r="AS1458" s="20">
        <v>289.67899999999997</v>
      </c>
      <c r="AT1458">
        <v>43</v>
      </c>
      <c r="AU1458">
        <v>12</v>
      </c>
      <c r="AV1458" t="s">
        <v>1510</v>
      </c>
    </row>
    <row r="1459" spans="1:48" hidden="1" x14ac:dyDescent="0.25">
      <c r="A1459" t="s">
        <v>389</v>
      </c>
      <c r="B1459" t="s">
        <v>34</v>
      </c>
      <c r="C1459" t="s">
        <v>34</v>
      </c>
      <c r="D1459" t="s">
        <v>390</v>
      </c>
      <c r="E1459" s="31" t="s">
        <v>391</v>
      </c>
      <c r="F1459">
        <v>2008</v>
      </c>
      <c r="G1459" t="s">
        <v>380</v>
      </c>
      <c r="H1459">
        <v>219</v>
      </c>
      <c r="I1459">
        <v>331080</v>
      </c>
      <c r="J1459" t="s">
        <v>30</v>
      </c>
      <c r="K1459" s="26" t="s">
        <v>374</v>
      </c>
      <c r="L1459" t="b">
        <v>1</v>
      </c>
      <c r="M1459" s="20" t="s">
        <v>1116</v>
      </c>
      <c r="N1459" s="26">
        <v>2</v>
      </c>
      <c r="O1459" t="s">
        <v>375</v>
      </c>
      <c r="P1459">
        <v>56.013888899999998</v>
      </c>
      <c r="Q1459">
        <v>-132.82777780000001</v>
      </c>
      <c r="S1459" t="s">
        <v>21</v>
      </c>
      <c r="T1459" s="40">
        <v>0.56060833333333326</v>
      </c>
      <c r="U1459" s="40">
        <v>0.18493333333333331</v>
      </c>
      <c r="V1459">
        <v>272.29924027499999</v>
      </c>
      <c r="W1459">
        <v>485.72100000000006</v>
      </c>
      <c r="X1459">
        <v>135</v>
      </c>
      <c r="Y1459">
        <v>101.97297400833334</v>
      </c>
      <c r="Z1459">
        <v>181.89700000000002</v>
      </c>
      <c r="AA1459">
        <v>28</v>
      </c>
      <c r="AI1459">
        <v>101.45500000000001</v>
      </c>
      <c r="AJ1459">
        <v>12</v>
      </c>
      <c r="AK1459">
        <v>29.184999999999992</v>
      </c>
      <c r="AL1459">
        <v>6</v>
      </c>
      <c r="AM1459">
        <v>0</v>
      </c>
      <c r="AN1459">
        <v>0</v>
      </c>
      <c r="AO1459" s="30">
        <v>73.237872666666661</v>
      </c>
      <c r="AP1459" s="30">
        <v>130.64000000000001</v>
      </c>
      <c r="AQ1459" s="30">
        <v>18</v>
      </c>
      <c r="AR1459">
        <v>447.51008694999996</v>
      </c>
      <c r="AS1459" s="20">
        <v>798.25800000000004</v>
      </c>
      <c r="AT1459">
        <v>177</v>
      </c>
      <c r="AU1459">
        <v>12</v>
      </c>
      <c r="AV1459" t="s">
        <v>1510</v>
      </c>
    </row>
    <row r="1460" spans="1:48" hidden="1" x14ac:dyDescent="0.25">
      <c r="A1460" t="s">
        <v>517</v>
      </c>
      <c r="B1460" t="s">
        <v>153</v>
      </c>
      <c r="C1460" t="s">
        <v>153</v>
      </c>
      <c r="D1460" t="s">
        <v>519</v>
      </c>
      <c r="E1460" s="31" t="s">
        <v>520</v>
      </c>
      <c r="F1460">
        <v>2008</v>
      </c>
      <c r="G1460" t="s">
        <v>518</v>
      </c>
      <c r="H1460">
        <v>6866</v>
      </c>
      <c r="I1460">
        <v>331980</v>
      </c>
      <c r="J1460" t="s">
        <v>152</v>
      </c>
      <c r="K1460" s="26" t="s">
        <v>374</v>
      </c>
      <c r="L1460" t="b">
        <v>1</v>
      </c>
      <c r="M1460" s="20" t="s">
        <v>1116</v>
      </c>
      <c r="N1460" s="26">
        <v>88</v>
      </c>
      <c r="O1460" t="s">
        <v>375</v>
      </c>
      <c r="P1460">
        <v>55.185833299999999</v>
      </c>
      <c r="Q1460">
        <v>-162.7211111</v>
      </c>
      <c r="S1460" t="s">
        <v>21</v>
      </c>
      <c r="T1460" s="40">
        <v>0.67851666666666677</v>
      </c>
      <c r="U1460" s="40">
        <v>0.26523333333333338</v>
      </c>
      <c r="V1460">
        <v>129.85655521666666</v>
      </c>
      <c r="W1460">
        <v>191.38299999999998</v>
      </c>
      <c r="X1460">
        <v>36</v>
      </c>
      <c r="Y1460">
        <v>674.06559733333336</v>
      </c>
      <c r="Z1460">
        <v>993.43999999999994</v>
      </c>
      <c r="AA1460">
        <v>26</v>
      </c>
      <c r="AI1460">
        <v>108.15</v>
      </c>
      <c r="AJ1460">
        <v>4</v>
      </c>
      <c r="AK1460">
        <v>1311.421</v>
      </c>
      <c r="AL1460">
        <v>51</v>
      </c>
      <c r="AM1460">
        <v>0</v>
      </c>
      <c r="AN1460">
        <v>0</v>
      </c>
      <c r="AO1460" s="30">
        <v>963.20258301666695</v>
      </c>
      <c r="AP1460" s="30">
        <v>1419.5710000000001</v>
      </c>
      <c r="AQ1460" s="30">
        <v>55</v>
      </c>
      <c r="AR1460">
        <v>1767.1247355666671</v>
      </c>
      <c r="AS1460" s="20">
        <v>2604.3940000000002</v>
      </c>
      <c r="AT1460">
        <v>116</v>
      </c>
      <c r="AU1460">
        <v>4</v>
      </c>
      <c r="AV1460" t="s">
        <v>1510</v>
      </c>
    </row>
    <row r="1461" spans="1:48" hidden="1" x14ac:dyDescent="0.25">
      <c r="A1461" t="s">
        <v>558</v>
      </c>
      <c r="B1461" t="s">
        <v>1168</v>
      </c>
      <c r="C1461" t="s">
        <v>141</v>
      </c>
      <c r="D1461" t="s">
        <v>560</v>
      </c>
      <c r="E1461" s="31" t="s">
        <v>561</v>
      </c>
      <c r="F1461">
        <v>2008</v>
      </c>
      <c r="G1461" t="s">
        <v>559</v>
      </c>
      <c r="H1461">
        <v>40215</v>
      </c>
      <c r="I1461">
        <v>331920</v>
      </c>
      <c r="J1461" t="s">
        <v>140</v>
      </c>
      <c r="K1461" s="26" t="s">
        <v>458</v>
      </c>
      <c r="L1461" t="b">
        <v>1</v>
      </c>
      <c r="M1461" s="20" t="s">
        <v>1119</v>
      </c>
      <c r="N1461" s="26">
        <v>160</v>
      </c>
      <c r="O1461" t="s">
        <v>375</v>
      </c>
      <c r="P1461">
        <v>60.542777800000003</v>
      </c>
      <c r="Q1461">
        <v>-145.75749999999999</v>
      </c>
      <c r="S1461" t="s">
        <v>21</v>
      </c>
      <c r="T1461" s="40">
        <v>0.37636666666666668</v>
      </c>
      <c r="U1461" s="40">
        <v>0.21635000000000004</v>
      </c>
      <c r="V1461">
        <v>1760.7087544666667</v>
      </c>
      <c r="W1461">
        <v>4678.174</v>
      </c>
      <c r="X1461">
        <v>827</v>
      </c>
      <c r="Y1461">
        <v>5466.8793909333344</v>
      </c>
      <c r="Z1461">
        <v>14525.408000000001</v>
      </c>
      <c r="AA1461">
        <v>577</v>
      </c>
      <c r="AI1461">
        <v>2254.904</v>
      </c>
      <c r="AJ1461">
        <v>64</v>
      </c>
      <c r="AK1461">
        <v>2031.3429999999998</v>
      </c>
      <c r="AL1461">
        <v>57</v>
      </c>
      <c r="AM1461">
        <v>0</v>
      </c>
      <c r="AN1461">
        <v>0</v>
      </c>
      <c r="AO1461" s="30">
        <v>1613.2004958999999</v>
      </c>
      <c r="AP1461" s="30">
        <v>4286.2469999999994</v>
      </c>
      <c r="AQ1461" s="30">
        <v>121</v>
      </c>
      <c r="AR1461">
        <v>8840.7886413000015</v>
      </c>
      <c r="AS1461" s="20">
        <v>23489.829000000002</v>
      </c>
      <c r="AT1461">
        <v>1498</v>
      </c>
      <c r="AU1461">
        <v>12</v>
      </c>
      <c r="AV1461" t="s">
        <v>1510</v>
      </c>
    </row>
    <row r="1462" spans="1:48" hidden="1" x14ac:dyDescent="0.25">
      <c r="A1462" t="s">
        <v>428</v>
      </c>
      <c r="B1462" t="s">
        <v>35</v>
      </c>
      <c r="C1462" t="s">
        <v>35</v>
      </c>
      <c r="D1462" t="s">
        <v>426</v>
      </c>
      <c r="E1462" s="31" t="s">
        <v>422</v>
      </c>
      <c r="F1462">
        <v>2008</v>
      </c>
      <c r="G1462" t="s">
        <v>380</v>
      </c>
      <c r="H1462">
        <v>219</v>
      </c>
      <c r="I1462">
        <v>331090</v>
      </c>
      <c r="J1462" t="s">
        <v>30</v>
      </c>
      <c r="K1462" s="26" t="s">
        <v>374</v>
      </c>
      <c r="L1462" t="b">
        <v>1</v>
      </c>
      <c r="M1462" s="20" t="s">
        <v>1116</v>
      </c>
      <c r="N1462" s="26">
        <v>2</v>
      </c>
      <c r="O1462" t="s">
        <v>375</v>
      </c>
      <c r="P1462">
        <v>55.476388900000003</v>
      </c>
      <c r="Q1462">
        <v>-133.14833329999999</v>
      </c>
      <c r="S1462" t="s">
        <v>21</v>
      </c>
      <c r="T1462" s="40">
        <v>0.23204166666666667</v>
      </c>
      <c r="U1462" s="40">
        <v>0.14691666666666667</v>
      </c>
      <c r="V1462">
        <v>868.3892527083334</v>
      </c>
      <c r="W1462">
        <v>3742.3850000000002</v>
      </c>
      <c r="X1462">
        <v>635</v>
      </c>
      <c r="Y1462">
        <v>917.45724762500004</v>
      </c>
      <c r="Z1462">
        <v>3953.8470000000002</v>
      </c>
      <c r="AA1462">
        <v>303</v>
      </c>
      <c r="AI1462">
        <v>1280.047</v>
      </c>
      <c r="AJ1462">
        <v>49</v>
      </c>
      <c r="AK1462">
        <v>838.32600000000002</v>
      </c>
      <c r="AL1462">
        <v>26</v>
      </c>
      <c r="AM1462">
        <v>0</v>
      </c>
      <c r="AN1462">
        <v>0</v>
      </c>
      <c r="AO1462" s="30">
        <v>491.55080154166671</v>
      </c>
      <c r="AP1462" s="30">
        <v>2118.373</v>
      </c>
      <c r="AQ1462" s="30">
        <v>75</v>
      </c>
      <c r="AR1462">
        <v>2277.3973018750003</v>
      </c>
      <c r="AS1462" s="20">
        <v>9814.6049999999996</v>
      </c>
      <c r="AT1462">
        <v>1013</v>
      </c>
      <c r="AU1462">
        <v>12</v>
      </c>
      <c r="AV1462" t="s">
        <v>1510</v>
      </c>
    </row>
    <row r="1463" spans="1:48" hidden="1" x14ac:dyDescent="0.25">
      <c r="A1463" t="s">
        <v>861</v>
      </c>
      <c r="B1463" t="s">
        <v>213</v>
      </c>
      <c r="C1463" t="s">
        <v>213</v>
      </c>
      <c r="D1463" t="s">
        <v>862</v>
      </c>
      <c r="E1463" s="31" t="s">
        <v>863</v>
      </c>
      <c r="F1463">
        <v>2008</v>
      </c>
      <c r="G1463" t="s">
        <v>858</v>
      </c>
      <c r="H1463">
        <v>12485</v>
      </c>
      <c r="I1463">
        <v>332240</v>
      </c>
      <c r="J1463" t="s">
        <v>211</v>
      </c>
      <c r="K1463" s="26" t="s">
        <v>374</v>
      </c>
      <c r="L1463" t="b">
        <v>1</v>
      </c>
      <c r="M1463" s="20" t="s">
        <v>1119</v>
      </c>
      <c r="N1463" s="26">
        <v>343</v>
      </c>
      <c r="O1463" t="s">
        <v>375</v>
      </c>
      <c r="P1463">
        <v>61.87</v>
      </c>
      <c r="Q1463">
        <v>-158.1108333</v>
      </c>
      <c r="S1463" t="s">
        <v>21</v>
      </c>
      <c r="T1463" s="40">
        <v>0.77490000000000003</v>
      </c>
      <c r="U1463" s="40">
        <v>0.3539916666666667</v>
      </c>
      <c r="V1463">
        <v>88.625313000000006</v>
      </c>
      <c r="W1463">
        <v>114.37</v>
      </c>
      <c r="X1463">
        <v>40</v>
      </c>
      <c r="Y1463">
        <v>68.028470999999996</v>
      </c>
      <c r="Z1463">
        <v>87.789999999999992</v>
      </c>
      <c r="AA1463">
        <v>9</v>
      </c>
      <c r="AI1463">
        <v>37.404000000000003</v>
      </c>
      <c r="AJ1463">
        <v>7</v>
      </c>
      <c r="AK1463">
        <v>8.7739999999999991</v>
      </c>
      <c r="AL1463">
        <v>2</v>
      </c>
      <c r="AM1463">
        <v>0</v>
      </c>
      <c r="AN1463">
        <v>0</v>
      </c>
      <c r="AO1463" s="30">
        <v>35.783332200000004</v>
      </c>
      <c r="AP1463" s="30">
        <v>46.178000000000004</v>
      </c>
      <c r="AQ1463" s="30">
        <v>9</v>
      </c>
      <c r="AR1463">
        <v>192.43711619999999</v>
      </c>
      <c r="AS1463" s="20">
        <v>248.33799999999997</v>
      </c>
      <c r="AT1463">
        <v>58</v>
      </c>
      <c r="AU1463">
        <v>12</v>
      </c>
      <c r="AV1463" t="s">
        <v>1510</v>
      </c>
    </row>
    <row r="1464" spans="1:48" hidden="1" x14ac:dyDescent="0.25">
      <c r="A1464" t="s">
        <v>909</v>
      </c>
      <c r="B1464" t="s">
        <v>178</v>
      </c>
      <c r="C1464" t="s">
        <v>178</v>
      </c>
      <c r="D1464" t="s">
        <v>911</v>
      </c>
      <c r="E1464" s="31" t="s">
        <v>912</v>
      </c>
      <c r="F1464">
        <v>2008</v>
      </c>
      <c r="G1464" t="s">
        <v>910</v>
      </c>
      <c r="H1464">
        <v>9416</v>
      </c>
      <c r="I1464">
        <v>332060</v>
      </c>
      <c r="J1464" t="s">
        <v>177</v>
      </c>
      <c r="K1464" s="26" t="s">
        <v>458</v>
      </c>
      <c r="L1464" t="b">
        <v>1</v>
      </c>
      <c r="M1464" s="20" t="s">
        <v>1116</v>
      </c>
      <c r="N1464" s="26">
        <v>369</v>
      </c>
      <c r="O1464" t="s">
        <v>375</v>
      </c>
      <c r="P1464">
        <v>66.075555600000001</v>
      </c>
      <c r="Q1464">
        <v>-162.71722220000001</v>
      </c>
      <c r="S1464" t="s">
        <v>21</v>
      </c>
      <c r="T1464" s="40">
        <v>0.63161666666666672</v>
      </c>
      <c r="U1464" s="40">
        <v>0.32203333333333345</v>
      </c>
      <c r="V1464">
        <v>130.67580378333332</v>
      </c>
      <c r="W1464">
        <v>206.89099999999996</v>
      </c>
      <c r="X1464">
        <v>46</v>
      </c>
      <c r="Y1464">
        <v>167.28999033333335</v>
      </c>
      <c r="Z1464">
        <v>264.86</v>
      </c>
      <c r="AA1464">
        <v>8</v>
      </c>
      <c r="AI1464">
        <v>137.249</v>
      </c>
      <c r="AJ1464">
        <v>7</v>
      </c>
      <c r="AK1464">
        <v>44.573000000000008</v>
      </c>
      <c r="AL1464">
        <v>5</v>
      </c>
      <c r="AM1464">
        <v>4.3009999999999993</v>
      </c>
      <c r="AN1464">
        <v>2</v>
      </c>
      <c r="AO1464" s="30">
        <v>114.84180556666668</v>
      </c>
      <c r="AP1464" s="30">
        <v>181.822</v>
      </c>
      <c r="AQ1464" s="30">
        <v>12</v>
      </c>
      <c r="AR1464">
        <v>412.80759968333336</v>
      </c>
      <c r="AS1464" s="20">
        <v>657.87400000000002</v>
      </c>
      <c r="AT1464">
        <v>67</v>
      </c>
      <c r="AU1464">
        <v>12</v>
      </c>
      <c r="AV1464" t="s">
        <v>1510</v>
      </c>
    </row>
    <row r="1465" spans="1:48" hidden="1" x14ac:dyDescent="0.25">
      <c r="A1465" t="s">
        <v>496</v>
      </c>
      <c r="B1465" t="s">
        <v>1171</v>
      </c>
      <c r="C1465" t="s">
        <v>246</v>
      </c>
      <c r="D1465" t="s">
        <v>498</v>
      </c>
      <c r="E1465" s="31" t="s">
        <v>499</v>
      </c>
      <c r="F1465">
        <v>2008</v>
      </c>
      <c r="G1465" t="s">
        <v>497</v>
      </c>
      <c r="H1465">
        <v>13870</v>
      </c>
      <c r="I1465">
        <v>332430</v>
      </c>
      <c r="J1465" t="s">
        <v>245</v>
      </c>
      <c r="K1465" s="26" t="s">
        <v>458</v>
      </c>
      <c r="L1465" t="b">
        <v>1</v>
      </c>
      <c r="M1465" s="20" t="s">
        <v>1119</v>
      </c>
      <c r="N1465" s="26">
        <v>45</v>
      </c>
      <c r="O1465" t="s">
        <v>375</v>
      </c>
      <c r="P1465">
        <v>59.0397222</v>
      </c>
      <c r="Q1465">
        <v>-158.45750000000001</v>
      </c>
      <c r="S1465" t="s">
        <v>21</v>
      </c>
      <c r="T1465" s="40">
        <v>0.37707499999999999</v>
      </c>
      <c r="U1465" s="40">
        <v>0.156975</v>
      </c>
      <c r="V1465">
        <v>2169.6265784749999</v>
      </c>
      <c r="W1465">
        <v>5753.8329999999996</v>
      </c>
      <c r="X1465">
        <v>979</v>
      </c>
      <c r="Y1465">
        <v>3678.2297467749995</v>
      </c>
      <c r="Z1465">
        <v>9754.6369999999988</v>
      </c>
      <c r="AA1465">
        <v>392</v>
      </c>
      <c r="AI1465">
        <v>987.86899999999991</v>
      </c>
      <c r="AJ1465">
        <v>53</v>
      </c>
      <c r="AK1465">
        <v>827.351</v>
      </c>
      <c r="AL1465">
        <v>49</v>
      </c>
      <c r="AM1465">
        <v>0</v>
      </c>
      <c r="AN1465">
        <v>0</v>
      </c>
      <c r="AO1465" s="30">
        <v>684.4740814999999</v>
      </c>
      <c r="AP1465" s="30">
        <v>1815.2199999999998</v>
      </c>
      <c r="AQ1465" s="30">
        <v>102</v>
      </c>
      <c r="AR1465">
        <v>6532.3304067499994</v>
      </c>
      <c r="AS1465" s="20">
        <v>17323.689999999999</v>
      </c>
      <c r="AT1465">
        <v>1458</v>
      </c>
      <c r="AU1465">
        <v>12</v>
      </c>
      <c r="AV1465" t="s">
        <v>1510</v>
      </c>
    </row>
    <row r="1466" spans="1:48" hidden="1" x14ac:dyDescent="0.25">
      <c r="A1466" t="s">
        <v>925</v>
      </c>
      <c r="B1466" t="s">
        <v>143</v>
      </c>
      <c r="C1466" t="s">
        <v>143</v>
      </c>
      <c r="D1466" t="s">
        <v>927</v>
      </c>
      <c r="E1466" s="31" t="s">
        <v>928</v>
      </c>
      <c r="F1466">
        <v>2008</v>
      </c>
      <c r="G1466" t="s">
        <v>926</v>
      </c>
      <c r="H1466" t="s">
        <v>582</v>
      </c>
      <c r="I1466">
        <v>331930</v>
      </c>
      <c r="J1466" t="s">
        <v>142</v>
      </c>
      <c r="K1466" s="26" t="s">
        <v>458</v>
      </c>
      <c r="L1466" t="b">
        <v>1</v>
      </c>
      <c r="M1466" s="20" t="s">
        <v>1118</v>
      </c>
      <c r="N1466" s="26">
        <v>383</v>
      </c>
      <c r="O1466" t="s">
        <v>375</v>
      </c>
      <c r="P1466">
        <v>65.753765200000004</v>
      </c>
      <c r="Q1466">
        <v>-168.92314999999999</v>
      </c>
      <c r="S1466" t="s">
        <v>21</v>
      </c>
      <c r="T1466" s="40">
        <v>0.59999999999999987</v>
      </c>
      <c r="U1466" s="40">
        <v>0.20783333333333331</v>
      </c>
      <c r="V1466">
        <v>84.88979999999998</v>
      </c>
      <c r="W1466">
        <v>141.483</v>
      </c>
      <c r="X1466">
        <v>50</v>
      </c>
      <c r="Y1466">
        <v>116.33699999999996</v>
      </c>
      <c r="Z1466">
        <v>193.89499999999998</v>
      </c>
      <c r="AA1466">
        <v>13</v>
      </c>
      <c r="AI1466">
        <v>33.545999999999999</v>
      </c>
      <c r="AJ1466">
        <v>5</v>
      </c>
      <c r="AK1466">
        <v>5.3040000000000003</v>
      </c>
      <c r="AL1466">
        <v>2</v>
      </c>
      <c r="AM1466">
        <v>18.926000000000002</v>
      </c>
      <c r="AN1466">
        <v>2</v>
      </c>
      <c r="AO1466" s="30">
        <v>23.309999999999995</v>
      </c>
      <c r="AP1466" s="30">
        <v>38.85</v>
      </c>
      <c r="AQ1466" s="30">
        <v>7</v>
      </c>
      <c r="AR1466">
        <v>224.53679999999994</v>
      </c>
      <c r="AS1466" s="20">
        <v>393.15399999999994</v>
      </c>
      <c r="AT1466">
        <v>71</v>
      </c>
      <c r="AU1466">
        <v>12</v>
      </c>
      <c r="AV1466" t="s">
        <v>1510</v>
      </c>
    </row>
    <row r="1467" spans="1:48" hidden="1" x14ac:dyDescent="0.25">
      <c r="A1467" t="s">
        <v>442</v>
      </c>
      <c r="B1467" t="s">
        <v>1142</v>
      </c>
      <c r="C1467" t="s">
        <v>443</v>
      </c>
      <c r="D1467" t="s">
        <v>438</v>
      </c>
      <c r="E1467" s="31" t="s">
        <v>439</v>
      </c>
      <c r="F1467">
        <v>2008</v>
      </c>
      <c r="G1467" t="s">
        <v>380</v>
      </c>
      <c r="H1467">
        <v>219</v>
      </c>
      <c r="I1467">
        <v>331100</v>
      </c>
      <c r="J1467" t="s">
        <v>30</v>
      </c>
      <c r="K1467" s="26" t="s">
        <v>374</v>
      </c>
      <c r="L1467" t="b">
        <v>1</v>
      </c>
      <c r="M1467" s="20" t="s">
        <v>1116</v>
      </c>
      <c r="N1467" s="26">
        <v>2</v>
      </c>
      <c r="O1467" t="s">
        <v>375</v>
      </c>
      <c r="P1467">
        <v>63.661388899999999</v>
      </c>
      <c r="Q1467">
        <v>-144.06444440000001</v>
      </c>
      <c r="S1467" t="s">
        <v>21</v>
      </c>
      <c r="T1467" s="40">
        <v>0.44227499999999997</v>
      </c>
      <c r="U1467" s="40">
        <v>0.16580833333333331</v>
      </c>
      <c r="V1467">
        <v>45.513193425000004</v>
      </c>
      <c r="W1467">
        <v>102.90700000000001</v>
      </c>
      <c r="X1467">
        <v>29</v>
      </c>
      <c r="Y1467">
        <v>46.411453949999995</v>
      </c>
      <c r="Z1467">
        <v>104.938</v>
      </c>
      <c r="AA1467">
        <v>13</v>
      </c>
      <c r="AI1467">
        <v>39.030999999999999</v>
      </c>
      <c r="AJ1467">
        <v>1</v>
      </c>
      <c r="AK1467">
        <v>108.64799999999998</v>
      </c>
      <c r="AL1467">
        <v>5</v>
      </c>
      <c r="AM1467">
        <v>0</v>
      </c>
      <c r="AN1467">
        <v>0</v>
      </c>
      <c r="AO1467" s="30">
        <v>65.314729724999978</v>
      </c>
      <c r="AP1467" s="30">
        <v>147.67899999999997</v>
      </c>
      <c r="AQ1467" s="30">
        <v>6</v>
      </c>
      <c r="AR1467">
        <v>157.23937709999998</v>
      </c>
      <c r="AS1467" s="20">
        <v>355.524</v>
      </c>
      <c r="AT1467">
        <v>46</v>
      </c>
      <c r="AU1467">
        <v>12</v>
      </c>
      <c r="AV1467" t="s">
        <v>1510</v>
      </c>
    </row>
    <row r="1468" spans="1:48" hidden="1" x14ac:dyDescent="0.25">
      <c r="A1468" t="s">
        <v>392</v>
      </c>
      <c r="B1468" t="s">
        <v>1145</v>
      </c>
      <c r="C1468" t="s">
        <v>36</v>
      </c>
      <c r="D1468" t="s">
        <v>393</v>
      </c>
      <c r="E1468" s="31" t="s">
        <v>394</v>
      </c>
      <c r="F1468">
        <v>2008</v>
      </c>
      <c r="G1468" t="s">
        <v>380</v>
      </c>
      <c r="H1468">
        <v>219</v>
      </c>
      <c r="I1468">
        <v>331110</v>
      </c>
      <c r="J1468" t="s">
        <v>30</v>
      </c>
      <c r="K1468" s="26" t="s">
        <v>374</v>
      </c>
      <c r="L1468" t="b">
        <v>1</v>
      </c>
      <c r="M1468" s="20" t="s">
        <v>1116</v>
      </c>
      <c r="N1468" s="26">
        <v>2</v>
      </c>
      <c r="O1468" t="s">
        <v>375</v>
      </c>
      <c r="P1468">
        <v>64.788055600000007</v>
      </c>
      <c r="Q1468">
        <v>-141.19999999999999</v>
      </c>
      <c r="S1468" t="s">
        <v>21</v>
      </c>
      <c r="T1468" s="40">
        <v>0.62434999999999985</v>
      </c>
      <c r="U1468" s="40">
        <v>0.22061666666666668</v>
      </c>
      <c r="V1468">
        <v>224.32520889999998</v>
      </c>
      <c r="W1468">
        <v>359.29400000000004</v>
      </c>
      <c r="X1468">
        <v>157</v>
      </c>
      <c r="Y1468">
        <v>67.632713749999979</v>
      </c>
      <c r="Z1468">
        <v>108.32499999999999</v>
      </c>
      <c r="AA1468">
        <v>28</v>
      </c>
      <c r="AI1468">
        <v>23.048999999999999</v>
      </c>
      <c r="AJ1468">
        <v>9</v>
      </c>
      <c r="AK1468">
        <v>170.09</v>
      </c>
      <c r="AL1468">
        <v>13</v>
      </c>
      <c r="AM1468">
        <v>0</v>
      </c>
      <c r="AN1468">
        <v>0</v>
      </c>
      <c r="AO1468" s="30">
        <v>120.58633464999998</v>
      </c>
      <c r="AP1468" s="30">
        <v>193.13900000000001</v>
      </c>
      <c r="AQ1468" s="30">
        <v>22</v>
      </c>
      <c r="AR1468">
        <v>412.54425729999991</v>
      </c>
      <c r="AS1468" s="20">
        <v>660.75800000000004</v>
      </c>
      <c r="AT1468">
        <v>205</v>
      </c>
      <c r="AU1468">
        <v>12</v>
      </c>
      <c r="AV1468" t="s">
        <v>1510</v>
      </c>
    </row>
    <row r="1469" spans="1:48" hidden="1" x14ac:dyDescent="0.25">
      <c r="A1469" t="s">
        <v>578</v>
      </c>
      <c r="B1469" t="s">
        <v>56</v>
      </c>
      <c r="C1469" t="s">
        <v>56</v>
      </c>
      <c r="D1469" t="s">
        <v>579</v>
      </c>
      <c r="E1469" s="31" t="s">
        <v>580</v>
      </c>
      <c r="F1469">
        <v>2008</v>
      </c>
      <c r="G1469" t="s">
        <v>563</v>
      </c>
      <c r="H1469">
        <v>221</v>
      </c>
      <c r="I1469">
        <v>331290</v>
      </c>
      <c r="J1469" t="s">
        <v>50</v>
      </c>
      <c r="K1469" s="26" t="s">
        <v>458</v>
      </c>
      <c r="L1469" t="b">
        <v>1</v>
      </c>
      <c r="M1469" s="20" t="s">
        <v>1119</v>
      </c>
      <c r="N1469" s="26">
        <v>169</v>
      </c>
      <c r="O1469" t="s">
        <v>375</v>
      </c>
      <c r="P1469">
        <v>60.218888900000003</v>
      </c>
      <c r="Q1469">
        <v>-162.02444439999999</v>
      </c>
      <c r="S1469" t="s">
        <v>21</v>
      </c>
      <c r="T1469" s="40">
        <v>0.53700000000000003</v>
      </c>
      <c r="U1469" s="40">
        <v>0.15105000000000002</v>
      </c>
      <c r="V1469">
        <v>173.56914</v>
      </c>
      <c r="W1469">
        <v>323.21999999999997</v>
      </c>
      <c r="X1469">
        <v>96</v>
      </c>
      <c r="Y1469">
        <v>109.14525</v>
      </c>
      <c r="Z1469">
        <v>203.25</v>
      </c>
      <c r="AA1469">
        <v>12</v>
      </c>
      <c r="AI1469">
        <v>108.142</v>
      </c>
      <c r="AJ1469">
        <v>11</v>
      </c>
      <c r="AK1469">
        <v>99.51100000000001</v>
      </c>
      <c r="AL1469">
        <v>9</v>
      </c>
      <c r="AM1469">
        <v>0</v>
      </c>
      <c r="AN1469">
        <v>0</v>
      </c>
      <c r="AO1469" s="30">
        <v>111.50966100000002</v>
      </c>
      <c r="AP1469" s="30">
        <v>207.65300000000002</v>
      </c>
      <c r="AQ1469" s="30">
        <v>20</v>
      </c>
      <c r="AR1469">
        <v>394.22405100000003</v>
      </c>
      <c r="AS1469" s="20">
        <v>734.12300000000005</v>
      </c>
      <c r="AT1469">
        <v>124</v>
      </c>
      <c r="AU1469">
        <v>6</v>
      </c>
      <c r="AV1469" t="s">
        <v>1510</v>
      </c>
    </row>
    <row r="1470" spans="1:48" hidden="1" x14ac:dyDescent="0.25">
      <c r="A1470" t="s">
        <v>823</v>
      </c>
      <c r="B1470" t="s">
        <v>145</v>
      </c>
      <c r="C1470" t="s">
        <v>145</v>
      </c>
      <c r="D1470" t="s">
        <v>825</v>
      </c>
      <c r="E1470" s="31" t="s">
        <v>826</v>
      </c>
      <c r="F1470">
        <v>2008</v>
      </c>
      <c r="G1470" t="s">
        <v>824</v>
      </c>
      <c r="H1470">
        <v>5553</v>
      </c>
      <c r="I1470">
        <v>331940</v>
      </c>
      <c r="J1470" t="s">
        <v>144</v>
      </c>
      <c r="K1470" s="26" t="s">
        <v>458</v>
      </c>
      <c r="L1470" t="b">
        <v>1</v>
      </c>
      <c r="M1470" s="20" t="s">
        <v>1118</v>
      </c>
      <c r="N1470" s="26">
        <v>320</v>
      </c>
      <c r="O1470" t="s">
        <v>375</v>
      </c>
      <c r="P1470">
        <v>58.215555600000002</v>
      </c>
      <c r="Q1470">
        <v>-157.37583330000001</v>
      </c>
      <c r="S1470" t="s">
        <v>21</v>
      </c>
      <c r="T1470" s="40">
        <v>0.72199999999999986</v>
      </c>
      <c r="U1470" s="40">
        <v>0.31011666666666665</v>
      </c>
      <c r="V1470">
        <v>87.21687799999998</v>
      </c>
      <c r="W1470">
        <v>120.79899999999999</v>
      </c>
      <c r="X1470">
        <v>62</v>
      </c>
      <c r="Y1470">
        <v>242.47070399999998</v>
      </c>
      <c r="Z1470">
        <v>335.83200000000005</v>
      </c>
      <c r="AA1470">
        <v>19</v>
      </c>
      <c r="AI1470">
        <v>123.10899999999998</v>
      </c>
      <c r="AJ1470">
        <v>20</v>
      </c>
      <c r="AK1470">
        <v>27.359000000000002</v>
      </c>
      <c r="AL1470">
        <v>2</v>
      </c>
      <c r="AM1470">
        <v>15.404</v>
      </c>
      <c r="AN1470">
        <v>1</v>
      </c>
      <c r="AO1470" s="30">
        <v>108.63789599999997</v>
      </c>
      <c r="AP1470" s="30">
        <v>150.46799999999999</v>
      </c>
      <c r="AQ1470" s="30">
        <v>22</v>
      </c>
      <c r="AR1470">
        <v>438.32547799999998</v>
      </c>
      <c r="AS1470" s="20">
        <v>622.50300000000004</v>
      </c>
      <c r="AT1470">
        <v>103</v>
      </c>
      <c r="AU1470">
        <v>12</v>
      </c>
      <c r="AV1470" t="s">
        <v>1510</v>
      </c>
    </row>
    <row r="1471" spans="1:48" hidden="1" x14ac:dyDescent="0.25">
      <c r="A1471" t="s">
        <v>581</v>
      </c>
      <c r="B1471" t="s">
        <v>57</v>
      </c>
      <c r="C1471" t="s">
        <v>57</v>
      </c>
      <c r="D1471" t="s">
        <v>583</v>
      </c>
      <c r="E1471" s="31" t="s">
        <v>584</v>
      </c>
      <c r="F1471">
        <v>2008</v>
      </c>
      <c r="G1471" t="s">
        <v>1063</v>
      </c>
      <c r="H1471" t="s">
        <v>582</v>
      </c>
      <c r="I1471">
        <v>331950</v>
      </c>
      <c r="J1471" t="s">
        <v>1064</v>
      </c>
      <c r="K1471" s="26" t="s">
        <v>458</v>
      </c>
      <c r="L1471" t="b">
        <v>1</v>
      </c>
      <c r="M1471" s="20" t="s">
        <v>1116</v>
      </c>
      <c r="N1471" s="26">
        <v>688</v>
      </c>
      <c r="O1471" t="s">
        <v>489</v>
      </c>
      <c r="P1471">
        <v>59.349722200000002</v>
      </c>
      <c r="Q1471">
        <v>-157.47527779999999</v>
      </c>
      <c r="S1471" t="s">
        <v>21</v>
      </c>
      <c r="T1471" s="40">
        <v>0.5</v>
      </c>
      <c r="U1471" s="40">
        <v>0.12850000000000003</v>
      </c>
      <c r="V1471">
        <v>108.55250000000001</v>
      </c>
      <c r="W1471">
        <v>217.10500000000002</v>
      </c>
      <c r="X1471">
        <v>52</v>
      </c>
      <c r="Y1471">
        <v>103.57799999999999</v>
      </c>
      <c r="Z1471">
        <v>207.15599999999998</v>
      </c>
      <c r="AA1471">
        <v>14</v>
      </c>
      <c r="AI1471">
        <v>135.143</v>
      </c>
      <c r="AJ1471">
        <v>8</v>
      </c>
      <c r="AK1471">
        <v>0</v>
      </c>
      <c r="AL1471">
        <v>0</v>
      </c>
      <c r="AM1471">
        <v>0</v>
      </c>
      <c r="AN1471">
        <v>0</v>
      </c>
      <c r="AO1471" s="30">
        <v>67.5715</v>
      </c>
      <c r="AP1471" s="30">
        <v>135.143</v>
      </c>
      <c r="AQ1471" s="30">
        <v>8</v>
      </c>
      <c r="AR1471">
        <v>279.702</v>
      </c>
      <c r="AS1471" s="20">
        <v>559.404</v>
      </c>
      <c r="AT1471">
        <v>74</v>
      </c>
      <c r="AU1471">
        <v>12</v>
      </c>
      <c r="AV1471" t="s">
        <v>1510</v>
      </c>
    </row>
    <row r="1472" spans="1:48" hidden="1" x14ac:dyDescent="0.25">
      <c r="A1472" t="s">
        <v>1065</v>
      </c>
      <c r="B1472" t="s">
        <v>147</v>
      </c>
      <c r="C1472" t="s">
        <v>147</v>
      </c>
      <c r="D1472" t="s">
        <v>1067</v>
      </c>
      <c r="E1472" s="31" t="s">
        <v>1068</v>
      </c>
      <c r="F1472">
        <v>2008</v>
      </c>
      <c r="G1472" t="s">
        <v>1066</v>
      </c>
      <c r="H1472">
        <v>5721</v>
      </c>
      <c r="I1472">
        <v>331960</v>
      </c>
      <c r="J1472" t="s">
        <v>146</v>
      </c>
      <c r="K1472" s="26" t="s">
        <v>458</v>
      </c>
      <c r="L1472" t="b">
        <v>1</v>
      </c>
      <c r="M1472" s="20" t="s">
        <v>1119</v>
      </c>
      <c r="N1472" s="26">
        <v>701</v>
      </c>
      <c r="O1472" t="s">
        <v>375</v>
      </c>
      <c r="P1472">
        <v>58.194444400000002</v>
      </c>
      <c r="Q1472">
        <v>-136.34333330000001</v>
      </c>
      <c r="S1472" t="s">
        <v>21</v>
      </c>
      <c r="T1472" s="40">
        <v>0.57752500000000018</v>
      </c>
      <c r="U1472" s="40">
        <v>0.24965833333333323</v>
      </c>
      <c r="V1472">
        <v>55.961017450000014</v>
      </c>
      <c r="W1472">
        <v>96.897999999999996</v>
      </c>
      <c r="X1472">
        <v>38</v>
      </c>
      <c r="Y1472">
        <v>129.87613210000004</v>
      </c>
      <c r="Z1472">
        <v>224.88400000000001</v>
      </c>
      <c r="AA1472">
        <v>19</v>
      </c>
      <c r="AI1472">
        <v>10.379000000000001</v>
      </c>
      <c r="AJ1472">
        <v>6</v>
      </c>
      <c r="AK1472">
        <v>2.016</v>
      </c>
      <c r="AL1472">
        <v>1</v>
      </c>
      <c r="AM1472">
        <v>0</v>
      </c>
      <c r="AN1472">
        <v>0</v>
      </c>
      <c r="AO1472" s="30">
        <v>7.1584223750000033</v>
      </c>
      <c r="AP1472" s="30">
        <v>12.395000000000001</v>
      </c>
      <c r="AQ1472" s="30">
        <v>7</v>
      </c>
      <c r="AR1472">
        <v>192.99557192500006</v>
      </c>
      <c r="AS1472" s="20">
        <v>334.17699999999996</v>
      </c>
      <c r="AT1472">
        <v>64</v>
      </c>
      <c r="AU1472">
        <v>6</v>
      </c>
      <c r="AV1472" t="s">
        <v>1510</v>
      </c>
    </row>
    <row r="1473" spans="1:48" hidden="1" x14ac:dyDescent="0.25">
      <c r="A1473" t="s">
        <v>585</v>
      </c>
      <c r="B1473" t="s">
        <v>58</v>
      </c>
      <c r="C1473" t="s">
        <v>58</v>
      </c>
      <c r="D1473" t="s">
        <v>586</v>
      </c>
      <c r="E1473" s="31" t="s">
        <v>587</v>
      </c>
      <c r="F1473">
        <v>2008</v>
      </c>
      <c r="G1473" t="s">
        <v>563</v>
      </c>
      <c r="H1473">
        <v>221</v>
      </c>
      <c r="I1473">
        <v>331300</v>
      </c>
      <c r="J1473" t="s">
        <v>50</v>
      </c>
      <c r="K1473" s="26" t="s">
        <v>458</v>
      </c>
      <c r="L1473" t="b">
        <v>1</v>
      </c>
      <c r="M1473" s="20" t="s">
        <v>1119</v>
      </c>
      <c r="N1473" s="26">
        <v>169</v>
      </c>
      <c r="O1473" t="s">
        <v>375</v>
      </c>
      <c r="P1473">
        <v>64.617500000000007</v>
      </c>
      <c r="Q1473">
        <v>-162.2605556</v>
      </c>
      <c r="S1473" t="s">
        <v>21</v>
      </c>
      <c r="T1473" s="40">
        <v>0.50098333333333345</v>
      </c>
      <c r="U1473" s="40">
        <v>0.15269999999999997</v>
      </c>
      <c r="V1473">
        <v>215.66130140000004</v>
      </c>
      <c r="W1473">
        <v>430.476</v>
      </c>
      <c r="X1473">
        <v>101</v>
      </c>
      <c r="Y1473">
        <v>156.21161316666672</v>
      </c>
      <c r="Z1473">
        <v>311.81000000000006</v>
      </c>
      <c r="AA1473">
        <v>12</v>
      </c>
      <c r="AI1473">
        <v>165.38499999999999</v>
      </c>
      <c r="AJ1473">
        <v>20</v>
      </c>
      <c r="AK1473">
        <v>132.43100000000001</v>
      </c>
      <c r="AL1473">
        <v>7</v>
      </c>
      <c r="AM1473">
        <v>0</v>
      </c>
      <c r="AN1473">
        <v>0</v>
      </c>
      <c r="AO1473" s="30">
        <v>149.20085240000006</v>
      </c>
      <c r="AP1473" s="30">
        <v>297.81600000000003</v>
      </c>
      <c r="AQ1473" s="30">
        <v>27</v>
      </c>
      <c r="AR1473">
        <v>521.07376696666688</v>
      </c>
      <c r="AS1473" s="20">
        <v>1040.1020000000001</v>
      </c>
      <c r="AT1473">
        <v>131</v>
      </c>
      <c r="AU1473">
        <v>12</v>
      </c>
      <c r="AV1473" t="s">
        <v>1510</v>
      </c>
    </row>
    <row r="1474" spans="1:48" hidden="1" x14ac:dyDescent="0.25">
      <c r="A1474" t="s">
        <v>590</v>
      </c>
      <c r="B1474" t="s">
        <v>59</v>
      </c>
      <c r="C1474" t="s">
        <v>59</v>
      </c>
      <c r="D1474" t="s">
        <v>591</v>
      </c>
      <c r="E1474" s="31" t="s">
        <v>589</v>
      </c>
      <c r="F1474">
        <v>2008</v>
      </c>
      <c r="G1474" t="s">
        <v>563</v>
      </c>
      <c r="H1474">
        <v>221</v>
      </c>
      <c r="I1474">
        <v>331310</v>
      </c>
      <c r="J1474" t="s">
        <v>50</v>
      </c>
      <c r="K1474" s="26" t="s">
        <v>458</v>
      </c>
      <c r="L1474" t="b">
        <v>1</v>
      </c>
      <c r="M1474" s="20" t="s">
        <v>1119</v>
      </c>
      <c r="N1474" s="26">
        <v>169</v>
      </c>
      <c r="O1474" t="s">
        <v>375</v>
      </c>
      <c r="P1474">
        <v>62.777777800000003</v>
      </c>
      <c r="Q1474">
        <v>-164.52305559999999</v>
      </c>
      <c r="S1474" t="s">
        <v>21</v>
      </c>
      <c r="T1474" s="40">
        <v>0.50814999999999999</v>
      </c>
      <c r="U1474" s="40">
        <v>0.14957500000000001</v>
      </c>
      <c r="V1474">
        <v>558.81814465000002</v>
      </c>
      <c r="W1474">
        <v>1099.711</v>
      </c>
      <c r="X1474">
        <v>246</v>
      </c>
      <c r="Y1474">
        <v>472.20194455000001</v>
      </c>
      <c r="Z1474">
        <v>929.25700000000006</v>
      </c>
      <c r="AA1474">
        <v>41</v>
      </c>
      <c r="AI1474">
        <v>585.85500000000002</v>
      </c>
      <c r="AJ1474">
        <v>16</v>
      </c>
      <c r="AK1474">
        <v>234.22899999999998</v>
      </c>
      <c r="AL1474">
        <v>15</v>
      </c>
      <c r="AM1474">
        <v>0</v>
      </c>
      <c r="AN1474">
        <v>0</v>
      </c>
      <c r="AO1474" s="30">
        <v>416.72568460000002</v>
      </c>
      <c r="AP1474" s="30">
        <v>820.08400000000006</v>
      </c>
      <c r="AQ1474" s="30">
        <v>31</v>
      </c>
      <c r="AR1474">
        <v>1447.7457738000001</v>
      </c>
      <c r="AS1474" s="20">
        <v>2849.0520000000006</v>
      </c>
      <c r="AT1474">
        <v>294</v>
      </c>
      <c r="AU1474">
        <v>12</v>
      </c>
      <c r="AV1474" t="s">
        <v>1510</v>
      </c>
    </row>
    <row r="1475" spans="1:48" hidden="1" x14ac:dyDescent="0.25">
      <c r="A1475" t="s">
        <v>979</v>
      </c>
      <c r="B1475" t="s">
        <v>149</v>
      </c>
      <c r="C1475" t="s">
        <v>149</v>
      </c>
      <c r="D1475" t="s">
        <v>981</v>
      </c>
      <c r="E1475" s="31" t="s">
        <v>982</v>
      </c>
      <c r="F1475">
        <v>2008</v>
      </c>
      <c r="G1475" t="s">
        <v>980</v>
      </c>
      <c r="H1475" t="s">
        <v>582</v>
      </c>
      <c r="I1475">
        <v>331970</v>
      </c>
      <c r="J1475" t="s">
        <v>148</v>
      </c>
      <c r="K1475" s="26" t="s">
        <v>458</v>
      </c>
      <c r="L1475" t="b">
        <v>1</v>
      </c>
      <c r="M1475" s="20" t="s">
        <v>1118</v>
      </c>
      <c r="N1475" s="26">
        <v>442</v>
      </c>
      <c r="O1475" t="s">
        <v>375</v>
      </c>
      <c r="P1475">
        <v>54.850833299999998</v>
      </c>
      <c r="Q1475">
        <v>-163.41499999999999</v>
      </c>
      <c r="S1475" t="s">
        <v>21</v>
      </c>
      <c r="T1475" s="40">
        <v>0.42</v>
      </c>
      <c r="U1475" s="40">
        <v>0.15670000000000003</v>
      </c>
      <c r="V1475">
        <v>0</v>
      </c>
      <c r="W1475">
        <v>0</v>
      </c>
      <c r="X1475">
        <v>32</v>
      </c>
      <c r="Y1475">
        <v>0</v>
      </c>
      <c r="Z1475">
        <v>0</v>
      </c>
      <c r="AA1475">
        <v>11</v>
      </c>
      <c r="AI1475">
        <v>0</v>
      </c>
      <c r="AJ1475">
        <v>9</v>
      </c>
      <c r="AK1475">
        <v>0</v>
      </c>
      <c r="AL1475">
        <v>0</v>
      </c>
      <c r="AM1475">
        <v>0</v>
      </c>
      <c r="AN1475">
        <v>0</v>
      </c>
      <c r="AO1475" s="30">
        <v>0</v>
      </c>
      <c r="AP1475" s="30">
        <v>0</v>
      </c>
      <c r="AQ1475" s="30">
        <v>9</v>
      </c>
      <c r="AR1475">
        <v>0</v>
      </c>
      <c r="AS1475" s="20">
        <v>0</v>
      </c>
      <c r="AT1475">
        <v>52</v>
      </c>
      <c r="AU1475">
        <v>12</v>
      </c>
      <c r="AV1475" t="s">
        <v>1510</v>
      </c>
    </row>
    <row r="1476" spans="1:48" hidden="1" x14ac:dyDescent="0.25">
      <c r="A1476" t="s">
        <v>509</v>
      </c>
      <c r="B1476" t="s">
        <v>164</v>
      </c>
      <c r="C1476" t="s">
        <v>164</v>
      </c>
      <c r="D1476" t="s">
        <v>511</v>
      </c>
      <c r="E1476" s="31" t="s">
        <v>512</v>
      </c>
      <c r="F1476">
        <v>2008</v>
      </c>
      <c r="G1476" t="s">
        <v>510</v>
      </c>
      <c r="H1476">
        <v>7833</v>
      </c>
      <c r="I1476">
        <v>332020</v>
      </c>
      <c r="J1476" t="s">
        <v>163</v>
      </c>
      <c r="K1476" s="26" t="s">
        <v>374</v>
      </c>
      <c r="L1476" t="b">
        <v>1</v>
      </c>
      <c r="M1476" s="20" t="s">
        <v>1116</v>
      </c>
      <c r="N1476" s="26">
        <v>63</v>
      </c>
      <c r="O1476" t="s">
        <v>375</v>
      </c>
      <c r="P1476">
        <v>66.564722200000006</v>
      </c>
      <c r="Q1476">
        <v>-145.2738889</v>
      </c>
      <c r="S1476" t="s">
        <v>21</v>
      </c>
      <c r="T1476" s="40">
        <v>0.50999166666666673</v>
      </c>
      <c r="U1476" s="40">
        <v>0.18779999999999999</v>
      </c>
      <c r="V1476">
        <v>543.13194515000009</v>
      </c>
      <c r="W1476">
        <v>1064.982</v>
      </c>
      <c r="X1476">
        <v>312</v>
      </c>
      <c r="Y1476">
        <v>469.47435872500006</v>
      </c>
      <c r="Z1476">
        <v>920.553</v>
      </c>
      <c r="AA1476">
        <v>82</v>
      </c>
      <c r="AI1476">
        <v>194.833</v>
      </c>
      <c r="AJ1476">
        <v>6</v>
      </c>
      <c r="AK1476">
        <v>629.08900000000006</v>
      </c>
      <c r="AL1476">
        <v>19</v>
      </c>
      <c r="AM1476">
        <v>0</v>
      </c>
      <c r="AN1476">
        <v>0</v>
      </c>
      <c r="AO1476" s="30">
        <v>420.1933539833334</v>
      </c>
      <c r="AP1476" s="30">
        <v>823.92200000000003</v>
      </c>
      <c r="AQ1476" s="30">
        <v>25</v>
      </c>
      <c r="AR1476">
        <v>1432.7996578583336</v>
      </c>
      <c r="AS1476" s="20">
        <v>2809.4570000000003</v>
      </c>
      <c r="AT1476">
        <v>419</v>
      </c>
      <c r="AU1476">
        <v>12</v>
      </c>
      <c r="AV1476" t="s">
        <v>1510</v>
      </c>
    </row>
    <row r="1477" spans="1:48" hidden="1" x14ac:dyDescent="0.25">
      <c r="A1477" t="s">
        <v>786</v>
      </c>
      <c r="B1477" t="s">
        <v>151</v>
      </c>
      <c r="C1477" t="s">
        <v>151</v>
      </c>
      <c r="D1477" t="s">
        <v>788</v>
      </c>
      <c r="E1477" s="31" t="s">
        <v>789</v>
      </c>
      <c r="F1477">
        <v>2008</v>
      </c>
      <c r="G1477" t="s">
        <v>787</v>
      </c>
      <c r="H1477">
        <v>6915</v>
      </c>
      <c r="I1477">
        <v>331990</v>
      </c>
      <c r="J1477" t="s">
        <v>150</v>
      </c>
      <c r="K1477" s="26" t="s">
        <v>458</v>
      </c>
      <c r="L1477" t="b">
        <v>1</v>
      </c>
      <c r="M1477" s="20" t="s">
        <v>1118</v>
      </c>
      <c r="N1477" s="26">
        <v>274</v>
      </c>
      <c r="O1477" t="s">
        <v>375</v>
      </c>
      <c r="P1477">
        <v>64.733333299999998</v>
      </c>
      <c r="Q1477">
        <v>-156.92750000000001</v>
      </c>
      <c r="S1477" t="s">
        <v>21</v>
      </c>
      <c r="T1477" s="40">
        <v>0.43932500000000002</v>
      </c>
      <c r="U1477" s="40">
        <v>0.18035000000000001</v>
      </c>
      <c r="V1477">
        <v>475.55217882500006</v>
      </c>
      <c r="W1477">
        <v>1082.461</v>
      </c>
      <c r="X1477">
        <v>228</v>
      </c>
      <c r="Y1477">
        <v>920.65737784999999</v>
      </c>
      <c r="Z1477">
        <v>2095.6179999999999</v>
      </c>
      <c r="AA1477">
        <v>116</v>
      </c>
      <c r="AI1477">
        <v>704.11699999999996</v>
      </c>
      <c r="AJ1477">
        <v>13</v>
      </c>
      <c r="AK1477">
        <v>1676.3849999999998</v>
      </c>
      <c r="AL1477">
        <v>33</v>
      </c>
      <c r="AM1477">
        <v>0</v>
      </c>
      <c r="AN1477">
        <v>0</v>
      </c>
      <c r="AO1477" s="30">
        <v>1045.8140411499999</v>
      </c>
      <c r="AP1477" s="30">
        <v>2380.5019999999995</v>
      </c>
      <c r="AQ1477" s="30">
        <v>46</v>
      </c>
      <c r="AR1477">
        <v>2442.0235978250003</v>
      </c>
      <c r="AS1477" s="20">
        <v>5558.5810000000001</v>
      </c>
      <c r="AT1477">
        <v>381</v>
      </c>
      <c r="AU1477">
        <v>12</v>
      </c>
      <c r="AV1477" t="s">
        <v>1510</v>
      </c>
    </row>
    <row r="1478" spans="1:48" hidden="1" x14ac:dyDescent="0.25">
      <c r="A1478" t="s">
        <v>592</v>
      </c>
      <c r="B1478" t="s">
        <v>60</v>
      </c>
      <c r="C1478" t="s">
        <v>60</v>
      </c>
      <c r="D1478" t="s">
        <v>593</v>
      </c>
      <c r="E1478" s="31" t="s">
        <v>594</v>
      </c>
      <c r="F1478">
        <v>2008</v>
      </c>
      <c r="G1478" t="s">
        <v>563</v>
      </c>
      <c r="H1478">
        <v>221</v>
      </c>
      <c r="I1478">
        <v>331320</v>
      </c>
      <c r="J1478" t="s">
        <v>50</v>
      </c>
      <c r="K1478" s="26" t="s">
        <v>458</v>
      </c>
      <c r="L1478" t="b">
        <v>1</v>
      </c>
      <c r="M1478" s="20" t="s">
        <v>1119</v>
      </c>
      <c r="N1478" s="26">
        <v>169</v>
      </c>
      <c r="O1478" t="s">
        <v>375</v>
      </c>
      <c r="P1478">
        <v>63.779722200000002</v>
      </c>
      <c r="Q1478">
        <v>-171.74111110000001</v>
      </c>
      <c r="S1478" t="s">
        <v>21</v>
      </c>
      <c r="T1478" s="40">
        <v>0.52952500000000013</v>
      </c>
      <c r="U1478" s="40">
        <v>0.15065833333333331</v>
      </c>
      <c r="V1478">
        <v>376.26352020000002</v>
      </c>
      <c r="W1478">
        <v>710.56799999999987</v>
      </c>
      <c r="X1478">
        <v>177</v>
      </c>
      <c r="Y1478">
        <v>248.54050162500005</v>
      </c>
      <c r="Z1478">
        <v>469.36499999999995</v>
      </c>
      <c r="AA1478">
        <v>18</v>
      </c>
      <c r="AI1478">
        <v>269.42999999999995</v>
      </c>
      <c r="AJ1478">
        <v>15</v>
      </c>
      <c r="AK1478">
        <v>280.52800000000002</v>
      </c>
      <c r="AL1478">
        <v>8</v>
      </c>
      <c r="AM1478">
        <v>0</v>
      </c>
      <c r="AN1478">
        <v>0</v>
      </c>
      <c r="AO1478" s="30">
        <v>291.21650995000005</v>
      </c>
      <c r="AP1478" s="30">
        <v>549.95799999999997</v>
      </c>
      <c r="AQ1478" s="30">
        <v>23</v>
      </c>
      <c r="AR1478">
        <v>916.02053177500011</v>
      </c>
      <c r="AS1478" s="20">
        <v>1729.8910000000001</v>
      </c>
      <c r="AT1478">
        <v>209</v>
      </c>
      <c r="AU1478">
        <v>12</v>
      </c>
      <c r="AV1478" t="s">
        <v>1510</v>
      </c>
    </row>
    <row r="1479" spans="1:48" hidden="1" x14ac:dyDescent="0.25">
      <c r="A1479" t="s">
        <v>913</v>
      </c>
      <c r="B1479" t="s">
        <v>160</v>
      </c>
      <c r="C1479" t="s">
        <v>160</v>
      </c>
      <c r="D1479" t="s">
        <v>915</v>
      </c>
      <c r="E1479" s="31" t="s">
        <v>916</v>
      </c>
      <c r="F1479">
        <v>2008</v>
      </c>
      <c r="G1479" t="s">
        <v>914</v>
      </c>
      <c r="H1479" t="s">
        <v>582</v>
      </c>
      <c r="I1479">
        <v>332000</v>
      </c>
      <c r="J1479" t="s">
        <v>159</v>
      </c>
      <c r="K1479" s="26" t="s">
        <v>458</v>
      </c>
      <c r="L1479" t="b">
        <v>1</v>
      </c>
      <c r="M1479" s="20" t="s">
        <v>1118</v>
      </c>
      <c r="N1479" s="26">
        <v>373</v>
      </c>
      <c r="O1479" t="s">
        <v>375</v>
      </c>
      <c r="P1479">
        <v>64.5433333</v>
      </c>
      <c r="Q1479">
        <v>-163.02916669999999</v>
      </c>
      <c r="S1479" t="s">
        <v>21</v>
      </c>
      <c r="T1479" s="40">
        <v>0.58000000000000007</v>
      </c>
      <c r="U1479" s="40">
        <v>0.19379166666666667</v>
      </c>
      <c r="V1479">
        <v>120.94624000000003</v>
      </c>
      <c r="W1479">
        <v>208.52800000000002</v>
      </c>
      <c r="X1479">
        <v>55</v>
      </c>
      <c r="Y1479">
        <v>101.83002</v>
      </c>
      <c r="Z1479">
        <v>175.56899999999999</v>
      </c>
      <c r="AA1479">
        <v>26</v>
      </c>
      <c r="AI1479">
        <v>48.456999999999994</v>
      </c>
      <c r="AJ1479">
        <v>9</v>
      </c>
      <c r="AK1479">
        <v>31.355000000000004</v>
      </c>
      <c r="AL1479">
        <v>4</v>
      </c>
      <c r="AM1479">
        <v>52.506999999999998</v>
      </c>
      <c r="AN1479">
        <v>3</v>
      </c>
      <c r="AO1479" s="30">
        <v>46.290960000000005</v>
      </c>
      <c r="AP1479" s="30">
        <v>79.811999999999998</v>
      </c>
      <c r="AQ1479" s="30">
        <v>13</v>
      </c>
      <c r="AR1479">
        <v>269.06722000000002</v>
      </c>
      <c r="AS1479" s="20">
        <v>516.41599999999994</v>
      </c>
      <c r="AT1479">
        <v>96</v>
      </c>
      <c r="AU1479">
        <v>12</v>
      </c>
      <c r="AV1479" t="s">
        <v>1510</v>
      </c>
    </row>
    <row r="1480" spans="1:48" hidden="1" x14ac:dyDescent="0.25">
      <c r="A1480" t="s">
        <v>595</v>
      </c>
      <c r="B1480" t="s">
        <v>61</v>
      </c>
      <c r="C1480" t="s">
        <v>61</v>
      </c>
      <c r="D1480" t="s">
        <v>596</v>
      </c>
      <c r="E1480" s="31" t="s">
        <v>597</v>
      </c>
      <c r="F1480">
        <v>2008</v>
      </c>
      <c r="G1480" t="s">
        <v>563</v>
      </c>
      <c r="H1480">
        <v>221</v>
      </c>
      <c r="I1480">
        <v>331330</v>
      </c>
      <c r="J1480" t="s">
        <v>50</v>
      </c>
      <c r="K1480" s="26" t="s">
        <v>458</v>
      </c>
      <c r="L1480" t="b">
        <v>1</v>
      </c>
      <c r="M1480" s="20" t="s">
        <v>1119</v>
      </c>
      <c r="N1480" s="26">
        <v>169</v>
      </c>
      <c r="O1480" t="s">
        <v>375</v>
      </c>
      <c r="P1480">
        <v>59.118888900000002</v>
      </c>
      <c r="Q1480">
        <v>-161.58750000000001</v>
      </c>
      <c r="S1480" t="s">
        <v>21</v>
      </c>
      <c r="T1480" s="40">
        <v>0.53660833333333335</v>
      </c>
      <c r="U1480" s="40">
        <v>0.15095</v>
      </c>
      <c r="V1480">
        <v>173.44469193333333</v>
      </c>
      <c r="W1480">
        <v>323.22399999999999</v>
      </c>
      <c r="X1480">
        <v>92</v>
      </c>
      <c r="Y1480">
        <v>91.72943832499999</v>
      </c>
      <c r="Z1480">
        <v>170.94299999999998</v>
      </c>
      <c r="AA1480">
        <v>11</v>
      </c>
      <c r="AI1480">
        <v>106.58500000000001</v>
      </c>
      <c r="AJ1480">
        <v>9</v>
      </c>
      <c r="AK1480">
        <v>60.177999999999997</v>
      </c>
      <c r="AL1480">
        <v>3</v>
      </c>
      <c r="AM1480">
        <v>0</v>
      </c>
      <c r="AN1480">
        <v>0</v>
      </c>
      <c r="AO1480" s="30">
        <v>89.486415491666676</v>
      </c>
      <c r="AP1480" s="30">
        <v>166.76300000000001</v>
      </c>
      <c r="AQ1480" s="30">
        <v>12</v>
      </c>
      <c r="AR1480">
        <v>354.66054574999998</v>
      </c>
      <c r="AS1480" s="20">
        <v>660.93</v>
      </c>
      <c r="AT1480">
        <v>113</v>
      </c>
      <c r="AU1480">
        <v>12</v>
      </c>
      <c r="AV1480" t="s">
        <v>1510</v>
      </c>
    </row>
    <row r="1481" spans="1:48" hidden="1" x14ac:dyDescent="0.25">
      <c r="A1481" t="s">
        <v>598</v>
      </c>
      <c r="B1481" t="s">
        <v>62</v>
      </c>
      <c r="C1481" t="s">
        <v>62</v>
      </c>
      <c r="D1481" t="s">
        <v>599</v>
      </c>
      <c r="E1481" s="31" t="s">
        <v>600</v>
      </c>
      <c r="F1481">
        <v>2008</v>
      </c>
      <c r="G1481" t="s">
        <v>563</v>
      </c>
      <c r="H1481">
        <v>221</v>
      </c>
      <c r="I1481">
        <v>331340</v>
      </c>
      <c r="J1481" t="s">
        <v>50</v>
      </c>
      <c r="K1481" s="26" t="s">
        <v>458</v>
      </c>
      <c r="L1481" t="b">
        <v>1</v>
      </c>
      <c r="M1481" s="20" t="s">
        <v>1119</v>
      </c>
      <c r="N1481" s="26">
        <v>169</v>
      </c>
      <c r="O1481" t="s">
        <v>375</v>
      </c>
      <c r="P1481">
        <v>62.903611099999999</v>
      </c>
      <c r="Q1481">
        <v>-160.06472220000001</v>
      </c>
      <c r="S1481" t="s">
        <v>21</v>
      </c>
      <c r="T1481" s="40">
        <v>0.57770833333333327</v>
      </c>
      <c r="U1481" s="40">
        <v>0.15485000000000002</v>
      </c>
      <c r="V1481">
        <v>102.15212062499998</v>
      </c>
      <c r="W1481">
        <v>176.82299999999998</v>
      </c>
      <c r="X1481">
        <v>65</v>
      </c>
      <c r="Y1481">
        <v>77.185877291666657</v>
      </c>
      <c r="Z1481">
        <v>133.607</v>
      </c>
      <c r="AA1481">
        <v>9</v>
      </c>
      <c r="AI1481">
        <v>161.29899999999998</v>
      </c>
      <c r="AJ1481">
        <v>13</v>
      </c>
      <c r="AK1481">
        <v>46.189</v>
      </c>
      <c r="AL1481">
        <v>3</v>
      </c>
      <c r="AM1481">
        <v>0</v>
      </c>
      <c r="AN1481">
        <v>0</v>
      </c>
      <c r="AO1481" s="30">
        <v>119.86754666666664</v>
      </c>
      <c r="AP1481" s="30">
        <v>207.48799999999997</v>
      </c>
      <c r="AQ1481" s="30">
        <v>16</v>
      </c>
      <c r="AR1481">
        <v>299.20554458333328</v>
      </c>
      <c r="AS1481" s="20">
        <v>517.91800000000001</v>
      </c>
      <c r="AT1481">
        <v>87</v>
      </c>
      <c r="AU1481">
        <v>12</v>
      </c>
      <c r="AV1481" t="s">
        <v>1510</v>
      </c>
    </row>
    <row r="1482" spans="1:48" hidden="1" x14ac:dyDescent="0.25">
      <c r="A1482" t="s">
        <v>395</v>
      </c>
      <c r="B1482" t="s">
        <v>162</v>
      </c>
      <c r="C1482" t="s">
        <v>162</v>
      </c>
      <c r="D1482" t="s">
        <v>396</v>
      </c>
      <c r="E1482" s="31" t="s">
        <v>397</v>
      </c>
      <c r="F1482">
        <v>2008</v>
      </c>
      <c r="G1482" t="s">
        <v>962</v>
      </c>
      <c r="H1482">
        <v>7822</v>
      </c>
      <c r="I1482">
        <v>332010</v>
      </c>
      <c r="J1482" t="s">
        <v>161</v>
      </c>
      <c r="K1482" s="26" t="s">
        <v>374</v>
      </c>
      <c r="L1482" t="b">
        <v>1</v>
      </c>
      <c r="M1482" s="20" t="s">
        <v>1116</v>
      </c>
      <c r="N1482" s="26">
        <v>417</v>
      </c>
      <c r="O1482" t="s">
        <v>489</v>
      </c>
      <c r="P1482">
        <v>58.413333299999998</v>
      </c>
      <c r="Q1482">
        <v>-135.7369444</v>
      </c>
      <c r="S1482" t="s">
        <v>21</v>
      </c>
      <c r="T1482" s="40">
        <v>0.73626666666666674</v>
      </c>
      <c r="U1482" s="40">
        <v>0.32431666666666664</v>
      </c>
      <c r="V1482">
        <v>567.61889653333344</v>
      </c>
      <c r="W1482">
        <v>770.94200000000001</v>
      </c>
      <c r="X1482">
        <v>405</v>
      </c>
      <c r="Y1482">
        <v>344.02943520000008</v>
      </c>
      <c r="Z1482">
        <v>467.26200000000006</v>
      </c>
      <c r="AA1482">
        <v>108</v>
      </c>
      <c r="AI1482">
        <v>39.671000000000006</v>
      </c>
      <c r="AJ1482">
        <v>6</v>
      </c>
      <c r="AK1482">
        <v>287.30199999999996</v>
      </c>
      <c r="AL1482">
        <v>24</v>
      </c>
      <c r="AM1482">
        <v>0</v>
      </c>
      <c r="AN1482">
        <v>16</v>
      </c>
      <c r="AO1482" s="30">
        <v>240.7393208</v>
      </c>
      <c r="AP1482" s="30">
        <v>326.97299999999996</v>
      </c>
      <c r="AQ1482" s="30">
        <v>30</v>
      </c>
      <c r="AR1482">
        <v>1152.3876525333335</v>
      </c>
      <c r="AS1482" s="20">
        <v>1565.1770000000004</v>
      </c>
      <c r="AT1482">
        <v>545</v>
      </c>
      <c r="AU1482">
        <v>12</v>
      </c>
      <c r="AV1482" t="s">
        <v>1510</v>
      </c>
    </row>
    <row r="1483" spans="1:48" hidden="1" x14ac:dyDescent="0.25">
      <c r="A1483" t="s">
        <v>401</v>
      </c>
      <c r="B1483" t="s">
        <v>1146</v>
      </c>
      <c r="C1483" t="s">
        <v>37</v>
      </c>
      <c r="D1483" t="s">
        <v>399</v>
      </c>
      <c r="E1483" s="31" t="s">
        <v>400</v>
      </c>
      <c r="F1483">
        <v>2008</v>
      </c>
      <c r="G1483" t="s">
        <v>380</v>
      </c>
      <c r="H1483">
        <v>219</v>
      </c>
      <c r="I1483">
        <v>331120</v>
      </c>
      <c r="J1483" t="s">
        <v>30</v>
      </c>
      <c r="K1483" s="26" t="s">
        <v>374</v>
      </c>
      <c r="L1483" t="b">
        <v>1</v>
      </c>
      <c r="M1483" s="20" t="s">
        <v>1116</v>
      </c>
      <c r="N1483" s="26">
        <v>2</v>
      </c>
      <c r="O1483" t="s">
        <v>375</v>
      </c>
      <c r="P1483">
        <v>59.228588999999999</v>
      </c>
      <c r="Q1483">
        <v>-135.44411400000001</v>
      </c>
      <c r="S1483" t="s">
        <v>21</v>
      </c>
      <c r="T1483" s="40">
        <v>0.2165083333333333</v>
      </c>
      <c r="U1483" s="40">
        <v>0.144625</v>
      </c>
      <c r="V1483">
        <v>1139.6513687999998</v>
      </c>
      <c r="W1483">
        <v>5263.7759999999998</v>
      </c>
      <c r="X1483">
        <v>1044</v>
      </c>
      <c r="Y1483">
        <v>1126.581843258333</v>
      </c>
      <c r="Z1483">
        <v>5203.4109999999991</v>
      </c>
      <c r="AA1483">
        <v>322</v>
      </c>
      <c r="AI1483">
        <v>687.02499999999998</v>
      </c>
      <c r="AJ1483">
        <v>28</v>
      </c>
      <c r="AK1483">
        <v>1367.4590000000003</v>
      </c>
      <c r="AL1483">
        <v>21</v>
      </c>
      <c r="AM1483">
        <v>0</v>
      </c>
      <c r="AN1483">
        <v>0</v>
      </c>
      <c r="AO1483" s="30">
        <v>444.81290670000004</v>
      </c>
      <c r="AP1483" s="30">
        <v>2054.4840000000004</v>
      </c>
      <c r="AQ1483" s="30">
        <v>49</v>
      </c>
      <c r="AR1483">
        <v>2711.0461187583328</v>
      </c>
      <c r="AS1483" s="20">
        <v>12521.670999999998</v>
      </c>
      <c r="AT1483">
        <v>1403</v>
      </c>
      <c r="AU1483">
        <v>12</v>
      </c>
      <c r="AV1483" t="s">
        <v>1510</v>
      </c>
    </row>
    <row r="1484" spans="1:48" hidden="1" x14ac:dyDescent="0.25">
      <c r="A1484" t="s">
        <v>402</v>
      </c>
      <c r="B1484" t="s">
        <v>38</v>
      </c>
      <c r="C1484" t="s">
        <v>38</v>
      </c>
      <c r="D1484" t="s">
        <v>403</v>
      </c>
      <c r="E1484" s="31" t="s">
        <v>404</v>
      </c>
      <c r="F1484">
        <v>2008</v>
      </c>
      <c r="G1484" t="s">
        <v>380</v>
      </c>
      <c r="H1484">
        <v>219</v>
      </c>
      <c r="I1484">
        <v>331130</v>
      </c>
      <c r="J1484" t="s">
        <v>30</v>
      </c>
      <c r="K1484" s="26" t="s">
        <v>374</v>
      </c>
      <c r="L1484" t="b">
        <v>1</v>
      </c>
      <c r="M1484" s="20" t="s">
        <v>1116</v>
      </c>
      <c r="N1484" s="26">
        <v>2</v>
      </c>
      <c r="O1484" t="s">
        <v>375</v>
      </c>
      <c r="P1484">
        <v>63.987230799999999</v>
      </c>
      <c r="Q1484">
        <v>-144.69983250000001</v>
      </c>
      <c r="S1484" t="s">
        <v>21</v>
      </c>
      <c r="T1484" s="40">
        <v>0.77965000000000007</v>
      </c>
      <c r="U1484" s="40">
        <v>0.36956666666666665</v>
      </c>
      <c r="V1484">
        <v>15.967231999999999</v>
      </c>
      <c r="W1484">
        <v>20.479999999999997</v>
      </c>
      <c r="X1484">
        <v>9</v>
      </c>
      <c r="Y1484">
        <v>22.701069050000001</v>
      </c>
      <c r="Z1484">
        <v>29.116999999999997</v>
      </c>
      <c r="AA1484">
        <v>9</v>
      </c>
      <c r="AI1484">
        <v>19.356999999999999</v>
      </c>
      <c r="AJ1484">
        <v>3</v>
      </c>
      <c r="AK1484">
        <v>8.6890000000000001</v>
      </c>
      <c r="AL1484">
        <v>1</v>
      </c>
      <c r="AM1484">
        <v>0</v>
      </c>
      <c r="AN1484">
        <v>0</v>
      </c>
      <c r="AO1484" s="30">
        <v>21.8660639</v>
      </c>
      <c r="AP1484" s="30">
        <v>28.045999999999999</v>
      </c>
      <c r="AQ1484" s="30">
        <v>4</v>
      </c>
      <c r="AR1484">
        <v>60.534364949999997</v>
      </c>
      <c r="AS1484" s="20">
        <v>77.643000000000001</v>
      </c>
      <c r="AT1484">
        <v>22</v>
      </c>
      <c r="AU1484">
        <v>12</v>
      </c>
      <c r="AV1484" t="s">
        <v>1510</v>
      </c>
    </row>
    <row r="1485" spans="1:48" hidden="1" x14ac:dyDescent="0.25">
      <c r="A1485" t="s">
        <v>405</v>
      </c>
      <c r="B1485" t="s">
        <v>39</v>
      </c>
      <c r="C1485" t="s">
        <v>39</v>
      </c>
      <c r="D1485" t="s">
        <v>426</v>
      </c>
      <c r="E1485" s="31" t="s">
        <v>422</v>
      </c>
      <c r="F1485">
        <v>2008</v>
      </c>
      <c r="G1485" t="s">
        <v>380</v>
      </c>
      <c r="H1485">
        <v>219</v>
      </c>
      <c r="I1485">
        <v>331140</v>
      </c>
      <c r="J1485" t="s">
        <v>30</v>
      </c>
      <c r="K1485" s="26" t="s">
        <v>374</v>
      </c>
      <c r="L1485" t="b">
        <v>1</v>
      </c>
      <c r="M1485" s="20" t="s">
        <v>1116</v>
      </c>
      <c r="N1485" s="26">
        <v>2</v>
      </c>
      <c r="O1485" t="s">
        <v>375</v>
      </c>
      <c r="P1485">
        <v>55.556666700000001</v>
      </c>
      <c r="Q1485">
        <v>-132.63638889999999</v>
      </c>
      <c r="S1485" t="s">
        <v>21</v>
      </c>
      <c r="T1485" s="40">
        <v>0.23204166666666667</v>
      </c>
      <c r="U1485" s="40">
        <v>0.14691666666666667</v>
      </c>
      <c r="V1485">
        <v>120.91064737500002</v>
      </c>
      <c r="W1485">
        <v>521.07300000000009</v>
      </c>
      <c r="X1485">
        <v>111</v>
      </c>
      <c r="Y1485">
        <v>61.253663041666663</v>
      </c>
      <c r="Z1485">
        <v>263.97699999999998</v>
      </c>
      <c r="AA1485">
        <v>12</v>
      </c>
      <c r="AI1485">
        <v>3.3750000000000004</v>
      </c>
      <c r="AJ1485">
        <v>1</v>
      </c>
      <c r="AK1485">
        <v>52.643000000000008</v>
      </c>
      <c r="AL1485">
        <v>9</v>
      </c>
      <c r="AM1485">
        <v>0</v>
      </c>
      <c r="AN1485">
        <v>0</v>
      </c>
      <c r="AO1485" s="30">
        <v>12.998510083333336</v>
      </c>
      <c r="AP1485" s="30">
        <v>56.018000000000008</v>
      </c>
      <c r="AQ1485" s="30">
        <v>10</v>
      </c>
      <c r="AR1485">
        <v>195.16282050000001</v>
      </c>
      <c r="AS1485" s="20">
        <v>841.06799999999998</v>
      </c>
      <c r="AT1485">
        <v>132</v>
      </c>
      <c r="AU1485">
        <v>12</v>
      </c>
      <c r="AV1485" t="s">
        <v>1510</v>
      </c>
    </row>
    <row r="1486" spans="1:48" hidden="1" x14ac:dyDescent="0.25">
      <c r="A1486" t="s">
        <v>601</v>
      </c>
      <c r="B1486" t="s">
        <v>63</v>
      </c>
      <c r="C1486" t="s">
        <v>63</v>
      </c>
      <c r="D1486" t="s">
        <v>602</v>
      </c>
      <c r="E1486" s="31" t="s">
        <v>603</v>
      </c>
      <c r="F1486">
        <v>2008</v>
      </c>
      <c r="G1486" t="s">
        <v>563</v>
      </c>
      <c r="H1486">
        <v>221</v>
      </c>
      <c r="I1486">
        <v>331350</v>
      </c>
      <c r="J1486" t="s">
        <v>50</v>
      </c>
      <c r="K1486" s="26" t="s">
        <v>458</v>
      </c>
      <c r="L1486" t="b">
        <v>1</v>
      </c>
      <c r="M1486" s="20" t="s">
        <v>1119</v>
      </c>
      <c r="N1486" s="26">
        <v>169</v>
      </c>
      <c r="O1486" t="s">
        <v>375</v>
      </c>
      <c r="P1486">
        <v>62.199444399999997</v>
      </c>
      <c r="Q1486">
        <v>-159.77138890000001</v>
      </c>
      <c r="S1486" t="s">
        <v>21</v>
      </c>
      <c r="T1486" s="40">
        <v>0.56141666666666679</v>
      </c>
      <c r="U1486" s="40">
        <v>0.15238333333333332</v>
      </c>
      <c r="V1486">
        <v>170.37929141666669</v>
      </c>
      <c r="W1486">
        <v>303.48099999999999</v>
      </c>
      <c r="X1486">
        <v>85</v>
      </c>
      <c r="Y1486">
        <v>56.115841500000002</v>
      </c>
      <c r="Z1486">
        <v>99.953999999999979</v>
      </c>
      <c r="AA1486">
        <v>10</v>
      </c>
      <c r="AI1486">
        <v>114.008</v>
      </c>
      <c r="AJ1486">
        <v>10</v>
      </c>
      <c r="AK1486">
        <v>77.120999999999995</v>
      </c>
      <c r="AL1486">
        <v>7</v>
      </c>
      <c r="AM1486">
        <v>0</v>
      </c>
      <c r="AN1486">
        <v>0</v>
      </c>
      <c r="AO1486" s="30">
        <v>107.30300608333336</v>
      </c>
      <c r="AP1486" s="30">
        <v>191.12899999999999</v>
      </c>
      <c r="AQ1486" s="30">
        <v>17</v>
      </c>
      <c r="AR1486">
        <v>333.79813900000005</v>
      </c>
      <c r="AS1486" s="20">
        <v>594.56399999999996</v>
      </c>
      <c r="AT1486">
        <v>108</v>
      </c>
      <c r="AU1486">
        <v>12</v>
      </c>
      <c r="AV1486" t="s">
        <v>1510</v>
      </c>
    </row>
    <row r="1487" spans="1:48" hidden="1" x14ac:dyDescent="0.25">
      <c r="A1487" t="s">
        <v>748</v>
      </c>
      <c r="B1487" t="s">
        <v>174</v>
      </c>
      <c r="C1487" t="s">
        <v>174</v>
      </c>
      <c r="D1487" t="s">
        <v>749</v>
      </c>
      <c r="E1487" s="31" t="s">
        <v>750</v>
      </c>
      <c r="F1487">
        <v>2008</v>
      </c>
      <c r="G1487" t="s">
        <v>743</v>
      </c>
      <c r="H1487">
        <v>18963</v>
      </c>
      <c r="I1487">
        <v>332670</v>
      </c>
      <c r="J1487" t="s">
        <v>171</v>
      </c>
      <c r="K1487" s="26" t="s">
        <v>458</v>
      </c>
      <c r="L1487" t="b">
        <v>1</v>
      </c>
      <c r="M1487" s="20" t="s">
        <v>1119</v>
      </c>
      <c r="N1487" s="26">
        <v>240</v>
      </c>
      <c r="O1487" t="s">
        <v>375</v>
      </c>
      <c r="P1487">
        <v>58.11</v>
      </c>
      <c r="Q1487">
        <v>-135.4436111</v>
      </c>
      <c r="S1487" t="s">
        <v>21</v>
      </c>
      <c r="T1487" s="40">
        <v>0.57447499999999996</v>
      </c>
      <c r="U1487" s="40">
        <v>0.20104999999999998</v>
      </c>
      <c r="V1487">
        <v>1071.1637870999998</v>
      </c>
      <c r="W1487">
        <v>1864.5959999999998</v>
      </c>
      <c r="X1487">
        <v>360</v>
      </c>
      <c r="Y1487">
        <v>1178.3298004499998</v>
      </c>
      <c r="Z1487">
        <v>2051.1419999999998</v>
      </c>
      <c r="AA1487">
        <v>68</v>
      </c>
      <c r="AI1487">
        <v>554.32800000000009</v>
      </c>
      <c r="AJ1487">
        <v>28</v>
      </c>
      <c r="AK1487">
        <v>180.01299999999998</v>
      </c>
      <c r="AL1487">
        <v>18</v>
      </c>
      <c r="AM1487">
        <v>0</v>
      </c>
      <c r="AN1487">
        <v>0</v>
      </c>
      <c r="AO1487" s="30">
        <v>421.86054597500004</v>
      </c>
      <c r="AP1487" s="30">
        <v>734.34100000000012</v>
      </c>
      <c r="AQ1487" s="30">
        <v>46</v>
      </c>
      <c r="AR1487">
        <v>2671.3541335249997</v>
      </c>
      <c r="AS1487" s="20">
        <v>4650.0789999999997</v>
      </c>
      <c r="AT1487">
        <v>467</v>
      </c>
      <c r="AU1487">
        <v>12</v>
      </c>
      <c r="AV1487" t="s">
        <v>1510</v>
      </c>
    </row>
    <row r="1488" spans="1:48" hidden="1" x14ac:dyDescent="0.25">
      <c r="A1488" t="s">
        <v>604</v>
      </c>
      <c r="B1488" t="s">
        <v>64</v>
      </c>
      <c r="C1488" t="s">
        <v>64</v>
      </c>
      <c r="D1488" t="s">
        <v>605</v>
      </c>
      <c r="E1488" s="31" t="s">
        <v>606</v>
      </c>
      <c r="F1488">
        <v>2008</v>
      </c>
      <c r="G1488" t="s">
        <v>563</v>
      </c>
      <c r="H1488">
        <v>221</v>
      </c>
      <c r="I1488">
        <v>331360</v>
      </c>
      <c r="J1488" t="s">
        <v>50</v>
      </c>
      <c r="K1488" s="26" t="s">
        <v>458</v>
      </c>
      <c r="L1488" t="b">
        <v>1</v>
      </c>
      <c r="M1488" s="20" t="s">
        <v>1119</v>
      </c>
      <c r="N1488" s="26">
        <v>169</v>
      </c>
      <c r="O1488" t="s">
        <v>375</v>
      </c>
      <c r="P1488">
        <v>61.531111099999997</v>
      </c>
      <c r="Q1488">
        <v>-166.09666669999999</v>
      </c>
      <c r="S1488" t="s">
        <v>21</v>
      </c>
      <c r="T1488" s="40">
        <v>0.50014166666666671</v>
      </c>
      <c r="U1488" s="40">
        <v>0.14525000000000002</v>
      </c>
      <c r="V1488">
        <v>484.65928123333339</v>
      </c>
      <c r="W1488">
        <v>969.04399999999998</v>
      </c>
      <c r="X1488">
        <v>261</v>
      </c>
      <c r="Y1488">
        <v>470.10265802500004</v>
      </c>
      <c r="Z1488">
        <v>939.93899999999996</v>
      </c>
      <c r="AA1488">
        <v>28</v>
      </c>
      <c r="AI1488">
        <v>430.71799999999996</v>
      </c>
      <c r="AJ1488">
        <v>17</v>
      </c>
      <c r="AK1488">
        <v>343.375</v>
      </c>
      <c r="AL1488">
        <v>13</v>
      </c>
      <c r="AM1488">
        <v>0</v>
      </c>
      <c r="AN1488">
        <v>0</v>
      </c>
      <c r="AO1488" s="30">
        <v>387.15616317500002</v>
      </c>
      <c r="AP1488" s="30">
        <v>774.09299999999996</v>
      </c>
      <c r="AQ1488" s="30">
        <v>30</v>
      </c>
      <c r="AR1488">
        <v>1341.9181024333334</v>
      </c>
      <c r="AS1488" s="20">
        <v>2683.076</v>
      </c>
      <c r="AT1488">
        <v>308</v>
      </c>
      <c r="AU1488">
        <v>12</v>
      </c>
      <c r="AV1488" t="s">
        <v>1510</v>
      </c>
    </row>
    <row r="1489" spans="1:48" hidden="1" x14ac:dyDescent="0.25">
      <c r="A1489" t="s">
        <v>835</v>
      </c>
      <c r="B1489" t="s">
        <v>167</v>
      </c>
      <c r="C1489" t="s">
        <v>167</v>
      </c>
      <c r="D1489" t="s">
        <v>837</v>
      </c>
      <c r="E1489" s="31" t="s">
        <v>838</v>
      </c>
      <c r="F1489">
        <v>2008</v>
      </c>
      <c r="G1489" t="s">
        <v>836</v>
      </c>
      <c r="H1489">
        <v>9000</v>
      </c>
      <c r="I1489">
        <v>332030</v>
      </c>
      <c r="J1489" t="s">
        <v>166</v>
      </c>
      <c r="K1489" s="26" t="s">
        <v>458</v>
      </c>
      <c r="L1489" t="b">
        <v>1</v>
      </c>
      <c r="M1489" s="20" t="s">
        <v>1118</v>
      </c>
      <c r="N1489" s="26">
        <v>332</v>
      </c>
      <c r="O1489" t="s">
        <v>375</v>
      </c>
      <c r="P1489">
        <v>66.048888899999994</v>
      </c>
      <c r="Q1489">
        <v>-154.25555560000001</v>
      </c>
      <c r="S1489" t="s">
        <v>21</v>
      </c>
      <c r="T1489" s="40">
        <v>0.59333333333333338</v>
      </c>
      <c r="U1489" s="40">
        <v>0.21540000000000001</v>
      </c>
      <c r="V1489">
        <v>61.564266666666668</v>
      </c>
      <c r="W1489">
        <v>103.75999999999999</v>
      </c>
      <c r="X1489">
        <v>35</v>
      </c>
      <c r="Y1489">
        <v>51.67814666666667</v>
      </c>
      <c r="Z1489">
        <v>87.097999999999999</v>
      </c>
      <c r="AA1489">
        <v>10</v>
      </c>
      <c r="AI1489">
        <v>56.849999999999994</v>
      </c>
      <c r="AJ1489">
        <v>3</v>
      </c>
      <c r="AK1489">
        <v>11.059000000000001</v>
      </c>
      <c r="AL1489">
        <v>2</v>
      </c>
      <c r="AM1489">
        <v>1.73</v>
      </c>
      <c r="AN1489">
        <v>1</v>
      </c>
      <c r="AO1489" s="30">
        <v>40.292673333333333</v>
      </c>
      <c r="AP1489" s="30">
        <v>67.908999999999992</v>
      </c>
      <c r="AQ1489" s="30">
        <v>5</v>
      </c>
      <c r="AR1489">
        <v>153.53508666666667</v>
      </c>
      <c r="AS1489" s="20">
        <v>260.49700000000001</v>
      </c>
      <c r="AT1489">
        <v>51</v>
      </c>
      <c r="AU1489">
        <v>12</v>
      </c>
      <c r="AV1489" t="s">
        <v>1510</v>
      </c>
    </row>
    <row r="1490" spans="1:48" hidden="1" x14ac:dyDescent="0.25">
      <c r="A1490" t="s">
        <v>607</v>
      </c>
      <c r="B1490" t="s">
        <v>65</v>
      </c>
      <c r="C1490" t="s">
        <v>65</v>
      </c>
      <c r="D1490" t="s">
        <v>608</v>
      </c>
      <c r="E1490" s="31" t="s">
        <v>609</v>
      </c>
      <c r="F1490">
        <v>2008</v>
      </c>
      <c r="G1490" t="s">
        <v>563</v>
      </c>
      <c r="H1490">
        <v>221</v>
      </c>
      <c r="I1490">
        <v>331370</v>
      </c>
      <c r="J1490" t="s">
        <v>50</v>
      </c>
      <c r="K1490" s="26" t="s">
        <v>458</v>
      </c>
      <c r="L1490" t="b">
        <v>1</v>
      </c>
      <c r="M1490" s="20" t="s">
        <v>1119</v>
      </c>
      <c r="N1490" s="26">
        <v>169</v>
      </c>
      <c r="O1490" t="s">
        <v>375</v>
      </c>
      <c r="P1490">
        <v>65.698611099999994</v>
      </c>
      <c r="Q1490">
        <v>-156.39972220000001</v>
      </c>
      <c r="S1490" t="s">
        <v>21</v>
      </c>
      <c r="T1490" s="40">
        <v>0.55142499999999994</v>
      </c>
      <c r="U1490" s="40">
        <v>0.15165833333333331</v>
      </c>
      <c r="V1490">
        <v>257.81103879999995</v>
      </c>
      <c r="W1490">
        <v>467.536</v>
      </c>
      <c r="X1490">
        <v>116</v>
      </c>
      <c r="Y1490">
        <v>65.70228874999998</v>
      </c>
      <c r="Z1490">
        <v>119.14999999999998</v>
      </c>
      <c r="AA1490">
        <v>11</v>
      </c>
      <c r="AI1490">
        <v>136.249</v>
      </c>
      <c r="AJ1490">
        <v>18</v>
      </c>
      <c r="AK1490">
        <v>163.178</v>
      </c>
      <c r="AL1490">
        <v>7</v>
      </c>
      <c r="AM1490">
        <v>0</v>
      </c>
      <c r="AN1490">
        <v>0</v>
      </c>
      <c r="AO1490" s="30">
        <v>165.11153347499999</v>
      </c>
      <c r="AP1490" s="30">
        <v>299.42700000000002</v>
      </c>
      <c r="AQ1490" s="30">
        <v>25</v>
      </c>
      <c r="AR1490">
        <v>488.62486102499992</v>
      </c>
      <c r="AS1490" s="20">
        <v>886.11300000000006</v>
      </c>
      <c r="AT1490">
        <v>145</v>
      </c>
      <c r="AU1490">
        <v>12</v>
      </c>
      <c r="AV1490" t="s">
        <v>1510</v>
      </c>
    </row>
    <row r="1491" spans="1:48" hidden="1" x14ac:dyDescent="0.25">
      <c r="A1491" t="s">
        <v>408</v>
      </c>
      <c r="B1491" t="s">
        <v>40</v>
      </c>
      <c r="C1491" t="s">
        <v>40</v>
      </c>
      <c r="D1491" t="s">
        <v>426</v>
      </c>
      <c r="E1491" s="31" t="s">
        <v>422</v>
      </c>
      <c r="F1491">
        <v>2008</v>
      </c>
      <c r="G1491" t="s">
        <v>380</v>
      </c>
      <c r="H1491">
        <v>219</v>
      </c>
      <c r="I1491">
        <v>331150</v>
      </c>
      <c r="J1491" t="s">
        <v>30</v>
      </c>
      <c r="K1491" s="26" t="s">
        <v>374</v>
      </c>
      <c r="L1491" t="b">
        <v>1</v>
      </c>
      <c r="M1491" s="20" t="s">
        <v>1116</v>
      </c>
      <c r="N1491" s="26">
        <v>2</v>
      </c>
      <c r="O1491" t="s">
        <v>375</v>
      </c>
      <c r="P1491">
        <v>55.208055600000002</v>
      </c>
      <c r="Q1491">
        <v>-132.8266667</v>
      </c>
      <c r="S1491" t="s">
        <v>21</v>
      </c>
      <c r="T1491" s="40">
        <v>0.23204166666666667</v>
      </c>
      <c r="U1491" s="40">
        <v>0.14691666666666667</v>
      </c>
      <c r="V1491">
        <v>170.26799825000003</v>
      </c>
      <c r="W1491">
        <v>733.78200000000015</v>
      </c>
      <c r="X1491">
        <v>124</v>
      </c>
      <c r="Y1491">
        <v>52.619624666666674</v>
      </c>
      <c r="Z1491">
        <v>226.76800000000003</v>
      </c>
      <c r="AA1491">
        <v>33</v>
      </c>
      <c r="AI1491">
        <v>124.648</v>
      </c>
      <c r="AJ1491">
        <v>7</v>
      </c>
      <c r="AK1491">
        <v>382.99</v>
      </c>
      <c r="AL1491">
        <v>13</v>
      </c>
      <c r="AM1491">
        <v>0</v>
      </c>
      <c r="AN1491">
        <v>0</v>
      </c>
      <c r="AO1491" s="30">
        <v>117.79316758333334</v>
      </c>
      <c r="AP1491" s="30">
        <v>507.63800000000003</v>
      </c>
      <c r="AQ1491" s="30">
        <v>20</v>
      </c>
      <c r="AR1491">
        <v>340.68079050000006</v>
      </c>
      <c r="AS1491" s="20">
        <v>1468.1880000000001</v>
      </c>
      <c r="AT1491">
        <v>175</v>
      </c>
      <c r="AU1491">
        <v>6</v>
      </c>
      <c r="AV1491" t="s">
        <v>1510</v>
      </c>
    </row>
    <row r="1492" spans="1:48" hidden="1" x14ac:dyDescent="0.25">
      <c r="A1492" t="s">
        <v>1039</v>
      </c>
      <c r="B1492" t="s">
        <v>169</v>
      </c>
      <c r="C1492" t="s">
        <v>169</v>
      </c>
      <c r="D1492" t="s">
        <v>1041</v>
      </c>
      <c r="E1492" s="31" t="s">
        <v>1042</v>
      </c>
      <c r="F1492">
        <v>2008</v>
      </c>
      <c r="G1492" t="s">
        <v>1040</v>
      </c>
      <c r="H1492">
        <v>9192</v>
      </c>
      <c r="I1492">
        <v>332040</v>
      </c>
      <c r="J1492" t="s">
        <v>168</v>
      </c>
      <c r="K1492" s="26" t="s">
        <v>458</v>
      </c>
      <c r="L1492" t="b">
        <v>1</v>
      </c>
      <c r="M1492" s="20" t="s">
        <v>1116</v>
      </c>
      <c r="N1492" s="26">
        <v>681</v>
      </c>
      <c r="O1492" t="s">
        <v>375</v>
      </c>
      <c r="P1492">
        <v>59.3277778</v>
      </c>
      <c r="Q1492">
        <v>-155.89472219999999</v>
      </c>
      <c r="S1492" t="s">
        <v>21</v>
      </c>
      <c r="T1492" s="40">
        <v>0.61183333333333312</v>
      </c>
      <c r="U1492" s="40">
        <v>0.21064999999999998</v>
      </c>
      <c r="V1492">
        <v>34.26572583333332</v>
      </c>
      <c r="W1492">
        <v>56.005000000000003</v>
      </c>
      <c r="X1492">
        <v>17</v>
      </c>
      <c r="Y1492">
        <v>44.539631166666652</v>
      </c>
      <c r="Z1492">
        <v>72.796999999999997</v>
      </c>
      <c r="AA1492">
        <v>10</v>
      </c>
      <c r="AI1492">
        <v>49.377999999999993</v>
      </c>
      <c r="AJ1492">
        <v>11</v>
      </c>
      <c r="AK1492">
        <v>23.687999999999995</v>
      </c>
      <c r="AL1492">
        <v>11</v>
      </c>
      <c r="AM1492">
        <v>0</v>
      </c>
      <c r="AN1492">
        <v>0</v>
      </c>
      <c r="AO1492" s="30">
        <v>44.704214333333312</v>
      </c>
      <c r="AP1492" s="30">
        <v>73.065999999999988</v>
      </c>
      <c r="AQ1492" s="30">
        <v>22</v>
      </c>
      <c r="AR1492">
        <v>123.50957133333328</v>
      </c>
      <c r="AS1492" s="20">
        <v>201.86800000000002</v>
      </c>
      <c r="AT1492">
        <v>41</v>
      </c>
      <c r="AU1492">
        <v>12</v>
      </c>
      <c r="AV1492" t="s">
        <v>1510</v>
      </c>
    </row>
    <row r="1493" spans="1:48" hidden="1" x14ac:dyDescent="0.25">
      <c r="A1493" t="s">
        <v>790</v>
      </c>
      <c r="B1493" t="s">
        <v>1169</v>
      </c>
      <c r="C1493" t="s">
        <v>792</v>
      </c>
      <c r="D1493" t="s">
        <v>793</v>
      </c>
      <c r="E1493" s="31" t="s">
        <v>794</v>
      </c>
      <c r="F1493">
        <v>2008</v>
      </c>
      <c r="G1493" t="s">
        <v>791</v>
      </c>
      <c r="H1493">
        <v>9188</v>
      </c>
      <c r="I1493">
        <v>332050</v>
      </c>
      <c r="J1493" t="s">
        <v>170</v>
      </c>
      <c r="K1493" s="26" t="s">
        <v>458</v>
      </c>
      <c r="L1493" t="b">
        <v>1</v>
      </c>
      <c r="M1493" s="20" t="s">
        <v>1119</v>
      </c>
      <c r="N1493" s="26">
        <v>280</v>
      </c>
      <c r="O1493" t="s">
        <v>375</v>
      </c>
      <c r="P1493">
        <v>59.7567965</v>
      </c>
      <c r="Q1493">
        <v>-154.91108370000001</v>
      </c>
      <c r="S1493" t="s">
        <v>21</v>
      </c>
      <c r="T1493" s="40">
        <v>0.56280000000000019</v>
      </c>
      <c r="U1493" s="40">
        <v>0.24726666666666672</v>
      </c>
      <c r="V1493">
        <v>615.5231040000001</v>
      </c>
      <c r="W1493">
        <v>1093.6799999999998</v>
      </c>
      <c r="X1493">
        <v>203</v>
      </c>
      <c r="Y1493">
        <v>728.89353600000015</v>
      </c>
      <c r="Z1493">
        <v>1295.1199999999999</v>
      </c>
      <c r="AA1493">
        <v>95</v>
      </c>
      <c r="AI1493">
        <v>196.828</v>
      </c>
      <c r="AJ1493">
        <v>16</v>
      </c>
      <c r="AK1493">
        <v>294.88399999999996</v>
      </c>
      <c r="AL1493">
        <v>10</v>
      </c>
      <c r="AM1493">
        <v>0</v>
      </c>
      <c r="AN1493">
        <v>0</v>
      </c>
      <c r="AO1493" s="30">
        <v>276.7355136000001</v>
      </c>
      <c r="AP1493" s="30">
        <v>491.71199999999999</v>
      </c>
      <c r="AQ1493" s="30">
        <v>26</v>
      </c>
      <c r="AR1493">
        <v>1621.1521536000005</v>
      </c>
      <c r="AS1493" s="20">
        <v>2880.5120000000002</v>
      </c>
      <c r="AT1493">
        <v>323</v>
      </c>
      <c r="AU1493">
        <v>12</v>
      </c>
      <c r="AV1493" t="s">
        <v>1510</v>
      </c>
    </row>
    <row r="1494" spans="1:48" hidden="1" x14ac:dyDescent="0.25">
      <c r="A1494" t="s">
        <v>751</v>
      </c>
      <c r="B1494" t="s">
        <v>175</v>
      </c>
      <c r="C1494" t="s">
        <v>175</v>
      </c>
      <c r="D1494" t="s">
        <v>752</v>
      </c>
      <c r="E1494" s="31" t="s">
        <v>753</v>
      </c>
      <c r="F1494">
        <v>2008</v>
      </c>
      <c r="G1494" t="s">
        <v>743</v>
      </c>
      <c r="H1494">
        <v>18963</v>
      </c>
      <c r="I1494">
        <v>332680</v>
      </c>
      <c r="J1494" t="s">
        <v>171</v>
      </c>
      <c r="K1494" s="26" t="s">
        <v>458</v>
      </c>
      <c r="L1494" t="b">
        <v>1</v>
      </c>
      <c r="M1494" s="20" t="s">
        <v>1119</v>
      </c>
      <c r="N1494" s="26">
        <v>240</v>
      </c>
      <c r="O1494" t="s">
        <v>375</v>
      </c>
      <c r="P1494">
        <v>56.975833299999998</v>
      </c>
      <c r="Q1494">
        <v>-133.9472222</v>
      </c>
      <c r="S1494" t="s">
        <v>21</v>
      </c>
      <c r="T1494" s="40">
        <v>0.57447499999999996</v>
      </c>
      <c r="U1494" s="40">
        <v>0.20104999999999998</v>
      </c>
      <c r="V1494">
        <v>620.18310337499997</v>
      </c>
      <c r="W1494">
        <v>1079.5650000000001</v>
      </c>
      <c r="X1494">
        <v>324</v>
      </c>
      <c r="Y1494">
        <v>586.53552814999989</v>
      </c>
      <c r="Z1494">
        <v>1020.9939999999999</v>
      </c>
      <c r="AA1494">
        <v>66</v>
      </c>
      <c r="AI1494">
        <v>139.20400000000001</v>
      </c>
      <c r="AJ1494">
        <v>10</v>
      </c>
      <c r="AK1494">
        <v>47.631000000000007</v>
      </c>
      <c r="AL1494">
        <v>7</v>
      </c>
      <c r="AM1494">
        <v>0</v>
      </c>
      <c r="AN1494">
        <v>0</v>
      </c>
      <c r="AO1494" s="30">
        <v>107.332036625</v>
      </c>
      <c r="AP1494" s="30">
        <v>186.83500000000001</v>
      </c>
      <c r="AQ1494" s="30">
        <v>17</v>
      </c>
      <c r="AR1494">
        <v>1314.0506681499999</v>
      </c>
      <c r="AS1494" s="20">
        <v>2287.3939999999998</v>
      </c>
      <c r="AT1494">
        <v>402</v>
      </c>
      <c r="AU1494">
        <v>12</v>
      </c>
      <c r="AV1494" t="s">
        <v>1510</v>
      </c>
    </row>
    <row r="1495" spans="1:48" hidden="1" x14ac:dyDescent="0.25">
      <c r="A1495" t="s">
        <v>765</v>
      </c>
      <c r="B1495" t="s">
        <v>238</v>
      </c>
      <c r="C1495" t="s">
        <v>238</v>
      </c>
      <c r="D1495" t="s">
        <v>766</v>
      </c>
      <c r="E1495" s="31" t="s">
        <v>767</v>
      </c>
      <c r="F1495">
        <v>2008</v>
      </c>
      <c r="G1495" t="s">
        <v>759</v>
      </c>
      <c r="H1495">
        <v>26616</v>
      </c>
      <c r="I1495">
        <v>332370</v>
      </c>
      <c r="J1495" t="s">
        <v>235</v>
      </c>
      <c r="K1495" s="26" t="s">
        <v>458</v>
      </c>
      <c r="L1495" t="b">
        <v>1</v>
      </c>
      <c r="M1495" s="20" t="s">
        <v>1118</v>
      </c>
      <c r="N1495" s="26">
        <v>254</v>
      </c>
      <c r="O1495" t="s">
        <v>375</v>
      </c>
      <c r="P1495">
        <v>70.131944399999995</v>
      </c>
      <c r="Q1495">
        <v>-143.6238889</v>
      </c>
      <c r="S1495" t="s">
        <v>21</v>
      </c>
      <c r="T1495" s="40">
        <v>0.15</v>
      </c>
      <c r="U1495" s="40">
        <v>0.1283</v>
      </c>
      <c r="V1495">
        <v>31.536000000000001</v>
      </c>
      <c r="W1495">
        <v>210.24</v>
      </c>
      <c r="X1495">
        <v>59</v>
      </c>
      <c r="Y1495">
        <v>257.23019999999997</v>
      </c>
      <c r="Z1495">
        <v>1714.8679999999999</v>
      </c>
      <c r="AA1495">
        <v>47</v>
      </c>
      <c r="AI1495">
        <v>58.566000000000003</v>
      </c>
      <c r="AJ1495">
        <v>4</v>
      </c>
      <c r="AK1495">
        <v>348.24599999999998</v>
      </c>
      <c r="AL1495">
        <v>6</v>
      </c>
      <c r="AM1495">
        <v>209.994</v>
      </c>
      <c r="AN1495">
        <v>28</v>
      </c>
      <c r="AO1495" s="30">
        <v>61.021799999999999</v>
      </c>
      <c r="AP1495" s="30">
        <v>406.81200000000001</v>
      </c>
      <c r="AQ1495" s="30">
        <v>10</v>
      </c>
      <c r="AR1495">
        <v>349.78799999999995</v>
      </c>
      <c r="AS1495" s="20">
        <v>2541.9139999999998</v>
      </c>
      <c r="AT1495">
        <v>142</v>
      </c>
      <c r="AU1495">
        <v>12</v>
      </c>
      <c r="AV1495" t="s">
        <v>1510</v>
      </c>
    </row>
    <row r="1496" spans="1:48" hidden="1" x14ac:dyDescent="0.25">
      <c r="A1496" t="s">
        <v>722</v>
      </c>
      <c r="B1496" t="s">
        <v>66</v>
      </c>
      <c r="C1496" t="s">
        <v>66</v>
      </c>
      <c r="D1496" t="s">
        <v>720</v>
      </c>
      <c r="E1496" s="31" t="s">
        <v>721</v>
      </c>
      <c r="F1496">
        <v>2008</v>
      </c>
      <c r="G1496" t="s">
        <v>563</v>
      </c>
      <c r="H1496">
        <v>221</v>
      </c>
      <c r="I1496">
        <v>331720</v>
      </c>
      <c r="J1496" t="s">
        <v>50</v>
      </c>
      <c r="K1496" s="26" t="s">
        <v>458</v>
      </c>
      <c r="L1496" t="b">
        <v>1</v>
      </c>
      <c r="M1496" s="20" t="s">
        <v>1119</v>
      </c>
      <c r="N1496" s="26">
        <v>169</v>
      </c>
      <c r="O1496" t="s">
        <v>375</v>
      </c>
      <c r="P1496">
        <v>61.537222200000002</v>
      </c>
      <c r="Q1496">
        <v>-160.3052778</v>
      </c>
      <c r="S1496" t="s">
        <v>21</v>
      </c>
      <c r="T1496" s="40">
        <v>0.48805000000000004</v>
      </c>
      <c r="U1496" s="40">
        <v>0.15329999999999999</v>
      </c>
      <c r="V1496">
        <v>144.76929540000003</v>
      </c>
      <c r="W1496">
        <v>296.62800000000004</v>
      </c>
      <c r="X1496">
        <v>67</v>
      </c>
      <c r="Y1496">
        <v>63.985307200000001</v>
      </c>
      <c r="Z1496">
        <v>131.10399999999998</v>
      </c>
      <c r="AA1496">
        <v>9</v>
      </c>
      <c r="AI1496">
        <v>100.92699999999998</v>
      </c>
      <c r="AJ1496">
        <v>12</v>
      </c>
      <c r="AK1496">
        <v>77.530000000000015</v>
      </c>
      <c r="AL1496">
        <v>6</v>
      </c>
      <c r="AM1496">
        <v>0</v>
      </c>
      <c r="AN1496">
        <v>0</v>
      </c>
      <c r="AO1496" s="30">
        <v>87.09593885000001</v>
      </c>
      <c r="AP1496" s="30">
        <v>178.45699999999999</v>
      </c>
      <c r="AQ1496" s="30">
        <v>18</v>
      </c>
      <c r="AR1496">
        <v>295.85054145000004</v>
      </c>
      <c r="AS1496" s="20">
        <v>606.18899999999985</v>
      </c>
      <c r="AT1496">
        <v>92</v>
      </c>
      <c r="AU1496">
        <v>6</v>
      </c>
      <c r="AV1496" t="s">
        <v>1510</v>
      </c>
    </row>
    <row r="1497" spans="1:48" hidden="1" x14ac:dyDescent="0.25">
      <c r="A1497" t="s">
        <v>610</v>
      </c>
      <c r="B1497" t="s">
        <v>67</v>
      </c>
      <c r="C1497" t="s">
        <v>67</v>
      </c>
      <c r="D1497" t="s">
        <v>611</v>
      </c>
      <c r="E1497" s="31" t="s">
        <v>612</v>
      </c>
      <c r="F1497">
        <v>2008</v>
      </c>
      <c r="G1497" t="s">
        <v>563</v>
      </c>
      <c r="H1497">
        <v>221</v>
      </c>
      <c r="I1497">
        <v>331380</v>
      </c>
      <c r="J1497" t="s">
        <v>50</v>
      </c>
      <c r="K1497" s="26" t="s">
        <v>458</v>
      </c>
      <c r="L1497" t="b">
        <v>1</v>
      </c>
      <c r="M1497" s="20" t="s">
        <v>1119</v>
      </c>
      <c r="N1497" s="26">
        <v>169</v>
      </c>
      <c r="O1497" t="s">
        <v>375</v>
      </c>
      <c r="P1497">
        <v>64.327222199999994</v>
      </c>
      <c r="Q1497">
        <v>-158.72194440000001</v>
      </c>
      <c r="S1497" t="s">
        <v>21</v>
      </c>
      <c r="T1497" s="40">
        <v>0.53180000000000005</v>
      </c>
      <c r="U1497" s="40">
        <v>0.15041666666666667</v>
      </c>
      <c r="V1497">
        <v>158.64072620000002</v>
      </c>
      <c r="W1497">
        <v>298.30900000000003</v>
      </c>
      <c r="X1497">
        <v>85</v>
      </c>
      <c r="Y1497">
        <v>96.089878400000003</v>
      </c>
      <c r="Z1497">
        <v>180.68799999999999</v>
      </c>
      <c r="AA1497">
        <v>16</v>
      </c>
      <c r="AI1497">
        <v>55.645000000000003</v>
      </c>
      <c r="AJ1497">
        <v>10</v>
      </c>
      <c r="AK1497">
        <v>149.661</v>
      </c>
      <c r="AL1497">
        <v>8</v>
      </c>
      <c r="AM1497">
        <v>0</v>
      </c>
      <c r="AN1497">
        <v>0</v>
      </c>
      <c r="AO1497" s="30">
        <v>109.18173080000001</v>
      </c>
      <c r="AP1497" s="30">
        <v>205.30600000000001</v>
      </c>
      <c r="AQ1497" s="30">
        <v>18</v>
      </c>
      <c r="AR1497">
        <v>363.91233540000002</v>
      </c>
      <c r="AS1497" s="20">
        <v>684.30299999999988</v>
      </c>
      <c r="AT1497">
        <v>110</v>
      </c>
      <c r="AU1497">
        <v>12</v>
      </c>
      <c r="AV1497" t="s">
        <v>1510</v>
      </c>
    </row>
    <row r="1498" spans="1:48" hidden="1" x14ac:dyDescent="0.25">
      <c r="A1498" t="s">
        <v>1047</v>
      </c>
      <c r="B1498" t="s">
        <v>105</v>
      </c>
      <c r="C1498" t="s">
        <v>105</v>
      </c>
      <c r="D1498" t="s">
        <v>1049</v>
      </c>
      <c r="E1498" s="31" t="s">
        <v>1050</v>
      </c>
      <c r="F1498">
        <v>2008</v>
      </c>
      <c r="G1498" t="s">
        <v>1048</v>
      </c>
      <c r="H1498" t="s">
        <v>582</v>
      </c>
      <c r="I1498">
        <v>331740</v>
      </c>
      <c r="J1498" t="s">
        <v>104</v>
      </c>
      <c r="K1498" s="26" t="s">
        <v>458</v>
      </c>
      <c r="L1498" t="b">
        <v>1</v>
      </c>
      <c r="M1498" s="20" t="s">
        <v>1116</v>
      </c>
      <c r="N1498" s="26">
        <v>683</v>
      </c>
      <c r="O1498" t="s">
        <v>375</v>
      </c>
      <c r="P1498">
        <v>57.5719444</v>
      </c>
      <c r="Q1498">
        <v>-154.4555556</v>
      </c>
      <c r="S1498" t="s">
        <v>21</v>
      </c>
      <c r="T1498" s="40">
        <v>0.59999999999999987</v>
      </c>
      <c r="U1498" s="40">
        <v>0.19959999999999997</v>
      </c>
      <c r="V1498">
        <v>45.81839999999999</v>
      </c>
      <c r="W1498">
        <v>76.364000000000004</v>
      </c>
      <c r="X1498">
        <v>14</v>
      </c>
      <c r="Y1498">
        <v>68.975999999999985</v>
      </c>
      <c r="Z1498">
        <v>114.96</v>
      </c>
      <c r="AA1498">
        <v>11</v>
      </c>
      <c r="AI1498">
        <v>35.388000000000005</v>
      </c>
      <c r="AJ1498">
        <v>2</v>
      </c>
      <c r="AK1498">
        <v>2.6000000000000002E-2</v>
      </c>
      <c r="AL1498">
        <v>3</v>
      </c>
      <c r="AM1498">
        <v>5.8400000000000007</v>
      </c>
      <c r="AN1498">
        <v>3</v>
      </c>
      <c r="AO1498" s="30">
        <v>21.2484</v>
      </c>
      <c r="AP1498" s="30">
        <v>35.414000000000009</v>
      </c>
      <c r="AQ1498" s="30">
        <v>5</v>
      </c>
      <c r="AR1498">
        <v>136.04279999999997</v>
      </c>
      <c r="AS1498" s="20">
        <v>232.57799999999997</v>
      </c>
      <c r="AT1498">
        <v>31</v>
      </c>
      <c r="AU1498">
        <v>3</v>
      </c>
      <c r="AV1498" t="s">
        <v>1510</v>
      </c>
    </row>
    <row r="1499" spans="1:48" hidden="1" x14ac:dyDescent="0.25">
      <c r="A1499" t="s">
        <v>616</v>
      </c>
      <c r="B1499" t="s">
        <v>68</v>
      </c>
      <c r="C1499" t="s">
        <v>68</v>
      </c>
      <c r="D1499" t="s">
        <v>614</v>
      </c>
      <c r="E1499" s="31" t="s">
        <v>615</v>
      </c>
      <c r="F1499">
        <v>2008</v>
      </c>
      <c r="G1499" t="s">
        <v>563</v>
      </c>
      <c r="H1499">
        <v>221</v>
      </c>
      <c r="I1499">
        <v>331390</v>
      </c>
      <c r="J1499" t="s">
        <v>50</v>
      </c>
      <c r="K1499" s="26" t="s">
        <v>458</v>
      </c>
      <c r="L1499" t="b">
        <v>1</v>
      </c>
      <c r="M1499" s="20" t="s">
        <v>1119</v>
      </c>
      <c r="N1499" s="26">
        <v>169</v>
      </c>
      <c r="O1499" t="s">
        <v>375</v>
      </c>
      <c r="P1499">
        <v>60.895555600000002</v>
      </c>
      <c r="Q1499">
        <v>-162.5180556</v>
      </c>
      <c r="S1499" t="s">
        <v>21</v>
      </c>
      <c r="T1499" s="40">
        <v>0.43775833333333342</v>
      </c>
      <c r="U1499" s="40">
        <v>0.1461166666666667</v>
      </c>
      <c r="V1499">
        <v>260.81685275833337</v>
      </c>
      <c r="W1499">
        <v>595.80099999999993</v>
      </c>
      <c r="X1499">
        <v>122</v>
      </c>
      <c r="Y1499">
        <v>169.89619795833335</v>
      </c>
      <c r="Z1499">
        <v>388.10499999999996</v>
      </c>
      <c r="AA1499">
        <v>18</v>
      </c>
      <c r="AI1499">
        <v>116.75500000000001</v>
      </c>
      <c r="AJ1499">
        <v>11</v>
      </c>
      <c r="AK1499">
        <v>178.68599999999998</v>
      </c>
      <c r="AL1499">
        <v>10</v>
      </c>
      <c r="AM1499">
        <v>0</v>
      </c>
      <c r="AN1499">
        <v>0</v>
      </c>
      <c r="AO1499" s="30">
        <v>129.33175975833333</v>
      </c>
      <c r="AP1499" s="30">
        <v>295.44099999999997</v>
      </c>
      <c r="AQ1499" s="30">
        <v>21</v>
      </c>
      <c r="AR1499">
        <v>560.04481047500008</v>
      </c>
      <c r="AS1499" s="20">
        <v>1279.347</v>
      </c>
      <c r="AT1499">
        <v>153</v>
      </c>
      <c r="AU1499">
        <v>12</v>
      </c>
      <c r="AV1499" t="s">
        <v>1510</v>
      </c>
    </row>
    <row r="1500" spans="1:48" hidden="1" x14ac:dyDescent="0.25">
      <c r="A1500" t="s">
        <v>618</v>
      </c>
      <c r="B1500" t="s">
        <v>69</v>
      </c>
      <c r="C1500" t="s">
        <v>69</v>
      </c>
      <c r="D1500" t="s">
        <v>619</v>
      </c>
      <c r="E1500" s="31" t="s">
        <v>620</v>
      </c>
      <c r="F1500">
        <v>2008</v>
      </c>
      <c r="G1500" t="s">
        <v>563</v>
      </c>
      <c r="H1500">
        <v>221</v>
      </c>
      <c r="I1500">
        <v>331400</v>
      </c>
      <c r="J1500" t="s">
        <v>50</v>
      </c>
      <c r="K1500" s="26" t="s">
        <v>458</v>
      </c>
      <c r="L1500" t="b">
        <v>1</v>
      </c>
      <c r="M1500" s="20" t="s">
        <v>1119</v>
      </c>
      <c r="N1500" s="26">
        <v>169</v>
      </c>
      <c r="O1500" t="s">
        <v>375</v>
      </c>
      <c r="P1500">
        <v>66.974999999999994</v>
      </c>
      <c r="Q1500">
        <v>-160.42277780000001</v>
      </c>
      <c r="S1500" t="s">
        <v>21</v>
      </c>
      <c r="T1500" s="40">
        <v>0.56615833333333343</v>
      </c>
      <c r="U1500" s="40">
        <v>0.1587833333333333</v>
      </c>
      <c r="V1500">
        <v>373.52409273333342</v>
      </c>
      <c r="W1500">
        <v>659.75200000000007</v>
      </c>
      <c r="X1500">
        <v>138</v>
      </c>
      <c r="Y1500">
        <v>268.58438101666673</v>
      </c>
      <c r="Z1500">
        <v>474.39800000000002</v>
      </c>
      <c r="AA1500">
        <v>16</v>
      </c>
      <c r="AI1500">
        <v>238.33399999999997</v>
      </c>
      <c r="AJ1500">
        <v>38</v>
      </c>
      <c r="AK1500">
        <v>216.75700000000001</v>
      </c>
      <c r="AL1500">
        <v>6</v>
      </c>
      <c r="AM1500">
        <v>0</v>
      </c>
      <c r="AN1500">
        <v>0</v>
      </c>
      <c r="AO1500" s="30">
        <v>257.65356207500002</v>
      </c>
      <c r="AP1500" s="30">
        <v>455.09100000000001</v>
      </c>
      <c r="AQ1500" s="30">
        <v>44</v>
      </c>
      <c r="AR1500">
        <v>899.76203582500011</v>
      </c>
      <c r="AS1500" s="20">
        <v>1589.241</v>
      </c>
      <c r="AT1500">
        <v>186</v>
      </c>
      <c r="AU1500">
        <v>12</v>
      </c>
      <c r="AV1500" t="s">
        <v>1510</v>
      </c>
    </row>
    <row r="1501" spans="1:48" hidden="1" x14ac:dyDescent="0.25">
      <c r="A1501" t="s">
        <v>801</v>
      </c>
      <c r="B1501" t="s">
        <v>182</v>
      </c>
      <c r="C1501" t="s">
        <v>182</v>
      </c>
      <c r="D1501" t="s">
        <v>803</v>
      </c>
      <c r="E1501" s="31" t="s">
        <v>804</v>
      </c>
      <c r="F1501">
        <v>2008</v>
      </c>
      <c r="G1501" t="s">
        <v>802</v>
      </c>
      <c r="H1501">
        <v>9897</v>
      </c>
      <c r="I1501">
        <v>332070</v>
      </c>
      <c r="J1501" t="s">
        <v>181</v>
      </c>
      <c r="K1501" s="26" t="s">
        <v>458</v>
      </c>
      <c r="L1501" t="b">
        <v>1</v>
      </c>
      <c r="M1501" s="20" t="s">
        <v>1118</v>
      </c>
      <c r="N1501" s="26">
        <v>289</v>
      </c>
      <c r="O1501" t="s">
        <v>375</v>
      </c>
      <c r="P1501">
        <v>55.061666700000004</v>
      </c>
      <c r="Q1501">
        <v>-162.31027779999999</v>
      </c>
      <c r="S1501" t="s">
        <v>21</v>
      </c>
      <c r="T1501" s="40">
        <v>0.24000000000000007</v>
      </c>
      <c r="U1501" s="40">
        <v>0.14080833333333337</v>
      </c>
      <c r="V1501">
        <v>220.83840000000009</v>
      </c>
      <c r="W1501">
        <v>920.16000000000008</v>
      </c>
      <c r="X1501">
        <v>184</v>
      </c>
      <c r="Y1501">
        <v>472.81800000000015</v>
      </c>
      <c r="Z1501">
        <v>1970.075</v>
      </c>
      <c r="AA1501">
        <v>58</v>
      </c>
      <c r="AI1501">
        <v>823.20400000000006</v>
      </c>
      <c r="AJ1501">
        <v>28</v>
      </c>
      <c r="AK1501">
        <v>35.119</v>
      </c>
      <c r="AL1501">
        <v>1</v>
      </c>
      <c r="AM1501">
        <v>252.93299999999999</v>
      </c>
      <c r="AN1501">
        <v>22</v>
      </c>
      <c r="AO1501" s="30">
        <v>205.99752000000009</v>
      </c>
      <c r="AP1501" s="30">
        <v>858.32300000000009</v>
      </c>
      <c r="AQ1501" s="30">
        <v>29</v>
      </c>
      <c r="AR1501">
        <v>899.65392000000031</v>
      </c>
      <c r="AS1501" s="20">
        <v>4001.4909999999995</v>
      </c>
      <c r="AT1501">
        <v>293</v>
      </c>
      <c r="AU1501">
        <v>12</v>
      </c>
      <c r="AV1501" t="s">
        <v>1510</v>
      </c>
    </row>
    <row r="1502" spans="1:48" hidden="1" x14ac:dyDescent="0.25">
      <c r="A1502" t="s">
        <v>983</v>
      </c>
      <c r="B1502" t="s">
        <v>184</v>
      </c>
      <c r="C1502" t="s">
        <v>184</v>
      </c>
      <c r="D1502" t="s">
        <v>985</v>
      </c>
      <c r="E1502" s="31" t="s">
        <v>986</v>
      </c>
      <c r="F1502">
        <v>2008</v>
      </c>
      <c r="G1502" t="s">
        <v>984</v>
      </c>
      <c r="H1502" t="s">
        <v>582</v>
      </c>
      <c r="I1502">
        <v>332080</v>
      </c>
      <c r="J1502" t="s">
        <v>183</v>
      </c>
      <c r="K1502" s="26" t="s">
        <v>458</v>
      </c>
      <c r="L1502" t="b">
        <v>1</v>
      </c>
      <c r="M1502" s="20" t="s">
        <v>1116</v>
      </c>
      <c r="N1502" s="26">
        <v>446</v>
      </c>
      <c r="O1502" t="s">
        <v>375</v>
      </c>
      <c r="P1502">
        <v>59.938888900000002</v>
      </c>
      <c r="Q1502">
        <v>-164.04138889999999</v>
      </c>
      <c r="S1502" t="s">
        <v>21</v>
      </c>
      <c r="T1502" s="40">
        <v>0.56489166666666679</v>
      </c>
      <c r="U1502" s="40">
        <v>0.22211666666666671</v>
      </c>
      <c r="V1502">
        <v>468.81206754166686</v>
      </c>
      <c r="W1502">
        <v>829.91500000000019</v>
      </c>
      <c r="X1502">
        <v>165</v>
      </c>
      <c r="Y1502">
        <v>200.62579454999999</v>
      </c>
      <c r="Z1502">
        <v>355.1579999999999</v>
      </c>
      <c r="AA1502">
        <v>22</v>
      </c>
      <c r="AI1502">
        <v>213.70700000000002</v>
      </c>
      <c r="AJ1502">
        <v>8</v>
      </c>
      <c r="AK1502">
        <v>54.013999999999996</v>
      </c>
      <c r="AL1502">
        <v>9</v>
      </c>
      <c r="AM1502">
        <v>21.032999999999998</v>
      </c>
      <c r="AN1502">
        <v>52</v>
      </c>
      <c r="AO1502" s="30">
        <v>151.2333618916667</v>
      </c>
      <c r="AP1502" s="30">
        <v>267.721</v>
      </c>
      <c r="AQ1502" s="30">
        <v>17</v>
      </c>
      <c r="AR1502">
        <v>820.67122398333356</v>
      </c>
      <c r="AS1502" s="20">
        <v>1473.827</v>
      </c>
      <c r="AT1502">
        <v>250</v>
      </c>
      <c r="AU1502">
        <v>12</v>
      </c>
      <c r="AV1502" t="s">
        <v>1510</v>
      </c>
    </row>
    <row r="1503" spans="1:48" hidden="1" x14ac:dyDescent="0.25">
      <c r="A1503" t="s">
        <v>621</v>
      </c>
      <c r="B1503" t="s">
        <v>70</v>
      </c>
      <c r="C1503" t="s">
        <v>70</v>
      </c>
      <c r="D1503" t="s">
        <v>622</v>
      </c>
      <c r="E1503" s="31" t="s">
        <v>623</v>
      </c>
      <c r="F1503">
        <v>2008</v>
      </c>
      <c r="G1503" t="s">
        <v>563</v>
      </c>
      <c r="H1503">
        <v>221</v>
      </c>
      <c r="I1503">
        <v>331410</v>
      </c>
      <c r="J1503" t="s">
        <v>50</v>
      </c>
      <c r="K1503" s="26" t="s">
        <v>458</v>
      </c>
      <c r="L1503" t="b">
        <v>1</v>
      </c>
      <c r="M1503" s="20" t="s">
        <v>1119</v>
      </c>
      <c r="N1503" s="26">
        <v>169</v>
      </c>
      <c r="O1503" t="s">
        <v>375</v>
      </c>
      <c r="P1503">
        <v>67.726944399999994</v>
      </c>
      <c r="Q1503">
        <v>-164.53333330000001</v>
      </c>
      <c r="S1503" t="s">
        <v>21</v>
      </c>
      <c r="T1503" s="40">
        <v>0.57261666666666677</v>
      </c>
      <c r="U1503" s="40">
        <v>0.15725833333333331</v>
      </c>
      <c r="V1503">
        <v>281.34031113333339</v>
      </c>
      <c r="W1503">
        <v>491.32400000000001</v>
      </c>
      <c r="X1503">
        <v>93</v>
      </c>
      <c r="Y1503">
        <v>194.32147415</v>
      </c>
      <c r="Z1503">
        <v>339.35699999999991</v>
      </c>
      <c r="AA1503">
        <v>9</v>
      </c>
      <c r="AI1503">
        <v>113.32</v>
      </c>
      <c r="AJ1503">
        <v>9</v>
      </c>
      <c r="AK1503">
        <v>216.316</v>
      </c>
      <c r="AL1503">
        <v>8</v>
      </c>
      <c r="AM1503">
        <v>0</v>
      </c>
      <c r="AN1503">
        <v>0</v>
      </c>
      <c r="AO1503" s="30">
        <v>188.75506753333335</v>
      </c>
      <c r="AP1503" s="30">
        <v>329.63599999999997</v>
      </c>
      <c r="AQ1503" s="30">
        <v>17</v>
      </c>
      <c r="AR1503">
        <v>664.41685281666673</v>
      </c>
      <c r="AS1503" s="20">
        <v>1160.317</v>
      </c>
      <c r="AT1503">
        <v>113</v>
      </c>
      <c r="AU1503">
        <v>12</v>
      </c>
      <c r="AV1503" t="s">
        <v>1510</v>
      </c>
    </row>
    <row r="1504" spans="1:48" hidden="1" x14ac:dyDescent="0.25">
      <c r="A1504" t="s">
        <v>429</v>
      </c>
      <c r="B1504" t="s">
        <v>41</v>
      </c>
      <c r="C1504" t="s">
        <v>41</v>
      </c>
      <c r="D1504" t="s">
        <v>426</v>
      </c>
      <c r="E1504" s="31" t="s">
        <v>422</v>
      </c>
      <c r="F1504">
        <v>2008</v>
      </c>
      <c r="G1504" t="s">
        <v>380</v>
      </c>
      <c r="H1504">
        <v>219</v>
      </c>
      <c r="I1504">
        <v>331155</v>
      </c>
      <c r="J1504" t="s">
        <v>30</v>
      </c>
      <c r="K1504" s="26" t="s">
        <v>374</v>
      </c>
      <c r="L1504" t="b">
        <v>1</v>
      </c>
      <c r="M1504" s="20" t="s">
        <v>1116</v>
      </c>
      <c r="N1504" s="26">
        <v>2</v>
      </c>
      <c r="O1504" t="s">
        <v>375</v>
      </c>
      <c r="P1504">
        <v>55.552222200000003</v>
      </c>
      <c r="Q1504">
        <v>-133.09583330000001</v>
      </c>
      <c r="S1504" t="s">
        <v>21</v>
      </c>
      <c r="T1504" s="40">
        <v>0.23204166666666667</v>
      </c>
      <c r="U1504" s="40">
        <v>0.14691666666666667</v>
      </c>
      <c r="V1504">
        <v>465.67513916666672</v>
      </c>
      <c r="W1504">
        <v>2006.8600000000001</v>
      </c>
      <c r="X1504">
        <v>325</v>
      </c>
      <c r="Y1504">
        <v>1389.4501852499998</v>
      </c>
      <c r="Z1504">
        <v>5987.9339999999993</v>
      </c>
      <c r="AA1504">
        <v>109</v>
      </c>
      <c r="AI1504">
        <v>310.75700000000001</v>
      </c>
      <c r="AJ1504">
        <v>21</v>
      </c>
      <c r="AK1504">
        <v>530.12299999999993</v>
      </c>
      <c r="AL1504">
        <v>14</v>
      </c>
      <c r="AM1504">
        <v>0</v>
      </c>
      <c r="AN1504">
        <v>0</v>
      </c>
      <c r="AO1504" s="30">
        <v>195.11919666666665</v>
      </c>
      <c r="AP1504" s="30">
        <v>840.87999999999988</v>
      </c>
      <c r="AQ1504" s="30">
        <v>35</v>
      </c>
      <c r="AR1504">
        <v>2050.244521083333</v>
      </c>
      <c r="AS1504" s="20">
        <v>8835.6740000000009</v>
      </c>
      <c r="AT1504">
        <v>468</v>
      </c>
      <c r="AU1504">
        <v>6</v>
      </c>
      <c r="AV1504" t="s">
        <v>1510</v>
      </c>
    </row>
    <row r="1505" spans="1:48" hidden="1" x14ac:dyDescent="0.25">
      <c r="A1505" t="s">
        <v>747</v>
      </c>
      <c r="B1505" t="s">
        <v>176</v>
      </c>
      <c r="C1505" t="s">
        <v>176</v>
      </c>
      <c r="D1505" t="s">
        <v>399</v>
      </c>
      <c r="E1505" s="31" t="s">
        <v>400</v>
      </c>
      <c r="F1505">
        <v>2008</v>
      </c>
      <c r="G1505" t="s">
        <v>743</v>
      </c>
      <c r="H1505">
        <v>18963</v>
      </c>
      <c r="I1505">
        <v>332700</v>
      </c>
      <c r="J1505" t="s">
        <v>171</v>
      </c>
      <c r="K1505" s="26" t="s">
        <v>458</v>
      </c>
      <c r="L1505" t="b">
        <v>1</v>
      </c>
      <c r="M1505" s="20" t="s">
        <v>1119</v>
      </c>
      <c r="N1505" s="26">
        <v>240</v>
      </c>
      <c r="O1505" t="s">
        <v>375</v>
      </c>
      <c r="P1505">
        <v>59.403888899999998</v>
      </c>
      <c r="Q1505">
        <v>-135.88444440000001</v>
      </c>
      <c r="S1505" t="s">
        <v>21</v>
      </c>
      <c r="T1505" s="40">
        <v>0.57447499999999996</v>
      </c>
      <c r="U1505" s="40">
        <v>0.20104999999999998</v>
      </c>
      <c r="V1505">
        <v>132.40844485</v>
      </c>
      <c r="W1505">
        <v>230.48599999999999</v>
      </c>
      <c r="X1505">
        <v>49</v>
      </c>
      <c r="Y1505">
        <v>62.164514224999998</v>
      </c>
      <c r="Z1505">
        <v>108.211</v>
      </c>
      <c r="AA1505">
        <v>7</v>
      </c>
      <c r="AI1505">
        <v>42.521999999999998</v>
      </c>
      <c r="AJ1505">
        <v>7</v>
      </c>
      <c r="AK1505">
        <v>0</v>
      </c>
      <c r="AL1505">
        <v>0</v>
      </c>
      <c r="AM1505">
        <v>0</v>
      </c>
      <c r="AN1505">
        <v>0</v>
      </c>
      <c r="AO1505" s="30">
        <v>24.427825949999999</v>
      </c>
      <c r="AP1505" s="30">
        <v>42.521999999999998</v>
      </c>
      <c r="AQ1505" s="30">
        <v>7</v>
      </c>
      <c r="AR1505">
        <v>219.000785025</v>
      </c>
      <c r="AS1505" s="20">
        <v>381.21900000000005</v>
      </c>
      <c r="AT1505">
        <v>63</v>
      </c>
      <c r="AU1505">
        <v>12</v>
      </c>
      <c r="AV1505" t="s">
        <v>1510</v>
      </c>
    </row>
    <row r="1506" spans="1:48" hidden="1" x14ac:dyDescent="0.25">
      <c r="A1506" t="s">
        <v>704</v>
      </c>
      <c r="B1506" t="s">
        <v>186</v>
      </c>
      <c r="C1506" t="s">
        <v>186</v>
      </c>
      <c r="D1506" t="s">
        <v>702</v>
      </c>
      <c r="E1506" s="31" t="s">
        <v>703</v>
      </c>
      <c r="F1506">
        <v>2008</v>
      </c>
      <c r="G1506" t="s">
        <v>941</v>
      </c>
      <c r="H1506" t="s">
        <v>582</v>
      </c>
      <c r="I1506">
        <v>332090</v>
      </c>
      <c r="J1506" t="s">
        <v>185</v>
      </c>
      <c r="K1506" s="26" t="s">
        <v>458</v>
      </c>
      <c r="L1506" t="b">
        <v>1</v>
      </c>
      <c r="M1506" s="20" t="s">
        <v>1119</v>
      </c>
      <c r="N1506" s="26">
        <v>407</v>
      </c>
      <c r="O1506" t="s">
        <v>489</v>
      </c>
      <c r="P1506">
        <v>66.907222200000007</v>
      </c>
      <c r="Q1506">
        <v>-156.8811111</v>
      </c>
      <c r="S1506" t="s">
        <v>21</v>
      </c>
      <c r="T1506" s="40">
        <v>0.70000000000000007</v>
      </c>
      <c r="U1506" s="40">
        <v>0.47330000000000005</v>
      </c>
      <c r="V1506">
        <v>100.68240000000003</v>
      </c>
      <c r="W1506">
        <v>143.83200000000002</v>
      </c>
      <c r="X1506">
        <v>32</v>
      </c>
      <c r="Y1506">
        <v>114.96310000000004</v>
      </c>
      <c r="Z1506">
        <v>164.23300000000003</v>
      </c>
      <c r="AA1506">
        <v>10</v>
      </c>
      <c r="AI1506">
        <v>205.44300000000004</v>
      </c>
      <c r="AJ1506">
        <v>8</v>
      </c>
      <c r="AK1506">
        <v>6.4570000000000016</v>
      </c>
      <c r="AL1506">
        <v>1</v>
      </c>
      <c r="AM1506">
        <v>0.153</v>
      </c>
      <c r="AN1506">
        <v>2</v>
      </c>
      <c r="AO1506" s="30">
        <v>148.33000000000004</v>
      </c>
      <c r="AP1506" s="30">
        <v>211.90000000000003</v>
      </c>
      <c r="AQ1506" s="30">
        <v>9</v>
      </c>
      <c r="AR1506">
        <v>363.97550000000012</v>
      </c>
      <c r="AS1506" s="20">
        <v>520.11799999999994</v>
      </c>
      <c r="AT1506">
        <v>53</v>
      </c>
      <c r="AU1506">
        <v>12</v>
      </c>
      <c r="AV1506" t="s">
        <v>1510</v>
      </c>
    </row>
    <row r="1507" spans="1:48" hidden="1" x14ac:dyDescent="0.25">
      <c r="A1507" t="s">
        <v>1019</v>
      </c>
      <c r="B1507" t="s">
        <v>191</v>
      </c>
      <c r="C1507" t="s">
        <v>191</v>
      </c>
      <c r="D1507" t="s">
        <v>1021</v>
      </c>
      <c r="E1507" s="31" t="s">
        <v>1022</v>
      </c>
      <c r="F1507">
        <v>2008</v>
      </c>
      <c r="G1507" t="s">
        <v>1020</v>
      </c>
      <c r="H1507">
        <v>10455</v>
      </c>
      <c r="I1507">
        <v>332100</v>
      </c>
      <c r="J1507" t="s">
        <v>190</v>
      </c>
      <c r="K1507" s="26" t="s">
        <v>458</v>
      </c>
      <c r="L1507" t="b">
        <v>1</v>
      </c>
      <c r="M1507" s="20" t="s">
        <v>1118</v>
      </c>
      <c r="N1507" s="26">
        <v>660</v>
      </c>
      <c r="O1507" t="s">
        <v>375</v>
      </c>
      <c r="P1507">
        <v>59.439444399999999</v>
      </c>
      <c r="Q1507">
        <v>-154.77611110000001</v>
      </c>
      <c r="S1507" t="s">
        <v>21</v>
      </c>
      <c r="T1507" s="40">
        <v>0.73750000000000016</v>
      </c>
      <c r="U1507" s="40">
        <v>0.2820583333333333</v>
      </c>
      <c r="V1507">
        <v>131.57442500000002</v>
      </c>
      <c r="W1507">
        <v>178.40600000000001</v>
      </c>
      <c r="X1507">
        <v>50</v>
      </c>
      <c r="Y1507">
        <v>31.649812500000007</v>
      </c>
      <c r="Z1507">
        <v>42.914999999999999</v>
      </c>
      <c r="AA1507">
        <v>6</v>
      </c>
      <c r="AI1507">
        <v>64.435999999999993</v>
      </c>
      <c r="AJ1507">
        <v>9</v>
      </c>
      <c r="AK1507">
        <v>119.49600000000001</v>
      </c>
      <c r="AL1507">
        <v>5</v>
      </c>
      <c r="AM1507">
        <v>3.3989999999999996</v>
      </c>
      <c r="AN1507">
        <v>2</v>
      </c>
      <c r="AO1507" s="30">
        <v>135.64985000000004</v>
      </c>
      <c r="AP1507" s="30">
        <v>183.93200000000002</v>
      </c>
      <c r="AQ1507" s="30">
        <v>14</v>
      </c>
      <c r="AR1507">
        <v>298.87408750000009</v>
      </c>
      <c r="AS1507" s="20">
        <v>408.65199999999999</v>
      </c>
      <c r="AT1507">
        <v>69</v>
      </c>
      <c r="AU1507">
        <v>12</v>
      </c>
      <c r="AV1507" t="s">
        <v>1510</v>
      </c>
    </row>
    <row r="1508" spans="1:48" hidden="1" x14ac:dyDescent="0.25">
      <c r="A1508" t="s">
        <v>1023</v>
      </c>
      <c r="B1508" t="s">
        <v>230</v>
      </c>
      <c r="C1508" t="s">
        <v>230</v>
      </c>
      <c r="D1508" t="s">
        <v>1025</v>
      </c>
      <c r="E1508" s="31" t="s">
        <v>1026</v>
      </c>
      <c r="F1508">
        <v>2008</v>
      </c>
      <c r="G1508" t="s">
        <v>1024</v>
      </c>
      <c r="H1508" t="s">
        <v>582</v>
      </c>
      <c r="I1508">
        <v>332110</v>
      </c>
      <c r="J1508" t="s">
        <v>229</v>
      </c>
      <c r="K1508" s="26" t="s">
        <v>458</v>
      </c>
      <c r="L1508" t="b">
        <v>1</v>
      </c>
      <c r="M1508" s="20" t="s">
        <v>1116</v>
      </c>
      <c r="N1508" s="26">
        <v>661</v>
      </c>
      <c r="O1508" t="s">
        <v>375</v>
      </c>
      <c r="P1508">
        <v>59.728611100000002</v>
      </c>
      <c r="Q1508">
        <v>-157.28444440000001</v>
      </c>
      <c r="S1508" t="s">
        <v>21</v>
      </c>
      <c r="T1508" s="40">
        <v>0.5</v>
      </c>
      <c r="U1508" s="40">
        <v>0.12853333333333336</v>
      </c>
      <c r="V1508">
        <v>102.75900000000001</v>
      </c>
      <c r="W1508">
        <v>205.51800000000003</v>
      </c>
      <c r="X1508">
        <v>76</v>
      </c>
      <c r="Y1508">
        <v>29.235999999999997</v>
      </c>
      <c r="Z1508">
        <v>58.471999999999994</v>
      </c>
      <c r="AA1508">
        <v>7</v>
      </c>
      <c r="AI1508">
        <v>71.869</v>
      </c>
      <c r="AJ1508">
        <v>10</v>
      </c>
      <c r="AK1508">
        <v>189.15299999999999</v>
      </c>
      <c r="AL1508">
        <v>13</v>
      </c>
      <c r="AM1508">
        <v>0</v>
      </c>
      <c r="AN1508">
        <v>0</v>
      </c>
      <c r="AO1508" s="30">
        <v>130.511</v>
      </c>
      <c r="AP1508" s="30">
        <v>261.02199999999999</v>
      </c>
      <c r="AQ1508" s="30">
        <v>23</v>
      </c>
      <c r="AR1508">
        <v>262.50599999999997</v>
      </c>
      <c r="AS1508" s="20">
        <v>525.01200000000006</v>
      </c>
      <c r="AT1508">
        <v>106</v>
      </c>
      <c r="AU1508">
        <v>12</v>
      </c>
      <c r="AV1508" t="s">
        <v>1510</v>
      </c>
    </row>
    <row r="1509" spans="1:48" hidden="1" x14ac:dyDescent="0.25">
      <c r="A1509" t="s">
        <v>933</v>
      </c>
      <c r="B1509" t="s">
        <v>260</v>
      </c>
      <c r="C1509" t="s">
        <v>260</v>
      </c>
      <c r="D1509" t="s">
        <v>935</v>
      </c>
      <c r="E1509" s="31" t="s">
        <v>936</v>
      </c>
      <c r="F1509">
        <v>2008</v>
      </c>
      <c r="G1509" t="s">
        <v>934</v>
      </c>
      <c r="H1509" t="s">
        <v>582</v>
      </c>
      <c r="I1509">
        <v>332510</v>
      </c>
      <c r="J1509" t="s">
        <v>259</v>
      </c>
      <c r="K1509" s="26" t="s">
        <v>458</v>
      </c>
      <c r="L1509" t="b">
        <v>1</v>
      </c>
      <c r="M1509" s="20" t="s">
        <v>1116</v>
      </c>
      <c r="N1509" s="26">
        <v>395</v>
      </c>
      <c r="O1509" t="s">
        <v>375</v>
      </c>
      <c r="P1509">
        <v>59.953273099999997</v>
      </c>
      <c r="Q1509">
        <v>-162.8951327</v>
      </c>
      <c r="S1509" t="s">
        <v>21</v>
      </c>
      <c r="T1509" s="40">
        <v>0.50833333333333319</v>
      </c>
      <c r="U1509" s="40">
        <v>0.21625833333333333</v>
      </c>
      <c r="V1509">
        <v>253.85353333333327</v>
      </c>
      <c r="W1509">
        <v>499.38400000000001</v>
      </c>
      <c r="X1509">
        <v>96</v>
      </c>
      <c r="Y1509">
        <v>168.46674999999996</v>
      </c>
      <c r="Z1509">
        <v>331.41</v>
      </c>
      <c r="AA1509">
        <v>16</v>
      </c>
      <c r="AI1509">
        <v>94.418999999999997</v>
      </c>
      <c r="AJ1509">
        <v>4</v>
      </c>
      <c r="AK1509">
        <v>4.556</v>
      </c>
      <c r="AL1509">
        <v>3</v>
      </c>
      <c r="AM1509">
        <v>14.463000000000001</v>
      </c>
      <c r="AN1509">
        <v>12</v>
      </c>
      <c r="AO1509" s="30">
        <v>50.312291666666653</v>
      </c>
      <c r="AP1509" s="30">
        <v>98.974999999999994</v>
      </c>
      <c r="AQ1509" s="30">
        <v>7</v>
      </c>
      <c r="AR1509">
        <v>472.63257499999986</v>
      </c>
      <c r="AS1509" s="20">
        <v>944.23199999999997</v>
      </c>
      <c r="AT1509">
        <v>124</v>
      </c>
      <c r="AU1509">
        <v>6</v>
      </c>
      <c r="AV1509" t="s">
        <v>1510</v>
      </c>
    </row>
    <row r="1510" spans="1:48" hidden="1" x14ac:dyDescent="0.25">
      <c r="A1510" t="s">
        <v>624</v>
      </c>
      <c r="B1510" t="s">
        <v>71</v>
      </c>
      <c r="C1510" t="s">
        <v>71</v>
      </c>
      <c r="D1510" t="s">
        <v>625</v>
      </c>
      <c r="E1510" s="31" t="s">
        <v>626</v>
      </c>
      <c r="F1510">
        <v>2008</v>
      </c>
      <c r="G1510" t="s">
        <v>563</v>
      </c>
      <c r="H1510">
        <v>9898</v>
      </c>
      <c r="I1510">
        <v>332120</v>
      </c>
      <c r="J1510" t="s">
        <v>50</v>
      </c>
      <c r="K1510" s="26" t="s">
        <v>458</v>
      </c>
      <c r="L1510" t="b">
        <v>1</v>
      </c>
      <c r="M1510" s="20" t="s">
        <v>1119</v>
      </c>
      <c r="N1510" s="26">
        <v>169</v>
      </c>
      <c r="O1510" t="s">
        <v>375</v>
      </c>
      <c r="P1510">
        <v>63.0341667</v>
      </c>
      <c r="Q1510">
        <v>-163.55333329999999</v>
      </c>
      <c r="S1510" t="s">
        <v>21</v>
      </c>
      <c r="T1510" s="40">
        <v>0.57253636363636373</v>
      </c>
      <c r="U1510" s="40">
        <v>0.17838181818181817</v>
      </c>
      <c r="V1510">
        <v>359.58547093636372</v>
      </c>
      <c r="W1510">
        <v>628.05700000000002</v>
      </c>
      <c r="X1510">
        <v>145</v>
      </c>
      <c r="Y1510">
        <v>217.78653482727279</v>
      </c>
      <c r="Z1510">
        <v>380.38900000000007</v>
      </c>
      <c r="AA1510">
        <v>17</v>
      </c>
      <c r="AI1510">
        <v>276.036</v>
      </c>
      <c r="AJ1510">
        <v>23</v>
      </c>
      <c r="AK1510">
        <v>159.44</v>
      </c>
      <c r="AL1510">
        <v>7</v>
      </c>
      <c r="AM1510">
        <v>0</v>
      </c>
      <c r="AN1510">
        <v>0</v>
      </c>
      <c r="AO1510" s="30">
        <v>249.32584549090913</v>
      </c>
      <c r="AP1510" s="30">
        <v>435.476</v>
      </c>
      <c r="AQ1510" s="30">
        <v>30</v>
      </c>
      <c r="AR1510">
        <v>826.69785125454564</v>
      </c>
      <c r="AS1510" s="20">
        <v>1443.9219999999998</v>
      </c>
      <c r="AT1510">
        <v>176</v>
      </c>
      <c r="AU1510">
        <v>12</v>
      </c>
      <c r="AV1510" t="s">
        <v>1510</v>
      </c>
    </row>
    <row r="1511" spans="1:48" hidden="1" x14ac:dyDescent="0.25">
      <c r="A1511" t="s">
        <v>624</v>
      </c>
      <c r="B1511" t="s">
        <v>71</v>
      </c>
      <c r="C1511" t="s">
        <v>71</v>
      </c>
      <c r="D1511" t="s">
        <v>625</v>
      </c>
      <c r="E1511" s="31" t="s">
        <v>626</v>
      </c>
      <c r="F1511">
        <v>2008</v>
      </c>
      <c r="G1511" t="s">
        <v>799</v>
      </c>
      <c r="H1511">
        <v>9898</v>
      </c>
      <c r="I1511">
        <v>332120</v>
      </c>
      <c r="J1511" t="s">
        <v>800</v>
      </c>
      <c r="K1511" s="26" t="s">
        <v>458</v>
      </c>
      <c r="L1511" t="b">
        <v>1</v>
      </c>
      <c r="M1511" s="20" t="s">
        <v>1118</v>
      </c>
      <c r="N1511" s="26">
        <v>285</v>
      </c>
      <c r="O1511" t="s">
        <v>489</v>
      </c>
      <c r="P1511">
        <v>63.0341667</v>
      </c>
      <c r="Q1511">
        <v>-163.55333329999999</v>
      </c>
      <c r="S1511" t="s">
        <v>21</v>
      </c>
      <c r="T1511" s="40">
        <v>0.55510000000000004</v>
      </c>
      <c r="U1511" s="40">
        <v>0.17860000000000001</v>
      </c>
      <c r="V1511">
        <v>42.224791699999997</v>
      </c>
      <c r="W1511">
        <v>76.066999999999993</v>
      </c>
      <c r="X1511">
        <v>142</v>
      </c>
      <c r="Y1511">
        <v>30.886319100000001</v>
      </c>
      <c r="Z1511">
        <v>55.640999999999998</v>
      </c>
      <c r="AA1511">
        <v>14</v>
      </c>
      <c r="AI1511">
        <v>29.856000000000002</v>
      </c>
      <c r="AJ1511">
        <v>14</v>
      </c>
      <c r="AK1511">
        <v>4.0780000000000003</v>
      </c>
      <c r="AL1511">
        <v>3</v>
      </c>
      <c r="AM1511">
        <v>0</v>
      </c>
      <c r="AN1511">
        <v>0</v>
      </c>
      <c r="AO1511" s="30">
        <v>18.836763400000002</v>
      </c>
      <c r="AP1511" s="30">
        <v>33.934000000000005</v>
      </c>
      <c r="AQ1511" s="30">
        <v>17</v>
      </c>
      <c r="AR1511">
        <v>91.947874200000001</v>
      </c>
      <c r="AS1511" s="20">
        <v>165.642</v>
      </c>
      <c r="AT1511">
        <v>173</v>
      </c>
      <c r="AU1511">
        <v>12</v>
      </c>
      <c r="AV1511" t="s">
        <v>1510</v>
      </c>
    </row>
    <row r="1512" spans="1:48" hidden="1" x14ac:dyDescent="0.25">
      <c r="A1512" t="s">
        <v>468</v>
      </c>
      <c r="B1512" t="s">
        <v>193</v>
      </c>
      <c r="C1512" t="s">
        <v>193</v>
      </c>
      <c r="D1512" t="s">
        <v>470</v>
      </c>
      <c r="E1512" s="31" t="s">
        <v>471</v>
      </c>
      <c r="F1512">
        <v>2008</v>
      </c>
      <c r="G1512" t="s">
        <v>469</v>
      </c>
      <c r="H1512">
        <v>10451</v>
      </c>
      <c r="I1512">
        <v>332130</v>
      </c>
      <c r="J1512" t="s">
        <v>192</v>
      </c>
      <c r="K1512" s="26" t="s">
        <v>458</v>
      </c>
      <c r="L1512" t="b">
        <v>1</v>
      </c>
      <c r="M1512" s="20" t="s">
        <v>1118</v>
      </c>
      <c r="N1512" s="26">
        <v>17</v>
      </c>
      <c r="O1512" t="s">
        <v>375</v>
      </c>
      <c r="P1512">
        <v>66.898333300000004</v>
      </c>
      <c r="Q1512">
        <v>-162.59666669999999</v>
      </c>
      <c r="S1512" t="s">
        <v>21</v>
      </c>
      <c r="T1512" s="40">
        <v>0.39132499999999998</v>
      </c>
      <c r="U1512" s="40">
        <v>0.16820000000000002</v>
      </c>
      <c r="V1512">
        <v>3027.8991016999998</v>
      </c>
      <c r="W1512">
        <v>7737.5559999999996</v>
      </c>
      <c r="X1512">
        <v>975</v>
      </c>
      <c r="Y1512">
        <v>3820.3729245</v>
      </c>
      <c r="Z1512">
        <v>9762.66</v>
      </c>
      <c r="AA1512">
        <v>107</v>
      </c>
      <c r="AI1512">
        <v>1870.47</v>
      </c>
      <c r="AJ1512">
        <v>29</v>
      </c>
      <c r="AK1512">
        <v>1010.895</v>
      </c>
      <c r="AL1512">
        <v>64</v>
      </c>
      <c r="AM1512">
        <v>0</v>
      </c>
      <c r="AN1512">
        <v>0</v>
      </c>
      <c r="AO1512" s="30">
        <v>1127.5501586249998</v>
      </c>
      <c r="AP1512" s="30">
        <v>2881.3649999999998</v>
      </c>
      <c r="AQ1512" s="30">
        <v>93</v>
      </c>
      <c r="AR1512">
        <v>7975.8221848249996</v>
      </c>
      <c r="AS1512" s="20">
        <v>20381.581000000002</v>
      </c>
      <c r="AT1512">
        <v>1175</v>
      </c>
      <c r="AU1512">
        <v>6</v>
      </c>
      <c r="AV1512" t="s">
        <v>1510</v>
      </c>
    </row>
    <row r="1513" spans="1:48" hidden="1" x14ac:dyDescent="0.25">
      <c r="A1513" t="s">
        <v>1103</v>
      </c>
      <c r="B1513" t="s">
        <v>1105</v>
      </c>
      <c r="C1513" t="s">
        <v>1106</v>
      </c>
      <c r="D1513" t="s">
        <v>1107</v>
      </c>
      <c r="E1513" s="31" t="s">
        <v>1108</v>
      </c>
      <c r="F1513">
        <v>2009</v>
      </c>
      <c r="G1513" t="s">
        <v>1104</v>
      </c>
      <c r="H1513">
        <v>12385</v>
      </c>
      <c r="J1513" t="s">
        <v>1105</v>
      </c>
      <c r="K1513" s="26" t="s">
        <v>366</v>
      </c>
      <c r="L1513" t="b">
        <v>0</v>
      </c>
      <c r="M1513" s="20" t="s">
        <v>1116</v>
      </c>
      <c r="O1513" t="s">
        <v>366</v>
      </c>
      <c r="P1513">
        <v>55.129166699999999</v>
      </c>
      <c r="Q1513">
        <v>-131.5722222</v>
      </c>
      <c r="R1513" t="s">
        <v>370</v>
      </c>
      <c r="S1513" t="s">
        <v>371</v>
      </c>
      <c r="V1513">
        <v>682</v>
      </c>
      <c r="W1513">
        <v>7386</v>
      </c>
      <c r="X1513">
        <v>608</v>
      </c>
      <c r="Y1513">
        <v>1000</v>
      </c>
      <c r="Z1513">
        <v>9173</v>
      </c>
      <c r="AA1513">
        <v>212</v>
      </c>
      <c r="AB1513">
        <v>10</v>
      </c>
      <c r="AC1513">
        <v>59</v>
      </c>
      <c r="AD1513">
        <v>67</v>
      </c>
      <c r="AO1513" s="30">
        <v>10</v>
      </c>
      <c r="AP1513" s="30">
        <v>59</v>
      </c>
      <c r="AQ1513" s="30">
        <v>67</v>
      </c>
      <c r="AR1513">
        <v>1692</v>
      </c>
      <c r="AS1513" s="20">
        <v>16618</v>
      </c>
      <c r="AT1513">
        <v>887</v>
      </c>
      <c r="AU1513">
        <v>12</v>
      </c>
      <c r="AV1513" t="s">
        <v>1131</v>
      </c>
    </row>
    <row r="1514" spans="1:48" hidden="1" x14ac:dyDescent="0.25">
      <c r="A1514" t="s">
        <v>548</v>
      </c>
      <c r="B1514" t="s">
        <v>1218</v>
      </c>
      <c r="C1514" t="s">
        <v>307</v>
      </c>
      <c r="D1514" t="s">
        <v>550</v>
      </c>
      <c r="E1514" s="31" t="s">
        <v>551</v>
      </c>
      <c r="F1514">
        <v>2009</v>
      </c>
      <c r="G1514" t="s">
        <v>549</v>
      </c>
      <c r="H1514">
        <v>21015</v>
      </c>
      <c r="J1514" t="s">
        <v>306</v>
      </c>
      <c r="K1514" s="26">
        <v>0</v>
      </c>
      <c r="L1514" t="b">
        <v>1</v>
      </c>
      <c r="M1514" s="20" t="s">
        <v>1118</v>
      </c>
      <c r="N1514" s="26">
        <v>111</v>
      </c>
      <c r="O1514" t="s">
        <v>375</v>
      </c>
      <c r="P1514">
        <v>56.470833300000002</v>
      </c>
      <c r="Q1514">
        <v>-132.37666669999999</v>
      </c>
      <c r="R1514" t="s">
        <v>370</v>
      </c>
      <c r="S1514" t="s">
        <v>371</v>
      </c>
      <c r="V1514">
        <v>1283</v>
      </c>
      <c r="W1514">
        <v>12867</v>
      </c>
      <c r="X1514">
        <v>1058</v>
      </c>
      <c r="Y1514">
        <v>1529</v>
      </c>
      <c r="Z1514">
        <v>14096</v>
      </c>
      <c r="AA1514">
        <v>530</v>
      </c>
      <c r="AB1514">
        <v>3.6</v>
      </c>
      <c r="AC1514">
        <v>53</v>
      </c>
      <c r="AD1514">
        <v>1</v>
      </c>
      <c r="AO1514" s="30">
        <v>3.6</v>
      </c>
      <c r="AP1514" s="30">
        <v>53</v>
      </c>
      <c r="AQ1514" s="30">
        <v>1</v>
      </c>
      <c r="AR1514">
        <v>2815.6</v>
      </c>
      <c r="AS1514" s="20">
        <v>27016</v>
      </c>
      <c r="AT1514">
        <v>1589</v>
      </c>
      <c r="AU1514">
        <v>12</v>
      </c>
      <c r="AV1514" t="s">
        <v>1131</v>
      </c>
    </row>
    <row r="1515" spans="1:48" x14ac:dyDescent="0.25">
      <c r="A1515" t="s">
        <v>729</v>
      </c>
      <c r="B1515" t="s">
        <v>117</v>
      </c>
      <c r="C1515" t="s">
        <v>731</v>
      </c>
      <c r="D1515" t="s">
        <v>732</v>
      </c>
      <c r="E1515" s="31" t="s">
        <v>733</v>
      </c>
      <c r="F1515">
        <v>2009</v>
      </c>
      <c r="G1515" t="s">
        <v>730</v>
      </c>
      <c r="H1515">
        <v>1276</v>
      </c>
      <c r="J1515" t="s">
        <v>117</v>
      </c>
      <c r="K1515" s="26">
        <v>0</v>
      </c>
      <c r="L1515" t="b">
        <v>1</v>
      </c>
      <c r="M1515" s="20" t="s">
        <v>1118</v>
      </c>
      <c r="N1515" s="26">
        <v>214</v>
      </c>
      <c r="O1515" t="s">
        <v>375</v>
      </c>
      <c r="P1515">
        <v>71.290555600000005</v>
      </c>
      <c r="Q1515">
        <v>-156.7886111</v>
      </c>
      <c r="R1515" t="s">
        <v>370</v>
      </c>
      <c r="S1515" t="s">
        <v>371</v>
      </c>
      <c r="V1515">
        <v>1375</v>
      </c>
      <c r="W1515">
        <v>10909</v>
      </c>
      <c r="X1515">
        <v>1428</v>
      </c>
      <c r="Y1515">
        <v>3572</v>
      </c>
      <c r="Z1515">
        <v>37181</v>
      </c>
      <c r="AA1515">
        <v>394</v>
      </c>
      <c r="AO1515" s="30">
        <v>0</v>
      </c>
      <c r="AP1515" s="30">
        <v>0</v>
      </c>
      <c r="AQ1515" s="30">
        <v>0</v>
      </c>
      <c r="AR1515">
        <v>4947</v>
      </c>
      <c r="AS1515" s="20">
        <v>48090</v>
      </c>
      <c r="AT1515">
        <v>1822</v>
      </c>
      <c r="AU1515">
        <v>12</v>
      </c>
      <c r="AV1515" t="s">
        <v>1131</v>
      </c>
    </row>
    <row r="1516" spans="1:48" hidden="1" x14ac:dyDescent="0.25">
      <c r="A1516" t="s">
        <v>727</v>
      </c>
      <c r="B1516" t="s">
        <v>1201</v>
      </c>
      <c r="C1516" t="s">
        <v>254</v>
      </c>
      <c r="D1516" t="s">
        <v>550</v>
      </c>
      <c r="E1516" s="31" t="s">
        <v>551</v>
      </c>
      <c r="F1516">
        <v>2009</v>
      </c>
      <c r="G1516" t="s">
        <v>728</v>
      </c>
      <c r="H1516">
        <v>14856</v>
      </c>
      <c r="J1516" t="s">
        <v>253</v>
      </c>
      <c r="K1516" s="26" t="s">
        <v>458</v>
      </c>
      <c r="L1516" t="b">
        <v>1</v>
      </c>
      <c r="M1516" s="20" t="s">
        <v>1118</v>
      </c>
      <c r="N1516" s="26">
        <v>212</v>
      </c>
      <c r="O1516" t="s">
        <v>375</v>
      </c>
      <c r="P1516">
        <v>56.811266699999997</v>
      </c>
      <c r="Q1516">
        <v>-132.95124250000001</v>
      </c>
      <c r="R1516" t="s">
        <v>370</v>
      </c>
      <c r="S1516" t="s">
        <v>371</v>
      </c>
      <c r="V1516">
        <v>2006</v>
      </c>
      <c r="W1516">
        <v>20559</v>
      </c>
      <c r="X1516">
        <v>1367</v>
      </c>
      <c r="Y1516">
        <v>992</v>
      </c>
      <c r="Z1516">
        <v>8634</v>
      </c>
      <c r="AA1516">
        <v>702</v>
      </c>
      <c r="AB1516">
        <v>2053</v>
      </c>
      <c r="AC1516">
        <v>18991</v>
      </c>
      <c r="AD1516">
        <v>36</v>
      </c>
      <c r="AE1516">
        <v>0</v>
      </c>
      <c r="AF1516">
        <v>0</v>
      </c>
      <c r="AG1516">
        <v>0</v>
      </c>
      <c r="AO1516" s="30">
        <v>2053</v>
      </c>
      <c r="AP1516" s="30">
        <v>18991</v>
      </c>
      <c r="AQ1516" s="30">
        <v>36</v>
      </c>
      <c r="AR1516">
        <v>5051</v>
      </c>
      <c r="AS1516" s="20">
        <v>48184</v>
      </c>
      <c r="AT1516">
        <v>2105</v>
      </c>
      <c r="AU1516">
        <v>12</v>
      </c>
      <c r="AV1516" t="s">
        <v>1131</v>
      </c>
    </row>
    <row r="1517" spans="1:48" hidden="1" x14ac:dyDescent="0.25">
      <c r="A1517" t="s">
        <v>546</v>
      </c>
      <c r="B1517" t="s">
        <v>1202</v>
      </c>
      <c r="C1517" t="s">
        <v>268</v>
      </c>
      <c r="D1517" t="s">
        <v>453</v>
      </c>
      <c r="E1517" s="31" t="s">
        <v>454</v>
      </c>
      <c r="F1517">
        <v>2009</v>
      </c>
      <c r="G1517" t="s">
        <v>547</v>
      </c>
      <c r="H1517">
        <v>16955</v>
      </c>
      <c r="J1517" t="s">
        <v>267</v>
      </c>
      <c r="K1517" s="26" t="s">
        <v>458</v>
      </c>
      <c r="L1517" t="b">
        <v>1</v>
      </c>
      <c r="M1517" s="20" t="s">
        <v>1118</v>
      </c>
      <c r="N1517" s="26">
        <v>108</v>
      </c>
      <c r="O1517" t="s">
        <v>375</v>
      </c>
      <c r="P1517">
        <v>60.1041667</v>
      </c>
      <c r="Q1517">
        <v>-149.4422222</v>
      </c>
      <c r="R1517" t="s">
        <v>370</v>
      </c>
      <c r="S1517" t="s">
        <v>371</v>
      </c>
      <c r="V1517">
        <v>2831</v>
      </c>
      <c r="W1517">
        <v>16329</v>
      </c>
      <c r="X1517">
        <v>2013</v>
      </c>
      <c r="Y1517">
        <v>1446</v>
      </c>
      <c r="Z1517">
        <v>7756</v>
      </c>
      <c r="AA1517">
        <v>489</v>
      </c>
      <c r="AB1517">
        <v>4718</v>
      </c>
      <c r="AC1517">
        <v>31631</v>
      </c>
      <c r="AD1517">
        <v>122</v>
      </c>
      <c r="AE1517">
        <v>0</v>
      </c>
      <c r="AF1517">
        <v>0</v>
      </c>
      <c r="AG1517">
        <v>0</v>
      </c>
      <c r="AO1517" s="30">
        <v>4718</v>
      </c>
      <c r="AP1517" s="30">
        <v>31631</v>
      </c>
      <c r="AQ1517" s="30">
        <v>122</v>
      </c>
      <c r="AR1517">
        <v>8995</v>
      </c>
      <c r="AS1517" s="20">
        <v>55716</v>
      </c>
      <c r="AT1517">
        <v>2624</v>
      </c>
      <c r="AU1517">
        <v>12</v>
      </c>
      <c r="AV1517" t="s">
        <v>1131</v>
      </c>
    </row>
    <row r="1518" spans="1:48" hidden="1" x14ac:dyDescent="0.25">
      <c r="A1518" t="s">
        <v>455</v>
      </c>
      <c r="B1518" t="s">
        <v>457</v>
      </c>
      <c r="C1518" s="19" t="s">
        <v>138</v>
      </c>
      <c r="D1518" s="19" t="s">
        <v>459</v>
      </c>
      <c r="E1518" s="21" t="s">
        <v>460</v>
      </c>
      <c r="F1518" s="23">
        <v>2009</v>
      </c>
      <c r="G1518" s="19" t="s">
        <v>456</v>
      </c>
      <c r="H1518" s="23">
        <v>4329</v>
      </c>
      <c r="I1518" s="19"/>
      <c r="J1518" t="s">
        <v>457</v>
      </c>
      <c r="K1518" s="19" t="s">
        <v>458</v>
      </c>
      <c r="L1518" s="20" t="b">
        <v>1</v>
      </c>
      <c r="M1518" s="20" t="s">
        <v>1116</v>
      </c>
      <c r="N1518" s="19">
        <v>10</v>
      </c>
      <c r="O1518" s="19" t="s">
        <v>375</v>
      </c>
      <c r="P1518" s="20">
        <v>61.130833299999999</v>
      </c>
      <c r="Q1518" s="20">
        <v>-146.34833330000001</v>
      </c>
      <c r="R1518" s="19" t="s">
        <v>370</v>
      </c>
      <c r="S1518" s="19" t="s">
        <v>371</v>
      </c>
      <c r="T1518" s="38"/>
      <c r="U1518" s="38"/>
      <c r="V1518" s="25">
        <v>3843</v>
      </c>
      <c r="W1518" s="25">
        <v>17553</v>
      </c>
      <c r="X1518" s="25">
        <v>2945</v>
      </c>
      <c r="Y1518" s="25">
        <v>9218</v>
      </c>
      <c r="Z1518" s="25">
        <v>47377</v>
      </c>
      <c r="AA1518" s="25">
        <v>780</v>
      </c>
      <c r="AB1518" s="25"/>
      <c r="AC1518" s="25"/>
      <c r="AD1518" s="25"/>
      <c r="AE1518" s="25"/>
      <c r="AF1518" s="25"/>
      <c r="AG1518" s="25"/>
      <c r="AH1518" s="25"/>
      <c r="AI1518" s="25"/>
      <c r="AJ1518" s="25"/>
      <c r="AK1518" s="25"/>
      <c r="AL1518" s="25"/>
      <c r="AM1518" s="25"/>
      <c r="AN1518" s="25"/>
      <c r="AO1518" s="30">
        <v>0</v>
      </c>
      <c r="AP1518" s="30">
        <v>0</v>
      </c>
      <c r="AQ1518" s="30">
        <v>0</v>
      </c>
      <c r="AR1518" s="25">
        <v>13061</v>
      </c>
      <c r="AS1518" s="20">
        <v>64930</v>
      </c>
      <c r="AT1518" s="25">
        <v>3725</v>
      </c>
      <c r="AU1518">
        <v>1</v>
      </c>
      <c r="AV1518" t="s">
        <v>1131</v>
      </c>
    </row>
    <row r="1519" spans="1:48" hidden="1" x14ac:dyDescent="0.25">
      <c r="A1519" t="s">
        <v>531</v>
      </c>
      <c r="B1519" t="s">
        <v>270</v>
      </c>
      <c r="C1519" t="s">
        <v>271</v>
      </c>
      <c r="D1519" t="s">
        <v>534</v>
      </c>
      <c r="E1519" s="31" t="s">
        <v>535</v>
      </c>
      <c r="F1519">
        <v>2009</v>
      </c>
      <c r="G1519" t="s">
        <v>532</v>
      </c>
      <c r="H1519">
        <v>17271</v>
      </c>
      <c r="J1519" t="s">
        <v>533</v>
      </c>
      <c r="K1519" s="26">
        <v>0</v>
      </c>
      <c r="L1519" t="b">
        <v>1</v>
      </c>
      <c r="M1519" s="20" t="s">
        <v>1118</v>
      </c>
      <c r="N1519" s="26">
        <v>100</v>
      </c>
      <c r="O1519" t="s">
        <v>375</v>
      </c>
      <c r="P1519">
        <v>57.0530556</v>
      </c>
      <c r="Q1519">
        <v>-135.33000000000001</v>
      </c>
      <c r="R1519" t="s">
        <v>370</v>
      </c>
      <c r="S1519" t="s">
        <v>371</v>
      </c>
      <c r="V1519">
        <v>4635</v>
      </c>
      <c r="W1519">
        <v>49265</v>
      </c>
      <c r="X1519">
        <v>3652</v>
      </c>
      <c r="Y1519">
        <v>5447</v>
      </c>
      <c r="Z1519">
        <v>58663</v>
      </c>
      <c r="AA1519">
        <v>1598</v>
      </c>
      <c r="AB1519">
        <v>478</v>
      </c>
      <c r="AC1519">
        <v>4769</v>
      </c>
      <c r="AD1519">
        <v>15</v>
      </c>
      <c r="AO1519" s="30">
        <v>478</v>
      </c>
      <c r="AP1519" s="30">
        <v>4769</v>
      </c>
      <c r="AQ1519" s="30">
        <v>15</v>
      </c>
      <c r="AR1519">
        <v>10560</v>
      </c>
      <c r="AS1519" s="20">
        <v>112697</v>
      </c>
      <c r="AT1519">
        <v>5265</v>
      </c>
      <c r="AU1519">
        <v>12</v>
      </c>
      <c r="AV1519" t="s">
        <v>1131</v>
      </c>
    </row>
    <row r="1520" spans="1:48" hidden="1" x14ac:dyDescent="0.25">
      <c r="A1520" t="s">
        <v>464</v>
      </c>
      <c r="B1520" t="s">
        <v>187</v>
      </c>
      <c r="C1520" s="19" t="s">
        <v>188</v>
      </c>
      <c r="D1520" s="19" t="s">
        <v>466</v>
      </c>
      <c r="E1520" s="21" t="s">
        <v>467</v>
      </c>
      <c r="F1520" s="19">
        <v>2009</v>
      </c>
      <c r="G1520" s="19" t="s">
        <v>465</v>
      </c>
      <c r="H1520" s="19">
        <v>10433</v>
      </c>
      <c r="I1520" s="19"/>
      <c r="J1520" t="s">
        <v>187</v>
      </c>
      <c r="K1520" s="19" t="s">
        <v>374</v>
      </c>
      <c r="L1520" s="20" t="b">
        <v>1</v>
      </c>
      <c r="M1520" s="20" t="s">
        <v>1119</v>
      </c>
      <c r="N1520" s="19">
        <v>16</v>
      </c>
      <c r="O1520" s="19" t="s">
        <v>375</v>
      </c>
      <c r="P1520" s="20">
        <v>57.79</v>
      </c>
      <c r="Q1520" s="20">
        <v>-152.40722220000001</v>
      </c>
      <c r="R1520" s="19" t="s">
        <v>370</v>
      </c>
      <c r="S1520" s="19" t="s">
        <v>371</v>
      </c>
      <c r="T1520" s="39"/>
      <c r="U1520" s="39"/>
      <c r="V1520" s="20">
        <v>5488</v>
      </c>
      <c r="W1520" s="20">
        <v>33385</v>
      </c>
      <c r="X1520" s="20">
        <v>4665</v>
      </c>
      <c r="Y1520" s="20">
        <v>3285</v>
      </c>
      <c r="Z1520" s="20">
        <v>20736</v>
      </c>
      <c r="AA1520" s="20">
        <v>1071</v>
      </c>
      <c r="AB1520" s="20">
        <v>11832</v>
      </c>
      <c r="AC1520" s="20">
        <v>80493</v>
      </c>
      <c r="AD1520" s="20">
        <v>97</v>
      </c>
      <c r="AE1520" s="20"/>
      <c r="AF1520" s="20"/>
      <c r="AG1520" s="20"/>
      <c r="AH1520" s="20"/>
      <c r="AI1520" s="20"/>
      <c r="AJ1520" s="20"/>
      <c r="AK1520" s="20"/>
      <c r="AL1520" s="20"/>
      <c r="AM1520" s="20"/>
      <c r="AN1520" s="20"/>
      <c r="AO1520" s="30">
        <v>11832</v>
      </c>
      <c r="AP1520" s="30">
        <v>80493</v>
      </c>
      <c r="AQ1520" s="30">
        <v>97</v>
      </c>
      <c r="AR1520" s="20">
        <v>20605</v>
      </c>
      <c r="AS1520" s="20">
        <v>134614</v>
      </c>
      <c r="AT1520" s="20">
        <v>5833</v>
      </c>
      <c r="AU1520" s="22">
        <v>12</v>
      </c>
      <c r="AV1520" t="s">
        <v>1131</v>
      </c>
    </row>
    <row r="1521" spans="1:48" hidden="1" x14ac:dyDescent="0.25">
      <c r="A1521" t="s">
        <v>536</v>
      </c>
      <c r="B1521" t="s">
        <v>179</v>
      </c>
      <c r="C1521" t="s">
        <v>180</v>
      </c>
      <c r="D1521" t="s">
        <v>538</v>
      </c>
      <c r="E1521" s="31" t="s">
        <v>539</v>
      </c>
      <c r="F1521">
        <v>2009</v>
      </c>
      <c r="G1521" t="s">
        <v>537</v>
      </c>
      <c r="H1521">
        <v>10210</v>
      </c>
      <c r="J1521" t="s">
        <v>179</v>
      </c>
      <c r="K1521" s="26">
        <v>0</v>
      </c>
      <c r="L1521" t="b">
        <v>1</v>
      </c>
      <c r="M1521" s="20" t="s">
        <v>1118</v>
      </c>
      <c r="N1521" s="26">
        <v>103</v>
      </c>
      <c r="O1521" t="s">
        <v>375</v>
      </c>
      <c r="P1521">
        <v>55.342222200000002</v>
      </c>
      <c r="Q1521">
        <v>-131.64611110000001</v>
      </c>
      <c r="R1521" t="s">
        <v>370</v>
      </c>
      <c r="S1521" t="s">
        <v>371</v>
      </c>
      <c r="V1521">
        <v>7018.8</v>
      </c>
      <c r="W1521">
        <v>68777</v>
      </c>
      <c r="X1521">
        <v>6166</v>
      </c>
      <c r="Y1521">
        <v>6596.1</v>
      </c>
      <c r="Z1521">
        <v>68155</v>
      </c>
      <c r="AA1521">
        <v>1185</v>
      </c>
      <c r="AB1521">
        <v>1796.2</v>
      </c>
      <c r="AC1521">
        <v>21215</v>
      </c>
      <c r="AD1521">
        <v>14</v>
      </c>
      <c r="AE1521">
        <v>0</v>
      </c>
      <c r="AF1521">
        <v>0</v>
      </c>
      <c r="AG1521">
        <v>0</v>
      </c>
      <c r="AO1521" s="30">
        <v>1796.2</v>
      </c>
      <c r="AP1521" s="30">
        <v>21215</v>
      </c>
      <c r="AQ1521" s="30">
        <v>14</v>
      </c>
      <c r="AR1521">
        <v>15411.1</v>
      </c>
      <c r="AS1521" s="20">
        <v>158147</v>
      </c>
      <c r="AT1521">
        <v>7365</v>
      </c>
      <c r="AU1521" s="22">
        <v>12</v>
      </c>
      <c r="AV1521" t="s">
        <v>1131</v>
      </c>
    </row>
    <row r="1522" spans="1:48" hidden="1" x14ac:dyDescent="0.25">
      <c r="A1522" t="s">
        <v>372</v>
      </c>
      <c r="B1522" t="s">
        <v>1115</v>
      </c>
      <c r="C1522" t="s">
        <v>29</v>
      </c>
      <c r="D1522" t="s">
        <v>376</v>
      </c>
      <c r="E1522" s="31" t="s">
        <v>377</v>
      </c>
      <c r="F1522">
        <v>2009</v>
      </c>
      <c r="G1522" t="s">
        <v>373</v>
      </c>
      <c r="H1522">
        <v>213</v>
      </c>
      <c r="J1522" t="s">
        <v>28</v>
      </c>
      <c r="K1522" s="26" t="s">
        <v>374</v>
      </c>
      <c r="L1522" t="b">
        <v>1</v>
      </c>
      <c r="M1522" s="20" t="s">
        <v>1116</v>
      </c>
      <c r="N1522" s="26">
        <v>1</v>
      </c>
      <c r="O1522" t="s">
        <v>375</v>
      </c>
      <c r="P1522">
        <v>58.301944399999996</v>
      </c>
      <c r="Q1522">
        <v>-134.4197222</v>
      </c>
      <c r="R1522" t="s">
        <v>370</v>
      </c>
      <c r="S1522" t="s">
        <v>371</v>
      </c>
      <c r="V1522">
        <v>14829</v>
      </c>
      <c r="W1522">
        <v>130203</v>
      </c>
      <c r="X1522">
        <v>13750</v>
      </c>
      <c r="Y1522">
        <v>10709</v>
      </c>
      <c r="Z1522">
        <v>119918</v>
      </c>
      <c r="AA1522">
        <v>2150</v>
      </c>
      <c r="AB1522">
        <v>8259</v>
      </c>
      <c r="AC1522">
        <v>96385</v>
      </c>
      <c r="AD1522">
        <v>91</v>
      </c>
      <c r="AO1522" s="30">
        <v>8259</v>
      </c>
      <c r="AP1522" s="30">
        <v>96385</v>
      </c>
      <c r="AQ1522" s="30">
        <v>91</v>
      </c>
      <c r="AR1522">
        <v>33797</v>
      </c>
      <c r="AS1522" s="20">
        <v>346506</v>
      </c>
      <c r="AT1522">
        <v>15991</v>
      </c>
      <c r="AU1522" s="22">
        <v>12</v>
      </c>
      <c r="AV1522" t="s">
        <v>1131</v>
      </c>
    </row>
    <row r="1523" spans="1:48" hidden="1" x14ac:dyDescent="0.25">
      <c r="A1523" t="s">
        <v>552</v>
      </c>
      <c r="B1523" t="s">
        <v>1117</v>
      </c>
      <c r="C1523" t="s">
        <v>107</v>
      </c>
      <c r="D1523" t="s">
        <v>453</v>
      </c>
      <c r="E1523" s="31" t="s">
        <v>454</v>
      </c>
      <c r="F1523">
        <v>2009</v>
      </c>
      <c r="G1523" t="s">
        <v>553</v>
      </c>
      <c r="H1523">
        <v>599</v>
      </c>
      <c r="J1523" t="s">
        <v>106</v>
      </c>
      <c r="K1523" s="26" t="s">
        <v>374</v>
      </c>
      <c r="L1523" t="b">
        <v>1</v>
      </c>
      <c r="M1523" s="20" t="s">
        <v>1118</v>
      </c>
      <c r="N1523" s="26">
        <v>121</v>
      </c>
      <c r="O1523" t="s">
        <v>375</v>
      </c>
      <c r="P1523">
        <v>61.2180556</v>
      </c>
      <c r="Q1523">
        <v>-149.9002778</v>
      </c>
      <c r="R1523" t="s">
        <v>370</v>
      </c>
      <c r="S1523" t="s">
        <v>371</v>
      </c>
      <c r="V1523">
        <v>17973.8</v>
      </c>
      <c r="W1523">
        <v>147643</v>
      </c>
      <c r="X1523">
        <v>24139</v>
      </c>
      <c r="Y1523">
        <v>92088</v>
      </c>
      <c r="Z1523">
        <v>968321</v>
      </c>
      <c r="AA1523">
        <v>6267</v>
      </c>
      <c r="AO1523" s="30">
        <v>0</v>
      </c>
      <c r="AP1523" s="30">
        <v>0</v>
      </c>
      <c r="AQ1523" s="30">
        <v>0</v>
      </c>
      <c r="AR1523">
        <v>110061.8</v>
      </c>
      <c r="AS1523" s="20">
        <v>1115964</v>
      </c>
      <c r="AT1523">
        <v>30406</v>
      </c>
      <c r="AU1523" s="22">
        <v>12</v>
      </c>
      <c r="AV1523" t="s">
        <v>1131</v>
      </c>
    </row>
    <row r="1524" spans="1:48" hidden="1" x14ac:dyDescent="0.25">
      <c r="A1524" t="s">
        <v>483</v>
      </c>
      <c r="B1524" t="s">
        <v>165</v>
      </c>
      <c r="C1524" t="s">
        <v>485</v>
      </c>
      <c r="D1524" t="s">
        <v>453</v>
      </c>
      <c r="E1524" s="31" t="s">
        <v>454</v>
      </c>
      <c r="F1524">
        <v>2009</v>
      </c>
      <c r="G1524" t="s">
        <v>484</v>
      </c>
      <c r="H1524">
        <v>19558</v>
      </c>
      <c r="J1524" t="s">
        <v>165</v>
      </c>
      <c r="K1524" s="26" t="s">
        <v>374</v>
      </c>
      <c r="L1524" t="b">
        <v>1</v>
      </c>
      <c r="M1524" s="20" t="s">
        <v>1116</v>
      </c>
      <c r="N1524" s="26">
        <v>32</v>
      </c>
      <c r="O1524" t="s">
        <v>375</v>
      </c>
      <c r="P1524">
        <v>59.642499999999998</v>
      </c>
      <c r="Q1524">
        <v>-151.5483333</v>
      </c>
      <c r="R1524" t="s">
        <v>370</v>
      </c>
      <c r="S1524" t="s">
        <v>371</v>
      </c>
      <c r="V1524">
        <v>34555</v>
      </c>
      <c r="W1524">
        <v>176400</v>
      </c>
      <c r="X1524">
        <v>24685</v>
      </c>
      <c r="Y1524">
        <v>31419.7</v>
      </c>
      <c r="Z1524">
        <v>178680</v>
      </c>
      <c r="AA1524">
        <v>3617</v>
      </c>
      <c r="AB1524">
        <v>13145.8</v>
      </c>
      <c r="AC1524">
        <v>128069</v>
      </c>
      <c r="AD1524">
        <v>26</v>
      </c>
      <c r="AO1524" s="30">
        <v>13145.8</v>
      </c>
      <c r="AP1524" s="30">
        <v>128069</v>
      </c>
      <c r="AQ1524" s="30">
        <v>26</v>
      </c>
      <c r="AR1524">
        <v>79120.5</v>
      </c>
      <c r="AS1524" s="20">
        <v>483149</v>
      </c>
      <c r="AT1524">
        <v>28328</v>
      </c>
      <c r="AU1524" s="22">
        <v>12</v>
      </c>
      <c r="AV1524" t="s">
        <v>1131</v>
      </c>
    </row>
    <row r="1525" spans="1:48" hidden="1" x14ac:dyDescent="0.25">
      <c r="A1525" t="s">
        <v>461</v>
      </c>
      <c r="B1525" t="s">
        <v>156</v>
      </c>
      <c r="C1525" t="s">
        <v>157</v>
      </c>
      <c r="D1525" t="s">
        <v>453</v>
      </c>
      <c r="E1525" s="31" t="s">
        <v>454</v>
      </c>
      <c r="F1525">
        <v>2009</v>
      </c>
      <c r="G1525" t="s">
        <v>462</v>
      </c>
      <c r="H1525">
        <v>7353</v>
      </c>
      <c r="J1525" t="s">
        <v>463</v>
      </c>
      <c r="K1525" s="26" t="s">
        <v>374</v>
      </c>
      <c r="L1525" t="b">
        <v>1</v>
      </c>
      <c r="M1525" s="20" t="s">
        <v>1116</v>
      </c>
      <c r="N1525" s="26">
        <v>13</v>
      </c>
      <c r="O1525" t="s">
        <v>375</v>
      </c>
      <c r="P1525">
        <v>64.837777799999998</v>
      </c>
      <c r="Q1525">
        <v>-147.7163889</v>
      </c>
      <c r="R1525" t="s">
        <v>370</v>
      </c>
      <c r="S1525" t="s">
        <v>371</v>
      </c>
      <c r="V1525">
        <v>55270.6</v>
      </c>
      <c r="W1525">
        <v>307809</v>
      </c>
      <c r="X1525">
        <v>37154</v>
      </c>
      <c r="Y1525">
        <v>23350.3</v>
      </c>
      <c r="Z1525">
        <v>141444</v>
      </c>
      <c r="AA1525">
        <v>6409</v>
      </c>
      <c r="AB1525">
        <v>116066</v>
      </c>
      <c r="AC1525">
        <v>861230</v>
      </c>
      <c r="AD1525">
        <v>456</v>
      </c>
      <c r="AO1525" s="30">
        <v>116066</v>
      </c>
      <c r="AP1525" s="30">
        <v>861230</v>
      </c>
      <c r="AQ1525" s="30">
        <v>456</v>
      </c>
      <c r="AR1525">
        <v>194686.9</v>
      </c>
      <c r="AS1525" s="20">
        <v>1310483</v>
      </c>
      <c r="AT1525">
        <v>44019</v>
      </c>
      <c r="AU1525" s="22">
        <v>12</v>
      </c>
      <c r="AV1525" t="s">
        <v>1131</v>
      </c>
    </row>
    <row r="1526" spans="1:48" hidden="1" x14ac:dyDescent="0.25">
      <c r="A1526" t="s">
        <v>472</v>
      </c>
      <c r="B1526" t="s">
        <v>1121</v>
      </c>
      <c r="C1526" t="s">
        <v>474</v>
      </c>
      <c r="D1526" t="s">
        <v>453</v>
      </c>
      <c r="E1526" s="31" t="s">
        <v>454</v>
      </c>
      <c r="F1526">
        <v>2009</v>
      </c>
      <c r="G1526" t="s">
        <v>473</v>
      </c>
      <c r="H1526">
        <v>11824</v>
      </c>
      <c r="J1526" t="s">
        <v>208</v>
      </c>
      <c r="K1526" s="26" t="s">
        <v>374</v>
      </c>
      <c r="L1526" t="b">
        <v>1</v>
      </c>
      <c r="M1526" s="20" t="s">
        <v>1119</v>
      </c>
      <c r="N1526" s="26">
        <v>18</v>
      </c>
      <c r="O1526" t="s">
        <v>375</v>
      </c>
      <c r="P1526">
        <v>61.5813889</v>
      </c>
      <c r="Q1526">
        <v>-149.43944440000001</v>
      </c>
      <c r="R1526" t="s">
        <v>370</v>
      </c>
      <c r="S1526" t="s">
        <v>371</v>
      </c>
      <c r="V1526">
        <v>70686</v>
      </c>
      <c r="W1526">
        <v>438691</v>
      </c>
      <c r="X1526">
        <v>51796</v>
      </c>
      <c r="Y1526">
        <v>36496</v>
      </c>
      <c r="Z1526">
        <v>260239</v>
      </c>
      <c r="AA1526">
        <v>3714</v>
      </c>
      <c r="AO1526" s="30">
        <v>0</v>
      </c>
      <c r="AP1526" s="30">
        <v>0</v>
      </c>
      <c r="AQ1526" s="30">
        <v>0</v>
      </c>
      <c r="AR1526">
        <v>107182</v>
      </c>
      <c r="AS1526" s="20">
        <v>698930</v>
      </c>
      <c r="AT1526">
        <v>55510</v>
      </c>
      <c r="AU1526" s="22">
        <v>12</v>
      </c>
      <c r="AV1526" t="s">
        <v>1131</v>
      </c>
    </row>
    <row r="1527" spans="1:48" hidden="1" x14ac:dyDescent="0.25">
      <c r="A1527" t="s">
        <v>451</v>
      </c>
      <c r="B1527" t="s">
        <v>135</v>
      </c>
      <c r="C1527" t="s">
        <v>107</v>
      </c>
      <c r="D1527" t="s">
        <v>453</v>
      </c>
      <c r="E1527" s="31" t="s">
        <v>454</v>
      </c>
      <c r="F1527">
        <v>2009</v>
      </c>
      <c r="G1527" t="s">
        <v>452</v>
      </c>
      <c r="H1527">
        <v>3522</v>
      </c>
      <c r="J1527" t="s">
        <v>135</v>
      </c>
      <c r="K1527" s="26">
        <v>0</v>
      </c>
      <c r="L1527" t="b">
        <v>1</v>
      </c>
      <c r="M1527" s="20" t="s">
        <v>1119</v>
      </c>
      <c r="N1527" s="26">
        <v>8</v>
      </c>
      <c r="O1527" t="s">
        <v>375</v>
      </c>
      <c r="P1527">
        <v>61.2180556</v>
      </c>
      <c r="Q1527">
        <v>-149.9002778</v>
      </c>
      <c r="R1527" t="s">
        <v>370</v>
      </c>
      <c r="S1527" t="s">
        <v>371</v>
      </c>
      <c r="V1527">
        <v>82365</v>
      </c>
      <c r="W1527">
        <v>551740</v>
      </c>
      <c r="X1527">
        <v>69430</v>
      </c>
      <c r="Y1527">
        <v>75978</v>
      </c>
      <c r="Z1527">
        <v>599519</v>
      </c>
      <c r="AA1527">
        <v>9030</v>
      </c>
      <c r="AB1527">
        <v>3758</v>
      </c>
      <c r="AC1527">
        <v>32446</v>
      </c>
      <c r="AD1527">
        <v>5</v>
      </c>
      <c r="AO1527" s="30">
        <v>3758</v>
      </c>
      <c r="AP1527" s="30">
        <v>32446</v>
      </c>
      <c r="AQ1527" s="30">
        <v>5</v>
      </c>
      <c r="AR1527">
        <v>162101</v>
      </c>
      <c r="AS1527" s="20">
        <v>1183705</v>
      </c>
      <c r="AT1527">
        <v>78465</v>
      </c>
      <c r="AU1527" s="22">
        <v>12</v>
      </c>
      <c r="AV1527" t="s">
        <v>1131</v>
      </c>
    </row>
    <row r="1528" spans="1:48" hidden="1" x14ac:dyDescent="0.25">
      <c r="A1528" t="s">
        <v>734</v>
      </c>
      <c r="B1528" t="s">
        <v>1123</v>
      </c>
      <c r="C1528" t="s">
        <v>367</v>
      </c>
      <c r="D1528" t="s">
        <v>368</v>
      </c>
      <c r="E1528" s="31" t="s">
        <v>369</v>
      </c>
      <c r="F1528">
        <v>2009</v>
      </c>
      <c r="G1528" t="s">
        <v>735</v>
      </c>
      <c r="H1528">
        <v>19277</v>
      </c>
      <c r="J1528" t="s">
        <v>736</v>
      </c>
      <c r="K1528" s="26" t="s">
        <v>374</v>
      </c>
      <c r="L1528" t="b">
        <v>1</v>
      </c>
      <c r="M1528" s="20" t="s">
        <v>1116</v>
      </c>
      <c r="N1528" s="26">
        <v>227</v>
      </c>
      <c r="O1528" t="s">
        <v>375</v>
      </c>
      <c r="P1528">
        <v>70.205555599999997</v>
      </c>
      <c r="Q1528">
        <v>-148.51166670000001</v>
      </c>
      <c r="R1528" t="s">
        <v>370</v>
      </c>
      <c r="S1528" t="s">
        <v>371</v>
      </c>
      <c r="W1528" t="s">
        <v>378</v>
      </c>
      <c r="X1528" t="s">
        <v>378</v>
      </c>
      <c r="Y1528">
        <v>6763</v>
      </c>
      <c r="Z1528">
        <v>48731</v>
      </c>
      <c r="AA1528">
        <v>70</v>
      </c>
      <c r="AO1528" s="30">
        <v>0</v>
      </c>
      <c r="AP1528" s="30">
        <v>0</v>
      </c>
      <c r="AQ1528" s="30">
        <v>0</v>
      </c>
      <c r="AR1528">
        <v>6763</v>
      </c>
      <c r="AS1528" s="20">
        <v>48731</v>
      </c>
      <c r="AT1528">
        <v>70</v>
      </c>
      <c r="AU1528" s="22">
        <v>6</v>
      </c>
      <c r="AV1528" t="s">
        <v>1131</v>
      </c>
    </row>
    <row r="1529" spans="1:48" hidden="1" x14ac:dyDescent="0.25">
      <c r="A1529" t="s">
        <v>521</v>
      </c>
      <c r="B1529" t="s">
        <v>1120</v>
      </c>
      <c r="C1529" t="s">
        <v>524</v>
      </c>
      <c r="D1529" t="s">
        <v>525</v>
      </c>
      <c r="E1529" s="31" t="s">
        <v>526</v>
      </c>
      <c r="F1529">
        <v>2009</v>
      </c>
      <c r="G1529" t="s">
        <v>522</v>
      </c>
      <c r="H1529">
        <v>26754</v>
      </c>
      <c r="J1529" t="s">
        <v>523</v>
      </c>
      <c r="K1529" s="26">
        <v>0</v>
      </c>
      <c r="L1529" t="b">
        <v>1</v>
      </c>
      <c r="M1529" s="20" t="s">
        <v>1118</v>
      </c>
      <c r="N1529" s="26">
        <v>91</v>
      </c>
      <c r="O1529" t="s">
        <v>375</v>
      </c>
      <c r="P1529">
        <v>63.089722199999997</v>
      </c>
      <c r="Q1529">
        <v>-145.6130556</v>
      </c>
      <c r="R1529" t="s">
        <v>370</v>
      </c>
      <c r="S1529" t="s">
        <v>371</v>
      </c>
      <c r="Y1529">
        <v>340</v>
      </c>
      <c r="Z1529">
        <v>276</v>
      </c>
      <c r="AA1529">
        <v>6</v>
      </c>
      <c r="AO1529" s="30">
        <v>0</v>
      </c>
      <c r="AP1529" s="30">
        <v>0</v>
      </c>
      <c r="AQ1529" s="30">
        <v>0</v>
      </c>
      <c r="AR1529">
        <v>340</v>
      </c>
      <c r="AS1529" s="20">
        <v>276</v>
      </c>
      <c r="AT1529">
        <v>6</v>
      </c>
      <c r="AU1529" s="22">
        <v>6</v>
      </c>
      <c r="AV1529" t="s">
        <v>1131</v>
      </c>
    </row>
    <row r="1530" spans="1:48" hidden="1" x14ac:dyDescent="0.25">
      <c r="A1530" t="s">
        <v>627</v>
      </c>
      <c r="B1530" t="s">
        <v>72</v>
      </c>
      <c r="C1530" t="s">
        <v>72</v>
      </c>
      <c r="D1530" t="s">
        <v>628</v>
      </c>
      <c r="E1530" s="31" t="s">
        <v>629</v>
      </c>
      <c r="F1530">
        <v>2009</v>
      </c>
      <c r="G1530" t="s">
        <v>563</v>
      </c>
      <c r="H1530">
        <v>221</v>
      </c>
      <c r="I1530">
        <v>331420</v>
      </c>
      <c r="J1530" t="s">
        <v>50</v>
      </c>
      <c r="K1530" s="26" t="s">
        <v>458</v>
      </c>
      <c r="L1530" t="b">
        <v>1</v>
      </c>
      <c r="M1530" s="20" t="s">
        <v>1119</v>
      </c>
      <c r="N1530" s="26">
        <v>169</v>
      </c>
      <c r="O1530" t="s">
        <v>375</v>
      </c>
      <c r="P1530">
        <v>64.931944400000006</v>
      </c>
      <c r="Q1530">
        <v>-161.15694439999999</v>
      </c>
      <c r="S1530" t="s">
        <v>21</v>
      </c>
      <c r="T1530" s="40">
        <v>0.62302500000000005</v>
      </c>
      <c r="U1530" s="40">
        <v>0.19009166666666666</v>
      </c>
      <c r="V1530">
        <v>329.19768765000003</v>
      </c>
      <c r="W1530">
        <v>528.38599999999997</v>
      </c>
      <c r="X1530">
        <v>95</v>
      </c>
      <c r="Y1530">
        <v>126.727646175</v>
      </c>
      <c r="Z1530">
        <v>203.40699999999998</v>
      </c>
      <c r="AA1530">
        <v>11</v>
      </c>
      <c r="AI1530">
        <v>195.67600000000002</v>
      </c>
      <c r="AJ1530">
        <v>15</v>
      </c>
      <c r="AK1530">
        <v>291.31299999999999</v>
      </c>
      <c r="AL1530">
        <v>11</v>
      </c>
      <c r="AM1530">
        <v>0</v>
      </c>
      <c r="AN1530">
        <v>0</v>
      </c>
      <c r="AO1530" s="30">
        <v>303.40632172500005</v>
      </c>
      <c r="AP1530" s="30">
        <v>486.98900000000003</v>
      </c>
      <c r="AQ1530" s="30">
        <v>26</v>
      </c>
      <c r="AR1530">
        <v>759.33165555000005</v>
      </c>
      <c r="AS1530" s="20">
        <v>1218.7820000000002</v>
      </c>
      <c r="AT1530">
        <v>128</v>
      </c>
      <c r="AU1530" s="22">
        <v>12</v>
      </c>
      <c r="AV1530" t="s">
        <v>1510</v>
      </c>
    </row>
    <row r="1531" spans="1:48" hidden="1" x14ac:dyDescent="0.25">
      <c r="A1531" t="s">
        <v>1059</v>
      </c>
      <c r="B1531" t="s">
        <v>195</v>
      </c>
      <c r="C1531" t="s">
        <v>195</v>
      </c>
      <c r="D1531" t="s">
        <v>1061</v>
      </c>
      <c r="E1531" s="31" t="s">
        <v>1062</v>
      </c>
      <c r="F1531">
        <v>2009</v>
      </c>
      <c r="G1531" t="s">
        <v>1060</v>
      </c>
      <c r="H1531" t="s">
        <v>582</v>
      </c>
      <c r="I1531">
        <v>332140</v>
      </c>
      <c r="J1531" t="s">
        <v>194</v>
      </c>
      <c r="K1531" s="26" t="s">
        <v>458</v>
      </c>
      <c r="L1531" t="b">
        <v>1</v>
      </c>
      <c r="M1531" s="20" t="s">
        <v>1118</v>
      </c>
      <c r="N1531" s="26">
        <v>687</v>
      </c>
      <c r="O1531" t="s">
        <v>375</v>
      </c>
      <c r="P1531">
        <v>64.880277800000002</v>
      </c>
      <c r="Q1531">
        <v>-157.7008333</v>
      </c>
      <c r="S1531" t="s">
        <v>21</v>
      </c>
      <c r="T1531" s="40">
        <v>0.45000000000000012</v>
      </c>
      <c r="U1531" s="40">
        <v>0.14745</v>
      </c>
      <c r="V1531">
        <v>47.725200000000008</v>
      </c>
      <c r="W1531">
        <v>106.05599999999998</v>
      </c>
      <c r="X1531">
        <v>50</v>
      </c>
      <c r="Y1531">
        <v>35.770500000000013</v>
      </c>
      <c r="Z1531">
        <v>79.490000000000009</v>
      </c>
      <c r="AA1531">
        <v>5</v>
      </c>
      <c r="AI1531">
        <v>33.277000000000001</v>
      </c>
      <c r="AJ1531">
        <v>4</v>
      </c>
      <c r="AK1531">
        <v>32.616999999999997</v>
      </c>
      <c r="AL1531">
        <v>6</v>
      </c>
      <c r="AM1531">
        <v>0.91200000000000014</v>
      </c>
      <c r="AN1531">
        <v>1</v>
      </c>
      <c r="AO1531" s="30">
        <v>29.652300000000011</v>
      </c>
      <c r="AP1531" s="30">
        <v>65.894000000000005</v>
      </c>
      <c r="AQ1531" s="30">
        <v>10</v>
      </c>
      <c r="AR1531">
        <v>113.14800000000002</v>
      </c>
      <c r="AS1531" s="20">
        <v>252.352</v>
      </c>
      <c r="AT1531">
        <v>66</v>
      </c>
      <c r="AU1531" s="22">
        <v>12</v>
      </c>
      <c r="AV1531" t="s">
        <v>1510</v>
      </c>
    </row>
    <row r="1532" spans="1:48" hidden="1" x14ac:dyDescent="0.25">
      <c r="A1532" t="s">
        <v>795</v>
      </c>
      <c r="B1532" t="s">
        <v>197</v>
      </c>
      <c r="C1532" t="s">
        <v>197</v>
      </c>
      <c r="D1532" t="s">
        <v>797</v>
      </c>
      <c r="E1532" s="31" t="s">
        <v>798</v>
      </c>
      <c r="F1532">
        <v>2009</v>
      </c>
      <c r="G1532" t="s">
        <v>796</v>
      </c>
      <c r="H1532">
        <v>9832</v>
      </c>
      <c r="I1532">
        <v>332150</v>
      </c>
      <c r="J1532" t="s">
        <v>196</v>
      </c>
      <c r="K1532" s="26" t="s">
        <v>458</v>
      </c>
      <c r="L1532" t="b">
        <v>1</v>
      </c>
      <c r="M1532" s="20" t="s">
        <v>1118</v>
      </c>
      <c r="N1532" s="26">
        <v>281</v>
      </c>
      <c r="O1532" t="s">
        <v>375</v>
      </c>
      <c r="P1532">
        <v>60.812222200000001</v>
      </c>
      <c r="Q1532">
        <v>-161.43583330000001</v>
      </c>
      <c r="S1532" t="s">
        <v>21</v>
      </c>
      <c r="T1532" s="40">
        <v>0.51999999999999991</v>
      </c>
      <c r="U1532" s="40">
        <v>0.23431666666666665</v>
      </c>
      <c r="V1532">
        <v>313.36551999999995</v>
      </c>
      <c r="W1532">
        <v>602.62599999999998</v>
      </c>
      <c r="X1532">
        <v>172</v>
      </c>
      <c r="Y1532">
        <v>128.43843999999999</v>
      </c>
      <c r="Z1532">
        <v>246.99700000000004</v>
      </c>
      <c r="AA1532">
        <v>6</v>
      </c>
      <c r="AI1532">
        <v>95.391000000000005</v>
      </c>
      <c r="AJ1532">
        <v>12</v>
      </c>
      <c r="AK1532">
        <v>30.628</v>
      </c>
      <c r="AL1532">
        <v>5</v>
      </c>
      <c r="AM1532">
        <v>148.20700000000002</v>
      </c>
      <c r="AN1532">
        <v>15</v>
      </c>
      <c r="AO1532" s="30">
        <v>65.529879999999991</v>
      </c>
      <c r="AP1532" s="30">
        <v>126.01900000000001</v>
      </c>
      <c r="AQ1532" s="30">
        <v>17</v>
      </c>
      <c r="AR1532">
        <v>507.3338399999999</v>
      </c>
      <c r="AS1532" s="20">
        <v>1123.8489999999999</v>
      </c>
      <c r="AT1532">
        <v>210</v>
      </c>
      <c r="AU1532" s="22">
        <v>12</v>
      </c>
      <c r="AV1532" t="s">
        <v>1510</v>
      </c>
    </row>
    <row r="1533" spans="1:48" hidden="1" x14ac:dyDescent="0.25">
      <c r="A1533" t="s">
        <v>921</v>
      </c>
      <c r="B1533" t="s">
        <v>199</v>
      </c>
      <c r="C1533" t="s">
        <v>199</v>
      </c>
      <c r="D1533" t="s">
        <v>923</v>
      </c>
      <c r="E1533" s="31" t="s">
        <v>924</v>
      </c>
      <c r="F1533">
        <v>2009</v>
      </c>
      <c r="G1533" t="s">
        <v>922</v>
      </c>
      <c r="H1533">
        <v>10491</v>
      </c>
      <c r="I1533">
        <v>332160</v>
      </c>
      <c r="J1533" t="s">
        <v>198</v>
      </c>
      <c r="K1533" s="26" t="s">
        <v>458</v>
      </c>
      <c r="L1533" t="b">
        <v>1</v>
      </c>
      <c r="M1533" s="20" t="s">
        <v>1118</v>
      </c>
      <c r="N1533" s="26">
        <v>376</v>
      </c>
      <c r="O1533" t="s">
        <v>375</v>
      </c>
      <c r="P1533">
        <v>59.864444399999996</v>
      </c>
      <c r="Q1533">
        <v>-163.13416670000001</v>
      </c>
      <c r="S1533" t="s">
        <v>21</v>
      </c>
      <c r="T1533" s="40">
        <v>0.5</v>
      </c>
      <c r="U1533" s="40">
        <v>0.16475000000000001</v>
      </c>
      <c r="V1533">
        <v>224.06800000000001</v>
      </c>
      <c r="W1533">
        <v>448.13600000000002</v>
      </c>
      <c r="X1533">
        <v>86</v>
      </c>
      <c r="Y1533">
        <v>151.18299999999999</v>
      </c>
      <c r="Z1533">
        <v>302.36599999999999</v>
      </c>
      <c r="AA1533">
        <v>17</v>
      </c>
      <c r="AI1533">
        <v>39.028999999999996</v>
      </c>
      <c r="AJ1533">
        <v>2</v>
      </c>
      <c r="AK1533">
        <v>3.3240000000000003</v>
      </c>
      <c r="AL1533">
        <v>3</v>
      </c>
      <c r="AM1533">
        <v>19.197999999999997</v>
      </c>
      <c r="AN1533">
        <v>3</v>
      </c>
      <c r="AO1533" s="30">
        <v>21.176499999999997</v>
      </c>
      <c r="AP1533" s="30">
        <v>42.352999999999994</v>
      </c>
      <c r="AQ1533" s="30">
        <v>5</v>
      </c>
      <c r="AR1533">
        <v>396.42750000000001</v>
      </c>
      <c r="AS1533" s="20">
        <v>812.05300000000011</v>
      </c>
      <c r="AT1533">
        <v>109</v>
      </c>
      <c r="AU1533" s="22">
        <v>12</v>
      </c>
      <c r="AV1533" t="s">
        <v>1510</v>
      </c>
    </row>
    <row r="1534" spans="1:48" hidden="1" x14ac:dyDescent="0.25">
      <c r="A1534" t="s">
        <v>879</v>
      </c>
      <c r="B1534" t="s">
        <v>201</v>
      </c>
      <c r="C1534" t="s">
        <v>201</v>
      </c>
      <c r="D1534" t="s">
        <v>881</v>
      </c>
      <c r="E1534" s="31" t="s">
        <v>882</v>
      </c>
      <c r="F1534">
        <v>2009</v>
      </c>
      <c r="G1534" t="s">
        <v>880</v>
      </c>
      <c r="H1534">
        <v>10716</v>
      </c>
      <c r="I1534">
        <v>332170</v>
      </c>
      <c r="J1534" t="s">
        <v>200</v>
      </c>
      <c r="K1534" s="26" t="s">
        <v>458</v>
      </c>
      <c r="L1534" t="b">
        <v>1</v>
      </c>
      <c r="M1534" s="20" t="s">
        <v>1118</v>
      </c>
      <c r="N1534" s="26">
        <v>353</v>
      </c>
      <c r="O1534" t="s">
        <v>375</v>
      </c>
      <c r="P1534">
        <v>57.54</v>
      </c>
      <c r="Q1534">
        <v>-153.97861109999999</v>
      </c>
      <c r="S1534" t="s">
        <v>21</v>
      </c>
      <c r="T1534" s="40">
        <v>0.40500000000000003</v>
      </c>
      <c r="U1534" s="40">
        <v>0.2146916666666667</v>
      </c>
      <c r="V1534">
        <v>55.880685000000007</v>
      </c>
      <c r="W1534">
        <v>137.977</v>
      </c>
      <c r="X1534">
        <v>41</v>
      </c>
      <c r="Y1534">
        <v>120.31132500000001</v>
      </c>
      <c r="Z1534">
        <v>297.065</v>
      </c>
      <c r="AA1534">
        <v>37</v>
      </c>
      <c r="AI1534">
        <v>169.25900000000001</v>
      </c>
      <c r="AJ1534">
        <v>11</v>
      </c>
      <c r="AK1534">
        <v>15.070999999999998</v>
      </c>
      <c r="AL1534">
        <v>2</v>
      </c>
      <c r="AM1534">
        <v>6.3</v>
      </c>
      <c r="AN1534">
        <v>1</v>
      </c>
      <c r="AO1534" s="30">
        <v>74.653650000000013</v>
      </c>
      <c r="AP1534" s="30">
        <v>184.33</v>
      </c>
      <c r="AQ1534" s="30">
        <v>13</v>
      </c>
      <c r="AR1534">
        <v>250.84566000000004</v>
      </c>
      <c r="AS1534" s="20">
        <v>625.67200000000003</v>
      </c>
      <c r="AT1534">
        <v>91</v>
      </c>
      <c r="AU1534" s="22">
        <v>12</v>
      </c>
      <c r="AV1534" t="s">
        <v>1510</v>
      </c>
    </row>
    <row r="1535" spans="1:48" hidden="1" x14ac:dyDescent="0.25">
      <c r="A1535" t="s">
        <v>831</v>
      </c>
      <c r="B1535" t="s">
        <v>203</v>
      </c>
      <c r="C1535" t="s">
        <v>203</v>
      </c>
      <c r="D1535" t="s">
        <v>833</v>
      </c>
      <c r="E1535" s="31" t="s">
        <v>834</v>
      </c>
      <c r="F1535">
        <v>2009</v>
      </c>
      <c r="G1535" t="s">
        <v>832</v>
      </c>
      <c r="H1535" t="s">
        <v>582</v>
      </c>
      <c r="I1535">
        <v>332180</v>
      </c>
      <c r="J1535" t="s">
        <v>202</v>
      </c>
      <c r="K1535" s="26" t="s">
        <v>458</v>
      </c>
      <c r="L1535" t="b">
        <v>1</v>
      </c>
      <c r="M1535" s="20" t="s">
        <v>1118</v>
      </c>
      <c r="N1535" s="26">
        <v>330</v>
      </c>
      <c r="O1535" t="s">
        <v>375</v>
      </c>
      <c r="P1535">
        <v>59.114166699999998</v>
      </c>
      <c r="Q1535">
        <v>-156.85888890000001</v>
      </c>
      <c r="S1535" t="s">
        <v>21</v>
      </c>
      <c r="T1535" s="40">
        <v>0.70000000000000007</v>
      </c>
      <c r="U1535" s="40">
        <v>0.20567500000000002</v>
      </c>
      <c r="V1535">
        <v>92.425900000000013</v>
      </c>
      <c r="W1535">
        <v>132.03700000000001</v>
      </c>
      <c r="X1535">
        <v>71</v>
      </c>
      <c r="Y1535">
        <v>47.373200000000004</v>
      </c>
      <c r="Z1535">
        <v>67.676000000000002</v>
      </c>
      <c r="AA1535">
        <v>9</v>
      </c>
      <c r="AI1535">
        <v>49.986999999999995</v>
      </c>
      <c r="AJ1535">
        <v>9</v>
      </c>
      <c r="AK1535">
        <v>112.82700000000001</v>
      </c>
      <c r="AL1535">
        <v>4</v>
      </c>
      <c r="AM1535">
        <v>16.474</v>
      </c>
      <c r="AN1535">
        <v>0</v>
      </c>
      <c r="AO1535" s="30">
        <v>113.96980000000002</v>
      </c>
      <c r="AP1535" s="30">
        <v>162.81400000000002</v>
      </c>
      <c r="AQ1535" s="30">
        <v>13</v>
      </c>
      <c r="AR1535">
        <v>253.76890000000003</v>
      </c>
      <c r="AS1535" s="20">
        <v>379.00099999999986</v>
      </c>
      <c r="AT1535">
        <v>93</v>
      </c>
      <c r="AU1535" s="22">
        <v>12</v>
      </c>
      <c r="AV1535" t="s">
        <v>1510</v>
      </c>
    </row>
    <row r="1536" spans="1:48" hidden="1" x14ac:dyDescent="0.25">
      <c r="A1536" t="s">
        <v>995</v>
      </c>
      <c r="B1536" t="s">
        <v>205</v>
      </c>
      <c r="C1536" t="s">
        <v>205</v>
      </c>
      <c r="D1536" t="s">
        <v>997</v>
      </c>
      <c r="E1536" s="31" t="s">
        <v>998</v>
      </c>
      <c r="F1536">
        <v>2009</v>
      </c>
      <c r="G1536" t="s">
        <v>996</v>
      </c>
      <c r="H1536" t="s">
        <v>582</v>
      </c>
      <c r="I1536">
        <v>332190</v>
      </c>
      <c r="J1536" t="s">
        <v>204</v>
      </c>
      <c r="K1536" s="26" t="s">
        <v>458</v>
      </c>
      <c r="L1536" t="b">
        <v>1</v>
      </c>
      <c r="M1536" s="20" t="s">
        <v>1118</v>
      </c>
      <c r="N1536" s="26">
        <v>570</v>
      </c>
      <c r="O1536" t="s">
        <v>375</v>
      </c>
      <c r="P1536">
        <v>61.356388899999999</v>
      </c>
      <c r="Q1536">
        <v>-155.43555559999999</v>
      </c>
      <c r="S1536" t="s">
        <v>21</v>
      </c>
      <c r="T1536" s="40">
        <v>1.2446333333333333</v>
      </c>
      <c r="U1536" s="40">
        <v>0.65503333333333336</v>
      </c>
      <c r="V1536">
        <v>21.992671000000005</v>
      </c>
      <c r="W1536">
        <v>17.670000000000005</v>
      </c>
      <c r="X1536">
        <v>20</v>
      </c>
      <c r="Y1536">
        <v>22.731983200000002</v>
      </c>
      <c r="Z1536">
        <v>18.264000000000003</v>
      </c>
      <c r="AA1536">
        <v>3</v>
      </c>
      <c r="AI1536">
        <v>12.329000000000001</v>
      </c>
      <c r="AJ1536">
        <v>5</v>
      </c>
      <c r="AK1536">
        <v>4.6669999999999989</v>
      </c>
      <c r="AL1536">
        <v>1</v>
      </c>
      <c r="AM1536">
        <v>0</v>
      </c>
      <c r="AN1536">
        <v>0</v>
      </c>
      <c r="AO1536" s="30">
        <v>21.153788133333329</v>
      </c>
      <c r="AP1536" s="30">
        <v>16.995999999999999</v>
      </c>
      <c r="AQ1536" s="30">
        <v>6</v>
      </c>
      <c r="AR1536">
        <v>65.878442333333339</v>
      </c>
      <c r="AS1536" s="20">
        <v>52.929999999999993</v>
      </c>
      <c r="AT1536">
        <v>29</v>
      </c>
      <c r="AU1536">
        <v>12</v>
      </c>
      <c r="AV1536" t="s">
        <v>1510</v>
      </c>
    </row>
    <row r="1537" spans="1:48" hidden="1" x14ac:dyDescent="0.25">
      <c r="A1537" t="s">
        <v>630</v>
      </c>
      <c r="B1537" t="s">
        <v>73</v>
      </c>
      <c r="C1537" t="s">
        <v>73</v>
      </c>
      <c r="D1537" t="s">
        <v>720</v>
      </c>
      <c r="E1537" s="31" t="s">
        <v>721</v>
      </c>
      <c r="F1537">
        <v>2009</v>
      </c>
      <c r="G1537" t="s">
        <v>563</v>
      </c>
      <c r="H1537">
        <v>221</v>
      </c>
      <c r="I1537">
        <v>331430</v>
      </c>
      <c r="J1537" t="s">
        <v>50</v>
      </c>
      <c r="K1537" s="26" t="s">
        <v>458</v>
      </c>
      <c r="L1537" t="b">
        <v>1</v>
      </c>
      <c r="M1537" s="20" t="s">
        <v>1119</v>
      </c>
      <c r="N1537" s="26">
        <v>169</v>
      </c>
      <c r="O1537" t="s">
        <v>375</v>
      </c>
      <c r="P1537">
        <v>61.512222199999997</v>
      </c>
      <c r="Q1537">
        <v>-160.3580556</v>
      </c>
      <c r="S1537" t="s">
        <v>21</v>
      </c>
      <c r="T1537" s="40">
        <v>0.58600000000000008</v>
      </c>
      <c r="U1537" s="40">
        <v>0.18898333333333331</v>
      </c>
      <c r="V1537">
        <v>178.14868800000005</v>
      </c>
      <c r="W1537">
        <v>304.00800000000004</v>
      </c>
      <c r="X1537">
        <v>87</v>
      </c>
      <c r="Y1537">
        <v>40.342584000000009</v>
      </c>
      <c r="Z1537">
        <v>68.844000000000008</v>
      </c>
      <c r="AA1537">
        <v>4</v>
      </c>
      <c r="AI1537">
        <v>98.144000000000005</v>
      </c>
      <c r="AJ1537">
        <v>6</v>
      </c>
      <c r="AK1537">
        <v>61.365000000000002</v>
      </c>
      <c r="AL1537">
        <v>2</v>
      </c>
      <c r="AM1537">
        <v>0</v>
      </c>
      <c r="AN1537">
        <v>0</v>
      </c>
      <c r="AO1537" s="30">
        <v>93.472274000000027</v>
      </c>
      <c r="AP1537" s="30">
        <v>159.50900000000001</v>
      </c>
      <c r="AQ1537" s="30">
        <v>8</v>
      </c>
      <c r="AR1537">
        <v>311.96354600000006</v>
      </c>
      <c r="AS1537" s="20">
        <v>532.36099999999999</v>
      </c>
      <c r="AT1537">
        <v>98</v>
      </c>
      <c r="AU1537">
        <v>12</v>
      </c>
      <c r="AV1537" t="s">
        <v>1510</v>
      </c>
    </row>
    <row r="1538" spans="1:48" hidden="1" x14ac:dyDescent="0.25">
      <c r="A1538" t="s">
        <v>513</v>
      </c>
      <c r="B1538" t="s">
        <v>285</v>
      </c>
      <c r="C1538" t="s">
        <v>285</v>
      </c>
      <c r="D1538" t="s">
        <v>515</v>
      </c>
      <c r="E1538" s="31" t="s">
        <v>516</v>
      </c>
      <c r="F1538">
        <v>2009</v>
      </c>
      <c r="G1538" t="s">
        <v>514</v>
      </c>
      <c r="H1538">
        <v>11591</v>
      </c>
      <c r="I1538">
        <v>332200</v>
      </c>
      <c r="J1538" t="s">
        <v>284</v>
      </c>
      <c r="K1538" s="26" t="s">
        <v>374</v>
      </c>
      <c r="L1538" t="b">
        <v>1</v>
      </c>
      <c r="M1538" s="20" t="s">
        <v>1116</v>
      </c>
      <c r="N1538" s="26">
        <v>72</v>
      </c>
      <c r="O1538" t="s">
        <v>375</v>
      </c>
      <c r="P1538">
        <v>65.001111100000003</v>
      </c>
      <c r="Q1538">
        <v>-150.63388889999999</v>
      </c>
      <c r="S1538" t="s">
        <v>21</v>
      </c>
      <c r="T1538" s="40">
        <v>1.0354916666666667</v>
      </c>
      <c r="U1538" s="40">
        <v>0.26529166666666665</v>
      </c>
      <c r="V1538">
        <v>114.38558695833335</v>
      </c>
      <c r="W1538">
        <v>110.46500000000002</v>
      </c>
      <c r="X1538">
        <v>80</v>
      </c>
      <c r="Y1538">
        <v>147.94172990833334</v>
      </c>
      <c r="Z1538">
        <v>142.87100000000001</v>
      </c>
      <c r="AA1538">
        <v>15</v>
      </c>
      <c r="AI1538">
        <v>4.6340000000000003</v>
      </c>
      <c r="AJ1538">
        <v>3</v>
      </c>
      <c r="AK1538">
        <v>16.949000000000002</v>
      </c>
      <c r="AL1538">
        <v>1</v>
      </c>
      <c r="AM1538">
        <v>0</v>
      </c>
      <c r="AN1538">
        <v>0</v>
      </c>
      <c r="AO1538" s="30">
        <v>22.349016641666669</v>
      </c>
      <c r="AP1538" s="30">
        <v>21.583000000000002</v>
      </c>
      <c r="AQ1538" s="30">
        <v>4</v>
      </c>
      <c r="AR1538">
        <v>284.67633350833336</v>
      </c>
      <c r="AS1538" s="20">
        <v>274.91899999999998</v>
      </c>
      <c r="AT1538">
        <v>98</v>
      </c>
      <c r="AU1538">
        <v>6</v>
      </c>
      <c r="AV1538" t="s">
        <v>1510</v>
      </c>
    </row>
    <row r="1539" spans="1:48" hidden="1" x14ac:dyDescent="0.25">
      <c r="A1539" t="s">
        <v>827</v>
      </c>
      <c r="B1539" t="s">
        <v>207</v>
      </c>
      <c r="C1539" t="s">
        <v>207</v>
      </c>
      <c r="D1539" t="s">
        <v>829</v>
      </c>
      <c r="E1539" s="31" t="s">
        <v>830</v>
      </c>
      <c r="F1539">
        <v>2009</v>
      </c>
      <c r="G1539" t="s">
        <v>828</v>
      </c>
      <c r="H1539">
        <v>26317</v>
      </c>
      <c r="I1539">
        <v>332210</v>
      </c>
      <c r="J1539" t="s">
        <v>206</v>
      </c>
      <c r="K1539" s="26" t="s">
        <v>458</v>
      </c>
      <c r="L1539" t="b">
        <v>1</v>
      </c>
      <c r="M1539" s="20" t="s">
        <v>1116</v>
      </c>
      <c r="N1539" s="26">
        <v>321</v>
      </c>
      <c r="O1539" t="s">
        <v>375</v>
      </c>
      <c r="P1539">
        <v>58.981388899999999</v>
      </c>
      <c r="Q1539">
        <v>-159.05833329999999</v>
      </c>
      <c r="S1539" t="s">
        <v>21</v>
      </c>
      <c r="T1539" s="40">
        <v>0.49999999999999994</v>
      </c>
      <c r="U1539" s="40">
        <v>0.18475</v>
      </c>
      <c r="V1539">
        <v>258.93149999999991</v>
      </c>
      <c r="W1539">
        <v>517.86299999999994</v>
      </c>
      <c r="X1539">
        <v>132</v>
      </c>
      <c r="Y1539">
        <v>59.812499999999993</v>
      </c>
      <c r="Z1539">
        <v>119.625</v>
      </c>
      <c r="AA1539">
        <v>26</v>
      </c>
      <c r="AI1539">
        <v>97.024000000000001</v>
      </c>
      <c r="AJ1539">
        <v>5</v>
      </c>
      <c r="AK1539">
        <v>395.58199999999999</v>
      </c>
      <c r="AL1539">
        <v>30</v>
      </c>
      <c r="AM1539">
        <v>57.05</v>
      </c>
      <c r="AN1539">
        <v>7</v>
      </c>
      <c r="AO1539" s="30">
        <v>246.30299999999997</v>
      </c>
      <c r="AP1539" s="30">
        <v>492.60599999999999</v>
      </c>
      <c r="AQ1539" s="30">
        <v>35</v>
      </c>
      <c r="AR1539">
        <v>565.0469999999998</v>
      </c>
      <c r="AS1539" s="20">
        <v>1187.1440000000002</v>
      </c>
      <c r="AT1539">
        <v>189</v>
      </c>
      <c r="AU1539">
        <v>12</v>
      </c>
      <c r="AV1539" t="s">
        <v>1510</v>
      </c>
    </row>
    <row r="1540" spans="1:48" hidden="1" x14ac:dyDescent="0.25">
      <c r="A1540" t="s">
        <v>1051</v>
      </c>
      <c r="B1540" t="s">
        <v>281</v>
      </c>
      <c r="C1540" t="s">
        <v>281</v>
      </c>
      <c r="D1540" t="s">
        <v>1053</v>
      </c>
      <c r="E1540" s="31" t="s">
        <v>1054</v>
      </c>
      <c r="F1540">
        <v>2009</v>
      </c>
      <c r="G1540" t="s">
        <v>1052</v>
      </c>
      <c r="H1540" t="s">
        <v>582</v>
      </c>
      <c r="I1540">
        <v>331005</v>
      </c>
      <c r="J1540" t="s">
        <v>280</v>
      </c>
      <c r="K1540" s="26" t="s">
        <v>374</v>
      </c>
      <c r="L1540" t="b">
        <v>1</v>
      </c>
      <c r="M1540" s="20" t="s">
        <v>1116</v>
      </c>
      <c r="N1540" s="26">
        <v>684</v>
      </c>
      <c r="O1540" t="s">
        <v>375</v>
      </c>
      <c r="P1540">
        <v>51.88</v>
      </c>
      <c r="Q1540">
        <v>-176.65805560000001</v>
      </c>
      <c r="S1540" t="s">
        <v>21</v>
      </c>
      <c r="T1540" s="40">
        <v>0.72112500000000013</v>
      </c>
      <c r="U1540" s="40">
        <v>0.23102499999999992</v>
      </c>
      <c r="V1540">
        <v>344.8679355000001</v>
      </c>
      <c r="W1540">
        <v>478.23600000000005</v>
      </c>
      <c r="X1540">
        <v>302</v>
      </c>
      <c r="Y1540">
        <v>570.41780737500005</v>
      </c>
      <c r="Z1540">
        <v>791.01099999999997</v>
      </c>
      <c r="AA1540">
        <v>173</v>
      </c>
      <c r="AI1540">
        <v>703.89600000000007</v>
      </c>
      <c r="AJ1540">
        <v>17</v>
      </c>
      <c r="AK1540">
        <v>437.78600000000006</v>
      </c>
      <c r="AL1540">
        <v>24</v>
      </c>
      <c r="AM1540">
        <v>0</v>
      </c>
      <c r="AN1540">
        <v>0</v>
      </c>
      <c r="AO1540" s="30">
        <v>823.29543225000032</v>
      </c>
      <c r="AP1540" s="30">
        <v>1141.6820000000002</v>
      </c>
      <c r="AQ1540" s="30">
        <v>41</v>
      </c>
      <c r="AR1540">
        <v>1738.5811751250005</v>
      </c>
      <c r="AS1540" s="20">
        <v>2410.9290000000001</v>
      </c>
      <c r="AT1540">
        <v>420</v>
      </c>
      <c r="AU1540">
        <v>12</v>
      </c>
      <c r="AV1540" t="s">
        <v>1510</v>
      </c>
    </row>
    <row r="1541" spans="1:48" hidden="1" x14ac:dyDescent="0.25">
      <c r="A1541" t="s">
        <v>633</v>
      </c>
      <c r="B1541" t="s">
        <v>74</v>
      </c>
      <c r="C1541" t="s">
        <v>74</v>
      </c>
      <c r="D1541" t="s">
        <v>634</v>
      </c>
      <c r="E1541" s="31" t="s">
        <v>635</v>
      </c>
      <c r="F1541">
        <v>2009</v>
      </c>
      <c r="G1541" t="s">
        <v>563</v>
      </c>
      <c r="H1541">
        <v>221</v>
      </c>
      <c r="I1541">
        <v>331440</v>
      </c>
      <c r="J1541" t="s">
        <v>50</v>
      </c>
      <c r="K1541" s="26" t="s">
        <v>458</v>
      </c>
      <c r="L1541" t="b">
        <v>1</v>
      </c>
      <c r="M1541" s="20" t="s">
        <v>1119</v>
      </c>
      <c r="N1541" s="26">
        <v>169</v>
      </c>
      <c r="O1541" t="s">
        <v>375</v>
      </c>
      <c r="P1541">
        <v>61.877777799999997</v>
      </c>
      <c r="Q1541">
        <v>-162.08111109999999</v>
      </c>
      <c r="S1541" t="s">
        <v>21</v>
      </c>
      <c r="T1541" s="40">
        <v>0.62402499999999994</v>
      </c>
      <c r="U1541" s="40">
        <v>0.187775</v>
      </c>
      <c r="V1541">
        <v>348.87365674999995</v>
      </c>
      <c r="W1541">
        <v>559.06999999999994</v>
      </c>
      <c r="X1541">
        <v>113</v>
      </c>
      <c r="Y1541">
        <v>145.916389775</v>
      </c>
      <c r="Z1541">
        <v>233.83100000000002</v>
      </c>
      <c r="AA1541">
        <v>16</v>
      </c>
      <c r="AI1541">
        <v>186.08999999999997</v>
      </c>
      <c r="AJ1541">
        <v>16</v>
      </c>
      <c r="AK1541">
        <v>275.72300000000001</v>
      </c>
      <c r="AL1541">
        <v>7</v>
      </c>
      <c r="AM1541">
        <v>0</v>
      </c>
      <c r="AN1541">
        <v>0</v>
      </c>
      <c r="AO1541" s="30">
        <v>288.18285732499999</v>
      </c>
      <c r="AP1541" s="30">
        <v>461.81299999999999</v>
      </c>
      <c r="AQ1541" s="30">
        <v>23</v>
      </c>
      <c r="AR1541">
        <v>782.97290384999997</v>
      </c>
      <c r="AS1541" s="20">
        <v>1254.7139999999999</v>
      </c>
      <c r="AT1541">
        <v>151</v>
      </c>
      <c r="AU1541">
        <v>12</v>
      </c>
      <c r="AV1541" t="s">
        <v>1510</v>
      </c>
    </row>
    <row r="1542" spans="1:48" hidden="1" x14ac:dyDescent="0.25">
      <c r="A1542" t="s">
        <v>492</v>
      </c>
      <c r="B1542" t="s">
        <v>210</v>
      </c>
      <c r="C1542" t="s">
        <v>210</v>
      </c>
      <c r="D1542" t="s">
        <v>494</v>
      </c>
      <c r="E1542" s="31" t="s">
        <v>495</v>
      </c>
      <c r="F1542">
        <v>2009</v>
      </c>
      <c r="G1542" t="s">
        <v>493</v>
      </c>
      <c r="H1542">
        <v>12119</v>
      </c>
      <c r="I1542">
        <v>332220</v>
      </c>
      <c r="J1542" t="s">
        <v>209</v>
      </c>
      <c r="K1542" s="26" t="s">
        <v>374</v>
      </c>
      <c r="L1542" t="b">
        <v>1</v>
      </c>
      <c r="M1542" s="20" t="s">
        <v>1116</v>
      </c>
      <c r="N1542" s="26">
        <v>44</v>
      </c>
      <c r="O1542" t="s">
        <v>375</v>
      </c>
      <c r="P1542">
        <v>62.9563889</v>
      </c>
      <c r="Q1542">
        <v>-155.59583330000001</v>
      </c>
      <c r="S1542" t="s">
        <v>21</v>
      </c>
      <c r="T1542" s="40">
        <v>0.60252499999999998</v>
      </c>
      <c r="U1542" s="40">
        <v>0.16932500000000003</v>
      </c>
      <c r="V1542">
        <v>383.86626739999997</v>
      </c>
      <c r="W1542">
        <v>637.096</v>
      </c>
      <c r="X1542">
        <v>175</v>
      </c>
      <c r="Y1542">
        <v>557.69472989999997</v>
      </c>
      <c r="Z1542">
        <v>925.596</v>
      </c>
      <c r="AA1542">
        <v>86</v>
      </c>
      <c r="AI1542">
        <v>316.71199999999999</v>
      </c>
      <c r="AJ1542">
        <v>17</v>
      </c>
      <c r="AK1542">
        <v>667.79199999999992</v>
      </c>
      <c r="AL1542">
        <v>41</v>
      </c>
      <c r="AM1542">
        <v>2.2189999999999999</v>
      </c>
      <c r="AN1542">
        <v>1</v>
      </c>
      <c r="AO1542" s="30">
        <v>593.18827259999989</v>
      </c>
      <c r="AP1542" s="30">
        <v>984.50399999999991</v>
      </c>
      <c r="AQ1542" s="30">
        <v>58</v>
      </c>
      <c r="AR1542">
        <v>1534.7492698999997</v>
      </c>
      <c r="AS1542" s="20">
        <v>2549.415</v>
      </c>
      <c r="AT1542">
        <v>296</v>
      </c>
      <c r="AU1542">
        <v>12</v>
      </c>
      <c r="AV1542" t="s">
        <v>1510</v>
      </c>
    </row>
    <row r="1543" spans="1:48" hidden="1" x14ac:dyDescent="0.25">
      <c r="A1543" t="s">
        <v>636</v>
      </c>
      <c r="B1543" t="s">
        <v>75</v>
      </c>
      <c r="C1543" s="19" t="s">
        <v>75</v>
      </c>
      <c r="D1543" t="s">
        <v>637</v>
      </c>
      <c r="E1543" s="21" t="s">
        <v>638</v>
      </c>
      <c r="F1543" s="19">
        <v>2009</v>
      </c>
      <c r="G1543" s="19" t="s">
        <v>563</v>
      </c>
      <c r="H1543" s="19">
        <v>221</v>
      </c>
      <c r="I1543" s="19">
        <v>331450</v>
      </c>
      <c r="J1543" s="28" t="s">
        <v>50</v>
      </c>
      <c r="K1543" s="19" t="s">
        <v>458</v>
      </c>
      <c r="L1543" s="20" t="b">
        <v>1</v>
      </c>
      <c r="M1543" s="20" t="s">
        <v>1119</v>
      </c>
      <c r="N1543" s="19">
        <v>169</v>
      </c>
      <c r="O1543" s="19" t="s">
        <v>375</v>
      </c>
      <c r="P1543" s="20">
        <v>60.388055600000001</v>
      </c>
      <c r="Q1543" s="20">
        <v>-166.185</v>
      </c>
      <c r="R1543" s="19"/>
      <c r="S1543" s="19" t="s">
        <v>21</v>
      </c>
      <c r="T1543" s="39">
        <v>0.64662499999999989</v>
      </c>
      <c r="U1543" s="39">
        <v>0.18850833333333336</v>
      </c>
      <c r="V1543" s="20">
        <v>186.05341124999998</v>
      </c>
      <c r="W1543" s="20">
        <v>287.73</v>
      </c>
      <c r="X1543" s="20">
        <v>92</v>
      </c>
      <c r="Y1543" s="20">
        <v>134.73854449999999</v>
      </c>
      <c r="Z1543" s="20">
        <v>208.37200000000001</v>
      </c>
      <c r="AA1543" s="20">
        <v>25</v>
      </c>
      <c r="AB1543" s="20"/>
      <c r="AC1543" s="20"/>
      <c r="AD1543" s="20"/>
      <c r="AE1543" s="20"/>
      <c r="AF1543" s="20"/>
      <c r="AG1543" s="20"/>
      <c r="AH1543" s="20"/>
      <c r="AI1543" s="20">
        <v>111.37599999999999</v>
      </c>
      <c r="AJ1543" s="20">
        <v>18</v>
      </c>
      <c r="AK1543" s="20">
        <v>220.39500000000001</v>
      </c>
      <c r="AL1543" s="20">
        <v>9</v>
      </c>
      <c r="AM1543" s="20">
        <v>0</v>
      </c>
      <c r="AN1543" s="20">
        <v>0</v>
      </c>
      <c r="AO1543" s="30">
        <v>214.53142287499998</v>
      </c>
      <c r="AP1543" s="30">
        <v>331.77100000000002</v>
      </c>
      <c r="AQ1543" s="30">
        <v>27</v>
      </c>
      <c r="AR1543" s="20">
        <v>535.32337862499992</v>
      </c>
      <c r="AS1543" s="20">
        <v>827.87299999999982</v>
      </c>
      <c r="AT1543" s="20">
        <v>132</v>
      </c>
      <c r="AU1543">
        <v>12</v>
      </c>
      <c r="AV1543" t="s">
        <v>1510</v>
      </c>
    </row>
    <row r="1544" spans="1:48" hidden="1" x14ac:dyDescent="0.25">
      <c r="A1544" t="s">
        <v>411</v>
      </c>
      <c r="B1544" t="s">
        <v>42</v>
      </c>
      <c r="C1544" s="19" t="s">
        <v>42</v>
      </c>
      <c r="D1544" t="s">
        <v>412</v>
      </c>
      <c r="E1544" s="21" t="s">
        <v>413</v>
      </c>
      <c r="F1544" s="19">
        <v>2009</v>
      </c>
      <c r="G1544" s="19" t="s">
        <v>380</v>
      </c>
      <c r="H1544" s="19">
        <v>219</v>
      </c>
      <c r="I1544" s="19">
        <v>331160</v>
      </c>
      <c r="J1544" s="20" t="s">
        <v>30</v>
      </c>
      <c r="K1544" s="19" t="s">
        <v>374</v>
      </c>
      <c r="L1544" s="20" t="b">
        <v>1</v>
      </c>
      <c r="M1544" s="20" t="s">
        <v>1116</v>
      </c>
      <c r="N1544" s="19">
        <v>2</v>
      </c>
      <c r="O1544" s="19" t="s">
        <v>375</v>
      </c>
      <c r="P1544" s="20">
        <v>62.921111099999997</v>
      </c>
      <c r="Q1544" s="20">
        <v>-143.7691667</v>
      </c>
      <c r="R1544" s="19"/>
      <c r="S1544" s="19" t="s">
        <v>21</v>
      </c>
      <c r="T1544" s="39">
        <v>0.52159166666666679</v>
      </c>
      <c r="U1544" s="39">
        <v>0.18884999999999999</v>
      </c>
      <c r="V1544" s="20">
        <v>58.24979255833334</v>
      </c>
      <c r="W1544" s="20">
        <v>111.67699999999999</v>
      </c>
      <c r="X1544" s="20">
        <v>39</v>
      </c>
      <c r="Y1544" s="20">
        <v>35.384778666666676</v>
      </c>
      <c r="Z1544" s="20">
        <v>67.84</v>
      </c>
      <c r="AA1544" s="20">
        <v>12</v>
      </c>
      <c r="AB1544" s="20"/>
      <c r="AC1544" s="20"/>
      <c r="AD1544" s="20"/>
      <c r="AE1544" s="20"/>
      <c r="AF1544" s="20"/>
      <c r="AG1544" s="20"/>
      <c r="AH1544" s="20"/>
      <c r="AI1544" s="20">
        <v>34.381</v>
      </c>
      <c r="AJ1544" s="20">
        <v>5</v>
      </c>
      <c r="AK1544" s="20">
        <v>75.480999999999995</v>
      </c>
      <c r="AL1544" s="20">
        <v>3</v>
      </c>
      <c r="AM1544" s="20">
        <v>0</v>
      </c>
      <c r="AN1544" s="20">
        <v>0</v>
      </c>
      <c r="AO1544" s="30">
        <v>57.30310368333334</v>
      </c>
      <c r="AP1544" s="30">
        <v>109.86199999999999</v>
      </c>
      <c r="AQ1544" s="30">
        <v>8</v>
      </c>
      <c r="AR1544" s="20">
        <v>150.93767490833335</v>
      </c>
      <c r="AS1544" s="20">
        <v>289.37900000000002</v>
      </c>
      <c r="AT1544" s="20">
        <v>59</v>
      </c>
      <c r="AU1544">
        <v>12</v>
      </c>
      <c r="AV1544" t="s">
        <v>1510</v>
      </c>
    </row>
    <row r="1545" spans="1:48" hidden="1" x14ac:dyDescent="0.25">
      <c r="A1545" t="s">
        <v>639</v>
      </c>
      <c r="B1545" t="s">
        <v>76</v>
      </c>
      <c r="C1545" s="19" t="s">
        <v>76</v>
      </c>
      <c r="D1545" t="s">
        <v>640</v>
      </c>
      <c r="E1545" s="21" t="s">
        <v>641</v>
      </c>
      <c r="F1545" s="19">
        <v>2009</v>
      </c>
      <c r="G1545" s="19" t="s">
        <v>563</v>
      </c>
      <c r="H1545" s="19">
        <v>221</v>
      </c>
      <c r="I1545" s="19">
        <v>331460</v>
      </c>
      <c r="J1545" s="20" t="s">
        <v>50</v>
      </c>
      <c r="K1545" s="19" t="s">
        <v>458</v>
      </c>
      <c r="L1545" s="20" t="b">
        <v>1</v>
      </c>
      <c r="M1545" s="20" t="s">
        <v>1119</v>
      </c>
      <c r="N1545" s="19">
        <v>169</v>
      </c>
      <c r="O1545" s="19" t="s">
        <v>375</v>
      </c>
      <c r="P1545" s="20">
        <v>65.150411000000005</v>
      </c>
      <c r="Q1545" s="20">
        <v>-149.34970799999999</v>
      </c>
      <c r="R1545" s="19"/>
      <c r="S1545" s="19" t="s">
        <v>21</v>
      </c>
      <c r="T1545" s="39">
        <v>0.58397500000000002</v>
      </c>
      <c r="U1545" s="39">
        <v>0.19505833333333336</v>
      </c>
      <c r="V1545" s="20">
        <v>182.85658789999999</v>
      </c>
      <c r="W1545" s="20">
        <v>313.12399999999997</v>
      </c>
      <c r="X1545" s="20">
        <v>83</v>
      </c>
      <c r="Y1545" s="20">
        <v>28.324539425000001</v>
      </c>
      <c r="Z1545" s="20">
        <v>48.503</v>
      </c>
      <c r="AA1545" s="20">
        <v>11</v>
      </c>
      <c r="AB1545" s="20"/>
      <c r="AC1545" s="20"/>
      <c r="AD1545" s="20"/>
      <c r="AE1545" s="20"/>
      <c r="AF1545" s="20"/>
      <c r="AG1545" s="20"/>
      <c r="AH1545" s="20"/>
      <c r="AI1545" s="20">
        <v>147.24800000000002</v>
      </c>
      <c r="AJ1545" s="20">
        <v>7</v>
      </c>
      <c r="AK1545" s="20">
        <v>98.204999999999998</v>
      </c>
      <c r="AL1545" s="20">
        <v>6</v>
      </c>
      <c r="AM1545" s="20">
        <v>0</v>
      </c>
      <c r="AN1545" s="20">
        <v>0</v>
      </c>
      <c r="AO1545" s="30">
        <v>143.33841567500002</v>
      </c>
      <c r="AP1545" s="30">
        <v>245.45300000000003</v>
      </c>
      <c r="AQ1545" s="30">
        <v>13</v>
      </c>
      <c r="AR1545" s="20">
        <v>354.519543</v>
      </c>
      <c r="AS1545" s="20">
        <v>607.08000000000004</v>
      </c>
      <c r="AT1545" s="20">
        <v>103</v>
      </c>
      <c r="AU1545">
        <v>12</v>
      </c>
      <c r="AV1545" t="s">
        <v>1510</v>
      </c>
    </row>
    <row r="1546" spans="1:48" hidden="1" x14ac:dyDescent="0.25">
      <c r="A1546" t="s">
        <v>642</v>
      </c>
      <c r="B1546" t="s">
        <v>77</v>
      </c>
      <c r="C1546" s="19" t="s">
        <v>77</v>
      </c>
      <c r="D1546" s="19" t="s">
        <v>643</v>
      </c>
      <c r="E1546" s="21" t="s">
        <v>644</v>
      </c>
      <c r="F1546" s="19">
        <v>2009</v>
      </c>
      <c r="G1546" s="19" t="s">
        <v>563</v>
      </c>
      <c r="H1546" s="19">
        <v>221</v>
      </c>
      <c r="I1546" s="19">
        <v>331470</v>
      </c>
      <c r="J1546" s="20" t="s">
        <v>50</v>
      </c>
      <c r="K1546" s="19" t="s">
        <v>458</v>
      </c>
      <c r="L1546" s="20" t="b">
        <v>1</v>
      </c>
      <c r="M1546" s="20" t="s">
        <v>1119</v>
      </c>
      <c r="N1546" s="19">
        <v>169</v>
      </c>
      <c r="O1546" s="19" t="s">
        <v>375</v>
      </c>
      <c r="P1546" s="20">
        <v>62.085555599999999</v>
      </c>
      <c r="Q1546" s="20">
        <v>-163.72944440000001</v>
      </c>
      <c r="R1546" s="19"/>
      <c r="S1546" s="19" t="s">
        <v>21</v>
      </c>
      <c r="T1546" s="39">
        <v>0.59467499999999995</v>
      </c>
      <c r="U1546" s="39">
        <v>0.18944166666666665</v>
      </c>
      <c r="V1546" s="20">
        <v>600.31787107499997</v>
      </c>
      <c r="W1546" s="20">
        <v>1009.489</v>
      </c>
      <c r="X1546" s="20">
        <v>200</v>
      </c>
      <c r="Y1546" s="20">
        <v>248.718656025</v>
      </c>
      <c r="Z1546" s="20">
        <v>418.24300000000005</v>
      </c>
      <c r="AA1546" s="20">
        <v>15</v>
      </c>
      <c r="AB1546" s="20"/>
      <c r="AC1546" s="20"/>
      <c r="AD1546" s="20"/>
      <c r="AE1546" s="20"/>
      <c r="AF1546" s="20"/>
      <c r="AG1546" s="20"/>
      <c r="AH1546" s="20"/>
      <c r="AI1546" s="20">
        <v>348.24200000000002</v>
      </c>
      <c r="AJ1546" s="20">
        <v>23</v>
      </c>
      <c r="AK1546" s="20">
        <v>831.36599999999999</v>
      </c>
      <c r="AL1546" s="20">
        <v>9</v>
      </c>
      <c r="AM1546" s="20">
        <v>0</v>
      </c>
      <c r="AN1546" s="20">
        <v>0</v>
      </c>
      <c r="AO1546" s="30">
        <v>701.48338739999997</v>
      </c>
      <c r="AP1546" s="30">
        <v>1179.6079999999999</v>
      </c>
      <c r="AQ1546" s="30">
        <v>32</v>
      </c>
      <c r="AR1546" s="20">
        <v>1550.5199144999999</v>
      </c>
      <c r="AS1546" s="20">
        <v>2607.34</v>
      </c>
      <c r="AT1546" s="20">
        <v>240</v>
      </c>
      <c r="AU1546">
        <v>12</v>
      </c>
      <c r="AV1546" t="s">
        <v>1510</v>
      </c>
    </row>
    <row r="1547" spans="1:48" hidden="1" x14ac:dyDescent="0.25">
      <c r="A1547" t="s">
        <v>475</v>
      </c>
      <c r="B1547" t="s">
        <v>1170</v>
      </c>
      <c r="C1547" t="s">
        <v>218</v>
      </c>
      <c r="D1547" t="s">
        <v>477</v>
      </c>
      <c r="E1547" s="31" t="s">
        <v>478</v>
      </c>
      <c r="F1547">
        <v>2009</v>
      </c>
      <c r="G1547" t="s">
        <v>476</v>
      </c>
      <c r="H1547">
        <v>13201</v>
      </c>
      <c r="I1547">
        <v>332280</v>
      </c>
      <c r="J1547" t="s">
        <v>217</v>
      </c>
      <c r="K1547" s="26" t="s">
        <v>458</v>
      </c>
      <c r="L1547" t="b">
        <v>1</v>
      </c>
      <c r="M1547" s="20" t="s">
        <v>1119</v>
      </c>
      <c r="N1547" s="26">
        <v>22</v>
      </c>
      <c r="O1547" t="s">
        <v>375</v>
      </c>
      <c r="P1547">
        <v>58.728333300000003</v>
      </c>
      <c r="Q1547">
        <v>-157.01388890000001</v>
      </c>
      <c r="S1547" t="s">
        <v>21</v>
      </c>
      <c r="T1547" s="40">
        <v>0.45127500000000004</v>
      </c>
      <c r="U1547" s="40">
        <v>0.17391666666666669</v>
      </c>
      <c r="V1547">
        <v>1709.8304322000001</v>
      </c>
      <c r="W1547">
        <v>3788.8879999999999</v>
      </c>
      <c r="X1547">
        <v>856</v>
      </c>
      <c r="Y1547">
        <v>4696.2632351249995</v>
      </c>
      <c r="Z1547">
        <v>10406.654999999999</v>
      </c>
      <c r="AA1547">
        <v>343</v>
      </c>
      <c r="AI1547">
        <v>1192.329</v>
      </c>
      <c r="AJ1547">
        <v>38</v>
      </c>
      <c r="AK1547">
        <v>4570.6530000000012</v>
      </c>
      <c r="AL1547">
        <v>139</v>
      </c>
      <c r="AM1547">
        <v>0</v>
      </c>
      <c r="AN1547">
        <v>0</v>
      </c>
      <c r="AO1547" s="30">
        <v>2600.6897020500005</v>
      </c>
      <c r="AP1547" s="30">
        <v>5762.9820000000009</v>
      </c>
      <c r="AQ1547" s="30">
        <v>177</v>
      </c>
      <c r="AR1547">
        <v>9006.7833693749999</v>
      </c>
      <c r="AS1547" s="20">
        <v>19958.525000000001</v>
      </c>
      <c r="AT1547">
        <v>1376</v>
      </c>
      <c r="AU1547">
        <v>12</v>
      </c>
      <c r="AV1547" t="s">
        <v>1510</v>
      </c>
    </row>
    <row r="1548" spans="1:48" hidden="1" x14ac:dyDescent="0.25">
      <c r="A1548" t="s">
        <v>821</v>
      </c>
      <c r="B1548" t="s">
        <v>220</v>
      </c>
      <c r="C1548" s="19" t="s">
        <v>220</v>
      </c>
      <c r="D1548" t="s">
        <v>490</v>
      </c>
      <c r="E1548" s="21" t="s">
        <v>491</v>
      </c>
      <c r="F1548" s="19">
        <v>2009</v>
      </c>
      <c r="G1548" s="19" t="s">
        <v>822</v>
      </c>
      <c r="H1548" s="19">
        <v>13211</v>
      </c>
      <c r="I1548" s="19">
        <v>332290</v>
      </c>
      <c r="J1548" t="s">
        <v>219</v>
      </c>
      <c r="K1548" s="19" t="s">
        <v>458</v>
      </c>
      <c r="L1548" s="20" t="b">
        <v>1</v>
      </c>
      <c r="M1548" s="20" t="s">
        <v>1116</v>
      </c>
      <c r="N1548" s="19">
        <v>319</v>
      </c>
      <c r="O1548" s="19" t="s">
        <v>375</v>
      </c>
      <c r="P1548" s="20">
        <v>60.696666700000002</v>
      </c>
      <c r="Q1548" s="20">
        <v>-161.9519444</v>
      </c>
      <c r="R1548" s="19"/>
      <c r="S1548" s="19" t="s">
        <v>21</v>
      </c>
      <c r="T1548" s="39">
        <v>0.96054166666666674</v>
      </c>
      <c r="U1548" s="39">
        <v>0.28779166666666667</v>
      </c>
      <c r="V1548" s="20">
        <v>350.56120774999994</v>
      </c>
      <c r="W1548" s="20">
        <v>364.96199999999993</v>
      </c>
      <c r="X1548" s="20">
        <v>101</v>
      </c>
      <c r="Y1548" s="20">
        <v>95.272285750000009</v>
      </c>
      <c r="Z1548" s="20">
        <v>99.186000000000007</v>
      </c>
      <c r="AA1548" s="20">
        <v>19</v>
      </c>
      <c r="AB1548" s="20"/>
      <c r="AC1548" s="20"/>
      <c r="AD1548" s="20"/>
      <c r="AE1548" s="20"/>
      <c r="AF1548" s="20"/>
      <c r="AG1548" s="20"/>
      <c r="AH1548" s="20"/>
      <c r="AI1548" s="20">
        <v>31.305</v>
      </c>
      <c r="AJ1548" s="20">
        <v>4</v>
      </c>
      <c r="AK1548" s="20">
        <v>30.880000000000003</v>
      </c>
      <c r="AL1548" s="20">
        <v>9</v>
      </c>
      <c r="AM1548" s="20">
        <v>6.2160000000000011</v>
      </c>
      <c r="AN1548" s="20">
        <v>2</v>
      </c>
      <c r="AO1548" s="30">
        <v>59.73128354166667</v>
      </c>
      <c r="AP1548" s="30">
        <v>62.185000000000002</v>
      </c>
      <c r="AQ1548" s="30">
        <v>13</v>
      </c>
      <c r="AR1548" s="20">
        <v>505.56477704166662</v>
      </c>
      <c r="AS1548" s="20">
        <v>532.54899999999998</v>
      </c>
      <c r="AT1548" s="20">
        <v>134</v>
      </c>
      <c r="AU1548">
        <v>12</v>
      </c>
      <c r="AV1548" t="s">
        <v>1510</v>
      </c>
    </row>
    <row r="1549" spans="1:48" hidden="1" x14ac:dyDescent="0.25">
      <c r="A1549" t="s">
        <v>1003</v>
      </c>
      <c r="B1549" t="s">
        <v>222</v>
      </c>
      <c r="C1549" t="s">
        <v>222</v>
      </c>
      <c r="D1549" t="s">
        <v>1005</v>
      </c>
      <c r="E1549" s="31" t="s">
        <v>1006</v>
      </c>
      <c r="F1549">
        <v>2009</v>
      </c>
      <c r="G1549" t="s">
        <v>1004</v>
      </c>
      <c r="H1549" t="s">
        <v>582</v>
      </c>
      <c r="I1549">
        <v>332300</v>
      </c>
      <c r="J1549" t="s">
        <v>221</v>
      </c>
      <c r="K1549" s="26" t="s">
        <v>458</v>
      </c>
      <c r="L1549" t="b">
        <v>1</v>
      </c>
      <c r="M1549" s="20" t="s">
        <v>1118</v>
      </c>
      <c r="N1549" s="26">
        <v>625</v>
      </c>
      <c r="O1549" t="s">
        <v>375</v>
      </c>
      <c r="P1549">
        <v>60.708055600000002</v>
      </c>
      <c r="Q1549">
        <v>-161.76611109999999</v>
      </c>
      <c r="S1549" t="s">
        <v>21</v>
      </c>
      <c r="T1549" s="40">
        <v>0.59999999999999987</v>
      </c>
      <c r="U1549" s="40">
        <v>0.17955833333333335</v>
      </c>
      <c r="V1549">
        <v>275.39099999999996</v>
      </c>
      <c r="W1549">
        <v>458.98500000000007</v>
      </c>
      <c r="X1549">
        <v>107</v>
      </c>
      <c r="Y1549">
        <v>133.76339999999999</v>
      </c>
      <c r="Z1549">
        <v>222.93900000000002</v>
      </c>
      <c r="AA1549">
        <v>13</v>
      </c>
      <c r="AI1549">
        <v>57.501999999999995</v>
      </c>
      <c r="AJ1549">
        <v>10</v>
      </c>
      <c r="AK1549">
        <v>13.079999999999998</v>
      </c>
      <c r="AL1549">
        <v>4</v>
      </c>
      <c r="AM1549">
        <v>51.809000000000012</v>
      </c>
      <c r="AN1549">
        <v>11</v>
      </c>
      <c r="AO1549" s="30">
        <v>42.349199999999989</v>
      </c>
      <c r="AP1549" s="30">
        <v>70.581999999999994</v>
      </c>
      <c r="AQ1549" s="30">
        <v>14</v>
      </c>
      <c r="AR1549">
        <v>451.50359999999995</v>
      </c>
      <c r="AS1549" s="20">
        <v>804.31499999999994</v>
      </c>
      <c r="AT1549">
        <v>136</v>
      </c>
      <c r="AU1549">
        <v>12</v>
      </c>
      <c r="AV1549" t="s">
        <v>1510</v>
      </c>
    </row>
    <row r="1550" spans="1:48" hidden="1" x14ac:dyDescent="0.25">
      <c r="A1550" t="s">
        <v>414</v>
      </c>
      <c r="B1550" t="s">
        <v>43</v>
      </c>
      <c r="C1550" s="19" t="s">
        <v>43</v>
      </c>
      <c r="D1550" t="s">
        <v>415</v>
      </c>
      <c r="E1550" s="21" t="s">
        <v>416</v>
      </c>
      <c r="F1550" s="19">
        <v>2009</v>
      </c>
      <c r="G1550" s="19" t="s">
        <v>380</v>
      </c>
      <c r="H1550" s="19">
        <v>219</v>
      </c>
      <c r="I1550" s="19">
        <v>331170</v>
      </c>
      <c r="J1550" s="20" t="s">
        <v>30</v>
      </c>
      <c r="K1550" s="19" t="s">
        <v>374</v>
      </c>
      <c r="L1550" s="20" t="b">
        <v>1</v>
      </c>
      <c r="M1550" s="20" t="s">
        <v>1116</v>
      </c>
      <c r="N1550" s="19">
        <v>2</v>
      </c>
      <c r="O1550" s="19" t="s">
        <v>375</v>
      </c>
      <c r="P1550" s="20">
        <v>55.873611099999998</v>
      </c>
      <c r="Q1550" s="20">
        <v>-133.18472220000001</v>
      </c>
      <c r="R1550" s="19"/>
      <c r="S1550" s="19" t="s">
        <v>21</v>
      </c>
      <c r="T1550" s="39">
        <v>0.44310833333333327</v>
      </c>
      <c r="U1550" s="39">
        <v>0.17842499999999997</v>
      </c>
      <c r="V1550" s="20">
        <v>128.43760906666668</v>
      </c>
      <c r="W1550" s="20">
        <v>289.85600000000005</v>
      </c>
      <c r="X1550" s="20">
        <v>62</v>
      </c>
      <c r="Y1550" s="20">
        <v>25.141966833333331</v>
      </c>
      <c r="Z1550" s="20">
        <v>56.74</v>
      </c>
      <c r="AA1550" s="20">
        <v>8</v>
      </c>
      <c r="AB1550" s="20"/>
      <c r="AC1550" s="20"/>
      <c r="AD1550" s="20"/>
      <c r="AE1550" s="20"/>
      <c r="AF1550" s="20"/>
      <c r="AG1550" s="20"/>
      <c r="AH1550" s="20"/>
      <c r="AI1550" s="20">
        <v>0</v>
      </c>
      <c r="AJ1550" s="20">
        <v>0</v>
      </c>
      <c r="AK1550" s="20">
        <v>66.359999999999985</v>
      </c>
      <c r="AL1550" s="20">
        <v>1</v>
      </c>
      <c r="AM1550" s="20">
        <v>0</v>
      </c>
      <c r="AN1550" s="20">
        <v>0</v>
      </c>
      <c r="AO1550" s="30">
        <v>29.404668999999988</v>
      </c>
      <c r="AP1550" s="30">
        <v>66.359999999999985</v>
      </c>
      <c r="AQ1550" s="30">
        <v>1</v>
      </c>
      <c r="AR1550" s="20">
        <v>182.98424489999999</v>
      </c>
      <c r="AS1550" s="20">
        <v>412.95600000000002</v>
      </c>
      <c r="AT1550" s="20">
        <v>70</v>
      </c>
      <c r="AU1550">
        <v>12</v>
      </c>
      <c r="AV1550" t="s">
        <v>1510</v>
      </c>
    </row>
    <row r="1551" spans="1:48" hidden="1" x14ac:dyDescent="0.25">
      <c r="A1551" t="s">
        <v>847</v>
      </c>
      <c r="B1551" t="s">
        <v>228</v>
      </c>
      <c r="C1551" t="s">
        <v>228</v>
      </c>
      <c r="D1551" t="s">
        <v>849</v>
      </c>
      <c r="E1551" s="31" t="s">
        <v>850</v>
      </c>
      <c r="F1551">
        <v>2009</v>
      </c>
      <c r="G1551" t="s">
        <v>848</v>
      </c>
      <c r="H1551">
        <v>13477</v>
      </c>
      <c r="I1551">
        <v>332320</v>
      </c>
      <c r="J1551" t="s">
        <v>227</v>
      </c>
      <c r="K1551" s="26" t="s">
        <v>458</v>
      </c>
      <c r="L1551" t="b">
        <v>1</v>
      </c>
      <c r="M1551" s="20" t="s">
        <v>1119</v>
      </c>
      <c r="N1551" s="26">
        <v>340</v>
      </c>
      <c r="O1551" t="s">
        <v>375</v>
      </c>
      <c r="P1551">
        <v>56.000615199999999</v>
      </c>
      <c r="Q1551">
        <v>-161.206974</v>
      </c>
      <c r="S1551" t="s">
        <v>21</v>
      </c>
      <c r="T1551" s="40">
        <v>0.64833333333333343</v>
      </c>
      <c r="U1551" s="40">
        <v>0.26308333333333339</v>
      </c>
      <c r="V1551">
        <v>111.33374500000001</v>
      </c>
      <c r="W1551">
        <v>171.72299999999998</v>
      </c>
      <c r="X1551">
        <v>47</v>
      </c>
      <c r="Y1551">
        <v>97.177386666666706</v>
      </c>
      <c r="Z1551">
        <v>149.88800000000003</v>
      </c>
      <c r="AA1551">
        <v>11</v>
      </c>
      <c r="AI1551">
        <v>30.045000000000002</v>
      </c>
      <c r="AJ1551">
        <v>10</v>
      </c>
      <c r="AK1551">
        <v>21.463999999999999</v>
      </c>
      <c r="AL1551">
        <v>2</v>
      </c>
      <c r="AM1551">
        <v>0</v>
      </c>
      <c r="AN1551">
        <v>0</v>
      </c>
      <c r="AO1551" s="30">
        <v>33.395001666666673</v>
      </c>
      <c r="AP1551" s="30">
        <v>51.509</v>
      </c>
      <c r="AQ1551" s="30">
        <v>12</v>
      </c>
      <c r="AR1551">
        <v>241.9061333333334</v>
      </c>
      <c r="AS1551" s="20">
        <v>373.12000000000006</v>
      </c>
      <c r="AT1551">
        <v>70</v>
      </c>
      <c r="AU1551">
        <v>12</v>
      </c>
      <c r="AV1551" t="s">
        <v>1510</v>
      </c>
    </row>
    <row r="1552" spans="1:48" hidden="1" x14ac:dyDescent="0.25">
      <c r="A1552" t="s">
        <v>645</v>
      </c>
      <c r="B1552" t="s">
        <v>78</v>
      </c>
      <c r="C1552" t="s">
        <v>78</v>
      </c>
      <c r="D1552" t="s">
        <v>646</v>
      </c>
      <c r="E1552" s="31" t="s">
        <v>647</v>
      </c>
      <c r="F1552">
        <v>2009</v>
      </c>
      <c r="G1552" t="s">
        <v>563</v>
      </c>
      <c r="H1552">
        <v>221</v>
      </c>
      <c r="I1552">
        <v>331480</v>
      </c>
      <c r="J1552" t="s">
        <v>50</v>
      </c>
      <c r="K1552" s="26" t="s">
        <v>458</v>
      </c>
      <c r="L1552" t="b">
        <v>1</v>
      </c>
      <c r="M1552" s="20" t="s">
        <v>1119</v>
      </c>
      <c r="N1552" s="26">
        <v>169</v>
      </c>
      <c r="O1552" t="s">
        <v>375</v>
      </c>
      <c r="P1552">
        <v>59.4527778</v>
      </c>
      <c r="Q1552">
        <v>-157.31194439999999</v>
      </c>
      <c r="S1552" t="s">
        <v>21</v>
      </c>
      <c r="T1552" s="40">
        <v>0.62240000000000006</v>
      </c>
      <c r="U1552" s="40">
        <v>0.18969999999999998</v>
      </c>
      <c r="V1552">
        <v>393.29642720000004</v>
      </c>
      <c r="W1552">
        <v>631.90300000000002</v>
      </c>
      <c r="X1552">
        <v>126</v>
      </c>
      <c r="Y1552">
        <v>200.39599520000002</v>
      </c>
      <c r="Z1552">
        <v>321.97300000000001</v>
      </c>
      <c r="AA1552">
        <v>23</v>
      </c>
      <c r="AI1552">
        <v>128.65400000000002</v>
      </c>
      <c r="AJ1552">
        <v>10</v>
      </c>
      <c r="AK1552">
        <v>429.87699999999995</v>
      </c>
      <c r="AL1552">
        <v>7</v>
      </c>
      <c r="AM1552">
        <v>0</v>
      </c>
      <c r="AN1552">
        <v>0</v>
      </c>
      <c r="AO1552" s="30">
        <v>347.62969440000001</v>
      </c>
      <c r="AP1552" s="30">
        <v>558.53099999999995</v>
      </c>
      <c r="AQ1552" s="30">
        <v>17</v>
      </c>
      <c r="AR1552">
        <v>941.32211680000012</v>
      </c>
      <c r="AS1552" s="20">
        <v>1512.4070000000002</v>
      </c>
      <c r="AT1552">
        <v>164</v>
      </c>
      <c r="AU1552">
        <v>12</v>
      </c>
      <c r="AV1552" t="s">
        <v>1510</v>
      </c>
    </row>
    <row r="1553" spans="1:48" hidden="1" x14ac:dyDescent="0.25">
      <c r="A1553" t="s">
        <v>917</v>
      </c>
      <c r="B1553" t="s">
        <v>301</v>
      </c>
      <c r="C1553" t="s">
        <v>301</v>
      </c>
      <c r="D1553" t="s">
        <v>919</v>
      </c>
      <c r="E1553" s="31" t="s">
        <v>920</v>
      </c>
      <c r="F1553">
        <v>2009</v>
      </c>
      <c r="G1553" t="s">
        <v>918</v>
      </c>
      <c r="H1553" t="s">
        <v>582</v>
      </c>
      <c r="I1553">
        <v>332870</v>
      </c>
      <c r="J1553" t="s">
        <v>300</v>
      </c>
      <c r="K1553" s="26" t="s">
        <v>458</v>
      </c>
      <c r="L1553" t="b">
        <v>1</v>
      </c>
      <c r="M1553" s="20" t="s">
        <v>1116</v>
      </c>
      <c r="N1553" s="26">
        <v>375</v>
      </c>
      <c r="O1553" t="s">
        <v>375</v>
      </c>
      <c r="P1553">
        <v>60.942777800000002</v>
      </c>
      <c r="Q1553">
        <v>-164.62944440000001</v>
      </c>
      <c r="S1553" t="s">
        <v>21</v>
      </c>
      <c r="T1553" s="40">
        <v>0.79999999999999993</v>
      </c>
      <c r="U1553" s="40">
        <v>0.39789999999999998</v>
      </c>
      <c r="V1553">
        <v>198.30879999999999</v>
      </c>
      <c r="W1553">
        <v>247.886</v>
      </c>
      <c r="X1553">
        <v>67</v>
      </c>
      <c r="Y1553">
        <v>79.798400000000015</v>
      </c>
      <c r="Z1553">
        <v>99.748000000000019</v>
      </c>
      <c r="AA1553">
        <v>16</v>
      </c>
      <c r="AI1553">
        <v>30.803000000000001</v>
      </c>
      <c r="AJ1553">
        <v>3</v>
      </c>
      <c r="AK1553">
        <v>7.3809999999999993</v>
      </c>
      <c r="AL1553">
        <v>3</v>
      </c>
      <c r="AM1553">
        <v>6.5410000000000004</v>
      </c>
      <c r="AN1553">
        <v>4</v>
      </c>
      <c r="AO1553" s="30">
        <v>30.547199999999997</v>
      </c>
      <c r="AP1553" s="30">
        <v>38.183999999999997</v>
      </c>
      <c r="AQ1553" s="30">
        <v>6</v>
      </c>
      <c r="AR1553">
        <v>308.65440000000001</v>
      </c>
      <c r="AS1553" s="20">
        <v>392.35899999999992</v>
      </c>
      <c r="AT1553">
        <v>93</v>
      </c>
      <c r="AU1553">
        <v>12</v>
      </c>
      <c r="AV1553" t="s">
        <v>1510</v>
      </c>
    </row>
    <row r="1554" spans="1:48" hidden="1" x14ac:dyDescent="0.25">
      <c r="A1554" t="s">
        <v>650</v>
      </c>
      <c r="B1554" t="s">
        <v>79</v>
      </c>
      <c r="C1554" t="s">
        <v>79</v>
      </c>
      <c r="D1554" t="s">
        <v>712</v>
      </c>
      <c r="E1554" s="31" t="s">
        <v>713</v>
      </c>
      <c r="F1554">
        <v>2009</v>
      </c>
      <c r="G1554" t="s">
        <v>563</v>
      </c>
      <c r="H1554">
        <v>221</v>
      </c>
      <c r="I1554">
        <v>331490</v>
      </c>
      <c r="J1554" t="s">
        <v>50</v>
      </c>
      <c r="K1554" s="26" t="s">
        <v>458</v>
      </c>
      <c r="L1554" t="b">
        <v>1</v>
      </c>
      <c r="M1554" s="20" t="s">
        <v>1119</v>
      </c>
      <c r="N1554" s="26">
        <v>169</v>
      </c>
      <c r="O1554" t="s">
        <v>375</v>
      </c>
      <c r="P1554">
        <v>60.479444399999998</v>
      </c>
      <c r="Q1554">
        <v>-164.72388889999999</v>
      </c>
      <c r="S1554" t="s">
        <v>21</v>
      </c>
      <c r="T1554" s="40">
        <v>0.53870000000000007</v>
      </c>
      <c r="U1554" s="40">
        <v>0.18071666666666664</v>
      </c>
      <c r="V1554">
        <v>154.98776090000001</v>
      </c>
      <c r="W1554">
        <v>287.70699999999999</v>
      </c>
      <c r="X1554">
        <v>57</v>
      </c>
      <c r="Y1554">
        <v>61.7624937</v>
      </c>
      <c r="Z1554">
        <v>114.65099999999998</v>
      </c>
      <c r="AA1554">
        <v>13</v>
      </c>
      <c r="AI1554">
        <v>73.557000000000002</v>
      </c>
      <c r="AJ1554">
        <v>11</v>
      </c>
      <c r="AK1554">
        <v>106.80099999999999</v>
      </c>
      <c r="AL1554">
        <v>6</v>
      </c>
      <c r="AM1554">
        <v>0</v>
      </c>
      <c r="AN1554">
        <v>0</v>
      </c>
      <c r="AO1554" s="30">
        <v>97.158854600000012</v>
      </c>
      <c r="AP1554" s="30">
        <v>180.358</v>
      </c>
      <c r="AQ1554" s="30">
        <v>17</v>
      </c>
      <c r="AR1554">
        <v>313.90910919999999</v>
      </c>
      <c r="AS1554" s="20">
        <v>582.71600000000001</v>
      </c>
      <c r="AT1554">
        <v>83</v>
      </c>
      <c r="AU1554">
        <v>12</v>
      </c>
      <c r="AV1554" t="s">
        <v>1510</v>
      </c>
    </row>
    <row r="1555" spans="1:48" hidden="1" x14ac:dyDescent="0.25">
      <c r="A1555" t="s">
        <v>958</v>
      </c>
      <c r="B1555" t="s">
        <v>232</v>
      </c>
      <c r="C1555" t="s">
        <v>232</v>
      </c>
      <c r="D1555" t="s">
        <v>960</v>
      </c>
      <c r="E1555" s="31" t="s">
        <v>961</v>
      </c>
      <c r="F1555">
        <v>2009</v>
      </c>
      <c r="G1555" t="s">
        <v>959</v>
      </c>
      <c r="H1555" t="s">
        <v>582</v>
      </c>
      <c r="I1555">
        <v>332330</v>
      </c>
      <c r="J1555" t="s">
        <v>231</v>
      </c>
      <c r="K1555" s="26" t="s">
        <v>458</v>
      </c>
      <c r="L1555" t="b">
        <v>1</v>
      </c>
      <c r="M1555" s="20" t="s">
        <v>1118</v>
      </c>
      <c r="N1555" s="26">
        <v>416</v>
      </c>
      <c r="O1555" t="s">
        <v>375</v>
      </c>
      <c r="P1555">
        <v>63.013333299999999</v>
      </c>
      <c r="Q1555">
        <v>-154.375</v>
      </c>
      <c r="S1555" t="s">
        <v>21</v>
      </c>
      <c r="T1555" s="40">
        <v>0.80232500000000018</v>
      </c>
      <c r="U1555" s="40">
        <v>0.41205833333333336</v>
      </c>
      <c r="V1555">
        <v>114.50782400000003</v>
      </c>
      <c r="W1555">
        <v>142.72</v>
      </c>
      <c r="X1555">
        <v>36</v>
      </c>
      <c r="Y1555">
        <v>59.639224225000014</v>
      </c>
      <c r="Z1555">
        <v>74.332999999999998</v>
      </c>
      <c r="AA1555">
        <v>6</v>
      </c>
      <c r="AI1555">
        <v>46.578000000000003</v>
      </c>
      <c r="AJ1555">
        <v>10</v>
      </c>
      <c r="AK1555">
        <v>16.965</v>
      </c>
      <c r="AL1555">
        <v>3</v>
      </c>
      <c r="AM1555">
        <v>0</v>
      </c>
      <c r="AN1555">
        <v>5</v>
      </c>
      <c r="AO1555" s="30">
        <v>50.982137475000016</v>
      </c>
      <c r="AP1555" s="30">
        <v>63.543000000000006</v>
      </c>
      <c r="AQ1555" s="30">
        <v>13</v>
      </c>
      <c r="AR1555">
        <v>225.12918570000005</v>
      </c>
      <c r="AS1555" s="20">
        <v>280.596</v>
      </c>
      <c r="AT1555">
        <v>55</v>
      </c>
      <c r="AU1555">
        <v>12</v>
      </c>
      <c r="AV1555" t="s">
        <v>1510</v>
      </c>
    </row>
    <row r="1556" spans="1:48" hidden="1" x14ac:dyDescent="0.25">
      <c r="A1556" t="s">
        <v>754</v>
      </c>
      <c r="B1556" t="s">
        <v>295</v>
      </c>
      <c r="C1556" t="s">
        <v>295</v>
      </c>
      <c r="D1556" t="s">
        <v>756</v>
      </c>
      <c r="E1556" s="31" t="s">
        <v>757</v>
      </c>
      <c r="F1556">
        <v>2009</v>
      </c>
      <c r="G1556" t="s">
        <v>755</v>
      </c>
      <c r="H1556" t="s">
        <v>582</v>
      </c>
      <c r="I1556">
        <v>332740</v>
      </c>
      <c r="J1556" t="s">
        <v>294</v>
      </c>
      <c r="K1556" s="26" t="s">
        <v>458</v>
      </c>
      <c r="L1556" t="b">
        <v>1</v>
      </c>
      <c r="M1556" s="20" t="s">
        <v>1116</v>
      </c>
      <c r="N1556" s="26">
        <v>242</v>
      </c>
      <c r="O1556" t="s">
        <v>375</v>
      </c>
      <c r="P1556">
        <v>52.938055599999998</v>
      </c>
      <c r="Q1556">
        <v>-168.8677778</v>
      </c>
      <c r="S1556" t="s">
        <v>21</v>
      </c>
      <c r="T1556" s="40">
        <v>0.59999999999999987</v>
      </c>
      <c r="U1556" s="40">
        <v>0.26861666666666661</v>
      </c>
      <c r="V1556">
        <v>36.499199999999988</v>
      </c>
      <c r="W1556">
        <v>60.831999999999994</v>
      </c>
      <c r="X1556">
        <v>15</v>
      </c>
      <c r="Y1556">
        <v>83.839199999999977</v>
      </c>
      <c r="Z1556">
        <v>139.732</v>
      </c>
      <c r="AA1556">
        <v>11</v>
      </c>
      <c r="AI1556">
        <v>29.238999999999997</v>
      </c>
      <c r="AJ1556">
        <v>6</v>
      </c>
      <c r="AK1556">
        <v>0</v>
      </c>
      <c r="AL1556">
        <v>0</v>
      </c>
      <c r="AM1556">
        <v>0</v>
      </c>
      <c r="AN1556">
        <v>0</v>
      </c>
      <c r="AO1556" s="30">
        <v>17.543399999999995</v>
      </c>
      <c r="AP1556" s="30">
        <v>29.238999999999997</v>
      </c>
      <c r="AQ1556" s="30">
        <v>6</v>
      </c>
      <c r="AR1556">
        <v>137.88179999999994</v>
      </c>
      <c r="AS1556" s="20">
        <v>229.80299999999994</v>
      </c>
      <c r="AT1556">
        <v>32</v>
      </c>
      <c r="AU1556">
        <v>12</v>
      </c>
      <c r="AV1556" t="s">
        <v>1510</v>
      </c>
    </row>
    <row r="1557" spans="1:48" hidden="1" x14ac:dyDescent="0.25">
      <c r="A1557" t="s">
        <v>653</v>
      </c>
      <c r="B1557" t="s">
        <v>80</v>
      </c>
      <c r="C1557" s="19" t="s">
        <v>80</v>
      </c>
      <c r="D1557" s="19" t="s">
        <v>654</v>
      </c>
      <c r="E1557" s="21" t="s">
        <v>655</v>
      </c>
      <c r="F1557" s="19">
        <v>2009</v>
      </c>
      <c r="G1557" s="19" t="s">
        <v>563</v>
      </c>
      <c r="H1557" s="19">
        <v>221</v>
      </c>
      <c r="I1557" s="19">
        <v>331500</v>
      </c>
      <c r="J1557" s="20" t="s">
        <v>50</v>
      </c>
      <c r="K1557" s="19" t="s">
        <v>458</v>
      </c>
      <c r="L1557" s="20" t="b">
        <v>1</v>
      </c>
      <c r="M1557" s="20" t="s">
        <v>1119</v>
      </c>
      <c r="N1557" s="19">
        <v>169</v>
      </c>
      <c r="O1557" s="19" t="s">
        <v>375</v>
      </c>
      <c r="P1557" s="20">
        <v>67.571111099999996</v>
      </c>
      <c r="Q1557" s="20">
        <v>-162.9652778</v>
      </c>
      <c r="R1557" s="19"/>
      <c r="S1557" s="19" t="s">
        <v>21</v>
      </c>
      <c r="T1557" s="39">
        <v>0.7808250000000001</v>
      </c>
      <c r="U1557" s="39">
        <v>0.18825</v>
      </c>
      <c r="V1557" s="20">
        <v>587.66060737500015</v>
      </c>
      <c r="W1557" s="20">
        <v>752.61500000000012</v>
      </c>
      <c r="X1557" s="20">
        <v>115</v>
      </c>
      <c r="Y1557" s="20">
        <v>158.65036597500006</v>
      </c>
      <c r="Z1557" s="20">
        <v>203.18300000000005</v>
      </c>
      <c r="AA1557" s="20">
        <v>9</v>
      </c>
      <c r="AB1557" s="20"/>
      <c r="AC1557" s="20"/>
      <c r="AD1557" s="20"/>
      <c r="AE1557" s="20"/>
      <c r="AF1557" s="20"/>
      <c r="AG1557" s="20"/>
      <c r="AH1557" s="20"/>
      <c r="AI1557" s="20">
        <v>246.45099999999999</v>
      </c>
      <c r="AJ1557" s="20">
        <v>12</v>
      </c>
      <c r="AK1557" s="20">
        <v>575.15200000000004</v>
      </c>
      <c r="AL1557" s="20">
        <v>8</v>
      </c>
      <c r="AM1557" s="20">
        <v>0</v>
      </c>
      <c r="AN1557" s="20">
        <v>0</v>
      </c>
      <c r="AO1557" s="30">
        <v>641.52816247500016</v>
      </c>
      <c r="AP1557" s="30">
        <v>821.60300000000007</v>
      </c>
      <c r="AQ1557" s="30">
        <v>20</v>
      </c>
      <c r="AR1557" s="20">
        <v>1387.8391358250003</v>
      </c>
      <c r="AS1557" s="20">
        <v>1777.4010000000003</v>
      </c>
      <c r="AT1557" s="20">
        <v>141</v>
      </c>
      <c r="AU1557">
        <v>12</v>
      </c>
      <c r="AV1557" t="s">
        <v>1510</v>
      </c>
    </row>
    <row r="1558" spans="1:48" hidden="1" x14ac:dyDescent="0.25">
      <c r="A1558" t="s">
        <v>554</v>
      </c>
      <c r="B1558" t="s">
        <v>234</v>
      </c>
      <c r="C1558" t="s">
        <v>234</v>
      </c>
      <c r="D1558" t="s">
        <v>556</v>
      </c>
      <c r="E1558" s="31" t="s">
        <v>557</v>
      </c>
      <c r="F1558">
        <v>2009</v>
      </c>
      <c r="G1558" t="s">
        <v>555</v>
      </c>
      <c r="H1558">
        <v>13642</v>
      </c>
      <c r="I1558">
        <v>332340</v>
      </c>
      <c r="J1558" t="s">
        <v>233</v>
      </c>
      <c r="K1558" s="26" t="s">
        <v>458</v>
      </c>
      <c r="L1558" t="b">
        <v>1</v>
      </c>
      <c r="M1558" s="20" t="s">
        <v>1116</v>
      </c>
      <c r="N1558" s="26">
        <v>150</v>
      </c>
      <c r="O1558" t="s">
        <v>375</v>
      </c>
      <c r="P1558">
        <v>64.501111100000003</v>
      </c>
      <c r="Q1558">
        <v>-165.4063889</v>
      </c>
      <c r="S1558" t="s">
        <v>21</v>
      </c>
      <c r="T1558" s="40">
        <v>0.36810833333333343</v>
      </c>
      <c r="U1558" s="40">
        <v>0.19210833333333335</v>
      </c>
      <c r="V1558">
        <v>3415.7891299333342</v>
      </c>
      <c r="W1558">
        <v>9279.3040000000001</v>
      </c>
      <c r="X1558">
        <v>1709</v>
      </c>
      <c r="Y1558">
        <v>6269.1609979166678</v>
      </c>
      <c r="Z1558">
        <v>17030.75</v>
      </c>
      <c r="AA1558">
        <v>278</v>
      </c>
      <c r="AI1558">
        <v>3549.4269999999997</v>
      </c>
      <c r="AJ1558">
        <v>80</v>
      </c>
      <c r="AK1558">
        <v>3193.7880000000005</v>
      </c>
      <c r="AL1558">
        <v>51</v>
      </c>
      <c r="AM1558">
        <v>0</v>
      </c>
      <c r="AN1558">
        <v>0</v>
      </c>
      <c r="AO1558" s="30">
        <v>2482.2336349583338</v>
      </c>
      <c r="AP1558" s="30">
        <v>6743.2150000000001</v>
      </c>
      <c r="AQ1558" s="30">
        <v>131</v>
      </c>
      <c r="AR1558">
        <v>12167.183762808338</v>
      </c>
      <c r="AS1558" s="20">
        <v>33053.269</v>
      </c>
      <c r="AT1558">
        <v>2115</v>
      </c>
      <c r="AU1558">
        <v>3</v>
      </c>
      <c r="AV1558" t="s">
        <v>1510</v>
      </c>
    </row>
    <row r="1559" spans="1:48" hidden="1" x14ac:dyDescent="0.25">
      <c r="A1559" t="s">
        <v>656</v>
      </c>
      <c r="B1559" t="s">
        <v>81</v>
      </c>
      <c r="C1559" s="19" t="s">
        <v>81</v>
      </c>
      <c r="D1559" s="19" t="s">
        <v>657</v>
      </c>
      <c r="E1559" s="21" t="s">
        <v>658</v>
      </c>
      <c r="F1559" s="19">
        <v>2009</v>
      </c>
      <c r="G1559" s="19" t="s">
        <v>563</v>
      </c>
      <c r="H1559" s="19">
        <v>221</v>
      </c>
      <c r="I1559" s="19">
        <v>331510</v>
      </c>
      <c r="J1559" s="20" t="s">
        <v>50</v>
      </c>
      <c r="K1559" s="19" t="s">
        <v>458</v>
      </c>
      <c r="L1559" s="20" t="b">
        <v>1</v>
      </c>
      <c r="M1559" s="20" t="s">
        <v>1119</v>
      </c>
      <c r="N1559" s="19">
        <v>169</v>
      </c>
      <c r="O1559" s="19" t="s">
        <v>375</v>
      </c>
      <c r="P1559" s="20">
        <v>66.838333300000002</v>
      </c>
      <c r="Q1559" s="20">
        <v>-161.03277779999999</v>
      </c>
      <c r="R1559" s="19"/>
      <c r="S1559" s="19" t="s">
        <v>21</v>
      </c>
      <c r="T1559" s="39">
        <v>0.69407499999999989</v>
      </c>
      <c r="U1559" s="39">
        <v>0.19714166666666666</v>
      </c>
      <c r="V1559" s="20">
        <v>683.41123169999992</v>
      </c>
      <c r="W1559" s="20">
        <v>984.63600000000008</v>
      </c>
      <c r="X1559" s="20">
        <v>160</v>
      </c>
      <c r="Y1559" s="20">
        <v>109.25087537499998</v>
      </c>
      <c r="Z1559" s="20">
        <v>157.405</v>
      </c>
      <c r="AA1559" s="20">
        <v>18</v>
      </c>
      <c r="AB1559" s="20"/>
      <c r="AC1559" s="20"/>
      <c r="AD1559" s="20"/>
      <c r="AE1559" s="20"/>
      <c r="AF1559" s="20"/>
      <c r="AG1559" s="20"/>
      <c r="AH1559" s="20"/>
      <c r="AI1559" s="20">
        <v>363.62700000000001</v>
      </c>
      <c r="AJ1559" s="20">
        <v>11</v>
      </c>
      <c r="AK1559" s="20">
        <v>475.66200000000003</v>
      </c>
      <c r="AL1559" s="20">
        <v>10</v>
      </c>
      <c r="AM1559" s="20">
        <v>0</v>
      </c>
      <c r="AN1559" s="20">
        <v>0</v>
      </c>
      <c r="AO1559" s="30">
        <v>582.52951267499986</v>
      </c>
      <c r="AP1559" s="30">
        <v>839.28899999999999</v>
      </c>
      <c r="AQ1559" s="30">
        <v>21</v>
      </c>
      <c r="AR1559" s="20">
        <v>1375.1916197499997</v>
      </c>
      <c r="AS1559" s="20">
        <v>1981.3300000000002</v>
      </c>
      <c r="AT1559" s="20">
        <v>193</v>
      </c>
      <c r="AU1559">
        <v>12</v>
      </c>
      <c r="AV1559" t="s">
        <v>1510</v>
      </c>
    </row>
    <row r="1560" spans="1:48" hidden="1" x14ac:dyDescent="0.25">
      <c r="A1560" t="s">
        <v>417</v>
      </c>
      <c r="B1560" t="s">
        <v>1151</v>
      </c>
      <c r="C1560" s="19" t="s">
        <v>418</v>
      </c>
      <c r="D1560" t="s">
        <v>419</v>
      </c>
      <c r="E1560" t="s">
        <v>420</v>
      </c>
      <c r="F1560" s="19">
        <v>2009</v>
      </c>
      <c r="G1560" s="19" t="s">
        <v>380</v>
      </c>
      <c r="H1560" s="19">
        <v>219</v>
      </c>
      <c r="I1560" s="19">
        <v>331180</v>
      </c>
      <c r="J1560" t="s">
        <v>30</v>
      </c>
      <c r="K1560" s="19" t="s">
        <v>374</v>
      </c>
      <c r="L1560" s="20" t="b">
        <v>1</v>
      </c>
      <c r="M1560" s="20" t="s">
        <v>1116</v>
      </c>
      <c r="N1560" s="19">
        <v>2</v>
      </c>
      <c r="O1560" s="19" t="s">
        <v>375</v>
      </c>
      <c r="P1560" s="20">
        <v>62.961666700000002</v>
      </c>
      <c r="Q1560" s="20">
        <v>-141.93722220000001</v>
      </c>
      <c r="R1560" s="19"/>
      <c r="S1560" s="19" t="s">
        <v>21</v>
      </c>
      <c r="T1560" s="39">
        <v>0.48292499999999999</v>
      </c>
      <c r="U1560" s="39">
        <v>0.17860833333333334</v>
      </c>
      <c r="V1560" s="20">
        <v>174.25093019999997</v>
      </c>
      <c r="W1560" s="20">
        <v>360.82399999999996</v>
      </c>
      <c r="X1560" s="20">
        <v>97</v>
      </c>
      <c r="Y1560" s="20">
        <v>287.44227217500003</v>
      </c>
      <c r="Z1560" s="20">
        <v>595.21100000000001</v>
      </c>
      <c r="AA1560" s="20">
        <v>36</v>
      </c>
      <c r="AB1560" s="20"/>
      <c r="AC1560" s="20"/>
      <c r="AD1560" s="20"/>
      <c r="AE1560" s="20"/>
      <c r="AF1560" s="20"/>
      <c r="AG1560" s="20"/>
      <c r="AH1560" s="20"/>
      <c r="AI1560" s="20">
        <v>80.652000000000015</v>
      </c>
      <c r="AJ1560" s="20">
        <v>5</v>
      </c>
      <c r="AK1560" s="20">
        <v>217.00099999999998</v>
      </c>
      <c r="AL1560" s="20">
        <v>9</v>
      </c>
      <c r="AM1560" s="20">
        <v>0</v>
      </c>
      <c r="AN1560" s="20">
        <v>0</v>
      </c>
      <c r="AO1560" s="30">
        <v>143.744075025</v>
      </c>
      <c r="AP1560" s="30">
        <v>297.65300000000002</v>
      </c>
      <c r="AQ1560" s="30">
        <v>14</v>
      </c>
      <c r="AR1560" s="20">
        <v>605.43727739999997</v>
      </c>
      <c r="AS1560" s="20">
        <v>1253.6880000000001</v>
      </c>
      <c r="AT1560" s="20">
        <v>141</v>
      </c>
      <c r="AU1560">
        <v>12</v>
      </c>
      <c r="AV1560" t="s">
        <v>1510</v>
      </c>
    </row>
    <row r="1561" spans="1:48" hidden="1" x14ac:dyDescent="0.25">
      <c r="A1561" t="s">
        <v>954</v>
      </c>
      <c r="B1561" t="s">
        <v>23</v>
      </c>
      <c r="C1561" t="s">
        <v>23</v>
      </c>
      <c r="D1561" t="s">
        <v>956</v>
      </c>
      <c r="E1561" s="31" t="s">
        <v>957</v>
      </c>
      <c r="F1561">
        <v>2009</v>
      </c>
      <c r="G1561" t="s">
        <v>955</v>
      </c>
      <c r="H1561">
        <v>192</v>
      </c>
      <c r="I1561">
        <v>331020</v>
      </c>
      <c r="J1561" t="s">
        <v>22</v>
      </c>
      <c r="K1561" s="26" t="s">
        <v>458</v>
      </c>
      <c r="L1561" t="b">
        <v>1</v>
      </c>
      <c r="M1561" s="20" t="s">
        <v>1116</v>
      </c>
      <c r="N1561" s="26">
        <v>412</v>
      </c>
      <c r="O1561" t="s">
        <v>375</v>
      </c>
      <c r="P1561">
        <v>60.909444399999998</v>
      </c>
      <c r="Q1561">
        <v>-161.4313889</v>
      </c>
      <c r="S1561" t="s">
        <v>21</v>
      </c>
      <c r="T1561" s="40">
        <v>0.62644999999999995</v>
      </c>
      <c r="U1561" s="40">
        <v>0.23133333333333328</v>
      </c>
      <c r="V1561">
        <v>365.75408539999995</v>
      </c>
      <c r="W1561">
        <v>583.85199999999998</v>
      </c>
      <c r="X1561">
        <v>164</v>
      </c>
      <c r="Y1561">
        <v>113.59543139999998</v>
      </c>
      <c r="Z1561">
        <v>181.33199999999999</v>
      </c>
      <c r="AA1561">
        <v>25</v>
      </c>
      <c r="AI1561">
        <v>199.96999999999994</v>
      </c>
      <c r="AJ1561">
        <v>13</v>
      </c>
      <c r="AK1561">
        <v>655.69100000000003</v>
      </c>
      <c r="AL1561">
        <v>25</v>
      </c>
      <c r="AM1561">
        <v>52.431999999999995</v>
      </c>
      <c r="AN1561">
        <v>4</v>
      </c>
      <c r="AO1561" s="30">
        <v>536.02883344999998</v>
      </c>
      <c r="AP1561" s="30">
        <v>855.66099999999994</v>
      </c>
      <c r="AQ1561" s="30">
        <v>38</v>
      </c>
      <c r="AR1561">
        <v>1015.3783502499998</v>
      </c>
      <c r="AS1561" s="20">
        <v>1673.277</v>
      </c>
      <c r="AT1561">
        <v>230</v>
      </c>
      <c r="AU1561">
        <v>12</v>
      </c>
      <c r="AV1561" t="s">
        <v>1510</v>
      </c>
    </row>
    <row r="1562" spans="1:48" hidden="1" x14ac:dyDescent="0.25">
      <c r="A1562" t="s">
        <v>768</v>
      </c>
      <c r="B1562" t="s">
        <v>239</v>
      </c>
      <c r="C1562" s="19" t="s">
        <v>239</v>
      </c>
      <c r="D1562" t="s">
        <v>769</v>
      </c>
      <c r="E1562" s="21" t="s">
        <v>770</v>
      </c>
      <c r="F1562" s="19">
        <v>2009</v>
      </c>
      <c r="G1562" s="19" t="s">
        <v>759</v>
      </c>
      <c r="H1562" s="19">
        <v>26616</v>
      </c>
      <c r="I1562" s="19">
        <v>332380</v>
      </c>
      <c r="J1562" t="s">
        <v>235</v>
      </c>
      <c r="K1562" s="19" t="s">
        <v>458</v>
      </c>
      <c r="L1562" s="20" t="b">
        <v>1</v>
      </c>
      <c r="M1562" s="20" t="s">
        <v>1118</v>
      </c>
      <c r="N1562" s="19">
        <v>254</v>
      </c>
      <c r="O1562" s="19" t="s">
        <v>375</v>
      </c>
      <c r="P1562" s="20">
        <v>70.217500000000001</v>
      </c>
      <c r="Q1562" s="20">
        <v>-150.97638889999999</v>
      </c>
      <c r="R1562" s="19"/>
      <c r="S1562" s="19" t="s">
        <v>21</v>
      </c>
      <c r="T1562" s="39">
        <v>0.1583333333333333</v>
      </c>
      <c r="U1562" s="39">
        <v>0.14386666666666664</v>
      </c>
      <c r="V1562" s="20">
        <v>62.417691666666649</v>
      </c>
      <c r="W1562" s="20">
        <v>394.21699999999998</v>
      </c>
      <c r="X1562" s="20">
        <v>105</v>
      </c>
      <c r="Y1562" s="20">
        <v>508.4129249999998</v>
      </c>
      <c r="Z1562" s="20">
        <v>3211.0289999999995</v>
      </c>
      <c r="AA1562" s="20">
        <v>64</v>
      </c>
      <c r="AB1562" s="20"/>
      <c r="AC1562" s="20"/>
      <c r="AD1562" s="20"/>
      <c r="AE1562" s="20"/>
      <c r="AF1562" s="20"/>
      <c r="AG1562" s="20"/>
      <c r="AH1562" s="20"/>
      <c r="AI1562" s="20">
        <v>140.43799999999999</v>
      </c>
      <c r="AJ1562" s="20">
        <v>4</v>
      </c>
      <c r="AK1562" s="20">
        <v>29.866999999999997</v>
      </c>
      <c r="AL1562" s="20">
        <v>2</v>
      </c>
      <c r="AM1562" s="20">
        <v>30.473000000000003</v>
      </c>
      <c r="AN1562" s="20">
        <v>22</v>
      </c>
      <c r="AO1562" s="30">
        <v>26.964958333333325</v>
      </c>
      <c r="AP1562" s="30">
        <v>170.30499999999998</v>
      </c>
      <c r="AQ1562" s="30">
        <v>6</v>
      </c>
      <c r="AR1562" s="20">
        <v>597.79557499999976</v>
      </c>
      <c r="AS1562" s="20">
        <v>3806.0240000000003</v>
      </c>
      <c r="AT1562" s="20">
        <v>175</v>
      </c>
      <c r="AU1562">
        <v>12</v>
      </c>
      <c r="AV1562" t="s">
        <v>1510</v>
      </c>
    </row>
    <row r="1563" spans="1:48" hidden="1" x14ac:dyDescent="0.25">
      <c r="A1563" t="s">
        <v>659</v>
      </c>
      <c r="B1563" t="s">
        <v>82</v>
      </c>
      <c r="C1563" s="19" t="s">
        <v>82</v>
      </c>
      <c r="D1563" t="s">
        <v>660</v>
      </c>
      <c r="E1563" t="s">
        <v>661</v>
      </c>
      <c r="F1563" s="19">
        <v>2009</v>
      </c>
      <c r="G1563" s="19" t="s">
        <v>563</v>
      </c>
      <c r="H1563" s="19">
        <v>221</v>
      </c>
      <c r="I1563" s="19">
        <v>331520</v>
      </c>
      <c r="J1563" t="s">
        <v>50</v>
      </c>
      <c r="K1563" s="19" t="s">
        <v>458</v>
      </c>
      <c r="L1563" s="20" t="b">
        <v>1</v>
      </c>
      <c r="M1563" s="20" t="s">
        <v>1119</v>
      </c>
      <c r="N1563" s="19">
        <v>169</v>
      </c>
      <c r="O1563" s="19" t="s">
        <v>375</v>
      </c>
      <c r="P1563" s="20">
        <v>64.7194444</v>
      </c>
      <c r="Q1563" s="20">
        <v>-158.1030556</v>
      </c>
      <c r="R1563" s="19"/>
      <c r="S1563" s="19" t="s">
        <v>21</v>
      </c>
      <c r="T1563" s="39">
        <v>0.61680000000000013</v>
      </c>
      <c r="U1563" s="39">
        <v>0.19158333333333333</v>
      </c>
      <c r="V1563" s="20">
        <v>286.9995072000001</v>
      </c>
      <c r="W1563" s="20">
        <v>465.30400000000003</v>
      </c>
      <c r="X1563" s="20">
        <v>115</v>
      </c>
      <c r="Y1563" s="20">
        <v>30.159669600000008</v>
      </c>
      <c r="Z1563" s="20">
        <v>48.897000000000006</v>
      </c>
      <c r="AA1563" s="20">
        <v>11</v>
      </c>
      <c r="AB1563" s="20"/>
      <c r="AC1563" s="20"/>
      <c r="AD1563" s="20"/>
      <c r="AE1563" s="20"/>
      <c r="AF1563" s="20"/>
      <c r="AG1563" s="20"/>
      <c r="AH1563" s="20"/>
      <c r="AI1563" s="20">
        <v>246.608</v>
      </c>
      <c r="AJ1563" s="20">
        <v>20</v>
      </c>
      <c r="AK1563" s="20">
        <v>224.00300000000004</v>
      </c>
      <c r="AL1563" s="20">
        <v>8</v>
      </c>
      <c r="AM1563" s="20">
        <v>0</v>
      </c>
      <c r="AN1563" s="20">
        <v>0</v>
      </c>
      <c r="AO1563" s="30">
        <v>290.27286480000009</v>
      </c>
      <c r="AP1563" s="30">
        <v>470.61100000000005</v>
      </c>
      <c r="AQ1563" s="30">
        <v>28</v>
      </c>
      <c r="AR1563" s="20">
        <v>607.43204160000028</v>
      </c>
      <c r="AS1563" s="20">
        <v>984.81200000000001</v>
      </c>
      <c r="AT1563" s="20">
        <v>149</v>
      </c>
      <c r="AU1563">
        <v>12</v>
      </c>
      <c r="AV1563" t="s">
        <v>1510</v>
      </c>
    </row>
    <row r="1564" spans="1:48" hidden="1" x14ac:dyDescent="0.25">
      <c r="A1564" t="s">
        <v>942</v>
      </c>
      <c r="B1564" t="s">
        <v>244</v>
      </c>
      <c r="C1564" s="19" t="s">
        <v>244</v>
      </c>
      <c r="D1564" t="s">
        <v>944</v>
      </c>
      <c r="E1564" s="21" t="s">
        <v>945</v>
      </c>
      <c r="F1564" s="19">
        <v>2009</v>
      </c>
      <c r="G1564" s="19" t="s">
        <v>943</v>
      </c>
      <c r="H1564" s="19" t="s">
        <v>582</v>
      </c>
      <c r="I1564" s="19">
        <v>332420</v>
      </c>
      <c r="J1564" t="s">
        <v>243</v>
      </c>
      <c r="K1564" s="19" t="s">
        <v>458</v>
      </c>
      <c r="L1564" s="20" t="b">
        <v>1</v>
      </c>
      <c r="M1564" s="20" t="s">
        <v>1118</v>
      </c>
      <c r="N1564" s="19">
        <v>408</v>
      </c>
      <c r="O1564" s="19" t="s">
        <v>375</v>
      </c>
      <c r="P1564" s="20">
        <v>62.533611100000002</v>
      </c>
      <c r="Q1564" s="20">
        <v>-164.84111110000001</v>
      </c>
      <c r="R1564" s="19"/>
      <c r="S1564" s="19" t="s">
        <v>21</v>
      </c>
      <c r="T1564" s="39">
        <v>0.53000000000000014</v>
      </c>
      <c r="U1564" s="39">
        <v>0.24550833333333333</v>
      </c>
      <c r="V1564" s="20">
        <v>92.48447000000003</v>
      </c>
      <c r="W1564" s="20">
        <v>174.49900000000002</v>
      </c>
      <c r="X1564" s="20">
        <v>43</v>
      </c>
      <c r="Y1564" s="20">
        <v>218.67906000000011</v>
      </c>
      <c r="Z1564" s="20">
        <v>412.60200000000009</v>
      </c>
      <c r="AA1564" s="20">
        <v>6</v>
      </c>
      <c r="AB1564" s="20"/>
      <c r="AC1564" s="20"/>
      <c r="AD1564" s="20"/>
      <c r="AE1564" s="20"/>
      <c r="AF1564" s="20"/>
      <c r="AG1564" s="20"/>
      <c r="AH1564" s="20"/>
      <c r="AI1564" s="20">
        <v>150.405</v>
      </c>
      <c r="AJ1564" s="20">
        <v>6</v>
      </c>
      <c r="AK1564" s="20">
        <v>46.234999999999999</v>
      </c>
      <c r="AL1564" s="20">
        <v>4</v>
      </c>
      <c r="AM1564" s="20">
        <v>5.1640000000000006</v>
      </c>
      <c r="AN1564" s="20">
        <v>4</v>
      </c>
      <c r="AO1564" s="30">
        <v>104.21920000000001</v>
      </c>
      <c r="AP1564" s="30">
        <v>196.64</v>
      </c>
      <c r="AQ1564" s="30">
        <v>10</v>
      </c>
      <c r="AR1564" s="20">
        <v>415.38273000000015</v>
      </c>
      <c r="AS1564" s="20">
        <v>788.90500000000009</v>
      </c>
      <c r="AT1564" s="20">
        <v>63</v>
      </c>
      <c r="AU1564">
        <v>12</v>
      </c>
      <c r="AV1564" t="s">
        <v>1510</v>
      </c>
    </row>
    <row r="1565" spans="1:48" hidden="1" x14ac:dyDescent="0.25">
      <c r="A1565" t="s">
        <v>613</v>
      </c>
      <c r="B1565" t="s">
        <v>83</v>
      </c>
      <c r="C1565" t="s">
        <v>83</v>
      </c>
      <c r="D1565" t="s">
        <v>614</v>
      </c>
      <c r="E1565" s="31" t="s">
        <v>615</v>
      </c>
      <c r="F1565">
        <v>2009</v>
      </c>
      <c r="G1565" t="s">
        <v>563</v>
      </c>
      <c r="H1565">
        <v>221</v>
      </c>
      <c r="I1565">
        <v>331530</v>
      </c>
      <c r="J1565" t="s">
        <v>50</v>
      </c>
      <c r="K1565" s="26" t="s">
        <v>458</v>
      </c>
      <c r="L1565" t="b">
        <v>1</v>
      </c>
      <c r="M1565" s="20" t="s">
        <v>1119</v>
      </c>
      <c r="N1565" s="26">
        <v>169</v>
      </c>
      <c r="O1565" t="s">
        <v>375</v>
      </c>
      <c r="P1565">
        <v>60.896944400000002</v>
      </c>
      <c r="Q1565">
        <v>-162.4594444</v>
      </c>
      <c r="S1565" t="s">
        <v>21</v>
      </c>
      <c r="T1565" s="40">
        <v>0.53912500000000008</v>
      </c>
      <c r="U1565" s="40">
        <v>0.178925</v>
      </c>
      <c r="V1565">
        <v>327.56480225000007</v>
      </c>
      <c r="W1565">
        <v>607.58600000000001</v>
      </c>
      <c r="X1565">
        <v>134</v>
      </c>
      <c r="Y1565">
        <v>109.65910325000003</v>
      </c>
      <c r="Z1565">
        <v>203.40200000000002</v>
      </c>
      <c r="AA1565">
        <v>20</v>
      </c>
      <c r="AI1565">
        <v>82.727000000000004</v>
      </c>
      <c r="AJ1565">
        <v>26</v>
      </c>
      <c r="AK1565">
        <v>246.01799999999997</v>
      </c>
      <c r="AL1565">
        <v>2</v>
      </c>
      <c r="AM1565">
        <v>0</v>
      </c>
      <c r="AN1565">
        <v>0</v>
      </c>
      <c r="AO1565" s="30">
        <v>177.23464812500004</v>
      </c>
      <c r="AP1565" s="30">
        <v>328.745</v>
      </c>
      <c r="AQ1565" s="30">
        <v>28</v>
      </c>
      <c r="AR1565">
        <v>614.45855362500015</v>
      </c>
      <c r="AS1565" s="20">
        <v>1139.7329999999999</v>
      </c>
      <c r="AT1565">
        <v>164</v>
      </c>
      <c r="AU1565">
        <v>11</v>
      </c>
      <c r="AV1565" t="s">
        <v>1510</v>
      </c>
    </row>
    <row r="1566" spans="1:48" hidden="1" x14ac:dyDescent="0.25">
      <c r="A1566" t="s">
        <v>664</v>
      </c>
      <c r="B1566" t="s">
        <v>84</v>
      </c>
      <c r="C1566" t="s">
        <v>84</v>
      </c>
      <c r="D1566" t="s">
        <v>665</v>
      </c>
      <c r="E1566" s="31" t="s">
        <v>666</v>
      </c>
      <c r="F1566">
        <v>2009</v>
      </c>
      <c r="G1566" t="s">
        <v>563</v>
      </c>
      <c r="H1566">
        <v>221</v>
      </c>
      <c r="I1566">
        <v>331540</v>
      </c>
      <c r="J1566" t="s">
        <v>50</v>
      </c>
      <c r="K1566" s="26" t="s">
        <v>458</v>
      </c>
      <c r="L1566" t="b">
        <v>1</v>
      </c>
      <c r="M1566" s="20" t="s">
        <v>1119</v>
      </c>
      <c r="N1566" s="26">
        <v>169</v>
      </c>
      <c r="O1566" t="s">
        <v>375</v>
      </c>
      <c r="P1566">
        <v>57.2027778</v>
      </c>
      <c r="Q1566">
        <v>-153.3038889</v>
      </c>
      <c r="S1566" t="s">
        <v>21</v>
      </c>
      <c r="T1566" s="40">
        <v>0.60419999999999996</v>
      </c>
      <c r="U1566" s="40">
        <v>0.19285000000000005</v>
      </c>
      <c r="V1566">
        <v>218.63581199999999</v>
      </c>
      <c r="W1566">
        <v>361.86</v>
      </c>
      <c r="X1566">
        <v>100</v>
      </c>
      <c r="Y1566">
        <v>47.080472400000005</v>
      </c>
      <c r="Z1566">
        <v>77.922000000000011</v>
      </c>
      <c r="AA1566">
        <v>14</v>
      </c>
      <c r="AI1566">
        <v>126.94</v>
      </c>
      <c r="AJ1566">
        <v>12</v>
      </c>
      <c r="AK1566">
        <v>107.05500000000001</v>
      </c>
      <c r="AL1566">
        <v>4</v>
      </c>
      <c r="AM1566">
        <v>0</v>
      </c>
      <c r="AN1566">
        <v>0</v>
      </c>
      <c r="AO1566" s="30">
        <v>141.37977899999998</v>
      </c>
      <c r="AP1566" s="30">
        <v>233.995</v>
      </c>
      <c r="AQ1566" s="30">
        <v>16</v>
      </c>
      <c r="AR1566">
        <v>407.09606339999999</v>
      </c>
      <c r="AS1566" s="20">
        <v>673.77699999999993</v>
      </c>
      <c r="AT1566">
        <v>130</v>
      </c>
      <c r="AU1566">
        <v>12</v>
      </c>
      <c r="AV1566" t="s">
        <v>1510</v>
      </c>
    </row>
    <row r="1567" spans="1:48" hidden="1" x14ac:dyDescent="0.25">
      <c r="A1567" t="s">
        <v>883</v>
      </c>
      <c r="B1567" t="s">
        <v>248</v>
      </c>
      <c r="C1567" t="s">
        <v>248</v>
      </c>
      <c r="D1567" t="s">
        <v>885</v>
      </c>
      <c r="E1567" s="31" t="s">
        <v>886</v>
      </c>
      <c r="F1567">
        <v>2009</v>
      </c>
      <c r="G1567" t="s">
        <v>884</v>
      </c>
      <c r="H1567">
        <v>14234</v>
      </c>
      <c r="I1567">
        <v>332440</v>
      </c>
      <c r="J1567" t="s">
        <v>247</v>
      </c>
      <c r="K1567" s="26" t="s">
        <v>458</v>
      </c>
      <c r="L1567" t="b">
        <v>1</v>
      </c>
      <c r="M1567" s="20" t="s">
        <v>1118</v>
      </c>
      <c r="N1567" s="26">
        <v>357</v>
      </c>
      <c r="O1567" t="s">
        <v>375</v>
      </c>
      <c r="P1567">
        <v>57.923611100000002</v>
      </c>
      <c r="Q1567">
        <v>-152.50222220000001</v>
      </c>
      <c r="S1567" t="s">
        <v>21</v>
      </c>
      <c r="T1567" s="40">
        <v>0.39910833333333334</v>
      </c>
      <c r="U1567" s="40">
        <v>0.21267500000000003</v>
      </c>
      <c r="V1567">
        <v>113.83647259166668</v>
      </c>
      <c r="W1567">
        <v>285.22700000000003</v>
      </c>
      <c r="X1567">
        <v>79</v>
      </c>
      <c r="Y1567">
        <v>91.296829466666679</v>
      </c>
      <c r="Z1567">
        <v>228.75200000000004</v>
      </c>
      <c r="AA1567">
        <v>10</v>
      </c>
      <c r="AI1567">
        <v>90.431999999999988</v>
      </c>
      <c r="AJ1567">
        <v>6</v>
      </c>
      <c r="AK1567">
        <v>3.1590000000000003</v>
      </c>
      <c r="AL1567">
        <v>1</v>
      </c>
      <c r="AM1567">
        <v>1.0209999999999999</v>
      </c>
      <c r="AN1567">
        <v>1</v>
      </c>
      <c r="AO1567" s="30">
        <v>37.352948024999996</v>
      </c>
      <c r="AP1567" s="30">
        <v>93.590999999999994</v>
      </c>
      <c r="AQ1567" s="30">
        <v>7</v>
      </c>
      <c r="AR1567">
        <v>242.48625008333335</v>
      </c>
      <c r="AS1567" s="20">
        <v>608.59100000000001</v>
      </c>
      <c r="AT1567">
        <v>95</v>
      </c>
      <c r="AU1567">
        <v>12</v>
      </c>
      <c r="AV1567" t="s">
        <v>1510</v>
      </c>
    </row>
    <row r="1568" spans="1:48" hidden="1" x14ac:dyDescent="0.25">
      <c r="A1568" t="s">
        <v>1027</v>
      </c>
      <c r="B1568" t="s">
        <v>250</v>
      </c>
      <c r="C1568" t="s">
        <v>250</v>
      </c>
      <c r="D1568" t="s">
        <v>1029</v>
      </c>
      <c r="E1568" s="31" t="s">
        <v>1030</v>
      </c>
      <c r="F1568">
        <v>2009</v>
      </c>
      <c r="G1568" t="s">
        <v>1028</v>
      </c>
      <c r="H1568">
        <v>14633</v>
      </c>
      <c r="I1568">
        <v>332450</v>
      </c>
      <c r="J1568" t="s">
        <v>249</v>
      </c>
      <c r="K1568" s="26" t="s">
        <v>458</v>
      </c>
      <c r="L1568" t="b">
        <v>1</v>
      </c>
      <c r="M1568" s="20" t="s">
        <v>1116</v>
      </c>
      <c r="N1568" s="26">
        <v>662</v>
      </c>
      <c r="O1568" t="s">
        <v>375</v>
      </c>
      <c r="P1568">
        <v>59.787222200000002</v>
      </c>
      <c r="Q1568">
        <v>-154.10611109999999</v>
      </c>
      <c r="S1568" t="s">
        <v>21</v>
      </c>
      <c r="T1568" s="40">
        <v>0.91</v>
      </c>
      <c r="U1568" s="40">
        <v>0.486375</v>
      </c>
      <c r="V1568">
        <v>65.141440000000017</v>
      </c>
      <c r="W1568">
        <v>71.584000000000017</v>
      </c>
      <c r="X1568">
        <v>25</v>
      </c>
      <c r="Y1568">
        <v>120.14457000000002</v>
      </c>
      <c r="Z1568">
        <v>132.02700000000002</v>
      </c>
      <c r="AA1568">
        <v>11</v>
      </c>
      <c r="AI1568">
        <v>23.094999999999999</v>
      </c>
      <c r="AJ1568">
        <v>5</v>
      </c>
      <c r="AK1568">
        <v>7.0490000000000004</v>
      </c>
      <c r="AL1568">
        <v>1</v>
      </c>
      <c r="AM1568">
        <v>0</v>
      </c>
      <c r="AN1568">
        <v>0</v>
      </c>
      <c r="AO1568" s="30">
        <v>27.431039999999999</v>
      </c>
      <c r="AP1568" s="30">
        <v>30.143999999999998</v>
      </c>
      <c r="AQ1568" s="30">
        <v>6</v>
      </c>
      <c r="AR1568">
        <v>212.71705000000003</v>
      </c>
      <c r="AS1568" s="20">
        <v>233.755</v>
      </c>
      <c r="AT1568">
        <v>40</v>
      </c>
      <c r="AU1568">
        <v>12</v>
      </c>
      <c r="AV1568" t="s">
        <v>1510</v>
      </c>
    </row>
    <row r="1569" spans="1:48" hidden="1" x14ac:dyDescent="0.25">
      <c r="A1569" t="s">
        <v>479</v>
      </c>
      <c r="B1569" t="s">
        <v>252</v>
      </c>
      <c r="C1569" t="s">
        <v>252</v>
      </c>
      <c r="D1569" t="s">
        <v>481</v>
      </c>
      <c r="E1569" s="31" t="s">
        <v>482</v>
      </c>
      <c r="F1569">
        <v>2009</v>
      </c>
      <c r="G1569" t="s">
        <v>480</v>
      </c>
      <c r="H1569">
        <v>29297</v>
      </c>
      <c r="I1569">
        <v>332460</v>
      </c>
      <c r="J1569" t="s">
        <v>251</v>
      </c>
      <c r="K1569" s="26" t="s">
        <v>458</v>
      </c>
      <c r="L1569" t="b">
        <v>1</v>
      </c>
      <c r="M1569" s="20" t="s">
        <v>1118</v>
      </c>
      <c r="N1569" s="26">
        <v>24</v>
      </c>
      <c r="O1569" t="s">
        <v>375</v>
      </c>
      <c r="P1569">
        <v>57.960833299999997</v>
      </c>
      <c r="Q1569">
        <v>-136.22749999999999</v>
      </c>
      <c r="S1569" t="s">
        <v>21</v>
      </c>
      <c r="T1569" s="40">
        <v>0.36171666666666669</v>
      </c>
      <c r="U1569" s="40">
        <v>0.13305</v>
      </c>
      <c r="V1569">
        <v>55.080405416666672</v>
      </c>
      <c r="W1569">
        <v>152.27500000000001</v>
      </c>
      <c r="X1569">
        <v>77</v>
      </c>
      <c r="Y1569">
        <v>84.843899616666675</v>
      </c>
      <c r="Z1569">
        <v>234.559</v>
      </c>
      <c r="AA1569">
        <v>35</v>
      </c>
      <c r="AI1569">
        <v>61.536999999999999</v>
      </c>
      <c r="AJ1569">
        <v>19</v>
      </c>
      <c r="AK1569">
        <v>0</v>
      </c>
      <c r="AL1569">
        <v>0</v>
      </c>
      <c r="AM1569">
        <v>1.994</v>
      </c>
      <c r="AN1569">
        <v>1</v>
      </c>
      <c r="AO1569" s="30">
        <v>22.258958516666667</v>
      </c>
      <c r="AP1569" s="30">
        <v>61.536999999999999</v>
      </c>
      <c r="AQ1569" s="30">
        <v>19</v>
      </c>
      <c r="AR1569">
        <v>162.18326355000002</v>
      </c>
      <c r="AS1569" s="20">
        <v>450.36500000000001</v>
      </c>
      <c r="AT1569">
        <v>129</v>
      </c>
      <c r="AU1569">
        <v>12</v>
      </c>
      <c r="AV1569" t="s">
        <v>1510</v>
      </c>
    </row>
    <row r="1570" spans="1:48" hidden="1" x14ac:dyDescent="0.25">
      <c r="A1570" t="s">
        <v>1015</v>
      </c>
      <c r="B1570" t="s">
        <v>226</v>
      </c>
      <c r="C1570" t="s">
        <v>226</v>
      </c>
      <c r="D1570" t="s">
        <v>1017</v>
      </c>
      <c r="E1570" s="31" t="s">
        <v>1018</v>
      </c>
      <c r="F1570">
        <v>2009</v>
      </c>
      <c r="G1570" t="s">
        <v>1016</v>
      </c>
      <c r="H1570">
        <v>14832</v>
      </c>
      <c r="I1570">
        <v>332470</v>
      </c>
      <c r="J1570" t="s">
        <v>225</v>
      </c>
      <c r="K1570" s="26" t="s">
        <v>458</v>
      </c>
      <c r="L1570" t="b">
        <v>1</v>
      </c>
      <c r="M1570" s="20" t="s">
        <v>1118</v>
      </c>
      <c r="N1570" s="26">
        <v>659</v>
      </c>
      <c r="O1570" t="s">
        <v>375</v>
      </c>
      <c r="P1570">
        <v>55.913984599999999</v>
      </c>
      <c r="Q1570">
        <v>-159.16327670000001</v>
      </c>
      <c r="S1570" t="s">
        <v>21</v>
      </c>
      <c r="T1570" s="40">
        <v>0.55110000000000003</v>
      </c>
      <c r="U1570" s="40">
        <v>0.40440000000000004</v>
      </c>
      <c r="V1570">
        <v>35.847401699999999</v>
      </c>
      <c r="W1570">
        <v>65.046999999999997</v>
      </c>
      <c r="X1570">
        <v>44</v>
      </c>
      <c r="Y1570">
        <v>37.080212400000001</v>
      </c>
      <c r="Z1570">
        <v>67.283999999999992</v>
      </c>
      <c r="AA1570">
        <v>10</v>
      </c>
      <c r="AI1570">
        <v>17.300999999999998</v>
      </c>
      <c r="AJ1570">
        <v>5</v>
      </c>
      <c r="AK1570">
        <v>5.2090000000000005</v>
      </c>
      <c r="AL1570">
        <v>3</v>
      </c>
      <c r="AM1570">
        <v>7.29</v>
      </c>
      <c r="AN1570">
        <v>2</v>
      </c>
      <c r="AO1570" s="30">
        <v>12.405260999999999</v>
      </c>
      <c r="AP1570" s="30">
        <v>22.509999999999998</v>
      </c>
      <c r="AQ1570" s="30">
        <v>8</v>
      </c>
      <c r="AR1570">
        <v>85.332875099999995</v>
      </c>
      <c r="AS1570" s="20">
        <v>162.13100000000003</v>
      </c>
      <c r="AT1570">
        <v>63</v>
      </c>
      <c r="AU1570">
        <v>12</v>
      </c>
      <c r="AV1570" t="s">
        <v>1510</v>
      </c>
    </row>
    <row r="1571" spans="1:48" hidden="1" x14ac:dyDescent="0.25">
      <c r="A1571" t="s">
        <v>967</v>
      </c>
      <c r="B1571" t="s">
        <v>256</v>
      </c>
      <c r="C1571" t="s">
        <v>256</v>
      </c>
      <c r="D1571" t="s">
        <v>969</v>
      </c>
      <c r="E1571" s="31" t="s">
        <v>970</v>
      </c>
      <c r="F1571">
        <v>2009</v>
      </c>
      <c r="G1571" t="s">
        <v>968</v>
      </c>
      <c r="H1571" t="s">
        <v>582</v>
      </c>
      <c r="I1571">
        <v>332480</v>
      </c>
      <c r="J1571" t="s">
        <v>255</v>
      </c>
      <c r="K1571" s="26" t="s">
        <v>458</v>
      </c>
      <c r="L1571" t="b">
        <v>1</v>
      </c>
      <c r="M1571" s="20" t="s">
        <v>1118</v>
      </c>
      <c r="N1571" s="26">
        <v>425</v>
      </c>
      <c r="O1571" t="s">
        <v>375</v>
      </c>
      <c r="P1571">
        <v>57.564166700000001</v>
      </c>
      <c r="Q1571">
        <v>-157.5791667</v>
      </c>
      <c r="S1571" t="s">
        <v>21</v>
      </c>
      <c r="T1571" s="40">
        <v>0.5</v>
      </c>
      <c r="U1571" s="40">
        <v>0.13475000000000001</v>
      </c>
      <c r="V1571">
        <v>76.254999999999995</v>
      </c>
      <c r="W1571">
        <v>152.51</v>
      </c>
      <c r="X1571">
        <v>49</v>
      </c>
      <c r="Y1571">
        <v>54.097999999999992</v>
      </c>
      <c r="Z1571">
        <v>108.19599999999998</v>
      </c>
      <c r="AA1571">
        <v>16</v>
      </c>
      <c r="AI1571">
        <v>79.587000000000003</v>
      </c>
      <c r="AJ1571">
        <v>12</v>
      </c>
      <c r="AK1571">
        <v>30.250000000000004</v>
      </c>
      <c r="AL1571">
        <v>4</v>
      </c>
      <c r="AM1571">
        <v>0</v>
      </c>
      <c r="AN1571">
        <v>0</v>
      </c>
      <c r="AO1571" s="30">
        <v>54.918500000000002</v>
      </c>
      <c r="AP1571" s="30">
        <v>109.837</v>
      </c>
      <c r="AQ1571" s="30">
        <v>16</v>
      </c>
      <c r="AR1571">
        <v>185.2715</v>
      </c>
      <c r="AS1571" s="20">
        <v>370.54300000000001</v>
      </c>
      <c r="AT1571">
        <v>78</v>
      </c>
      <c r="AU1571">
        <v>12</v>
      </c>
      <c r="AV1571" t="s">
        <v>1510</v>
      </c>
    </row>
    <row r="1572" spans="1:48" hidden="1" x14ac:dyDescent="0.25">
      <c r="A1572" t="s">
        <v>1007</v>
      </c>
      <c r="B1572" t="s">
        <v>25</v>
      </c>
      <c r="C1572" t="s">
        <v>25</v>
      </c>
      <c r="D1572" t="s">
        <v>1009</v>
      </c>
      <c r="E1572" s="31" t="s">
        <v>1010</v>
      </c>
      <c r="F1572">
        <v>2009</v>
      </c>
      <c r="G1572" t="s">
        <v>1008</v>
      </c>
      <c r="H1572" t="s">
        <v>582</v>
      </c>
      <c r="I1572">
        <v>331030</v>
      </c>
      <c r="J1572" t="s">
        <v>24</v>
      </c>
      <c r="K1572" s="26" t="s">
        <v>458</v>
      </c>
      <c r="L1572" t="b">
        <v>1</v>
      </c>
      <c r="M1572" s="20" t="s">
        <v>1118</v>
      </c>
      <c r="N1572" s="26">
        <v>635</v>
      </c>
      <c r="O1572" t="s">
        <v>375</v>
      </c>
      <c r="P1572">
        <v>60.912222200000002</v>
      </c>
      <c r="Q1572">
        <v>-161.2138889</v>
      </c>
      <c r="S1572" t="s">
        <v>21</v>
      </c>
      <c r="T1572" s="40">
        <v>0.63</v>
      </c>
      <c r="U1572" s="40">
        <v>0.31594999999999995</v>
      </c>
      <c r="V1572">
        <v>149.55759</v>
      </c>
      <c r="W1572">
        <v>237.393</v>
      </c>
      <c r="X1572">
        <v>84</v>
      </c>
      <c r="Y1572">
        <v>289.19772</v>
      </c>
      <c r="Z1572">
        <v>459.04400000000004</v>
      </c>
      <c r="AA1572">
        <v>23</v>
      </c>
      <c r="AI1572">
        <v>133.154</v>
      </c>
      <c r="AJ1572">
        <v>9</v>
      </c>
      <c r="AK1572">
        <v>13.032999999999999</v>
      </c>
      <c r="AL1572">
        <v>4</v>
      </c>
      <c r="AM1572">
        <v>26.751000000000005</v>
      </c>
      <c r="AN1572">
        <v>0</v>
      </c>
      <c r="AO1572" s="30">
        <v>92.097809999999996</v>
      </c>
      <c r="AP1572" s="30">
        <v>146.18699999999998</v>
      </c>
      <c r="AQ1572" s="30">
        <v>13</v>
      </c>
      <c r="AR1572">
        <v>530.85311999999999</v>
      </c>
      <c r="AS1572" s="20">
        <v>869.375</v>
      </c>
      <c r="AT1572">
        <v>118</v>
      </c>
      <c r="AU1572">
        <v>12</v>
      </c>
      <c r="AV1572" t="s">
        <v>1510</v>
      </c>
    </row>
    <row r="1573" spans="1:48" hidden="1" x14ac:dyDescent="0.25">
      <c r="A1573" t="s">
        <v>667</v>
      </c>
      <c r="B1573" t="s">
        <v>85</v>
      </c>
      <c r="C1573" t="s">
        <v>85</v>
      </c>
      <c r="D1573" t="s">
        <v>668</v>
      </c>
      <c r="E1573" s="31" t="s">
        <v>669</v>
      </c>
      <c r="F1573">
        <v>2009</v>
      </c>
      <c r="G1573" t="s">
        <v>563</v>
      </c>
      <c r="H1573">
        <v>221</v>
      </c>
      <c r="I1573">
        <v>331550</v>
      </c>
      <c r="J1573" t="s">
        <v>50</v>
      </c>
      <c r="K1573" s="26" t="s">
        <v>458</v>
      </c>
      <c r="L1573" t="b">
        <v>1</v>
      </c>
      <c r="M1573" s="20" t="s">
        <v>1119</v>
      </c>
      <c r="N1573" s="26">
        <v>169</v>
      </c>
      <c r="O1573" t="s">
        <v>375</v>
      </c>
      <c r="P1573">
        <v>61.938888900000002</v>
      </c>
      <c r="Q1573">
        <v>-162.875</v>
      </c>
      <c r="S1573" t="s">
        <v>21</v>
      </c>
      <c r="T1573" s="40">
        <v>0.61904999999999999</v>
      </c>
      <c r="U1573" s="40">
        <v>0.19128333333333333</v>
      </c>
      <c r="V1573">
        <v>433.42042889999999</v>
      </c>
      <c r="W1573">
        <v>700.13800000000003</v>
      </c>
      <c r="X1573">
        <v>142</v>
      </c>
      <c r="Y1573">
        <v>117.1774983</v>
      </c>
      <c r="Z1573">
        <v>189.286</v>
      </c>
      <c r="AA1573">
        <v>10</v>
      </c>
      <c r="AI1573">
        <v>259.71600000000001</v>
      </c>
      <c r="AJ1573">
        <v>26</v>
      </c>
      <c r="AK1573">
        <v>528.78200000000004</v>
      </c>
      <c r="AL1573">
        <v>6</v>
      </c>
      <c r="AM1573">
        <v>0</v>
      </c>
      <c r="AN1573">
        <v>0</v>
      </c>
      <c r="AO1573" s="30">
        <v>488.11968690000003</v>
      </c>
      <c r="AP1573" s="30">
        <v>788.49800000000005</v>
      </c>
      <c r="AQ1573" s="30">
        <v>32</v>
      </c>
      <c r="AR1573">
        <v>1038.7176141</v>
      </c>
      <c r="AS1573" s="20">
        <v>1677.922</v>
      </c>
      <c r="AT1573">
        <v>177</v>
      </c>
      <c r="AU1573">
        <v>12</v>
      </c>
      <c r="AV1573" t="s">
        <v>1510</v>
      </c>
    </row>
    <row r="1574" spans="1:48" hidden="1" x14ac:dyDescent="0.25">
      <c r="A1574" t="s">
        <v>676</v>
      </c>
      <c r="B1574" t="s">
        <v>86</v>
      </c>
      <c r="C1574" t="s">
        <v>86</v>
      </c>
      <c r="D1574" t="s">
        <v>677</v>
      </c>
      <c r="E1574" s="31" t="s">
        <v>678</v>
      </c>
      <c r="F1574">
        <v>2009</v>
      </c>
      <c r="G1574" t="s">
        <v>563</v>
      </c>
      <c r="H1574">
        <v>221</v>
      </c>
      <c r="I1574">
        <v>331560</v>
      </c>
      <c r="J1574" t="s">
        <v>50</v>
      </c>
      <c r="K1574" s="26" t="s">
        <v>458</v>
      </c>
      <c r="L1574" t="b">
        <v>1</v>
      </c>
      <c r="M1574" s="20" t="s">
        <v>1119</v>
      </c>
      <c r="N1574" s="26">
        <v>169</v>
      </c>
      <c r="O1574" t="s">
        <v>375</v>
      </c>
      <c r="P1574">
        <v>62.032777799999998</v>
      </c>
      <c r="Q1574">
        <v>-163.28777779999999</v>
      </c>
      <c r="S1574" t="s">
        <v>21</v>
      </c>
      <c r="T1574" s="40">
        <v>0.60975000000000001</v>
      </c>
      <c r="U1574" s="40">
        <v>0.18174999999999999</v>
      </c>
      <c r="V1574">
        <v>67.472496000000007</v>
      </c>
      <c r="W1574">
        <v>110.65600000000001</v>
      </c>
      <c r="X1574">
        <v>32</v>
      </c>
      <c r="Y1574">
        <v>11.216961000000001</v>
      </c>
      <c r="Z1574">
        <v>18.396000000000001</v>
      </c>
      <c r="AA1574">
        <v>4</v>
      </c>
      <c r="AI1574">
        <v>52.171000000000006</v>
      </c>
      <c r="AJ1574">
        <v>4</v>
      </c>
      <c r="AK1574">
        <v>145.899</v>
      </c>
      <c r="AL1574">
        <v>1</v>
      </c>
      <c r="AM1574">
        <v>0</v>
      </c>
      <c r="AN1574">
        <v>0</v>
      </c>
      <c r="AO1574" s="30">
        <v>120.7731825</v>
      </c>
      <c r="AP1574" s="30">
        <v>198.07</v>
      </c>
      <c r="AQ1574" s="30">
        <v>5</v>
      </c>
      <c r="AR1574">
        <v>199.46263950000002</v>
      </c>
      <c r="AS1574" s="20">
        <v>327.12200000000007</v>
      </c>
      <c r="AT1574">
        <v>41</v>
      </c>
      <c r="AU1574">
        <v>12</v>
      </c>
      <c r="AV1574" t="s">
        <v>1510</v>
      </c>
    </row>
    <row r="1575" spans="1:48" hidden="1" x14ac:dyDescent="0.25">
      <c r="A1575" t="s">
        <v>1091</v>
      </c>
      <c r="B1575" t="s">
        <v>1094</v>
      </c>
      <c r="C1575" t="s">
        <v>1094</v>
      </c>
      <c r="D1575" t="s">
        <v>1095</v>
      </c>
      <c r="E1575" s="31" t="s">
        <v>1096</v>
      </c>
      <c r="F1575">
        <v>2009</v>
      </c>
      <c r="G1575" t="s">
        <v>1109</v>
      </c>
      <c r="H1575" t="s">
        <v>582</v>
      </c>
      <c r="I1575">
        <v>332490</v>
      </c>
      <c r="J1575" t="s">
        <v>1110</v>
      </c>
      <c r="K1575" s="26" t="s">
        <v>366</v>
      </c>
      <c r="L1575" t="b">
        <v>0</v>
      </c>
      <c r="M1575" s="20" t="s">
        <v>366</v>
      </c>
      <c r="O1575" t="s">
        <v>489</v>
      </c>
      <c r="P1575">
        <v>59.013055600000001</v>
      </c>
      <c r="Q1575">
        <v>-161.81638889999999</v>
      </c>
      <c r="S1575" t="s">
        <v>21</v>
      </c>
      <c r="T1575" s="40">
        <v>0.5</v>
      </c>
      <c r="U1575" s="40">
        <v>0.1283</v>
      </c>
      <c r="V1575">
        <v>0</v>
      </c>
      <c r="W1575">
        <v>0</v>
      </c>
      <c r="X1575">
        <v>27</v>
      </c>
      <c r="Y1575">
        <v>0</v>
      </c>
      <c r="Z1575">
        <v>0</v>
      </c>
      <c r="AA1575">
        <v>6</v>
      </c>
      <c r="AI1575">
        <v>0</v>
      </c>
      <c r="AJ1575">
        <v>4</v>
      </c>
      <c r="AK1575">
        <v>0</v>
      </c>
      <c r="AL1575">
        <v>5</v>
      </c>
      <c r="AM1575">
        <v>0</v>
      </c>
      <c r="AN1575">
        <v>4</v>
      </c>
      <c r="AO1575" s="30">
        <v>0</v>
      </c>
      <c r="AP1575" s="30">
        <v>0</v>
      </c>
      <c r="AQ1575" s="30">
        <v>9</v>
      </c>
      <c r="AR1575">
        <v>0</v>
      </c>
      <c r="AS1575" s="20">
        <v>0</v>
      </c>
      <c r="AT1575">
        <v>46</v>
      </c>
      <c r="AU1575">
        <v>12</v>
      </c>
      <c r="AV1575" t="s">
        <v>1510</v>
      </c>
    </row>
    <row r="1576" spans="1:48" hidden="1" x14ac:dyDescent="0.25">
      <c r="A1576" t="s">
        <v>771</v>
      </c>
      <c r="B1576" t="s">
        <v>240</v>
      </c>
      <c r="C1576" t="s">
        <v>240</v>
      </c>
      <c r="D1576" t="s">
        <v>772</v>
      </c>
      <c r="E1576" s="31" t="s">
        <v>773</v>
      </c>
      <c r="F1576">
        <v>2009</v>
      </c>
      <c r="G1576" t="s">
        <v>759</v>
      </c>
      <c r="H1576">
        <v>26616</v>
      </c>
      <c r="I1576">
        <v>332390</v>
      </c>
      <c r="J1576" t="s">
        <v>235</v>
      </c>
      <c r="K1576" s="26" t="s">
        <v>458</v>
      </c>
      <c r="L1576" t="b">
        <v>1</v>
      </c>
      <c r="M1576" s="20" t="s">
        <v>1118</v>
      </c>
      <c r="N1576" s="26">
        <v>254</v>
      </c>
      <c r="O1576" t="s">
        <v>375</v>
      </c>
      <c r="P1576">
        <v>68.348611099999999</v>
      </c>
      <c r="Q1576">
        <v>-166.73472219999999</v>
      </c>
      <c r="S1576" t="s">
        <v>21</v>
      </c>
      <c r="T1576" s="40">
        <v>0.17885833333333334</v>
      </c>
      <c r="U1576" s="40">
        <v>0.16360833333333333</v>
      </c>
      <c r="V1576">
        <v>299.43675189999999</v>
      </c>
      <c r="W1576">
        <v>1674.1559999999999</v>
      </c>
      <c r="X1576">
        <v>197</v>
      </c>
      <c r="Y1576">
        <v>618.81763883333326</v>
      </c>
      <c r="Z1576">
        <v>3459.8199999999997</v>
      </c>
      <c r="AA1576">
        <v>60</v>
      </c>
      <c r="AI1576">
        <v>29.889000000000003</v>
      </c>
      <c r="AJ1576">
        <v>4</v>
      </c>
      <c r="AK1576">
        <v>47.48899999999999</v>
      </c>
      <c r="AL1576">
        <v>6</v>
      </c>
      <c r="AM1576">
        <v>416.86599999999993</v>
      </c>
      <c r="AN1576">
        <v>38</v>
      </c>
      <c r="AO1576" s="30">
        <v>13.839700116666664</v>
      </c>
      <c r="AP1576" s="30">
        <v>77.377999999999986</v>
      </c>
      <c r="AQ1576" s="30">
        <v>10</v>
      </c>
      <c r="AR1576">
        <v>932.09409084999993</v>
      </c>
      <c r="AS1576" s="20">
        <v>5628.2200000000012</v>
      </c>
      <c r="AT1576">
        <v>267</v>
      </c>
      <c r="AU1576">
        <v>12</v>
      </c>
      <c r="AV1576" t="s">
        <v>1510</v>
      </c>
    </row>
    <row r="1577" spans="1:48" hidden="1" x14ac:dyDescent="0.25">
      <c r="A1577" t="s">
        <v>774</v>
      </c>
      <c r="B1577" t="s">
        <v>241</v>
      </c>
      <c r="C1577" t="s">
        <v>241</v>
      </c>
      <c r="D1577" t="s">
        <v>775</v>
      </c>
      <c r="E1577" s="31" t="s">
        <v>776</v>
      </c>
      <c r="F1577">
        <v>2009</v>
      </c>
      <c r="G1577" t="s">
        <v>759</v>
      </c>
      <c r="H1577">
        <v>26616</v>
      </c>
      <c r="I1577">
        <v>332400</v>
      </c>
      <c r="J1577" t="s">
        <v>235</v>
      </c>
      <c r="K1577" s="26" t="s">
        <v>458</v>
      </c>
      <c r="L1577" t="b">
        <v>1</v>
      </c>
      <c r="M1577" s="20" t="s">
        <v>1118</v>
      </c>
      <c r="N1577" s="26">
        <v>254</v>
      </c>
      <c r="O1577" t="s">
        <v>375</v>
      </c>
      <c r="P1577">
        <v>69.743857000000006</v>
      </c>
      <c r="Q1577">
        <v>-163.008442</v>
      </c>
      <c r="S1577" t="s">
        <v>21</v>
      </c>
      <c r="T1577" s="40">
        <v>0.15894999999999995</v>
      </c>
      <c r="U1577" s="40">
        <v>0.14369999999999999</v>
      </c>
      <c r="V1577">
        <v>81.19007049999999</v>
      </c>
      <c r="W1577">
        <v>510.79000000000008</v>
      </c>
      <c r="X1577">
        <v>65</v>
      </c>
      <c r="Y1577">
        <v>313.99157844999991</v>
      </c>
      <c r="Z1577">
        <v>1975.4110000000001</v>
      </c>
      <c r="AA1577">
        <v>45</v>
      </c>
      <c r="AI1577">
        <v>51.454999999999998</v>
      </c>
      <c r="AJ1577">
        <v>2</v>
      </c>
      <c r="AK1577">
        <v>82.168000000000006</v>
      </c>
      <c r="AL1577">
        <v>3</v>
      </c>
      <c r="AM1577">
        <v>173.11500000000001</v>
      </c>
      <c r="AN1577">
        <v>6</v>
      </c>
      <c r="AO1577" s="30">
        <v>21.239375849999991</v>
      </c>
      <c r="AP1577" s="30">
        <v>133.62299999999999</v>
      </c>
      <c r="AQ1577" s="30">
        <v>5</v>
      </c>
      <c r="AR1577">
        <v>416.42102479999988</v>
      </c>
      <c r="AS1577" s="20">
        <v>2792.9389999999999</v>
      </c>
      <c r="AT1577">
        <v>107</v>
      </c>
      <c r="AU1577">
        <v>12</v>
      </c>
      <c r="AV1577" t="s">
        <v>1510</v>
      </c>
    </row>
    <row r="1578" spans="1:48" hidden="1" x14ac:dyDescent="0.25">
      <c r="A1578" t="s">
        <v>987</v>
      </c>
      <c r="B1578" t="s">
        <v>275</v>
      </c>
      <c r="C1578" t="s">
        <v>275</v>
      </c>
      <c r="D1578" t="s">
        <v>989</v>
      </c>
      <c r="E1578" s="31" t="s">
        <v>990</v>
      </c>
      <c r="F1578">
        <v>2009</v>
      </c>
      <c r="G1578" t="s">
        <v>988</v>
      </c>
      <c r="H1578" t="s">
        <v>582</v>
      </c>
      <c r="I1578">
        <v>332590</v>
      </c>
      <c r="J1578" t="s">
        <v>274</v>
      </c>
      <c r="K1578" s="26" t="s">
        <v>458</v>
      </c>
      <c r="L1578" t="b">
        <v>1</v>
      </c>
      <c r="M1578" s="20" t="s">
        <v>1118</v>
      </c>
      <c r="N1578" s="26">
        <v>447</v>
      </c>
      <c r="O1578" t="s">
        <v>375</v>
      </c>
      <c r="P1578">
        <v>60.202500000000001</v>
      </c>
      <c r="Q1578">
        <v>-154.31277779999999</v>
      </c>
      <c r="S1578" t="s">
        <v>21</v>
      </c>
      <c r="T1578" s="40">
        <v>0.65241666666666676</v>
      </c>
      <c r="U1578" s="40">
        <v>0.18830833333333333</v>
      </c>
      <c r="V1578">
        <v>153.71719566666667</v>
      </c>
      <c r="W1578">
        <v>235.61199999999997</v>
      </c>
      <c r="X1578">
        <v>61</v>
      </c>
      <c r="Y1578">
        <v>143.30984500000002</v>
      </c>
      <c r="Z1578">
        <v>219.66000000000003</v>
      </c>
      <c r="AA1578">
        <v>36</v>
      </c>
      <c r="AI1578">
        <v>0</v>
      </c>
      <c r="AJ1578">
        <v>0</v>
      </c>
      <c r="AK1578">
        <v>75.954999999999998</v>
      </c>
      <c r="AL1578">
        <v>16</v>
      </c>
      <c r="AM1578">
        <v>0</v>
      </c>
      <c r="AN1578">
        <v>0</v>
      </c>
      <c r="AO1578" s="30">
        <v>49.554307916666673</v>
      </c>
      <c r="AP1578" s="30">
        <v>75.954999999999998</v>
      </c>
      <c r="AQ1578" s="30">
        <v>16</v>
      </c>
      <c r="AR1578">
        <v>346.58134858333335</v>
      </c>
      <c r="AS1578" s="20">
        <v>531.22699999999998</v>
      </c>
      <c r="AT1578">
        <v>109</v>
      </c>
      <c r="AU1578">
        <v>12</v>
      </c>
      <c r="AV1578" t="s">
        <v>1510</v>
      </c>
    </row>
    <row r="1579" spans="1:48" hidden="1" x14ac:dyDescent="0.25">
      <c r="A1579" t="s">
        <v>937</v>
      </c>
      <c r="B1579" t="s">
        <v>258</v>
      </c>
      <c r="C1579" t="s">
        <v>258</v>
      </c>
      <c r="D1579" t="s">
        <v>939</v>
      </c>
      <c r="E1579" s="31" t="s">
        <v>940</v>
      </c>
      <c r="F1579">
        <v>2009</v>
      </c>
      <c r="G1579" t="s">
        <v>938</v>
      </c>
      <c r="H1579" t="s">
        <v>582</v>
      </c>
      <c r="I1579">
        <v>332500</v>
      </c>
      <c r="J1579" t="s">
        <v>257</v>
      </c>
      <c r="K1579" s="26" t="s">
        <v>458</v>
      </c>
      <c r="L1579" t="b">
        <v>1</v>
      </c>
      <c r="M1579" s="20" t="s">
        <v>1118</v>
      </c>
      <c r="N1579" s="26">
        <v>399</v>
      </c>
      <c r="O1579" t="s">
        <v>375</v>
      </c>
      <c r="P1579">
        <v>56.932561399999997</v>
      </c>
      <c r="Q1579">
        <v>-158.6249699</v>
      </c>
      <c r="S1579" t="s">
        <v>21</v>
      </c>
      <c r="T1579" s="40">
        <v>0.69</v>
      </c>
      <c r="U1579" s="40">
        <v>0.37733333333333335</v>
      </c>
      <c r="V1579">
        <v>49.269449999999999</v>
      </c>
      <c r="W1579">
        <v>71.405000000000001</v>
      </c>
      <c r="X1579">
        <v>54</v>
      </c>
      <c r="Y1579">
        <v>39.282389999999992</v>
      </c>
      <c r="Z1579">
        <v>56.930999999999997</v>
      </c>
      <c r="AA1579">
        <v>24</v>
      </c>
      <c r="AI1579">
        <v>25.540999999999997</v>
      </c>
      <c r="AJ1579">
        <v>4</v>
      </c>
      <c r="AK1579">
        <v>77.537000000000006</v>
      </c>
      <c r="AL1579">
        <v>8</v>
      </c>
      <c r="AM1579">
        <v>0</v>
      </c>
      <c r="AN1579">
        <v>0</v>
      </c>
      <c r="AO1579" s="30">
        <v>71.123819999999995</v>
      </c>
      <c r="AP1579" s="30">
        <v>103.078</v>
      </c>
      <c r="AQ1579" s="30">
        <v>12</v>
      </c>
      <c r="AR1579">
        <v>159.67565999999999</v>
      </c>
      <c r="AS1579" s="20">
        <v>231.41400000000002</v>
      </c>
      <c r="AT1579">
        <v>83</v>
      </c>
      <c r="AU1579">
        <v>12</v>
      </c>
      <c r="AV1579" t="s">
        <v>1510</v>
      </c>
    </row>
    <row r="1580" spans="1:48" hidden="1" x14ac:dyDescent="0.25">
      <c r="A1580" t="s">
        <v>670</v>
      </c>
      <c r="B1580" t="s">
        <v>87</v>
      </c>
      <c r="C1580" t="s">
        <v>87</v>
      </c>
      <c r="D1580" t="s">
        <v>671</v>
      </c>
      <c r="E1580" s="31" t="s">
        <v>672</v>
      </c>
      <c r="F1580">
        <v>2009</v>
      </c>
      <c r="G1580" t="s">
        <v>563</v>
      </c>
      <c r="H1580">
        <v>221</v>
      </c>
      <c r="I1580">
        <v>331570</v>
      </c>
      <c r="J1580" t="s">
        <v>50</v>
      </c>
      <c r="K1580" s="26" t="s">
        <v>458</v>
      </c>
      <c r="L1580" t="b">
        <v>1</v>
      </c>
      <c r="M1580" s="20" t="s">
        <v>1119</v>
      </c>
      <c r="N1580" s="26">
        <v>169</v>
      </c>
      <c r="O1580" t="s">
        <v>375</v>
      </c>
      <c r="P1580">
        <v>59.748888899999997</v>
      </c>
      <c r="Q1580">
        <v>-161.9158333</v>
      </c>
      <c r="S1580" t="s">
        <v>21</v>
      </c>
      <c r="T1580" s="40">
        <v>0.64117499999999994</v>
      </c>
      <c r="U1580" s="40">
        <v>0.19695833333333332</v>
      </c>
      <c r="V1580">
        <v>474.99333997499997</v>
      </c>
      <c r="W1580">
        <v>740.81700000000001</v>
      </c>
      <c r="X1580">
        <v>176</v>
      </c>
      <c r="Y1580">
        <v>373.27413209999992</v>
      </c>
      <c r="Z1580">
        <v>582.17199999999991</v>
      </c>
      <c r="AA1580">
        <v>24</v>
      </c>
      <c r="AI1580">
        <v>296.57299999999998</v>
      </c>
      <c r="AJ1580">
        <v>14</v>
      </c>
      <c r="AK1580">
        <v>226.58100000000002</v>
      </c>
      <c r="AL1580">
        <v>5</v>
      </c>
      <c r="AM1580">
        <v>0</v>
      </c>
      <c r="AN1580">
        <v>0</v>
      </c>
      <c r="AO1580" s="30">
        <v>335.43326594999996</v>
      </c>
      <c r="AP1580" s="30">
        <v>523.154</v>
      </c>
      <c r="AQ1580" s="30">
        <v>19</v>
      </c>
      <c r="AR1580">
        <v>1183.700738025</v>
      </c>
      <c r="AS1580" s="20">
        <v>1846.143</v>
      </c>
      <c r="AT1580">
        <v>217</v>
      </c>
      <c r="AU1580">
        <v>12</v>
      </c>
      <c r="AV1580" t="s">
        <v>1510</v>
      </c>
    </row>
    <row r="1581" spans="1:48" hidden="1" x14ac:dyDescent="0.25">
      <c r="A1581" t="s">
        <v>864</v>
      </c>
      <c r="B1581" t="s">
        <v>214</v>
      </c>
      <c r="C1581" t="s">
        <v>214</v>
      </c>
      <c r="D1581" t="s">
        <v>865</v>
      </c>
      <c r="E1581" s="31" t="s">
        <v>866</v>
      </c>
      <c r="F1581">
        <v>2009</v>
      </c>
      <c r="G1581" t="s">
        <v>858</v>
      </c>
      <c r="H1581">
        <v>12485</v>
      </c>
      <c r="I1581">
        <v>332250</v>
      </c>
      <c r="J1581" t="s">
        <v>211</v>
      </c>
      <c r="K1581" s="26" t="s">
        <v>374</v>
      </c>
      <c r="L1581" t="b">
        <v>1</v>
      </c>
      <c r="M1581" s="20" t="s">
        <v>1119</v>
      </c>
      <c r="N1581" s="26">
        <v>343</v>
      </c>
      <c r="O1581" t="s">
        <v>375</v>
      </c>
      <c r="P1581">
        <v>61.761111100000001</v>
      </c>
      <c r="Q1581">
        <v>-157.3125</v>
      </c>
      <c r="S1581" t="s">
        <v>21</v>
      </c>
      <c r="T1581" s="40">
        <v>0.98686666666666667</v>
      </c>
      <c r="U1581" s="40">
        <v>0.24811666666666668</v>
      </c>
      <c r="V1581">
        <v>49.89301806666667</v>
      </c>
      <c r="W1581">
        <v>50.557000000000002</v>
      </c>
      <c r="X1581">
        <v>19</v>
      </c>
      <c r="Y1581">
        <v>39.170711733333334</v>
      </c>
      <c r="Z1581">
        <v>39.692</v>
      </c>
      <c r="AA1581">
        <v>5</v>
      </c>
      <c r="AI1581">
        <v>2.3479999999999999</v>
      </c>
      <c r="AJ1581">
        <v>2</v>
      </c>
      <c r="AK1581">
        <v>12.505000000000001</v>
      </c>
      <c r="AL1581">
        <v>2</v>
      </c>
      <c r="AM1581">
        <v>0</v>
      </c>
      <c r="AN1581">
        <v>0</v>
      </c>
      <c r="AO1581" s="30">
        <v>14.657930600000002</v>
      </c>
      <c r="AP1581" s="30">
        <v>14.853000000000002</v>
      </c>
      <c r="AQ1581" s="30">
        <v>4</v>
      </c>
      <c r="AR1581">
        <v>103.7216604</v>
      </c>
      <c r="AS1581" s="20">
        <v>105.10200000000002</v>
      </c>
      <c r="AT1581">
        <v>28</v>
      </c>
      <c r="AU1581">
        <v>12</v>
      </c>
      <c r="AV1581" t="s">
        <v>1510</v>
      </c>
    </row>
    <row r="1582" spans="1:48" hidden="1" x14ac:dyDescent="0.25">
      <c r="A1582" t="s">
        <v>813</v>
      </c>
      <c r="B1582" t="s">
        <v>27</v>
      </c>
      <c r="C1582" t="s">
        <v>27</v>
      </c>
      <c r="D1582" t="s">
        <v>815</v>
      </c>
      <c r="E1582" s="31" t="s">
        <v>816</v>
      </c>
      <c r="F1582">
        <v>2009</v>
      </c>
      <c r="G1582" t="s">
        <v>814</v>
      </c>
      <c r="H1582">
        <v>24486</v>
      </c>
      <c r="I1582">
        <v>331040</v>
      </c>
      <c r="J1582" t="s">
        <v>26</v>
      </c>
      <c r="K1582" s="26" t="s">
        <v>458</v>
      </c>
      <c r="L1582" t="b">
        <v>1</v>
      </c>
      <c r="M1582" s="20" t="s">
        <v>1118</v>
      </c>
      <c r="N1582" s="26">
        <v>293</v>
      </c>
      <c r="O1582" t="s">
        <v>375</v>
      </c>
      <c r="P1582">
        <v>54.135555600000004</v>
      </c>
      <c r="Q1582">
        <v>-165.77305559999999</v>
      </c>
      <c r="S1582" t="s">
        <v>21</v>
      </c>
      <c r="T1582" s="40">
        <v>0.32300000000000001</v>
      </c>
      <c r="U1582" s="40">
        <v>0.13475000000000001</v>
      </c>
      <c r="V1582">
        <v>62.661676999999997</v>
      </c>
      <c r="W1582">
        <v>193.999</v>
      </c>
      <c r="X1582">
        <v>41</v>
      </c>
      <c r="Y1582">
        <v>66.954024000000004</v>
      </c>
      <c r="Z1582">
        <v>207.28800000000001</v>
      </c>
      <c r="AA1582">
        <v>18</v>
      </c>
      <c r="AI1582">
        <v>113.276</v>
      </c>
      <c r="AJ1582">
        <v>12</v>
      </c>
      <c r="AK1582">
        <v>0</v>
      </c>
      <c r="AL1582">
        <v>0</v>
      </c>
      <c r="AM1582">
        <v>0</v>
      </c>
      <c r="AN1582">
        <v>0</v>
      </c>
      <c r="AO1582" s="30">
        <v>36.588147999999997</v>
      </c>
      <c r="AP1582" s="30">
        <v>113.276</v>
      </c>
      <c r="AQ1582" s="30">
        <v>12</v>
      </c>
      <c r="AR1582">
        <v>166.20384899999999</v>
      </c>
      <c r="AS1582" s="20">
        <v>514.56299999999987</v>
      </c>
      <c r="AT1582">
        <v>70</v>
      </c>
      <c r="AU1582">
        <v>12</v>
      </c>
      <c r="AV1582" t="s">
        <v>1510</v>
      </c>
    </row>
    <row r="1583" spans="1:48" hidden="1" x14ac:dyDescent="0.25">
      <c r="A1583" t="s">
        <v>897</v>
      </c>
      <c r="B1583" t="s">
        <v>262</v>
      </c>
      <c r="C1583" t="s">
        <v>262</v>
      </c>
      <c r="D1583" t="s">
        <v>899</v>
      </c>
      <c r="E1583" s="31" t="s">
        <v>900</v>
      </c>
      <c r="F1583">
        <v>2009</v>
      </c>
      <c r="G1583" t="s">
        <v>898</v>
      </c>
      <c r="H1583" t="s">
        <v>582</v>
      </c>
      <c r="I1583">
        <v>332530</v>
      </c>
      <c r="J1583" t="s">
        <v>261</v>
      </c>
      <c r="K1583" s="26" t="s">
        <v>458</v>
      </c>
      <c r="L1583" t="b">
        <v>1</v>
      </c>
      <c r="M1583" s="20" t="s">
        <v>1118</v>
      </c>
      <c r="N1583" s="26">
        <v>364</v>
      </c>
      <c r="O1583" t="s">
        <v>375</v>
      </c>
      <c r="P1583">
        <v>64.739444399999996</v>
      </c>
      <c r="Q1583">
        <v>-155.4869444</v>
      </c>
      <c r="S1583" t="s">
        <v>21</v>
      </c>
      <c r="T1583" s="40">
        <v>0.90666666666666673</v>
      </c>
      <c r="U1583" s="40">
        <v>0.56910000000000005</v>
      </c>
      <c r="V1583">
        <v>186.34448000000003</v>
      </c>
      <c r="W1583">
        <v>205.52700000000002</v>
      </c>
      <c r="X1583">
        <v>131</v>
      </c>
      <c r="Y1583">
        <v>195.26245333333333</v>
      </c>
      <c r="Z1583">
        <v>215.36299999999997</v>
      </c>
      <c r="AA1583">
        <v>15</v>
      </c>
      <c r="AI1583">
        <v>71.459000000000017</v>
      </c>
      <c r="AJ1583">
        <v>20</v>
      </c>
      <c r="AK1583">
        <v>36.772000000000006</v>
      </c>
      <c r="AL1583">
        <v>4</v>
      </c>
      <c r="AM1583">
        <v>0</v>
      </c>
      <c r="AN1583">
        <v>0</v>
      </c>
      <c r="AO1583" s="30">
        <v>98.129440000000031</v>
      </c>
      <c r="AP1583" s="30">
        <v>108.23100000000002</v>
      </c>
      <c r="AQ1583" s="30">
        <v>24</v>
      </c>
      <c r="AR1583">
        <v>479.7363733333334</v>
      </c>
      <c r="AS1583" s="20">
        <v>529.12099999999998</v>
      </c>
      <c r="AT1583">
        <v>167</v>
      </c>
      <c r="AU1583">
        <v>12</v>
      </c>
      <c r="AV1583" t="s">
        <v>1510</v>
      </c>
    </row>
    <row r="1584" spans="1:48" hidden="1" x14ac:dyDescent="0.25">
      <c r="A1584" t="s">
        <v>673</v>
      </c>
      <c r="B1584" t="s">
        <v>88</v>
      </c>
      <c r="C1584" t="s">
        <v>88</v>
      </c>
      <c r="D1584" t="s">
        <v>674</v>
      </c>
      <c r="E1584" s="31" t="s">
        <v>675</v>
      </c>
      <c r="F1584">
        <v>2009</v>
      </c>
      <c r="G1584" t="s">
        <v>563</v>
      </c>
      <c r="H1584">
        <v>221</v>
      </c>
      <c r="I1584">
        <v>331580</v>
      </c>
      <c r="J1584" t="s">
        <v>50</v>
      </c>
      <c r="K1584" s="26" t="s">
        <v>458</v>
      </c>
      <c r="L1584" t="b">
        <v>1</v>
      </c>
      <c r="M1584" s="20" t="s">
        <v>1119</v>
      </c>
      <c r="N1584" s="26">
        <v>169</v>
      </c>
      <c r="O1584" t="s">
        <v>375</v>
      </c>
      <c r="P1584">
        <v>61.784999999999997</v>
      </c>
      <c r="Q1584">
        <v>-161.32027780000001</v>
      </c>
      <c r="S1584" t="s">
        <v>21</v>
      </c>
      <c r="T1584" s="40">
        <v>0.61644999999999994</v>
      </c>
      <c r="U1584" s="40">
        <v>0.19363333333333332</v>
      </c>
      <c r="V1584">
        <v>257.17615904999997</v>
      </c>
      <c r="W1584">
        <v>417.18900000000002</v>
      </c>
      <c r="X1584">
        <v>75</v>
      </c>
      <c r="Y1584">
        <v>58.592956049999991</v>
      </c>
      <c r="Z1584">
        <v>95.048999999999992</v>
      </c>
      <c r="AA1584">
        <v>9</v>
      </c>
      <c r="AI1584">
        <v>43.345999999999997</v>
      </c>
      <c r="AJ1584">
        <v>8</v>
      </c>
      <c r="AK1584">
        <v>309.34300000000002</v>
      </c>
      <c r="AL1584">
        <v>7</v>
      </c>
      <c r="AM1584">
        <v>0</v>
      </c>
      <c r="AN1584">
        <v>0</v>
      </c>
      <c r="AO1584" s="30">
        <v>217.41513405000001</v>
      </c>
      <c r="AP1584" s="30">
        <v>352.68900000000002</v>
      </c>
      <c r="AQ1584" s="30">
        <v>15</v>
      </c>
      <c r="AR1584">
        <v>533.18424914999991</v>
      </c>
      <c r="AS1584" s="20">
        <v>864.92700000000002</v>
      </c>
      <c r="AT1584">
        <v>96</v>
      </c>
      <c r="AU1584">
        <v>12</v>
      </c>
      <c r="AV1584" t="s">
        <v>1510</v>
      </c>
    </row>
    <row r="1585" spans="1:48" hidden="1" x14ac:dyDescent="0.25">
      <c r="A1585" t="s">
        <v>679</v>
      </c>
      <c r="B1585" t="s">
        <v>1163</v>
      </c>
      <c r="C1585" t="s">
        <v>89</v>
      </c>
      <c r="D1585" t="s">
        <v>677</v>
      </c>
      <c r="E1585" s="31" t="s">
        <v>678</v>
      </c>
      <c r="F1585">
        <v>2009</v>
      </c>
      <c r="G1585" t="s">
        <v>563</v>
      </c>
      <c r="H1585">
        <v>221</v>
      </c>
      <c r="I1585">
        <v>331660</v>
      </c>
      <c r="J1585" t="s">
        <v>50</v>
      </c>
      <c r="K1585" s="26" t="s">
        <v>458</v>
      </c>
      <c r="L1585" t="b">
        <v>1</v>
      </c>
      <c r="M1585" s="20" t="s">
        <v>1119</v>
      </c>
      <c r="N1585" s="26">
        <v>169</v>
      </c>
      <c r="O1585" t="s">
        <v>375</v>
      </c>
      <c r="P1585">
        <v>62.0530556</v>
      </c>
      <c r="Q1585">
        <v>-163.1658333</v>
      </c>
      <c r="S1585" t="s">
        <v>21</v>
      </c>
      <c r="T1585" s="40">
        <v>0.60975000000000001</v>
      </c>
      <c r="U1585" s="40">
        <v>0.18174999999999999</v>
      </c>
      <c r="V1585">
        <v>469.78798499999999</v>
      </c>
      <c r="W1585">
        <v>770.45999999999992</v>
      </c>
      <c r="X1585">
        <v>190</v>
      </c>
      <c r="Y1585">
        <v>497.24624699999998</v>
      </c>
      <c r="Z1585">
        <v>815.49199999999996</v>
      </c>
      <c r="AA1585">
        <v>35</v>
      </c>
      <c r="AI1585">
        <v>424.50700000000001</v>
      </c>
      <c r="AJ1585">
        <v>20</v>
      </c>
      <c r="AK1585">
        <v>647.72900000000004</v>
      </c>
      <c r="AL1585">
        <v>10</v>
      </c>
      <c r="AM1585">
        <v>0</v>
      </c>
      <c r="AN1585">
        <v>0</v>
      </c>
      <c r="AO1585" s="30">
        <v>653.79590100000007</v>
      </c>
      <c r="AP1585" s="30">
        <v>1072.2360000000001</v>
      </c>
      <c r="AQ1585" s="30">
        <v>30</v>
      </c>
      <c r="AR1585">
        <v>1620.8301329999999</v>
      </c>
      <c r="AS1585" s="20">
        <v>2658.1880000000006</v>
      </c>
      <c r="AT1585">
        <v>252</v>
      </c>
      <c r="AU1585">
        <v>12</v>
      </c>
      <c r="AV1585" t="s">
        <v>1510</v>
      </c>
    </row>
    <row r="1586" spans="1:48" hidden="1" x14ac:dyDescent="0.25">
      <c r="A1586" t="s">
        <v>680</v>
      </c>
      <c r="B1586" t="s">
        <v>90</v>
      </c>
      <c r="C1586" t="s">
        <v>90</v>
      </c>
      <c r="D1586" t="s">
        <v>681</v>
      </c>
      <c r="E1586" s="31" t="s">
        <v>682</v>
      </c>
      <c r="F1586">
        <v>2009</v>
      </c>
      <c r="G1586" t="s">
        <v>563</v>
      </c>
      <c r="H1586">
        <v>221</v>
      </c>
      <c r="I1586">
        <v>331670</v>
      </c>
      <c r="J1586" t="s">
        <v>50</v>
      </c>
      <c r="K1586" s="26" t="s">
        <v>458</v>
      </c>
      <c r="L1586" t="b">
        <v>1</v>
      </c>
      <c r="M1586" s="20" t="s">
        <v>1119</v>
      </c>
      <c r="N1586" s="26">
        <v>169</v>
      </c>
      <c r="O1586" t="s">
        <v>375</v>
      </c>
      <c r="P1586">
        <v>63.478055599999998</v>
      </c>
      <c r="Q1586">
        <v>-162.03916670000001</v>
      </c>
      <c r="S1586" t="s">
        <v>21</v>
      </c>
      <c r="T1586" s="40">
        <v>0.60550000000000004</v>
      </c>
      <c r="U1586" s="40">
        <v>0.19501666666666664</v>
      </c>
      <c r="V1586">
        <v>413.96823999999998</v>
      </c>
      <c r="W1586">
        <v>683.68</v>
      </c>
      <c r="X1586">
        <v>113</v>
      </c>
      <c r="Y1586">
        <v>220.96693150000007</v>
      </c>
      <c r="Z1586">
        <v>364.93300000000011</v>
      </c>
      <c r="AA1586">
        <v>15</v>
      </c>
      <c r="AI1586">
        <v>371.16399999999999</v>
      </c>
      <c r="AJ1586">
        <v>20</v>
      </c>
      <c r="AK1586">
        <v>331.15799999999996</v>
      </c>
      <c r="AL1586">
        <v>7</v>
      </c>
      <c r="AM1586">
        <v>0</v>
      </c>
      <c r="AN1586">
        <v>0</v>
      </c>
      <c r="AO1586" s="30">
        <v>425.25597099999993</v>
      </c>
      <c r="AP1586" s="30">
        <v>702.32199999999989</v>
      </c>
      <c r="AQ1586" s="30">
        <v>27</v>
      </c>
      <c r="AR1586">
        <v>1060.1911425000001</v>
      </c>
      <c r="AS1586" s="20">
        <v>1750.9349999999997</v>
      </c>
      <c r="AT1586">
        <v>142</v>
      </c>
      <c r="AU1586">
        <v>12</v>
      </c>
      <c r="AV1586" t="s">
        <v>1510</v>
      </c>
    </row>
    <row r="1587" spans="1:48" hidden="1" x14ac:dyDescent="0.25">
      <c r="A1587" t="s">
        <v>843</v>
      </c>
      <c r="B1587" t="s">
        <v>266</v>
      </c>
      <c r="C1587" t="s">
        <v>266</v>
      </c>
      <c r="D1587" t="s">
        <v>845</v>
      </c>
      <c r="E1587" s="31" t="s">
        <v>846</v>
      </c>
      <c r="F1587">
        <v>2009</v>
      </c>
      <c r="G1587" t="s">
        <v>844</v>
      </c>
      <c r="H1587">
        <v>17898</v>
      </c>
      <c r="I1587">
        <v>332560</v>
      </c>
      <c r="J1587" t="s">
        <v>265</v>
      </c>
      <c r="K1587" s="26" t="s">
        <v>458</v>
      </c>
      <c r="L1587" t="b">
        <v>1</v>
      </c>
      <c r="M1587" s="20" t="s">
        <v>1118</v>
      </c>
      <c r="N1587" s="26">
        <v>339</v>
      </c>
      <c r="O1587" t="s">
        <v>375</v>
      </c>
      <c r="P1587">
        <v>57.122222200000003</v>
      </c>
      <c r="Q1587">
        <v>-170.27500000000001</v>
      </c>
      <c r="S1587" t="s">
        <v>21</v>
      </c>
      <c r="T1587" s="40">
        <v>0.46916666666666673</v>
      </c>
      <c r="U1587" s="40">
        <v>0.22550833333333331</v>
      </c>
      <c r="V1587">
        <v>380.96239500000001</v>
      </c>
      <c r="W1587">
        <v>811.99799999999993</v>
      </c>
      <c r="X1587">
        <v>126</v>
      </c>
      <c r="Y1587">
        <v>629.2590008333334</v>
      </c>
      <c r="Z1587">
        <v>1341.2269999999999</v>
      </c>
      <c r="AA1587">
        <v>33</v>
      </c>
      <c r="AI1587">
        <v>649.52099999999996</v>
      </c>
      <c r="AJ1587">
        <v>31</v>
      </c>
      <c r="AK1587">
        <v>1656.6700000000003</v>
      </c>
      <c r="AL1587">
        <v>17</v>
      </c>
      <c r="AM1587">
        <v>0</v>
      </c>
      <c r="AN1587">
        <v>28</v>
      </c>
      <c r="AO1587" s="30">
        <v>1081.9879441666669</v>
      </c>
      <c r="AP1587" s="30">
        <v>2306.1910000000003</v>
      </c>
      <c r="AQ1587" s="30">
        <v>48</v>
      </c>
      <c r="AR1587">
        <v>2092.2093400000003</v>
      </c>
      <c r="AS1587" s="20">
        <v>4459.4160000000002</v>
      </c>
      <c r="AT1587">
        <v>235</v>
      </c>
      <c r="AU1587">
        <v>12</v>
      </c>
      <c r="AV1587" t="s">
        <v>1510</v>
      </c>
    </row>
    <row r="1588" spans="1:48" hidden="1" x14ac:dyDescent="0.25">
      <c r="A1588" t="s">
        <v>737</v>
      </c>
      <c r="B1588" t="s">
        <v>283</v>
      </c>
      <c r="C1588" t="s">
        <v>283</v>
      </c>
      <c r="D1588" t="s">
        <v>740</v>
      </c>
      <c r="E1588" s="31" t="s">
        <v>741</v>
      </c>
      <c r="F1588">
        <v>2009</v>
      </c>
      <c r="G1588" t="s">
        <v>738</v>
      </c>
      <c r="H1588">
        <v>0</v>
      </c>
      <c r="I1588">
        <v>332540</v>
      </c>
      <c r="J1588" t="s">
        <v>739</v>
      </c>
      <c r="K1588" s="26" t="s">
        <v>374</v>
      </c>
      <c r="L1588" t="b">
        <v>1</v>
      </c>
      <c r="M1588" s="20" t="s">
        <v>1116</v>
      </c>
      <c r="N1588" s="26">
        <v>230</v>
      </c>
      <c r="O1588" t="s">
        <v>375</v>
      </c>
      <c r="P1588">
        <v>55.339722199999997</v>
      </c>
      <c r="Q1588">
        <v>-160.49722220000001</v>
      </c>
      <c r="S1588" t="s">
        <v>21</v>
      </c>
      <c r="T1588" s="40">
        <v>0.48475000000000007</v>
      </c>
      <c r="U1588" s="40">
        <v>0.2034</v>
      </c>
      <c r="V1588">
        <v>763.32031300000017</v>
      </c>
      <c r="W1588">
        <v>1574.6680000000001</v>
      </c>
      <c r="X1588">
        <v>298</v>
      </c>
      <c r="Y1588">
        <v>830.38208225000017</v>
      </c>
      <c r="Z1588">
        <v>1713.0110000000002</v>
      </c>
      <c r="AA1588">
        <v>166</v>
      </c>
      <c r="AI1588">
        <v>460.286</v>
      </c>
      <c r="AJ1588">
        <v>32</v>
      </c>
      <c r="AK1588">
        <v>274.29399999999998</v>
      </c>
      <c r="AL1588">
        <v>21</v>
      </c>
      <c r="AM1588">
        <v>0</v>
      </c>
      <c r="AN1588">
        <v>0</v>
      </c>
      <c r="AO1588" s="30">
        <v>356.08765500000004</v>
      </c>
      <c r="AP1588" s="30">
        <v>734.57999999999993</v>
      </c>
      <c r="AQ1588" s="30">
        <v>53</v>
      </c>
      <c r="AR1588">
        <v>1949.7900502500004</v>
      </c>
      <c r="AS1588" s="20">
        <v>4022.2589999999996</v>
      </c>
      <c r="AT1588">
        <v>508</v>
      </c>
      <c r="AU1588">
        <v>12</v>
      </c>
      <c r="AV1588" t="s">
        <v>1510</v>
      </c>
    </row>
    <row r="1589" spans="1:48" hidden="1" x14ac:dyDescent="0.25">
      <c r="A1589" t="s">
        <v>683</v>
      </c>
      <c r="B1589" t="s">
        <v>91</v>
      </c>
      <c r="C1589" t="s">
        <v>91</v>
      </c>
      <c r="D1589" t="s">
        <v>684</v>
      </c>
      <c r="E1589" s="31" t="s">
        <v>685</v>
      </c>
      <c r="F1589">
        <v>2009</v>
      </c>
      <c r="G1589" t="s">
        <v>563</v>
      </c>
      <c r="H1589">
        <v>221</v>
      </c>
      <c r="I1589">
        <v>331590</v>
      </c>
      <c r="J1589" t="s">
        <v>50</v>
      </c>
      <c r="K1589" s="26" t="s">
        <v>458</v>
      </c>
      <c r="L1589" t="b">
        <v>1</v>
      </c>
      <c r="M1589" s="20" t="s">
        <v>1119</v>
      </c>
      <c r="N1589" s="26">
        <v>169</v>
      </c>
      <c r="O1589" t="s">
        <v>375</v>
      </c>
      <c r="P1589">
        <v>63.694166699999997</v>
      </c>
      <c r="Q1589">
        <v>-170.47888889999999</v>
      </c>
      <c r="S1589" t="s">
        <v>21</v>
      </c>
      <c r="T1589" s="40">
        <v>0.58172499999999994</v>
      </c>
      <c r="U1589" s="40">
        <v>0.19542499999999999</v>
      </c>
      <c r="V1589">
        <v>493.69604609999993</v>
      </c>
      <c r="W1589">
        <v>848.67599999999993</v>
      </c>
      <c r="X1589">
        <v>172</v>
      </c>
      <c r="Y1589">
        <v>278.39380634999998</v>
      </c>
      <c r="Z1589">
        <v>478.56600000000003</v>
      </c>
      <c r="AA1589">
        <v>15</v>
      </c>
      <c r="AI1589">
        <v>278.44299999999993</v>
      </c>
      <c r="AJ1589">
        <v>15</v>
      </c>
      <c r="AK1589">
        <v>685.24200000000008</v>
      </c>
      <c r="AL1589">
        <v>17</v>
      </c>
      <c r="AM1589">
        <v>0</v>
      </c>
      <c r="AN1589">
        <v>0</v>
      </c>
      <c r="AO1589" s="30">
        <v>560.59965662499985</v>
      </c>
      <c r="AP1589" s="30">
        <v>963.68499999999995</v>
      </c>
      <c r="AQ1589" s="30">
        <v>32</v>
      </c>
      <c r="AR1589">
        <v>1332.6895090749997</v>
      </c>
      <c r="AS1589" s="20">
        <v>2290.9270000000001</v>
      </c>
      <c r="AT1589">
        <v>216</v>
      </c>
      <c r="AU1589">
        <v>12</v>
      </c>
      <c r="AV1589" t="s">
        <v>1510</v>
      </c>
    </row>
    <row r="1590" spans="1:48" hidden="1" x14ac:dyDescent="0.25">
      <c r="A1590" t="s">
        <v>686</v>
      </c>
      <c r="B1590" t="s">
        <v>92</v>
      </c>
      <c r="C1590" t="s">
        <v>92</v>
      </c>
      <c r="D1590" t="s">
        <v>687</v>
      </c>
      <c r="E1590" s="31" t="s">
        <v>688</v>
      </c>
      <c r="F1590">
        <v>2009</v>
      </c>
      <c r="G1590" t="s">
        <v>563</v>
      </c>
      <c r="H1590">
        <v>221</v>
      </c>
      <c r="I1590">
        <v>331600</v>
      </c>
      <c r="J1590" t="s">
        <v>50</v>
      </c>
      <c r="K1590" s="26" t="s">
        <v>458</v>
      </c>
      <c r="L1590" t="b">
        <v>1</v>
      </c>
      <c r="M1590" s="20" t="s">
        <v>1119</v>
      </c>
      <c r="N1590" s="26">
        <v>169</v>
      </c>
      <c r="O1590" t="s">
        <v>375</v>
      </c>
      <c r="P1590">
        <v>61.8427778</v>
      </c>
      <c r="Q1590">
        <v>-165.5816667</v>
      </c>
      <c r="S1590" t="s">
        <v>21</v>
      </c>
      <c r="T1590" s="40">
        <v>0.617475</v>
      </c>
      <c r="U1590" s="40">
        <v>0.18840833333333337</v>
      </c>
      <c r="V1590">
        <v>371.40071542500004</v>
      </c>
      <c r="W1590">
        <v>601.48300000000006</v>
      </c>
      <c r="X1590">
        <v>118</v>
      </c>
      <c r="Y1590">
        <v>119.80620435</v>
      </c>
      <c r="Z1590">
        <v>194.02600000000001</v>
      </c>
      <c r="AA1590">
        <v>11</v>
      </c>
      <c r="AI1590">
        <v>149.26399999999998</v>
      </c>
      <c r="AJ1590">
        <v>9</v>
      </c>
      <c r="AK1590">
        <v>755.99799999999993</v>
      </c>
      <c r="AL1590">
        <v>13</v>
      </c>
      <c r="AM1590">
        <v>0</v>
      </c>
      <c r="AN1590">
        <v>0</v>
      </c>
      <c r="AO1590" s="30">
        <v>558.97665344999996</v>
      </c>
      <c r="AP1590" s="30">
        <v>905.26199999999994</v>
      </c>
      <c r="AQ1590" s="30">
        <v>22</v>
      </c>
      <c r="AR1590">
        <v>1050.1835732250001</v>
      </c>
      <c r="AS1590" s="20">
        <v>1700.771</v>
      </c>
      <c r="AT1590">
        <v>150</v>
      </c>
      <c r="AU1590">
        <v>12</v>
      </c>
      <c r="AV1590" t="s">
        <v>1510</v>
      </c>
    </row>
    <row r="1591" spans="1:48" hidden="1" x14ac:dyDescent="0.25">
      <c r="A1591" t="s">
        <v>689</v>
      </c>
      <c r="B1591" t="s">
        <v>93</v>
      </c>
      <c r="C1591" t="s">
        <v>93</v>
      </c>
      <c r="D1591" t="s">
        <v>690</v>
      </c>
      <c r="E1591" s="31" t="s">
        <v>691</v>
      </c>
      <c r="F1591">
        <v>2009</v>
      </c>
      <c r="G1591" t="s">
        <v>563</v>
      </c>
      <c r="H1591">
        <v>221</v>
      </c>
      <c r="I1591">
        <v>331610</v>
      </c>
      <c r="J1591" t="s">
        <v>50</v>
      </c>
      <c r="K1591" s="26" t="s">
        <v>458</v>
      </c>
      <c r="L1591" t="b">
        <v>1</v>
      </c>
      <c r="M1591" s="20" t="s">
        <v>1119</v>
      </c>
      <c r="N1591" s="26">
        <v>169</v>
      </c>
      <c r="O1591" t="s">
        <v>375</v>
      </c>
      <c r="P1591">
        <v>66.603888900000001</v>
      </c>
      <c r="Q1591">
        <v>-160.00694440000001</v>
      </c>
      <c r="S1591" t="s">
        <v>21</v>
      </c>
      <c r="T1591" s="40">
        <v>0.65210000000000001</v>
      </c>
      <c r="U1591" s="40">
        <v>0.18961666666666666</v>
      </c>
      <c r="V1591">
        <v>689.19014379999999</v>
      </c>
      <c r="W1591">
        <v>1056.8779999999999</v>
      </c>
      <c r="X1591">
        <v>189</v>
      </c>
      <c r="Y1591">
        <v>258.8230547</v>
      </c>
      <c r="Z1591">
        <v>396.90699999999998</v>
      </c>
      <c r="AA1591">
        <v>26</v>
      </c>
      <c r="AI1591">
        <v>909.49099999999987</v>
      </c>
      <c r="AJ1591">
        <v>255</v>
      </c>
      <c r="AK1591">
        <v>545.43799999999999</v>
      </c>
      <c r="AL1591">
        <v>11</v>
      </c>
      <c r="AM1591">
        <v>0</v>
      </c>
      <c r="AN1591">
        <v>0</v>
      </c>
      <c r="AO1591" s="30">
        <v>948.75920089999988</v>
      </c>
      <c r="AP1591" s="30">
        <v>1454.9289999999999</v>
      </c>
      <c r="AQ1591" s="30">
        <v>266</v>
      </c>
      <c r="AR1591">
        <v>1896.7723993999998</v>
      </c>
      <c r="AS1591" s="20">
        <v>2908.7139999999999</v>
      </c>
      <c r="AT1591">
        <v>473</v>
      </c>
      <c r="AU1591">
        <v>6</v>
      </c>
      <c r="AV1591" t="s">
        <v>1510</v>
      </c>
    </row>
    <row r="1592" spans="1:48" hidden="1" x14ac:dyDescent="0.25">
      <c r="A1592" t="s">
        <v>562</v>
      </c>
      <c r="B1592" t="s">
        <v>51</v>
      </c>
      <c r="C1592" t="s">
        <v>51</v>
      </c>
      <c r="D1592" t="s">
        <v>564</v>
      </c>
      <c r="E1592" s="31" t="s">
        <v>565</v>
      </c>
      <c r="F1592">
        <v>2009</v>
      </c>
      <c r="G1592" t="s">
        <v>563</v>
      </c>
      <c r="H1592">
        <v>221</v>
      </c>
      <c r="I1592">
        <v>331240</v>
      </c>
      <c r="J1592" t="s">
        <v>50</v>
      </c>
      <c r="K1592" s="26" t="s">
        <v>458</v>
      </c>
      <c r="L1592" t="b">
        <v>1</v>
      </c>
      <c r="M1592" s="20" t="s">
        <v>1119</v>
      </c>
      <c r="N1592" s="26">
        <v>169</v>
      </c>
      <c r="O1592" t="s">
        <v>375</v>
      </c>
      <c r="P1592">
        <v>62.688888900000002</v>
      </c>
      <c r="Q1592">
        <v>-164.6152778</v>
      </c>
      <c r="S1592" t="s">
        <v>21</v>
      </c>
      <c r="T1592" s="40">
        <v>0.61860000000000015</v>
      </c>
      <c r="U1592" s="40">
        <v>0.19231666666666666</v>
      </c>
      <c r="V1592">
        <v>476.0962110000001</v>
      </c>
      <c r="W1592">
        <v>769.63499999999999</v>
      </c>
      <c r="X1592">
        <v>159</v>
      </c>
      <c r="Y1592">
        <v>126.35709180000003</v>
      </c>
      <c r="Z1592">
        <v>204.26300000000001</v>
      </c>
      <c r="AA1592">
        <v>12</v>
      </c>
      <c r="AI1592">
        <v>314.93000000000006</v>
      </c>
      <c r="AJ1592">
        <v>11</v>
      </c>
      <c r="AK1592">
        <v>462.83300000000003</v>
      </c>
      <c r="AL1592">
        <v>7</v>
      </c>
      <c r="AM1592">
        <v>0</v>
      </c>
      <c r="AN1592">
        <v>0</v>
      </c>
      <c r="AO1592" s="30">
        <v>481.12419180000023</v>
      </c>
      <c r="AP1592" s="30">
        <v>777.76300000000015</v>
      </c>
      <c r="AQ1592" s="30">
        <v>18</v>
      </c>
      <c r="AR1592">
        <v>1083.5774946000004</v>
      </c>
      <c r="AS1592" s="20">
        <v>1751.6610000000001</v>
      </c>
      <c r="AT1592">
        <v>188</v>
      </c>
      <c r="AU1592">
        <v>4</v>
      </c>
      <c r="AV1592" t="s">
        <v>1510</v>
      </c>
    </row>
    <row r="1593" spans="1:48" hidden="1" x14ac:dyDescent="0.25">
      <c r="A1593" t="s">
        <v>692</v>
      </c>
      <c r="B1593" t="s">
        <v>94</v>
      </c>
      <c r="C1593" t="s">
        <v>94</v>
      </c>
      <c r="D1593" t="s">
        <v>693</v>
      </c>
      <c r="E1593" s="31" t="s">
        <v>694</v>
      </c>
      <c r="F1593">
        <v>2009</v>
      </c>
      <c r="G1593" t="s">
        <v>563</v>
      </c>
      <c r="H1593">
        <v>221</v>
      </c>
      <c r="I1593">
        <v>331620</v>
      </c>
      <c r="J1593" t="s">
        <v>50</v>
      </c>
      <c r="K1593" s="26" t="s">
        <v>458</v>
      </c>
      <c r="L1593" t="b">
        <v>1</v>
      </c>
      <c r="M1593" s="20" t="s">
        <v>1119</v>
      </c>
      <c r="N1593" s="26">
        <v>169</v>
      </c>
      <c r="O1593" t="s">
        <v>375</v>
      </c>
      <c r="P1593">
        <v>62.682222199999998</v>
      </c>
      <c r="Q1593">
        <v>-159.56194439999999</v>
      </c>
      <c r="S1593" t="s">
        <v>21</v>
      </c>
      <c r="T1593" s="40">
        <v>0.73595000000000022</v>
      </c>
      <c r="U1593" s="40">
        <v>0.2034</v>
      </c>
      <c r="V1593">
        <v>98.27802705000002</v>
      </c>
      <c r="W1593">
        <v>133.53899999999999</v>
      </c>
      <c r="X1593">
        <v>47</v>
      </c>
      <c r="Y1593">
        <v>51.537842550000015</v>
      </c>
      <c r="Z1593">
        <v>70.028999999999996</v>
      </c>
      <c r="AA1593">
        <v>6</v>
      </c>
      <c r="AI1593">
        <v>72.081999999999994</v>
      </c>
      <c r="AJ1593">
        <v>7</v>
      </c>
      <c r="AK1593">
        <v>70.176999999999992</v>
      </c>
      <c r="AL1593">
        <v>4</v>
      </c>
      <c r="AM1593">
        <v>0</v>
      </c>
      <c r="AN1593">
        <v>0</v>
      </c>
      <c r="AO1593" s="30">
        <v>104.69551105000002</v>
      </c>
      <c r="AP1593" s="30">
        <v>142.25899999999999</v>
      </c>
      <c r="AQ1593" s="30">
        <v>11</v>
      </c>
      <c r="AR1593">
        <v>254.51138065000006</v>
      </c>
      <c r="AS1593" s="20">
        <v>345.827</v>
      </c>
      <c r="AT1593">
        <v>62</v>
      </c>
      <c r="AU1593">
        <v>6</v>
      </c>
      <c r="AV1593" t="s">
        <v>1510</v>
      </c>
    </row>
    <row r="1594" spans="1:48" hidden="1" x14ac:dyDescent="0.25">
      <c r="A1594" t="s">
        <v>695</v>
      </c>
      <c r="B1594" t="s">
        <v>95</v>
      </c>
      <c r="C1594" t="s">
        <v>95</v>
      </c>
      <c r="D1594" t="s">
        <v>696</v>
      </c>
      <c r="E1594" s="31" t="s">
        <v>697</v>
      </c>
      <c r="F1594">
        <v>2009</v>
      </c>
      <c r="G1594" t="s">
        <v>563</v>
      </c>
      <c r="H1594">
        <v>221</v>
      </c>
      <c r="I1594">
        <v>331630</v>
      </c>
      <c r="J1594" t="s">
        <v>50</v>
      </c>
      <c r="K1594" s="26" t="s">
        <v>458</v>
      </c>
      <c r="L1594" t="b">
        <v>1</v>
      </c>
      <c r="M1594" s="20" t="s">
        <v>1119</v>
      </c>
      <c r="N1594" s="26">
        <v>169</v>
      </c>
      <c r="O1594" t="s">
        <v>375</v>
      </c>
      <c r="P1594">
        <v>64.333888900000005</v>
      </c>
      <c r="Q1594">
        <v>-161.1538889</v>
      </c>
      <c r="S1594" t="s">
        <v>21</v>
      </c>
      <c r="T1594" s="40">
        <v>0.60245000000000004</v>
      </c>
      <c r="U1594" s="40">
        <v>0.18636666666666668</v>
      </c>
      <c r="V1594">
        <v>243.21569194999998</v>
      </c>
      <c r="W1594">
        <v>403.71099999999996</v>
      </c>
      <c r="X1594">
        <v>69</v>
      </c>
      <c r="Y1594">
        <v>104.41844135000001</v>
      </c>
      <c r="Z1594">
        <v>173.32300000000001</v>
      </c>
      <c r="AA1594">
        <v>10</v>
      </c>
      <c r="AI1594">
        <v>92.94</v>
      </c>
      <c r="AJ1594">
        <v>7</v>
      </c>
      <c r="AK1594">
        <v>149.40099999999998</v>
      </c>
      <c r="AL1594">
        <v>9</v>
      </c>
      <c r="AM1594">
        <v>0</v>
      </c>
      <c r="AN1594">
        <v>0</v>
      </c>
      <c r="AO1594" s="30">
        <v>145.99833544999998</v>
      </c>
      <c r="AP1594" s="30">
        <v>242.34099999999998</v>
      </c>
      <c r="AQ1594" s="30">
        <v>16</v>
      </c>
      <c r="AR1594">
        <v>493.63246874999993</v>
      </c>
      <c r="AS1594" s="20">
        <v>819.375</v>
      </c>
      <c r="AT1594">
        <v>93</v>
      </c>
      <c r="AU1594">
        <v>6</v>
      </c>
      <c r="AV1594" t="s">
        <v>1510</v>
      </c>
    </row>
    <row r="1595" spans="1:48" hidden="1" x14ac:dyDescent="0.25">
      <c r="A1595" t="s">
        <v>698</v>
      </c>
      <c r="B1595" t="s">
        <v>96</v>
      </c>
      <c r="C1595" t="s">
        <v>96</v>
      </c>
      <c r="D1595" t="s">
        <v>699</v>
      </c>
      <c r="E1595" s="31" t="s">
        <v>700</v>
      </c>
      <c r="F1595">
        <v>2009</v>
      </c>
      <c r="G1595" t="s">
        <v>563</v>
      </c>
      <c r="H1595">
        <v>221</v>
      </c>
      <c r="I1595">
        <v>331640</v>
      </c>
      <c r="J1595" t="s">
        <v>50</v>
      </c>
      <c r="K1595" s="26" t="s">
        <v>458</v>
      </c>
      <c r="L1595" t="b">
        <v>1</v>
      </c>
      <c r="M1595" s="20" t="s">
        <v>1119</v>
      </c>
      <c r="N1595" s="26">
        <v>169</v>
      </c>
      <c r="O1595" t="s">
        <v>375</v>
      </c>
      <c r="P1595">
        <v>66.256666699999997</v>
      </c>
      <c r="Q1595">
        <v>-166.07194440000001</v>
      </c>
      <c r="S1595" t="s">
        <v>21</v>
      </c>
      <c r="T1595" s="40">
        <v>0.59315000000000007</v>
      </c>
      <c r="U1595" s="40">
        <v>0.17801666666666668</v>
      </c>
      <c r="V1595">
        <v>437.78503420000004</v>
      </c>
      <c r="W1595">
        <v>738.06799999999998</v>
      </c>
      <c r="X1595">
        <v>150</v>
      </c>
      <c r="Y1595">
        <v>210.25447365000005</v>
      </c>
      <c r="Z1595">
        <v>354.47100000000006</v>
      </c>
      <c r="AA1595">
        <v>15</v>
      </c>
      <c r="AI1595">
        <v>151.56100000000004</v>
      </c>
      <c r="AJ1595">
        <v>22</v>
      </c>
      <c r="AK1595">
        <v>321.01100000000008</v>
      </c>
      <c r="AL1595">
        <v>13</v>
      </c>
      <c r="AM1595">
        <v>0</v>
      </c>
      <c r="AN1595">
        <v>0</v>
      </c>
      <c r="AO1595" s="30">
        <v>280.30608180000007</v>
      </c>
      <c r="AP1595" s="30">
        <v>472.57200000000012</v>
      </c>
      <c r="AQ1595" s="30">
        <v>35</v>
      </c>
      <c r="AR1595">
        <v>928.34558965000019</v>
      </c>
      <c r="AS1595" s="20">
        <v>1565.1109999999999</v>
      </c>
      <c r="AT1595">
        <v>188</v>
      </c>
      <c r="AU1595">
        <v>6</v>
      </c>
      <c r="AV1595" t="s">
        <v>1510</v>
      </c>
    </row>
    <row r="1596" spans="1:48" hidden="1" x14ac:dyDescent="0.25">
      <c r="A1596" t="s">
        <v>701</v>
      </c>
      <c r="B1596" t="s">
        <v>97</v>
      </c>
      <c r="C1596" t="s">
        <v>97</v>
      </c>
      <c r="D1596" t="s">
        <v>702</v>
      </c>
      <c r="E1596" s="31" t="s">
        <v>703</v>
      </c>
      <c r="F1596">
        <v>2009</v>
      </c>
      <c r="G1596" t="s">
        <v>563</v>
      </c>
      <c r="H1596">
        <v>221</v>
      </c>
      <c r="I1596">
        <v>331650</v>
      </c>
      <c r="J1596" t="s">
        <v>50</v>
      </c>
      <c r="K1596" s="26" t="s">
        <v>458</v>
      </c>
      <c r="L1596" t="b">
        <v>1</v>
      </c>
      <c r="M1596" s="20" t="s">
        <v>1119</v>
      </c>
      <c r="N1596" s="26">
        <v>169</v>
      </c>
      <c r="O1596" t="s">
        <v>375</v>
      </c>
      <c r="P1596">
        <v>66.888055600000001</v>
      </c>
      <c r="Q1596">
        <v>-157.13638889999999</v>
      </c>
      <c r="S1596" t="s">
        <v>21</v>
      </c>
      <c r="T1596" s="40">
        <v>0.70274999999999999</v>
      </c>
      <c r="U1596" s="40">
        <v>0.20058333333333334</v>
      </c>
      <c r="V1596">
        <v>272.29735350000004</v>
      </c>
      <c r="W1596">
        <v>387.47400000000005</v>
      </c>
      <c r="X1596">
        <v>62</v>
      </c>
      <c r="Y1596">
        <v>476.37806174999997</v>
      </c>
      <c r="Z1596">
        <v>677.87699999999995</v>
      </c>
      <c r="AA1596">
        <v>11</v>
      </c>
      <c r="AI1596">
        <v>155.70499999999998</v>
      </c>
      <c r="AJ1596">
        <v>29</v>
      </c>
      <c r="AK1596">
        <v>244.92400000000001</v>
      </c>
      <c r="AL1596">
        <v>6</v>
      </c>
      <c r="AM1596">
        <v>0</v>
      </c>
      <c r="AN1596">
        <v>0</v>
      </c>
      <c r="AO1596" s="30">
        <v>281.54202974999998</v>
      </c>
      <c r="AP1596" s="30">
        <v>400.62900000000002</v>
      </c>
      <c r="AQ1596" s="30">
        <v>35</v>
      </c>
      <c r="AR1596">
        <v>1030.217445</v>
      </c>
      <c r="AS1596" s="20">
        <v>1465.9800000000002</v>
      </c>
      <c r="AT1596">
        <v>104</v>
      </c>
      <c r="AU1596">
        <v>6</v>
      </c>
      <c r="AV1596" t="s">
        <v>1510</v>
      </c>
    </row>
    <row r="1597" spans="1:48" hidden="1" x14ac:dyDescent="0.25">
      <c r="A1597" t="s">
        <v>398</v>
      </c>
      <c r="B1597" t="s">
        <v>44</v>
      </c>
      <c r="C1597" t="s">
        <v>44</v>
      </c>
      <c r="D1597" t="s">
        <v>399</v>
      </c>
      <c r="E1597" s="31" t="s">
        <v>400</v>
      </c>
      <c r="F1597">
        <v>2009</v>
      </c>
      <c r="G1597" t="s">
        <v>380</v>
      </c>
      <c r="H1597">
        <v>219</v>
      </c>
      <c r="I1597">
        <v>331190</v>
      </c>
      <c r="J1597" t="s">
        <v>30</v>
      </c>
      <c r="K1597" s="26" t="s">
        <v>374</v>
      </c>
      <c r="L1597" t="b">
        <v>1</v>
      </c>
      <c r="M1597" s="20" t="s">
        <v>1116</v>
      </c>
      <c r="N1597" s="26">
        <v>2</v>
      </c>
      <c r="O1597" t="s">
        <v>375</v>
      </c>
      <c r="P1597">
        <v>59.4583333</v>
      </c>
      <c r="Q1597">
        <v>-135.31388889999999</v>
      </c>
      <c r="S1597" t="s">
        <v>21</v>
      </c>
      <c r="T1597" s="40">
        <v>0.20696666666666666</v>
      </c>
      <c r="U1597" s="40">
        <v>0.15099166666666666</v>
      </c>
      <c r="V1597">
        <v>639.48043250000001</v>
      </c>
      <c r="W1597">
        <v>3089.7750000000001</v>
      </c>
      <c r="X1597">
        <v>582</v>
      </c>
      <c r="Y1597">
        <v>1497.3013848333335</v>
      </c>
      <c r="Z1597">
        <v>7234.505000000001</v>
      </c>
      <c r="AA1597">
        <v>462</v>
      </c>
      <c r="AI1597">
        <v>1119.598</v>
      </c>
      <c r="AJ1597">
        <v>42</v>
      </c>
      <c r="AK1597">
        <v>1043.575</v>
      </c>
      <c r="AL1597">
        <v>47</v>
      </c>
      <c r="AM1597">
        <v>0</v>
      </c>
      <c r="AN1597">
        <v>0</v>
      </c>
      <c r="AO1597" s="30">
        <v>447.7047052333333</v>
      </c>
      <c r="AP1597" s="30">
        <v>2163.1729999999998</v>
      </c>
      <c r="AQ1597" s="30">
        <v>89</v>
      </c>
      <c r="AR1597">
        <v>2584.4865225666667</v>
      </c>
      <c r="AS1597" s="20">
        <v>12487.452999999998</v>
      </c>
      <c r="AT1597">
        <v>1131</v>
      </c>
      <c r="AU1597">
        <v>12</v>
      </c>
      <c r="AV1597" t="s">
        <v>1510</v>
      </c>
    </row>
    <row r="1598" spans="1:48" hidden="1" x14ac:dyDescent="0.25">
      <c r="A1598" t="s">
        <v>432</v>
      </c>
      <c r="B1598" t="s">
        <v>45</v>
      </c>
      <c r="C1598" t="s">
        <v>45</v>
      </c>
      <c r="D1598" t="s">
        <v>434</v>
      </c>
      <c r="E1598" s="31" t="s">
        <v>431</v>
      </c>
      <c r="F1598">
        <v>2009</v>
      </c>
      <c r="G1598" t="s">
        <v>380</v>
      </c>
      <c r="H1598">
        <v>219</v>
      </c>
      <c r="I1598">
        <v>331195</v>
      </c>
      <c r="J1598" t="s">
        <v>30</v>
      </c>
      <c r="K1598" s="26" t="s">
        <v>374</v>
      </c>
      <c r="L1598" t="b">
        <v>1</v>
      </c>
      <c r="M1598" s="20" t="s">
        <v>1116</v>
      </c>
      <c r="N1598" s="26">
        <v>2</v>
      </c>
      <c r="O1598" t="s">
        <v>375</v>
      </c>
      <c r="P1598">
        <v>62.706944399999998</v>
      </c>
      <c r="Q1598">
        <v>-143.96111110000001</v>
      </c>
      <c r="S1598" t="s">
        <v>21</v>
      </c>
      <c r="T1598" s="40">
        <v>0.524725</v>
      </c>
      <c r="U1598" s="40">
        <v>0.18628333333333336</v>
      </c>
      <c r="V1598">
        <v>131.9977221</v>
      </c>
      <c r="W1598">
        <v>251.55599999999998</v>
      </c>
      <c r="X1598">
        <v>80</v>
      </c>
      <c r="Y1598">
        <v>37.768131324999992</v>
      </c>
      <c r="Z1598">
        <v>71.97699999999999</v>
      </c>
      <c r="AA1598">
        <v>10</v>
      </c>
      <c r="AI1598">
        <v>3.0209999999999999</v>
      </c>
      <c r="AJ1598">
        <v>1</v>
      </c>
      <c r="AK1598">
        <v>142.92099999999999</v>
      </c>
      <c r="AL1598">
        <v>5</v>
      </c>
      <c r="AM1598">
        <v>0</v>
      </c>
      <c r="AN1598">
        <v>0</v>
      </c>
      <c r="AO1598" s="30">
        <v>76.579415949999984</v>
      </c>
      <c r="AP1598" s="30">
        <v>145.94199999999998</v>
      </c>
      <c r="AQ1598" s="30">
        <v>6</v>
      </c>
      <c r="AR1598">
        <v>246.34526937499999</v>
      </c>
      <c r="AS1598" s="20">
        <v>469.47500000000002</v>
      </c>
      <c r="AT1598">
        <v>95</v>
      </c>
      <c r="AU1598">
        <v>12</v>
      </c>
      <c r="AV1598" t="s">
        <v>1510</v>
      </c>
    </row>
    <row r="1599" spans="1:48" hidden="1" x14ac:dyDescent="0.25">
      <c r="A1599" t="s">
        <v>867</v>
      </c>
      <c r="B1599" t="s">
        <v>215</v>
      </c>
      <c r="C1599" t="s">
        <v>215</v>
      </c>
      <c r="D1599" t="s">
        <v>868</v>
      </c>
      <c r="E1599" s="31" t="s">
        <v>869</v>
      </c>
      <c r="F1599">
        <v>2009</v>
      </c>
      <c r="G1599" t="s">
        <v>858</v>
      </c>
      <c r="H1599">
        <v>12485</v>
      </c>
      <c r="I1599">
        <v>332260</v>
      </c>
      <c r="J1599" t="s">
        <v>211</v>
      </c>
      <c r="K1599" s="26" t="s">
        <v>374</v>
      </c>
      <c r="L1599" t="b">
        <v>1</v>
      </c>
      <c r="M1599" s="20" t="s">
        <v>1119</v>
      </c>
      <c r="N1599" s="26">
        <v>343</v>
      </c>
      <c r="O1599" t="s">
        <v>375</v>
      </c>
      <c r="P1599">
        <v>61.702500000000001</v>
      </c>
      <c r="Q1599">
        <v>-157.1697222</v>
      </c>
      <c r="S1599" t="s">
        <v>21</v>
      </c>
      <c r="T1599" s="40">
        <v>0.98686666666666667</v>
      </c>
      <c r="U1599" s="40">
        <v>0.24811666666666668</v>
      </c>
      <c r="V1599">
        <v>92.44276126666665</v>
      </c>
      <c r="W1599">
        <v>93.672999999999988</v>
      </c>
      <c r="X1599">
        <v>33</v>
      </c>
      <c r="Y1599">
        <v>61.154153599999994</v>
      </c>
      <c r="Z1599">
        <v>61.967999999999996</v>
      </c>
      <c r="AA1599">
        <v>8</v>
      </c>
      <c r="AI1599">
        <v>56.423000000000009</v>
      </c>
      <c r="AJ1599">
        <v>3</v>
      </c>
      <c r="AK1599">
        <v>19.592999999999996</v>
      </c>
      <c r="AL1599">
        <v>3</v>
      </c>
      <c r="AM1599">
        <v>0</v>
      </c>
      <c r="AN1599">
        <v>1</v>
      </c>
      <c r="AO1599" s="30">
        <v>75.017656533333337</v>
      </c>
      <c r="AP1599" s="30">
        <v>76.016000000000005</v>
      </c>
      <c r="AQ1599" s="30">
        <v>6</v>
      </c>
      <c r="AR1599">
        <v>228.61457139999999</v>
      </c>
      <c r="AS1599" s="20">
        <v>231.65699999999995</v>
      </c>
      <c r="AT1599">
        <v>48</v>
      </c>
      <c r="AU1599">
        <v>12</v>
      </c>
      <c r="AV1599" t="s">
        <v>1510</v>
      </c>
    </row>
    <row r="1600" spans="1:48" hidden="1" x14ac:dyDescent="0.25">
      <c r="A1600" t="s">
        <v>707</v>
      </c>
      <c r="B1600" t="s">
        <v>98</v>
      </c>
      <c r="C1600" t="s">
        <v>98</v>
      </c>
      <c r="D1600" t="s">
        <v>708</v>
      </c>
      <c r="E1600" s="31" t="s">
        <v>706</v>
      </c>
      <c r="F1600">
        <v>2009</v>
      </c>
      <c r="G1600" t="s">
        <v>563</v>
      </c>
      <c r="H1600">
        <v>221</v>
      </c>
      <c r="I1600">
        <v>331680</v>
      </c>
      <c r="J1600" t="s">
        <v>50</v>
      </c>
      <c r="K1600" s="26" t="s">
        <v>458</v>
      </c>
      <c r="L1600" t="b">
        <v>1</v>
      </c>
      <c r="M1600" s="20" t="s">
        <v>1119</v>
      </c>
      <c r="N1600" s="26">
        <v>169</v>
      </c>
      <c r="O1600" t="s">
        <v>375</v>
      </c>
      <c r="P1600">
        <v>63.522222200000002</v>
      </c>
      <c r="Q1600">
        <v>-162.28805560000001</v>
      </c>
      <c r="S1600" t="s">
        <v>21</v>
      </c>
      <c r="T1600" s="40">
        <v>0.60544999999999993</v>
      </c>
      <c r="U1600" s="40">
        <v>0.18756666666666666</v>
      </c>
      <c r="V1600">
        <v>347.56765424999998</v>
      </c>
      <c r="W1600">
        <v>574.06500000000005</v>
      </c>
      <c r="X1600">
        <v>142</v>
      </c>
      <c r="Y1600">
        <v>169.441237</v>
      </c>
      <c r="Z1600">
        <v>279.86</v>
      </c>
      <c r="AA1600">
        <v>15</v>
      </c>
      <c r="AI1600">
        <v>165.99200000000002</v>
      </c>
      <c r="AJ1600">
        <v>12</v>
      </c>
      <c r="AK1600">
        <v>317.22799999999989</v>
      </c>
      <c r="AL1600">
        <v>6</v>
      </c>
      <c r="AM1600">
        <v>0</v>
      </c>
      <c r="AN1600">
        <v>0</v>
      </c>
      <c r="AO1600" s="30">
        <v>292.56554899999992</v>
      </c>
      <c r="AP1600" s="30">
        <v>483.21999999999991</v>
      </c>
      <c r="AQ1600" s="30">
        <v>18</v>
      </c>
      <c r="AR1600">
        <v>809.57444024999995</v>
      </c>
      <c r="AS1600" s="20">
        <v>1337.1450000000002</v>
      </c>
      <c r="AT1600">
        <v>173</v>
      </c>
      <c r="AU1600">
        <v>6</v>
      </c>
      <c r="AV1600" t="s">
        <v>1510</v>
      </c>
    </row>
    <row r="1601" spans="1:48" hidden="1" x14ac:dyDescent="0.25">
      <c r="A1601" t="s">
        <v>1069</v>
      </c>
      <c r="B1601" t="s">
        <v>1072</v>
      </c>
      <c r="C1601" t="s">
        <v>1072</v>
      </c>
      <c r="D1601" t="s">
        <v>871</v>
      </c>
      <c r="E1601" s="31" t="s">
        <v>872</v>
      </c>
      <c r="F1601">
        <v>2009</v>
      </c>
      <c r="G1601" t="s">
        <v>1070</v>
      </c>
      <c r="H1601" t="s">
        <v>582</v>
      </c>
      <c r="I1601">
        <v>332570</v>
      </c>
      <c r="J1601" t="s">
        <v>1071</v>
      </c>
      <c r="K1601" s="26" t="s">
        <v>458</v>
      </c>
      <c r="L1601" t="b">
        <v>1</v>
      </c>
      <c r="M1601" s="20" t="s">
        <v>1118</v>
      </c>
      <c r="N1601" s="26">
        <v>709</v>
      </c>
      <c r="O1601" t="s">
        <v>375</v>
      </c>
      <c r="P1601">
        <v>66.006388900000005</v>
      </c>
      <c r="Q1601">
        <v>-149.09083330000001</v>
      </c>
      <c r="S1601" t="s">
        <v>21</v>
      </c>
      <c r="T1601" s="40">
        <v>1.07</v>
      </c>
      <c r="U1601" s="40">
        <v>0.60639999999999994</v>
      </c>
      <c r="V1601">
        <v>6.1289600000000002</v>
      </c>
      <c r="W1601">
        <v>5.7279999999999998</v>
      </c>
      <c r="X1601">
        <v>28</v>
      </c>
      <c r="Y1601">
        <v>16.60961</v>
      </c>
      <c r="Z1601">
        <v>15.523</v>
      </c>
      <c r="AA1601">
        <v>5</v>
      </c>
      <c r="AI1601">
        <v>9.8019999999999996</v>
      </c>
      <c r="AJ1601">
        <v>4</v>
      </c>
      <c r="AK1601">
        <v>6.4649999999999999</v>
      </c>
      <c r="AL1601">
        <v>3</v>
      </c>
      <c r="AM1601">
        <v>0.40500000000000003</v>
      </c>
      <c r="AN1601">
        <v>3</v>
      </c>
      <c r="AO1601" s="30">
        <v>17.40569</v>
      </c>
      <c r="AP1601" s="30">
        <v>16.266999999999999</v>
      </c>
      <c r="AQ1601" s="30">
        <v>7</v>
      </c>
      <c r="AR1601">
        <v>40.144259999999996</v>
      </c>
      <c r="AS1601" s="20">
        <v>37.923000000000002</v>
      </c>
      <c r="AT1601">
        <v>43</v>
      </c>
      <c r="AU1601">
        <v>12</v>
      </c>
      <c r="AV1601" t="s">
        <v>1510</v>
      </c>
    </row>
    <row r="1602" spans="1:48" hidden="1" x14ac:dyDescent="0.25">
      <c r="A1602" t="s">
        <v>870</v>
      </c>
      <c r="B1602" t="s">
        <v>216</v>
      </c>
      <c r="C1602" t="s">
        <v>216</v>
      </c>
      <c r="D1602" t="s">
        <v>873</v>
      </c>
      <c r="E1602" s="31" t="s">
        <v>874</v>
      </c>
      <c r="F1602">
        <v>2009</v>
      </c>
      <c r="G1602" t="s">
        <v>858</v>
      </c>
      <c r="H1602">
        <v>12485</v>
      </c>
      <c r="I1602">
        <v>332270</v>
      </c>
      <c r="J1602" t="s">
        <v>211</v>
      </c>
      <c r="K1602" s="26" t="s">
        <v>374</v>
      </c>
      <c r="L1602" t="b">
        <v>1</v>
      </c>
      <c r="M1602" s="20" t="s">
        <v>1119</v>
      </c>
      <c r="N1602" s="26">
        <v>343</v>
      </c>
      <c r="O1602" t="s">
        <v>375</v>
      </c>
      <c r="P1602">
        <v>61.783055599999997</v>
      </c>
      <c r="Q1602">
        <v>-156.58805559999999</v>
      </c>
      <c r="S1602" t="s">
        <v>21</v>
      </c>
      <c r="T1602" s="40">
        <v>0.98686666666666667</v>
      </c>
      <c r="U1602" s="40">
        <v>0.24811666666666668</v>
      </c>
      <c r="V1602">
        <v>43.7665498</v>
      </c>
      <c r="W1602">
        <v>44.348999999999997</v>
      </c>
      <c r="X1602">
        <v>27</v>
      </c>
      <c r="Y1602">
        <v>52.06017726666667</v>
      </c>
      <c r="Z1602">
        <v>52.753</v>
      </c>
      <c r="AA1602">
        <v>5</v>
      </c>
      <c r="AI1602">
        <v>8.4190000000000005</v>
      </c>
      <c r="AJ1602">
        <v>3</v>
      </c>
      <c r="AK1602">
        <v>4.2969999999999997</v>
      </c>
      <c r="AL1602">
        <v>1</v>
      </c>
      <c r="AM1602">
        <v>0</v>
      </c>
      <c r="AN1602">
        <v>0</v>
      </c>
      <c r="AO1602" s="30">
        <v>12.548996533333334</v>
      </c>
      <c r="AP1602" s="30">
        <v>12.716000000000001</v>
      </c>
      <c r="AQ1602" s="30">
        <v>4</v>
      </c>
      <c r="AR1602">
        <v>108.37572360000001</v>
      </c>
      <c r="AS1602" s="20">
        <v>109.818</v>
      </c>
      <c r="AT1602">
        <v>36</v>
      </c>
      <c r="AU1602">
        <v>12</v>
      </c>
      <c r="AV1602" t="s">
        <v>1510</v>
      </c>
    </row>
    <row r="1603" spans="1:48" hidden="1" x14ac:dyDescent="0.25">
      <c r="A1603" t="s">
        <v>379</v>
      </c>
      <c r="B1603" t="s">
        <v>1132</v>
      </c>
      <c r="C1603" t="s">
        <v>31</v>
      </c>
      <c r="D1603" t="s">
        <v>381</v>
      </c>
      <c r="E1603" s="31" t="s">
        <v>382</v>
      </c>
      <c r="F1603">
        <v>2009</v>
      </c>
      <c r="G1603" t="s">
        <v>380</v>
      </c>
      <c r="H1603">
        <v>219</v>
      </c>
      <c r="I1603">
        <v>331050</v>
      </c>
      <c r="J1603" t="s">
        <v>30</v>
      </c>
      <c r="K1603" s="26" t="s">
        <v>374</v>
      </c>
      <c r="L1603" t="b">
        <v>1</v>
      </c>
      <c r="M1603" s="20" t="s">
        <v>1116</v>
      </c>
      <c r="N1603" s="26">
        <v>2</v>
      </c>
      <c r="O1603" t="s">
        <v>375</v>
      </c>
      <c r="P1603">
        <v>66.565555599999996</v>
      </c>
      <c r="Q1603">
        <v>-152.64555559999999</v>
      </c>
      <c r="S1603" t="s">
        <v>21</v>
      </c>
      <c r="T1603" s="40">
        <v>0.69589166666666669</v>
      </c>
      <c r="U1603" s="40">
        <v>0.18915000000000001</v>
      </c>
      <c r="V1603">
        <v>146.36132711666664</v>
      </c>
      <c r="W1603">
        <v>210.32199999999997</v>
      </c>
      <c r="X1603">
        <v>77</v>
      </c>
      <c r="Y1603">
        <v>125.14846144166667</v>
      </c>
      <c r="Z1603">
        <v>179.839</v>
      </c>
      <c r="AA1603">
        <v>18</v>
      </c>
      <c r="AI1603">
        <v>71.671000000000006</v>
      </c>
      <c r="AJ1603">
        <v>11</v>
      </c>
      <c r="AK1603">
        <v>166.82400000000001</v>
      </c>
      <c r="AL1603">
        <v>6</v>
      </c>
      <c r="AM1603">
        <v>0</v>
      </c>
      <c r="AN1603">
        <v>0</v>
      </c>
      <c r="AO1603" s="30">
        <v>165.96668304166667</v>
      </c>
      <c r="AP1603" s="30">
        <v>238.495</v>
      </c>
      <c r="AQ1603" s="30">
        <v>17</v>
      </c>
      <c r="AR1603">
        <v>437.47647159999997</v>
      </c>
      <c r="AS1603" s="20">
        <v>628.65599999999995</v>
      </c>
      <c r="AT1603">
        <v>111</v>
      </c>
      <c r="AU1603">
        <v>12</v>
      </c>
      <c r="AV1603" t="s">
        <v>1510</v>
      </c>
    </row>
    <row r="1604" spans="1:48" hidden="1" x14ac:dyDescent="0.25">
      <c r="A1604" t="s">
        <v>929</v>
      </c>
      <c r="B1604" t="s">
        <v>273</v>
      </c>
      <c r="C1604" t="s">
        <v>273</v>
      </c>
      <c r="D1604" t="s">
        <v>931</v>
      </c>
      <c r="E1604" s="31" t="s">
        <v>932</v>
      </c>
      <c r="F1604">
        <v>2009</v>
      </c>
      <c r="G1604" t="s">
        <v>930</v>
      </c>
      <c r="H1604" t="s">
        <v>582</v>
      </c>
      <c r="I1604">
        <v>332580</v>
      </c>
      <c r="J1604" t="s">
        <v>272</v>
      </c>
      <c r="K1604" s="26" t="s">
        <v>458</v>
      </c>
      <c r="L1604" t="b">
        <v>1</v>
      </c>
      <c r="M1604" s="20" t="s">
        <v>1118</v>
      </c>
      <c r="N1604" s="26">
        <v>394</v>
      </c>
      <c r="O1604" t="s">
        <v>375</v>
      </c>
      <c r="P1604">
        <v>62.9886111</v>
      </c>
      <c r="Q1604">
        <v>-156.06416669999999</v>
      </c>
      <c r="S1604" t="s">
        <v>21</v>
      </c>
      <c r="T1604" s="40">
        <v>1.1355</v>
      </c>
      <c r="U1604" s="40">
        <v>0.40043333333333342</v>
      </c>
      <c r="V1604">
        <v>60.625480500000009</v>
      </c>
      <c r="W1604">
        <v>53.391000000000012</v>
      </c>
      <c r="X1604">
        <v>24</v>
      </c>
      <c r="Y1604">
        <v>129.85010250000002</v>
      </c>
      <c r="Z1604">
        <v>114.35500000000002</v>
      </c>
      <c r="AA1604">
        <v>13</v>
      </c>
      <c r="AI1604">
        <v>39.295999999999992</v>
      </c>
      <c r="AJ1604">
        <v>6</v>
      </c>
      <c r="AK1604">
        <v>5.8079999999999998</v>
      </c>
      <c r="AL1604">
        <v>1</v>
      </c>
      <c r="AM1604">
        <v>0</v>
      </c>
      <c r="AN1604">
        <v>0</v>
      </c>
      <c r="AO1604" s="30">
        <v>51.215591999999987</v>
      </c>
      <c r="AP1604" s="30">
        <v>45.103999999999992</v>
      </c>
      <c r="AQ1604" s="30">
        <v>7</v>
      </c>
      <c r="AR1604">
        <v>241.69117500000002</v>
      </c>
      <c r="AS1604" s="20">
        <v>212.85</v>
      </c>
      <c r="AT1604">
        <v>44</v>
      </c>
      <c r="AU1604">
        <v>12</v>
      </c>
      <c r="AV1604" t="s">
        <v>1510</v>
      </c>
    </row>
    <row r="1605" spans="1:48" hidden="1" x14ac:dyDescent="0.25">
      <c r="A1605" t="s">
        <v>527</v>
      </c>
      <c r="B1605" t="s">
        <v>277</v>
      </c>
      <c r="C1605" t="s">
        <v>277</v>
      </c>
      <c r="D1605" t="s">
        <v>529</v>
      </c>
      <c r="E1605" s="31" t="s">
        <v>530</v>
      </c>
      <c r="F1605">
        <v>2009</v>
      </c>
      <c r="G1605" t="s">
        <v>528</v>
      </c>
      <c r="H1605">
        <v>18474</v>
      </c>
      <c r="I1605">
        <v>332600</v>
      </c>
      <c r="J1605" t="s">
        <v>276</v>
      </c>
      <c r="K1605" s="26" t="s">
        <v>374</v>
      </c>
      <c r="L1605" t="b">
        <v>1</v>
      </c>
      <c r="M1605" s="20" t="s">
        <v>1116</v>
      </c>
      <c r="N1605" s="26">
        <v>92</v>
      </c>
      <c r="O1605" t="s">
        <v>375</v>
      </c>
      <c r="P1605">
        <v>65.171944400000001</v>
      </c>
      <c r="Q1605">
        <v>-152.07888890000001</v>
      </c>
      <c r="S1605" t="s">
        <v>21</v>
      </c>
      <c r="T1605" s="40">
        <v>0.7315166666666667</v>
      </c>
      <c r="U1605" s="40">
        <v>0.25287500000000002</v>
      </c>
      <c r="V1605">
        <v>211.36223111666663</v>
      </c>
      <c r="W1605">
        <v>288.93699999999995</v>
      </c>
      <c r="X1605">
        <v>109</v>
      </c>
      <c r="Y1605">
        <v>314.78405744999998</v>
      </c>
      <c r="Z1605">
        <v>430.31699999999995</v>
      </c>
      <c r="AA1605">
        <v>37</v>
      </c>
      <c r="AI1605">
        <v>172.80500000000001</v>
      </c>
      <c r="AJ1605">
        <v>12</v>
      </c>
      <c r="AK1605">
        <v>193.86700000000002</v>
      </c>
      <c r="AL1605">
        <v>7</v>
      </c>
      <c r="AM1605">
        <v>0</v>
      </c>
      <c r="AN1605">
        <v>0</v>
      </c>
      <c r="AO1605" s="30">
        <v>268.22667920000004</v>
      </c>
      <c r="AP1605" s="30">
        <v>366.67200000000003</v>
      </c>
      <c r="AQ1605" s="30">
        <v>19</v>
      </c>
      <c r="AR1605">
        <v>794.37296776666665</v>
      </c>
      <c r="AS1605" s="20">
        <v>1085.9259999999999</v>
      </c>
      <c r="AT1605">
        <v>163</v>
      </c>
      <c r="AU1605">
        <v>12</v>
      </c>
      <c r="AV1605" t="s">
        <v>1510</v>
      </c>
    </row>
    <row r="1606" spans="1:48" hidden="1" x14ac:dyDescent="0.25">
      <c r="A1606" t="s">
        <v>999</v>
      </c>
      <c r="B1606" t="s">
        <v>279</v>
      </c>
      <c r="C1606" t="s">
        <v>279</v>
      </c>
      <c r="D1606" t="s">
        <v>1001</v>
      </c>
      <c r="E1606" s="31" t="s">
        <v>1002</v>
      </c>
      <c r="F1606">
        <v>2009</v>
      </c>
      <c r="G1606" t="s">
        <v>1000</v>
      </c>
      <c r="H1606">
        <v>18480</v>
      </c>
      <c r="I1606">
        <v>332610</v>
      </c>
      <c r="J1606" t="s">
        <v>278</v>
      </c>
      <c r="K1606" s="26" t="s">
        <v>458</v>
      </c>
      <c r="L1606" t="b">
        <v>1</v>
      </c>
      <c r="M1606" s="20" t="s">
        <v>1116</v>
      </c>
      <c r="N1606" s="26">
        <v>586</v>
      </c>
      <c r="O1606" t="s">
        <v>375</v>
      </c>
      <c r="P1606">
        <v>60.864722200000003</v>
      </c>
      <c r="Q1606">
        <v>-146.67861110000001</v>
      </c>
      <c r="S1606" t="s">
        <v>21</v>
      </c>
      <c r="T1606" s="40">
        <v>0.65499999999999992</v>
      </c>
      <c r="U1606" s="40">
        <v>0.40849166666666664</v>
      </c>
      <c r="V1606">
        <v>88.939174999999992</v>
      </c>
      <c r="W1606">
        <v>135.785</v>
      </c>
      <c r="X1606">
        <v>38</v>
      </c>
      <c r="Y1606">
        <v>31.297209999999993</v>
      </c>
      <c r="Z1606">
        <v>47.781999999999996</v>
      </c>
      <c r="AA1606">
        <v>13</v>
      </c>
      <c r="AI1606">
        <v>66.210000000000008</v>
      </c>
      <c r="AJ1606">
        <v>7</v>
      </c>
      <c r="AK1606">
        <v>106.741</v>
      </c>
      <c r="AL1606">
        <v>5</v>
      </c>
      <c r="AM1606">
        <v>12.561</v>
      </c>
      <c r="AN1606">
        <v>3</v>
      </c>
      <c r="AO1606" s="30">
        <v>113.282905</v>
      </c>
      <c r="AP1606" s="30">
        <v>172.95100000000002</v>
      </c>
      <c r="AQ1606" s="30">
        <v>12</v>
      </c>
      <c r="AR1606">
        <v>233.51928999999996</v>
      </c>
      <c r="AS1606" s="20">
        <v>369.07899999999995</v>
      </c>
      <c r="AT1606">
        <v>65</v>
      </c>
      <c r="AU1606">
        <v>12</v>
      </c>
      <c r="AV1606" t="s">
        <v>1510</v>
      </c>
    </row>
    <row r="1607" spans="1:48" hidden="1" x14ac:dyDescent="0.25">
      <c r="A1607" t="s">
        <v>504</v>
      </c>
      <c r="B1607" t="s">
        <v>99</v>
      </c>
      <c r="C1607" t="s">
        <v>99</v>
      </c>
      <c r="D1607" t="s">
        <v>507</v>
      </c>
      <c r="E1607" s="31" t="s">
        <v>508</v>
      </c>
      <c r="F1607">
        <v>2009</v>
      </c>
      <c r="G1607" t="s">
        <v>563</v>
      </c>
      <c r="H1607">
        <v>18521</v>
      </c>
      <c r="I1607">
        <v>331685</v>
      </c>
      <c r="J1607" t="s">
        <v>50</v>
      </c>
      <c r="K1607" s="26" t="s">
        <v>458</v>
      </c>
      <c r="L1607" t="b">
        <v>1</v>
      </c>
      <c r="M1607" s="20" t="s">
        <v>1119</v>
      </c>
      <c r="N1607" s="26">
        <v>169</v>
      </c>
      <c r="O1607" t="s">
        <v>375</v>
      </c>
      <c r="P1607">
        <v>65.263611100000006</v>
      </c>
      <c r="Q1607">
        <v>-166.3608333</v>
      </c>
      <c r="S1607" t="s">
        <v>21</v>
      </c>
      <c r="T1607" s="40">
        <v>0.69512499999999999</v>
      </c>
      <c r="U1607" s="40">
        <v>0.19737499999999997</v>
      </c>
      <c r="V1607">
        <v>218.15455437500003</v>
      </c>
      <c r="W1607">
        <v>313.83500000000004</v>
      </c>
      <c r="X1607">
        <v>82</v>
      </c>
      <c r="Y1607">
        <v>123.47157812499998</v>
      </c>
      <c r="Z1607">
        <v>177.62499999999997</v>
      </c>
      <c r="AA1607">
        <v>13</v>
      </c>
      <c r="AI1607">
        <v>74.361000000000004</v>
      </c>
      <c r="AJ1607">
        <v>18</v>
      </c>
      <c r="AK1607">
        <v>273.82299999999998</v>
      </c>
      <c r="AL1607">
        <v>7</v>
      </c>
      <c r="AM1607">
        <v>0</v>
      </c>
      <c r="AN1607">
        <v>0</v>
      </c>
      <c r="AO1607" s="30">
        <v>242.03140299999998</v>
      </c>
      <c r="AP1607" s="30">
        <v>348.18399999999997</v>
      </c>
      <c r="AQ1607" s="30">
        <v>25</v>
      </c>
      <c r="AR1607">
        <v>583.65753549999999</v>
      </c>
      <c r="AS1607" s="20">
        <v>839.64400000000012</v>
      </c>
      <c r="AT1607">
        <v>109</v>
      </c>
      <c r="AU1607">
        <v>12</v>
      </c>
      <c r="AV1607" t="s">
        <v>1510</v>
      </c>
    </row>
    <row r="1608" spans="1:48" hidden="1" x14ac:dyDescent="0.25">
      <c r="A1608" t="s">
        <v>893</v>
      </c>
      <c r="B1608" t="s">
        <v>287</v>
      </c>
      <c r="C1608" t="s">
        <v>287</v>
      </c>
      <c r="D1608" t="s">
        <v>895</v>
      </c>
      <c r="E1608" s="31" t="s">
        <v>896</v>
      </c>
      <c r="F1608">
        <v>2009</v>
      </c>
      <c r="G1608" t="s">
        <v>894</v>
      </c>
      <c r="H1608">
        <v>18541</v>
      </c>
      <c r="I1608">
        <v>332630</v>
      </c>
      <c r="J1608" t="s">
        <v>286</v>
      </c>
      <c r="K1608" s="26" t="s">
        <v>458</v>
      </c>
      <c r="L1608" t="b">
        <v>1</v>
      </c>
      <c r="M1608" s="20" t="s">
        <v>1118</v>
      </c>
      <c r="N1608" s="26">
        <v>363</v>
      </c>
      <c r="O1608" t="s">
        <v>375</v>
      </c>
      <c r="P1608">
        <v>57.780833299999998</v>
      </c>
      <c r="Q1608">
        <v>-135.2188889</v>
      </c>
      <c r="S1608" t="s">
        <v>21</v>
      </c>
      <c r="T1608" s="40">
        <v>0.6316666666666666</v>
      </c>
      <c r="U1608" s="40">
        <v>0.29539166666666666</v>
      </c>
      <c r="V1608">
        <v>157.44607499999998</v>
      </c>
      <c r="W1608">
        <v>249.255</v>
      </c>
      <c r="X1608">
        <v>128</v>
      </c>
      <c r="Y1608">
        <v>53.68155999999999</v>
      </c>
      <c r="Z1608">
        <v>84.983999999999995</v>
      </c>
      <c r="AA1608">
        <v>25</v>
      </c>
      <c r="AI1608">
        <v>37.143000000000001</v>
      </c>
      <c r="AJ1608">
        <v>14</v>
      </c>
      <c r="AK1608">
        <v>1.792</v>
      </c>
      <c r="AL1608">
        <v>1</v>
      </c>
      <c r="AM1608">
        <v>0</v>
      </c>
      <c r="AN1608">
        <v>0</v>
      </c>
      <c r="AO1608" s="30">
        <v>24.593941666666666</v>
      </c>
      <c r="AP1608" s="30">
        <v>38.935000000000002</v>
      </c>
      <c r="AQ1608" s="30">
        <v>15</v>
      </c>
      <c r="AR1608">
        <v>235.72157666666664</v>
      </c>
      <c r="AS1608" s="20">
        <v>373.17399999999998</v>
      </c>
      <c r="AT1608">
        <v>163</v>
      </c>
      <c r="AU1608">
        <v>12</v>
      </c>
      <c r="AV1608" t="s">
        <v>1510</v>
      </c>
    </row>
    <row r="1609" spans="1:48" hidden="1" x14ac:dyDescent="0.25">
      <c r="A1609" t="s">
        <v>435</v>
      </c>
      <c r="B1609" t="s">
        <v>46</v>
      </c>
      <c r="C1609" t="s">
        <v>46</v>
      </c>
      <c r="D1609" t="s">
        <v>438</v>
      </c>
      <c r="E1609" s="31" t="s">
        <v>439</v>
      </c>
      <c r="F1609">
        <v>2009</v>
      </c>
      <c r="G1609" t="s">
        <v>380</v>
      </c>
      <c r="H1609">
        <v>219</v>
      </c>
      <c r="I1609">
        <v>331200</v>
      </c>
      <c r="J1609" t="s">
        <v>30</v>
      </c>
      <c r="K1609" s="26" t="s">
        <v>374</v>
      </c>
      <c r="L1609" t="b">
        <v>1</v>
      </c>
      <c r="M1609" s="20" t="s">
        <v>1116</v>
      </c>
      <c r="N1609" s="26">
        <v>2</v>
      </c>
      <c r="O1609" t="s">
        <v>375</v>
      </c>
      <c r="P1609">
        <v>63.135051199999999</v>
      </c>
      <c r="Q1609">
        <v>-142.52387959999999</v>
      </c>
      <c r="S1609" t="s">
        <v>21</v>
      </c>
      <c r="T1609" s="40">
        <v>0.32330833333333336</v>
      </c>
      <c r="U1609" s="40">
        <v>0.17010000000000003</v>
      </c>
      <c r="V1609">
        <v>56.074597333333337</v>
      </c>
      <c r="W1609">
        <v>173.44</v>
      </c>
      <c r="X1609">
        <v>46</v>
      </c>
      <c r="Y1609">
        <v>5.2974070416666663</v>
      </c>
      <c r="Z1609">
        <v>16.384999999999998</v>
      </c>
      <c r="AA1609">
        <v>6</v>
      </c>
      <c r="AI1609">
        <v>55.390999999999998</v>
      </c>
      <c r="AJ1609">
        <v>4</v>
      </c>
      <c r="AK1609">
        <v>70.716999999999985</v>
      </c>
      <c r="AL1609">
        <v>2</v>
      </c>
      <c r="AM1609">
        <v>0</v>
      </c>
      <c r="AN1609">
        <v>0</v>
      </c>
      <c r="AO1609" s="30">
        <v>40.771767299999993</v>
      </c>
      <c r="AP1609" s="30">
        <v>126.10799999999998</v>
      </c>
      <c r="AQ1609" s="30">
        <v>6</v>
      </c>
      <c r="AR1609">
        <v>102.143771675</v>
      </c>
      <c r="AS1609" s="20">
        <v>315.93299999999999</v>
      </c>
      <c r="AT1609">
        <v>58</v>
      </c>
      <c r="AU1609">
        <v>12</v>
      </c>
      <c r="AV1609" t="s">
        <v>1510</v>
      </c>
    </row>
    <row r="1610" spans="1:48" hidden="1" x14ac:dyDescent="0.25">
      <c r="A1610" t="s">
        <v>423</v>
      </c>
      <c r="B1610" t="s">
        <v>1152</v>
      </c>
      <c r="C1610" t="s">
        <v>47</v>
      </c>
      <c r="D1610" t="s">
        <v>426</v>
      </c>
      <c r="E1610" s="31" t="s">
        <v>422</v>
      </c>
      <c r="F1610">
        <v>2009</v>
      </c>
      <c r="G1610" t="s">
        <v>380</v>
      </c>
      <c r="H1610">
        <v>219</v>
      </c>
      <c r="I1610">
        <v>331210</v>
      </c>
      <c r="J1610" t="s">
        <v>30</v>
      </c>
      <c r="K1610" s="26" t="s">
        <v>374</v>
      </c>
      <c r="L1610" t="b">
        <v>1</v>
      </c>
      <c r="M1610" s="20" t="s">
        <v>1116</v>
      </c>
      <c r="N1610" s="26">
        <v>2</v>
      </c>
      <c r="O1610" t="s">
        <v>375</v>
      </c>
      <c r="P1610">
        <v>55.687777799999999</v>
      </c>
      <c r="Q1610">
        <v>-132.52222219999999</v>
      </c>
      <c r="S1610" t="s">
        <v>21</v>
      </c>
      <c r="T1610" s="40">
        <v>0.20157499999999998</v>
      </c>
      <c r="U1610" s="40">
        <v>0.15390000000000001</v>
      </c>
      <c r="V1610">
        <v>264.35492902499993</v>
      </c>
      <c r="W1610">
        <v>1311.4469999999999</v>
      </c>
      <c r="X1610">
        <v>282</v>
      </c>
      <c r="Y1610">
        <v>161.64621769999999</v>
      </c>
      <c r="Z1610">
        <v>801.91600000000005</v>
      </c>
      <c r="AA1610">
        <v>99</v>
      </c>
      <c r="AI1610">
        <v>388.37299999999999</v>
      </c>
      <c r="AJ1610">
        <v>35</v>
      </c>
      <c r="AK1610">
        <v>506.2</v>
      </c>
      <c r="AL1610">
        <v>29</v>
      </c>
      <c r="AM1610">
        <v>0</v>
      </c>
      <c r="AN1610">
        <v>0</v>
      </c>
      <c r="AO1610" s="30">
        <v>180.32355247499999</v>
      </c>
      <c r="AP1610" s="30">
        <v>894.57299999999998</v>
      </c>
      <c r="AQ1610" s="30">
        <v>64</v>
      </c>
      <c r="AR1610">
        <v>606.32469919999994</v>
      </c>
      <c r="AS1610" s="20">
        <v>3007.9359999999997</v>
      </c>
      <c r="AT1610">
        <v>436</v>
      </c>
      <c r="AU1610">
        <v>12</v>
      </c>
      <c r="AV1610" t="s">
        <v>1510</v>
      </c>
    </row>
    <row r="1611" spans="1:48" hidden="1" x14ac:dyDescent="0.25">
      <c r="A1611" t="s">
        <v>709</v>
      </c>
      <c r="B1611" t="s">
        <v>100</v>
      </c>
      <c r="C1611" t="s">
        <v>100</v>
      </c>
      <c r="D1611" t="s">
        <v>710</v>
      </c>
      <c r="E1611" s="31" t="s">
        <v>711</v>
      </c>
      <c r="F1611">
        <v>2009</v>
      </c>
      <c r="G1611" t="s">
        <v>563</v>
      </c>
      <c r="H1611">
        <v>221</v>
      </c>
      <c r="I1611">
        <v>331690</v>
      </c>
      <c r="J1611" t="s">
        <v>50</v>
      </c>
      <c r="K1611" s="26" t="s">
        <v>458</v>
      </c>
      <c r="L1611" t="b">
        <v>1</v>
      </c>
      <c r="M1611" s="20" t="s">
        <v>1119</v>
      </c>
      <c r="N1611" s="26">
        <v>169</v>
      </c>
      <c r="O1611" t="s">
        <v>375</v>
      </c>
      <c r="P1611">
        <v>59.061944400000002</v>
      </c>
      <c r="Q1611">
        <v>-160.37638889999999</v>
      </c>
      <c r="S1611" t="s">
        <v>21</v>
      </c>
      <c r="T1611" s="40">
        <v>0.60192499999999993</v>
      </c>
      <c r="U1611" s="40">
        <v>0.18379166666666666</v>
      </c>
      <c r="V1611">
        <v>768.84963714999981</v>
      </c>
      <c r="W1611">
        <v>1277.3179999999998</v>
      </c>
      <c r="X1611">
        <v>266</v>
      </c>
      <c r="Y1611">
        <v>303.65190089999999</v>
      </c>
      <c r="Z1611">
        <v>504.46800000000002</v>
      </c>
      <c r="AA1611">
        <v>22</v>
      </c>
      <c r="AI1611">
        <v>251.99</v>
      </c>
      <c r="AJ1611">
        <v>38</v>
      </c>
      <c r="AK1611">
        <v>507.34999999999991</v>
      </c>
      <c r="AL1611">
        <v>10</v>
      </c>
      <c r="AM1611">
        <v>0</v>
      </c>
      <c r="AN1611">
        <v>0</v>
      </c>
      <c r="AO1611" s="30">
        <v>457.06572949999992</v>
      </c>
      <c r="AP1611" s="30">
        <v>759.33999999999992</v>
      </c>
      <c r="AQ1611" s="30">
        <v>48</v>
      </c>
      <c r="AR1611">
        <v>1529.5672675499998</v>
      </c>
      <c r="AS1611" s="20">
        <v>2541.1260000000002</v>
      </c>
      <c r="AT1611">
        <v>332</v>
      </c>
      <c r="AU1611">
        <v>3</v>
      </c>
      <c r="AV1611" t="s">
        <v>1510</v>
      </c>
    </row>
    <row r="1612" spans="1:48" hidden="1" x14ac:dyDescent="0.25">
      <c r="A1612" t="s">
        <v>440</v>
      </c>
      <c r="B1612" t="s">
        <v>1153</v>
      </c>
      <c r="C1612" t="s">
        <v>48</v>
      </c>
      <c r="D1612" t="s">
        <v>438</v>
      </c>
      <c r="E1612" s="31" t="s">
        <v>439</v>
      </c>
      <c r="F1612">
        <v>2009</v>
      </c>
      <c r="G1612" t="s">
        <v>380</v>
      </c>
      <c r="H1612">
        <v>219</v>
      </c>
      <c r="I1612">
        <v>331220</v>
      </c>
      <c r="J1612" t="s">
        <v>30</v>
      </c>
      <c r="K1612" s="26" t="s">
        <v>374</v>
      </c>
      <c r="L1612" t="b">
        <v>1</v>
      </c>
      <c r="M1612" s="20" t="s">
        <v>1116</v>
      </c>
      <c r="N1612" s="26">
        <v>2</v>
      </c>
      <c r="O1612" t="s">
        <v>375</v>
      </c>
      <c r="P1612">
        <v>63.336666700000002</v>
      </c>
      <c r="Q1612">
        <v>-142.9855556</v>
      </c>
      <c r="S1612" t="s">
        <v>21</v>
      </c>
      <c r="T1612" s="40">
        <v>0.32330000000000009</v>
      </c>
      <c r="U1612" s="40">
        <v>0.17009166666666667</v>
      </c>
      <c r="V1612">
        <v>1320.5072112000003</v>
      </c>
      <c r="W1612">
        <v>4084.4639999999999</v>
      </c>
      <c r="X1612">
        <v>733</v>
      </c>
      <c r="Y1612">
        <v>939.95272100000022</v>
      </c>
      <c r="Z1612">
        <v>2907.37</v>
      </c>
      <c r="AA1612">
        <v>183</v>
      </c>
      <c r="AI1612">
        <v>76.815000000000012</v>
      </c>
      <c r="AJ1612">
        <v>8</v>
      </c>
      <c r="AK1612">
        <v>3162.2369999999996</v>
      </c>
      <c r="AL1612">
        <v>38</v>
      </c>
      <c r="AM1612">
        <v>0</v>
      </c>
      <c r="AN1612">
        <v>0</v>
      </c>
      <c r="AO1612" s="30">
        <v>1047.1855116000002</v>
      </c>
      <c r="AP1612" s="30">
        <v>3239.0519999999997</v>
      </c>
      <c r="AQ1612" s="30">
        <v>46</v>
      </c>
      <c r="AR1612">
        <v>3307.6454438000005</v>
      </c>
      <c r="AS1612" s="20">
        <v>10230.886</v>
      </c>
      <c r="AT1612">
        <v>960</v>
      </c>
      <c r="AU1612">
        <v>12</v>
      </c>
      <c r="AV1612" t="s">
        <v>1510</v>
      </c>
    </row>
    <row r="1613" spans="1:48" hidden="1" x14ac:dyDescent="0.25">
      <c r="A1613" t="s">
        <v>714</v>
      </c>
      <c r="B1613" t="s">
        <v>101</v>
      </c>
      <c r="C1613" t="s">
        <v>101</v>
      </c>
      <c r="D1613" t="s">
        <v>712</v>
      </c>
      <c r="E1613" s="31" t="s">
        <v>713</v>
      </c>
      <c r="F1613">
        <v>2009</v>
      </c>
      <c r="G1613" t="s">
        <v>563</v>
      </c>
      <c r="H1613">
        <v>221</v>
      </c>
      <c r="I1613">
        <v>331700</v>
      </c>
      <c r="J1613" t="s">
        <v>50</v>
      </c>
      <c r="K1613" s="26" t="s">
        <v>458</v>
      </c>
      <c r="L1613" t="b">
        <v>1</v>
      </c>
      <c r="M1613" s="20" t="s">
        <v>1119</v>
      </c>
      <c r="N1613" s="26">
        <v>169</v>
      </c>
      <c r="O1613" t="s">
        <v>375</v>
      </c>
      <c r="P1613">
        <v>60.533775200000001</v>
      </c>
      <c r="Q1613">
        <v>-165.1036627</v>
      </c>
      <c r="S1613" t="s">
        <v>21</v>
      </c>
      <c r="T1613" s="40">
        <v>0.53870000000000007</v>
      </c>
      <c r="U1613" s="40">
        <v>0.18071666666666664</v>
      </c>
      <c r="V1613">
        <v>367.30774670000005</v>
      </c>
      <c r="W1613">
        <v>681.84100000000001</v>
      </c>
      <c r="X1613">
        <v>131</v>
      </c>
      <c r="Y1613">
        <v>179.36932290000004</v>
      </c>
      <c r="Z1613">
        <v>332.96700000000004</v>
      </c>
      <c r="AA1613">
        <v>17</v>
      </c>
      <c r="AI1613">
        <v>133.50800000000001</v>
      </c>
      <c r="AJ1613">
        <v>13</v>
      </c>
      <c r="AK1613">
        <v>364.185</v>
      </c>
      <c r="AL1613">
        <v>10</v>
      </c>
      <c r="AM1613">
        <v>0</v>
      </c>
      <c r="AN1613">
        <v>0</v>
      </c>
      <c r="AO1613" s="30">
        <v>268.10721910000001</v>
      </c>
      <c r="AP1613" s="30">
        <v>497.69299999999998</v>
      </c>
      <c r="AQ1613" s="30">
        <v>23</v>
      </c>
      <c r="AR1613">
        <v>814.78428870000016</v>
      </c>
      <c r="AS1613" s="20">
        <v>1512.501</v>
      </c>
      <c r="AT1613">
        <v>167</v>
      </c>
      <c r="AU1613">
        <v>12</v>
      </c>
      <c r="AV1613" t="s">
        <v>1510</v>
      </c>
    </row>
    <row r="1614" spans="1:48" hidden="1" x14ac:dyDescent="0.25">
      <c r="A1614" t="s">
        <v>566</v>
      </c>
      <c r="B1614" t="s">
        <v>52</v>
      </c>
      <c r="C1614" t="s">
        <v>52</v>
      </c>
      <c r="D1614" t="s">
        <v>567</v>
      </c>
      <c r="E1614" s="31" t="s">
        <v>568</v>
      </c>
      <c r="F1614">
        <v>2009</v>
      </c>
      <c r="G1614" t="s">
        <v>563</v>
      </c>
      <c r="H1614">
        <v>221</v>
      </c>
      <c r="I1614">
        <v>331250</v>
      </c>
      <c r="J1614" t="s">
        <v>50</v>
      </c>
      <c r="K1614" s="26" t="s">
        <v>458</v>
      </c>
      <c r="L1614" t="b">
        <v>1</v>
      </c>
      <c r="M1614" s="20" t="s">
        <v>1119</v>
      </c>
      <c r="N1614" s="26">
        <v>169</v>
      </c>
      <c r="O1614" t="s">
        <v>375</v>
      </c>
      <c r="P1614">
        <v>67.086111099999997</v>
      </c>
      <c r="Q1614">
        <v>-157.85138889999999</v>
      </c>
      <c r="S1614" t="s">
        <v>21</v>
      </c>
      <c r="T1614" s="40">
        <v>0.74952500000000011</v>
      </c>
      <c r="U1614" s="40">
        <v>0.20857499999999995</v>
      </c>
      <c r="V1614">
        <v>297.64687085000003</v>
      </c>
      <c r="W1614">
        <v>397.11399999999998</v>
      </c>
      <c r="X1614">
        <v>85</v>
      </c>
      <c r="Y1614">
        <v>112.44673859999999</v>
      </c>
      <c r="Z1614">
        <v>150.02399999999997</v>
      </c>
      <c r="AA1614">
        <v>14</v>
      </c>
      <c r="AI1614">
        <v>254.62200000000004</v>
      </c>
      <c r="AJ1614">
        <v>123</v>
      </c>
      <c r="AK1614">
        <v>399.714</v>
      </c>
      <c r="AL1614">
        <v>8</v>
      </c>
      <c r="AM1614">
        <v>0</v>
      </c>
      <c r="AN1614">
        <v>0</v>
      </c>
      <c r="AO1614" s="30">
        <v>490.4411904000001</v>
      </c>
      <c r="AP1614" s="30">
        <v>654.33600000000001</v>
      </c>
      <c r="AQ1614" s="30">
        <v>131</v>
      </c>
      <c r="AR1614">
        <v>900.53479985000013</v>
      </c>
      <c r="AS1614" s="20">
        <v>1201.4739999999999</v>
      </c>
      <c r="AT1614">
        <v>228</v>
      </c>
      <c r="AU1614">
        <v>12</v>
      </c>
      <c r="AV1614" t="s">
        <v>1510</v>
      </c>
    </row>
    <row r="1615" spans="1:48" hidden="1" x14ac:dyDescent="0.25">
      <c r="A1615" t="s">
        <v>1035</v>
      </c>
      <c r="B1615" t="s">
        <v>289</v>
      </c>
      <c r="C1615" t="s">
        <v>289</v>
      </c>
      <c r="D1615" t="s">
        <v>1037</v>
      </c>
      <c r="E1615" s="31" t="s">
        <v>1038</v>
      </c>
      <c r="F1615">
        <v>2009</v>
      </c>
      <c r="G1615" t="s">
        <v>1036</v>
      </c>
      <c r="H1615" t="s">
        <v>582</v>
      </c>
      <c r="I1615">
        <v>332710</v>
      </c>
      <c r="J1615" t="s">
        <v>288</v>
      </c>
      <c r="K1615" s="26" t="s">
        <v>458</v>
      </c>
      <c r="L1615" t="b">
        <v>1</v>
      </c>
      <c r="M1615" s="20" t="s">
        <v>1116</v>
      </c>
      <c r="N1615" s="26">
        <v>664</v>
      </c>
      <c r="O1615" t="s">
        <v>375</v>
      </c>
      <c r="P1615">
        <v>61.102499999999999</v>
      </c>
      <c r="Q1615">
        <v>-160.96166669999999</v>
      </c>
      <c r="S1615" t="s">
        <v>21</v>
      </c>
      <c r="T1615" s="40">
        <v>0.59999999999999987</v>
      </c>
      <c r="U1615" s="40">
        <v>0.23475000000000001</v>
      </c>
      <c r="V1615">
        <v>149.22239999999996</v>
      </c>
      <c r="W1615">
        <v>248.70400000000001</v>
      </c>
      <c r="X1615">
        <v>85</v>
      </c>
      <c r="Y1615">
        <v>90.592199999999977</v>
      </c>
      <c r="Z1615">
        <v>150.98699999999999</v>
      </c>
      <c r="AA1615">
        <v>9</v>
      </c>
      <c r="AI1615">
        <v>48.09</v>
      </c>
      <c r="AJ1615">
        <v>5</v>
      </c>
      <c r="AK1615">
        <v>1.2909999999999999</v>
      </c>
      <c r="AL1615">
        <v>2</v>
      </c>
      <c r="AM1615">
        <v>18.774000000000001</v>
      </c>
      <c r="AN1615">
        <v>4</v>
      </c>
      <c r="AO1615" s="30">
        <v>29.628599999999995</v>
      </c>
      <c r="AP1615" s="30">
        <v>49.381</v>
      </c>
      <c r="AQ1615" s="30">
        <v>7</v>
      </c>
      <c r="AR1615">
        <v>269.44319999999993</v>
      </c>
      <c r="AS1615" s="20">
        <v>467.84600000000006</v>
      </c>
      <c r="AT1615">
        <v>105</v>
      </c>
      <c r="AU1615">
        <v>12</v>
      </c>
      <c r="AV1615" t="s">
        <v>1510</v>
      </c>
    </row>
    <row r="1616" spans="1:48" hidden="1" x14ac:dyDescent="0.25">
      <c r="A1616" t="s">
        <v>875</v>
      </c>
      <c r="B1616" t="s">
        <v>291</v>
      </c>
      <c r="C1616" t="s">
        <v>291</v>
      </c>
      <c r="D1616" t="s">
        <v>877</v>
      </c>
      <c r="E1616" s="31" t="s">
        <v>878</v>
      </c>
      <c r="F1616">
        <v>2009</v>
      </c>
      <c r="G1616" t="s">
        <v>876</v>
      </c>
      <c r="H1616">
        <v>19267</v>
      </c>
      <c r="I1616">
        <v>332720</v>
      </c>
      <c r="J1616" t="s">
        <v>290</v>
      </c>
      <c r="K1616" s="26" t="s">
        <v>458</v>
      </c>
      <c r="L1616" t="b">
        <v>1</v>
      </c>
      <c r="M1616" s="20" t="s">
        <v>1119</v>
      </c>
      <c r="N1616" s="26">
        <v>344</v>
      </c>
      <c r="O1616" t="s">
        <v>375</v>
      </c>
      <c r="P1616">
        <v>60.3430556</v>
      </c>
      <c r="Q1616">
        <v>-162.66305560000001</v>
      </c>
      <c r="S1616" t="s">
        <v>21</v>
      </c>
      <c r="T1616" s="40">
        <v>0.63916666666666677</v>
      </c>
      <c r="U1616" s="40">
        <v>0.25416666666666671</v>
      </c>
      <c r="V1616">
        <v>241.97316000000006</v>
      </c>
      <c r="W1616">
        <v>378.57600000000002</v>
      </c>
      <c r="X1616">
        <v>92</v>
      </c>
      <c r="Y1616">
        <v>212.15987000000004</v>
      </c>
      <c r="Z1616">
        <v>331.93200000000002</v>
      </c>
      <c r="AA1616">
        <v>27</v>
      </c>
      <c r="AI1616">
        <v>44.969999999999992</v>
      </c>
      <c r="AJ1616">
        <v>7</v>
      </c>
      <c r="AK1616">
        <v>11.391</v>
      </c>
      <c r="AL1616">
        <v>5</v>
      </c>
      <c r="AM1616">
        <v>12.384</v>
      </c>
      <c r="AN1616">
        <v>6</v>
      </c>
      <c r="AO1616" s="30">
        <v>36.024072500000003</v>
      </c>
      <c r="AP1616" s="30">
        <v>56.36099999999999</v>
      </c>
      <c r="AQ1616" s="30">
        <v>12</v>
      </c>
      <c r="AR1616">
        <v>490.15710250000012</v>
      </c>
      <c r="AS1616" s="20">
        <v>779.25299999999993</v>
      </c>
      <c r="AT1616">
        <v>136</v>
      </c>
      <c r="AU1616">
        <v>12</v>
      </c>
      <c r="AV1616" t="s">
        <v>1510</v>
      </c>
    </row>
    <row r="1617" spans="1:48" hidden="1" x14ac:dyDescent="0.25">
      <c r="A1617" t="s">
        <v>717</v>
      </c>
      <c r="B1617" t="s">
        <v>102</v>
      </c>
      <c r="C1617" t="s">
        <v>102</v>
      </c>
      <c r="D1617" t="s">
        <v>712</v>
      </c>
      <c r="E1617" s="31" t="s">
        <v>713</v>
      </c>
      <c r="F1617">
        <v>2009</v>
      </c>
      <c r="G1617" t="s">
        <v>563</v>
      </c>
      <c r="H1617">
        <v>221</v>
      </c>
      <c r="I1617">
        <v>331710</v>
      </c>
      <c r="J1617" t="s">
        <v>50</v>
      </c>
      <c r="K1617" s="26" t="s">
        <v>458</v>
      </c>
      <c r="L1617" t="b">
        <v>1</v>
      </c>
      <c r="M1617" s="20" t="s">
        <v>1119</v>
      </c>
      <c r="N1617" s="26">
        <v>169</v>
      </c>
      <c r="O1617" t="s">
        <v>375</v>
      </c>
      <c r="P1617">
        <v>60.585555599999999</v>
      </c>
      <c r="Q1617">
        <v>-165.25583330000001</v>
      </c>
      <c r="S1617" t="s">
        <v>21</v>
      </c>
      <c r="T1617" s="40">
        <v>0.53870000000000007</v>
      </c>
      <c r="U1617" s="40">
        <v>0.18071666666666664</v>
      </c>
      <c r="V1617">
        <v>230.94499960000005</v>
      </c>
      <c r="W1617">
        <v>428.70800000000003</v>
      </c>
      <c r="X1617">
        <v>97</v>
      </c>
      <c r="Y1617">
        <v>62.378227800000005</v>
      </c>
      <c r="Z1617">
        <v>115.794</v>
      </c>
      <c r="AA1617">
        <v>15</v>
      </c>
      <c r="AI1617">
        <v>134.964</v>
      </c>
      <c r="AJ1617">
        <v>13</v>
      </c>
      <c r="AK1617">
        <v>218.09599999999998</v>
      </c>
      <c r="AL1617">
        <v>7</v>
      </c>
      <c r="AM1617">
        <v>0</v>
      </c>
      <c r="AN1617">
        <v>0</v>
      </c>
      <c r="AO1617" s="30">
        <v>190.193422</v>
      </c>
      <c r="AP1617" s="30">
        <v>353.05999999999995</v>
      </c>
      <c r="AQ1617" s="30">
        <v>20</v>
      </c>
      <c r="AR1617">
        <v>483.51664940000001</v>
      </c>
      <c r="AS1617" s="20">
        <v>897.5619999999999</v>
      </c>
      <c r="AT1617">
        <v>127</v>
      </c>
      <c r="AU1617">
        <v>6</v>
      </c>
      <c r="AV1617" t="s">
        <v>1510</v>
      </c>
    </row>
    <row r="1618" spans="1:48" hidden="1" x14ac:dyDescent="0.25">
      <c r="A1618" t="s">
        <v>1073</v>
      </c>
      <c r="B1618" t="s">
        <v>293</v>
      </c>
      <c r="C1618" s="19" t="s">
        <v>293</v>
      </c>
      <c r="D1618" t="s">
        <v>1075</v>
      </c>
      <c r="E1618" t="s">
        <v>1076</v>
      </c>
      <c r="F1618" s="19">
        <v>2009</v>
      </c>
      <c r="G1618" s="19" t="s">
        <v>1074</v>
      </c>
      <c r="H1618" s="19" t="s">
        <v>582</v>
      </c>
      <c r="I1618" s="19">
        <v>332730</v>
      </c>
      <c r="J1618" t="s">
        <v>292</v>
      </c>
      <c r="K1618" s="19" t="s">
        <v>458</v>
      </c>
      <c r="L1618" s="20" t="b">
        <v>1</v>
      </c>
      <c r="M1618" s="20" t="s">
        <v>1116</v>
      </c>
      <c r="N1618" s="19">
        <v>729</v>
      </c>
      <c r="O1618" s="19" t="s">
        <v>375</v>
      </c>
      <c r="P1618" s="20">
        <v>59.079166700000002</v>
      </c>
      <c r="Q1618" s="20">
        <v>-160.27500000000001</v>
      </c>
      <c r="R1618" s="19"/>
      <c r="S1618" s="19" t="s">
        <v>21</v>
      </c>
      <c r="T1618" s="39">
        <v>0.55033333333333323</v>
      </c>
      <c r="U1618" s="39">
        <v>0.15803333333333333</v>
      </c>
      <c r="V1618" s="20">
        <v>59.659985666666664</v>
      </c>
      <c r="W1618" s="20">
        <v>108.40700000000001</v>
      </c>
      <c r="X1618" s="20">
        <v>29</v>
      </c>
      <c r="Y1618" s="20">
        <v>16.144578666666664</v>
      </c>
      <c r="Z1618" s="20">
        <v>29.335999999999999</v>
      </c>
      <c r="AA1618" s="20">
        <v>5</v>
      </c>
      <c r="AB1618" s="20"/>
      <c r="AC1618" s="20"/>
      <c r="AD1618" s="20"/>
      <c r="AE1618" s="20"/>
      <c r="AF1618" s="20"/>
      <c r="AG1618" s="20"/>
      <c r="AH1618" s="20"/>
      <c r="AI1618" s="20">
        <v>36.733000000000004</v>
      </c>
      <c r="AJ1618" s="20">
        <v>7</v>
      </c>
      <c r="AK1618" s="20">
        <v>18.542999999999996</v>
      </c>
      <c r="AL1618" s="20">
        <v>4</v>
      </c>
      <c r="AM1618" s="20">
        <v>8.8420000000000005</v>
      </c>
      <c r="AN1618" s="20">
        <v>4</v>
      </c>
      <c r="AO1618" s="30">
        <v>30.420225333333324</v>
      </c>
      <c r="AP1618" s="30">
        <v>55.275999999999996</v>
      </c>
      <c r="AQ1618" s="30">
        <v>11</v>
      </c>
      <c r="AR1618" s="20">
        <v>106.22478966666665</v>
      </c>
      <c r="AS1618" s="20">
        <v>201.86100000000002</v>
      </c>
      <c r="AT1618" s="20">
        <v>45</v>
      </c>
      <c r="AU1618">
        <v>12</v>
      </c>
      <c r="AV1618" t="s">
        <v>1510</v>
      </c>
    </row>
    <row r="1619" spans="1:48" hidden="1" x14ac:dyDescent="0.25">
      <c r="A1619" t="s">
        <v>1077</v>
      </c>
      <c r="B1619" t="s">
        <v>297</v>
      </c>
      <c r="C1619" s="19" t="s">
        <v>297</v>
      </c>
      <c r="D1619" s="19" t="s">
        <v>1079</v>
      </c>
      <c r="E1619" s="21" t="s">
        <v>1080</v>
      </c>
      <c r="F1619" s="19">
        <v>2009</v>
      </c>
      <c r="G1619" s="19" t="s">
        <v>1078</v>
      </c>
      <c r="H1619" s="19">
        <v>40548</v>
      </c>
      <c r="I1619" s="19">
        <v>332850</v>
      </c>
      <c r="J1619" t="s">
        <v>296</v>
      </c>
      <c r="K1619" s="19" t="s">
        <v>458</v>
      </c>
      <c r="L1619" s="20" t="b">
        <v>1</v>
      </c>
      <c r="M1619" s="20" t="s">
        <v>1119</v>
      </c>
      <c r="N1619" s="19">
        <v>741</v>
      </c>
      <c r="O1619" s="19" t="s">
        <v>375</v>
      </c>
      <c r="P1619" s="20">
        <v>63.873055600000001</v>
      </c>
      <c r="Q1619" s="20">
        <v>-160.78805560000001</v>
      </c>
      <c r="R1619" s="19"/>
      <c r="S1619" s="19" t="s">
        <v>21</v>
      </c>
      <c r="T1619" s="39">
        <v>0.47449166666666676</v>
      </c>
      <c r="U1619" s="39">
        <v>0.18439166666666665</v>
      </c>
      <c r="V1619" s="20">
        <v>714.36096442500013</v>
      </c>
      <c r="W1619" s="20">
        <v>1505.529</v>
      </c>
      <c r="X1619" s="20">
        <v>292</v>
      </c>
      <c r="Y1619" s="20">
        <v>838.08039608333343</v>
      </c>
      <c r="Z1619" s="20">
        <v>1766.2699999999998</v>
      </c>
      <c r="AA1619" s="20">
        <v>47</v>
      </c>
      <c r="AB1619" s="20"/>
      <c r="AC1619" s="20"/>
      <c r="AD1619" s="20"/>
      <c r="AE1619" s="20"/>
      <c r="AF1619" s="20"/>
      <c r="AG1619" s="20"/>
      <c r="AH1619" s="20"/>
      <c r="AI1619" s="20">
        <v>393.61</v>
      </c>
      <c r="AJ1619" s="20">
        <v>16</v>
      </c>
      <c r="AK1619" s="20">
        <v>244.94800000000001</v>
      </c>
      <c r="AL1619" s="20">
        <v>15</v>
      </c>
      <c r="AM1619" s="20">
        <v>1.7899999999999998</v>
      </c>
      <c r="AN1619" s="20">
        <v>1</v>
      </c>
      <c r="AO1619" s="30">
        <v>302.9904496833334</v>
      </c>
      <c r="AP1619" s="30">
        <v>638.55799999999999</v>
      </c>
      <c r="AQ1619" s="30">
        <v>31</v>
      </c>
      <c r="AR1619" s="20">
        <v>1855.431810191667</v>
      </c>
      <c r="AS1619" s="20">
        <v>3912.1470000000004</v>
      </c>
      <c r="AT1619" s="20">
        <v>369</v>
      </c>
      <c r="AU1619">
        <v>12</v>
      </c>
      <c r="AV1619" t="s">
        <v>1510</v>
      </c>
    </row>
    <row r="1620" spans="1:48" hidden="1" x14ac:dyDescent="0.25">
      <c r="A1620" t="s">
        <v>542</v>
      </c>
      <c r="B1620" t="s">
        <v>299</v>
      </c>
      <c r="C1620" s="19" t="s">
        <v>299</v>
      </c>
      <c r="D1620" s="19" t="s">
        <v>544</v>
      </c>
      <c r="E1620" s="21" t="s">
        <v>545</v>
      </c>
      <c r="F1620" s="19">
        <v>2009</v>
      </c>
      <c r="G1620" s="19" t="s">
        <v>543</v>
      </c>
      <c r="H1620" s="19">
        <v>19454</v>
      </c>
      <c r="I1620" s="19">
        <v>332860</v>
      </c>
      <c r="J1620" t="s">
        <v>298</v>
      </c>
      <c r="K1620" s="19" t="s">
        <v>458</v>
      </c>
      <c r="L1620" s="20" t="b">
        <v>1</v>
      </c>
      <c r="M1620" s="20" t="s">
        <v>1118</v>
      </c>
      <c r="N1620" s="19">
        <v>106</v>
      </c>
      <c r="O1620" s="19" t="s">
        <v>375</v>
      </c>
      <c r="P1620" s="20">
        <v>53.873611099999998</v>
      </c>
      <c r="Q1620" s="20">
        <v>-166.53666670000001</v>
      </c>
      <c r="R1620" s="19"/>
      <c r="S1620" s="19" t="s">
        <v>21</v>
      </c>
      <c r="T1620" s="39">
        <v>0.32461666666666672</v>
      </c>
      <c r="U1620" s="39">
        <v>0.23917500000000003</v>
      </c>
      <c r="V1620" s="20">
        <v>1300.6172520833336</v>
      </c>
      <c r="W1620" s="20">
        <v>4006.625</v>
      </c>
      <c r="X1620" s="20">
        <v>700</v>
      </c>
      <c r="Y1620" s="20">
        <v>8583.5937557000016</v>
      </c>
      <c r="Z1620" s="20">
        <v>26442.245999999999</v>
      </c>
      <c r="AA1620" s="20">
        <v>178</v>
      </c>
      <c r="AB1620" s="20"/>
      <c r="AC1620" s="20"/>
      <c r="AD1620" s="20"/>
      <c r="AE1620" s="20"/>
      <c r="AF1620" s="20"/>
      <c r="AG1620" s="20"/>
      <c r="AH1620" s="20"/>
      <c r="AI1620" s="20">
        <v>3282.9079999999999</v>
      </c>
      <c r="AJ1620" s="20">
        <v>57</v>
      </c>
      <c r="AK1620" s="20">
        <v>426.17200000000003</v>
      </c>
      <c r="AL1620" s="20">
        <v>19</v>
      </c>
      <c r="AM1620" s="20">
        <v>0</v>
      </c>
      <c r="AN1620" s="20">
        <v>0</v>
      </c>
      <c r="AO1620" s="30">
        <v>1204.0291860000002</v>
      </c>
      <c r="AP1620" s="30">
        <v>3709.08</v>
      </c>
      <c r="AQ1620" s="30">
        <v>76</v>
      </c>
      <c r="AR1620" s="20">
        <v>11088.240193783335</v>
      </c>
      <c r="AS1620" s="20">
        <v>34157.951000000001</v>
      </c>
      <c r="AT1620" s="20">
        <v>953</v>
      </c>
      <c r="AU1620">
        <v>12</v>
      </c>
      <c r="AV1620" t="s">
        <v>1510</v>
      </c>
    </row>
    <row r="1621" spans="1:48" hidden="1" x14ac:dyDescent="0.25">
      <c r="A1621" t="s">
        <v>777</v>
      </c>
      <c r="B1621" t="s">
        <v>242</v>
      </c>
      <c r="C1621" t="s">
        <v>242</v>
      </c>
      <c r="D1621" t="s">
        <v>778</v>
      </c>
      <c r="E1621" s="31" t="s">
        <v>779</v>
      </c>
      <c r="F1621">
        <v>2009</v>
      </c>
      <c r="G1621" t="s">
        <v>759</v>
      </c>
      <c r="H1621">
        <v>26616</v>
      </c>
      <c r="I1621">
        <v>332410</v>
      </c>
      <c r="J1621" t="s">
        <v>235</v>
      </c>
      <c r="K1621" s="26" t="s">
        <v>458</v>
      </c>
      <c r="L1621" t="b">
        <v>1</v>
      </c>
      <c r="M1621" s="20" t="s">
        <v>1118</v>
      </c>
      <c r="N1621" s="26">
        <v>254</v>
      </c>
      <c r="O1621" t="s">
        <v>375</v>
      </c>
      <c r="P1621">
        <v>70.636944400000004</v>
      </c>
      <c r="Q1621">
        <v>-160.03833330000001</v>
      </c>
      <c r="S1621" t="s">
        <v>21</v>
      </c>
      <c r="T1621" s="40">
        <v>0.16724166666666665</v>
      </c>
      <c r="U1621" s="40">
        <v>0.15199166666666666</v>
      </c>
      <c r="V1621">
        <v>174.76152096666664</v>
      </c>
      <c r="W1621">
        <v>1044.9639999999999</v>
      </c>
      <c r="X1621">
        <v>144</v>
      </c>
      <c r="Y1621">
        <v>660.16156015833337</v>
      </c>
      <c r="Z1621">
        <v>3947.3510000000006</v>
      </c>
      <c r="AA1621">
        <v>78</v>
      </c>
      <c r="AI1621">
        <v>215.67699999999996</v>
      </c>
      <c r="AJ1621">
        <v>4</v>
      </c>
      <c r="AK1621">
        <v>47.415999999999997</v>
      </c>
      <c r="AL1621">
        <v>4</v>
      </c>
      <c r="AM1621">
        <v>565.83600000000001</v>
      </c>
      <c r="AN1621">
        <v>34</v>
      </c>
      <c r="AO1621" s="30">
        <v>44.000111808333322</v>
      </c>
      <c r="AP1621" s="30">
        <v>263.09299999999996</v>
      </c>
      <c r="AQ1621" s="30">
        <v>8</v>
      </c>
      <c r="AR1621">
        <v>878.92319293333344</v>
      </c>
      <c r="AS1621" s="20">
        <v>5821.2440000000006</v>
      </c>
      <c r="AT1621">
        <v>230</v>
      </c>
      <c r="AU1621">
        <v>12</v>
      </c>
      <c r="AV1621" t="s">
        <v>1510</v>
      </c>
    </row>
    <row r="1622" spans="1:48" hidden="1" x14ac:dyDescent="0.25">
      <c r="A1622" t="s">
        <v>724</v>
      </c>
      <c r="B1622" t="s">
        <v>103</v>
      </c>
      <c r="C1622" t="s">
        <v>103</v>
      </c>
      <c r="D1622" t="s">
        <v>725</v>
      </c>
      <c r="E1622" s="31" t="s">
        <v>726</v>
      </c>
      <c r="F1622">
        <v>2009</v>
      </c>
      <c r="G1622" t="s">
        <v>563</v>
      </c>
      <c r="H1622">
        <v>221</v>
      </c>
      <c r="I1622">
        <v>331730</v>
      </c>
      <c r="J1622" t="s">
        <v>50</v>
      </c>
      <c r="K1622" s="26" t="s">
        <v>458</v>
      </c>
      <c r="L1622" t="b">
        <v>1</v>
      </c>
      <c r="M1622" s="20" t="s">
        <v>1119</v>
      </c>
      <c r="N1622" s="26">
        <v>169</v>
      </c>
      <c r="O1622" t="s">
        <v>375</v>
      </c>
      <c r="P1622">
        <v>65.609166700000003</v>
      </c>
      <c r="Q1622">
        <v>-168.08750000000001</v>
      </c>
      <c r="S1622" t="s">
        <v>21</v>
      </c>
      <c r="T1622" s="40">
        <v>0.6558750000000001</v>
      </c>
      <c r="U1622" s="40">
        <v>0.18665833333333334</v>
      </c>
      <c r="V1622">
        <v>148.08148987500002</v>
      </c>
      <c r="W1622">
        <v>225.77699999999999</v>
      </c>
      <c r="X1622">
        <v>52</v>
      </c>
      <c r="Y1622">
        <v>59.926642875000006</v>
      </c>
      <c r="Z1622">
        <v>91.369</v>
      </c>
      <c r="AA1622">
        <v>11</v>
      </c>
      <c r="AI1622">
        <v>67.426000000000002</v>
      </c>
      <c r="AJ1622">
        <v>7</v>
      </c>
      <c r="AK1622">
        <v>130.99699999999999</v>
      </c>
      <c r="AL1622">
        <v>5</v>
      </c>
      <c r="AM1622">
        <v>0</v>
      </c>
      <c r="AN1622">
        <v>0</v>
      </c>
      <c r="AO1622" s="30">
        <v>130.14068512500003</v>
      </c>
      <c r="AP1622" s="30">
        <v>198.423</v>
      </c>
      <c r="AQ1622" s="30">
        <v>12</v>
      </c>
      <c r="AR1622">
        <v>338.14881787500008</v>
      </c>
      <c r="AS1622" s="20">
        <v>515.56900000000007</v>
      </c>
      <c r="AT1622">
        <v>74</v>
      </c>
      <c r="AU1622">
        <v>12</v>
      </c>
      <c r="AV1622" t="s">
        <v>1510</v>
      </c>
    </row>
    <row r="1623" spans="1:48" hidden="1" x14ac:dyDescent="0.25">
      <c r="A1623" t="s">
        <v>444</v>
      </c>
      <c r="B1623" t="s">
        <v>49</v>
      </c>
      <c r="C1623" t="s">
        <v>49</v>
      </c>
      <c r="D1623" t="s">
        <v>445</v>
      </c>
      <c r="E1623" s="31" t="s">
        <v>446</v>
      </c>
      <c r="F1623">
        <v>2009</v>
      </c>
      <c r="G1623" t="s">
        <v>380</v>
      </c>
      <c r="H1623">
        <v>219</v>
      </c>
      <c r="I1623">
        <v>331230</v>
      </c>
      <c r="J1623" t="s">
        <v>30</v>
      </c>
      <c r="K1623" s="26" t="s">
        <v>374</v>
      </c>
      <c r="L1623" t="b">
        <v>1</v>
      </c>
      <c r="M1623" s="20" t="s">
        <v>1116</v>
      </c>
      <c r="N1623" s="26">
        <v>2</v>
      </c>
      <c r="O1623" t="s">
        <v>375</v>
      </c>
      <c r="P1623">
        <v>56.115277800000001</v>
      </c>
      <c r="Q1623">
        <v>-133.12083329999999</v>
      </c>
      <c r="S1623" t="s">
        <v>21</v>
      </c>
      <c r="T1623" s="40">
        <v>0.4653916666666667</v>
      </c>
      <c r="U1623" s="40">
        <v>0.20450833333333332</v>
      </c>
      <c r="V1623">
        <v>69.42107874166669</v>
      </c>
      <c r="W1623">
        <v>149.16700000000003</v>
      </c>
      <c r="X1623">
        <v>63</v>
      </c>
      <c r="Y1623">
        <v>25.15721193333334</v>
      </c>
      <c r="Z1623">
        <v>54.056000000000012</v>
      </c>
      <c r="AA1623">
        <v>8</v>
      </c>
      <c r="AI1623">
        <v>3.5020000000000007</v>
      </c>
      <c r="AJ1623">
        <v>2</v>
      </c>
      <c r="AK1623">
        <v>11.975</v>
      </c>
      <c r="AL1623">
        <v>2</v>
      </c>
      <c r="AM1623">
        <v>0</v>
      </c>
      <c r="AN1623">
        <v>0</v>
      </c>
      <c r="AO1623" s="30">
        <v>7.202866825000001</v>
      </c>
      <c r="AP1623" s="30">
        <v>15.477</v>
      </c>
      <c r="AQ1623" s="30">
        <v>4</v>
      </c>
      <c r="AR1623">
        <v>101.78115750000003</v>
      </c>
      <c r="AS1623" s="20">
        <v>218.70000000000002</v>
      </c>
      <c r="AT1623">
        <v>75</v>
      </c>
      <c r="AU1623">
        <v>12</v>
      </c>
      <c r="AV1623" t="s">
        <v>1510</v>
      </c>
    </row>
    <row r="1624" spans="1:48" hidden="1" x14ac:dyDescent="0.25">
      <c r="A1624" t="s">
        <v>758</v>
      </c>
      <c r="B1624" t="s">
        <v>236</v>
      </c>
      <c r="C1624" t="s">
        <v>236</v>
      </c>
      <c r="D1624" t="s">
        <v>760</v>
      </c>
      <c r="E1624" s="31" t="s">
        <v>761</v>
      </c>
      <c r="F1624">
        <v>2009</v>
      </c>
      <c r="G1624" t="s">
        <v>759</v>
      </c>
      <c r="H1624">
        <v>26616</v>
      </c>
      <c r="I1624">
        <v>332350</v>
      </c>
      <c r="J1624" t="s">
        <v>235</v>
      </c>
      <c r="K1624" s="26" t="s">
        <v>458</v>
      </c>
      <c r="L1624" t="b">
        <v>1</v>
      </c>
      <c r="M1624" s="20" t="s">
        <v>1118</v>
      </c>
      <c r="N1624" s="26">
        <v>254</v>
      </c>
      <c r="O1624" t="s">
        <v>375</v>
      </c>
      <c r="P1624">
        <v>68.143333299999995</v>
      </c>
      <c r="Q1624">
        <v>-151.7358333</v>
      </c>
      <c r="S1624" t="s">
        <v>21</v>
      </c>
      <c r="T1624" s="40">
        <v>0.15271666666666664</v>
      </c>
      <c r="U1624" s="40">
        <v>0.13746666666666665</v>
      </c>
      <c r="V1624">
        <v>62.794955299999991</v>
      </c>
      <c r="W1624">
        <v>411.18600000000004</v>
      </c>
      <c r="X1624">
        <v>104</v>
      </c>
      <c r="Y1624">
        <v>403.94734251666665</v>
      </c>
      <c r="Z1624">
        <v>2645.0770000000002</v>
      </c>
      <c r="AA1624">
        <v>47</v>
      </c>
      <c r="AI1624">
        <v>38.063000000000002</v>
      </c>
      <c r="AJ1624">
        <v>3</v>
      </c>
      <c r="AK1624">
        <v>32.077000000000005</v>
      </c>
      <c r="AL1624">
        <v>3</v>
      </c>
      <c r="AM1624">
        <v>76.884</v>
      </c>
      <c r="AN1624">
        <v>12</v>
      </c>
      <c r="AO1624" s="30">
        <v>10.711546999999999</v>
      </c>
      <c r="AP1624" s="30">
        <v>70.140000000000015</v>
      </c>
      <c r="AQ1624" s="30">
        <v>6</v>
      </c>
      <c r="AR1624">
        <v>477.45384481666662</v>
      </c>
      <c r="AS1624" s="20">
        <v>3203.2870000000003</v>
      </c>
      <c r="AT1624">
        <v>155</v>
      </c>
      <c r="AU1624">
        <v>12</v>
      </c>
      <c r="AV1624" t="s">
        <v>1510</v>
      </c>
    </row>
    <row r="1625" spans="1:48" hidden="1" x14ac:dyDescent="0.25">
      <c r="A1625" t="s">
        <v>946</v>
      </c>
      <c r="B1625" t="s">
        <v>305</v>
      </c>
      <c r="C1625" t="s">
        <v>305</v>
      </c>
      <c r="D1625" t="s">
        <v>948</v>
      </c>
      <c r="E1625" s="31" t="s">
        <v>949</v>
      </c>
      <c r="F1625">
        <v>2009</v>
      </c>
      <c r="G1625" t="s">
        <v>947</v>
      </c>
      <c r="H1625">
        <v>20535</v>
      </c>
      <c r="I1625">
        <v>332890</v>
      </c>
      <c r="J1625" t="s">
        <v>304</v>
      </c>
      <c r="K1625" s="26" t="s">
        <v>458</v>
      </c>
      <c r="L1625" t="b">
        <v>1</v>
      </c>
      <c r="M1625" s="20" t="s">
        <v>1118</v>
      </c>
      <c r="N1625" s="26">
        <v>409</v>
      </c>
      <c r="O1625" t="s">
        <v>375</v>
      </c>
      <c r="P1625">
        <v>64.681388900000002</v>
      </c>
      <c r="Q1625">
        <v>-163.40555560000001</v>
      </c>
      <c r="S1625" t="s">
        <v>21</v>
      </c>
      <c r="T1625" s="40">
        <v>0.90000000000000024</v>
      </c>
      <c r="U1625" s="40">
        <v>0.48709999999999987</v>
      </c>
      <c r="V1625">
        <v>214.59150000000008</v>
      </c>
      <c r="W1625">
        <v>238.43500000000003</v>
      </c>
      <c r="X1625">
        <v>70</v>
      </c>
      <c r="Y1625">
        <v>266.88330000000008</v>
      </c>
      <c r="Z1625">
        <v>296.53699999999998</v>
      </c>
      <c r="AA1625">
        <v>21</v>
      </c>
      <c r="AI1625">
        <v>143.37</v>
      </c>
      <c r="AJ1625">
        <v>11</v>
      </c>
      <c r="AK1625">
        <v>22.081</v>
      </c>
      <c r="AL1625">
        <v>3</v>
      </c>
      <c r="AM1625">
        <v>0</v>
      </c>
      <c r="AN1625">
        <v>0</v>
      </c>
      <c r="AO1625" s="30">
        <v>148.90590000000003</v>
      </c>
      <c r="AP1625" s="30">
        <v>165.45099999999999</v>
      </c>
      <c r="AQ1625" s="30">
        <v>14</v>
      </c>
      <c r="AR1625">
        <v>630.38070000000016</v>
      </c>
      <c r="AS1625" s="20">
        <v>700.423</v>
      </c>
      <c r="AT1625">
        <v>105</v>
      </c>
      <c r="AU1625">
        <v>12</v>
      </c>
      <c r="AV1625" t="s">
        <v>1510</v>
      </c>
    </row>
    <row r="1626" spans="1:48" hidden="1" x14ac:dyDescent="0.25">
      <c r="A1626" t="s">
        <v>500</v>
      </c>
      <c r="B1626" t="s">
        <v>309</v>
      </c>
      <c r="C1626" t="s">
        <v>309</v>
      </c>
      <c r="D1626" t="s">
        <v>502</v>
      </c>
      <c r="E1626" s="31" t="s">
        <v>503</v>
      </c>
      <c r="F1626">
        <v>2009</v>
      </c>
      <c r="G1626" t="s">
        <v>501</v>
      </c>
      <c r="H1626">
        <v>30150</v>
      </c>
      <c r="I1626">
        <v>332900</v>
      </c>
      <c r="J1626" t="s">
        <v>308</v>
      </c>
      <c r="K1626" s="26" t="s">
        <v>374</v>
      </c>
      <c r="L1626" t="b">
        <v>1</v>
      </c>
      <c r="M1626" s="20" t="s">
        <v>1118</v>
      </c>
      <c r="N1626" s="26">
        <v>53</v>
      </c>
      <c r="O1626" t="s">
        <v>489</v>
      </c>
      <c r="P1626">
        <v>59.546944400000001</v>
      </c>
      <c r="Q1626">
        <v>-139.7272222</v>
      </c>
      <c r="S1626" t="s">
        <v>21</v>
      </c>
      <c r="T1626" s="40">
        <v>0.44992500000000007</v>
      </c>
      <c r="U1626" s="40">
        <v>0.23549166666666665</v>
      </c>
      <c r="V1626">
        <v>654.75740557500001</v>
      </c>
      <c r="W1626">
        <v>1455.2589999999998</v>
      </c>
      <c r="X1626">
        <v>278</v>
      </c>
      <c r="Y1626">
        <v>1477.8344532000003</v>
      </c>
      <c r="Z1626">
        <v>3284.6240000000003</v>
      </c>
      <c r="AA1626">
        <v>89</v>
      </c>
      <c r="AI1626">
        <v>419.52600000000001</v>
      </c>
      <c r="AJ1626">
        <v>32</v>
      </c>
      <c r="AK1626">
        <v>673.16</v>
      </c>
      <c r="AL1626">
        <v>33</v>
      </c>
      <c r="AM1626">
        <v>0</v>
      </c>
      <c r="AN1626">
        <v>0</v>
      </c>
      <c r="AO1626" s="30">
        <v>491.62674855000006</v>
      </c>
      <c r="AP1626" s="30">
        <v>1092.6859999999999</v>
      </c>
      <c r="AQ1626" s="30">
        <v>65</v>
      </c>
      <c r="AR1626">
        <v>2624.2186073250004</v>
      </c>
      <c r="AS1626" s="20">
        <v>5832.5690000000004</v>
      </c>
      <c r="AT1626">
        <v>422</v>
      </c>
      <c r="AU1626">
        <v>12</v>
      </c>
      <c r="AV1626" t="s">
        <v>1510</v>
      </c>
    </row>
    <row r="1627" spans="1:48" hidden="1" x14ac:dyDescent="0.25">
      <c r="A1627" t="s">
        <v>742</v>
      </c>
      <c r="B1627" t="s">
        <v>172</v>
      </c>
      <c r="C1627" t="s">
        <v>172</v>
      </c>
      <c r="D1627" t="s">
        <v>744</v>
      </c>
      <c r="E1627" s="31" t="s">
        <v>745</v>
      </c>
      <c r="F1627">
        <v>2009</v>
      </c>
      <c r="G1627" t="s">
        <v>743</v>
      </c>
      <c r="H1627">
        <v>18963</v>
      </c>
      <c r="I1627">
        <v>332650</v>
      </c>
      <c r="J1627" t="s">
        <v>171</v>
      </c>
      <c r="K1627" s="26" t="s">
        <v>458</v>
      </c>
      <c r="L1627" t="b">
        <v>1</v>
      </c>
      <c r="M1627" s="20" t="s">
        <v>1119</v>
      </c>
      <c r="N1627" s="26">
        <v>240</v>
      </c>
      <c r="O1627" t="s">
        <v>375</v>
      </c>
      <c r="P1627">
        <v>57.503333300000001</v>
      </c>
      <c r="Q1627">
        <v>-134.58388890000001</v>
      </c>
      <c r="S1627" t="s">
        <v>21</v>
      </c>
      <c r="T1627" s="40">
        <v>0.46802499999999991</v>
      </c>
      <c r="U1627" s="40">
        <v>0.19745000000000004</v>
      </c>
      <c r="V1627">
        <v>441.67800064999994</v>
      </c>
      <c r="W1627">
        <v>943.70600000000002</v>
      </c>
      <c r="X1627">
        <v>198</v>
      </c>
      <c r="Y1627">
        <v>248.58679850000001</v>
      </c>
      <c r="Z1627">
        <v>531.1400000000001</v>
      </c>
      <c r="AA1627">
        <v>27</v>
      </c>
      <c r="AI1627">
        <v>203.73699999999999</v>
      </c>
      <c r="AJ1627">
        <v>7</v>
      </c>
      <c r="AK1627">
        <v>35.414000000000001</v>
      </c>
      <c r="AL1627">
        <v>6</v>
      </c>
      <c r="AM1627">
        <v>0</v>
      </c>
      <c r="AN1627">
        <v>0</v>
      </c>
      <c r="AO1627" s="30">
        <v>111.92864677499999</v>
      </c>
      <c r="AP1627" s="30">
        <v>239.15100000000001</v>
      </c>
      <c r="AQ1627" s="30">
        <v>13</v>
      </c>
      <c r="AR1627">
        <v>802.19344592499988</v>
      </c>
      <c r="AS1627" s="20">
        <v>1713.9970000000001</v>
      </c>
      <c r="AT1627">
        <v>238</v>
      </c>
      <c r="AU1627">
        <v>12</v>
      </c>
      <c r="AV1627" t="s">
        <v>1510</v>
      </c>
    </row>
    <row r="1628" spans="1:48" hidden="1" x14ac:dyDescent="0.25">
      <c r="A1628" t="s">
        <v>447</v>
      </c>
      <c r="B1628" t="s">
        <v>110</v>
      </c>
      <c r="C1628" t="s">
        <v>110</v>
      </c>
      <c r="D1628" t="s">
        <v>449</v>
      </c>
      <c r="E1628" s="31" t="s">
        <v>450</v>
      </c>
      <c r="F1628">
        <v>2009</v>
      </c>
      <c r="G1628" t="s">
        <v>448</v>
      </c>
      <c r="H1628">
        <v>4959</v>
      </c>
      <c r="I1628">
        <v>331760</v>
      </c>
      <c r="J1628" t="s">
        <v>109</v>
      </c>
      <c r="K1628" s="26" t="s">
        <v>374</v>
      </c>
      <c r="L1628" t="b">
        <v>1</v>
      </c>
      <c r="M1628" s="20" t="s">
        <v>1116</v>
      </c>
      <c r="N1628" s="26">
        <v>5</v>
      </c>
      <c r="O1628" t="s">
        <v>375</v>
      </c>
      <c r="P1628">
        <v>61.578333299999997</v>
      </c>
      <c r="Q1628">
        <v>-159.52222219999999</v>
      </c>
      <c r="S1628" t="s">
        <v>21</v>
      </c>
      <c r="T1628" s="40">
        <v>0.73624166666666679</v>
      </c>
      <c r="U1628" s="40">
        <v>0.26468333333333327</v>
      </c>
      <c r="V1628">
        <v>689.23042752500021</v>
      </c>
      <c r="W1628">
        <v>936.14700000000005</v>
      </c>
      <c r="X1628">
        <v>174</v>
      </c>
      <c r="Y1628">
        <v>514.04466790833339</v>
      </c>
      <c r="Z1628">
        <v>698.20100000000002</v>
      </c>
      <c r="AA1628">
        <v>30</v>
      </c>
      <c r="AI1628">
        <v>46.896000000000001</v>
      </c>
      <c r="AJ1628">
        <v>2</v>
      </c>
      <c r="AK1628">
        <v>413.29599999999999</v>
      </c>
      <c r="AL1628">
        <v>7</v>
      </c>
      <c r="AM1628">
        <v>87.820999999999998</v>
      </c>
      <c r="AN1628">
        <v>1</v>
      </c>
      <c r="AO1628" s="30">
        <v>338.81252506666675</v>
      </c>
      <c r="AP1628" s="30">
        <v>460.19200000000001</v>
      </c>
      <c r="AQ1628" s="30">
        <v>9</v>
      </c>
      <c r="AR1628">
        <v>1542.0876205000004</v>
      </c>
      <c r="AS1628" s="20">
        <v>2182.3609999999994</v>
      </c>
      <c r="AT1628">
        <v>213</v>
      </c>
      <c r="AU1628">
        <v>12</v>
      </c>
      <c r="AV1628" t="s">
        <v>1510</v>
      </c>
    </row>
    <row r="1629" spans="1:48" hidden="1" x14ac:dyDescent="0.25">
      <c r="A1629" t="s">
        <v>569</v>
      </c>
      <c r="B1629" t="s">
        <v>53</v>
      </c>
      <c r="C1629" t="s">
        <v>53</v>
      </c>
      <c r="D1629" t="s">
        <v>570</v>
      </c>
      <c r="E1629" s="31" t="s">
        <v>571</v>
      </c>
      <c r="F1629">
        <v>2009</v>
      </c>
      <c r="G1629" t="s">
        <v>563</v>
      </c>
      <c r="H1629">
        <v>221</v>
      </c>
      <c r="I1629">
        <v>331260</v>
      </c>
      <c r="J1629" t="s">
        <v>50</v>
      </c>
      <c r="K1629" s="26" t="s">
        <v>458</v>
      </c>
      <c r="L1629" t="b">
        <v>1</v>
      </c>
      <c r="M1629" s="20" t="s">
        <v>1119</v>
      </c>
      <c r="N1629" s="26">
        <v>169</v>
      </c>
      <c r="O1629" t="s">
        <v>375</v>
      </c>
      <c r="P1629">
        <v>62.656111099999997</v>
      </c>
      <c r="Q1629">
        <v>-160.2066667</v>
      </c>
      <c r="S1629" t="s">
        <v>21</v>
      </c>
      <c r="T1629" s="40">
        <v>0.67027500000000007</v>
      </c>
      <c r="U1629" s="40">
        <v>0.18527500000000005</v>
      </c>
      <c r="V1629">
        <v>111.64971757500001</v>
      </c>
      <c r="W1629">
        <v>166.57300000000001</v>
      </c>
      <c r="X1629">
        <v>45</v>
      </c>
      <c r="Y1629">
        <v>29.913702975000003</v>
      </c>
      <c r="Z1629">
        <v>44.628999999999998</v>
      </c>
      <c r="AA1629">
        <v>8</v>
      </c>
      <c r="AI1629">
        <v>61.059000000000005</v>
      </c>
      <c r="AJ1629">
        <v>11</v>
      </c>
      <c r="AK1629">
        <v>106.486</v>
      </c>
      <c r="AL1629">
        <v>11</v>
      </c>
      <c r="AM1629">
        <v>0</v>
      </c>
      <c r="AN1629">
        <v>0</v>
      </c>
      <c r="AO1629" s="30">
        <v>112.30122487500002</v>
      </c>
      <c r="AP1629" s="30">
        <v>167.54500000000002</v>
      </c>
      <c r="AQ1629" s="30">
        <v>22</v>
      </c>
      <c r="AR1629">
        <v>253.86464542500002</v>
      </c>
      <c r="AS1629" s="20">
        <v>378.74700000000001</v>
      </c>
      <c r="AT1629">
        <v>73</v>
      </c>
      <c r="AU1629">
        <v>12</v>
      </c>
      <c r="AV1629" t="s">
        <v>1510</v>
      </c>
    </row>
    <row r="1630" spans="1:48" hidden="1" x14ac:dyDescent="0.25">
      <c r="A1630" t="s">
        <v>807</v>
      </c>
      <c r="B1630" t="s">
        <v>114</v>
      </c>
      <c r="C1630" t="s">
        <v>114</v>
      </c>
      <c r="D1630" t="s">
        <v>810</v>
      </c>
      <c r="E1630" s="31" t="s">
        <v>811</v>
      </c>
      <c r="F1630">
        <v>2009</v>
      </c>
      <c r="G1630" t="s">
        <v>812</v>
      </c>
      <c r="H1630">
        <v>653</v>
      </c>
      <c r="I1630">
        <v>331750</v>
      </c>
      <c r="J1630" t="s">
        <v>113</v>
      </c>
      <c r="K1630" s="26" t="s">
        <v>458</v>
      </c>
      <c r="L1630" t="b">
        <v>1</v>
      </c>
      <c r="M1630" s="20" t="s">
        <v>1118</v>
      </c>
      <c r="N1630" s="26">
        <v>291</v>
      </c>
      <c r="O1630" t="s">
        <v>375</v>
      </c>
      <c r="P1630">
        <v>52.196111100000003</v>
      </c>
      <c r="Q1630">
        <v>-174.2005556</v>
      </c>
      <c r="S1630" t="s">
        <v>21</v>
      </c>
      <c r="T1630" s="40">
        <v>0.69712499999999977</v>
      </c>
      <c r="U1630" s="40">
        <v>0.23417499999999994</v>
      </c>
      <c r="V1630">
        <v>99.842242499999983</v>
      </c>
      <c r="W1630">
        <v>143.22000000000003</v>
      </c>
      <c r="X1630">
        <v>31</v>
      </c>
      <c r="Y1630">
        <v>100.21729574999998</v>
      </c>
      <c r="Z1630">
        <v>143.75800000000001</v>
      </c>
      <c r="AA1630">
        <v>12</v>
      </c>
      <c r="AI1630">
        <v>41.249999999999993</v>
      </c>
      <c r="AJ1630">
        <v>14</v>
      </c>
      <c r="AK1630">
        <v>42.615000000000002</v>
      </c>
      <c r="AL1630">
        <v>7</v>
      </c>
      <c r="AM1630">
        <v>1.0229999999999999</v>
      </c>
      <c r="AN1630">
        <v>2</v>
      </c>
      <c r="AO1630" s="30">
        <v>58.464388124999978</v>
      </c>
      <c r="AP1630" s="30">
        <v>83.864999999999995</v>
      </c>
      <c r="AQ1630" s="30">
        <v>21</v>
      </c>
      <c r="AR1630">
        <v>258.52392637499992</v>
      </c>
      <c r="AS1630" s="20">
        <v>371.86599999999999</v>
      </c>
      <c r="AT1630">
        <v>64</v>
      </c>
      <c r="AU1630">
        <v>12</v>
      </c>
      <c r="AV1630" t="s">
        <v>1510</v>
      </c>
    </row>
    <row r="1631" spans="1:48" hidden="1" x14ac:dyDescent="0.25">
      <c r="A1631" t="s">
        <v>839</v>
      </c>
      <c r="B1631" t="s">
        <v>116</v>
      </c>
      <c r="C1631" t="s">
        <v>116</v>
      </c>
      <c r="D1631" t="s">
        <v>841</v>
      </c>
      <c r="E1631" s="31" t="s">
        <v>842</v>
      </c>
      <c r="F1631">
        <v>2009</v>
      </c>
      <c r="G1631" t="s">
        <v>840</v>
      </c>
      <c r="H1631">
        <v>878</v>
      </c>
      <c r="I1631">
        <v>331780</v>
      </c>
      <c r="J1631" t="s">
        <v>115</v>
      </c>
      <c r="K1631" s="26" t="s">
        <v>458</v>
      </c>
      <c r="L1631" t="b">
        <v>1</v>
      </c>
      <c r="M1631" s="20" t="s">
        <v>1116</v>
      </c>
      <c r="N1631" s="26">
        <v>337</v>
      </c>
      <c r="O1631" t="s">
        <v>375</v>
      </c>
      <c r="P1631">
        <v>60.866944400000001</v>
      </c>
      <c r="Q1631">
        <v>-162.27305559999999</v>
      </c>
      <c r="S1631" t="s">
        <v>21</v>
      </c>
      <c r="T1631" s="40">
        <v>0.77420000000000011</v>
      </c>
      <c r="U1631" s="40">
        <v>0.36748333333333338</v>
      </c>
      <c r="V1631">
        <v>211.875314</v>
      </c>
      <c r="W1631">
        <v>273.66999999999996</v>
      </c>
      <c r="X1631">
        <v>67</v>
      </c>
      <c r="Y1631">
        <v>53.175927000000009</v>
      </c>
      <c r="Z1631">
        <v>68.685000000000002</v>
      </c>
      <c r="AA1631">
        <v>6</v>
      </c>
      <c r="AI1631">
        <v>31.832999999999998</v>
      </c>
      <c r="AJ1631">
        <v>5</v>
      </c>
      <c r="AK1631">
        <v>22.798999999999999</v>
      </c>
      <c r="AL1631">
        <v>8</v>
      </c>
      <c r="AM1631">
        <v>91.04</v>
      </c>
      <c r="AN1631">
        <v>3</v>
      </c>
      <c r="AO1631" s="30">
        <v>42.296094400000001</v>
      </c>
      <c r="AP1631" s="30">
        <v>54.631999999999998</v>
      </c>
      <c r="AQ1631" s="30">
        <v>13</v>
      </c>
      <c r="AR1631">
        <v>307.34733540000002</v>
      </c>
      <c r="AS1631" s="20">
        <v>488.02700000000004</v>
      </c>
      <c r="AT1631">
        <v>86</v>
      </c>
      <c r="AU1631">
        <v>6</v>
      </c>
      <c r="AV1631" t="s">
        <v>1510</v>
      </c>
    </row>
    <row r="1632" spans="1:48" hidden="1" x14ac:dyDescent="0.25">
      <c r="A1632" t="s">
        <v>762</v>
      </c>
      <c r="B1632" t="s">
        <v>237</v>
      </c>
      <c r="C1632" t="s">
        <v>237</v>
      </c>
      <c r="D1632" t="s">
        <v>763</v>
      </c>
      <c r="E1632" s="31" t="s">
        <v>764</v>
      </c>
      <c r="F1632">
        <v>2009</v>
      </c>
      <c r="G1632" t="s">
        <v>759</v>
      </c>
      <c r="H1632">
        <v>26616</v>
      </c>
      <c r="I1632">
        <v>332360</v>
      </c>
      <c r="J1632" t="s">
        <v>235</v>
      </c>
      <c r="K1632" s="26" t="s">
        <v>458</v>
      </c>
      <c r="L1632" t="b">
        <v>1</v>
      </c>
      <c r="M1632" s="20" t="s">
        <v>1118</v>
      </c>
      <c r="N1632" s="26">
        <v>254</v>
      </c>
      <c r="O1632" t="s">
        <v>375</v>
      </c>
      <c r="P1632">
        <v>70.469166700000002</v>
      </c>
      <c r="Q1632">
        <v>-157.39944439999999</v>
      </c>
      <c r="S1632" t="s">
        <v>21</v>
      </c>
      <c r="T1632" s="40">
        <v>0.18839166666666665</v>
      </c>
      <c r="U1632" s="40">
        <v>0.17314166666666667</v>
      </c>
      <c r="V1632">
        <v>100.38280405833332</v>
      </c>
      <c r="W1632">
        <v>532.84100000000001</v>
      </c>
      <c r="X1632">
        <v>62</v>
      </c>
      <c r="Y1632">
        <v>444.09869009999994</v>
      </c>
      <c r="Z1632">
        <v>2357.3159999999998</v>
      </c>
      <c r="AA1632">
        <v>52</v>
      </c>
      <c r="AI1632">
        <v>103.92</v>
      </c>
      <c r="AJ1632">
        <v>3</v>
      </c>
      <c r="AK1632">
        <v>12.258999999999999</v>
      </c>
      <c r="AL1632">
        <v>2</v>
      </c>
      <c r="AM1632">
        <v>172.84500000000003</v>
      </c>
      <c r="AN1632">
        <v>11</v>
      </c>
      <c r="AO1632" s="30">
        <v>21.887155441666664</v>
      </c>
      <c r="AP1632" s="30">
        <v>116.179</v>
      </c>
      <c r="AQ1632" s="30">
        <v>5</v>
      </c>
      <c r="AR1632">
        <v>566.36864959999991</v>
      </c>
      <c r="AS1632" s="20">
        <v>3179.181</v>
      </c>
      <c r="AT1632">
        <v>120</v>
      </c>
      <c r="AU1632">
        <v>6</v>
      </c>
      <c r="AV1632" t="s">
        <v>1510</v>
      </c>
    </row>
    <row r="1633" spans="1:48" hidden="1" x14ac:dyDescent="0.25">
      <c r="A1633" t="s">
        <v>963</v>
      </c>
      <c r="B1633" t="s">
        <v>119</v>
      </c>
      <c r="C1633" t="s">
        <v>119</v>
      </c>
      <c r="D1633" t="s">
        <v>965</v>
      </c>
      <c r="E1633" s="31" t="s">
        <v>966</v>
      </c>
      <c r="F1633">
        <v>2009</v>
      </c>
      <c r="G1633" t="s">
        <v>964</v>
      </c>
      <c r="H1633" t="s">
        <v>582</v>
      </c>
      <c r="I1633">
        <v>331790</v>
      </c>
      <c r="J1633" t="s">
        <v>118</v>
      </c>
      <c r="K1633" s="26" t="s">
        <v>458</v>
      </c>
      <c r="L1633" t="b">
        <v>1</v>
      </c>
      <c r="M1633" s="20" t="s">
        <v>1116</v>
      </c>
      <c r="N1633" s="26">
        <v>420</v>
      </c>
      <c r="O1633" t="s">
        <v>375</v>
      </c>
      <c r="P1633">
        <v>66.359444400000001</v>
      </c>
      <c r="Q1633">
        <v>-147.39638890000001</v>
      </c>
      <c r="S1633" t="s">
        <v>21</v>
      </c>
      <c r="T1633" s="40">
        <v>0.54999999999999993</v>
      </c>
      <c r="U1633" s="40">
        <v>0.13700833333333332</v>
      </c>
      <c r="V1633">
        <v>53.947299999999991</v>
      </c>
      <c r="W1633">
        <v>98.085999999999999</v>
      </c>
      <c r="X1633">
        <v>42</v>
      </c>
      <c r="Y1633">
        <v>39.0214</v>
      </c>
      <c r="Z1633">
        <v>70.948000000000008</v>
      </c>
      <c r="AA1633">
        <v>9</v>
      </c>
      <c r="AI1633">
        <v>59.03</v>
      </c>
      <c r="AJ1633">
        <v>4</v>
      </c>
      <c r="AK1633">
        <v>11.982000000000001</v>
      </c>
      <c r="AL1633">
        <v>2</v>
      </c>
      <c r="AM1633">
        <v>0</v>
      </c>
      <c r="AN1633">
        <v>7</v>
      </c>
      <c r="AO1633" s="30">
        <v>39.056599999999996</v>
      </c>
      <c r="AP1633" s="30">
        <v>71.012</v>
      </c>
      <c r="AQ1633" s="30">
        <v>6</v>
      </c>
      <c r="AR1633">
        <v>132.02529999999999</v>
      </c>
      <c r="AS1633" s="20">
        <v>240.04599999999999</v>
      </c>
      <c r="AT1633">
        <v>64</v>
      </c>
      <c r="AU1633">
        <v>12</v>
      </c>
      <c r="AV1633" t="s">
        <v>1510</v>
      </c>
    </row>
    <row r="1634" spans="1:48" hidden="1" x14ac:dyDescent="0.25">
      <c r="A1634" t="s">
        <v>486</v>
      </c>
      <c r="B1634" t="s">
        <v>1166</v>
      </c>
      <c r="C1634" t="s">
        <v>120</v>
      </c>
      <c r="D1634" t="s">
        <v>490</v>
      </c>
      <c r="E1634" s="31" t="s">
        <v>491</v>
      </c>
      <c r="F1634">
        <v>2009</v>
      </c>
      <c r="G1634" t="s">
        <v>487</v>
      </c>
      <c r="H1634">
        <v>1651</v>
      </c>
      <c r="I1634">
        <v>331800</v>
      </c>
      <c r="J1634" t="s">
        <v>488</v>
      </c>
      <c r="K1634" s="26" t="s">
        <v>374</v>
      </c>
      <c r="L1634" t="b">
        <v>1</v>
      </c>
      <c r="M1634" s="20" t="s">
        <v>1116</v>
      </c>
      <c r="N1634" s="26">
        <v>43</v>
      </c>
      <c r="O1634" t="s">
        <v>489</v>
      </c>
      <c r="P1634">
        <v>60.792222199999998</v>
      </c>
      <c r="Q1634">
        <v>-161.75583330000001</v>
      </c>
      <c r="S1634" t="s">
        <v>21</v>
      </c>
      <c r="T1634" s="40">
        <v>0.49879999999999997</v>
      </c>
      <c r="U1634" s="40">
        <v>0.15814999999999999</v>
      </c>
      <c r="V1634">
        <v>4967.7297655999992</v>
      </c>
      <c r="W1634">
        <v>9959.3619999999992</v>
      </c>
      <c r="X1634">
        <v>1659</v>
      </c>
      <c r="Y1634">
        <v>12160.1863416</v>
      </c>
      <c r="Z1634">
        <v>24378.882000000001</v>
      </c>
      <c r="AA1634">
        <v>1064</v>
      </c>
      <c r="AI1634">
        <v>898.67499999999984</v>
      </c>
      <c r="AJ1634">
        <v>19</v>
      </c>
      <c r="AK1634">
        <v>3510.0570000000002</v>
      </c>
      <c r="AL1634">
        <v>42</v>
      </c>
      <c r="AM1634">
        <v>0</v>
      </c>
      <c r="AN1634">
        <v>0</v>
      </c>
      <c r="AO1634" s="30">
        <v>2199.0755215999998</v>
      </c>
      <c r="AP1634" s="30">
        <v>4408.732</v>
      </c>
      <c r="AQ1634" s="30">
        <v>61</v>
      </c>
      <c r="AR1634">
        <v>19326.991628799999</v>
      </c>
      <c r="AS1634" s="20">
        <v>38746.976000000002</v>
      </c>
      <c r="AT1634">
        <v>2768</v>
      </c>
      <c r="AU1634">
        <v>12</v>
      </c>
      <c r="AV1634" t="s">
        <v>1510</v>
      </c>
    </row>
    <row r="1635" spans="1:48" hidden="1" x14ac:dyDescent="0.25">
      <c r="A1635" t="s">
        <v>383</v>
      </c>
      <c r="B1635" t="s">
        <v>1133</v>
      </c>
      <c r="C1635" t="s">
        <v>32</v>
      </c>
      <c r="D1635" t="s">
        <v>384</v>
      </c>
      <c r="E1635" s="31" t="s">
        <v>385</v>
      </c>
      <c r="F1635">
        <v>2009</v>
      </c>
      <c r="G1635" t="s">
        <v>380</v>
      </c>
      <c r="H1635">
        <v>219</v>
      </c>
      <c r="I1635">
        <v>331060</v>
      </c>
      <c r="J1635" t="s">
        <v>30</v>
      </c>
      <c r="K1635" s="26" t="s">
        <v>374</v>
      </c>
      <c r="L1635" t="b">
        <v>1</v>
      </c>
      <c r="M1635" s="20" t="s">
        <v>1116</v>
      </c>
      <c r="N1635" s="26">
        <v>2</v>
      </c>
      <c r="O1635" t="s">
        <v>375</v>
      </c>
      <c r="P1635">
        <v>66.918888899999999</v>
      </c>
      <c r="Q1635">
        <v>-151.51611109999999</v>
      </c>
      <c r="S1635" t="s">
        <v>21</v>
      </c>
      <c r="T1635" s="40">
        <v>0.61026666666666662</v>
      </c>
      <c r="U1635" s="40">
        <v>0.19264166666666668</v>
      </c>
      <c r="V1635">
        <v>78.97827093333332</v>
      </c>
      <c r="W1635">
        <v>129.416</v>
      </c>
      <c r="X1635">
        <v>31</v>
      </c>
      <c r="Y1635">
        <v>44.896098133333332</v>
      </c>
      <c r="Z1635">
        <v>73.567999999999998</v>
      </c>
      <c r="AA1635">
        <v>13</v>
      </c>
      <c r="AI1635">
        <v>38.676999999999992</v>
      </c>
      <c r="AJ1635">
        <v>15</v>
      </c>
      <c r="AK1635">
        <v>299.13400000000001</v>
      </c>
      <c r="AL1635">
        <v>15</v>
      </c>
      <c r="AM1635">
        <v>0</v>
      </c>
      <c r="AN1635">
        <v>0</v>
      </c>
      <c r="AO1635" s="30">
        <v>206.15479293333334</v>
      </c>
      <c r="AP1635" s="30">
        <v>337.81100000000004</v>
      </c>
      <c r="AQ1635" s="30">
        <v>30</v>
      </c>
      <c r="AR1635">
        <v>330.02916199999999</v>
      </c>
      <c r="AS1635" s="20">
        <v>540.79499999999996</v>
      </c>
      <c r="AT1635">
        <v>63</v>
      </c>
      <c r="AU1635">
        <v>12</v>
      </c>
      <c r="AV1635" t="s">
        <v>1510</v>
      </c>
    </row>
    <row r="1636" spans="1:48" hidden="1" x14ac:dyDescent="0.25">
      <c r="A1636" t="s">
        <v>572</v>
      </c>
      <c r="B1636" t="s">
        <v>54</v>
      </c>
      <c r="C1636" t="s">
        <v>54</v>
      </c>
      <c r="D1636" t="s">
        <v>573</v>
      </c>
      <c r="E1636" s="31" t="s">
        <v>574</v>
      </c>
      <c r="F1636">
        <v>2009</v>
      </c>
      <c r="G1636" t="s">
        <v>563</v>
      </c>
      <c r="H1636">
        <v>221</v>
      </c>
      <c r="I1636">
        <v>331270</v>
      </c>
      <c r="J1636" t="s">
        <v>50</v>
      </c>
      <c r="K1636" s="26" t="s">
        <v>458</v>
      </c>
      <c r="L1636" t="b">
        <v>1</v>
      </c>
      <c r="M1636" s="20" t="s">
        <v>1119</v>
      </c>
      <c r="N1636" s="26">
        <v>169</v>
      </c>
      <c r="O1636" t="s">
        <v>375</v>
      </c>
      <c r="P1636">
        <v>65.334722200000002</v>
      </c>
      <c r="Q1636">
        <v>-166.4891667</v>
      </c>
      <c r="S1636" t="s">
        <v>21</v>
      </c>
      <c r="T1636" s="40">
        <v>0.59407500000000002</v>
      </c>
      <c r="U1636" s="40">
        <v>0.18865833333333337</v>
      </c>
      <c r="V1636">
        <v>280.53528464999994</v>
      </c>
      <c r="W1636">
        <v>472.22199999999992</v>
      </c>
      <c r="X1636">
        <v>99</v>
      </c>
      <c r="Y1636">
        <v>53.300409000000002</v>
      </c>
      <c r="Z1636">
        <v>89.72</v>
      </c>
      <c r="AA1636">
        <v>6</v>
      </c>
      <c r="AI1636">
        <v>249.02799999999996</v>
      </c>
      <c r="AJ1636">
        <v>16</v>
      </c>
      <c r="AK1636">
        <v>250.249</v>
      </c>
      <c r="AL1636">
        <v>5</v>
      </c>
      <c r="AM1636">
        <v>0</v>
      </c>
      <c r="AN1636">
        <v>0</v>
      </c>
      <c r="AO1636" s="30">
        <v>296.60798377499998</v>
      </c>
      <c r="AP1636" s="30">
        <v>499.27699999999993</v>
      </c>
      <c r="AQ1636" s="30">
        <v>21</v>
      </c>
      <c r="AR1636">
        <v>630.44367742499992</v>
      </c>
      <c r="AS1636" s="20">
        <v>1061.2190000000001</v>
      </c>
      <c r="AT1636">
        <v>123</v>
      </c>
      <c r="AU1636">
        <v>12</v>
      </c>
      <c r="AV1636" t="s">
        <v>1510</v>
      </c>
    </row>
    <row r="1637" spans="1:48" hidden="1" x14ac:dyDescent="0.25">
      <c r="A1637" t="s">
        <v>971</v>
      </c>
      <c r="B1637" t="s">
        <v>122</v>
      </c>
      <c r="C1637" t="s">
        <v>122</v>
      </c>
      <c r="D1637" t="s">
        <v>973</v>
      </c>
      <c r="E1637" s="31" t="s">
        <v>974</v>
      </c>
      <c r="F1637">
        <v>2009</v>
      </c>
      <c r="G1637" t="s">
        <v>972</v>
      </c>
      <c r="H1637" t="s">
        <v>582</v>
      </c>
      <c r="I1637">
        <v>331820</v>
      </c>
      <c r="J1637" t="s">
        <v>121</v>
      </c>
      <c r="K1637" s="26" t="s">
        <v>458</v>
      </c>
      <c r="L1637" t="b">
        <v>1</v>
      </c>
      <c r="M1637" s="20" t="s">
        <v>1118</v>
      </c>
      <c r="N1637" s="26">
        <v>432</v>
      </c>
      <c r="O1637" t="s">
        <v>375</v>
      </c>
      <c r="P1637">
        <v>65.979722199999998</v>
      </c>
      <c r="Q1637">
        <v>-161.12305559999999</v>
      </c>
      <c r="S1637" t="s">
        <v>21</v>
      </c>
      <c r="T1637" s="40">
        <v>0.51849166666666646</v>
      </c>
      <c r="U1637" s="40">
        <v>0.22964166666666666</v>
      </c>
      <c r="V1637">
        <v>273.09526424166654</v>
      </c>
      <c r="W1637">
        <v>526.71100000000001</v>
      </c>
      <c r="X1637">
        <v>84</v>
      </c>
      <c r="Y1637">
        <v>359.13895632499981</v>
      </c>
      <c r="Z1637">
        <v>692.66099999999994</v>
      </c>
      <c r="AA1637">
        <v>16</v>
      </c>
      <c r="AI1637">
        <v>67.724000000000004</v>
      </c>
      <c r="AJ1637">
        <v>6</v>
      </c>
      <c r="AK1637">
        <v>0</v>
      </c>
      <c r="AL1637">
        <v>0</v>
      </c>
      <c r="AM1637">
        <v>5.8209999999999997</v>
      </c>
      <c r="AN1637">
        <v>3</v>
      </c>
      <c r="AO1637" s="30">
        <v>35.11432963333332</v>
      </c>
      <c r="AP1637" s="30">
        <v>67.724000000000004</v>
      </c>
      <c r="AQ1637" s="30">
        <v>6</v>
      </c>
      <c r="AR1637">
        <v>667.34855019999964</v>
      </c>
      <c r="AS1637" s="20">
        <v>1292.9169999999999</v>
      </c>
      <c r="AT1637">
        <v>109</v>
      </c>
      <c r="AU1637">
        <v>12</v>
      </c>
      <c r="AV1637" t="s">
        <v>1510</v>
      </c>
    </row>
    <row r="1638" spans="1:48" hidden="1" x14ac:dyDescent="0.25">
      <c r="A1638" t="s">
        <v>851</v>
      </c>
      <c r="B1638" t="s">
        <v>155</v>
      </c>
      <c r="C1638" t="s">
        <v>155</v>
      </c>
      <c r="D1638" t="s">
        <v>854</v>
      </c>
      <c r="E1638" s="31" t="s">
        <v>855</v>
      </c>
      <c r="F1638">
        <v>2009</v>
      </c>
      <c r="G1638" t="s">
        <v>852</v>
      </c>
      <c r="H1638">
        <v>6111</v>
      </c>
      <c r="I1638">
        <v>331830</v>
      </c>
      <c r="J1638" t="s">
        <v>853</v>
      </c>
      <c r="K1638" s="26" t="s">
        <v>374</v>
      </c>
      <c r="L1638" t="b">
        <v>1</v>
      </c>
      <c r="M1638" s="20" t="s">
        <v>1116</v>
      </c>
      <c r="N1638" s="26">
        <v>341</v>
      </c>
      <c r="O1638" t="s">
        <v>489</v>
      </c>
      <c r="P1638">
        <v>65.572500000000005</v>
      </c>
      <c r="Q1638">
        <v>-144.80305559999999</v>
      </c>
      <c r="S1638" t="s">
        <v>21</v>
      </c>
      <c r="T1638" s="40">
        <v>0.59997500000000004</v>
      </c>
      <c r="U1638" s="40">
        <v>0.30522500000000002</v>
      </c>
      <c r="V1638">
        <v>151.74387707500003</v>
      </c>
      <c r="W1638">
        <v>252.91700000000003</v>
      </c>
      <c r="X1638">
        <v>130</v>
      </c>
      <c r="Y1638">
        <v>35.414124350000002</v>
      </c>
      <c r="Z1638">
        <v>59.025999999999996</v>
      </c>
      <c r="AA1638">
        <v>9</v>
      </c>
      <c r="AI1638">
        <v>4.3360000000000003</v>
      </c>
      <c r="AJ1638">
        <v>1</v>
      </c>
      <c r="AK1638">
        <v>104.95300000000002</v>
      </c>
      <c r="AL1638">
        <v>7</v>
      </c>
      <c r="AM1638">
        <v>0</v>
      </c>
      <c r="AN1638">
        <v>0</v>
      </c>
      <c r="AO1638" s="30">
        <v>65.570667775000018</v>
      </c>
      <c r="AP1638" s="30">
        <v>109.28900000000002</v>
      </c>
      <c r="AQ1638" s="30">
        <v>8</v>
      </c>
      <c r="AR1638">
        <v>252.72866920000004</v>
      </c>
      <c r="AS1638" s="20">
        <v>421.23200000000008</v>
      </c>
      <c r="AT1638">
        <v>147</v>
      </c>
      <c r="AU1638">
        <v>12</v>
      </c>
      <c r="AV1638" t="s">
        <v>1510</v>
      </c>
    </row>
    <row r="1639" spans="1:48" hidden="1" x14ac:dyDescent="0.25">
      <c r="A1639" t="s">
        <v>1043</v>
      </c>
      <c r="B1639" t="s">
        <v>124</v>
      </c>
      <c r="C1639" t="s">
        <v>124</v>
      </c>
      <c r="D1639" t="s">
        <v>1045</v>
      </c>
      <c r="E1639" s="31" t="s">
        <v>1046</v>
      </c>
      <c r="F1639">
        <v>2009</v>
      </c>
      <c r="G1639" t="s">
        <v>1044</v>
      </c>
      <c r="H1639" t="s">
        <v>582</v>
      </c>
      <c r="I1639">
        <v>331840</v>
      </c>
      <c r="J1639" t="s">
        <v>123</v>
      </c>
      <c r="K1639" s="26" t="s">
        <v>458</v>
      </c>
      <c r="L1639" t="b">
        <v>1</v>
      </c>
      <c r="M1639" s="20" t="s">
        <v>1116</v>
      </c>
      <c r="N1639" s="26">
        <v>682</v>
      </c>
      <c r="O1639" t="s">
        <v>375</v>
      </c>
      <c r="P1639">
        <v>66.654444400000003</v>
      </c>
      <c r="Q1639">
        <v>-143.7222222</v>
      </c>
      <c r="S1639" t="s">
        <v>21</v>
      </c>
      <c r="T1639" s="40">
        <v>0.94999999999999984</v>
      </c>
      <c r="U1639" s="40">
        <v>0.57860833333333339</v>
      </c>
      <c r="V1639">
        <v>53.815599999999996</v>
      </c>
      <c r="W1639">
        <v>56.648000000000003</v>
      </c>
      <c r="X1639">
        <v>43</v>
      </c>
      <c r="Y1639">
        <v>45.675999999999995</v>
      </c>
      <c r="Z1639">
        <v>48.080000000000005</v>
      </c>
      <c r="AA1639">
        <v>7</v>
      </c>
      <c r="AI1639">
        <v>24.898</v>
      </c>
      <c r="AJ1639">
        <v>9</v>
      </c>
      <c r="AK1639">
        <v>89.44</v>
      </c>
      <c r="AL1639">
        <v>4</v>
      </c>
      <c r="AM1639">
        <v>36.064999999999998</v>
      </c>
      <c r="AN1639">
        <v>8</v>
      </c>
      <c r="AO1639" s="30">
        <v>108.62109999999997</v>
      </c>
      <c r="AP1639" s="30">
        <v>114.33799999999999</v>
      </c>
      <c r="AQ1639" s="30">
        <v>13</v>
      </c>
      <c r="AR1639">
        <v>208.11269999999996</v>
      </c>
      <c r="AS1639" s="20">
        <v>255.131</v>
      </c>
      <c r="AT1639">
        <v>62</v>
      </c>
      <c r="AU1639">
        <v>6</v>
      </c>
      <c r="AV1639" t="s">
        <v>1510</v>
      </c>
    </row>
    <row r="1640" spans="1:48" hidden="1" x14ac:dyDescent="0.25">
      <c r="A1640" t="s">
        <v>901</v>
      </c>
      <c r="B1640" t="s">
        <v>224</v>
      </c>
      <c r="C1640" t="s">
        <v>224</v>
      </c>
      <c r="D1640" t="s">
        <v>903</v>
      </c>
      <c r="E1640" s="31" t="s">
        <v>904</v>
      </c>
      <c r="F1640">
        <v>2009</v>
      </c>
      <c r="G1640" t="s">
        <v>902</v>
      </c>
      <c r="H1640">
        <v>3422</v>
      </c>
      <c r="I1640">
        <v>332310</v>
      </c>
      <c r="J1640" t="s">
        <v>223</v>
      </c>
      <c r="K1640" s="26" t="s">
        <v>458</v>
      </c>
      <c r="L1640" t="b">
        <v>1</v>
      </c>
      <c r="M1640" s="20" t="s">
        <v>1116</v>
      </c>
      <c r="N1640" s="26">
        <v>365</v>
      </c>
      <c r="O1640" t="s">
        <v>375</v>
      </c>
      <c r="P1640">
        <v>60.16</v>
      </c>
      <c r="Q1640">
        <v>-164.2658333</v>
      </c>
      <c r="S1640" t="s">
        <v>21</v>
      </c>
      <c r="T1640" s="40">
        <v>0.63333333333333341</v>
      </c>
      <c r="U1640" s="40">
        <v>0.26064999999999999</v>
      </c>
      <c r="V1640">
        <v>275.47150000000005</v>
      </c>
      <c r="W1640">
        <v>434.95500000000004</v>
      </c>
      <c r="X1640">
        <v>86</v>
      </c>
      <c r="Y1640">
        <v>80.031800000000018</v>
      </c>
      <c r="Z1640">
        <v>126.36600000000001</v>
      </c>
      <c r="AA1640">
        <v>6</v>
      </c>
      <c r="AI1640">
        <v>48.169000000000004</v>
      </c>
      <c r="AJ1640">
        <v>7</v>
      </c>
      <c r="AK1640">
        <v>380.90000000000003</v>
      </c>
      <c r="AL1640">
        <v>19</v>
      </c>
      <c r="AM1640">
        <v>43.713999999999999</v>
      </c>
      <c r="AN1640">
        <v>17</v>
      </c>
      <c r="AO1640" s="30">
        <v>271.74370000000005</v>
      </c>
      <c r="AP1640" s="30">
        <v>429.06900000000002</v>
      </c>
      <c r="AQ1640" s="30">
        <v>26</v>
      </c>
      <c r="AR1640">
        <v>627.24700000000007</v>
      </c>
      <c r="AS1640" s="20">
        <v>1034.104</v>
      </c>
      <c r="AT1640">
        <v>132</v>
      </c>
      <c r="AU1640">
        <v>12</v>
      </c>
      <c r="AV1640" t="s">
        <v>1510</v>
      </c>
    </row>
    <row r="1641" spans="1:48" hidden="1" x14ac:dyDescent="0.25">
      <c r="A1641" t="s">
        <v>1055</v>
      </c>
      <c r="B1641" t="s">
        <v>126</v>
      </c>
      <c r="C1641" t="s">
        <v>126</v>
      </c>
      <c r="D1641" t="s">
        <v>1057</v>
      </c>
      <c r="E1641" s="31" t="s">
        <v>1058</v>
      </c>
      <c r="F1641">
        <v>2009</v>
      </c>
      <c r="G1641" t="s">
        <v>1056</v>
      </c>
      <c r="H1641" t="s">
        <v>582</v>
      </c>
      <c r="I1641">
        <v>331850</v>
      </c>
      <c r="J1641" t="s">
        <v>125</v>
      </c>
      <c r="K1641" s="26" t="s">
        <v>458</v>
      </c>
      <c r="L1641" t="b">
        <v>1</v>
      </c>
      <c r="M1641" s="20" t="s">
        <v>1116</v>
      </c>
      <c r="N1641" s="26">
        <v>686</v>
      </c>
      <c r="O1641" t="s">
        <v>375</v>
      </c>
      <c r="P1641">
        <v>60.063333299999996</v>
      </c>
      <c r="Q1641">
        <v>-148.01138889999999</v>
      </c>
      <c r="S1641" t="s">
        <v>21</v>
      </c>
      <c r="T1641" s="40">
        <v>0.45624999999999999</v>
      </c>
      <c r="U1641" s="40">
        <v>0.161325</v>
      </c>
      <c r="V1641">
        <v>44.209256249999996</v>
      </c>
      <c r="W1641">
        <v>96.896999999999991</v>
      </c>
      <c r="X1641">
        <v>25</v>
      </c>
      <c r="Y1641">
        <v>45.797006250000003</v>
      </c>
      <c r="Z1641">
        <v>100.37700000000001</v>
      </c>
      <c r="AA1641">
        <v>13</v>
      </c>
      <c r="AI1641">
        <v>29.446999999999999</v>
      </c>
      <c r="AJ1641">
        <v>7</v>
      </c>
      <c r="AK1641">
        <v>8.8780000000000001</v>
      </c>
      <c r="AL1641">
        <v>3</v>
      </c>
      <c r="AM1641">
        <v>0</v>
      </c>
      <c r="AN1641">
        <v>0</v>
      </c>
      <c r="AO1641" s="30">
        <v>17.485781250000002</v>
      </c>
      <c r="AP1641" s="30">
        <v>38.325000000000003</v>
      </c>
      <c r="AQ1641" s="30">
        <v>10</v>
      </c>
      <c r="AR1641">
        <v>107.49204374999999</v>
      </c>
      <c r="AS1641" s="20">
        <v>235.59899999999999</v>
      </c>
      <c r="AT1641">
        <v>47</v>
      </c>
      <c r="AU1641">
        <v>12</v>
      </c>
      <c r="AV1641" t="s">
        <v>1510</v>
      </c>
    </row>
    <row r="1642" spans="1:48" hidden="1" x14ac:dyDescent="0.25">
      <c r="A1642" t="s">
        <v>575</v>
      </c>
      <c r="B1642" t="s">
        <v>55</v>
      </c>
      <c r="C1642" t="s">
        <v>55</v>
      </c>
      <c r="D1642" t="s">
        <v>576</v>
      </c>
      <c r="E1642" s="31" t="s">
        <v>577</v>
      </c>
      <c r="F1642">
        <v>2009</v>
      </c>
      <c r="G1642" t="s">
        <v>563</v>
      </c>
      <c r="H1642">
        <v>221</v>
      </c>
      <c r="I1642">
        <v>331280</v>
      </c>
      <c r="J1642" t="s">
        <v>50</v>
      </c>
      <c r="K1642" s="26" t="s">
        <v>458</v>
      </c>
      <c r="L1642" t="b">
        <v>1</v>
      </c>
      <c r="M1642" s="20" t="s">
        <v>1119</v>
      </c>
      <c r="N1642" s="26">
        <v>169</v>
      </c>
      <c r="O1642" t="s">
        <v>375</v>
      </c>
      <c r="P1642">
        <v>61.527777800000003</v>
      </c>
      <c r="Q1642">
        <v>-165.5863889</v>
      </c>
      <c r="S1642" t="s">
        <v>21</v>
      </c>
      <c r="T1642" s="40">
        <v>0.65102500000000008</v>
      </c>
      <c r="U1642" s="40">
        <v>0.19317500000000001</v>
      </c>
      <c r="V1642">
        <v>648.61295237500008</v>
      </c>
      <c r="W1642">
        <v>996.29500000000007</v>
      </c>
      <c r="X1642">
        <v>195</v>
      </c>
      <c r="Y1642">
        <v>259.10078872500003</v>
      </c>
      <c r="Z1642">
        <v>397.98899999999998</v>
      </c>
      <c r="AA1642">
        <v>16</v>
      </c>
      <c r="AI1642">
        <v>327.39800000000002</v>
      </c>
      <c r="AJ1642">
        <v>21</v>
      </c>
      <c r="AK1642">
        <v>525.71600000000001</v>
      </c>
      <c r="AL1642">
        <v>10</v>
      </c>
      <c r="AM1642">
        <v>0</v>
      </c>
      <c r="AN1642">
        <v>0</v>
      </c>
      <c r="AO1642" s="30">
        <v>555.39854185000013</v>
      </c>
      <c r="AP1642" s="30">
        <v>853.11400000000003</v>
      </c>
      <c r="AQ1642" s="30">
        <v>31</v>
      </c>
      <c r="AR1642">
        <v>1463.1122829500002</v>
      </c>
      <c r="AS1642" s="20">
        <v>2247.3980000000001</v>
      </c>
      <c r="AT1642">
        <v>233</v>
      </c>
      <c r="AU1642">
        <v>12</v>
      </c>
      <c r="AV1642" t="s">
        <v>1510</v>
      </c>
    </row>
    <row r="1643" spans="1:48" hidden="1" x14ac:dyDescent="0.25">
      <c r="A1643" t="s">
        <v>817</v>
      </c>
      <c r="B1643" t="s">
        <v>128</v>
      </c>
      <c r="C1643" t="s">
        <v>128</v>
      </c>
      <c r="D1643" t="s">
        <v>819</v>
      </c>
      <c r="E1643" s="31" t="s">
        <v>820</v>
      </c>
      <c r="F1643">
        <v>2009</v>
      </c>
      <c r="G1643" t="s">
        <v>818</v>
      </c>
      <c r="H1643">
        <v>3421</v>
      </c>
      <c r="I1643">
        <v>331860</v>
      </c>
      <c r="J1643" t="s">
        <v>127</v>
      </c>
      <c r="K1643" s="26" t="s">
        <v>458</v>
      </c>
      <c r="L1643" t="b">
        <v>1</v>
      </c>
      <c r="M1643" s="20" t="s">
        <v>1116</v>
      </c>
      <c r="N1643" s="26">
        <v>297</v>
      </c>
      <c r="O1643" t="s">
        <v>375</v>
      </c>
      <c r="P1643">
        <v>56.295277800000001</v>
      </c>
      <c r="Q1643">
        <v>-158.40222220000001</v>
      </c>
      <c r="S1643" t="s">
        <v>21</v>
      </c>
      <c r="T1643" s="40">
        <v>0.51279166666666642</v>
      </c>
      <c r="U1643" s="40">
        <v>0.18250000000000002</v>
      </c>
      <c r="V1643">
        <v>94.042914916666604</v>
      </c>
      <c r="W1643">
        <v>183.39399999999998</v>
      </c>
      <c r="X1643">
        <v>54</v>
      </c>
      <c r="Y1643">
        <v>204.00134479166655</v>
      </c>
      <c r="Z1643">
        <v>397.82499999999999</v>
      </c>
      <c r="AA1643">
        <v>30</v>
      </c>
      <c r="AI1643">
        <v>115.52199999999999</v>
      </c>
      <c r="AJ1643">
        <v>13</v>
      </c>
      <c r="AK1643">
        <v>11.706</v>
      </c>
      <c r="AL1643">
        <v>1</v>
      </c>
      <c r="AM1643">
        <v>0</v>
      </c>
      <c r="AN1643">
        <v>0</v>
      </c>
      <c r="AO1643" s="30">
        <v>65.241458166666632</v>
      </c>
      <c r="AP1643" s="30">
        <v>127.22799999999999</v>
      </c>
      <c r="AQ1643" s="30">
        <v>14</v>
      </c>
      <c r="AR1643">
        <v>363.28571787499982</v>
      </c>
      <c r="AS1643" s="20">
        <v>708.44700000000012</v>
      </c>
      <c r="AT1643">
        <v>95</v>
      </c>
      <c r="AU1643">
        <v>12</v>
      </c>
      <c r="AV1643" t="s">
        <v>1510</v>
      </c>
    </row>
    <row r="1644" spans="1:48" hidden="1" x14ac:dyDescent="0.25">
      <c r="A1644" t="s">
        <v>1011</v>
      </c>
      <c r="B1644" t="s">
        <v>130</v>
      </c>
      <c r="C1644" t="s">
        <v>130</v>
      </c>
      <c r="D1644" t="s">
        <v>1013</v>
      </c>
      <c r="E1644" s="31" t="s">
        <v>1014</v>
      </c>
      <c r="F1644">
        <v>2009</v>
      </c>
      <c r="G1644" t="s">
        <v>1012</v>
      </c>
      <c r="H1644" t="s">
        <v>582</v>
      </c>
      <c r="I1644">
        <v>331870</v>
      </c>
      <c r="J1644" t="s">
        <v>129</v>
      </c>
      <c r="K1644" s="26" t="s">
        <v>458</v>
      </c>
      <c r="L1644" t="b">
        <v>1</v>
      </c>
      <c r="M1644" s="20" t="s">
        <v>1116</v>
      </c>
      <c r="N1644" s="26">
        <v>658</v>
      </c>
      <c r="O1644" t="s">
        <v>375</v>
      </c>
      <c r="P1644">
        <v>56.308439300000003</v>
      </c>
      <c r="Q1644">
        <v>-158.53023909999999</v>
      </c>
      <c r="S1644" t="s">
        <v>21</v>
      </c>
      <c r="T1644" s="40">
        <v>0.4381000000000001</v>
      </c>
      <c r="U1644" s="40">
        <v>0.15234166666666665</v>
      </c>
      <c r="V1644">
        <v>110.36133290000001</v>
      </c>
      <c r="W1644">
        <v>251.90899999999996</v>
      </c>
      <c r="X1644">
        <v>49</v>
      </c>
      <c r="Y1644">
        <v>59.129918900000014</v>
      </c>
      <c r="Z1644">
        <v>134.96899999999999</v>
      </c>
      <c r="AA1644">
        <v>9</v>
      </c>
      <c r="AI1644">
        <v>92.173000000000002</v>
      </c>
      <c r="AJ1644">
        <v>11</v>
      </c>
      <c r="AK1644">
        <v>11.159999999999998</v>
      </c>
      <c r="AL1644">
        <v>1</v>
      </c>
      <c r="AM1644">
        <v>0</v>
      </c>
      <c r="AN1644">
        <v>0</v>
      </c>
      <c r="AO1644" s="30">
        <v>45.270187300000011</v>
      </c>
      <c r="AP1644" s="30">
        <v>103.333</v>
      </c>
      <c r="AQ1644" s="30">
        <v>12</v>
      </c>
      <c r="AR1644">
        <v>214.76143910000002</v>
      </c>
      <c r="AS1644" s="20">
        <v>490.21100000000001</v>
      </c>
      <c r="AT1644">
        <v>70</v>
      </c>
      <c r="AU1644">
        <v>12</v>
      </c>
      <c r="AV1644" t="s">
        <v>1510</v>
      </c>
    </row>
    <row r="1645" spans="1:48" hidden="1" x14ac:dyDescent="0.25">
      <c r="A1645" t="s">
        <v>975</v>
      </c>
      <c r="B1645" t="s">
        <v>132</v>
      </c>
      <c r="C1645" t="s">
        <v>132</v>
      </c>
      <c r="D1645" t="s">
        <v>977</v>
      </c>
      <c r="E1645" s="31" t="s">
        <v>978</v>
      </c>
      <c r="F1645">
        <v>2009</v>
      </c>
      <c r="G1645" t="s">
        <v>976</v>
      </c>
      <c r="H1645" t="s">
        <v>582</v>
      </c>
      <c r="I1645">
        <v>331880</v>
      </c>
      <c r="J1645" t="s">
        <v>131</v>
      </c>
      <c r="K1645" s="26" t="s">
        <v>458</v>
      </c>
      <c r="L1645" t="b">
        <v>1</v>
      </c>
      <c r="M1645" s="20" t="s">
        <v>1116</v>
      </c>
      <c r="N1645" s="26">
        <v>437</v>
      </c>
      <c r="O1645" t="s">
        <v>375</v>
      </c>
      <c r="P1645">
        <v>56.255555600000001</v>
      </c>
      <c r="Q1645">
        <v>-158.76249999999999</v>
      </c>
      <c r="S1645" t="s">
        <v>21</v>
      </c>
      <c r="T1645" s="40">
        <v>0.58160000000000001</v>
      </c>
      <c r="U1645" s="40">
        <v>0.18799999999999997</v>
      </c>
      <c r="V1645">
        <v>37.481793599999996</v>
      </c>
      <c r="W1645">
        <v>64.445999999999998</v>
      </c>
      <c r="X1645">
        <v>34</v>
      </c>
      <c r="Y1645">
        <v>22.431148799999999</v>
      </c>
      <c r="Z1645">
        <v>38.567999999999998</v>
      </c>
      <c r="AA1645">
        <v>8</v>
      </c>
      <c r="AI1645">
        <v>14.347</v>
      </c>
      <c r="AJ1645">
        <v>6</v>
      </c>
      <c r="AK1645">
        <v>0</v>
      </c>
      <c r="AL1645">
        <v>0</v>
      </c>
      <c r="AM1645">
        <v>2.8809999999999998</v>
      </c>
      <c r="AN1645">
        <v>3</v>
      </c>
      <c r="AO1645" s="30">
        <v>8.3442151999999989</v>
      </c>
      <c r="AP1645" s="30">
        <v>14.347</v>
      </c>
      <c r="AQ1645" s="30">
        <v>6</v>
      </c>
      <c r="AR1645">
        <v>68.257157599999999</v>
      </c>
      <c r="AS1645" s="20">
        <v>120.24200000000002</v>
      </c>
      <c r="AT1645">
        <v>51</v>
      </c>
      <c r="AU1645">
        <v>12</v>
      </c>
      <c r="AV1645" t="s">
        <v>1510</v>
      </c>
    </row>
    <row r="1646" spans="1:48" hidden="1" x14ac:dyDescent="0.25">
      <c r="A1646" t="s">
        <v>746</v>
      </c>
      <c r="B1646" t="s">
        <v>173</v>
      </c>
      <c r="C1646" t="s">
        <v>173</v>
      </c>
      <c r="D1646" t="s">
        <v>399</v>
      </c>
      <c r="E1646" s="31" t="s">
        <v>400</v>
      </c>
      <c r="F1646">
        <v>2009</v>
      </c>
      <c r="G1646" t="s">
        <v>743</v>
      </c>
      <c r="H1646">
        <v>18963</v>
      </c>
      <c r="I1646">
        <v>332660</v>
      </c>
      <c r="J1646" t="s">
        <v>171</v>
      </c>
      <c r="K1646" s="26" t="s">
        <v>458</v>
      </c>
      <c r="L1646" t="b">
        <v>1</v>
      </c>
      <c r="M1646" s="20" t="s">
        <v>1119</v>
      </c>
      <c r="N1646" s="26">
        <v>240</v>
      </c>
      <c r="O1646" t="s">
        <v>375</v>
      </c>
      <c r="P1646">
        <v>59.399701999999998</v>
      </c>
      <c r="Q1646">
        <v>-135.89640890000001</v>
      </c>
      <c r="S1646" t="s">
        <v>21</v>
      </c>
      <c r="T1646" s="40">
        <v>0.46948333333333325</v>
      </c>
      <c r="U1646" s="40">
        <v>0.19890833333333338</v>
      </c>
      <c r="V1646">
        <v>322.1322333</v>
      </c>
      <c r="W1646">
        <v>686.14200000000005</v>
      </c>
      <c r="X1646">
        <v>200</v>
      </c>
      <c r="Y1646">
        <v>228.98345358333327</v>
      </c>
      <c r="Z1646">
        <v>487.73499999999996</v>
      </c>
      <c r="AA1646">
        <v>41</v>
      </c>
      <c r="AI1646">
        <v>1.1179999999999999</v>
      </c>
      <c r="AJ1646">
        <v>1</v>
      </c>
      <c r="AK1646">
        <v>7.9719999999999986</v>
      </c>
      <c r="AL1646">
        <v>4</v>
      </c>
      <c r="AM1646">
        <v>0</v>
      </c>
      <c r="AN1646">
        <v>0</v>
      </c>
      <c r="AO1646" s="30">
        <v>4.2676034999999981</v>
      </c>
      <c r="AP1646" s="30">
        <v>9.0899999999999981</v>
      </c>
      <c r="AQ1646" s="30">
        <v>5</v>
      </c>
      <c r="AR1646">
        <v>555.38329038333325</v>
      </c>
      <c r="AS1646" s="20">
        <v>1182.9669999999999</v>
      </c>
      <c r="AT1646">
        <v>245</v>
      </c>
      <c r="AU1646">
        <v>12</v>
      </c>
      <c r="AV1646" t="s">
        <v>1510</v>
      </c>
    </row>
    <row r="1647" spans="1:48" hidden="1" x14ac:dyDescent="0.25">
      <c r="A1647" t="s">
        <v>386</v>
      </c>
      <c r="B1647" t="s">
        <v>33</v>
      </c>
      <c r="C1647" t="s">
        <v>33</v>
      </c>
      <c r="D1647" t="s">
        <v>434</v>
      </c>
      <c r="E1647" s="31" t="s">
        <v>431</v>
      </c>
      <c r="F1647">
        <v>2009</v>
      </c>
      <c r="G1647" t="s">
        <v>380</v>
      </c>
      <c r="H1647">
        <v>219</v>
      </c>
      <c r="I1647">
        <v>331070</v>
      </c>
      <c r="J1647" t="s">
        <v>30</v>
      </c>
      <c r="K1647" s="26" t="s">
        <v>374</v>
      </c>
      <c r="L1647" t="b">
        <v>1</v>
      </c>
      <c r="M1647" s="20" t="s">
        <v>1116</v>
      </c>
      <c r="N1647" s="26">
        <v>2</v>
      </c>
      <c r="O1647" t="s">
        <v>375</v>
      </c>
      <c r="P1647">
        <v>62.571782800000001</v>
      </c>
      <c r="Q1647">
        <v>-144.6541704</v>
      </c>
      <c r="S1647" t="s">
        <v>21</v>
      </c>
      <c r="T1647" s="40">
        <v>0.51054999999999995</v>
      </c>
      <c r="U1647" s="40">
        <v>0.18226666666666669</v>
      </c>
      <c r="V1647">
        <v>79.163840800000003</v>
      </c>
      <c r="W1647">
        <v>155.05600000000001</v>
      </c>
      <c r="X1647">
        <v>46</v>
      </c>
      <c r="Y1647">
        <v>56.974316699999989</v>
      </c>
      <c r="Z1647">
        <v>111.59399999999999</v>
      </c>
      <c r="AA1647">
        <v>15</v>
      </c>
      <c r="AI1647">
        <v>32.626000000000005</v>
      </c>
      <c r="AJ1647">
        <v>2</v>
      </c>
      <c r="AK1647">
        <v>19.977</v>
      </c>
      <c r="AL1647">
        <v>1</v>
      </c>
      <c r="AM1647">
        <v>0</v>
      </c>
      <c r="AN1647">
        <v>0</v>
      </c>
      <c r="AO1647" s="30">
        <v>26.85646165</v>
      </c>
      <c r="AP1647" s="30">
        <v>52.603000000000009</v>
      </c>
      <c r="AQ1647" s="30">
        <v>3</v>
      </c>
      <c r="AR1647">
        <v>162.99461915000001</v>
      </c>
      <c r="AS1647" s="20">
        <v>319.25299999999993</v>
      </c>
      <c r="AT1647">
        <v>64</v>
      </c>
      <c r="AU1647">
        <v>12</v>
      </c>
      <c r="AV1647" t="s">
        <v>1510</v>
      </c>
    </row>
    <row r="1648" spans="1:48" hidden="1" x14ac:dyDescent="0.25">
      <c r="A1648" t="s">
        <v>905</v>
      </c>
      <c r="B1648" t="s">
        <v>134</v>
      </c>
      <c r="C1648" t="s">
        <v>134</v>
      </c>
      <c r="D1648" t="s">
        <v>907</v>
      </c>
      <c r="E1648" s="31" t="s">
        <v>908</v>
      </c>
      <c r="F1648">
        <v>2009</v>
      </c>
      <c r="G1648" t="s">
        <v>906</v>
      </c>
      <c r="H1648">
        <v>3465</v>
      </c>
      <c r="I1648">
        <v>331890</v>
      </c>
      <c r="J1648" t="s">
        <v>133</v>
      </c>
      <c r="K1648" s="26" t="s">
        <v>458</v>
      </c>
      <c r="L1648" t="b">
        <v>1</v>
      </c>
      <c r="M1648" s="20" t="s">
        <v>1116</v>
      </c>
      <c r="N1648" s="26">
        <v>368</v>
      </c>
      <c r="O1648" t="s">
        <v>375</v>
      </c>
      <c r="P1648">
        <v>61.515833299999997</v>
      </c>
      <c r="Q1648">
        <v>-144.43694439999999</v>
      </c>
      <c r="S1648" t="s">
        <v>21</v>
      </c>
      <c r="T1648" s="40">
        <v>0.53833333333333344</v>
      </c>
      <c r="U1648" s="40">
        <v>0.24873333333333339</v>
      </c>
      <c r="V1648">
        <v>93.37499333333335</v>
      </c>
      <c r="W1648">
        <v>173.452</v>
      </c>
      <c r="X1648">
        <v>56</v>
      </c>
      <c r="Y1648">
        <v>107.32321000000003</v>
      </c>
      <c r="Z1648">
        <v>199.36200000000002</v>
      </c>
      <c r="AA1648">
        <v>24</v>
      </c>
      <c r="AI1648">
        <v>28.850999999999999</v>
      </c>
      <c r="AJ1648">
        <v>3</v>
      </c>
      <c r="AK1648">
        <v>13.427000000000001</v>
      </c>
      <c r="AL1648">
        <v>4</v>
      </c>
      <c r="AM1648">
        <v>6.4520000000000008</v>
      </c>
      <c r="AN1648">
        <v>1</v>
      </c>
      <c r="AO1648" s="30">
        <v>22.759656666666672</v>
      </c>
      <c r="AP1648" s="30">
        <v>42.277999999999999</v>
      </c>
      <c r="AQ1648" s="30">
        <v>7</v>
      </c>
      <c r="AR1648">
        <v>223.45786000000004</v>
      </c>
      <c r="AS1648" s="20">
        <v>421.54400000000004</v>
      </c>
      <c r="AT1648">
        <v>87</v>
      </c>
      <c r="AU1648">
        <v>12</v>
      </c>
      <c r="AV1648" t="s">
        <v>1510</v>
      </c>
    </row>
    <row r="1649" spans="1:48" hidden="1" x14ac:dyDescent="0.25">
      <c r="A1649" t="s">
        <v>857</v>
      </c>
      <c r="B1649" t="s">
        <v>212</v>
      </c>
      <c r="C1649" t="s">
        <v>212</v>
      </c>
      <c r="D1649" t="s">
        <v>859</v>
      </c>
      <c r="E1649" s="31" t="s">
        <v>860</v>
      </c>
      <c r="F1649">
        <v>2009</v>
      </c>
      <c r="G1649" t="s">
        <v>858</v>
      </c>
      <c r="H1649">
        <v>12485</v>
      </c>
      <c r="I1649">
        <v>332230</v>
      </c>
      <c r="J1649" t="s">
        <v>211</v>
      </c>
      <c r="K1649" s="26" t="s">
        <v>374</v>
      </c>
      <c r="L1649" t="b">
        <v>1</v>
      </c>
      <c r="M1649" s="20" t="s">
        <v>1119</v>
      </c>
      <c r="N1649" s="26">
        <v>343</v>
      </c>
      <c r="O1649" t="s">
        <v>375</v>
      </c>
      <c r="P1649">
        <v>61.5719444</v>
      </c>
      <c r="Q1649">
        <v>-159.245</v>
      </c>
      <c r="S1649" t="s">
        <v>21</v>
      </c>
      <c r="T1649" s="40">
        <v>0.98686666666666667</v>
      </c>
      <c r="U1649" s="40">
        <v>0.24811666666666668</v>
      </c>
      <c r="V1649">
        <v>109.86589226666668</v>
      </c>
      <c r="W1649">
        <v>111.328</v>
      </c>
      <c r="X1649">
        <v>46</v>
      </c>
      <c r="Y1649">
        <v>100.64066266666669</v>
      </c>
      <c r="Z1649">
        <v>101.98000000000002</v>
      </c>
      <c r="AA1649">
        <v>6</v>
      </c>
      <c r="AI1649">
        <v>22.362000000000002</v>
      </c>
      <c r="AJ1649">
        <v>5</v>
      </c>
      <c r="AK1649">
        <v>19.794</v>
      </c>
      <c r="AL1649">
        <v>3</v>
      </c>
      <c r="AM1649">
        <v>0</v>
      </c>
      <c r="AN1649">
        <v>0</v>
      </c>
      <c r="AO1649" s="30">
        <v>41.602351200000008</v>
      </c>
      <c r="AP1649" s="30">
        <v>42.156000000000006</v>
      </c>
      <c r="AQ1649" s="30">
        <v>8</v>
      </c>
      <c r="AR1649">
        <v>252.10890613333339</v>
      </c>
      <c r="AS1649" s="20">
        <v>255.46400000000003</v>
      </c>
      <c r="AT1649">
        <v>60</v>
      </c>
      <c r="AU1649">
        <v>12</v>
      </c>
      <c r="AV1649" t="s">
        <v>1510</v>
      </c>
    </row>
    <row r="1650" spans="1:48" hidden="1" x14ac:dyDescent="0.25">
      <c r="A1650" t="s">
        <v>780</v>
      </c>
      <c r="B1650" t="s">
        <v>137</v>
      </c>
      <c r="C1650" t="s">
        <v>137</v>
      </c>
      <c r="D1650" t="s">
        <v>782</v>
      </c>
      <c r="E1650" s="31" t="s">
        <v>783</v>
      </c>
      <c r="F1650">
        <v>2009</v>
      </c>
      <c r="G1650" t="s">
        <v>781</v>
      </c>
      <c r="H1650" t="s">
        <v>582</v>
      </c>
      <c r="I1650">
        <v>331900</v>
      </c>
      <c r="J1650" t="s">
        <v>136</v>
      </c>
      <c r="K1650" s="26" t="s">
        <v>458</v>
      </c>
      <c r="L1650" t="b">
        <v>1</v>
      </c>
      <c r="M1650" s="20" t="s">
        <v>1116</v>
      </c>
      <c r="N1650" s="26">
        <v>256</v>
      </c>
      <c r="O1650" t="s">
        <v>375</v>
      </c>
      <c r="P1650">
        <v>65.825555600000001</v>
      </c>
      <c r="Q1650">
        <v>-144.06055559999999</v>
      </c>
      <c r="S1650" t="s">
        <v>21</v>
      </c>
      <c r="T1650" s="40">
        <v>0.67309999999999992</v>
      </c>
      <c r="U1650" s="40">
        <v>0.18932500000000005</v>
      </c>
      <c r="V1650">
        <v>85.633801300000002</v>
      </c>
      <c r="W1650">
        <v>127.22300000000001</v>
      </c>
      <c r="X1650">
        <v>38</v>
      </c>
      <c r="Y1650">
        <v>48.130688599999992</v>
      </c>
      <c r="Z1650">
        <v>71.506</v>
      </c>
      <c r="AA1650">
        <v>8</v>
      </c>
      <c r="AI1650">
        <v>5.1509999999999998</v>
      </c>
      <c r="AJ1650">
        <v>2</v>
      </c>
      <c r="AK1650">
        <v>120.36699999999999</v>
      </c>
      <c r="AL1650">
        <v>3</v>
      </c>
      <c r="AM1650">
        <v>0</v>
      </c>
      <c r="AN1650">
        <v>0</v>
      </c>
      <c r="AO1650" s="30">
        <v>84.486165799999981</v>
      </c>
      <c r="AP1650" s="30">
        <v>125.51799999999999</v>
      </c>
      <c r="AQ1650" s="30">
        <v>5</v>
      </c>
      <c r="AR1650">
        <v>218.25065569999998</v>
      </c>
      <c r="AS1650" s="20">
        <v>324.24700000000001</v>
      </c>
      <c r="AT1650">
        <v>51</v>
      </c>
      <c r="AU1650">
        <v>12</v>
      </c>
      <c r="AV1650" t="s">
        <v>1510</v>
      </c>
    </row>
    <row r="1651" spans="1:48" hidden="1" x14ac:dyDescent="0.25">
      <c r="A1651" t="s">
        <v>389</v>
      </c>
      <c r="B1651" t="s">
        <v>34</v>
      </c>
      <c r="C1651" t="s">
        <v>34</v>
      </c>
      <c r="D1651" t="s">
        <v>390</v>
      </c>
      <c r="E1651" s="31" t="s">
        <v>391</v>
      </c>
      <c r="F1651">
        <v>2009</v>
      </c>
      <c r="G1651" t="s">
        <v>380</v>
      </c>
      <c r="H1651">
        <v>219</v>
      </c>
      <c r="I1651">
        <v>331080</v>
      </c>
      <c r="J1651" t="s">
        <v>30</v>
      </c>
      <c r="K1651" s="26" t="s">
        <v>374</v>
      </c>
      <c r="L1651" t="b">
        <v>1</v>
      </c>
      <c r="M1651" s="20" t="s">
        <v>1116</v>
      </c>
      <c r="N1651" s="26">
        <v>2</v>
      </c>
      <c r="O1651" t="s">
        <v>375</v>
      </c>
      <c r="P1651">
        <v>56.013888899999998</v>
      </c>
      <c r="Q1651">
        <v>-132.82777780000001</v>
      </c>
      <c r="S1651" t="s">
        <v>21</v>
      </c>
      <c r="T1651" s="40">
        <v>0.41915000000000013</v>
      </c>
      <c r="U1651" s="40">
        <v>0.17728333333333332</v>
      </c>
      <c r="V1651">
        <v>205.45559380000009</v>
      </c>
      <c r="W1651">
        <v>490.17200000000008</v>
      </c>
      <c r="X1651">
        <v>139</v>
      </c>
      <c r="Y1651">
        <v>48.206441500000018</v>
      </c>
      <c r="Z1651">
        <v>115.01</v>
      </c>
      <c r="AA1651">
        <v>31</v>
      </c>
      <c r="AI1651">
        <v>107.76899999999999</v>
      </c>
      <c r="AJ1651">
        <v>11</v>
      </c>
      <c r="AK1651">
        <v>53.352999999999987</v>
      </c>
      <c r="AL1651">
        <v>6</v>
      </c>
      <c r="AM1651">
        <v>0</v>
      </c>
      <c r="AN1651">
        <v>0</v>
      </c>
      <c r="AO1651" s="30">
        <v>67.534286300000019</v>
      </c>
      <c r="AP1651" s="30">
        <v>161.12199999999999</v>
      </c>
      <c r="AQ1651" s="30">
        <v>17</v>
      </c>
      <c r="AR1651">
        <v>321.19632160000015</v>
      </c>
      <c r="AS1651" s="20">
        <v>766.30399999999997</v>
      </c>
      <c r="AT1651">
        <v>184</v>
      </c>
      <c r="AU1651">
        <v>12</v>
      </c>
      <c r="AV1651" t="s">
        <v>1510</v>
      </c>
    </row>
    <row r="1652" spans="1:48" hidden="1" x14ac:dyDescent="0.25">
      <c r="A1652" t="s">
        <v>517</v>
      </c>
      <c r="B1652" t="s">
        <v>153</v>
      </c>
      <c r="C1652" t="s">
        <v>153</v>
      </c>
      <c r="D1652" t="s">
        <v>519</v>
      </c>
      <c r="E1652" s="31" t="s">
        <v>520</v>
      </c>
      <c r="F1652">
        <v>2009</v>
      </c>
      <c r="G1652" t="s">
        <v>518</v>
      </c>
      <c r="H1652">
        <v>6866</v>
      </c>
      <c r="I1652">
        <v>331980</v>
      </c>
      <c r="J1652" t="s">
        <v>152</v>
      </c>
      <c r="K1652" s="26" t="s">
        <v>374</v>
      </c>
      <c r="L1652" t="b">
        <v>1</v>
      </c>
      <c r="M1652" s="20" t="s">
        <v>1116</v>
      </c>
      <c r="N1652" s="26">
        <v>88</v>
      </c>
      <c r="O1652" t="s">
        <v>375</v>
      </c>
      <c r="P1652">
        <v>55.185833299999999</v>
      </c>
      <c r="Q1652">
        <v>-162.7211111</v>
      </c>
      <c r="S1652" t="s">
        <v>21</v>
      </c>
      <c r="T1652" s="40">
        <v>0.61807499999999993</v>
      </c>
      <c r="U1652" s="40">
        <v>0.17564166666666661</v>
      </c>
      <c r="V1652">
        <v>112.04154562499997</v>
      </c>
      <c r="W1652">
        <v>181.27499999999998</v>
      </c>
      <c r="X1652">
        <v>38</v>
      </c>
      <c r="Y1652">
        <v>582.41145442499987</v>
      </c>
      <c r="Z1652">
        <v>942.29899999999998</v>
      </c>
      <c r="AA1652">
        <v>25</v>
      </c>
      <c r="AI1652">
        <v>97.553000000000011</v>
      </c>
      <c r="AJ1652">
        <v>4</v>
      </c>
      <c r="AK1652">
        <v>1294.6590000000001</v>
      </c>
      <c r="AL1652">
        <v>51</v>
      </c>
      <c r="AM1652">
        <v>0</v>
      </c>
      <c r="AN1652">
        <v>0</v>
      </c>
      <c r="AO1652" s="30">
        <v>860.49143190000007</v>
      </c>
      <c r="AP1652" s="30">
        <v>1392.2120000000002</v>
      </c>
      <c r="AQ1652" s="30">
        <v>55</v>
      </c>
      <c r="AR1652">
        <v>1554.9444319500001</v>
      </c>
      <c r="AS1652" s="20">
        <v>2515.7860000000001</v>
      </c>
      <c r="AT1652">
        <v>117</v>
      </c>
      <c r="AU1652">
        <v>6</v>
      </c>
      <c r="AV1652" t="s">
        <v>1510</v>
      </c>
    </row>
    <row r="1653" spans="1:48" hidden="1" x14ac:dyDescent="0.25">
      <c r="A1653" t="s">
        <v>558</v>
      </c>
      <c r="B1653" t="s">
        <v>1168</v>
      </c>
      <c r="C1653" t="s">
        <v>141</v>
      </c>
      <c r="D1653" t="s">
        <v>560</v>
      </c>
      <c r="E1653" s="31" t="s">
        <v>561</v>
      </c>
      <c r="F1653">
        <v>2009</v>
      </c>
      <c r="G1653" t="s">
        <v>559</v>
      </c>
      <c r="H1653">
        <v>40215</v>
      </c>
      <c r="I1653">
        <v>331920</v>
      </c>
      <c r="J1653" t="s">
        <v>140</v>
      </c>
      <c r="K1653" s="26" t="s">
        <v>458</v>
      </c>
      <c r="L1653" t="b">
        <v>1</v>
      </c>
      <c r="M1653" s="20" t="s">
        <v>1119</v>
      </c>
      <c r="N1653" s="26">
        <v>160</v>
      </c>
      <c r="O1653" t="s">
        <v>375</v>
      </c>
      <c r="P1653">
        <v>60.542777800000003</v>
      </c>
      <c r="Q1653">
        <v>-145.75749999999999</v>
      </c>
      <c r="S1653" t="s">
        <v>21</v>
      </c>
      <c r="T1653" s="40">
        <v>0.33441666666666664</v>
      </c>
      <c r="U1653" s="40">
        <v>0.23533333333333337</v>
      </c>
      <c r="V1653">
        <v>1648.0157002499998</v>
      </c>
      <c r="W1653">
        <v>4928.0309999999999</v>
      </c>
      <c r="X1653">
        <v>810</v>
      </c>
      <c r="Y1653">
        <v>5012.6914722500005</v>
      </c>
      <c r="Z1653">
        <v>14989.359000000002</v>
      </c>
      <c r="AA1653">
        <v>661</v>
      </c>
      <c r="AI1653">
        <v>2322.2330000000002</v>
      </c>
      <c r="AJ1653">
        <v>72</v>
      </c>
      <c r="AK1653">
        <v>1758.3279999999997</v>
      </c>
      <c r="AL1653">
        <v>55</v>
      </c>
      <c r="AM1653">
        <v>0</v>
      </c>
      <c r="AN1653">
        <v>0</v>
      </c>
      <c r="AO1653" s="30">
        <v>1364.6076077499997</v>
      </c>
      <c r="AP1653" s="30">
        <v>4080.5609999999997</v>
      </c>
      <c r="AQ1653" s="30">
        <v>127</v>
      </c>
      <c r="AR1653">
        <v>8025.3147802500007</v>
      </c>
      <c r="AS1653" s="20">
        <v>23997.951000000001</v>
      </c>
      <c r="AT1653">
        <v>1593</v>
      </c>
      <c r="AU1653">
        <v>3</v>
      </c>
      <c r="AV1653" t="s">
        <v>1510</v>
      </c>
    </row>
    <row r="1654" spans="1:48" hidden="1" x14ac:dyDescent="0.25">
      <c r="A1654" t="s">
        <v>428</v>
      </c>
      <c r="B1654" t="s">
        <v>35</v>
      </c>
      <c r="C1654" t="s">
        <v>35</v>
      </c>
      <c r="D1654" t="s">
        <v>426</v>
      </c>
      <c r="E1654" s="31" t="s">
        <v>422</v>
      </c>
      <c r="F1654">
        <v>2009</v>
      </c>
      <c r="G1654" t="s">
        <v>380</v>
      </c>
      <c r="H1654">
        <v>219</v>
      </c>
      <c r="I1654">
        <v>331090</v>
      </c>
      <c r="J1654" t="s">
        <v>30</v>
      </c>
      <c r="K1654" s="26" t="s">
        <v>374</v>
      </c>
      <c r="L1654" t="b">
        <v>1</v>
      </c>
      <c r="M1654" s="20" t="s">
        <v>1116</v>
      </c>
      <c r="N1654" s="26">
        <v>2</v>
      </c>
      <c r="O1654" t="s">
        <v>375</v>
      </c>
      <c r="P1654">
        <v>55.476388900000003</v>
      </c>
      <c r="Q1654">
        <v>-133.14833329999999</v>
      </c>
      <c r="S1654" t="s">
        <v>21</v>
      </c>
      <c r="T1654" s="40">
        <v>0.20156666666666667</v>
      </c>
      <c r="U1654" s="40">
        <v>0.15389166666666668</v>
      </c>
      <c r="V1654">
        <v>767.79424169999993</v>
      </c>
      <c r="W1654">
        <v>3809.1329999999998</v>
      </c>
      <c r="X1654">
        <v>641</v>
      </c>
      <c r="Y1654">
        <v>979.55151433333344</v>
      </c>
      <c r="Z1654">
        <v>4859.6900000000005</v>
      </c>
      <c r="AA1654">
        <v>303</v>
      </c>
      <c r="AI1654">
        <v>1379.9</v>
      </c>
      <c r="AJ1654">
        <v>49</v>
      </c>
      <c r="AK1654">
        <v>855.38700000000017</v>
      </c>
      <c r="AL1654">
        <v>26</v>
      </c>
      <c r="AM1654">
        <v>0</v>
      </c>
      <c r="AN1654">
        <v>0</v>
      </c>
      <c r="AO1654" s="30">
        <v>450.5593496333334</v>
      </c>
      <c r="AP1654" s="30">
        <v>2235.2870000000003</v>
      </c>
      <c r="AQ1654" s="30">
        <v>75</v>
      </c>
      <c r="AR1654">
        <v>2197.9051056666667</v>
      </c>
      <c r="AS1654" s="20">
        <v>10904.11</v>
      </c>
      <c r="AT1654">
        <v>1007</v>
      </c>
      <c r="AU1654">
        <v>12</v>
      </c>
      <c r="AV1654" t="s">
        <v>1510</v>
      </c>
    </row>
    <row r="1655" spans="1:48" hidden="1" x14ac:dyDescent="0.25">
      <c r="A1655" t="s">
        <v>861</v>
      </c>
      <c r="B1655" t="s">
        <v>213</v>
      </c>
      <c r="C1655" t="s">
        <v>213</v>
      </c>
      <c r="D1655" t="s">
        <v>862</v>
      </c>
      <c r="E1655" s="31" t="s">
        <v>863</v>
      </c>
      <c r="F1655">
        <v>2009</v>
      </c>
      <c r="G1655" t="s">
        <v>858</v>
      </c>
      <c r="H1655">
        <v>12485</v>
      </c>
      <c r="I1655">
        <v>332240</v>
      </c>
      <c r="J1655" t="s">
        <v>211</v>
      </c>
      <c r="K1655" s="26" t="s">
        <v>374</v>
      </c>
      <c r="L1655" t="b">
        <v>1</v>
      </c>
      <c r="M1655" s="20" t="s">
        <v>1119</v>
      </c>
      <c r="N1655" s="26">
        <v>343</v>
      </c>
      <c r="O1655" t="s">
        <v>375</v>
      </c>
      <c r="P1655">
        <v>61.87</v>
      </c>
      <c r="Q1655">
        <v>-158.1108333</v>
      </c>
      <c r="S1655" t="s">
        <v>21</v>
      </c>
      <c r="T1655" s="40">
        <v>0.98683333333333334</v>
      </c>
      <c r="U1655" s="40">
        <v>0.24808333333333335</v>
      </c>
      <c r="V1655">
        <v>120.64037500000001</v>
      </c>
      <c r="W1655">
        <v>122.25</v>
      </c>
      <c r="X1655">
        <v>39</v>
      </c>
      <c r="Y1655">
        <v>80.359811999999991</v>
      </c>
      <c r="Z1655">
        <v>81.431999999999988</v>
      </c>
      <c r="AA1655">
        <v>7</v>
      </c>
      <c r="AI1655">
        <v>40.192999999999998</v>
      </c>
      <c r="AJ1655">
        <v>7</v>
      </c>
      <c r="AK1655">
        <v>8.5750000000000011</v>
      </c>
      <c r="AL1655">
        <v>2</v>
      </c>
      <c r="AM1655">
        <v>0</v>
      </c>
      <c r="AN1655">
        <v>0</v>
      </c>
      <c r="AO1655" s="30">
        <v>48.125888000000003</v>
      </c>
      <c r="AP1655" s="30">
        <v>48.768000000000001</v>
      </c>
      <c r="AQ1655" s="30">
        <v>9</v>
      </c>
      <c r="AR1655">
        <v>249.12607500000001</v>
      </c>
      <c r="AS1655" s="20">
        <v>252.45000000000002</v>
      </c>
      <c r="AT1655">
        <v>55</v>
      </c>
      <c r="AU1655">
        <v>12</v>
      </c>
      <c r="AV1655" t="s">
        <v>1510</v>
      </c>
    </row>
    <row r="1656" spans="1:48" hidden="1" x14ac:dyDescent="0.25">
      <c r="A1656" t="s">
        <v>909</v>
      </c>
      <c r="B1656" t="s">
        <v>178</v>
      </c>
      <c r="C1656" t="s">
        <v>178</v>
      </c>
      <c r="D1656" t="s">
        <v>911</v>
      </c>
      <c r="E1656" s="31" t="s">
        <v>912</v>
      </c>
      <c r="F1656">
        <v>2009</v>
      </c>
      <c r="G1656" t="s">
        <v>910</v>
      </c>
      <c r="H1656">
        <v>9416</v>
      </c>
      <c r="I1656">
        <v>332060</v>
      </c>
      <c r="J1656" t="s">
        <v>177</v>
      </c>
      <c r="K1656" s="26" t="s">
        <v>458</v>
      </c>
      <c r="L1656" t="b">
        <v>1</v>
      </c>
      <c r="M1656" s="20" t="s">
        <v>1116</v>
      </c>
      <c r="N1656" s="26">
        <v>369</v>
      </c>
      <c r="O1656" t="s">
        <v>375</v>
      </c>
      <c r="P1656">
        <v>66.075555600000001</v>
      </c>
      <c r="Q1656">
        <v>-162.71722220000001</v>
      </c>
      <c r="S1656" t="s">
        <v>21</v>
      </c>
      <c r="T1656" s="40">
        <v>0.77367499999999989</v>
      </c>
      <c r="U1656" s="40">
        <v>0.35659999999999997</v>
      </c>
      <c r="V1656">
        <v>134.82756857499993</v>
      </c>
      <c r="W1656">
        <v>174.26899999999995</v>
      </c>
      <c r="X1656">
        <v>44</v>
      </c>
      <c r="Y1656">
        <v>223.04121839999999</v>
      </c>
      <c r="Z1656">
        <v>288.28800000000001</v>
      </c>
      <c r="AA1656">
        <v>10</v>
      </c>
      <c r="AI1656">
        <v>118.61299999999999</v>
      </c>
      <c r="AJ1656">
        <v>7</v>
      </c>
      <c r="AK1656">
        <v>40.100999999999999</v>
      </c>
      <c r="AL1656">
        <v>5</v>
      </c>
      <c r="AM1656">
        <v>3.5720000000000001</v>
      </c>
      <c r="AN1656">
        <v>2</v>
      </c>
      <c r="AO1656" s="30">
        <v>122.79305394999999</v>
      </c>
      <c r="AP1656" s="30">
        <v>158.714</v>
      </c>
      <c r="AQ1656" s="30">
        <v>12</v>
      </c>
      <c r="AR1656">
        <v>480.66184092499992</v>
      </c>
      <c r="AS1656" s="20">
        <v>624.84299999999996</v>
      </c>
      <c r="AT1656">
        <v>65</v>
      </c>
      <c r="AU1656">
        <v>12</v>
      </c>
      <c r="AV1656" t="s">
        <v>1510</v>
      </c>
    </row>
    <row r="1657" spans="1:48" hidden="1" x14ac:dyDescent="0.25">
      <c r="A1657" t="s">
        <v>496</v>
      </c>
      <c r="B1657" t="s">
        <v>1171</v>
      </c>
      <c r="C1657" t="s">
        <v>246</v>
      </c>
      <c r="D1657" t="s">
        <v>498</v>
      </c>
      <c r="E1657" s="31" t="s">
        <v>499</v>
      </c>
      <c r="F1657">
        <v>2009</v>
      </c>
      <c r="G1657" t="s">
        <v>497</v>
      </c>
      <c r="H1657">
        <v>13870</v>
      </c>
      <c r="I1657">
        <v>332430</v>
      </c>
      <c r="J1657" t="s">
        <v>245</v>
      </c>
      <c r="K1657" s="26" t="s">
        <v>458</v>
      </c>
      <c r="L1657" t="b">
        <v>1</v>
      </c>
      <c r="M1657" s="20" t="s">
        <v>1119</v>
      </c>
      <c r="N1657" s="26">
        <v>45</v>
      </c>
      <c r="O1657" t="s">
        <v>375</v>
      </c>
      <c r="P1657">
        <v>59.0397222</v>
      </c>
      <c r="Q1657">
        <v>-158.45750000000001</v>
      </c>
      <c r="S1657" t="s">
        <v>21</v>
      </c>
      <c r="T1657" s="40">
        <v>0.43884166666666663</v>
      </c>
      <c r="U1657" s="40">
        <v>0.16249166666666665</v>
      </c>
      <c r="V1657">
        <v>2439.740684675</v>
      </c>
      <c r="W1657">
        <v>5559.5010000000002</v>
      </c>
      <c r="X1657">
        <v>982</v>
      </c>
      <c r="Y1657">
        <v>4313.5888963999987</v>
      </c>
      <c r="Z1657">
        <v>9829.4879999999976</v>
      </c>
      <c r="AA1657">
        <v>406</v>
      </c>
      <c r="AI1657">
        <v>1000.3689999999999</v>
      </c>
      <c r="AJ1657">
        <v>50</v>
      </c>
      <c r="AK1657">
        <v>795.89499999999998</v>
      </c>
      <c r="AL1657">
        <v>49</v>
      </c>
      <c r="AM1657">
        <v>0</v>
      </c>
      <c r="AN1657">
        <v>0</v>
      </c>
      <c r="AO1657" s="30">
        <v>788.27548753333326</v>
      </c>
      <c r="AP1657" s="30">
        <v>1796.2639999999999</v>
      </c>
      <c r="AQ1657" s="30">
        <v>99</v>
      </c>
      <c r="AR1657">
        <v>7541.6050686083317</v>
      </c>
      <c r="AS1657" s="20">
        <v>17185.253000000001</v>
      </c>
      <c r="AT1657">
        <v>1477</v>
      </c>
      <c r="AU1657">
        <v>12</v>
      </c>
      <c r="AV1657" t="s">
        <v>1510</v>
      </c>
    </row>
    <row r="1658" spans="1:48" hidden="1" x14ac:dyDescent="0.25">
      <c r="A1658" t="s">
        <v>925</v>
      </c>
      <c r="B1658" t="s">
        <v>143</v>
      </c>
      <c r="C1658" t="s">
        <v>143</v>
      </c>
      <c r="D1658" t="s">
        <v>927</v>
      </c>
      <c r="E1658" s="31" t="s">
        <v>928</v>
      </c>
      <c r="F1658">
        <v>2009</v>
      </c>
      <c r="G1658" t="s">
        <v>926</v>
      </c>
      <c r="H1658" t="s">
        <v>582</v>
      </c>
      <c r="I1658">
        <v>331930</v>
      </c>
      <c r="J1658" t="s">
        <v>142</v>
      </c>
      <c r="K1658" s="26" t="s">
        <v>458</v>
      </c>
      <c r="L1658" t="b">
        <v>1</v>
      </c>
      <c r="M1658" s="20" t="s">
        <v>1118</v>
      </c>
      <c r="N1658" s="26">
        <v>383</v>
      </c>
      <c r="O1658" t="s">
        <v>375</v>
      </c>
      <c r="P1658">
        <v>65.753765200000004</v>
      </c>
      <c r="Q1658">
        <v>-168.92314999999999</v>
      </c>
      <c r="S1658" t="s">
        <v>21</v>
      </c>
      <c r="T1658" s="40">
        <v>0.59999999999999987</v>
      </c>
      <c r="U1658" s="40">
        <v>0.13475000000000001</v>
      </c>
      <c r="V1658">
        <v>92.990999999999985</v>
      </c>
      <c r="W1658">
        <v>154.98500000000001</v>
      </c>
      <c r="X1658">
        <v>51</v>
      </c>
      <c r="Y1658">
        <v>125.16119999999999</v>
      </c>
      <c r="Z1658">
        <v>208.60200000000003</v>
      </c>
      <c r="AA1658">
        <v>13</v>
      </c>
      <c r="AI1658">
        <v>39.69700000000001</v>
      </c>
      <c r="AJ1658">
        <v>5</v>
      </c>
      <c r="AK1658">
        <v>4.7950000000000008</v>
      </c>
      <c r="AL1658">
        <v>2</v>
      </c>
      <c r="AM1658">
        <v>16.856000000000002</v>
      </c>
      <c r="AN1658">
        <v>2</v>
      </c>
      <c r="AO1658" s="30">
        <v>26.6952</v>
      </c>
      <c r="AP1658" s="30">
        <v>44.492000000000012</v>
      </c>
      <c r="AQ1658" s="30">
        <v>7</v>
      </c>
      <c r="AR1658">
        <v>244.84739999999999</v>
      </c>
      <c r="AS1658" s="20">
        <v>424.93500000000006</v>
      </c>
      <c r="AT1658">
        <v>73</v>
      </c>
      <c r="AU1658">
        <v>12</v>
      </c>
      <c r="AV1658" t="s">
        <v>1510</v>
      </c>
    </row>
    <row r="1659" spans="1:48" hidden="1" x14ac:dyDescent="0.25">
      <c r="A1659" t="s">
        <v>442</v>
      </c>
      <c r="B1659" t="s">
        <v>1142</v>
      </c>
      <c r="C1659" t="s">
        <v>443</v>
      </c>
      <c r="D1659" t="s">
        <v>438</v>
      </c>
      <c r="E1659" s="31" t="s">
        <v>439</v>
      </c>
      <c r="F1659">
        <v>2009</v>
      </c>
      <c r="G1659" t="s">
        <v>380</v>
      </c>
      <c r="H1659">
        <v>219</v>
      </c>
      <c r="I1659">
        <v>331100</v>
      </c>
      <c r="J1659" t="s">
        <v>30</v>
      </c>
      <c r="K1659" s="26" t="s">
        <v>374</v>
      </c>
      <c r="L1659" t="b">
        <v>1</v>
      </c>
      <c r="M1659" s="20" t="s">
        <v>1116</v>
      </c>
      <c r="N1659" s="26">
        <v>2</v>
      </c>
      <c r="O1659" t="s">
        <v>375</v>
      </c>
      <c r="P1659">
        <v>63.661388899999999</v>
      </c>
      <c r="Q1659">
        <v>-144.06444440000001</v>
      </c>
      <c r="S1659" t="s">
        <v>21</v>
      </c>
      <c r="T1659" s="40">
        <v>0.32330833333333336</v>
      </c>
      <c r="U1659" s="40">
        <v>0.17010000000000003</v>
      </c>
      <c r="V1659">
        <v>35.360555725000005</v>
      </c>
      <c r="W1659">
        <v>109.371</v>
      </c>
      <c r="X1659">
        <v>28</v>
      </c>
      <c r="Y1659">
        <v>32.619224366666671</v>
      </c>
      <c r="Z1659">
        <v>100.89200000000001</v>
      </c>
      <c r="AA1659">
        <v>14</v>
      </c>
      <c r="AI1659">
        <v>38.645999999999994</v>
      </c>
      <c r="AJ1659">
        <v>1</v>
      </c>
      <c r="AK1659">
        <v>110.886</v>
      </c>
      <c r="AL1659">
        <v>5</v>
      </c>
      <c r="AM1659">
        <v>0</v>
      </c>
      <c r="AN1659">
        <v>0</v>
      </c>
      <c r="AO1659" s="30">
        <v>48.3449417</v>
      </c>
      <c r="AP1659" s="30">
        <v>149.53199999999998</v>
      </c>
      <c r="AQ1659" s="30">
        <v>6</v>
      </c>
      <c r="AR1659">
        <v>116.32472179166669</v>
      </c>
      <c r="AS1659" s="20">
        <v>359.79500000000002</v>
      </c>
      <c r="AT1659">
        <v>48</v>
      </c>
      <c r="AU1659">
        <v>12</v>
      </c>
      <c r="AV1659" t="s">
        <v>1510</v>
      </c>
    </row>
    <row r="1660" spans="1:48" hidden="1" x14ac:dyDescent="0.25">
      <c r="A1660" t="s">
        <v>392</v>
      </c>
      <c r="B1660" t="s">
        <v>1145</v>
      </c>
      <c r="C1660" t="s">
        <v>36</v>
      </c>
      <c r="D1660" t="s">
        <v>393</v>
      </c>
      <c r="E1660" s="31" t="s">
        <v>394</v>
      </c>
      <c r="F1660">
        <v>2009</v>
      </c>
      <c r="G1660" t="s">
        <v>380</v>
      </c>
      <c r="H1660">
        <v>219</v>
      </c>
      <c r="I1660">
        <v>331110</v>
      </c>
      <c r="J1660" t="s">
        <v>30</v>
      </c>
      <c r="K1660" s="26" t="s">
        <v>374</v>
      </c>
      <c r="L1660" t="b">
        <v>1</v>
      </c>
      <c r="M1660" s="20" t="s">
        <v>1116</v>
      </c>
      <c r="N1660" s="26">
        <v>2</v>
      </c>
      <c r="O1660" t="s">
        <v>375</v>
      </c>
      <c r="P1660">
        <v>64.788055600000007</v>
      </c>
      <c r="Q1660">
        <v>-141.19999999999999</v>
      </c>
      <c r="S1660" t="s">
        <v>21</v>
      </c>
      <c r="T1660" s="40">
        <v>0.62174166666666653</v>
      </c>
      <c r="U1660" s="40">
        <v>0.18553333333333333</v>
      </c>
      <c r="V1660">
        <v>201.32865605000001</v>
      </c>
      <c r="W1660">
        <v>323.81400000000008</v>
      </c>
      <c r="X1660">
        <v>147</v>
      </c>
      <c r="Y1660">
        <v>61.336680641666653</v>
      </c>
      <c r="Z1660">
        <v>98.653000000000006</v>
      </c>
      <c r="AA1660">
        <v>28</v>
      </c>
      <c r="AI1660">
        <v>16.513000000000002</v>
      </c>
      <c r="AJ1660">
        <v>9</v>
      </c>
      <c r="AK1660">
        <v>218.74800000000002</v>
      </c>
      <c r="AL1660">
        <v>17</v>
      </c>
      <c r="AM1660">
        <v>0</v>
      </c>
      <c r="AN1660">
        <v>0</v>
      </c>
      <c r="AO1660" s="30">
        <v>146.27156624166665</v>
      </c>
      <c r="AP1660" s="30">
        <v>235.26100000000002</v>
      </c>
      <c r="AQ1660" s="30">
        <v>26</v>
      </c>
      <c r="AR1660">
        <v>408.93690293333327</v>
      </c>
      <c r="AS1660" s="20">
        <v>657.72799999999995</v>
      </c>
      <c r="AT1660">
        <v>197</v>
      </c>
      <c r="AU1660">
        <v>12</v>
      </c>
      <c r="AV1660" t="s">
        <v>1510</v>
      </c>
    </row>
    <row r="1661" spans="1:48" hidden="1" x14ac:dyDescent="0.25">
      <c r="A1661" t="s">
        <v>578</v>
      </c>
      <c r="B1661" t="s">
        <v>56</v>
      </c>
      <c r="C1661" t="s">
        <v>56</v>
      </c>
      <c r="D1661" t="s">
        <v>579</v>
      </c>
      <c r="E1661" s="31" t="s">
        <v>580</v>
      </c>
      <c r="F1661">
        <v>2009</v>
      </c>
      <c r="G1661" t="s">
        <v>563</v>
      </c>
      <c r="H1661">
        <v>221</v>
      </c>
      <c r="I1661">
        <v>331290</v>
      </c>
      <c r="J1661" t="s">
        <v>50</v>
      </c>
      <c r="K1661" s="26" t="s">
        <v>458</v>
      </c>
      <c r="L1661" t="b">
        <v>1</v>
      </c>
      <c r="M1661" s="20" t="s">
        <v>1119</v>
      </c>
      <c r="N1661" s="26">
        <v>169</v>
      </c>
      <c r="O1661" t="s">
        <v>375</v>
      </c>
      <c r="P1661">
        <v>60.218888900000003</v>
      </c>
      <c r="Q1661">
        <v>-162.02444439999999</v>
      </c>
      <c r="S1661" t="s">
        <v>21</v>
      </c>
      <c r="T1661" s="40">
        <v>0.67420000000000002</v>
      </c>
      <c r="U1661" s="40">
        <v>0.19891666666666671</v>
      </c>
      <c r="V1661">
        <v>207.48302739999997</v>
      </c>
      <c r="W1661">
        <v>307.74699999999996</v>
      </c>
      <c r="X1661">
        <v>98</v>
      </c>
      <c r="Y1661">
        <v>93.835155999999984</v>
      </c>
      <c r="Z1661">
        <v>139.17999999999998</v>
      </c>
      <c r="AA1661">
        <v>10</v>
      </c>
      <c r="AI1661">
        <v>113.553</v>
      </c>
      <c r="AJ1661">
        <v>10</v>
      </c>
      <c r="AK1661">
        <v>173.52699999999999</v>
      </c>
      <c r="AL1661">
        <v>9</v>
      </c>
      <c r="AM1661">
        <v>0</v>
      </c>
      <c r="AN1661">
        <v>0</v>
      </c>
      <c r="AO1661" s="30">
        <v>193.54933599999998</v>
      </c>
      <c r="AP1661" s="30">
        <v>287.08</v>
      </c>
      <c r="AQ1661" s="30">
        <v>19</v>
      </c>
      <c r="AR1661">
        <v>494.86751939999994</v>
      </c>
      <c r="AS1661" s="20">
        <v>734.00700000000006</v>
      </c>
      <c r="AT1661">
        <v>125</v>
      </c>
      <c r="AU1661">
        <v>12</v>
      </c>
      <c r="AV1661" t="s">
        <v>1510</v>
      </c>
    </row>
    <row r="1662" spans="1:48" hidden="1" x14ac:dyDescent="0.25">
      <c r="A1662" t="s">
        <v>823</v>
      </c>
      <c r="B1662" t="s">
        <v>145</v>
      </c>
      <c r="C1662" t="s">
        <v>145</v>
      </c>
      <c r="D1662" t="s">
        <v>825</v>
      </c>
      <c r="E1662" s="31" t="s">
        <v>826</v>
      </c>
      <c r="F1662">
        <v>2009</v>
      </c>
      <c r="G1662" t="s">
        <v>824</v>
      </c>
      <c r="H1662">
        <v>5553</v>
      </c>
      <c r="I1662">
        <v>331940</v>
      </c>
      <c r="J1662" t="s">
        <v>144</v>
      </c>
      <c r="K1662" s="26" t="s">
        <v>458</v>
      </c>
      <c r="L1662" t="b">
        <v>1</v>
      </c>
      <c r="M1662" s="20" t="s">
        <v>1118</v>
      </c>
      <c r="N1662" s="26">
        <v>320</v>
      </c>
      <c r="O1662" t="s">
        <v>375</v>
      </c>
      <c r="P1662">
        <v>58.215555600000002</v>
      </c>
      <c r="Q1662">
        <v>-157.37583330000001</v>
      </c>
      <c r="S1662" t="s">
        <v>21</v>
      </c>
      <c r="T1662" s="40">
        <v>0.91924166666666673</v>
      </c>
      <c r="U1662" s="40">
        <v>0.36342500000000005</v>
      </c>
      <c r="V1662">
        <v>111.13355977499999</v>
      </c>
      <c r="W1662">
        <v>120.89699999999999</v>
      </c>
      <c r="X1662">
        <v>63</v>
      </c>
      <c r="Y1662">
        <v>297.73318341666675</v>
      </c>
      <c r="Z1662">
        <v>323.89000000000004</v>
      </c>
      <c r="AA1662">
        <v>17</v>
      </c>
      <c r="AI1662">
        <v>113.24000000000001</v>
      </c>
      <c r="AJ1662">
        <v>18</v>
      </c>
      <c r="AK1662">
        <v>25.959999999999997</v>
      </c>
      <c r="AL1662">
        <v>2</v>
      </c>
      <c r="AM1662">
        <v>18.949000000000002</v>
      </c>
      <c r="AN1662">
        <v>1</v>
      </c>
      <c r="AO1662" s="30">
        <v>127.95844000000002</v>
      </c>
      <c r="AP1662" s="30">
        <v>139.20000000000002</v>
      </c>
      <c r="AQ1662" s="30">
        <v>20</v>
      </c>
      <c r="AR1662">
        <v>536.82518319166672</v>
      </c>
      <c r="AS1662" s="20">
        <v>602.93600000000004</v>
      </c>
      <c r="AT1662">
        <v>101</v>
      </c>
      <c r="AU1662">
        <v>12</v>
      </c>
      <c r="AV1662" t="s">
        <v>1510</v>
      </c>
    </row>
    <row r="1663" spans="1:48" hidden="1" x14ac:dyDescent="0.25">
      <c r="A1663" t="s">
        <v>581</v>
      </c>
      <c r="B1663" t="s">
        <v>57</v>
      </c>
      <c r="C1663" t="s">
        <v>57</v>
      </c>
      <c r="D1663" t="s">
        <v>583</v>
      </c>
      <c r="E1663" s="31" t="s">
        <v>584</v>
      </c>
      <c r="F1663">
        <v>2009</v>
      </c>
      <c r="G1663" t="s">
        <v>1063</v>
      </c>
      <c r="H1663" t="s">
        <v>582</v>
      </c>
      <c r="I1663">
        <v>331950</v>
      </c>
      <c r="J1663" t="s">
        <v>1064</v>
      </c>
      <c r="K1663" s="26" t="s">
        <v>458</v>
      </c>
      <c r="L1663" t="b">
        <v>1</v>
      </c>
      <c r="M1663" s="20" t="s">
        <v>1116</v>
      </c>
      <c r="N1663" s="26">
        <v>688</v>
      </c>
      <c r="O1663" t="s">
        <v>489</v>
      </c>
      <c r="P1663">
        <v>59.349722200000002</v>
      </c>
      <c r="Q1663">
        <v>-157.47527779999999</v>
      </c>
      <c r="S1663" t="s">
        <v>21</v>
      </c>
      <c r="T1663" s="40">
        <v>0.5</v>
      </c>
      <c r="U1663" s="40">
        <v>0.13475000000000001</v>
      </c>
      <c r="V1663">
        <v>105.36499999999999</v>
      </c>
      <c r="W1663">
        <v>210.73</v>
      </c>
      <c r="X1663">
        <v>52</v>
      </c>
      <c r="Y1663">
        <v>99.523500000000013</v>
      </c>
      <c r="Z1663">
        <v>199.04700000000003</v>
      </c>
      <c r="AA1663">
        <v>14</v>
      </c>
      <c r="AI1663">
        <v>49.697000000000003</v>
      </c>
      <c r="AJ1663">
        <v>8</v>
      </c>
      <c r="AK1663">
        <v>0</v>
      </c>
      <c r="AL1663">
        <v>0</v>
      </c>
      <c r="AM1663">
        <v>0</v>
      </c>
      <c r="AN1663">
        <v>0</v>
      </c>
      <c r="AO1663" s="30">
        <v>24.848500000000001</v>
      </c>
      <c r="AP1663" s="30">
        <v>49.697000000000003</v>
      </c>
      <c r="AQ1663" s="30">
        <v>8</v>
      </c>
      <c r="AR1663">
        <v>229.73700000000002</v>
      </c>
      <c r="AS1663" s="20">
        <v>459.47399999999993</v>
      </c>
      <c r="AT1663">
        <v>74</v>
      </c>
      <c r="AU1663">
        <v>12</v>
      </c>
      <c r="AV1663" t="s">
        <v>1510</v>
      </c>
    </row>
    <row r="1664" spans="1:48" hidden="1" x14ac:dyDescent="0.25">
      <c r="A1664" t="s">
        <v>1065</v>
      </c>
      <c r="B1664" t="s">
        <v>147</v>
      </c>
      <c r="C1664" t="s">
        <v>147</v>
      </c>
      <c r="D1664" t="s">
        <v>1067</v>
      </c>
      <c r="E1664" s="31" t="s">
        <v>1068</v>
      </c>
      <c r="F1664">
        <v>2009</v>
      </c>
      <c r="G1664" t="s">
        <v>1066</v>
      </c>
      <c r="H1664">
        <v>5721</v>
      </c>
      <c r="I1664">
        <v>331960</v>
      </c>
      <c r="J1664" t="s">
        <v>146</v>
      </c>
      <c r="K1664" s="26" t="s">
        <v>458</v>
      </c>
      <c r="L1664" t="b">
        <v>1</v>
      </c>
      <c r="M1664" s="20" t="s">
        <v>1119</v>
      </c>
      <c r="N1664" s="26">
        <v>701</v>
      </c>
      <c r="O1664" t="s">
        <v>375</v>
      </c>
      <c r="P1664">
        <v>58.194444400000002</v>
      </c>
      <c r="Q1664">
        <v>-136.34333330000001</v>
      </c>
      <c r="S1664" t="s">
        <v>21</v>
      </c>
      <c r="T1664" s="40">
        <v>0.58775833333333327</v>
      </c>
      <c r="U1664" s="40">
        <v>0.20249166666666671</v>
      </c>
      <c r="V1664">
        <v>51.42885416666666</v>
      </c>
      <c r="W1664">
        <v>87.5</v>
      </c>
      <c r="X1664">
        <v>45</v>
      </c>
      <c r="Y1664">
        <v>111.83806790833331</v>
      </c>
      <c r="Z1664">
        <v>190.279</v>
      </c>
      <c r="AA1664">
        <v>25</v>
      </c>
      <c r="AI1664">
        <v>12.343999999999999</v>
      </c>
      <c r="AJ1664">
        <v>6</v>
      </c>
      <c r="AK1664">
        <v>1.7429999999999999</v>
      </c>
      <c r="AL1664">
        <v>1</v>
      </c>
      <c r="AM1664">
        <v>0</v>
      </c>
      <c r="AN1664">
        <v>0</v>
      </c>
      <c r="AO1664" s="30">
        <v>8.2797516416666657</v>
      </c>
      <c r="AP1664" s="30">
        <v>14.087</v>
      </c>
      <c r="AQ1664" s="30">
        <v>7</v>
      </c>
      <c r="AR1664">
        <v>171.54667371666665</v>
      </c>
      <c r="AS1664" s="20">
        <v>291.86599999999999</v>
      </c>
      <c r="AT1664">
        <v>75</v>
      </c>
      <c r="AU1664">
        <v>12</v>
      </c>
      <c r="AV1664" t="s">
        <v>1510</v>
      </c>
    </row>
    <row r="1665" spans="1:48" hidden="1" x14ac:dyDescent="0.25">
      <c r="A1665" t="s">
        <v>585</v>
      </c>
      <c r="B1665" t="s">
        <v>58</v>
      </c>
      <c r="C1665" t="s">
        <v>58</v>
      </c>
      <c r="D1665" t="s">
        <v>586</v>
      </c>
      <c r="E1665" s="31" t="s">
        <v>587</v>
      </c>
      <c r="F1665">
        <v>2009</v>
      </c>
      <c r="G1665" t="s">
        <v>563</v>
      </c>
      <c r="H1665">
        <v>221</v>
      </c>
      <c r="I1665">
        <v>331300</v>
      </c>
      <c r="J1665" t="s">
        <v>50</v>
      </c>
      <c r="K1665" s="26" t="s">
        <v>458</v>
      </c>
      <c r="L1665" t="b">
        <v>1</v>
      </c>
      <c r="M1665" s="20" t="s">
        <v>1119</v>
      </c>
      <c r="N1665" s="26">
        <v>169</v>
      </c>
      <c r="O1665" t="s">
        <v>375</v>
      </c>
      <c r="P1665">
        <v>64.617500000000007</v>
      </c>
      <c r="Q1665">
        <v>-162.2605556</v>
      </c>
      <c r="S1665" t="s">
        <v>21</v>
      </c>
      <c r="T1665" s="40">
        <v>0.59654999999999991</v>
      </c>
      <c r="U1665" s="40">
        <v>0.18661666666666665</v>
      </c>
      <c r="V1665">
        <v>270.97508234999998</v>
      </c>
      <c r="W1665">
        <v>454.23700000000002</v>
      </c>
      <c r="X1665">
        <v>99</v>
      </c>
      <c r="Y1665">
        <v>123.06408915</v>
      </c>
      <c r="Z1665">
        <v>206.29300000000003</v>
      </c>
      <c r="AA1665">
        <v>11</v>
      </c>
      <c r="AI1665">
        <v>165.55500000000001</v>
      </c>
      <c r="AJ1665">
        <v>15</v>
      </c>
      <c r="AK1665">
        <v>242.38299999999998</v>
      </c>
      <c r="AL1665">
        <v>8</v>
      </c>
      <c r="AM1665">
        <v>0</v>
      </c>
      <c r="AN1665">
        <v>0</v>
      </c>
      <c r="AO1665" s="30">
        <v>243.35541389999995</v>
      </c>
      <c r="AP1665" s="30">
        <v>407.93799999999999</v>
      </c>
      <c r="AQ1665" s="30">
        <v>23</v>
      </c>
      <c r="AR1665">
        <v>637.39458539999987</v>
      </c>
      <c r="AS1665" s="20">
        <v>1068.4679999999998</v>
      </c>
      <c r="AT1665">
        <v>131</v>
      </c>
      <c r="AU1665">
        <v>12</v>
      </c>
      <c r="AV1665" t="s">
        <v>1510</v>
      </c>
    </row>
    <row r="1666" spans="1:48" hidden="1" x14ac:dyDescent="0.25">
      <c r="A1666" t="s">
        <v>590</v>
      </c>
      <c r="B1666" t="s">
        <v>59</v>
      </c>
      <c r="C1666" t="s">
        <v>59</v>
      </c>
      <c r="D1666" t="s">
        <v>591</v>
      </c>
      <c r="E1666" s="31" t="s">
        <v>589</v>
      </c>
      <c r="F1666">
        <v>2009</v>
      </c>
      <c r="G1666" t="s">
        <v>563</v>
      </c>
      <c r="H1666">
        <v>221</v>
      </c>
      <c r="I1666">
        <v>331310</v>
      </c>
      <c r="J1666" t="s">
        <v>50</v>
      </c>
      <c r="K1666" s="26" t="s">
        <v>458</v>
      </c>
      <c r="L1666" t="b">
        <v>1</v>
      </c>
      <c r="M1666" s="20" t="s">
        <v>1119</v>
      </c>
      <c r="N1666" s="26">
        <v>169</v>
      </c>
      <c r="O1666" t="s">
        <v>375</v>
      </c>
      <c r="P1666">
        <v>62.777777800000003</v>
      </c>
      <c r="Q1666">
        <v>-164.52305559999999</v>
      </c>
      <c r="S1666" t="s">
        <v>21</v>
      </c>
      <c r="T1666" s="40">
        <v>0.62785000000000013</v>
      </c>
      <c r="U1666" s="40">
        <v>0.1940166666666667</v>
      </c>
      <c r="V1666">
        <v>726.1907733500002</v>
      </c>
      <c r="W1666">
        <v>1156.6310000000001</v>
      </c>
      <c r="X1666">
        <v>223</v>
      </c>
      <c r="Y1666">
        <v>427.64433125000011</v>
      </c>
      <c r="Z1666">
        <v>681.125</v>
      </c>
      <c r="AA1666">
        <v>37</v>
      </c>
      <c r="AI1666">
        <v>709.28800000000001</v>
      </c>
      <c r="AJ1666">
        <v>19</v>
      </c>
      <c r="AK1666">
        <v>415.971</v>
      </c>
      <c r="AL1666">
        <v>16</v>
      </c>
      <c r="AM1666">
        <v>0</v>
      </c>
      <c r="AN1666">
        <v>0</v>
      </c>
      <c r="AO1666" s="30">
        <v>706.49386315000015</v>
      </c>
      <c r="AP1666" s="30">
        <v>1125.259</v>
      </c>
      <c r="AQ1666" s="30">
        <v>35</v>
      </c>
      <c r="AR1666">
        <v>1860.3289677500004</v>
      </c>
      <c r="AS1666" s="20">
        <v>2963.0150000000008</v>
      </c>
      <c r="AT1666">
        <v>288</v>
      </c>
      <c r="AU1666">
        <v>12</v>
      </c>
      <c r="AV1666" t="s">
        <v>1510</v>
      </c>
    </row>
    <row r="1667" spans="1:48" hidden="1" x14ac:dyDescent="0.25">
      <c r="A1667" t="s">
        <v>509</v>
      </c>
      <c r="B1667" t="s">
        <v>164</v>
      </c>
      <c r="C1667" t="s">
        <v>164</v>
      </c>
      <c r="D1667" t="s">
        <v>511</v>
      </c>
      <c r="E1667" s="31" t="s">
        <v>512</v>
      </c>
      <c r="F1667">
        <v>2009</v>
      </c>
      <c r="G1667" t="s">
        <v>510</v>
      </c>
      <c r="H1667">
        <v>7833</v>
      </c>
      <c r="I1667">
        <v>332020</v>
      </c>
      <c r="J1667" t="s">
        <v>163</v>
      </c>
      <c r="K1667" s="26" t="s">
        <v>374</v>
      </c>
      <c r="L1667" t="b">
        <v>1</v>
      </c>
      <c r="M1667" s="20" t="s">
        <v>1116</v>
      </c>
      <c r="N1667" s="26">
        <v>63</v>
      </c>
      <c r="O1667" t="s">
        <v>375</v>
      </c>
      <c r="P1667">
        <v>66.564722200000006</v>
      </c>
      <c r="Q1667">
        <v>-145.2738889</v>
      </c>
      <c r="S1667" t="s">
        <v>21</v>
      </c>
      <c r="T1667" s="40">
        <v>0.59656666666666658</v>
      </c>
      <c r="U1667" s="40">
        <v>0.21078333333333341</v>
      </c>
      <c r="V1667">
        <v>624.82125713333312</v>
      </c>
      <c r="W1667">
        <v>1047.3619999999999</v>
      </c>
      <c r="X1667">
        <v>342</v>
      </c>
      <c r="Y1667">
        <v>553.79581949999977</v>
      </c>
      <c r="Z1667">
        <v>928.30499999999984</v>
      </c>
      <c r="AA1667">
        <v>94</v>
      </c>
      <c r="AI1667">
        <v>207.79000000000002</v>
      </c>
      <c r="AJ1667">
        <v>6</v>
      </c>
      <c r="AK1667">
        <v>355.81799999999998</v>
      </c>
      <c r="AL1667">
        <v>19</v>
      </c>
      <c r="AM1667">
        <v>0</v>
      </c>
      <c r="AN1667">
        <v>0</v>
      </c>
      <c r="AO1667" s="30">
        <v>336.22974586666658</v>
      </c>
      <c r="AP1667" s="30">
        <v>563.60799999999995</v>
      </c>
      <c r="AQ1667" s="30">
        <v>25</v>
      </c>
      <c r="AR1667">
        <v>1514.8468224999995</v>
      </c>
      <c r="AS1667" s="20">
        <v>2539.2750000000005</v>
      </c>
      <c r="AT1667">
        <v>455</v>
      </c>
      <c r="AU1667">
        <v>12</v>
      </c>
      <c r="AV1667" t="s">
        <v>1510</v>
      </c>
    </row>
    <row r="1668" spans="1:48" hidden="1" x14ac:dyDescent="0.25">
      <c r="A1668" t="s">
        <v>786</v>
      </c>
      <c r="B1668" t="s">
        <v>151</v>
      </c>
      <c r="C1668" t="s">
        <v>151</v>
      </c>
      <c r="D1668" t="s">
        <v>788</v>
      </c>
      <c r="E1668" s="31" t="s">
        <v>789</v>
      </c>
      <c r="F1668">
        <v>2009</v>
      </c>
      <c r="G1668" t="s">
        <v>787</v>
      </c>
      <c r="H1668">
        <v>6915</v>
      </c>
      <c r="I1668">
        <v>331990</v>
      </c>
      <c r="J1668" t="s">
        <v>150</v>
      </c>
      <c r="K1668" s="26" t="s">
        <v>458</v>
      </c>
      <c r="L1668" t="b">
        <v>1</v>
      </c>
      <c r="M1668" s="20" t="s">
        <v>1118</v>
      </c>
      <c r="N1668" s="26">
        <v>274</v>
      </c>
      <c r="O1668" t="s">
        <v>375</v>
      </c>
      <c r="P1668">
        <v>64.733333299999998</v>
      </c>
      <c r="Q1668">
        <v>-156.92750000000001</v>
      </c>
      <c r="S1668" t="s">
        <v>21</v>
      </c>
      <c r="T1668" s="40">
        <v>0.56330000000000002</v>
      </c>
      <c r="U1668" s="40">
        <v>0.22924999999999995</v>
      </c>
      <c r="V1668">
        <v>490.05522760000008</v>
      </c>
      <c r="W1668">
        <v>869.97200000000009</v>
      </c>
      <c r="X1668">
        <v>219</v>
      </c>
      <c r="Y1668">
        <v>1228.7403724999999</v>
      </c>
      <c r="Z1668">
        <v>2181.3249999999998</v>
      </c>
      <c r="AA1668">
        <v>117</v>
      </c>
      <c r="AI1668">
        <v>629.03099999999995</v>
      </c>
      <c r="AJ1668">
        <v>11</v>
      </c>
      <c r="AK1668">
        <v>717.47699999999998</v>
      </c>
      <c r="AL1668">
        <v>33</v>
      </c>
      <c r="AM1668">
        <v>0</v>
      </c>
      <c r="AN1668">
        <v>0</v>
      </c>
      <c r="AO1668" s="30">
        <v>758.48795639999992</v>
      </c>
      <c r="AP1668" s="30">
        <v>1346.5079999999998</v>
      </c>
      <c r="AQ1668" s="30">
        <v>44</v>
      </c>
      <c r="AR1668">
        <v>2477.2835564999996</v>
      </c>
      <c r="AS1668" s="20">
        <v>4397.8049999999994</v>
      </c>
      <c r="AT1668">
        <v>374</v>
      </c>
      <c r="AU1668">
        <v>12</v>
      </c>
      <c r="AV1668" t="s">
        <v>1510</v>
      </c>
    </row>
    <row r="1669" spans="1:48" hidden="1" x14ac:dyDescent="0.25">
      <c r="A1669" t="s">
        <v>592</v>
      </c>
      <c r="B1669" t="s">
        <v>60</v>
      </c>
      <c r="C1669" t="s">
        <v>60</v>
      </c>
      <c r="D1669" t="s">
        <v>593</v>
      </c>
      <c r="E1669" s="31" t="s">
        <v>594</v>
      </c>
      <c r="F1669">
        <v>2009</v>
      </c>
      <c r="G1669" t="s">
        <v>563</v>
      </c>
      <c r="H1669">
        <v>221</v>
      </c>
      <c r="I1669">
        <v>331320</v>
      </c>
      <c r="J1669" t="s">
        <v>50</v>
      </c>
      <c r="K1669" s="26" t="s">
        <v>458</v>
      </c>
      <c r="L1669" t="b">
        <v>1</v>
      </c>
      <c r="M1669" s="20" t="s">
        <v>1119</v>
      </c>
      <c r="N1669" s="26">
        <v>169</v>
      </c>
      <c r="O1669" t="s">
        <v>375</v>
      </c>
      <c r="P1669">
        <v>63.779722200000002</v>
      </c>
      <c r="Q1669">
        <v>-171.74111110000001</v>
      </c>
      <c r="S1669" t="s">
        <v>21</v>
      </c>
      <c r="T1669" s="40">
        <v>0.61055000000000015</v>
      </c>
      <c r="U1669" s="40">
        <v>0.18964999999999999</v>
      </c>
      <c r="V1669">
        <v>470.15158530000014</v>
      </c>
      <c r="W1669">
        <v>770.04600000000005</v>
      </c>
      <c r="X1669">
        <v>177</v>
      </c>
      <c r="Y1669">
        <v>186.31665910000004</v>
      </c>
      <c r="Z1669">
        <v>305.16199999999998</v>
      </c>
      <c r="AA1669">
        <v>20</v>
      </c>
      <c r="AI1669">
        <v>262.21699999999998</v>
      </c>
      <c r="AJ1669">
        <v>16</v>
      </c>
      <c r="AK1669">
        <v>472.815</v>
      </c>
      <c r="AL1669">
        <v>8</v>
      </c>
      <c r="AM1669">
        <v>0</v>
      </c>
      <c r="AN1669">
        <v>0</v>
      </c>
      <c r="AO1669" s="30">
        <v>448.77378760000005</v>
      </c>
      <c r="AP1669" s="30">
        <v>735.03199999999993</v>
      </c>
      <c r="AQ1669" s="30">
        <v>24</v>
      </c>
      <c r="AR1669">
        <v>1105.2420320000001</v>
      </c>
      <c r="AS1669" s="20">
        <v>1810.2399999999998</v>
      </c>
      <c r="AT1669">
        <v>213</v>
      </c>
      <c r="AU1669">
        <v>12</v>
      </c>
      <c r="AV1669" t="s">
        <v>1510</v>
      </c>
    </row>
    <row r="1670" spans="1:48" hidden="1" x14ac:dyDescent="0.25">
      <c r="A1670" t="s">
        <v>913</v>
      </c>
      <c r="B1670" t="s">
        <v>160</v>
      </c>
      <c r="C1670" t="s">
        <v>160</v>
      </c>
      <c r="D1670" t="s">
        <v>915</v>
      </c>
      <c r="E1670" s="31" t="s">
        <v>916</v>
      </c>
      <c r="F1670">
        <v>2009</v>
      </c>
      <c r="G1670" t="s">
        <v>914</v>
      </c>
      <c r="H1670" t="s">
        <v>582</v>
      </c>
      <c r="I1670">
        <v>332000</v>
      </c>
      <c r="J1670" t="s">
        <v>159</v>
      </c>
      <c r="K1670" s="26" t="s">
        <v>458</v>
      </c>
      <c r="L1670" t="b">
        <v>1</v>
      </c>
      <c r="M1670" s="20" t="s">
        <v>1118</v>
      </c>
      <c r="N1670" s="26">
        <v>373</v>
      </c>
      <c r="O1670" t="s">
        <v>375</v>
      </c>
      <c r="P1670">
        <v>64.5433333</v>
      </c>
      <c r="Q1670">
        <v>-163.02916669999999</v>
      </c>
      <c r="S1670" t="s">
        <v>21</v>
      </c>
      <c r="T1670" s="40">
        <v>0.70000000000000007</v>
      </c>
      <c r="U1670" s="40">
        <v>0.19095000000000004</v>
      </c>
      <c r="V1670">
        <v>147.4298</v>
      </c>
      <c r="W1670">
        <v>210.61399999999998</v>
      </c>
      <c r="X1670">
        <v>55</v>
      </c>
      <c r="Y1670">
        <v>149.37020000000001</v>
      </c>
      <c r="Z1670">
        <v>213.386</v>
      </c>
      <c r="AA1670">
        <v>26</v>
      </c>
      <c r="AI1670">
        <v>44.70900000000001</v>
      </c>
      <c r="AJ1670">
        <v>8</v>
      </c>
      <c r="AK1670">
        <v>30.286999999999999</v>
      </c>
      <c r="AL1670">
        <v>4</v>
      </c>
      <c r="AM1670">
        <v>70.939000000000007</v>
      </c>
      <c r="AN1670">
        <v>3</v>
      </c>
      <c r="AO1670" s="30">
        <v>52.497200000000014</v>
      </c>
      <c r="AP1670" s="30">
        <v>74.996000000000009</v>
      </c>
      <c r="AQ1670" s="30">
        <v>12</v>
      </c>
      <c r="AR1670">
        <v>349.29720000000003</v>
      </c>
      <c r="AS1670" s="20">
        <v>569.93499999999995</v>
      </c>
      <c r="AT1670">
        <v>96</v>
      </c>
      <c r="AU1670">
        <v>12</v>
      </c>
      <c r="AV1670" t="s">
        <v>1510</v>
      </c>
    </row>
    <row r="1671" spans="1:48" hidden="1" x14ac:dyDescent="0.25">
      <c r="A1671" t="s">
        <v>595</v>
      </c>
      <c r="B1671" t="s">
        <v>61</v>
      </c>
      <c r="C1671" t="s">
        <v>61</v>
      </c>
      <c r="D1671" t="s">
        <v>596</v>
      </c>
      <c r="E1671" s="31" t="s">
        <v>597</v>
      </c>
      <c r="F1671">
        <v>2009</v>
      </c>
      <c r="G1671" t="s">
        <v>563</v>
      </c>
      <c r="H1671">
        <v>221</v>
      </c>
      <c r="I1671">
        <v>331330</v>
      </c>
      <c r="J1671" t="s">
        <v>50</v>
      </c>
      <c r="K1671" s="26" t="s">
        <v>458</v>
      </c>
      <c r="L1671" t="b">
        <v>1</v>
      </c>
      <c r="M1671" s="20" t="s">
        <v>1119</v>
      </c>
      <c r="N1671" s="26">
        <v>169</v>
      </c>
      <c r="O1671" t="s">
        <v>375</v>
      </c>
      <c r="P1671">
        <v>59.118888900000002</v>
      </c>
      <c r="Q1671">
        <v>-161.58750000000001</v>
      </c>
      <c r="S1671" t="s">
        <v>21</v>
      </c>
      <c r="T1671" s="40">
        <v>0.62782499999999997</v>
      </c>
      <c r="U1671" s="40">
        <v>0.19870833333333335</v>
      </c>
      <c r="V1671">
        <v>217.07739982500001</v>
      </c>
      <c r="W1671">
        <v>345.76100000000002</v>
      </c>
      <c r="X1671">
        <v>83</v>
      </c>
      <c r="Y1671">
        <v>83.113356975000002</v>
      </c>
      <c r="Z1671">
        <v>132.38300000000001</v>
      </c>
      <c r="AA1671">
        <v>13</v>
      </c>
      <c r="AI1671">
        <v>103.14299999999999</v>
      </c>
      <c r="AJ1671">
        <v>11</v>
      </c>
      <c r="AK1671">
        <v>132.958</v>
      </c>
      <c r="AL1671">
        <v>5</v>
      </c>
      <c r="AM1671">
        <v>0</v>
      </c>
      <c r="AN1671">
        <v>0</v>
      </c>
      <c r="AO1671" s="30">
        <v>148.230110325</v>
      </c>
      <c r="AP1671" s="30">
        <v>236.101</v>
      </c>
      <c r="AQ1671" s="30">
        <v>16</v>
      </c>
      <c r="AR1671">
        <v>448.42086712499997</v>
      </c>
      <c r="AS1671" s="20">
        <v>714.24500000000012</v>
      </c>
      <c r="AT1671">
        <v>107</v>
      </c>
      <c r="AU1671">
        <v>12</v>
      </c>
      <c r="AV1671" t="s">
        <v>1510</v>
      </c>
    </row>
    <row r="1672" spans="1:48" hidden="1" x14ac:dyDescent="0.25">
      <c r="A1672" t="s">
        <v>598</v>
      </c>
      <c r="B1672" t="s">
        <v>62</v>
      </c>
      <c r="C1672" t="s">
        <v>62</v>
      </c>
      <c r="D1672" t="s">
        <v>599</v>
      </c>
      <c r="E1672" s="31" t="s">
        <v>600</v>
      </c>
      <c r="F1672">
        <v>2009</v>
      </c>
      <c r="G1672" t="s">
        <v>563</v>
      </c>
      <c r="H1672">
        <v>221</v>
      </c>
      <c r="I1672">
        <v>331340</v>
      </c>
      <c r="J1672" t="s">
        <v>50</v>
      </c>
      <c r="K1672" s="26" t="s">
        <v>458</v>
      </c>
      <c r="L1672" t="b">
        <v>1</v>
      </c>
      <c r="M1672" s="20" t="s">
        <v>1119</v>
      </c>
      <c r="N1672" s="26">
        <v>169</v>
      </c>
      <c r="O1672" t="s">
        <v>375</v>
      </c>
      <c r="P1672">
        <v>62.903611099999999</v>
      </c>
      <c r="Q1672">
        <v>-160.06472220000001</v>
      </c>
      <c r="S1672" t="s">
        <v>21</v>
      </c>
      <c r="T1672" s="40">
        <v>0.69680000000000009</v>
      </c>
      <c r="U1672" s="40">
        <v>0.20226666666666671</v>
      </c>
      <c r="V1672">
        <v>136.30174480000002</v>
      </c>
      <c r="W1672">
        <v>195.61100000000002</v>
      </c>
      <c r="X1672">
        <v>59</v>
      </c>
      <c r="Y1672">
        <v>87.347363999999999</v>
      </c>
      <c r="Z1672">
        <v>125.35499999999999</v>
      </c>
      <c r="AA1672">
        <v>10</v>
      </c>
      <c r="AI1672">
        <v>163.97800000000001</v>
      </c>
      <c r="AJ1672">
        <v>16</v>
      </c>
      <c r="AK1672">
        <v>89.673000000000002</v>
      </c>
      <c r="AL1672">
        <v>3</v>
      </c>
      <c r="AM1672">
        <v>0</v>
      </c>
      <c r="AN1672">
        <v>0</v>
      </c>
      <c r="AO1672" s="30">
        <v>176.74401680000003</v>
      </c>
      <c r="AP1672" s="30">
        <v>253.65100000000001</v>
      </c>
      <c r="AQ1672" s="30">
        <v>19</v>
      </c>
      <c r="AR1672">
        <v>400.39312560000008</v>
      </c>
      <c r="AS1672" s="20">
        <v>574.61699999999996</v>
      </c>
      <c r="AT1672">
        <v>84</v>
      </c>
      <c r="AU1672">
        <v>12</v>
      </c>
      <c r="AV1672" t="s">
        <v>1510</v>
      </c>
    </row>
    <row r="1673" spans="1:48" hidden="1" x14ac:dyDescent="0.25">
      <c r="A1673" t="s">
        <v>395</v>
      </c>
      <c r="B1673" t="s">
        <v>162</v>
      </c>
      <c r="C1673" t="s">
        <v>162</v>
      </c>
      <c r="D1673" t="s">
        <v>396</v>
      </c>
      <c r="E1673" s="31" t="s">
        <v>397</v>
      </c>
      <c r="F1673">
        <v>2009</v>
      </c>
      <c r="G1673" t="s">
        <v>962</v>
      </c>
      <c r="H1673">
        <v>7822</v>
      </c>
      <c r="I1673">
        <v>332010</v>
      </c>
      <c r="J1673" t="s">
        <v>161</v>
      </c>
      <c r="K1673" s="26" t="s">
        <v>374</v>
      </c>
      <c r="L1673" t="b">
        <v>1</v>
      </c>
      <c r="M1673" s="20" t="s">
        <v>1116</v>
      </c>
      <c r="N1673" s="26">
        <v>417</v>
      </c>
      <c r="O1673" t="s">
        <v>489</v>
      </c>
      <c r="P1673">
        <v>58.413333299999998</v>
      </c>
      <c r="Q1673">
        <v>-135.7369444</v>
      </c>
      <c r="S1673" t="s">
        <v>21</v>
      </c>
      <c r="T1673" s="40">
        <v>0.56964999999999999</v>
      </c>
      <c r="U1673" s="40">
        <v>0.27364166666666667</v>
      </c>
      <c r="V1673">
        <v>428.76473164999999</v>
      </c>
      <c r="W1673">
        <v>752.68100000000004</v>
      </c>
      <c r="X1673">
        <v>417</v>
      </c>
      <c r="Y1673">
        <v>292.6497124</v>
      </c>
      <c r="Z1673">
        <v>513.73599999999999</v>
      </c>
      <c r="AA1673">
        <v>115</v>
      </c>
      <c r="AI1673">
        <v>33.194999999999993</v>
      </c>
      <c r="AJ1673">
        <v>6</v>
      </c>
      <c r="AK1673">
        <v>250.86200000000002</v>
      </c>
      <c r="AL1673">
        <v>23</v>
      </c>
      <c r="AM1673">
        <v>4.7000000000000014E-2</v>
      </c>
      <c r="AN1673">
        <v>4</v>
      </c>
      <c r="AO1673" s="30">
        <v>161.81307004999999</v>
      </c>
      <c r="AP1673" s="30">
        <v>284.05700000000002</v>
      </c>
      <c r="AQ1673" s="30">
        <v>29</v>
      </c>
      <c r="AR1673">
        <v>883.22751410000001</v>
      </c>
      <c r="AS1673" s="20">
        <v>1550.5210000000002</v>
      </c>
      <c r="AT1673">
        <v>560</v>
      </c>
      <c r="AU1673">
        <v>12</v>
      </c>
      <c r="AV1673" t="s">
        <v>1510</v>
      </c>
    </row>
    <row r="1674" spans="1:48" hidden="1" x14ac:dyDescent="0.25">
      <c r="A1674" t="s">
        <v>401</v>
      </c>
      <c r="B1674" t="s">
        <v>1146</v>
      </c>
      <c r="C1674" t="s">
        <v>37</v>
      </c>
      <c r="D1674" t="s">
        <v>399</v>
      </c>
      <c r="E1674" s="31" t="s">
        <v>400</v>
      </c>
      <c r="F1674">
        <v>2009</v>
      </c>
      <c r="G1674" t="s">
        <v>380</v>
      </c>
      <c r="H1674">
        <v>219</v>
      </c>
      <c r="I1674">
        <v>331120</v>
      </c>
      <c r="J1674" t="s">
        <v>30</v>
      </c>
      <c r="K1674" s="26" t="s">
        <v>374</v>
      </c>
      <c r="L1674" t="b">
        <v>1</v>
      </c>
      <c r="M1674" s="20" t="s">
        <v>1116</v>
      </c>
      <c r="N1674" s="26">
        <v>2</v>
      </c>
      <c r="O1674" t="s">
        <v>375</v>
      </c>
      <c r="P1674">
        <v>59.228588999999999</v>
      </c>
      <c r="Q1674">
        <v>-135.44411400000001</v>
      </c>
      <c r="S1674" t="s">
        <v>21</v>
      </c>
      <c r="T1674" s="40">
        <v>0.20699166666666666</v>
      </c>
      <c r="U1674" s="40">
        <v>0.15101666666666666</v>
      </c>
      <c r="V1674">
        <v>1125.0555960833333</v>
      </c>
      <c r="W1674">
        <v>5435.27</v>
      </c>
      <c r="X1674">
        <v>1026</v>
      </c>
      <c r="Y1674">
        <v>994.69452132499987</v>
      </c>
      <c r="Z1674">
        <v>4805.4809999999998</v>
      </c>
      <c r="AA1674">
        <v>309</v>
      </c>
      <c r="AI1674">
        <v>844.69200000000012</v>
      </c>
      <c r="AJ1674">
        <v>28</v>
      </c>
      <c r="AK1674">
        <v>1383.2219999999998</v>
      </c>
      <c r="AL1674">
        <v>28</v>
      </c>
      <c r="AM1674">
        <v>0</v>
      </c>
      <c r="AN1674">
        <v>0</v>
      </c>
      <c r="AO1674" s="30">
        <v>461.15963204999991</v>
      </c>
      <c r="AP1674" s="30">
        <v>2227.9139999999998</v>
      </c>
      <c r="AQ1674" s="30">
        <v>56</v>
      </c>
      <c r="AR1674">
        <v>2580.909749458333</v>
      </c>
      <c r="AS1674" s="20">
        <v>12468.665000000001</v>
      </c>
      <c r="AT1674">
        <v>1388</v>
      </c>
      <c r="AU1674">
        <v>12</v>
      </c>
      <c r="AV1674" t="s">
        <v>1510</v>
      </c>
    </row>
    <row r="1675" spans="1:48" hidden="1" x14ac:dyDescent="0.25">
      <c r="A1675" t="s">
        <v>402</v>
      </c>
      <c r="B1675" t="s">
        <v>38</v>
      </c>
      <c r="C1675" t="s">
        <v>38</v>
      </c>
      <c r="D1675" t="s">
        <v>403</v>
      </c>
      <c r="E1675" s="31" t="s">
        <v>404</v>
      </c>
      <c r="F1675">
        <v>2009</v>
      </c>
      <c r="G1675" t="s">
        <v>380</v>
      </c>
      <c r="H1675">
        <v>219</v>
      </c>
      <c r="I1675">
        <v>331130</v>
      </c>
      <c r="J1675" t="s">
        <v>30</v>
      </c>
      <c r="K1675" s="26" t="s">
        <v>374</v>
      </c>
      <c r="L1675" t="b">
        <v>1</v>
      </c>
      <c r="M1675" s="20" t="s">
        <v>1116</v>
      </c>
      <c r="N1675" s="26">
        <v>2</v>
      </c>
      <c r="O1675" t="s">
        <v>375</v>
      </c>
      <c r="P1675">
        <v>63.987230799999999</v>
      </c>
      <c r="Q1675">
        <v>-144.69983250000001</v>
      </c>
      <c r="S1675" t="s">
        <v>21</v>
      </c>
      <c r="T1675" s="40">
        <v>0.64270000000000016</v>
      </c>
      <c r="U1675" s="40">
        <v>0.23746666666666663</v>
      </c>
      <c r="V1675">
        <v>19.145390300000006</v>
      </c>
      <c r="W1675">
        <v>29.789000000000001</v>
      </c>
      <c r="X1675">
        <v>10</v>
      </c>
      <c r="Y1675">
        <v>12.835361700000004</v>
      </c>
      <c r="Z1675">
        <v>19.971</v>
      </c>
      <c r="AA1675">
        <v>8</v>
      </c>
      <c r="AI1675">
        <v>15.619000000000002</v>
      </c>
      <c r="AJ1675">
        <v>3</v>
      </c>
      <c r="AK1675">
        <v>11.904</v>
      </c>
      <c r="AL1675">
        <v>1</v>
      </c>
      <c r="AM1675">
        <v>0</v>
      </c>
      <c r="AN1675">
        <v>0</v>
      </c>
      <c r="AO1675" s="30">
        <v>17.689032100000006</v>
      </c>
      <c r="AP1675" s="30">
        <v>27.523000000000003</v>
      </c>
      <c r="AQ1675" s="30">
        <v>4</v>
      </c>
      <c r="AR1675">
        <v>49.669784100000015</v>
      </c>
      <c r="AS1675" s="20">
        <v>77.283000000000015</v>
      </c>
      <c r="AT1675">
        <v>21</v>
      </c>
      <c r="AU1675">
        <v>12</v>
      </c>
      <c r="AV1675" t="s">
        <v>1510</v>
      </c>
    </row>
    <row r="1676" spans="1:48" hidden="1" x14ac:dyDescent="0.25">
      <c r="A1676" t="s">
        <v>405</v>
      </c>
      <c r="B1676" t="s">
        <v>39</v>
      </c>
      <c r="C1676" t="s">
        <v>39</v>
      </c>
      <c r="D1676" t="s">
        <v>426</v>
      </c>
      <c r="E1676" s="31" t="s">
        <v>422</v>
      </c>
      <c r="F1676">
        <v>2009</v>
      </c>
      <c r="G1676" t="s">
        <v>380</v>
      </c>
      <c r="H1676">
        <v>219</v>
      </c>
      <c r="I1676">
        <v>331140</v>
      </c>
      <c r="J1676" t="s">
        <v>30</v>
      </c>
      <c r="K1676" s="26" t="s">
        <v>374</v>
      </c>
      <c r="L1676" t="b">
        <v>1</v>
      </c>
      <c r="M1676" s="20" t="s">
        <v>1116</v>
      </c>
      <c r="N1676" s="26">
        <v>2</v>
      </c>
      <c r="O1676" t="s">
        <v>375</v>
      </c>
      <c r="P1676">
        <v>55.556666700000001</v>
      </c>
      <c r="Q1676">
        <v>-132.63638889999999</v>
      </c>
      <c r="S1676" t="s">
        <v>21</v>
      </c>
      <c r="T1676" s="40">
        <v>0.20156666666666667</v>
      </c>
      <c r="U1676" s="40">
        <v>0.15389166666666668</v>
      </c>
      <c r="V1676">
        <v>109.41058823333334</v>
      </c>
      <c r="W1676">
        <v>542.80100000000004</v>
      </c>
      <c r="X1676">
        <v>118</v>
      </c>
      <c r="Y1676">
        <v>54.12568916666666</v>
      </c>
      <c r="Z1676">
        <v>268.52499999999998</v>
      </c>
      <c r="AA1676">
        <v>12</v>
      </c>
      <c r="AI1676">
        <v>4.1509999999999998</v>
      </c>
      <c r="AJ1676">
        <v>1</v>
      </c>
      <c r="AK1676">
        <v>46.161999999999999</v>
      </c>
      <c r="AL1676">
        <v>7</v>
      </c>
      <c r="AM1676">
        <v>0</v>
      </c>
      <c r="AN1676">
        <v>0</v>
      </c>
      <c r="AO1676" s="30">
        <v>10.141423700000001</v>
      </c>
      <c r="AP1676" s="30">
        <v>50.313000000000002</v>
      </c>
      <c r="AQ1676" s="30">
        <v>8</v>
      </c>
      <c r="AR1676">
        <v>173.67770110000001</v>
      </c>
      <c r="AS1676" s="20">
        <v>861.63900000000001</v>
      </c>
      <c r="AT1676">
        <v>137</v>
      </c>
      <c r="AU1676">
        <v>12</v>
      </c>
      <c r="AV1676" t="s">
        <v>1510</v>
      </c>
    </row>
    <row r="1677" spans="1:48" hidden="1" x14ac:dyDescent="0.25">
      <c r="A1677" t="s">
        <v>601</v>
      </c>
      <c r="B1677" t="s">
        <v>63</v>
      </c>
      <c r="C1677" t="s">
        <v>63</v>
      </c>
      <c r="D1677" t="s">
        <v>602</v>
      </c>
      <c r="E1677" s="31" t="s">
        <v>603</v>
      </c>
      <c r="F1677">
        <v>2009</v>
      </c>
      <c r="G1677" t="s">
        <v>563</v>
      </c>
      <c r="H1677">
        <v>221</v>
      </c>
      <c r="I1677">
        <v>331350</v>
      </c>
      <c r="J1677" t="s">
        <v>50</v>
      </c>
      <c r="K1677" s="26" t="s">
        <v>458</v>
      </c>
      <c r="L1677" t="b">
        <v>1</v>
      </c>
      <c r="M1677" s="20" t="s">
        <v>1119</v>
      </c>
      <c r="N1677" s="26">
        <v>169</v>
      </c>
      <c r="O1677" t="s">
        <v>375</v>
      </c>
      <c r="P1677">
        <v>62.199444399999997</v>
      </c>
      <c r="Q1677">
        <v>-159.77138890000001</v>
      </c>
      <c r="S1677" t="s">
        <v>21</v>
      </c>
      <c r="T1677" s="40">
        <v>0.66767500000000002</v>
      </c>
      <c r="U1677" s="40">
        <v>0.193825</v>
      </c>
      <c r="V1677">
        <v>197.269252475</v>
      </c>
      <c r="W1677">
        <v>295.45699999999999</v>
      </c>
      <c r="X1677">
        <v>80</v>
      </c>
      <c r="Y1677">
        <v>45.347150649999996</v>
      </c>
      <c r="Z1677">
        <v>67.917999999999992</v>
      </c>
      <c r="AA1677">
        <v>9</v>
      </c>
      <c r="AI1677">
        <v>121.884</v>
      </c>
      <c r="AJ1677">
        <v>21</v>
      </c>
      <c r="AK1677">
        <v>116.42000000000003</v>
      </c>
      <c r="AL1677">
        <v>7</v>
      </c>
      <c r="AM1677">
        <v>0</v>
      </c>
      <c r="AN1677">
        <v>0</v>
      </c>
      <c r="AO1677" s="30">
        <v>159.10962320000002</v>
      </c>
      <c r="AP1677" s="30">
        <v>238.30400000000003</v>
      </c>
      <c r="AQ1677" s="30">
        <v>28</v>
      </c>
      <c r="AR1677">
        <v>401.72602632500002</v>
      </c>
      <c r="AS1677" s="20">
        <v>601.67900000000009</v>
      </c>
      <c r="AT1677">
        <v>112</v>
      </c>
      <c r="AU1677">
        <v>12</v>
      </c>
      <c r="AV1677" t="s">
        <v>1510</v>
      </c>
    </row>
    <row r="1678" spans="1:48" hidden="1" x14ac:dyDescent="0.25">
      <c r="A1678" t="s">
        <v>748</v>
      </c>
      <c r="B1678" t="s">
        <v>174</v>
      </c>
      <c r="C1678" t="s">
        <v>174</v>
      </c>
      <c r="D1678" t="s">
        <v>749</v>
      </c>
      <c r="E1678" s="31" t="s">
        <v>750</v>
      </c>
      <c r="F1678">
        <v>2009</v>
      </c>
      <c r="G1678" t="s">
        <v>743</v>
      </c>
      <c r="H1678">
        <v>18963</v>
      </c>
      <c r="I1678">
        <v>332670</v>
      </c>
      <c r="J1678" t="s">
        <v>171</v>
      </c>
      <c r="K1678" s="26" t="s">
        <v>458</v>
      </c>
      <c r="L1678" t="b">
        <v>1</v>
      </c>
      <c r="M1678" s="20" t="s">
        <v>1119</v>
      </c>
      <c r="N1678" s="26">
        <v>240</v>
      </c>
      <c r="O1678" t="s">
        <v>375</v>
      </c>
      <c r="P1678">
        <v>58.11</v>
      </c>
      <c r="Q1678">
        <v>-135.4436111</v>
      </c>
      <c r="S1678" t="s">
        <v>21</v>
      </c>
      <c r="T1678" s="40">
        <v>0.46782499999999994</v>
      </c>
      <c r="U1678" s="40">
        <v>0.19725000000000004</v>
      </c>
      <c r="V1678">
        <v>833.22720144999982</v>
      </c>
      <c r="W1678">
        <v>1781.0659999999998</v>
      </c>
      <c r="X1678">
        <v>355</v>
      </c>
      <c r="Y1678">
        <v>870.98769632499989</v>
      </c>
      <c r="Z1678">
        <v>1861.7809999999999</v>
      </c>
      <c r="AA1678">
        <v>70</v>
      </c>
      <c r="AI1678">
        <v>534.78300000000002</v>
      </c>
      <c r="AJ1678">
        <v>29</v>
      </c>
      <c r="AK1678">
        <v>178.886</v>
      </c>
      <c r="AL1678">
        <v>19</v>
      </c>
      <c r="AM1678">
        <v>0</v>
      </c>
      <c r="AN1678">
        <v>0</v>
      </c>
      <c r="AO1678" s="30">
        <v>333.87219992499996</v>
      </c>
      <c r="AP1678" s="30">
        <v>713.66899999999998</v>
      </c>
      <c r="AQ1678" s="30">
        <v>48</v>
      </c>
      <c r="AR1678">
        <v>2038.0870976999995</v>
      </c>
      <c r="AS1678" s="20">
        <v>4356.5160000000005</v>
      </c>
      <c r="AT1678">
        <v>466</v>
      </c>
      <c r="AU1678">
        <v>12</v>
      </c>
      <c r="AV1678" t="s">
        <v>1510</v>
      </c>
    </row>
    <row r="1679" spans="1:48" hidden="1" x14ac:dyDescent="0.25">
      <c r="A1679" t="s">
        <v>604</v>
      </c>
      <c r="B1679" t="s">
        <v>64</v>
      </c>
      <c r="C1679" t="s">
        <v>64</v>
      </c>
      <c r="D1679" t="s">
        <v>605</v>
      </c>
      <c r="E1679" s="31" t="s">
        <v>606</v>
      </c>
      <c r="F1679">
        <v>2009</v>
      </c>
      <c r="G1679" t="s">
        <v>563</v>
      </c>
      <c r="H1679">
        <v>221</v>
      </c>
      <c r="I1679">
        <v>331360</v>
      </c>
      <c r="J1679" t="s">
        <v>50</v>
      </c>
      <c r="K1679" s="26" t="s">
        <v>458</v>
      </c>
      <c r="L1679" t="b">
        <v>1</v>
      </c>
      <c r="M1679" s="20" t="s">
        <v>1119</v>
      </c>
      <c r="N1679" s="26">
        <v>169</v>
      </c>
      <c r="O1679" t="s">
        <v>375</v>
      </c>
      <c r="P1679">
        <v>61.531111099999997</v>
      </c>
      <c r="Q1679">
        <v>-166.09666669999999</v>
      </c>
      <c r="S1679" t="s">
        <v>21</v>
      </c>
      <c r="T1679" s="40">
        <v>0.61087500000000006</v>
      </c>
      <c r="U1679" s="40">
        <v>0.18679166666666669</v>
      </c>
      <c r="V1679">
        <v>642.66004799999996</v>
      </c>
      <c r="W1679">
        <v>1052.0319999999999</v>
      </c>
      <c r="X1679">
        <v>263</v>
      </c>
      <c r="Y1679">
        <v>299.28171262500001</v>
      </c>
      <c r="Z1679">
        <v>489.923</v>
      </c>
      <c r="AA1679">
        <v>42</v>
      </c>
      <c r="AI1679">
        <v>378.46599999999989</v>
      </c>
      <c r="AJ1679">
        <v>29</v>
      </c>
      <c r="AK1679">
        <v>756.06900000000007</v>
      </c>
      <c r="AL1679">
        <v>13</v>
      </c>
      <c r="AM1679">
        <v>0</v>
      </c>
      <c r="AN1679">
        <v>0</v>
      </c>
      <c r="AO1679" s="30">
        <v>693.05906812499995</v>
      </c>
      <c r="AP1679" s="30">
        <v>1134.5349999999999</v>
      </c>
      <c r="AQ1679" s="30">
        <v>42</v>
      </c>
      <c r="AR1679">
        <v>1635.00082875</v>
      </c>
      <c r="AS1679" s="20">
        <v>2676.49</v>
      </c>
      <c r="AT1679">
        <v>329</v>
      </c>
      <c r="AU1679">
        <v>12</v>
      </c>
      <c r="AV1679" t="s">
        <v>1510</v>
      </c>
    </row>
    <row r="1680" spans="1:48" hidden="1" x14ac:dyDescent="0.25">
      <c r="A1680" t="s">
        <v>835</v>
      </c>
      <c r="B1680" t="s">
        <v>167</v>
      </c>
      <c r="C1680" t="s">
        <v>167</v>
      </c>
      <c r="D1680" t="s">
        <v>837</v>
      </c>
      <c r="E1680" s="31" t="s">
        <v>838</v>
      </c>
      <c r="F1680">
        <v>2009</v>
      </c>
      <c r="G1680" t="s">
        <v>836</v>
      </c>
      <c r="H1680">
        <v>9000</v>
      </c>
      <c r="I1680">
        <v>332030</v>
      </c>
      <c r="J1680" t="s">
        <v>166</v>
      </c>
      <c r="K1680" s="26" t="s">
        <v>458</v>
      </c>
      <c r="L1680" t="b">
        <v>1</v>
      </c>
      <c r="M1680" s="20" t="s">
        <v>1118</v>
      </c>
      <c r="N1680" s="26">
        <v>332</v>
      </c>
      <c r="O1680" t="s">
        <v>375</v>
      </c>
      <c r="P1680">
        <v>66.048888899999994</v>
      </c>
      <c r="Q1680">
        <v>-154.25555560000001</v>
      </c>
      <c r="S1680" t="s">
        <v>21</v>
      </c>
      <c r="T1680" s="40">
        <v>0.71</v>
      </c>
      <c r="U1680" s="40">
        <v>0.33475000000000005</v>
      </c>
      <c r="V1680">
        <v>81.75578999999999</v>
      </c>
      <c r="W1680">
        <v>115.149</v>
      </c>
      <c r="X1680">
        <v>36</v>
      </c>
      <c r="Y1680">
        <v>61.232530000000004</v>
      </c>
      <c r="Z1680">
        <v>86.243000000000009</v>
      </c>
      <c r="AA1680">
        <v>11</v>
      </c>
      <c r="AI1680">
        <v>57.789999999999992</v>
      </c>
      <c r="AJ1680">
        <v>4</v>
      </c>
      <c r="AK1680">
        <v>11.856</v>
      </c>
      <c r="AL1680">
        <v>2</v>
      </c>
      <c r="AM1680">
        <v>2.2989999999999999</v>
      </c>
      <c r="AN1680">
        <v>1</v>
      </c>
      <c r="AO1680" s="30">
        <v>49.44865999999999</v>
      </c>
      <c r="AP1680" s="30">
        <v>69.645999999999987</v>
      </c>
      <c r="AQ1680" s="30">
        <v>6</v>
      </c>
      <c r="AR1680">
        <v>192.43697999999998</v>
      </c>
      <c r="AS1680" s="20">
        <v>273.33699999999999</v>
      </c>
      <c r="AT1680">
        <v>53</v>
      </c>
      <c r="AU1680">
        <v>12</v>
      </c>
      <c r="AV1680" t="s">
        <v>1510</v>
      </c>
    </row>
    <row r="1681" spans="1:48" hidden="1" x14ac:dyDescent="0.25">
      <c r="A1681" t="s">
        <v>607</v>
      </c>
      <c r="B1681" t="s">
        <v>65</v>
      </c>
      <c r="C1681" t="s">
        <v>65</v>
      </c>
      <c r="D1681" t="s">
        <v>608</v>
      </c>
      <c r="E1681" s="31" t="s">
        <v>609</v>
      </c>
      <c r="F1681">
        <v>2009</v>
      </c>
      <c r="G1681" t="s">
        <v>563</v>
      </c>
      <c r="H1681">
        <v>221</v>
      </c>
      <c r="I1681">
        <v>331370</v>
      </c>
      <c r="J1681" t="s">
        <v>50</v>
      </c>
      <c r="K1681" s="26" t="s">
        <v>458</v>
      </c>
      <c r="L1681" t="b">
        <v>1</v>
      </c>
      <c r="M1681" s="20" t="s">
        <v>1119</v>
      </c>
      <c r="N1681" s="26">
        <v>169</v>
      </c>
      <c r="O1681" t="s">
        <v>375</v>
      </c>
      <c r="P1681">
        <v>65.698611099999994</v>
      </c>
      <c r="Q1681">
        <v>-156.39972220000001</v>
      </c>
      <c r="S1681" t="s">
        <v>21</v>
      </c>
      <c r="T1681" s="40">
        <v>0.62705</v>
      </c>
      <c r="U1681" s="40">
        <v>0.19393333333333332</v>
      </c>
      <c r="V1681">
        <v>298.44570160000006</v>
      </c>
      <c r="W1681">
        <v>475.95200000000011</v>
      </c>
      <c r="X1681">
        <v>104</v>
      </c>
      <c r="Y1681">
        <v>30.310342900000002</v>
      </c>
      <c r="Z1681">
        <v>48.338000000000001</v>
      </c>
      <c r="AA1681">
        <v>12</v>
      </c>
      <c r="AI1681">
        <v>156.018</v>
      </c>
      <c r="AJ1681">
        <v>42</v>
      </c>
      <c r="AK1681">
        <v>238.70399999999998</v>
      </c>
      <c r="AL1681">
        <v>7</v>
      </c>
      <c r="AM1681">
        <v>0</v>
      </c>
      <c r="AN1681">
        <v>0</v>
      </c>
      <c r="AO1681" s="30">
        <v>247.51043009999998</v>
      </c>
      <c r="AP1681" s="30">
        <v>394.72199999999998</v>
      </c>
      <c r="AQ1681" s="30">
        <v>49</v>
      </c>
      <c r="AR1681">
        <v>576.26647460000004</v>
      </c>
      <c r="AS1681" s="20">
        <v>919.01200000000006</v>
      </c>
      <c r="AT1681">
        <v>152</v>
      </c>
      <c r="AU1681">
        <v>12</v>
      </c>
      <c r="AV1681" t="s">
        <v>1510</v>
      </c>
    </row>
    <row r="1682" spans="1:48" hidden="1" x14ac:dyDescent="0.25">
      <c r="A1682" t="s">
        <v>408</v>
      </c>
      <c r="B1682" t="s">
        <v>40</v>
      </c>
      <c r="C1682" t="s">
        <v>40</v>
      </c>
      <c r="D1682" t="s">
        <v>426</v>
      </c>
      <c r="E1682" s="31" t="s">
        <v>422</v>
      </c>
      <c r="F1682">
        <v>2009</v>
      </c>
      <c r="G1682" t="s">
        <v>380</v>
      </c>
      <c r="H1682">
        <v>219</v>
      </c>
      <c r="I1682">
        <v>331150</v>
      </c>
      <c r="J1682" t="s">
        <v>30</v>
      </c>
      <c r="K1682" s="26" t="s">
        <v>374</v>
      </c>
      <c r="L1682" t="b">
        <v>1</v>
      </c>
      <c r="M1682" s="20" t="s">
        <v>1116</v>
      </c>
      <c r="N1682" s="26">
        <v>2</v>
      </c>
      <c r="O1682" t="s">
        <v>375</v>
      </c>
      <c r="P1682">
        <v>55.208055600000002</v>
      </c>
      <c r="Q1682">
        <v>-132.8266667</v>
      </c>
      <c r="S1682" t="s">
        <v>21</v>
      </c>
      <c r="T1682" s="40">
        <v>0.20157499999999998</v>
      </c>
      <c r="U1682" s="40">
        <v>0.15390000000000001</v>
      </c>
      <c r="V1682">
        <v>150.80611892500002</v>
      </c>
      <c r="W1682">
        <v>748.13900000000012</v>
      </c>
      <c r="X1682">
        <v>125</v>
      </c>
      <c r="Y1682">
        <v>74.539209799999995</v>
      </c>
      <c r="Z1682">
        <v>369.78400000000005</v>
      </c>
      <c r="AA1682">
        <v>34</v>
      </c>
      <c r="AI1682">
        <v>131.15700000000001</v>
      </c>
      <c r="AJ1682">
        <v>7</v>
      </c>
      <c r="AK1682">
        <v>343.50300000000004</v>
      </c>
      <c r="AL1682">
        <v>11</v>
      </c>
      <c r="AM1682">
        <v>0</v>
      </c>
      <c r="AN1682">
        <v>0</v>
      </c>
      <c r="AO1682" s="30">
        <v>95.679589500000006</v>
      </c>
      <c r="AP1682" s="30">
        <v>474.66000000000008</v>
      </c>
      <c r="AQ1682" s="30">
        <v>18</v>
      </c>
      <c r="AR1682">
        <v>321.02491822500002</v>
      </c>
      <c r="AS1682" s="20">
        <v>1592.5830000000001</v>
      </c>
      <c r="AT1682">
        <v>177</v>
      </c>
      <c r="AU1682">
        <v>12</v>
      </c>
      <c r="AV1682" t="s">
        <v>1510</v>
      </c>
    </row>
    <row r="1683" spans="1:48" hidden="1" x14ac:dyDescent="0.25">
      <c r="A1683" t="s">
        <v>1039</v>
      </c>
      <c r="B1683" t="s">
        <v>169</v>
      </c>
      <c r="C1683" t="s">
        <v>169</v>
      </c>
      <c r="D1683" t="s">
        <v>1041</v>
      </c>
      <c r="E1683" s="31" t="s">
        <v>1042</v>
      </c>
      <c r="F1683">
        <v>2009</v>
      </c>
      <c r="G1683" t="s">
        <v>1040</v>
      </c>
      <c r="H1683">
        <v>9192</v>
      </c>
      <c r="I1683">
        <v>332040</v>
      </c>
      <c r="J1683" t="s">
        <v>168</v>
      </c>
      <c r="K1683" s="26" t="s">
        <v>458</v>
      </c>
      <c r="L1683" t="b">
        <v>1</v>
      </c>
      <c r="M1683" s="20" t="s">
        <v>1116</v>
      </c>
      <c r="N1683" s="26">
        <v>681</v>
      </c>
      <c r="O1683" t="s">
        <v>375</v>
      </c>
      <c r="P1683">
        <v>59.3277778</v>
      </c>
      <c r="Q1683">
        <v>-155.89472219999999</v>
      </c>
      <c r="S1683" t="s">
        <v>21</v>
      </c>
      <c r="T1683" s="40">
        <v>0.7363333333333334</v>
      </c>
      <c r="U1683" s="40">
        <v>0.16371666666666665</v>
      </c>
      <c r="V1683">
        <v>51.195047666666682</v>
      </c>
      <c r="W1683">
        <v>69.527000000000015</v>
      </c>
      <c r="X1683">
        <v>26</v>
      </c>
      <c r="Y1683">
        <v>52.111046333333341</v>
      </c>
      <c r="Z1683">
        <v>70.771000000000001</v>
      </c>
      <c r="AA1683">
        <v>11</v>
      </c>
      <c r="AI1683">
        <v>53.639000000000003</v>
      </c>
      <c r="AJ1683">
        <v>11</v>
      </c>
      <c r="AK1683">
        <v>24.003999999999998</v>
      </c>
      <c r="AL1683">
        <v>11</v>
      </c>
      <c r="AM1683">
        <v>0</v>
      </c>
      <c r="AN1683">
        <v>0</v>
      </c>
      <c r="AO1683" s="30">
        <v>57.171129000000008</v>
      </c>
      <c r="AP1683" s="30">
        <v>77.643000000000001</v>
      </c>
      <c r="AQ1683" s="30">
        <v>22</v>
      </c>
      <c r="AR1683">
        <v>160.47722300000004</v>
      </c>
      <c r="AS1683" s="20">
        <v>217.941</v>
      </c>
      <c r="AT1683">
        <v>49</v>
      </c>
      <c r="AU1683">
        <v>12</v>
      </c>
      <c r="AV1683" t="s">
        <v>1510</v>
      </c>
    </row>
    <row r="1684" spans="1:48" hidden="1" x14ac:dyDescent="0.25">
      <c r="A1684" t="s">
        <v>790</v>
      </c>
      <c r="B1684" t="s">
        <v>1169</v>
      </c>
      <c r="C1684" t="s">
        <v>792</v>
      </c>
      <c r="D1684" t="s">
        <v>793</v>
      </c>
      <c r="E1684" s="31" t="s">
        <v>794</v>
      </c>
      <c r="F1684">
        <v>2009</v>
      </c>
      <c r="G1684" t="s">
        <v>791</v>
      </c>
      <c r="H1684">
        <v>9188</v>
      </c>
      <c r="I1684">
        <v>332050</v>
      </c>
      <c r="J1684" t="s">
        <v>170</v>
      </c>
      <c r="K1684" s="26" t="s">
        <v>458</v>
      </c>
      <c r="L1684" t="b">
        <v>1</v>
      </c>
      <c r="M1684" s="20" t="s">
        <v>1119</v>
      </c>
      <c r="N1684" s="26">
        <v>280</v>
      </c>
      <c r="O1684" t="s">
        <v>375</v>
      </c>
      <c r="P1684">
        <v>59.7567965</v>
      </c>
      <c r="Q1684">
        <v>-154.91108370000001</v>
      </c>
      <c r="S1684" t="s">
        <v>21</v>
      </c>
      <c r="T1684" s="40">
        <v>0.5835083333333333</v>
      </c>
      <c r="U1684" s="40">
        <v>0.27776666666666666</v>
      </c>
      <c r="V1684">
        <v>579.85207011666671</v>
      </c>
      <c r="W1684">
        <v>993.73400000000015</v>
      </c>
      <c r="X1684">
        <v>219</v>
      </c>
      <c r="Y1684">
        <v>550.72566814999993</v>
      </c>
      <c r="Z1684">
        <v>943.81799999999987</v>
      </c>
      <c r="AA1684">
        <v>101</v>
      </c>
      <c r="AI1684">
        <v>173.84300000000002</v>
      </c>
      <c r="AJ1684">
        <v>15</v>
      </c>
      <c r="AK1684">
        <v>282.97399999999999</v>
      </c>
      <c r="AL1684">
        <v>11</v>
      </c>
      <c r="AM1684">
        <v>0</v>
      </c>
      <c r="AN1684">
        <v>0</v>
      </c>
      <c r="AO1684" s="30">
        <v>266.55652630833333</v>
      </c>
      <c r="AP1684" s="30">
        <v>456.81700000000001</v>
      </c>
      <c r="AQ1684" s="30">
        <v>26</v>
      </c>
      <c r="AR1684">
        <v>1397.1342645750001</v>
      </c>
      <c r="AS1684" s="20">
        <v>2394.3689999999997</v>
      </c>
      <c r="AT1684">
        <v>345</v>
      </c>
      <c r="AU1684">
        <v>12</v>
      </c>
      <c r="AV1684" t="s">
        <v>1510</v>
      </c>
    </row>
    <row r="1685" spans="1:48" hidden="1" x14ac:dyDescent="0.25">
      <c r="A1685" t="s">
        <v>751</v>
      </c>
      <c r="B1685" t="s">
        <v>175</v>
      </c>
      <c r="C1685" t="s">
        <v>175</v>
      </c>
      <c r="D1685" t="s">
        <v>752</v>
      </c>
      <c r="E1685" s="31" t="s">
        <v>753</v>
      </c>
      <c r="F1685">
        <v>2009</v>
      </c>
      <c r="G1685" t="s">
        <v>743</v>
      </c>
      <c r="H1685">
        <v>18963</v>
      </c>
      <c r="I1685">
        <v>332680</v>
      </c>
      <c r="J1685" t="s">
        <v>171</v>
      </c>
      <c r="K1685" s="26" t="s">
        <v>458</v>
      </c>
      <c r="L1685" t="b">
        <v>1</v>
      </c>
      <c r="M1685" s="20" t="s">
        <v>1119</v>
      </c>
      <c r="N1685" s="26">
        <v>240</v>
      </c>
      <c r="O1685" t="s">
        <v>375</v>
      </c>
      <c r="P1685">
        <v>56.975833299999998</v>
      </c>
      <c r="Q1685">
        <v>-133.9472222</v>
      </c>
      <c r="S1685" t="s">
        <v>21</v>
      </c>
      <c r="T1685" s="40">
        <v>0.46782499999999994</v>
      </c>
      <c r="U1685" s="40">
        <v>0.19725000000000004</v>
      </c>
      <c r="V1685">
        <v>489.89324089999997</v>
      </c>
      <c r="W1685">
        <v>1047.172</v>
      </c>
      <c r="X1685">
        <v>246</v>
      </c>
      <c r="Y1685">
        <v>480.56387474999997</v>
      </c>
      <c r="Z1685">
        <v>1027.23</v>
      </c>
      <c r="AA1685">
        <v>54</v>
      </c>
      <c r="AI1685">
        <v>130.12199999999999</v>
      </c>
      <c r="AJ1685">
        <v>16</v>
      </c>
      <c r="AK1685">
        <v>41.917000000000002</v>
      </c>
      <c r="AL1685">
        <v>7</v>
      </c>
      <c r="AM1685">
        <v>0</v>
      </c>
      <c r="AN1685">
        <v>0</v>
      </c>
      <c r="AO1685" s="30">
        <v>80.484145174999981</v>
      </c>
      <c r="AP1685" s="30">
        <v>172.03899999999999</v>
      </c>
      <c r="AQ1685" s="30">
        <v>23</v>
      </c>
      <c r="AR1685">
        <v>1050.941260825</v>
      </c>
      <c r="AS1685" s="20">
        <v>2246.4409999999998</v>
      </c>
      <c r="AT1685">
        <v>314</v>
      </c>
      <c r="AU1685">
        <v>12</v>
      </c>
      <c r="AV1685" t="s">
        <v>1510</v>
      </c>
    </row>
    <row r="1686" spans="1:48" hidden="1" x14ac:dyDescent="0.25">
      <c r="A1686" t="s">
        <v>765</v>
      </c>
      <c r="B1686" t="s">
        <v>238</v>
      </c>
      <c r="C1686" t="s">
        <v>238</v>
      </c>
      <c r="D1686" t="s">
        <v>766</v>
      </c>
      <c r="E1686" s="31" t="s">
        <v>767</v>
      </c>
      <c r="F1686">
        <v>2009</v>
      </c>
      <c r="G1686" t="s">
        <v>759</v>
      </c>
      <c r="H1686">
        <v>26616</v>
      </c>
      <c r="I1686">
        <v>332370</v>
      </c>
      <c r="J1686" t="s">
        <v>235</v>
      </c>
      <c r="K1686" s="26" t="s">
        <v>458</v>
      </c>
      <c r="L1686" t="b">
        <v>1</v>
      </c>
      <c r="M1686" s="20" t="s">
        <v>1118</v>
      </c>
      <c r="N1686" s="26">
        <v>254</v>
      </c>
      <c r="O1686" t="s">
        <v>375</v>
      </c>
      <c r="P1686">
        <v>70.131944399999995</v>
      </c>
      <c r="Q1686">
        <v>-143.6238889</v>
      </c>
      <c r="S1686" t="s">
        <v>21</v>
      </c>
      <c r="T1686" s="40">
        <v>0.17429166666666665</v>
      </c>
      <c r="U1686" s="40">
        <v>0.15904166666666666</v>
      </c>
      <c r="V1686">
        <v>94.06503820833332</v>
      </c>
      <c r="W1686">
        <v>539.69899999999996</v>
      </c>
      <c r="X1686">
        <v>83</v>
      </c>
      <c r="Y1686">
        <v>675.07676654166664</v>
      </c>
      <c r="Z1686">
        <v>3873.259</v>
      </c>
      <c r="AA1686">
        <v>50</v>
      </c>
      <c r="AI1686">
        <v>139.18799999999999</v>
      </c>
      <c r="AJ1686">
        <v>4</v>
      </c>
      <c r="AK1686">
        <v>725.34199999999998</v>
      </c>
      <c r="AL1686">
        <v>7</v>
      </c>
      <c r="AM1686">
        <v>350.06999999999994</v>
      </c>
      <c r="AN1686">
        <v>27</v>
      </c>
      <c r="AO1686" s="30">
        <v>150.6803745833333</v>
      </c>
      <c r="AP1686" s="30">
        <v>864.53</v>
      </c>
      <c r="AQ1686" s="30">
        <v>11</v>
      </c>
      <c r="AR1686">
        <v>919.82217933333334</v>
      </c>
      <c r="AS1686" s="20">
        <v>5627.5580000000009</v>
      </c>
      <c r="AT1686">
        <v>143</v>
      </c>
      <c r="AU1686">
        <v>12</v>
      </c>
      <c r="AV1686" t="s">
        <v>1510</v>
      </c>
    </row>
    <row r="1687" spans="1:48" hidden="1" x14ac:dyDescent="0.25">
      <c r="A1687" t="s">
        <v>722</v>
      </c>
      <c r="B1687" t="s">
        <v>66</v>
      </c>
      <c r="C1687" t="s">
        <v>66</v>
      </c>
      <c r="D1687" t="s">
        <v>720</v>
      </c>
      <c r="E1687" s="31" t="s">
        <v>721</v>
      </c>
      <c r="F1687">
        <v>2009</v>
      </c>
      <c r="G1687" t="s">
        <v>563</v>
      </c>
      <c r="H1687">
        <v>221</v>
      </c>
      <c r="I1687">
        <v>331720</v>
      </c>
      <c r="J1687" t="s">
        <v>50</v>
      </c>
      <c r="K1687" s="26" t="s">
        <v>458</v>
      </c>
      <c r="L1687" t="b">
        <v>1</v>
      </c>
      <c r="M1687" s="20" t="s">
        <v>1119</v>
      </c>
      <c r="N1687" s="26">
        <v>169</v>
      </c>
      <c r="O1687" t="s">
        <v>375</v>
      </c>
      <c r="P1687">
        <v>61.537222200000002</v>
      </c>
      <c r="Q1687">
        <v>-160.3052778</v>
      </c>
      <c r="S1687" t="s">
        <v>21</v>
      </c>
      <c r="T1687" s="40">
        <v>0.58600000000000008</v>
      </c>
      <c r="U1687" s="40">
        <v>0.18898333333333331</v>
      </c>
      <c r="V1687">
        <v>188.16342800000004</v>
      </c>
      <c r="W1687">
        <v>321.09800000000001</v>
      </c>
      <c r="X1687">
        <v>70</v>
      </c>
      <c r="Y1687">
        <v>58.963320000000003</v>
      </c>
      <c r="Z1687">
        <v>100.61999999999999</v>
      </c>
      <c r="AA1687">
        <v>10</v>
      </c>
      <c r="AI1687">
        <v>96.390000000000015</v>
      </c>
      <c r="AJ1687">
        <v>17</v>
      </c>
      <c r="AK1687">
        <v>113.119</v>
      </c>
      <c r="AL1687">
        <v>7</v>
      </c>
      <c r="AM1687">
        <v>0</v>
      </c>
      <c r="AN1687">
        <v>0</v>
      </c>
      <c r="AO1687" s="30">
        <v>122.77227400000002</v>
      </c>
      <c r="AP1687" s="30">
        <v>209.50900000000001</v>
      </c>
      <c r="AQ1687" s="30">
        <v>24</v>
      </c>
      <c r="AR1687">
        <v>369.89902200000006</v>
      </c>
      <c r="AS1687" s="20">
        <v>631.22700000000009</v>
      </c>
      <c r="AT1687">
        <v>98</v>
      </c>
      <c r="AU1687">
        <v>12</v>
      </c>
      <c r="AV1687" t="s">
        <v>1510</v>
      </c>
    </row>
    <row r="1688" spans="1:48" hidden="1" x14ac:dyDescent="0.25">
      <c r="A1688" t="s">
        <v>610</v>
      </c>
      <c r="B1688" t="s">
        <v>67</v>
      </c>
      <c r="C1688" t="s">
        <v>67</v>
      </c>
      <c r="D1688" t="s">
        <v>611</v>
      </c>
      <c r="E1688" s="31" t="s">
        <v>612</v>
      </c>
      <c r="F1688">
        <v>2009</v>
      </c>
      <c r="G1688" t="s">
        <v>563</v>
      </c>
      <c r="H1688">
        <v>221</v>
      </c>
      <c r="I1688">
        <v>331380</v>
      </c>
      <c r="J1688" t="s">
        <v>50</v>
      </c>
      <c r="K1688" s="26" t="s">
        <v>458</v>
      </c>
      <c r="L1688" t="b">
        <v>1</v>
      </c>
      <c r="M1688" s="20" t="s">
        <v>1119</v>
      </c>
      <c r="N1688" s="26">
        <v>169</v>
      </c>
      <c r="O1688" t="s">
        <v>375</v>
      </c>
      <c r="P1688">
        <v>64.327222199999994</v>
      </c>
      <c r="Q1688">
        <v>-158.72194440000001</v>
      </c>
      <c r="S1688" t="s">
        <v>21</v>
      </c>
      <c r="T1688" s="40">
        <v>0.62517500000000004</v>
      </c>
      <c r="U1688" s="40">
        <v>0.188975</v>
      </c>
      <c r="V1688">
        <v>194.27813265</v>
      </c>
      <c r="W1688">
        <v>310.75799999999998</v>
      </c>
      <c r="X1688">
        <v>77</v>
      </c>
      <c r="Y1688">
        <v>42.347478975000001</v>
      </c>
      <c r="Z1688">
        <v>67.736999999999995</v>
      </c>
      <c r="AA1688">
        <v>16</v>
      </c>
      <c r="AI1688">
        <v>53.143999999999991</v>
      </c>
      <c r="AJ1688">
        <v>10</v>
      </c>
      <c r="AK1688">
        <v>249.70699999999999</v>
      </c>
      <c r="AL1688">
        <v>8</v>
      </c>
      <c r="AM1688">
        <v>0</v>
      </c>
      <c r="AN1688">
        <v>0</v>
      </c>
      <c r="AO1688" s="30">
        <v>189.33487392500001</v>
      </c>
      <c r="AP1688" s="30">
        <v>302.851</v>
      </c>
      <c r="AQ1688" s="30">
        <v>18</v>
      </c>
      <c r="AR1688">
        <v>425.96048555000004</v>
      </c>
      <c r="AS1688" s="20">
        <v>681.346</v>
      </c>
      <c r="AT1688">
        <v>108</v>
      </c>
      <c r="AU1688">
        <v>12</v>
      </c>
      <c r="AV1688" t="s">
        <v>1510</v>
      </c>
    </row>
    <row r="1689" spans="1:48" hidden="1" x14ac:dyDescent="0.25">
      <c r="A1689" t="s">
        <v>1047</v>
      </c>
      <c r="B1689" t="s">
        <v>105</v>
      </c>
      <c r="C1689" t="s">
        <v>105</v>
      </c>
      <c r="D1689" t="s">
        <v>1049</v>
      </c>
      <c r="E1689" s="31" t="s">
        <v>1050</v>
      </c>
      <c r="F1689">
        <v>2009</v>
      </c>
      <c r="G1689" t="s">
        <v>1048</v>
      </c>
      <c r="H1689" t="s">
        <v>582</v>
      </c>
      <c r="I1689">
        <v>331740</v>
      </c>
      <c r="J1689" t="s">
        <v>104</v>
      </c>
      <c r="K1689" s="26" t="s">
        <v>458</v>
      </c>
      <c r="L1689" t="b">
        <v>1</v>
      </c>
      <c r="M1689" s="20" t="s">
        <v>1116</v>
      </c>
      <c r="N1689" s="26">
        <v>683</v>
      </c>
      <c r="O1689" t="s">
        <v>375</v>
      </c>
      <c r="P1689">
        <v>57.5719444</v>
      </c>
      <c r="Q1689">
        <v>-154.4555556</v>
      </c>
      <c r="S1689" t="s">
        <v>21</v>
      </c>
      <c r="T1689" s="40">
        <v>0.59999999999999987</v>
      </c>
      <c r="U1689" s="40">
        <v>0.13475000000000001</v>
      </c>
      <c r="V1689">
        <v>43.952399999999983</v>
      </c>
      <c r="W1689">
        <v>73.253999999999991</v>
      </c>
      <c r="X1689">
        <v>13</v>
      </c>
      <c r="Y1689">
        <v>70.983599999999996</v>
      </c>
      <c r="Z1689">
        <v>118.30600000000001</v>
      </c>
      <c r="AA1689">
        <v>11</v>
      </c>
      <c r="AI1689">
        <v>22.264000000000003</v>
      </c>
      <c r="AJ1689">
        <v>2</v>
      </c>
      <c r="AK1689">
        <v>2.1659999999999999</v>
      </c>
      <c r="AL1689">
        <v>1</v>
      </c>
      <c r="AM1689">
        <v>6.4820000000000011</v>
      </c>
      <c r="AN1689">
        <v>3</v>
      </c>
      <c r="AO1689" s="30">
        <v>14.657999999999999</v>
      </c>
      <c r="AP1689" s="30">
        <v>24.430000000000003</v>
      </c>
      <c r="AQ1689" s="30">
        <v>3</v>
      </c>
      <c r="AR1689">
        <v>129.59399999999999</v>
      </c>
      <c r="AS1689" s="20">
        <v>222.47199999999998</v>
      </c>
      <c r="AT1689">
        <v>30</v>
      </c>
      <c r="AU1689">
        <v>6</v>
      </c>
      <c r="AV1689" t="s">
        <v>1510</v>
      </c>
    </row>
    <row r="1690" spans="1:48" hidden="1" x14ac:dyDescent="0.25">
      <c r="A1690" t="s">
        <v>616</v>
      </c>
      <c r="B1690" t="s">
        <v>68</v>
      </c>
      <c r="C1690" t="s">
        <v>68</v>
      </c>
      <c r="D1690" t="s">
        <v>614</v>
      </c>
      <c r="E1690" s="31" t="s">
        <v>615</v>
      </c>
      <c r="F1690">
        <v>2009</v>
      </c>
      <c r="G1690" t="s">
        <v>563</v>
      </c>
      <c r="H1690">
        <v>221</v>
      </c>
      <c r="I1690">
        <v>331390</v>
      </c>
      <c r="J1690" t="s">
        <v>50</v>
      </c>
      <c r="K1690" s="26" t="s">
        <v>458</v>
      </c>
      <c r="L1690" t="b">
        <v>1</v>
      </c>
      <c r="M1690" s="20" t="s">
        <v>1119</v>
      </c>
      <c r="N1690" s="26">
        <v>169</v>
      </c>
      <c r="O1690" t="s">
        <v>375</v>
      </c>
      <c r="P1690">
        <v>60.895555600000002</v>
      </c>
      <c r="Q1690">
        <v>-162.5180556</v>
      </c>
      <c r="S1690" t="s">
        <v>21</v>
      </c>
      <c r="T1690" s="40">
        <v>0.53912500000000008</v>
      </c>
      <c r="U1690" s="40">
        <v>0.178925</v>
      </c>
      <c r="V1690">
        <v>341.55940900000007</v>
      </c>
      <c r="W1690">
        <v>633.5440000000001</v>
      </c>
      <c r="X1690">
        <v>120</v>
      </c>
      <c r="Y1690">
        <v>102.59063537500003</v>
      </c>
      <c r="Z1690">
        <v>190.29100000000003</v>
      </c>
      <c r="AA1690">
        <v>16</v>
      </c>
      <c r="AI1690">
        <v>105.661</v>
      </c>
      <c r="AJ1690">
        <v>11</v>
      </c>
      <c r="AK1690">
        <v>436.48499999999996</v>
      </c>
      <c r="AL1690">
        <v>10</v>
      </c>
      <c r="AM1690">
        <v>0</v>
      </c>
      <c r="AN1690">
        <v>0</v>
      </c>
      <c r="AO1690" s="30">
        <v>292.28446225000005</v>
      </c>
      <c r="AP1690" s="30">
        <v>542.14599999999996</v>
      </c>
      <c r="AQ1690" s="30">
        <v>21</v>
      </c>
      <c r="AR1690">
        <v>736.43450662500015</v>
      </c>
      <c r="AS1690" s="20">
        <v>1365.981</v>
      </c>
      <c r="AT1690">
        <v>154</v>
      </c>
      <c r="AU1690">
        <v>4</v>
      </c>
      <c r="AV1690" t="s">
        <v>1510</v>
      </c>
    </row>
    <row r="1691" spans="1:48" hidden="1" x14ac:dyDescent="0.25">
      <c r="A1691" t="s">
        <v>618</v>
      </c>
      <c r="B1691" t="s">
        <v>69</v>
      </c>
      <c r="C1691" t="s">
        <v>69</v>
      </c>
      <c r="D1691" t="s">
        <v>619</v>
      </c>
      <c r="E1691" s="31" t="s">
        <v>620</v>
      </c>
      <c r="F1691">
        <v>2009</v>
      </c>
      <c r="G1691" t="s">
        <v>563</v>
      </c>
      <c r="H1691">
        <v>221</v>
      </c>
      <c r="I1691">
        <v>331400</v>
      </c>
      <c r="J1691" t="s">
        <v>50</v>
      </c>
      <c r="K1691" s="26" t="s">
        <v>458</v>
      </c>
      <c r="L1691" t="b">
        <v>1</v>
      </c>
      <c r="M1691" s="20" t="s">
        <v>1119</v>
      </c>
      <c r="N1691" s="26">
        <v>169</v>
      </c>
      <c r="O1691" t="s">
        <v>375</v>
      </c>
      <c r="P1691">
        <v>66.974999999999994</v>
      </c>
      <c r="Q1691">
        <v>-160.42277780000001</v>
      </c>
      <c r="S1691" t="s">
        <v>21</v>
      </c>
      <c r="T1691" s="40">
        <v>0.68240000000000001</v>
      </c>
      <c r="U1691" s="40">
        <v>0.1919666666666667</v>
      </c>
      <c r="V1691">
        <v>437.59309439999993</v>
      </c>
      <c r="W1691">
        <v>641.25599999999986</v>
      </c>
      <c r="X1691">
        <v>129</v>
      </c>
      <c r="Y1691">
        <v>141.24315199999998</v>
      </c>
      <c r="Z1691">
        <v>206.97999999999996</v>
      </c>
      <c r="AA1691">
        <v>15</v>
      </c>
      <c r="AI1691">
        <v>228.852</v>
      </c>
      <c r="AJ1691">
        <v>16</v>
      </c>
      <c r="AK1691">
        <v>461.9369999999999</v>
      </c>
      <c r="AL1691">
        <v>7</v>
      </c>
      <c r="AM1691">
        <v>0</v>
      </c>
      <c r="AN1691">
        <v>0</v>
      </c>
      <c r="AO1691" s="30">
        <v>471.39441359999989</v>
      </c>
      <c r="AP1691" s="30">
        <v>690.78899999999987</v>
      </c>
      <c r="AQ1691" s="30">
        <v>23</v>
      </c>
      <c r="AR1691">
        <v>1050.2306599999997</v>
      </c>
      <c r="AS1691" s="20">
        <v>1539.0250000000001</v>
      </c>
      <c r="AT1691">
        <v>163</v>
      </c>
      <c r="AU1691">
        <v>3</v>
      </c>
      <c r="AV1691" t="s">
        <v>1510</v>
      </c>
    </row>
    <row r="1692" spans="1:48" hidden="1" x14ac:dyDescent="0.25">
      <c r="A1692" t="s">
        <v>801</v>
      </c>
      <c r="B1692" t="s">
        <v>182</v>
      </c>
      <c r="C1692" t="s">
        <v>182</v>
      </c>
      <c r="D1692" t="s">
        <v>803</v>
      </c>
      <c r="E1692" s="31" t="s">
        <v>804</v>
      </c>
      <c r="F1692">
        <v>2009</v>
      </c>
      <c r="G1692" t="s">
        <v>802</v>
      </c>
      <c r="H1692">
        <v>9897</v>
      </c>
      <c r="I1692">
        <v>332070</v>
      </c>
      <c r="J1692" t="s">
        <v>181</v>
      </c>
      <c r="K1692" s="26" t="s">
        <v>458</v>
      </c>
      <c r="L1692" t="b">
        <v>1</v>
      </c>
      <c r="M1692" s="20" t="s">
        <v>1118</v>
      </c>
      <c r="N1692" s="26">
        <v>289</v>
      </c>
      <c r="O1692" t="s">
        <v>375</v>
      </c>
      <c r="P1692">
        <v>55.061666700000004</v>
      </c>
      <c r="Q1692">
        <v>-162.31027779999999</v>
      </c>
      <c r="S1692" t="s">
        <v>21</v>
      </c>
      <c r="T1692" s="40">
        <v>0.24499999999999997</v>
      </c>
      <c r="U1692" s="40">
        <v>0.1497583333333333</v>
      </c>
      <c r="V1692">
        <v>219.76867499999994</v>
      </c>
      <c r="W1692">
        <v>897.01499999999987</v>
      </c>
      <c r="X1692">
        <v>184</v>
      </c>
      <c r="Y1692">
        <v>309.62193499999995</v>
      </c>
      <c r="Z1692">
        <v>1263.7629999999999</v>
      </c>
      <c r="AA1692">
        <v>179</v>
      </c>
      <c r="AI1692">
        <v>1010.9</v>
      </c>
      <c r="AJ1692">
        <v>33</v>
      </c>
      <c r="AK1692">
        <v>28.533999999999999</v>
      </c>
      <c r="AL1692">
        <v>1</v>
      </c>
      <c r="AM1692">
        <v>256.70800000000003</v>
      </c>
      <c r="AN1692">
        <v>31</v>
      </c>
      <c r="AO1692" s="30">
        <v>254.66132999999996</v>
      </c>
      <c r="AP1692" s="30">
        <v>1039.434</v>
      </c>
      <c r="AQ1692" s="30">
        <v>34</v>
      </c>
      <c r="AR1692">
        <v>784.05193999999983</v>
      </c>
      <c r="AS1692" s="20">
        <v>3456.9199999999996</v>
      </c>
      <c r="AT1692">
        <v>411</v>
      </c>
      <c r="AU1692">
        <v>12</v>
      </c>
      <c r="AV1692" t="s">
        <v>1510</v>
      </c>
    </row>
    <row r="1693" spans="1:48" hidden="1" x14ac:dyDescent="0.25">
      <c r="A1693" t="s">
        <v>983</v>
      </c>
      <c r="B1693" t="s">
        <v>184</v>
      </c>
      <c r="C1693" t="s">
        <v>184</v>
      </c>
      <c r="D1693" t="s">
        <v>985</v>
      </c>
      <c r="E1693" s="31" t="s">
        <v>986</v>
      </c>
      <c r="F1693">
        <v>2009</v>
      </c>
      <c r="G1693" t="s">
        <v>984</v>
      </c>
      <c r="H1693" t="s">
        <v>582</v>
      </c>
      <c r="I1693">
        <v>332080</v>
      </c>
      <c r="J1693" t="s">
        <v>183</v>
      </c>
      <c r="K1693" s="26" t="s">
        <v>458</v>
      </c>
      <c r="L1693" t="b">
        <v>1</v>
      </c>
      <c r="M1693" s="20" t="s">
        <v>1116</v>
      </c>
      <c r="N1693" s="26">
        <v>446</v>
      </c>
      <c r="O1693" t="s">
        <v>375</v>
      </c>
      <c r="P1693">
        <v>59.938888900000002</v>
      </c>
      <c r="Q1693">
        <v>-164.04138889999999</v>
      </c>
      <c r="S1693" t="s">
        <v>21</v>
      </c>
      <c r="T1693" s="40">
        <v>0.63782500000000009</v>
      </c>
      <c r="U1693" s="40">
        <v>0.2536916666666667</v>
      </c>
      <c r="V1693">
        <v>509.83839767500012</v>
      </c>
      <c r="W1693">
        <v>799.33900000000006</v>
      </c>
      <c r="X1693">
        <v>168</v>
      </c>
      <c r="Y1693">
        <v>212.85814812500001</v>
      </c>
      <c r="Z1693">
        <v>333.72499999999997</v>
      </c>
      <c r="AA1693">
        <v>21</v>
      </c>
      <c r="AI1693">
        <v>207.49800000000002</v>
      </c>
      <c r="AJ1693">
        <v>6</v>
      </c>
      <c r="AK1693">
        <v>54.077000000000012</v>
      </c>
      <c r="AL1693">
        <v>9</v>
      </c>
      <c r="AM1693">
        <v>50.369</v>
      </c>
      <c r="AN1693">
        <v>48</v>
      </c>
      <c r="AO1693" s="30">
        <v>166.83907437500005</v>
      </c>
      <c r="AP1693" s="30">
        <v>261.57500000000005</v>
      </c>
      <c r="AQ1693" s="30">
        <v>15</v>
      </c>
      <c r="AR1693">
        <v>889.53562017500019</v>
      </c>
      <c r="AS1693" s="20">
        <v>1445.0079999999998</v>
      </c>
      <c r="AT1693">
        <v>250</v>
      </c>
      <c r="AU1693">
        <v>12</v>
      </c>
      <c r="AV1693" t="s">
        <v>1510</v>
      </c>
    </row>
    <row r="1694" spans="1:48" hidden="1" x14ac:dyDescent="0.25">
      <c r="A1694" t="s">
        <v>621</v>
      </c>
      <c r="B1694" t="s">
        <v>70</v>
      </c>
      <c r="C1694" t="s">
        <v>70</v>
      </c>
      <c r="D1694" t="s">
        <v>622</v>
      </c>
      <c r="E1694" s="31" t="s">
        <v>623</v>
      </c>
      <c r="F1694">
        <v>2009</v>
      </c>
      <c r="G1694" t="s">
        <v>563</v>
      </c>
      <c r="H1694">
        <v>221</v>
      </c>
      <c r="I1694">
        <v>331410</v>
      </c>
      <c r="J1694" t="s">
        <v>50</v>
      </c>
      <c r="K1694" s="26" t="s">
        <v>458</v>
      </c>
      <c r="L1694" t="b">
        <v>1</v>
      </c>
      <c r="M1694" s="20" t="s">
        <v>1119</v>
      </c>
      <c r="N1694" s="26">
        <v>169</v>
      </c>
      <c r="O1694" t="s">
        <v>375</v>
      </c>
      <c r="P1694">
        <v>67.726944399999994</v>
      </c>
      <c r="Q1694">
        <v>-164.53333330000001</v>
      </c>
      <c r="S1694" t="s">
        <v>21</v>
      </c>
      <c r="T1694" s="40">
        <v>0.69669999999999999</v>
      </c>
      <c r="U1694" s="40">
        <v>0.19998333333333332</v>
      </c>
      <c r="V1694">
        <v>350.50210629999998</v>
      </c>
      <c r="W1694">
        <v>503.089</v>
      </c>
      <c r="X1694">
        <v>87</v>
      </c>
      <c r="Y1694">
        <v>133.6751323</v>
      </c>
      <c r="Z1694">
        <v>191.869</v>
      </c>
      <c r="AA1694">
        <v>9</v>
      </c>
      <c r="AI1694">
        <v>109.73200000000001</v>
      </c>
      <c r="AJ1694">
        <v>20</v>
      </c>
      <c r="AK1694">
        <v>398.26699999999994</v>
      </c>
      <c r="AL1694">
        <v>7</v>
      </c>
      <c r="AM1694">
        <v>0</v>
      </c>
      <c r="AN1694">
        <v>0</v>
      </c>
      <c r="AO1694" s="30">
        <v>353.92290329999997</v>
      </c>
      <c r="AP1694" s="30">
        <v>507.99899999999997</v>
      </c>
      <c r="AQ1694" s="30">
        <v>27</v>
      </c>
      <c r="AR1694">
        <v>838.10014189999993</v>
      </c>
      <c r="AS1694" s="20">
        <v>1202.9569999999999</v>
      </c>
      <c r="AT1694">
        <v>120</v>
      </c>
      <c r="AU1694">
        <v>12</v>
      </c>
      <c r="AV1694" t="s">
        <v>1510</v>
      </c>
    </row>
    <row r="1695" spans="1:48" hidden="1" x14ac:dyDescent="0.25">
      <c r="A1695" t="s">
        <v>429</v>
      </c>
      <c r="B1695" t="s">
        <v>41</v>
      </c>
      <c r="C1695" t="s">
        <v>41</v>
      </c>
      <c r="D1695" t="s">
        <v>426</v>
      </c>
      <c r="E1695" s="31" t="s">
        <v>422</v>
      </c>
      <c r="F1695">
        <v>2009</v>
      </c>
      <c r="G1695" t="s">
        <v>380</v>
      </c>
      <c r="H1695">
        <v>219</v>
      </c>
      <c r="I1695">
        <v>331155</v>
      </c>
      <c r="J1695" t="s">
        <v>30</v>
      </c>
      <c r="K1695" s="26" t="s">
        <v>374</v>
      </c>
      <c r="L1695" t="b">
        <v>1</v>
      </c>
      <c r="M1695" s="20" t="s">
        <v>1116</v>
      </c>
      <c r="N1695" s="26">
        <v>2</v>
      </c>
      <c r="O1695" t="s">
        <v>375</v>
      </c>
      <c r="P1695">
        <v>55.552222200000003</v>
      </c>
      <c r="Q1695">
        <v>-133.09583330000001</v>
      </c>
      <c r="S1695" t="s">
        <v>21</v>
      </c>
      <c r="T1695" s="40">
        <v>0.20157499999999998</v>
      </c>
      <c r="U1695" s="40">
        <v>0.15390000000000001</v>
      </c>
      <c r="V1695">
        <v>421.13311047499997</v>
      </c>
      <c r="W1695">
        <v>2089.2130000000002</v>
      </c>
      <c r="X1695">
        <v>348</v>
      </c>
      <c r="Y1695">
        <v>1052.2575819249998</v>
      </c>
      <c r="Z1695">
        <v>5220.1790000000001</v>
      </c>
      <c r="AA1695">
        <v>112</v>
      </c>
      <c r="AI1695">
        <v>324.50600000000003</v>
      </c>
      <c r="AJ1695">
        <v>21</v>
      </c>
      <c r="AK1695">
        <v>542.26400000000001</v>
      </c>
      <c r="AL1695">
        <v>14</v>
      </c>
      <c r="AM1695">
        <v>0</v>
      </c>
      <c r="AN1695">
        <v>0</v>
      </c>
      <c r="AO1695" s="30">
        <v>174.71916274999998</v>
      </c>
      <c r="AP1695" s="30">
        <v>866.77</v>
      </c>
      <c r="AQ1695" s="30">
        <v>35</v>
      </c>
      <c r="AR1695">
        <v>1648.1098551499997</v>
      </c>
      <c r="AS1695" s="20">
        <v>8176.1620000000012</v>
      </c>
      <c r="AT1695">
        <v>495</v>
      </c>
      <c r="AU1695">
        <v>12</v>
      </c>
      <c r="AV1695" t="s">
        <v>1510</v>
      </c>
    </row>
    <row r="1696" spans="1:48" hidden="1" x14ac:dyDescent="0.25">
      <c r="A1696" t="s">
        <v>747</v>
      </c>
      <c r="B1696" t="s">
        <v>176</v>
      </c>
      <c r="C1696" t="s">
        <v>176</v>
      </c>
      <c r="D1696" t="s">
        <v>399</v>
      </c>
      <c r="E1696" s="31" t="s">
        <v>400</v>
      </c>
      <c r="F1696">
        <v>2009</v>
      </c>
      <c r="G1696" t="s">
        <v>743</v>
      </c>
      <c r="H1696">
        <v>18963</v>
      </c>
      <c r="I1696">
        <v>332700</v>
      </c>
      <c r="J1696" t="s">
        <v>171</v>
      </c>
      <c r="K1696" s="26" t="s">
        <v>458</v>
      </c>
      <c r="L1696" t="b">
        <v>1</v>
      </c>
      <c r="M1696" s="20" t="s">
        <v>1119</v>
      </c>
      <c r="N1696" s="26">
        <v>240</v>
      </c>
      <c r="O1696" t="s">
        <v>375</v>
      </c>
      <c r="P1696">
        <v>59.403888899999998</v>
      </c>
      <c r="Q1696">
        <v>-135.88444440000001</v>
      </c>
      <c r="S1696" t="s">
        <v>21</v>
      </c>
      <c r="T1696" s="40">
        <v>0.46782499999999994</v>
      </c>
      <c r="U1696" s="40">
        <v>0.19725000000000004</v>
      </c>
      <c r="V1696">
        <v>102.634723275</v>
      </c>
      <c r="W1696">
        <v>219.38700000000003</v>
      </c>
      <c r="X1696">
        <v>49</v>
      </c>
      <c r="Y1696">
        <v>55.401239974999996</v>
      </c>
      <c r="Z1696">
        <v>118.423</v>
      </c>
      <c r="AA1696">
        <v>8</v>
      </c>
      <c r="AI1696">
        <v>36.400999999999996</v>
      </c>
      <c r="AJ1696">
        <v>7</v>
      </c>
      <c r="AK1696">
        <v>0</v>
      </c>
      <c r="AL1696">
        <v>0</v>
      </c>
      <c r="AM1696">
        <v>0</v>
      </c>
      <c r="AN1696">
        <v>0</v>
      </c>
      <c r="AO1696" s="30">
        <v>17.029297824999997</v>
      </c>
      <c r="AP1696" s="30">
        <v>36.400999999999996</v>
      </c>
      <c r="AQ1696" s="30">
        <v>7</v>
      </c>
      <c r="AR1696">
        <v>175.065261075</v>
      </c>
      <c r="AS1696" s="20">
        <v>374.21100000000001</v>
      </c>
      <c r="AT1696">
        <v>64</v>
      </c>
      <c r="AU1696">
        <v>12</v>
      </c>
      <c r="AV1696" t="s">
        <v>1510</v>
      </c>
    </row>
    <row r="1697" spans="1:48" hidden="1" x14ac:dyDescent="0.25">
      <c r="A1697" t="s">
        <v>704</v>
      </c>
      <c r="B1697" t="s">
        <v>186</v>
      </c>
      <c r="C1697" t="s">
        <v>186</v>
      </c>
      <c r="D1697" t="s">
        <v>702</v>
      </c>
      <c r="E1697" s="31" t="s">
        <v>703</v>
      </c>
      <c r="F1697">
        <v>2009</v>
      </c>
      <c r="G1697" t="s">
        <v>941</v>
      </c>
      <c r="H1697" t="s">
        <v>582</v>
      </c>
      <c r="I1697">
        <v>332090</v>
      </c>
      <c r="J1697" t="s">
        <v>185</v>
      </c>
      <c r="K1697" s="26" t="s">
        <v>458</v>
      </c>
      <c r="L1697" t="b">
        <v>1</v>
      </c>
      <c r="M1697" s="20" t="s">
        <v>1119</v>
      </c>
      <c r="N1697" s="26">
        <v>407</v>
      </c>
      <c r="O1697" t="s">
        <v>489</v>
      </c>
      <c r="P1697">
        <v>66.907222200000007</v>
      </c>
      <c r="Q1697">
        <v>-156.8811111</v>
      </c>
      <c r="S1697" t="s">
        <v>21</v>
      </c>
      <c r="T1697" s="40">
        <v>0.86999999999999977</v>
      </c>
      <c r="U1697" s="40">
        <v>0.47179999999999983</v>
      </c>
      <c r="V1697">
        <v>69.178049999999985</v>
      </c>
      <c r="W1697">
        <v>79.515000000000001</v>
      </c>
      <c r="X1697">
        <v>32</v>
      </c>
      <c r="Y1697">
        <v>173.64851999999993</v>
      </c>
      <c r="Z1697">
        <v>199.59599999999998</v>
      </c>
      <c r="AA1697">
        <v>15</v>
      </c>
      <c r="AI1697">
        <v>151.02199999999999</v>
      </c>
      <c r="AJ1697">
        <v>7</v>
      </c>
      <c r="AK1697">
        <v>5.03</v>
      </c>
      <c r="AL1697">
        <v>1</v>
      </c>
      <c r="AM1697">
        <v>0</v>
      </c>
      <c r="AN1697">
        <v>2</v>
      </c>
      <c r="AO1697" s="30">
        <v>135.76523999999995</v>
      </c>
      <c r="AP1697" s="30">
        <v>156.05199999999999</v>
      </c>
      <c r="AQ1697" s="30">
        <v>8</v>
      </c>
      <c r="AR1697">
        <v>378.5918099999999</v>
      </c>
      <c r="AS1697" s="20">
        <v>435.16300000000001</v>
      </c>
      <c r="AT1697">
        <v>56</v>
      </c>
      <c r="AU1697">
        <v>6</v>
      </c>
      <c r="AV1697" t="s">
        <v>1510</v>
      </c>
    </row>
    <row r="1698" spans="1:48" hidden="1" x14ac:dyDescent="0.25">
      <c r="A1698" t="s">
        <v>1019</v>
      </c>
      <c r="B1698" t="s">
        <v>191</v>
      </c>
      <c r="C1698" t="s">
        <v>191</v>
      </c>
      <c r="D1698" t="s">
        <v>1021</v>
      </c>
      <c r="E1698" s="31" t="s">
        <v>1022</v>
      </c>
      <c r="F1698">
        <v>2009</v>
      </c>
      <c r="G1698" t="s">
        <v>1020</v>
      </c>
      <c r="H1698">
        <v>10455</v>
      </c>
      <c r="I1698">
        <v>332100</v>
      </c>
      <c r="J1698" t="s">
        <v>190</v>
      </c>
      <c r="K1698" s="26" t="s">
        <v>458</v>
      </c>
      <c r="L1698" t="b">
        <v>1</v>
      </c>
      <c r="M1698" s="20" t="s">
        <v>1118</v>
      </c>
      <c r="N1698" s="26">
        <v>660</v>
      </c>
      <c r="O1698" t="s">
        <v>375</v>
      </c>
      <c r="P1698">
        <v>59.439444399999999</v>
      </c>
      <c r="Q1698">
        <v>-154.77611110000001</v>
      </c>
      <c r="S1698" t="s">
        <v>21</v>
      </c>
      <c r="T1698" s="40">
        <v>0.90000000000000024</v>
      </c>
      <c r="U1698" s="40">
        <v>0.26194166666666668</v>
      </c>
      <c r="V1698">
        <v>170.95410000000001</v>
      </c>
      <c r="W1698">
        <v>189.94899999999996</v>
      </c>
      <c r="X1698">
        <v>48</v>
      </c>
      <c r="Y1698">
        <v>36.696600000000018</v>
      </c>
      <c r="Z1698">
        <v>40.774000000000008</v>
      </c>
      <c r="AA1698">
        <v>6</v>
      </c>
      <c r="AI1698">
        <v>62.432000000000009</v>
      </c>
      <c r="AJ1698">
        <v>9</v>
      </c>
      <c r="AK1698">
        <v>117.61799999999999</v>
      </c>
      <c r="AL1698">
        <v>5</v>
      </c>
      <c r="AM1698">
        <v>2.2899999999999996</v>
      </c>
      <c r="AN1698">
        <v>2</v>
      </c>
      <c r="AO1698" s="30">
        <v>162.04500000000004</v>
      </c>
      <c r="AP1698" s="30">
        <v>180.05</v>
      </c>
      <c r="AQ1698" s="30">
        <v>14</v>
      </c>
      <c r="AR1698">
        <v>369.6957000000001</v>
      </c>
      <c r="AS1698" s="20">
        <v>413.06299999999999</v>
      </c>
      <c r="AT1698">
        <v>69</v>
      </c>
      <c r="AU1698">
        <v>12</v>
      </c>
      <c r="AV1698" t="s">
        <v>1510</v>
      </c>
    </row>
    <row r="1699" spans="1:48" hidden="1" x14ac:dyDescent="0.25">
      <c r="A1699" t="s">
        <v>1023</v>
      </c>
      <c r="B1699" t="s">
        <v>230</v>
      </c>
      <c r="C1699" t="s">
        <v>230</v>
      </c>
      <c r="D1699" t="s">
        <v>1025</v>
      </c>
      <c r="E1699" s="31" t="s">
        <v>1026</v>
      </c>
      <c r="F1699">
        <v>2009</v>
      </c>
      <c r="G1699" t="s">
        <v>1024</v>
      </c>
      <c r="H1699" t="s">
        <v>582</v>
      </c>
      <c r="I1699">
        <v>332110</v>
      </c>
      <c r="J1699" t="s">
        <v>229</v>
      </c>
      <c r="K1699" s="26" t="s">
        <v>458</v>
      </c>
      <c r="L1699" t="b">
        <v>1</v>
      </c>
      <c r="M1699" s="20" t="s">
        <v>1116</v>
      </c>
      <c r="N1699" s="26">
        <v>661</v>
      </c>
      <c r="O1699" t="s">
        <v>375</v>
      </c>
      <c r="P1699">
        <v>59.728611100000002</v>
      </c>
      <c r="Q1699">
        <v>-157.28444440000001</v>
      </c>
      <c r="S1699" t="s">
        <v>21</v>
      </c>
      <c r="T1699" s="40">
        <v>0.5</v>
      </c>
      <c r="U1699" s="40">
        <v>0.13475000000000001</v>
      </c>
      <c r="V1699">
        <v>116.137</v>
      </c>
      <c r="W1699">
        <v>232.274</v>
      </c>
      <c r="X1699">
        <v>76</v>
      </c>
      <c r="Y1699">
        <v>29.179000000000002</v>
      </c>
      <c r="Z1699">
        <v>58.358000000000004</v>
      </c>
      <c r="AA1699">
        <v>7</v>
      </c>
      <c r="AI1699">
        <v>62.971000000000011</v>
      </c>
      <c r="AJ1699">
        <v>10</v>
      </c>
      <c r="AK1699">
        <v>197.11499999999998</v>
      </c>
      <c r="AL1699">
        <v>13</v>
      </c>
      <c r="AM1699">
        <v>0</v>
      </c>
      <c r="AN1699">
        <v>0</v>
      </c>
      <c r="AO1699" s="30">
        <v>130.04300000000001</v>
      </c>
      <c r="AP1699" s="30">
        <v>260.08600000000001</v>
      </c>
      <c r="AQ1699" s="30">
        <v>23</v>
      </c>
      <c r="AR1699">
        <v>275.35900000000004</v>
      </c>
      <c r="AS1699" s="20">
        <v>550.71800000000007</v>
      </c>
      <c r="AT1699">
        <v>106</v>
      </c>
      <c r="AU1699">
        <v>12</v>
      </c>
      <c r="AV1699" t="s">
        <v>1510</v>
      </c>
    </row>
    <row r="1700" spans="1:48" hidden="1" x14ac:dyDescent="0.25">
      <c r="A1700" t="s">
        <v>933</v>
      </c>
      <c r="B1700" t="s">
        <v>260</v>
      </c>
      <c r="C1700" t="s">
        <v>260</v>
      </c>
      <c r="D1700" t="s">
        <v>935</v>
      </c>
      <c r="E1700" s="31" t="s">
        <v>936</v>
      </c>
      <c r="F1700">
        <v>2009</v>
      </c>
      <c r="G1700" t="s">
        <v>934</v>
      </c>
      <c r="H1700" t="s">
        <v>582</v>
      </c>
      <c r="I1700">
        <v>332510</v>
      </c>
      <c r="J1700" t="s">
        <v>259</v>
      </c>
      <c r="K1700" s="26" t="s">
        <v>458</v>
      </c>
      <c r="L1700" t="b">
        <v>1</v>
      </c>
      <c r="M1700" s="20" t="s">
        <v>1116</v>
      </c>
      <c r="N1700" s="26">
        <v>395</v>
      </c>
      <c r="O1700" t="s">
        <v>375</v>
      </c>
      <c r="P1700">
        <v>59.953273099999997</v>
      </c>
      <c r="Q1700">
        <v>-162.8951327</v>
      </c>
      <c r="S1700" t="s">
        <v>21</v>
      </c>
      <c r="T1700" s="40">
        <v>0.54999999999999993</v>
      </c>
      <c r="U1700" s="40">
        <v>0.25653333333333328</v>
      </c>
      <c r="V1700">
        <v>286.09350000000001</v>
      </c>
      <c r="W1700">
        <v>520.17000000000007</v>
      </c>
      <c r="X1700">
        <v>96</v>
      </c>
      <c r="Y1700">
        <v>199.13849999999999</v>
      </c>
      <c r="Z1700">
        <v>362.07000000000005</v>
      </c>
      <c r="AA1700">
        <v>18</v>
      </c>
      <c r="AI1700">
        <v>84.205999999999989</v>
      </c>
      <c r="AJ1700">
        <v>5</v>
      </c>
      <c r="AK1700">
        <v>2.8669999999999995</v>
      </c>
      <c r="AL1700">
        <v>8</v>
      </c>
      <c r="AM1700">
        <v>9.6489999999999991</v>
      </c>
      <c r="AN1700">
        <v>7</v>
      </c>
      <c r="AO1700" s="30">
        <v>47.890149999999991</v>
      </c>
      <c r="AP1700" s="30">
        <v>87.072999999999993</v>
      </c>
      <c r="AQ1700" s="30">
        <v>13</v>
      </c>
      <c r="AR1700">
        <v>533.12214999999992</v>
      </c>
      <c r="AS1700" s="20">
        <v>978.9620000000001</v>
      </c>
      <c r="AT1700">
        <v>134</v>
      </c>
      <c r="AU1700">
        <v>12</v>
      </c>
      <c r="AV1700" t="s">
        <v>1510</v>
      </c>
    </row>
    <row r="1701" spans="1:48" hidden="1" x14ac:dyDescent="0.25">
      <c r="A1701" t="s">
        <v>624</v>
      </c>
      <c r="B1701" t="s">
        <v>71</v>
      </c>
      <c r="C1701" t="s">
        <v>71</v>
      </c>
      <c r="D1701" t="s">
        <v>625</v>
      </c>
      <c r="E1701" s="31" t="s">
        <v>626</v>
      </c>
      <c r="F1701">
        <v>2009</v>
      </c>
      <c r="G1701" t="s">
        <v>563</v>
      </c>
      <c r="H1701">
        <v>9898</v>
      </c>
      <c r="I1701">
        <v>332120</v>
      </c>
      <c r="J1701" t="s">
        <v>50</v>
      </c>
      <c r="K1701" s="26" t="s">
        <v>458</v>
      </c>
      <c r="L1701" t="b">
        <v>1</v>
      </c>
      <c r="M1701" s="20" t="s">
        <v>1119</v>
      </c>
      <c r="N1701" s="26">
        <v>169</v>
      </c>
      <c r="O1701" t="s">
        <v>375</v>
      </c>
      <c r="P1701">
        <v>63.0341667</v>
      </c>
      <c r="Q1701">
        <v>-163.55333329999999</v>
      </c>
      <c r="S1701" t="s">
        <v>21</v>
      </c>
      <c r="T1701" s="40">
        <v>0.58482500000000004</v>
      </c>
      <c r="U1701" s="40">
        <v>0.18782499999999999</v>
      </c>
      <c r="V1701">
        <v>414.19587317499997</v>
      </c>
      <c r="W1701">
        <v>708.23899999999992</v>
      </c>
      <c r="X1701">
        <v>132</v>
      </c>
      <c r="Y1701">
        <v>157.85070057500002</v>
      </c>
      <c r="Z1701">
        <v>269.911</v>
      </c>
      <c r="AA1701">
        <v>16</v>
      </c>
      <c r="AI1701">
        <v>310.51499999999999</v>
      </c>
      <c r="AJ1701">
        <v>17</v>
      </c>
      <c r="AK1701">
        <v>352.28700000000003</v>
      </c>
      <c r="AL1701">
        <v>7</v>
      </c>
      <c r="AM1701">
        <v>0</v>
      </c>
      <c r="AN1701">
        <v>0</v>
      </c>
      <c r="AO1701" s="30">
        <v>387.62317965000005</v>
      </c>
      <c r="AP1701" s="30">
        <v>662.80200000000002</v>
      </c>
      <c r="AQ1701" s="30">
        <v>24</v>
      </c>
      <c r="AR1701">
        <v>959.6697534000001</v>
      </c>
      <c r="AS1701" s="20">
        <v>1640.952</v>
      </c>
      <c r="AT1701">
        <v>168</v>
      </c>
      <c r="AU1701">
        <v>12</v>
      </c>
      <c r="AV1701" t="s">
        <v>1510</v>
      </c>
    </row>
    <row r="1702" spans="1:48" hidden="1" x14ac:dyDescent="0.25">
      <c r="A1702" t="s">
        <v>468</v>
      </c>
      <c r="B1702" t="s">
        <v>193</v>
      </c>
      <c r="C1702" t="s">
        <v>193</v>
      </c>
      <c r="D1702" t="s">
        <v>470</v>
      </c>
      <c r="E1702" s="31" t="s">
        <v>471</v>
      </c>
      <c r="F1702">
        <v>2009</v>
      </c>
      <c r="G1702" t="s">
        <v>469</v>
      </c>
      <c r="H1702">
        <v>10451</v>
      </c>
      <c r="I1702">
        <v>332130</v>
      </c>
      <c r="J1702" t="s">
        <v>192</v>
      </c>
      <c r="K1702" s="26" t="s">
        <v>458</v>
      </c>
      <c r="L1702" t="b">
        <v>1</v>
      </c>
      <c r="M1702" s="20" t="s">
        <v>1118</v>
      </c>
      <c r="N1702" s="26">
        <v>17</v>
      </c>
      <c r="O1702" t="s">
        <v>375</v>
      </c>
      <c r="P1702">
        <v>66.898333300000004</v>
      </c>
      <c r="Q1702">
        <v>-162.59666669999999</v>
      </c>
      <c r="S1702" t="s">
        <v>21</v>
      </c>
      <c r="T1702" s="40">
        <v>0.47477499999999995</v>
      </c>
      <c r="U1702" s="40">
        <v>0.17142500000000002</v>
      </c>
      <c r="V1702">
        <v>3607.8954619749998</v>
      </c>
      <c r="W1702">
        <v>7599.1690000000008</v>
      </c>
      <c r="X1702">
        <v>975</v>
      </c>
      <c r="Y1702">
        <v>4625.7480177999996</v>
      </c>
      <c r="Z1702">
        <v>9743.0320000000011</v>
      </c>
      <c r="AA1702">
        <v>107</v>
      </c>
      <c r="AI1702">
        <v>1743.4030000000002</v>
      </c>
      <c r="AJ1702">
        <v>29</v>
      </c>
      <c r="AK1702">
        <v>1730.0649999999998</v>
      </c>
      <c r="AL1702">
        <v>64</v>
      </c>
      <c r="AM1702">
        <v>0</v>
      </c>
      <c r="AN1702">
        <v>0</v>
      </c>
      <c r="AO1702" s="30">
        <v>1649.1157696999996</v>
      </c>
      <c r="AP1702" s="30">
        <v>3473.4679999999998</v>
      </c>
      <c r="AQ1702" s="30">
        <v>93</v>
      </c>
      <c r="AR1702">
        <v>9882.7592494749988</v>
      </c>
      <c r="AS1702" s="20">
        <v>20815.669000000002</v>
      </c>
      <c r="AT1702">
        <v>1175</v>
      </c>
      <c r="AU1702">
        <v>12</v>
      </c>
      <c r="AV1702" t="s">
        <v>1510</v>
      </c>
    </row>
    <row r="1703" spans="1:48" hidden="1" x14ac:dyDescent="0.25">
      <c r="A1703" t="s">
        <v>521</v>
      </c>
      <c r="B1703" t="s">
        <v>1120</v>
      </c>
      <c r="C1703" t="s">
        <v>524</v>
      </c>
      <c r="D1703" t="s">
        <v>525</v>
      </c>
      <c r="E1703" s="31" t="s">
        <v>526</v>
      </c>
      <c r="F1703">
        <v>2010</v>
      </c>
      <c r="G1703" t="s">
        <v>522</v>
      </c>
      <c r="H1703">
        <v>26754</v>
      </c>
      <c r="J1703" t="s">
        <v>523</v>
      </c>
      <c r="K1703" s="26">
        <v>0</v>
      </c>
      <c r="L1703" t="b">
        <v>1</v>
      </c>
      <c r="M1703" s="20" t="s">
        <v>1118</v>
      </c>
      <c r="N1703" s="26">
        <v>91</v>
      </c>
      <c r="O1703" t="s">
        <v>375</v>
      </c>
      <c r="P1703">
        <v>63.089722199999997</v>
      </c>
      <c r="Q1703">
        <v>-145.6130556</v>
      </c>
      <c r="R1703" t="s">
        <v>370</v>
      </c>
      <c r="S1703" t="s">
        <v>371</v>
      </c>
      <c r="V1703">
        <v>1.2</v>
      </c>
      <c r="W1703">
        <v>1</v>
      </c>
      <c r="X1703">
        <v>2</v>
      </c>
      <c r="Y1703">
        <v>238.8</v>
      </c>
      <c r="Z1703">
        <v>144</v>
      </c>
      <c r="AA1703">
        <v>4</v>
      </c>
      <c r="AO1703" s="30">
        <v>0</v>
      </c>
      <c r="AP1703" s="30">
        <v>0</v>
      </c>
      <c r="AQ1703" s="30">
        <v>0</v>
      </c>
      <c r="AR1703">
        <v>240</v>
      </c>
      <c r="AS1703" s="20">
        <v>145</v>
      </c>
      <c r="AT1703">
        <v>6</v>
      </c>
      <c r="AU1703">
        <v>12</v>
      </c>
      <c r="AV1703" t="s">
        <v>1131</v>
      </c>
    </row>
    <row r="1704" spans="1:48" hidden="1" x14ac:dyDescent="0.25">
      <c r="A1704" t="s">
        <v>1103</v>
      </c>
      <c r="B1704" t="s">
        <v>1105</v>
      </c>
      <c r="C1704" t="s">
        <v>1106</v>
      </c>
      <c r="D1704" t="s">
        <v>1107</v>
      </c>
      <c r="E1704" s="31" t="s">
        <v>1108</v>
      </c>
      <c r="F1704">
        <v>2010</v>
      </c>
      <c r="G1704" t="s">
        <v>1104</v>
      </c>
      <c r="H1704">
        <v>12385</v>
      </c>
      <c r="J1704" t="s">
        <v>1105</v>
      </c>
      <c r="K1704" s="26" t="s">
        <v>366</v>
      </c>
      <c r="L1704" t="b">
        <v>0</v>
      </c>
      <c r="M1704" s="20" t="s">
        <v>1116</v>
      </c>
      <c r="O1704" t="s">
        <v>366</v>
      </c>
      <c r="P1704">
        <v>55.129166699999999</v>
      </c>
      <c r="Q1704">
        <v>-131.5722222</v>
      </c>
      <c r="R1704" t="s">
        <v>370</v>
      </c>
      <c r="S1704" t="s">
        <v>371</v>
      </c>
      <c r="V1704">
        <v>671</v>
      </c>
      <c r="W1704">
        <v>7498</v>
      </c>
      <c r="X1704">
        <v>635</v>
      </c>
      <c r="Y1704">
        <v>1065</v>
      </c>
      <c r="Z1704">
        <v>9296</v>
      </c>
      <c r="AA1704">
        <v>215</v>
      </c>
      <c r="AB1704">
        <v>10</v>
      </c>
      <c r="AC1704">
        <v>51</v>
      </c>
      <c r="AD1704">
        <v>65</v>
      </c>
      <c r="AO1704" s="30">
        <v>10</v>
      </c>
      <c r="AP1704" s="30">
        <v>51</v>
      </c>
      <c r="AQ1704" s="30">
        <v>65</v>
      </c>
      <c r="AR1704">
        <v>1746</v>
      </c>
      <c r="AS1704" s="20">
        <v>16845</v>
      </c>
      <c r="AT1704">
        <v>915</v>
      </c>
      <c r="AU1704">
        <v>12</v>
      </c>
      <c r="AV1704" t="s">
        <v>1131</v>
      </c>
    </row>
    <row r="1705" spans="1:48" x14ac:dyDescent="0.25">
      <c r="A1705" t="s">
        <v>729</v>
      </c>
      <c r="B1705" t="s">
        <v>117</v>
      </c>
      <c r="C1705" t="s">
        <v>731</v>
      </c>
      <c r="D1705" t="s">
        <v>732</v>
      </c>
      <c r="E1705" s="31" t="s">
        <v>733</v>
      </c>
      <c r="F1705">
        <v>2010</v>
      </c>
      <c r="G1705" t="s">
        <v>730</v>
      </c>
      <c r="H1705">
        <v>1276</v>
      </c>
      <c r="J1705" t="s">
        <v>117</v>
      </c>
      <c r="K1705" s="26">
        <v>0</v>
      </c>
      <c r="L1705" t="b">
        <v>1</v>
      </c>
      <c r="M1705" s="20" t="s">
        <v>1118</v>
      </c>
      <c r="N1705" s="26">
        <v>214</v>
      </c>
      <c r="O1705" t="s">
        <v>375</v>
      </c>
      <c r="P1705">
        <v>71.290555600000005</v>
      </c>
      <c r="Q1705">
        <v>-156.7886111</v>
      </c>
      <c r="R1705" t="s">
        <v>370</v>
      </c>
      <c r="S1705" t="s">
        <v>371</v>
      </c>
      <c r="V1705">
        <v>1287</v>
      </c>
      <c r="W1705">
        <v>11114</v>
      </c>
      <c r="X1705">
        <v>1453</v>
      </c>
      <c r="Y1705">
        <v>3833</v>
      </c>
      <c r="Z1705">
        <v>38129</v>
      </c>
      <c r="AA1705">
        <v>397</v>
      </c>
      <c r="AO1705" s="30">
        <v>0</v>
      </c>
      <c r="AP1705" s="30">
        <v>0</v>
      </c>
      <c r="AQ1705" s="30">
        <v>0</v>
      </c>
      <c r="AR1705">
        <v>5120</v>
      </c>
      <c r="AS1705" s="20">
        <v>49243</v>
      </c>
      <c r="AT1705">
        <v>1850</v>
      </c>
      <c r="AU1705">
        <v>12</v>
      </c>
      <c r="AV1705" t="s">
        <v>1131</v>
      </c>
    </row>
    <row r="1706" spans="1:48" hidden="1" x14ac:dyDescent="0.25">
      <c r="A1706" t="s">
        <v>548</v>
      </c>
      <c r="B1706" t="s">
        <v>1218</v>
      </c>
      <c r="C1706" s="19" t="s">
        <v>307</v>
      </c>
      <c r="D1706" s="19" t="s">
        <v>540</v>
      </c>
      <c r="E1706" s="21" t="s">
        <v>541</v>
      </c>
      <c r="F1706" s="19">
        <v>2010</v>
      </c>
      <c r="G1706" s="19" t="s">
        <v>549</v>
      </c>
      <c r="H1706" s="19">
        <v>21015</v>
      </c>
      <c r="I1706" s="19"/>
      <c r="J1706" t="s">
        <v>306</v>
      </c>
      <c r="K1706" s="19">
        <v>0</v>
      </c>
      <c r="L1706" s="20" t="b">
        <v>1</v>
      </c>
      <c r="M1706" s="20" t="s">
        <v>1118</v>
      </c>
      <c r="N1706" s="19">
        <v>111</v>
      </c>
      <c r="O1706" s="19" t="s">
        <v>375</v>
      </c>
      <c r="P1706" s="20">
        <v>56.470833300000002</v>
      </c>
      <c r="Q1706" s="20">
        <v>-132.37666669999999</v>
      </c>
      <c r="R1706" s="19" t="s">
        <v>370</v>
      </c>
      <c r="S1706" s="19" t="s">
        <v>371</v>
      </c>
      <c r="T1706" s="39"/>
      <c r="U1706" s="39"/>
      <c r="V1706" s="20">
        <v>1365</v>
      </c>
      <c r="W1706" s="20">
        <v>12596</v>
      </c>
      <c r="X1706" s="20">
        <v>1059</v>
      </c>
      <c r="Y1706" s="20">
        <v>1695</v>
      </c>
      <c r="Z1706" s="20">
        <v>14625</v>
      </c>
      <c r="AA1706" s="20">
        <v>605</v>
      </c>
      <c r="AB1706" s="20">
        <v>0</v>
      </c>
      <c r="AC1706" s="20">
        <v>0</v>
      </c>
      <c r="AD1706" s="20">
        <v>0</v>
      </c>
      <c r="AE1706" s="20"/>
      <c r="AF1706" s="20"/>
      <c r="AG1706" s="20"/>
      <c r="AH1706" s="20"/>
      <c r="AI1706" s="20"/>
      <c r="AJ1706" s="20"/>
      <c r="AK1706" s="20"/>
      <c r="AL1706" s="20"/>
      <c r="AM1706" s="20"/>
      <c r="AN1706" s="20"/>
      <c r="AO1706" s="30">
        <v>0</v>
      </c>
      <c r="AP1706" s="30">
        <v>0</v>
      </c>
      <c r="AQ1706" s="30">
        <v>0</v>
      </c>
      <c r="AR1706" s="20">
        <v>3060</v>
      </c>
      <c r="AS1706" s="20">
        <v>27221</v>
      </c>
      <c r="AT1706" s="20">
        <v>1664</v>
      </c>
      <c r="AU1706">
        <v>12</v>
      </c>
      <c r="AV1706" t="s">
        <v>1131</v>
      </c>
    </row>
    <row r="1707" spans="1:48" hidden="1" x14ac:dyDescent="0.25">
      <c r="A1707" t="s">
        <v>727</v>
      </c>
      <c r="B1707" t="s">
        <v>1201</v>
      </c>
      <c r="C1707" t="s">
        <v>254</v>
      </c>
      <c r="D1707" t="s">
        <v>540</v>
      </c>
      <c r="E1707" s="31" t="s">
        <v>541</v>
      </c>
      <c r="F1707">
        <v>2010</v>
      </c>
      <c r="G1707" t="s">
        <v>728</v>
      </c>
      <c r="H1707">
        <v>14856</v>
      </c>
      <c r="J1707" t="s">
        <v>253</v>
      </c>
      <c r="K1707" s="26" t="s">
        <v>458</v>
      </c>
      <c r="L1707" t="b">
        <v>1</v>
      </c>
      <c r="M1707" s="20" t="s">
        <v>1118</v>
      </c>
      <c r="N1707" s="26">
        <v>212</v>
      </c>
      <c r="O1707" t="s">
        <v>375</v>
      </c>
      <c r="P1707">
        <v>56.811266699999997</v>
      </c>
      <c r="Q1707">
        <v>-132.95124250000001</v>
      </c>
      <c r="R1707" t="s">
        <v>370</v>
      </c>
      <c r="S1707" t="s">
        <v>371</v>
      </c>
      <c r="V1707">
        <v>1890</v>
      </c>
      <c r="W1707">
        <v>18877</v>
      </c>
      <c r="X1707">
        <v>1366</v>
      </c>
      <c r="Y1707">
        <v>935</v>
      </c>
      <c r="Z1707">
        <v>8035</v>
      </c>
      <c r="AA1707">
        <v>707</v>
      </c>
      <c r="AB1707">
        <v>2063</v>
      </c>
      <c r="AC1707">
        <v>19400</v>
      </c>
      <c r="AD1707">
        <v>37</v>
      </c>
      <c r="AE1707">
        <v>0</v>
      </c>
      <c r="AF1707">
        <v>0</v>
      </c>
      <c r="AG1707">
        <v>0</v>
      </c>
      <c r="AO1707" s="30">
        <v>2063</v>
      </c>
      <c r="AP1707" s="30">
        <v>19400</v>
      </c>
      <c r="AQ1707" s="30">
        <v>37</v>
      </c>
      <c r="AR1707">
        <v>4888</v>
      </c>
      <c r="AS1707" s="20">
        <v>46312</v>
      </c>
      <c r="AT1707">
        <v>2110</v>
      </c>
      <c r="AU1707">
        <v>12</v>
      </c>
      <c r="AV1707" t="s">
        <v>1131</v>
      </c>
    </row>
    <row r="1708" spans="1:48" hidden="1" x14ac:dyDescent="0.25">
      <c r="A1708" t="s">
        <v>546</v>
      </c>
      <c r="B1708" t="s">
        <v>1202</v>
      </c>
      <c r="C1708" s="19" t="s">
        <v>268</v>
      </c>
      <c r="D1708" s="19" t="s">
        <v>453</v>
      </c>
      <c r="E1708" s="21" t="s">
        <v>454</v>
      </c>
      <c r="F1708" s="26">
        <v>2010</v>
      </c>
      <c r="G1708" s="19" t="s">
        <v>547</v>
      </c>
      <c r="H1708" s="26">
        <v>16955</v>
      </c>
      <c r="I1708" s="19"/>
      <c r="J1708" t="s">
        <v>267</v>
      </c>
      <c r="K1708" s="19" t="s">
        <v>458</v>
      </c>
      <c r="L1708" s="20" t="b">
        <v>1</v>
      </c>
      <c r="M1708" s="20" t="s">
        <v>1118</v>
      </c>
      <c r="N1708" s="19">
        <v>108</v>
      </c>
      <c r="O1708" s="19" t="s">
        <v>375</v>
      </c>
      <c r="P1708" s="20">
        <v>60.1041667</v>
      </c>
      <c r="Q1708" s="20">
        <v>-149.4422222</v>
      </c>
      <c r="R1708" s="19" t="s">
        <v>370</v>
      </c>
      <c r="S1708" s="19" t="s">
        <v>371</v>
      </c>
      <c r="V1708">
        <v>2728</v>
      </c>
      <c r="W1708">
        <v>15880</v>
      </c>
      <c r="X1708">
        <v>2038</v>
      </c>
      <c r="Y1708">
        <v>1461</v>
      </c>
      <c r="Z1708">
        <v>7920</v>
      </c>
      <c r="AA1708">
        <v>493</v>
      </c>
      <c r="AB1708">
        <v>4476</v>
      </c>
      <c r="AC1708">
        <v>30884</v>
      </c>
      <c r="AD1708">
        <v>120</v>
      </c>
      <c r="AO1708" s="30">
        <v>4476</v>
      </c>
      <c r="AP1708" s="30">
        <v>30884</v>
      </c>
      <c r="AQ1708" s="30">
        <v>120</v>
      </c>
      <c r="AR1708">
        <v>8665</v>
      </c>
      <c r="AS1708" s="20">
        <v>54684</v>
      </c>
      <c r="AT1708">
        <v>2651</v>
      </c>
      <c r="AU1708" s="22">
        <v>12</v>
      </c>
      <c r="AV1708" t="s">
        <v>1131</v>
      </c>
    </row>
    <row r="1709" spans="1:48" hidden="1" x14ac:dyDescent="0.25">
      <c r="A1709" t="s">
        <v>531</v>
      </c>
      <c r="B1709" t="s">
        <v>270</v>
      </c>
      <c r="C1709" t="s">
        <v>271</v>
      </c>
      <c r="D1709" t="s">
        <v>534</v>
      </c>
      <c r="E1709" s="31" t="s">
        <v>535</v>
      </c>
      <c r="F1709">
        <v>2010</v>
      </c>
      <c r="G1709" t="s">
        <v>532</v>
      </c>
      <c r="H1709">
        <v>17271</v>
      </c>
      <c r="J1709" t="s">
        <v>533</v>
      </c>
      <c r="K1709" s="26">
        <v>0</v>
      </c>
      <c r="L1709" t="b">
        <v>1</v>
      </c>
      <c r="M1709" s="20" t="s">
        <v>1118</v>
      </c>
      <c r="N1709" s="26">
        <v>100</v>
      </c>
      <c r="O1709" t="s">
        <v>375</v>
      </c>
      <c r="P1709">
        <v>57.0530556</v>
      </c>
      <c r="Q1709">
        <v>-135.33000000000001</v>
      </c>
      <c r="R1709" t="s">
        <v>370</v>
      </c>
      <c r="S1709" t="s">
        <v>371</v>
      </c>
      <c r="V1709">
        <v>4399</v>
      </c>
      <c r="W1709">
        <v>46120</v>
      </c>
      <c r="X1709">
        <v>3677</v>
      </c>
      <c r="Y1709">
        <v>5376</v>
      </c>
      <c r="Z1709">
        <v>57272</v>
      </c>
      <c r="AA1709">
        <v>1589</v>
      </c>
      <c r="AB1709">
        <v>492</v>
      </c>
      <c r="AC1709">
        <v>5223</v>
      </c>
      <c r="AD1709">
        <v>15</v>
      </c>
      <c r="AO1709" s="30">
        <v>492</v>
      </c>
      <c r="AP1709" s="30">
        <v>5223</v>
      </c>
      <c r="AQ1709" s="30">
        <v>15</v>
      </c>
      <c r="AR1709">
        <v>10267</v>
      </c>
      <c r="AS1709" s="20">
        <v>108615</v>
      </c>
      <c r="AT1709">
        <v>5281</v>
      </c>
      <c r="AU1709" s="22">
        <v>3</v>
      </c>
      <c r="AV1709" t="s">
        <v>1131</v>
      </c>
    </row>
    <row r="1710" spans="1:48" hidden="1" x14ac:dyDescent="0.25">
      <c r="A1710" t="s">
        <v>455</v>
      </c>
      <c r="B1710" t="s">
        <v>457</v>
      </c>
      <c r="C1710" t="s">
        <v>138</v>
      </c>
      <c r="D1710" t="s">
        <v>459</v>
      </c>
      <c r="E1710" s="31" t="s">
        <v>460</v>
      </c>
      <c r="F1710">
        <v>2010</v>
      </c>
      <c r="G1710" t="s">
        <v>456</v>
      </c>
      <c r="H1710">
        <v>4329</v>
      </c>
      <c r="J1710" t="s">
        <v>457</v>
      </c>
      <c r="K1710" s="26" t="s">
        <v>458</v>
      </c>
      <c r="L1710" t="b">
        <v>1</v>
      </c>
      <c r="M1710" s="20" t="s">
        <v>1116</v>
      </c>
      <c r="N1710" s="26">
        <v>10</v>
      </c>
      <c r="O1710" t="s">
        <v>375</v>
      </c>
      <c r="P1710">
        <v>61.130833299999999</v>
      </c>
      <c r="Q1710">
        <v>-146.34833330000001</v>
      </c>
      <c r="R1710" t="s">
        <v>370</v>
      </c>
      <c r="S1710" t="s">
        <v>371</v>
      </c>
      <c r="V1710">
        <v>4480</v>
      </c>
      <c r="W1710">
        <v>17793</v>
      </c>
      <c r="X1710">
        <v>2971</v>
      </c>
      <c r="Y1710">
        <v>12573.7</v>
      </c>
      <c r="Z1710">
        <v>58457</v>
      </c>
      <c r="AA1710">
        <v>782</v>
      </c>
      <c r="AO1710" s="30">
        <v>0</v>
      </c>
      <c r="AP1710" s="30">
        <v>0</v>
      </c>
      <c r="AQ1710" s="30">
        <v>0</v>
      </c>
      <c r="AR1710">
        <v>17053.7</v>
      </c>
      <c r="AS1710" s="20">
        <v>76250</v>
      </c>
      <c r="AT1710">
        <v>3753</v>
      </c>
      <c r="AU1710" s="22">
        <v>12</v>
      </c>
      <c r="AV1710" t="s">
        <v>1131</v>
      </c>
    </row>
    <row r="1711" spans="1:48" hidden="1" x14ac:dyDescent="0.25">
      <c r="A1711" t="s">
        <v>464</v>
      </c>
      <c r="B1711" t="s">
        <v>187</v>
      </c>
      <c r="C1711" t="s">
        <v>188</v>
      </c>
      <c r="D1711" t="s">
        <v>466</v>
      </c>
      <c r="E1711" s="31" t="s">
        <v>467</v>
      </c>
      <c r="F1711">
        <v>2010</v>
      </c>
      <c r="G1711" t="s">
        <v>465</v>
      </c>
      <c r="H1711">
        <v>10433</v>
      </c>
      <c r="J1711" t="s">
        <v>187</v>
      </c>
      <c r="K1711" s="26" t="s">
        <v>374</v>
      </c>
      <c r="L1711" t="b">
        <v>1</v>
      </c>
      <c r="M1711" s="20" t="s">
        <v>1119</v>
      </c>
      <c r="N1711" s="26">
        <v>16</v>
      </c>
      <c r="O1711" t="s">
        <v>375</v>
      </c>
      <c r="P1711">
        <v>57.79</v>
      </c>
      <c r="Q1711">
        <v>-152.40722220000001</v>
      </c>
      <c r="R1711" t="s">
        <v>370</v>
      </c>
      <c r="S1711" t="s">
        <v>371</v>
      </c>
      <c r="V1711">
        <v>5941</v>
      </c>
      <c r="W1711">
        <v>33653</v>
      </c>
      <c r="X1711">
        <v>4670</v>
      </c>
      <c r="Y1711">
        <v>3603</v>
      </c>
      <c r="Z1711">
        <v>21088</v>
      </c>
      <c r="AA1711">
        <v>1026</v>
      </c>
      <c r="AB1711">
        <v>13525</v>
      </c>
      <c r="AC1711">
        <v>84344</v>
      </c>
      <c r="AD1711">
        <v>102</v>
      </c>
      <c r="AO1711" s="30">
        <v>13525</v>
      </c>
      <c r="AP1711" s="30">
        <v>84344</v>
      </c>
      <c r="AQ1711" s="30">
        <v>102</v>
      </c>
      <c r="AR1711">
        <v>23069</v>
      </c>
      <c r="AS1711" s="20">
        <v>139085</v>
      </c>
      <c r="AT1711">
        <v>5798</v>
      </c>
      <c r="AU1711" s="22">
        <v>12</v>
      </c>
      <c r="AV1711" t="s">
        <v>1131</v>
      </c>
    </row>
    <row r="1712" spans="1:48" hidden="1" x14ac:dyDescent="0.25">
      <c r="A1712" t="s">
        <v>536</v>
      </c>
      <c r="B1712" t="s">
        <v>179</v>
      </c>
      <c r="C1712" t="s">
        <v>180</v>
      </c>
      <c r="D1712" t="s">
        <v>540</v>
      </c>
      <c r="E1712" s="31" t="s">
        <v>541</v>
      </c>
      <c r="F1712">
        <v>2010</v>
      </c>
      <c r="G1712" t="s">
        <v>537</v>
      </c>
      <c r="H1712">
        <v>10210</v>
      </c>
      <c r="J1712" t="s">
        <v>179</v>
      </c>
      <c r="K1712" s="26">
        <v>0</v>
      </c>
      <c r="L1712" t="b">
        <v>1</v>
      </c>
      <c r="M1712" s="20" t="s">
        <v>1118</v>
      </c>
      <c r="N1712" s="26">
        <v>103</v>
      </c>
      <c r="O1712" t="s">
        <v>375</v>
      </c>
      <c r="P1712">
        <v>55.342222200000002</v>
      </c>
      <c r="Q1712">
        <v>-131.64611110000001</v>
      </c>
      <c r="R1712" t="s">
        <v>370</v>
      </c>
      <c r="S1712" t="s">
        <v>371</v>
      </c>
      <c r="V1712">
        <v>6826.2</v>
      </c>
      <c r="W1712">
        <v>67041</v>
      </c>
      <c r="X1712">
        <v>6195</v>
      </c>
      <c r="Y1712">
        <v>6619</v>
      </c>
      <c r="Z1712">
        <v>67963</v>
      </c>
      <c r="AA1712">
        <v>1210</v>
      </c>
      <c r="AB1712">
        <v>1926.9</v>
      </c>
      <c r="AC1712">
        <v>21981</v>
      </c>
      <c r="AD1712">
        <v>13</v>
      </c>
      <c r="AE1712">
        <v>0</v>
      </c>
      <c r="AF1712">
        <v>0</v>
      </c>
      <c r="AG1712">
        <v>0</v>
      </c>
      <c r="AO1712" s="30">
        <v>1926.9</v>
      </c>
      <c r="AP1712" s="30">
        <v>21981</v>
      </c>
      <c r="AQ1712" s="30">
        <v>13</v>
      </c>
      <c r="AR1712">
        <v>15372.1</v>
      </c>
      <c r="AS1712" s="20">
        <v>156985</v>
      </c>
      <c r="AT1712">
        <v>7418</v>
      </c>
      <c r="AU1712" s="22">
        <v>12</v>
      </c>
      <c r="AV1712" t="s">
        <v>1131</v>
      </c>
    </row>
    <row r="1713" spans="1:48" hidden="1" x14ac:dyDescent="0.25">
      <c r="A1713" t="s">
        <v>372</v>
      </c>
      <c r="B1713" t="s">
        <v>1115</v>
      </c>
      <c r="C1713" t="s">
        <v>29</v>
      </c>
      <c r="D1713" t="s">
        <v>376</v>
      </c>
      <c r="E1713" s="31" t="s">
        <v>377</v>
      </c>
      <c r="F1713">
        <v>2010</v>
      </c>
      <c r="G1713" t="s">
        <v>373</v>
      </c>
      <c r="H1713">
        <v>213</v>
      </c>
      <c r="J1713" t="s">
        <v>28</v>
      </c>
      <c r="K1713" s="26" t="s">
        <v>374</v>
      </c>
      <c r="L1713" t="b">
        <v>1</v>
      </c>
      <c r="M1713" s="20" t="s">
        <v>1116</v>
      </c>
      <c r="N1713" s="26">
        <v>1</v>
      </c>
      <c r="O1713" t="s">
        <v>375</v>
      </c>
      <c r="P1713">
        <v>58.301944399999996</v>
      </c>
      <c r="Q1713">
        <v>-134.4197222</v>
      </c>
      <c r="R1713" t="s">
        <v>370</v>
      </c>
      <c r="S1713" t="s">
        <v>371</v>
      </c>
      <c r="V1713">
        <v>14020</v>
      </c>
      <c r="W1713">
        <v>131097</v>
      </c>
      <c r="X1713">
        <v>13781</v>
      </c>
      <c r="Y1713">
        <v>10652</v>
      </c>
      <c r="Z1713">
        <v>121319</v>
      </c>
      <c r="AA1713">
        <v>2161</v>
      </c>
      <c r="AB1713">
        <v>10736</v>
      </c>
      <c r="AC1713">
        <v>118427</v>
      </c>
      <c r="AD1713">
        <v>92</v>
      </c>
      <c r="AO1713" s="30">
        <v>10736</v>
      </c>
      <c r="AP1713" s="30">
        <v>118427</v>
      </c>
      <c r="AQ1713" s="30">
        <v>92</v>
      </c>
      <c r="AR1713">
        <v>35408</v>
      </c>
      <c r="AS1713" s="20">
        <v>370843</v>
      </c>
      <c r="AT1713">
        <v>16034</v>
      </c>
      <c r="AU1713" s="22">
        <v>12</v>
      </c>
      <c r="AV1713" t="s">
        <v>1131</v>
      </c>
    </row>
    <row r="1714" spans="1:48" hidden="1" x14ac:dyDescent="0.25">
      <c r="A1714" t="s">
        <v>552</v>
      </c>
      <c r="B1714" t="s">
        <v>1117</v>
      </c>
      <c r="C1714" t="s">
        <v>107</v>
      </c>
      <c r="D1714" t="s">
        <v>453</v>
      </c>
      <c r="E1714" s="31" t="s">
        <v>454</v>
      </c>
      <c r="F1714">
        <v>2010</v>
      </c>
      <c r="G1714" t="s">
        <v>553</v>
      </c>
      <c r="H1714">
        <v>599</v>
      </c>
      <c r="J1714" t="s">
        <v>106</v>
      </c>
      <c r="K1714" s="26" t="s">
        <v>374</v>
      </c>
      <c r="L1714" t="b">
        <v>1</v>
      </c>
      <c r="M1714" s="20" t="s">
        <v>1118</v>
      </c>
      <c r="N1714" s="26">
        <v>121</v>
      </c>
      <c r="O1714" t="s">
        <v>375</v>
      </c>
      <c r="P1714">
        <v>61.2180556</v>
      </c>
      <c r="Q1714">
        <v>-149.9002778</v>
      </c>
      <c r="R1714" t="s">
        <v>370</v>
      </c>
      <c r="S1714" t="s">
        <v>371</v>
      </c>
      <c r="V1714">
        <v>18576</v>
      </c>
      <c r="W1714">
        <v>143473</v>
      </c>
      <c r="X1714">
        <v>24206</v>
      </c>
      <c r="Y1714">
        <v>98145.5</v>
      </c>
      <c r="Z1714">
        <v>965307</v>
      </c>
      <c r="AA1714">
        <v>6275</v>
      </c>
      <c r="AB1714">
        <v>0</v>
      </c>
      <c r="AC1714">
        <v>0</v>
      </c>
      <c r="AD1714">
        <v>0</v>
      </c>
      <c r="AE1714">
        <v>0</v>
      </c>
      <c r="AF1714">
        <v>0</v>
      </c>
      <c r="AG1714">
        <v>0</v>
      </c>
      <c r="AO1714" s="30">
        <v>0</v>
      </c>
      <c r="AP1714" s="30">
        <v>0</v>
      </c>
      <c r="AQ1714" s="30">
        <v>0</v>
      </c>
      <c r="AR1714">
        <v>116721.5</v>
      </c>
      <c r="AS1714" s="20">
        <v>1108780</v>
      </c>
      <c r="AT1714">
        <v>30481</v>
      </c>
      <c r="AU1714" s="22">
        <v>12</v>
      </c>
      <c r="AV1714" t="s">
        <v>1131</v>
      </c>
    </row>
    <row r="1715" spans="1:48" hidden="1" x14ac:dyDescent="0.25">
      <c r="A1715" t="s">
        <v>483</v>
      </c>
      <c r="B1715" t="s">
        <v>165</v>
      </c>
      <c r="C1715" t="s">
        <v>485</v>
      </c>
      <c r="D1715" t="s">
        <v>453</v>
      </c>
      <c r="E1715" s="31" t="s">
        <v>454</v>
      </c>
      <c r="F1715">
        <v>2010</v>
      </c>
      <c r="G1715" t="s">
        <v>484</v>
      </c>
      <c r="H1715">
        <v>19558</v>
      </c>
      <c r="J1715" t="s">
        <v>165</v>
      </c>
      <c r="K1715" s="26" t="s">
        <v>374</v>
      </c>
      <c r="L1715" t="b">
        <v>1</v>
      </c>
      <c r="M1715" s="20" t="s">
        <v>1116</v>
      </c>
      <c r="N1715" s="26">
        <v>32</v>
      </c>
      <c r="O1715" t="s">
        <v>375</v>
      </c>
      <c r="P1715">
        <v>59.642499999999998</v>
      </c>
      <c r="Q1715">
        <v>-151.5483333</v>
      </c>
      <c r="R1715" t="s">
        <v>370</v>
      </c>
      <c r="S1715" t="s">
        <v>371</v>
      </c>
      <c r="V1715">
        <v>29363</v>
      </c>
      <c r="W1715">
        <v>174990</v>
      </c>
      <c r="X1715">
        <v>25243</v>
      </c>
      <c r="Y1715">
        <v>26283</v>
      </c>
      <c r="Z1715">
        <v>178271</v>
      </c>
      <c r="AA1715">
        <v>3784</v>
      </c>
      <c r="AB1715">
        <v>9063</v>
      </c>
      <c r="AC1715">
        <v>116657</v>
      </c>
      <c r="AD1715">
        <v>25</v>
      </c>
      <c r="AO1715" s="30">
        <v>9063</v>
      </c>
      <c r="AP1715" s="30">
        <v>116657</v>
      </c>
      <c r="AQ1715" s="30">
        <v>25</v>
      </c>
      <c r="AR1715">
        <v>64709</v>
      </c>
      <c r="AS1715" s="20">
        <v>469918</v>
      </c>
      <c r="AT1715">
        <v>29052</v>
      </c>
      <c r="AU1715" s="22">
        <v>12</v>
      </c>
      <c r="AV1715" t="s">
        <v>1131</v>
      </c>
    </row>
    <row r="1716" spans="1:48" hidden="1" x14ac:dyDescent="0.25">
      <c r="A1716" t="s">
        <v>472</v>
      </c>
      <c r="B1716" t="s">
        <v>1121</v>
      </c>
      <c r="C1716" t="s">
        <v>474</v>
      </c>
      <c r="D1716" t="s">
        <v>453</v>
      </c>
      <c r="E1716" s="31" t="s">
        <v>454</v>
      </c>
      <c r="F1716">
        <v>2010</v>
      </c>
      <c r="G1716" t="s">
        <v>473</v>
      </c>
      <c r="H1716">
        <v>11824</v>
      </c>
      <c r="J1716" t="s">
        <v>208</v>
      </c>
      <c r="K1716" s="26" t="s">
        <v>374</v>
      </c>
      <c r="L1716" t="b">
        <v>1</v>
      </c>
      <c r="M1716" s="20" t="s">
        <v>1119</v>
      </c>
      <c r="N1716" s="26">
        <v>18</v>
      </c>
      <c r="O1716" t="s">
        <v>375</v>
      </c>
      <c r="P1716">
        <v>61.5813889</v>
      </c>
      <c r="Q1716">
        <v>-149.43944440000001</v>
      </c>
      <c r="R1716" t="s">
        <v>370</v>
      </c>
      <c r="S1716" t="s">
        <v>371</v>
      </c>
      <c r="V1716">
        <v>60084</v>
      </c>
      <c r="W1716">
        <v>435159</v>
      </c>
      <c r="X1716">
        <v>52501</v>
      </c>
      <c r="Y1716">
        <v>29083</v>
      </c>
      <c r="Z1716">
        <v>256040</v>
      </c>
      <c r="AA1716">
        <v>3643</v>
      </c>
      <c r="AO1716" s="30">
        <v>0</v>
      </c>
      <c r="AP1716" s="30">
        <v>0</v>
      </c>
      <c r="AQ1716" s="30">
        <v>0</v>
      </c>
      <c r="AR1716">
        <v>89167</v>
      </c>
      <c r="AS1716" s="20">
        <v>691199</v>
      </c>
      <c r="AT1716">
        <v>56144</v>
      </c>
      <c r="AU1716" s="22">
        <v>12</v>
      </c>
      <c r="AV1716" t="s">
        <v>1131</v>
      </c>
    </row>
    <row r="1717" spans="1:48" hidden="1" x14ac:dyDescent="0.25">
      <c r="A1717" t="s">
        <v>461</v>
      </c>
      <c r="B1717" t="s">
        <v>156</v>
      </c>
      <c r="C1717" t="s">
        <v>157</v>
      </c>
      <c r="D1717" t="s">
        <v>453</v>
      </c>
      <c r="E1717" s="31" t="s">
        <v>454</v>
      </c>
      <c r="F1717">
        <v>2010</v>
      </c>
      <c r="G1717" t="s">
        <v>462</v>
      </c>
      <c r="H1717">
        <v>7353</v>
      </c>
      <c r="J1717" t="s">
        <v>463</v>
      </c>
      <c r="K1717" s="26" t="s">
        <v>374</v>
      </c>
      <c r="L1717" t="b">
        <v>1</v>
      </c>
      <c r="M1717" s="20" t="s">
        <v>1116</v>
      </c>
      <c r="N1717" s="26">
        <v>13</v>
      </c>
      <c r="O1717" t="s">
        <v>375</v>
      </c>
      <c r="P1717">
        <v>64.837777799999998</v>
      </c>
      <c r="Q1717">
        <v>-147.7163889</v>
      </c>
      <c r="R1717" t="s">
        <v>370</v>
      </c>
      <c r="S1717" t="s">
        <v>371</v>
      </c>
      <c r="V1717">
        <v>61625.2</v>
      </c>
      <c r="W1717">
        <v>304785</v>
      </c>
      <c r="X1717">
        <v>37530</v>
      </c>
      <c r="Y1717">
        <v>26303.8</v>
      </c>
      <c r="Z1717">
        <v>140257</v>
      </c>
      <c r="AA1717">
        <v>6458</v>
      </c>
      <c r="AB1717">
        <v>129233.60000000001</v>
      </c>
      <c r="AC1717">
        <v>843125</v>
      </c>
      <c r="AD1717">
        <v>464</v>
      </c>
      <c r="AO1717" s="30">
        <v>129233.60000000001</v>
      </c>
      <c r="AP1717" s="30">
        <v>843125</v>
      </c>
      <c r="AQ1717" s="30">
        <v>464</v>
      </c>
      <c r="AR1717">
        <v>217162.6</v>
      </c>
      <c r="AS1717" s="20">
        <v>1288167</v>
      </c>
      <c r="AT1717">
        <v>44452</v>
      </c>
      <c r="AU1717" s="22">
        <v>12</v>
      </c>
      <c r="AV1717" t="s">
        <v>1131</v>
      </c>
    </row>
    <row r="1718" spans="1:48" hidden="1" x14ac:dyDescent="0.25">
      <c r="A1718" t="s">
        <v>451</v>
      </c>
      <c r="B1718" t="s">
        <v>135</v>
      </c>
      <c r="C1718" t="s">
        <v>107</v>
      </c>
      <c r="D1718" t="s">
        <v>453</v>
      </c>
      <c r="E1718" s="31" t="s">
        <v>454</v>
      </c>
      <c r="F1718">
        <v>2010</v>
      </c>
      <c r="G1718" t="s">
        <v>452</v>
      </c>
      <c r="H1718">
        <v>3522</v>
      </c>
      <c r="J1718" t="s">
        <v>135</v>
      </c>
      <c r="K1718" s="26">
        <v>0</v>
      </c>
      <c r="L1718" t="b">
        <v>1</v>
      </c>
      <c r="M1718" s="20" t="s">
        <v>1119</v>
      </c>
      <c r="N1718" s="26">
        <v>8</v>
      </c>
      <c r="O1718" t="s">
        <v>375</v>
      </c>
      <c r="P1718">
        <v>61.2180556</v>
      </c>
      <c r="Q1718">
        <v>-149.9002778</v>
      </c>
      <c r="R1718" t="s">
        <v>370</v>
      </c>
      <c r="S1718" t="s">
        <v>371</v>
      </c>
      <c r="V1718">
        <v>72356</v>
      </c>
      <c r="W1718">
        <v>545123</v>
      </c>
      <c r="X1718">
        <v>69590</v>
      </c>
      <c r="Y1718">
        <v>63175</v>
      </c>
      <c r="Z1718">
        <v>578892</v>
      </c>
      <c r="AA1718">
        <v>9105</v>
      </c>
      <c r="AB1718">
        <v>4579</v>
      </c>
      <c r="AC1718">
        <v>45415</v>
      </c>
      <c r="AD1718">
        <v>6</v>
      </c>
      <c r="AO1718" s="30">
        <v>4579</v>
      </c>
      <c r="AP1718" s="30">
        <v>45415</v>
      </c>
      <c r="AQ1718" s="30">
        <v>6</v>
      </c>
      <c r="AR1718">
        <v>140110</v>
      </c>
      <c r="AS1718" s="20">
        <v>1169430</v>
      </c>
      <c r="AT1718">
        <v>78701</v>
      </c>
      <c r="AU1718" s="22">
        <v>12</v>
      </c>
      <c r="AV1718" t="s">
        <v>1131</v>
      </c>
    </row>
    <row r="1719" spans="1:48" hidden="1" x14ac:dyDescent="0.25">
      <c r="A1719" t="s">
        <v>734</v>
      </c>
      <c r="B1719" t="s">
        <v>1123</v>
      </c>
      <c r="C1719" t="s">
        <v>367</v>
      </c>
      <c r="D1719" t="s">
        <v>368</v>
      </c>
      <c r="E1719" s="31" t="s">
        <v>369</v>
      </c>
      <c r="F1719">
        <v>2010</v>
      </c>
      <c r="G1719" t="s">
        <v>735</v>
      </c>
      <c r="H1719">
        <v>19277</v>
      </c>
      <c r="J1719" t="s">
        <v>736</v>
      </c>
      <c r="K1719" s="26" t="s">
        <v>374</v>
      </c>
      <c r="L1719" t="b">
        <v>1</v>
      </c>
      <c r="M1719" s="20" t="s">
        <v>1116</v>
      </c>
      <c r="N1719" s="26">
        <v>227</v>
      </c>
      <c r="O1719" t="s">
        <v>375</v>
      </c>
      <c r="P1719">
        <v>70.205555599999997</v>
      </c>
      <c r="Q1719">
        <v>-148.51166670000001</v>
      </c>
      <c r="R1719" t="s">
        <v>370</v>
      </c>
      <c r="S1719" t="s">
        <v>371</v>
      </c>
      <c r="W1719" t="s">
        <v>378</v>
      </c>
      <c r="X1719" t="s">
        <v>378</v>
      </c>
      <c r="Y1719">
        <v>7274</v>
      </c>
      <c r="Z1719">
        <v>55674</v>
      </c>
      <c r="AA1719">
        <v>73</v>
      </c>
      <c r="AO1719" s="30">
        <v>0</v>
      </c>
      <c r="AP1719" s="30">
        <v>0</v>
      </c>
      <c r="AQ1719" s="30">
        <v>0</v>
      </c>
      <c r="AR1719">
        <v>7274</v>
      </c>
      <c r="AS1719" s="20">
        <v>55674</v>
      </c>
      <c r="AT1719">
        <v>73</v>
      </c>
      <c r="AU1719" s="22">
        <v>12</v>
      </c>
      <c r="AV1719" t="s">
        <v>1131</v>
      </c>
    </row>
    <row r="1720" spans="1:48" hidden="1" x14ac:dyDescent="0.25">
      <c r="A1720" t="s">
        <v>627</v>
      </c>
      <c r="B1720" t="s">
        <v>72</v>
      </c>
      <c r="C1720" t="s">
        <v>72</v>
      </c>
      <c r="D1720" t="s">
        <v>628</v>
      </c>
      <c r="E1720" s="31" t="s">
        <v>629</v>
      </c>
      <c r="F1720">
        <v>2010</v>
      </c>
      <c r="G1720" t="s">
        <v>563</v>
      </c>
      <c r="H1720">
        <v>221</v>
      </c>
      <c r="I1720">
        <v>331420</v>
      </c>
      <c r="J1720" t="s">
        <v>50</v>
      </c>
      <c r="K1720" s="26" t="s">
        <v>458</v>
      </c>
      <c r="L1720" t="b">
        <v>1</v>
      </c>
      <c r="M1720" s="20" t="s">
        <v>1119</v>
      </c>
      <c r="N1720" s="26">
        <v>169</v>
      </c>
      <c r="O1720" t="s">
        <v>375</v>
      </c>
      <c r="P1720">
        <v>64.931944400000006</v>
      </c>
      <c r="Q1720">
        <v>-161.15694439999999</v>
      </c>
      <c r="S1720" t="s">
        <v>21</v>
      </c>
      <c r="T1720" s="40">
        <v>0.54579166666666667</v>
      </c>
      <c r="U1720" s="40">
        <v>0.21586666666666668</v>
      </c>
      <c r="V1720">
        <v>303.24676212500003</v>
      </c>
      <c r="W1720">
        <v>555.60900000000004</v>
      </c>
      <c r="X1720">
        <v>95</v>
      </c>
      <c r="Y1720">
        <v>122.87626108333335</v>
      </c>
      <c r="Z1720">
        <v>225.13400000000001</v>
      </c>
      <c r="AA1720">
        <v>19</v>
      </c>
      <c r="AI1720">
        <v>197.49799999999996</v>
      </c>
      <c r="AJ1720">
        <v>13</v>
      </c>
      <c r="AK1720">
        <v>325.85900000000004</v>
      </c>
      <c r="AL1720">
        <v>11</v>
      </c>
      <c r="AM1720">
        <v>0</v>
      </c>
      <c r="AN1720">
        <v>0</v>
      </c>
      <c r="AO1720" s="30">
        <v>285.64388929166665</v>
      </c>
      <c r="AP1720" s="30">
        <v>523.35699999999997</v>
      </c>
      <c r="AQ1720" s="30">
        <v>24</v>
      </c>
      <c r="AR1720">
        <v>711.76691249999999</v>
      </c>
      <c r="AS1720" s="20">
        <v>1304.0999999999999</v>
      </c>
      <c r="AT1720">
        <v>133</v>
      </c>
      <c r="AU1720" s="22">
        <v>12</v>
      </c>
      <c r="AV1720" t="s">
        <v>1510</v>
      </c>
    </row>
    <row r="1721" spans="1:48" hidden="1" x14ac:dyDescent="0.25">
      <c r="A1721" t="s">
        <v>1059</v>
      </c>
      <c r="B1721" t="s">
        <v>195</v>
      </c>
      <c r="C1721" t="s">
        <v>195</v>
      </c>
      <c r="D1721" t="s">
        <v>1061</v>
      </c>
      <c r="E1721" s="31" t="s">
        <v>1062</v>
      </c>
      <c r="F1721">
        <v>2010</v>
      </c>
      <c r="G1721" t="s">
        <v>1060</v>
      </c>
      <c r="H1721" t="s">
        <v>582</v>
      </c>
      <c r="I1721">
        <v>332140</v>
      </c>
      <c r="J1721" t="s">
        <v>194</v>
      </c>
      <c r="K1721" s="26" t="s">
        <v>458</v>
      </c>
      <c r="L1721" t="b">
        <v>1</v>
      </c>
      <c r="M1721" s="20" t="s">
        <v>1118</v>
      </c>
      <c r="N1721" s="26">
        <v>687</v>
      </c>
      <c r="O1721" t="s">
        <v>375</v>
      </c>
      <c r="P1721">
        <v>64.880277800000002</v>
      </c>
      <c r="Q1721">
        <v>-157.7008333</v>
      </c>
      <c r="S1721" t="s">
        <v>21</v>
      </c>
      <c r="T1721" s="40">
        <v>0.45000000000000012</v>
      </c>
      <c r="U1721" s="40">
        <v>0.17481666666666665</v>
      </c>
      <c r="V1721">
        <v>54.811800000000019</v>
      </c>
      <c r="W1721">
        <v>121.80400000000002</v>
      </c>
      <c r="X1721">
        <v>58</v>
      </c>
      <c r="Y1721">
        <v>38.124000000000009</v>
      </c>
      <c r="Z1721">
        <v>84.72</v>
      </c>
      <c r="AA1721">
        <v>5</v>
      </c>
      <c r="AI1721">
        <v>34.023000000000003</v>
      </c>
      <c r="AJ1721">
        <v>5</v>
      </c>
      <c r="AK1721">
        <v>36.176000000000002</v>
      </c>
      <c r="AL1721">
        <v>6</v>
      </c>
      <c r="AM1721">
        <v>1.8459999999999999</v>
      </c>
      <c r="AN1721">
        <v>1</v>
      </c>
      <c r="AO1721" s="30">
        <v>31.589550000000013</v>
      </c>
      <c r="AP1721" s="30">
        <v>70.199000000000012</v>
      </c>
      <c r="AQ1721" s="30">
        <v>11</v>
      </c>
      <c r="AR1721">
        <v>124.52535000000005</v>
      </c>
      <c r="AS1721" s="20">
        <v>278.56899999999996</v>
      </c>
      <c r="AT1721">
        <v>74</v>
      </c>
      <c r="AU1721" s="22">
        <v>12</v>
      </c>
      <c r="AV1721" t="s">
        <v>1510</v>
      </c>
    </row>
    <row r="1722" spans="1:48" hidden="1" x14ac:dyDescent="0.25">
      <c r="A1722" t="s">
        <v>795</v>
      </c>
      <c r="B1722" t="s">
        <v>197</v>
      </c>
      <c r="C1722" t="s">
        <v>197</v>
      </c>
      <c r="D1722" t="s">
        <v>797</v>
      </c>
      <c r="E1722" s="31" t="s">
        <v>798</v>
      </c>
      <c r="F1722">
        <v>2010</v>
      </c>
      <c r="G1722" t="s">
        <v>796</v>
      </c>
      <c r="H1722">
        <v>9832</v>
      </c>
      <c r="I1722">
        <v>332150</v>
      </c>
      <c r="J1722" t="s">
        <v>196</v>
      </c>
      <c r="K1722" s="26" t="s">
        <v>458</v>
      </c>
      <c r="L1722" t="b">
        <v>1</v>
      </c>
      <c r="M1722" s="20" t="s">
        <v>1118</v>
      </c>
      <c r="N1722" s="26">
        <v>281</v>
      </c>
      <c r="O1722" t="s">
        <v>375</v>
      </c>
      <c r="P1722">
        <v>60.812222200000001</v>
      </c>
      <c r="Q1722">
        <v>-161.43583330000001</v>
      </c>
      <c r="S1722" t="s">
        <v>21</v>
      </c>
      <c r="T1722" s="40">
        <v>0.51999999999999991</v>
      </c>
      <c r="U1722" s="40">
        <v>0.24907499999999996</v>
      </c>
      <c r="V1722">
        <v>328.19071999999994</v>
      </c>
      <c r="W1722">
        <v>631.13599999999997</v>
      </c>
      <c r="X1722">
        <v>174</v>
      </c>
      <c r="Y1722">
        <v>105.52776</v>
      </c>
      <c r="Z1722">
        <v>202.93800000000005</v>
      </c>
      <c r="AA1722">
        <v>8</v>
      </c>
      <c r="AI1722">
        <v>96.532000000000011</v>
      </c>
      <c r="AJ1722">
        <v>12</v>
      </c>
      <c r="AK1722">
        <v>38.67</v>
      </c>
      <c r="AL1722">
        <v>5</v>
      </c>
      <c r="AM1722">
        <v>142.13900000000001</v>
      </c>
      <c r="AN1722">
        <v>18</v>
      </c>
      <c r="AO1722" s="30">
        <v>70.305039999999991</v>
      </c>
      <c r="AP1722" s="30">
        <v>135.202</v>
      </c>
      <c r="AQ1722" s="30">
        <v>17</v>
      </c>
      <c r="AR1722">
        <v>504.02351999999996</v>
      </c>
      <c r="AS1722" s="20">
        <v>1111.4150000000002</v>
      </c>
      <c r="AT1722">
        <v>216</v>
      </c>
      <c r="AU1722" s="22">
        <v>12</v>
      </c>
      <c r="AV1722" t="s">
        <v>1510</v>
      </c>
    </row>
    <row r="1723" spans="1:48" hidden="1" x14ac:dyDescent="0.25">
      <c r="A1723" t="s">
        <v>921</v>
      </c>
      <c r="B1723" t="s">
        <v>199</v>
      </c>
      <c r="C1723" t="s">
        <v>199</v>
      </c>
      <c r="D1723" t="s">
        <v>923</v>
      </c>
      <c r="E1723" s="31" t="s">
        <v>924</v>
      </c>
      <c r="F1723">
        <v>2010</v>
      </c>
      <c r="G1723" t="s">
        <v>922</v>
      </c>
      <c r="H1723">
        <v>10491</v>
      </c>
      <c r="I1723">
        <v>332160</v>
      </c>
      <c r="J1723" t="s">
        <v>198</v>
      </c>
      <c r="K1723" s="26" t="s">
        <v>458</v>
      </c>
      <c r="L1723" t="b">
        <v>1</v>
      </c>
      <c r="M1723" s="20" t="s">
        <v>1118</v>
      </c>
      <c r="N1723" s="26">
        <v>376</v>
      </c>
      <c r="O1723" t="s">
        <v>375</v>
      </c>
      <c r="P1723">
        <v>59.864444399999996</v>
      </c>
      <c r="Q1723">
        <v>-163.13416670000001</v>
      </c>
      <c r="S1723" t="s">
        <v>21</v>
      </c>
      <c r="T1723" s="40">
        <v>0.55500000000000016</v>
      </c>
      <c r="U1723" s="40">
        <v>0.22755000000000006</v>
      </c>
      <c r="V1723">
        <v>248.58172500000006</v>
      </c>
      <c r="W1723">
        <v>447.89499999999998</v>
      </c>
      <c r="X1723">
        <v>83</v>
      </c>
      <c r="Y1723">
        <v>220.31613000000007</v>
      </c>
      <c r="Z1723">
        <v>396.96600000000001</v>
      </c>
      <c r="AA1723">
        <v>17</v>
      </c>
      <c r="AI1723">
        <v>41.47</v>
      </c>
      <c r="AJ1723">
        <v>2</v>
      </c>
      <c r="AK1723">
        <v>9.4450000000000003</v>
      </c>
      <c r="AL1723">
        <v>3</v>
      </c>
      <c r="AM1723">
        <v>20.571999999999999</v>
      </c>
      <c r="AN1723">
        <v>3</v>
      </c>
      <c r="AO1723" s="30">
        <v>28.257825000000008</v>
      </c>
      <c r="AP1723" s="30">
        <v>50.914999999999999</v>
      </c>
      <c r="AQ1723" s="30">
        <v>5</v>
      </c>
      <c r="AR1723">
        <v>497.15568000000013</v>
      </c>
      <c r="AS1723" s="20">
        <v>916.34799999999996</v>
      </c>
      <c r="AT1723">
        <v>108</v>
      </c>
      <c r="AU1723">
        <v>12</v>
      </c>
      <c r="AV1723" t="s">
        <v>1510</v>
      </c>
    </row>
    <row r="1724" spans="1:48" hidden="1" x14ac:dyDescent="0.25">
      <c r="A1724" t="s">
        <v>879</v>
      </c>
      <c r="B1724" t="s">
        <v>201</v>
      </c>
      <c r="C1724" t="s">
        <v>201</v>
      </c>
      <c r="D1724" t="s">
        <v>881</v>
      </c>
      <c r="E1724" s="31" t="s">
        <v>882</v>
      </c>
      <c r="F1724">
        <v>2010</v>
      </c>
      <c r="G1724" t="s">
        <v>880</v>
      </c>
      <c r="H1724">
        <v>10716</v>
      </c>
      <c r="I1724">
        <v>332170</v>
      </c>
      <c r="J1724" t="s">
        <v>200</v>
      </c>
      <c r="K1724" s="26" t="s">
        <v>458</v>
      </c>
      <c r="L1724" t="b">
        <v>1</v>
      </c>
      <c r="M1724" s="20" t="s">
        <v>1118</v>
      </c>
      <c r="N1724" s="26">
        <v>353</v>
      </c>
      <c r="O1724" t="s">
        <v>375</v>
      </c>
      <c r="P1724">
        <v>57.54</v>
      </c>
      <c r="Q1724">
        <v>-153.97861109999999</v>
      </c>
      <c r="S1724" t="s">
        <v>21</v>
      </c>
      <c r="T1724" s="40">
        <v>0.41000000000000009</v>
      </c>
      <c r="U1724" s="40">
        <v>0.24739999999999998</v>
      </c>
      <c r="V1724">
        <v>63.861190000000008</v>
      </c>
      <c r="W1724">
        <v>155.75899999999999</v>
      </c>
      <c r="X1724">
        <v>43</v>
      </c>
      <c r="Y1724">
        <v>119.94550000000002</v>
      </c>
      <c r="Z1724">
        <v>292.55</v>
      </c>
      <c r="AA1724">
        <v>36</v>
      </c>
      <c r="AI1724">
        <v>158.512</v>
      </c>
      <c r="AJ1724">
        <v>9</v>
      </c>
      <c r="AK1724">
        <v>13.999000000000001</v>
      </c>
      <c r="AL1724">
        <v>2</v>
      </c>
      <c r="AM1724">
        <v>67.36</v>
      </c>
      <c r="AN1724">
        <v>1</v>
      </c>
      <c r="AO1724" s="30">
        <v>70.729510000000019</v>
      </c>
      <c r="AP1724" s="30">
        <v>172.511</v>
      </c>
      <c r="AQ1724" s="30">
        <v>11</v>
      </c>
      <c r="AR1724">
        <v>254.53620000000006</v>
      </c>
      <c r="AS1724" s="20">
        <v>688.18</v>
      </c>
      <c r="AT1724">
        <v>88</v>
      </c>
      <c r="AU1724">
        <v>12</v>
      </c>
      <c r="AV1724" t="s">
        <v>1510</v>
      </c>
    </row>
    <row r="1725" spans="1:48" hidden="1" x14ac:dyDescent="0.25">
      <c r="A1725" t="s">
        <v>831</v>
      </c>
      <c r="B1725" t="s">
        <v>203</v>
      </c>
      <c r="C1725" t="s">
        <v>203</v>
      </c>
      <c r="D1725" t="s">
        <v>833</v>
      </c>
      <c r="E1725" s="31" t="s">
        <v>834</v>
      </c>
      <c r="F1725">
        <v>2010</v>
      </c>
      <c r="G1725" t="s">
        <v>832</v>
      </c>
      <c r="H1725" t="s">
        <v>582</v>
      </c>
      <c r="I1725">
        <v>332180</v>
      </c>
      <c r="J1725" t="s">
        <v>202</v>
      </c>
      <c r="K1725" s="26" t="s">
        <v>458</v>
      </c>
      <c r="L1725" t="b">
        <v>1</v>
      </c>
      <c r="M1725" s="20" t="s">
        <v>1118</v>
      </c>
      <c r="N1725" s="26">
        <v>330</v>
      </c>
      <c r="O1725" t="s">
        <v>375</v>
      </c>
      <c r="P1725">
        <v>59.114166699999998</v>
      </c>
      <c r="Q1725">
        <v>-156.85888890000001</v>
      </c>
      <c r="S1725" t="s">
        <v>21</v>
      </c>
      <c r="T1725" s="40">
        <v>0.70000000000000007</v>
      </c>
      <c r="U1725" s="40">
        <v>0.314</v>
      </c>
      <c r="V1725">
        <v>101.74990000000001</v>
      </c>
      <c r="W1725">
        <v>145.357</v>
      </c>
      <c r="X1725">
        <v>34</v>
      </c>
      <c r="Y1725">
        <v>64.38600000000001</v>
      </c>
      <c r="Z1725">
        <v>91.98</v>
      </c>
      <c r="AA1725">
        <v>9</v>
      </c>
      <c r="AI1725">
        <v>54.668999999999997</v>
      </c>
      <c r="AJ1725">
        <v>7</v>
      </c>
      <c r="AK1725">
        <v>64.618999999999986</v>
      </c>
      <c r="AL1725">
        <v>4</v>
      </c>
      <c r="AM1725">
        <v>20.060000000000002</v>
      </c>
      <c r="AN1725">
        <v>0</v>
      </c>
      <c r="AO1725" s="30">
        <v>83.501599999999996</v>
      </c>
      <c r="AP1725" s="30">
        <v>119.28799999999998</v>
      </c>
      <c r="AQ1725" s="30">
        <v>11</v>
      </c>
      <c r="AR1725">
        <v>249.63750000000005</v>
      </c>
      <c r="AS1725" s="20">
        <v>376.68500000000006</v>
      </c>
      <c r="AT1725">
        <v>54</v>
      </c>
      <c r="AU1725">
        <v>12</v>
      </c>
      <c r="AV1725" t="s">
        <v>1510</v>
      </c>
    </row>
    <row r="1726" spans="1:48" hidden="1" x14ac:dyDescent="0.25">
      <c r="A1726" t="s">
        <v>995</v>
      </c>
      <c r="B1726" t="s">
        <v>205</v>
      </c>
      <c r="C1726" t="s">
        <v>205</v>
      </c>
      <c r="D1726" t="s">
        <v>997</v>
      </c>
      <c r="E1726" s="31" t="s">
        <v>998</v>
      </c>
      <c r="F1726">
        <v>2010</v>
      </c>
      <c r="G1726" t="s">
        <v>996</v>
      </c>
      <c r="H1726" t="s">
        <v>582</v>
      </c>
      <c r="I1726">
        <v>332190</v>
      </c>
      <c r="J1726" t="s">
        <v>204</v>
      </c>
      <c r="K1726" s="26" t="s">
        <v>458</v>
      </c>
      <c r="L1726" t="b">
        <v>1</v>
      </c>
      <c r="M1726" s="20" t="s">
        <v>1118</v>
      </c>
      <c r="N1726" s="26">
        <v>570</v>
      </c>
      <c r="O1726" t="s">
        <v>375</v>
      </c>
      <c r="P1726">
        <v>61.356388899999999</v>
      </c>
      <c r="Q1726">
        <v>-155.43555559999999</v>
      </c>
      <c r="S1726" t="s">
        <v>21</v>
      </c>
      <c r="T1726" s="40">
        <v>1.5159833333333335</v>
      </c>
      <c r="U1726" s="40">
        <v>0.93248333333333333</v>
      </c>
      <c r="V1726">
        <v>13.037456666666667</v>
      </c>
      <c r="W1726">
        <v>8.6</v>
      </c>
      <c r="X1726">
        <v>18</v>
      </c>
      <c r="Y1726">
        <v>15.594920549999999</v>
      </c>
      <c r="Z1726">
        <v>10.286999999999999</v>
      </c>
      <c r="AA1726">
        <v>3</v>
      </c>
      <c r="AI1726">
        <v>5.4919999999999991</v>
      </c>
      <c r="AJ1726">
        <v>5</v>
      </c>
      <c r="AK1726">
        <v>2.7909999999999999</v>
      </c>
      <c r="AL1726">
        <v>1</v>
      </c>
      <c r="AM1726">
        <v>0</v>
      </c>
      <c r="AN1726">
        <v>0</v>
      </c>
      <c r="AO1726" s="30">
        <v>12.55688995</v>
      </c>
      <c r="AP1726" s="30">
        <v>8.2829999999999995</v>
      </c>
      <c r="AQ1726" s="30">
        <v>6</v>
      </c>
      <c r="AR1726">
        <v>41.189267166666667</v>
      </c>
      <c r="AS1726" s="20">
        <v>27.169999999999998</v>
      </c>
      <c r="AT1726">
        <v>27</v>
      </c>
      <c r="AU1726">
        <v>3</v>
      </c>
      <c r="AV1726" t="s">
        <v>1510</v>
      </c>
    </row>
    <row r="1727" spans="1:48" hidden="1" x14ac:dyDescent="0.25">
      <c r="A1727" t="s">
        <v>630</v>
      </c>
      <c r="B1727" t="s">
        <v>73</v>
      </c>
      <c r="C1727" t="s">
        <v>73</v>
      </c>
      <c r="D1727" t="s">
        <v>720</v>
      </c>
      <c r="E1727" s="31" t="s">
        <v>721</v>
      </c>
      <c r="F1727">
        <v>2010</v>
      </c>
      <c r="G1727" t="s">
        <v>563</v>
      </c>
      <c r="H1727">
        <v>221</v>
      </c>
      <c r="I1727">
        <v>331430</v>
      </c>
      <c r="J1727" t="s">
        <v>50</v>
      </c>
      <c r="K1727" s="26" t="s">
        <v>458</v>
      </c>
      <c r="L1727" t="b">
        <v>1</v>
      </c>
      <c r="M1727" s="20" t="s">
        <v>1119</v>
      </c>
      <c r="N1727" s="26">
        <v>169</v>
      </c>
      <c r="O1727" t="s">
        <v>375</v>
      </c>
      <c r="P1727">
        <v>61.512222199999997</v>
      </c>
      <c r="Q1727">
        <v>-160.3580556</v>
      </c>
      <c r="S1727" t="s">
        <v>21</v>
      </c>
      <c r="T1727" s="40">
        <v>0.50826666666666676</v>
      </c>
      <c r="U1727" s="40">
        <v>0.17509166666666665</v>
      </c>
      <c r="V1727">
        <v>157.52454666666668</v>
      </c>
      <c r="W1727">
        <v>309.92499999999995</v>
      </c>
      <c r="X1727">
        <v>89</v>
      </c>
      <c r="Y1727">
        <v>36.49303840000001</v>
      </c>
      <c r="Z1727">
        <v>71.799000000000007</v>
      </c>
      <c r="AA1727">
        <v>4</v>
      </c>
      <c r="AI1727">
        <v>96.72399999999999</v>
      </c>
      <c r="AJ1727">
        <v>7</v>
      </c>
      <c r="AK1727">
        <v>67.123000000000005</v>
      </c>
      <c r="AL1727">
        <v>2</v>
      </c>
      <c r="AM1727">
        <v>0</v>
      </c>
      <c r="AN1727">
        <v>0</v>
      </c>
      <c r="AO1727" s="30">
        <v>83.277968533333336</v>
      </c>
      <c r="AP1727" s="30">
        <v>163.84699999999998</v>
      </c>
      <c r="AQ1727" s="30">
        <v>9</v>
      </c>
      <c r="AR1727">
        <v>277.29555360000006</v>
      </c>
      <c r="AS1727" s="20">
        <v>545.57100000000014</v>
      </c>
      <c r="AT1727">
        <v>102</v>
      </c>
      <c r="AU1727">
        <v>12</v>
      </c>
      <c r="AV1727" t="s">
        <v>1510</v>
      </c>
    </row>
    <row r="1728" spans="1:48" hidden="1" x14ac:dyDescent="0.25">
      <c r="A1728" t="s">
        <v>513</v>
      </c>
      <c r="B1728" t="s">
        <v>285</v>
      </c>
      <c r="C1728" t="s">
        <v>285</v>
      </c>
      <c r="D1728" t="s">
        <v>515</v>
      </c>
      <c r="E1728" s="31" t="s">
        <v>516</v>
      </c>
      <c r="F1728">
        <v>2010</v>
      </c>
      <c r="G1728" t="s">
        <v>514</v>
      </c>
      <c r="H1728">
        <v>11591</v>
      </c>
      <c r="I1728">
        <v>332200</v>
      </c>
      <c r="J1728" t="s">
        <v>284</v>
      </c>
      <c r="K1728" s="26" t="s">
        <v>374</v>
      </c>
      <c r="L1728" t="b">
        <v>1</v>
      </c>
      <c r="M1728" s="20" t="s">
        <v>1116</v>
      </c>
      <c r="N1728" s="26">
        <v>72</v>
      </c>
      <c r="O1728" t="s">
        <v>375</v>
      </c>
      <c r="P1728">
        <v>65.001111100000003</v>
      </c>
      <c r="Q1728">
        <v>-150.63388889999999</v>
      </c>
      <c r="S1728" t="s">
        <v>21</v>
      </c>
      <c r="T1728" s="40">
        <v>1.0156666666666663</v>
      </c>
      <c r="U1728" s="40">
        <v>0.24545833333333331</v>
      </c>
      <c r="V1728">
        <v>126.92380066666659</v>
      </c>
      <c r="W1728">
        <v>124.96599999999998</v>
      </c>
      <c r="X1728">
        <v>84</v>
      </c>
      <c r="Y1728">
        <v>155.61638399999995</v>
      </c>
      <c r="Z1728">
        <v>153.21600000000001</v>
      </c>
      <c r="AA1728">
        <v>14</v>
      </c>
      <c r="AI1728">
        <v>8.2249999999999996</v>
      </c>
      <c r="AJ1728">
        <v>3</v>
      </c>
      <c r="AK1728">
        <v>14.619000000000003</v>
      </c>
      <c r="AL1728">
        <v>1</v>
      </c>
      <c r="AM1728">
        <v>0</v>
      </c>
      <c r="AN1728">
        <v>0</v>
      </c>
      <c r="AO1728" s="30">
        <v>23.201889333333327</v>
      </c>
      <c r="AP1728" s="30">
        <v>22.844000000000001</v>
      </c>
      <c r="AQ1728" s="30">
        <v>4</v>
      </c>
      <c r="AR1728">
        <v>305.74207399999989</v>
      </c>
      <c r="AS1728" s="20">
        <v>301.02600000000001</v>
      </c>
      <c r="AT1728">
        <v>102</v>
      </c>
      <c r="AU1728">
        <v>12</v>
      </c>
      <c r="AV1728" t="s">
        <v>1510</v>
      </c>
    </row>
    <row r="1729" spans="1:48" hidden="1" x14ac:dyDescent="0.25">
      <c r="A1729" t="s">
        <v>827</v>
      </c>
      <c r="B1729" t="s">
        <v>207</v>
      </c>
      <c r="C1729" t="s">
        <v>207</v>
      </c>
      <c r="D1729" t="s">
        <v>829</v>
      </c>
      <c r="E1729" s="31" t="s">
        <v>830</v>
      </c>
      <c r="F1729">
        <v>2010</v>
      </c>
      <c r="G1729" t="s">
        <v>828</v>
      </c>
      <c r="H1729">
        <v>26317</v>
      </c>
      <c r="I1729">
        <v>332210</v>
      </c>
      <c r="J1729" t="s">
        <v>206</v>
      </c>
      <c r="K1729" s="26" t="s">
        <v>458</v>
      </c>
      <c r="L1729" t="b">
        <v>1</v>
      </c>
      <c r="M1729" s="20" t="s">
        <v>1116</v>
      </c>
      <c r="N1729" s="26">
        <v>321</v>
      </c>
      <c r="O1729" t="s">
        <v>375</v>
      </c>
      <c r="P1729">
        <v>58.981388899999999</v>
      </c>
      <c r="Q1729">
        <v>-159.05833329999999</v>
      </c>
      <c r="S1729" t="s">
        <v>21</v>
      </c>
      <c r="T1729" s="40">
        <v>0.54999999999999993</v>
      </c>
      <c r="U1729" s="40">
        <v>0.28434166666666666</v>
      </c>
      <c r="V1729">
        <v>283.66414999999995</v>
      </c>
      <c r="W1729">
        <v>515.75299999999993</v>
      </c>
      <c r="X1729">
        <v>147</v>
      </c>
      <c r="Y1729">
        <v>63.763699999999993</v>
      </c>
      <c r="Z1729">
        <v>115.934</v>
      </c>
      <c r="AA1729">
        <v>19</v>
      </c>
      <c r="AI1729">
        <v>101.239</v>
      </c>
      <c r="AJ1729">
        <v>5</v>
      </c>
      <c r="AK1729">
        <v>427.84799999999996</v>
      </c>
      <c r="AL1729">
        <v>30</v>
      </c>
      <c r="AM1729">
        <v>60.277000000000001</v>
      </c>
      <c r="AN1729">
        <v>8</v>
      </c>
      <c r="AO1729" s="30">
        <v>290.99784999999997</v>
      </c>
      <c r="AP1729" s="30">
        <v>529.08699999999999</v>
      </c>
      <c r="AQ1729" s="30">
        <v>35</v>
      </c>
      <c r="AR1729">
        <v>638.42569999999989</v>
      </c>
      <c r="AS1729" s="20">
        <v>1221.0510000000002</v>
      </c>
      <c r="AT1729">
        <v>203</v>
      </c>
      <c r="AU1729">
        <v>12</v>
      </c>
      <c r="AV1729" t="s">
        <v>1510</v>
      </c>
    </row>
    <row r="1730" spans="1:48" hidden="1" x14ac:dyDescent="0.25">
      <c r="A1730" t="s">
        <v>1051</v>
      </c>
      <c r="B1730" t="s">
        <v>281</v>
      </c>
      <c r="C1730" t="s">
        <v>281</v>
      </c>
      <c r="D1730" t="s">
        <v>1053</v>
      </c>
      <c r="E1730" s="31" t="s">
        <v>1054</v>
      </c>
      <c r="F1730">
        <v>2010</v>
      </c>
      <c r="G1730" t="s">
        <v>1052</v>
      </c>
      <c r="H1730" t="s">
        <v>582</v>
      </c>
      <c r="I1730">
        <v>331005</v>
      </c>
      <c r="J1730" t="s">
        <v>280</v>
      </c>
      <c r="K1730" s="26" t="s">
        <v>374</v>
      </c>
      <c r="L1730" t="b">
        <v>1</v>
      </c>
      <c r="M1730" s="20" t="s">
        <v>1116</v>
      </c>
      <c r="N1730" s="26">
        <v>684</v>
      </c>
      <c r="O1730" t="s">
        <v>375</v>
      </c>
      <c r="P1730">
        <v>51.88</v>
      </c>
      <c r="Q1730">
        <v>-176.65805560000001</v>
      </c>
      <c r="S1730" t="s">
        <v>21</v>
      </c>
      <c r="T1730" s="40">
        <v>0.82429166666666653</v>
      </c>
      <c r="U1730" s="40">
        <v>0.1648833333333333</v>
      </c>
      <c r="V1730">
        <v>286.6738044166666</v>
      </c>
      <c r="W1730">
        <v>347.78199999999998</v>
      </c>
      <c r="X1730">
        <v>115</v>
      </c>
      <c r="Y1730">
        <v>636.75047525000002</v>
      </c>
      <c r="Z1730">
        <v>772.48200000000008</v>
      </c>
      <c r="AA1730">
        <v>70</v>
      </c>
      <c r="AI1730">
        <v>488.43000000000006</v>
      </c>
      <c r="AJ1730">
        <v>17</v>
      </c>
      <c r="AK1730">
        <v>420.09700000000004</v>
      </c>
      <c r="AL1730">
        <v>22</v>
      </c>
      <c r="AM1730">
        <v>0</v>
      </c>
      <c r="AN1730">
        <v>0</v>
      </c>
      <c r="AO1730" s="30">
        <v>748.89123504166662</v>
      </c>
      <c r="AP1730" s="30">
        <v>908.52700000000004</v>
      </c>
      <c r="AQ1730" s="30">
        <v>39</v>
      </c>
      <c r="AR1730">
        <v>1672.3155147083332</v>
      </c>
      <c r="AS1730" s="20">
        <v>2028.7909999999997</v>
      </c>
      <c r="AT1730">
        <v>218</v>
      </c>
      <c r="AU1730">
        <v>12</v>
      </c>
      <c r="AV1730" t="s">
        <v>1510</v>
      </c>
    </row>
    <row r="1731" spans="1:48" hidden="1" x14ac:dyDescent="0.25">
      <c r="A1731" t="s">
        <v>633</v>
      </c>
      <c r="B1731" t="s">
        <v>74</v>
      </c>
      <c r="C1731" s="19" t="s">
        <v>74</v>
      </c>
      <c r="D1731" t="s">
        <v>634</v>
      </c>
      <c r="E1731" s="21" t="s">
        <v>635</v>
      </c>
      <c r="F1731" s="26">
        <v>2010</v>
      </c>
      <c r="G1731" s="19" t="s">
        <v>563</v>
      </c>
      <c r="H1731" s="26">
        <v>221</v>
      </c>
      <c r="I1731" s="19">
        <v>331440</v>
      </c>
      <c r="J1731" s="28" t="s">
        <v>50</v>
      </c>
      <c r="K1731" s="19" t="s">
        <v>458</v>
      </c>
      <c r="L1731" s="20" t="b">
        <v>1</v>
      </c>
      <c r="M1731" s="20" t="s">
        <v>1119</v>
      </c>
      <c r="N1731" s="19">
        <v>169</v>
      </c>
      <c r="O1731" s="19" t="s">
        <v>375</v>
      </c>
      <c r="P1731" s="20">
        <v>61.877777799999997</v>
      </c>
      <c r="Q1731" s="20">
        <v>-162.08111109999999</v>
      </c>
      <c r="R1731" s="19"/>
      <c r="S1731" s="19" t="s">
        <v>21</v>
      </c>
      <c r="T1731" s="40">
        <v>0.5440166666666667</v>
      </c>
      <c r="U1731" s="40">
        <v>0.26752500000000001</v>
      </c>
      <c r="V1731">
        <v>310.01877783333333</v>
      </c>
      <c r="W1731">
        <v>569.87</v>
      </c>
      <c r="X1731">
        <v>112</v>
      </c>
      <c r="Y1731">
        <v>152.9981593</v>
      </c>
      <c r="Z1731">
        <v>281.238</v>
      </c>
      <c r="AA1731">
        <v>17</v>
      </c>
      <c r="AI1731">
        <v>201.07000000000002</v>
      </c>
      <c r="AJ1731">
        <v>23</v>
      </c>
      <c r="AK1731">
        <v>411.49799999999993</v>
      </c>
      <c r="AL1731">
        <v>8</v>
      </c>
      <c r="AM1731">
        <v>0</v>
      </c>
      <c r="AN1731">
        <v>0</v>
      </c>
      <c r="AO1731" s="30">
        <v>333.2472014666667</v>
      </c>
      <c r="AP1731" s="30">
        <v>612.56799999999998</v>
      </c>
      <c r="AQ1731" s="30">
        <v>31</v>
      </c>
      <c r="AR1731">
        <v>796.26413860000002</v>
      </c>
      <c r="AS1731" s="20">
        <v>1463.6759999999999</v>
      </c>
      <c r="AT1731">
        <v>150</v>
      </c>
      <c r="AU1731">
        <v>12</v>
      </c>
      <c r="AV1731" t="s">
        <v>1510</v>
      </c>
    </row>
    <row r="1732" spans="1:48" hidden="1" x14ac:dyDescent="0.25">
      <c r="A1732" t="s">
        <v>492</v>
      </c>
      <c r="B1732" t="s">
        <v>210</v>
      </c>
      <c r="C1732" s="19" t="s">
        <v>210</v>
      </c>
      <c r="D1732" t="s">
        <v>494</v>
      </c>
      <c r="E1732" s="21" t="s">
        <v>495</v>
      </c>
      <c r="F1732" s="26">
        <v>2010</v>
      </c>
      <c r="G1732" s="19" t="s">
        <v>493</v>
      </c>
      <c r="H1732" s="26">
        <v>12119</v>
      </c>
      <c r="I1732" s="19">
        <v>332220</v>
      </c>
      <c r="J1732" s="20" t="s">
        <v>209</v>
      </c>
      <c r="K1732" s="19" t="s">
        <v>374</v>
      </c>
      <c r="L1732" s="20" t="b">
        <v>1</v>
      </c>
      <c r="M1732" s="20" t="s">
        <v>1116</v>
      </c>
      <c r="N1732" s="19">
        <v>44</v>
      </c>
      <c r="O1732" s="19" t="s">
        <v>375</v>
      </c>
      <c r="P1732" s="20">
        <v>62.9563889</v>
      </c>
      <c r="Q1732" s="20">
        <v>-155.59583330000001</v>
      </c>
      <c r="R1732" s="19"/>
      <c r="S1732" s="19" t="s">
        <v>21</v>
      </c>
      <c r="T1732" s="40">
        <v>0.59872500000000006</v>
      </c>
      <c r="U1732" s="40">
        <v>0.17302500000000001</v>
      </c>
      <c r="V1732">
        <v>401.28225930000008</v>
      </c>
      <c r="W1732">
        <v>670.22800000000007</v>
      </c>
      <c r="X1732">
        <v>182</v>
      </c>
      <c r="Y1732">
        <v>559.97132692499997</v>
      </c>
      <c r="Z1732">
        <v>935.27299999999991</v>
      </c>
      <c r="AA1732">
        <v>64</v>
      </c>
      <c r="AI1732">
        <v>316.61399999999998</v>
      </c>
      <c r="AJ1732">
        <v>18</v>
      </c>
      <c r="AK1732">
        <v>648.952</v>
      </c>
      <c r="AL1732">
        <v>44</v>
      </c>
      <c r="AM1732">
        <v>5.1549999999999994</v>
      </c>
      <c r="AN1732">
        <v>1</v>
      </c>
      <c r="AO1732" s="30">
        <v>578.10850335000009</v>
      </c>
      <c r="AP1732" s="30">
        <v>965.56600000000003</v>
      </c>
      <c r="AQ1732" s="30">
        <v>62</v>
      </c>
      <c r="AR1732">
        <v>1539.362089575</v>
      </c>
      <c r="AS1732" s="20">
        <v>2576.2220000000002</v>
      </c>
      <c r="AT1732">
        <v>307</v>
      </c>
      <c r="AU1732">
        <v>3</v>
      </c>
      <c r="AV1732" t="s">
        <v>1510</v>
      </c>
    </row>
    <row r="1733" spans="1:48" hidden="1" x14ac:dyDescent="0.25">
      <c r="A1733" t="s">
        <v>636</v>
      </c>
      <c r="B1733" t="s">
        <v>75</v>
      </c>
      <c r="C1733" s="19" t="s">
        <v>75</v>
      </c>
      <c r="D1733" t="s">
        <v>637</v>
      </c>
      <c r="E1733" s="21" t="s">
        <v>638</v>
      </c>
      <c r="F1733" s="26">
        <v>2010</v>
      </c>
      <c r="G1733" s="19" t="s">
        <v>563</v>
      </c>
      <c r="H1733" s="26">
        <v>221</v>
      </c>
      <c r="I1733" s="19">
        <v>331450</v>
      </c>
      <c r="J1733" s="20" t="s">
        <v>50</v>
      </c>
      <c r="K1733" s="19" t="s">
        <v>458</v>
      </c>
      <c r="L1733" s="20" t="b">
        <v>1</v>
      </c>
      <c r="M1733" s="20" t="s">
        <v>1119</v>
      </c>
      <c r="N1733" s="19">
        <v>169</v>
      </c>
      <c r="O1733" s="19" t="s">
        <v>375</v>
      </c>
      <c r="P1733" s="20">
        <v>60.388055600000001</v>
      </c>
      <c r="Q1733" s="20">
        <v>-166.185</v>
      </c>
      <c r="R1733" s="19"/>
      <c r="S1733" s="19" t="s">
        <v>21</v>
      </c>
      <c r="T1733" s="40">
        <v>0.5933166666666666</v>
      </c>
      <c r="U1733" s="40">
        <v>0.22577499999999998</v>
      </c>
      <c r="V1733">
        <v>179.04873039999998</v>
      </c>
      <c r="W1733">
        <v>301.77600000000001</v>
      </c>
      <c r="X1733">
        <v>92</v>
      </c>
      <c r="Y1733">
        <v>111.84731146666665</v>
      </c>
      <c r="Z1733">
        <v>188.512</v>
      </c>
      <c r="AA1733">
        <v>23</v>
      </c>
      <c r="AI1733">
        <v>117.175</v>
      </c>
      <c r="AJ1733">
        <v>12</v>
      </c>
      <c r="AK1733">
        <v>220.34</v>
      </c>
      <c r="AL1733">
        <v>10</v>
      </c>
      <c r="AM1733">
        <v>0</v>
      </c>
      <c r="AN1733">
        <v>0</v>
      </c>
      <c r="AO1733" s="30">
        <v>200.25327474999997</v>
      </c>
      <c r="AP1733" s="30">
        <v>337.51499999999999</v>
      </c>
      <c r="AQ1733" s="30">
        <v>22</v>
      </c>
      <c r="AR1733">
        <v>491.14931661666662</v>
      </c>
      <c r="AS1733" s="20">
        <v>827.80300000000011</v>
      </c>
      <c r="AT1733">
        <v>132</v>
      </c>
      <c r="AU1733">
        <v>12</v>
      </c>
      <c r="AV1733" t="s">
        <v>1510</v>
      </c>
    </row>
    <row r="1734" spans="1:48" hidden="1" x14ac:dyDescent="0.25">
      <c r="A1734" t="s">
        <v>411</v>
      </c>
      <c r="B1734" t="s">
        <v>42</v>
      </c>
      <c r="C1734" s="19" t="s">
        <v>42</v>
      </c>
      <c r="D1734" s="19" t="s">
        <v>412</v>
      </c>
      <c r="E1734" s="21" t="s">
        <v>413</v>
      </c>
      <c r="F1734" s="26">
        <v>2010</v>
      </c>
      <c r="G1734" s="19" t="s">
        <v>380</v>
      </c>
      <c r="H1734" s="26">
        <v>219</v>
      </c>
      <c r="I1734" s="19">
        <v>331160</v>
      </c>
      <c r="J1734" t="s">
        <v>30</v>
      </c>
      <c r="K1734" s="19" t="s">
        <v>374</v>
      </c>
      <c r="L1734" s="20" t="b">
        <v>1</v>
      </c>
      <c r="M1734" s="20" t="s">
        <v>1116</v>
      </c>
      <c r="N1734" s="19">
        <v>2</v>
      </c>
      <c r="O1734" s="19" t="s">
        <v>375</v>
      </c>
      <c r="P1734" s="20">
        <v>62.921111099999997</v>
      </c>
      <c r="Q1734" s="20">
        <v>-143.7691667</v>
      </c>
      <c r="R1734" s="19"/>
      <c r="S1734" s="19" t="s">
        <v>21</v>
      </c>
      <c r="T1734" s="40">
        <v>0.61741666666666661</v>
      </c>
      <c r="U1734" s="40">
        <v>0.1906833333333334</v>
      </c>
      <c r="V1734">
        <v>83.59636441666666</v>
      </c>
      <c r="W1734">
        <v>135.39699999999999</v>
      </c>
      <c r="X1734">
        <v>46</v>
      </c>
      <c r="Y1734">
        <v>61.534214666666664</v>
      </c>
      <c r="Z1734">
        <v>99.664000000000001</v>
      </c>
      <c r="AA1734">
        <v>12</v>
      </c>
      <c r="AI1734">
        <v>29.850999999999999</v>
      </c>
      <c r="AJ1734">
        <v>5</v>
      </c>
      <c r="AK1734">
        <v>72.209000000000003</v>
      </c>
      <c r="AL1734">
        <v>3</v>
      </c>
      <c r="AM1734">
        <v>0</v>
      </c>
      <c r="AN1734">
        <v>0</v>
      </c>
      <c r="AO1734" s="30">
        <v>63.013544999999993</v>
      </c>
      <c r="AP1734" s="30">
        <v>102.06</v>
      </c>
      <c r="AQ1734" s="30">
        <v>8</v>
      </c>
      <c r="AR1734">
        <v>208.14412408333331</v>
      </c>
      <c r="AS1734" s="20">
        <v>337.12099999999998</v>
      </c>
      <c r="AT1734">
        <v>65</v>
      </c>
      <c r="AU1734">
        <v>12</v>
      </c>
      <c r="AV1734" t="s">
        <v>1510</v>
      </c>
    </row>
    <row r="1735" spans="1:48" hidden="1" x14ac:dyDescent="0.25">
      <c r="A1735" t="s">
        <v>639</v>
      </c>
      <c r="B1735" t="s">
        <v>76</v>
      </c>
      <c r="C1735" t="s">
        <v>76</v>
      </c>
      <c r="D1735" t="s">
        <v>640</v>
      </c>
      <c r="E1735" s="31" t="s">
        <v>641</v>
      </c>
      <c r="F1735">
        <v>2010</v>
      </c>
      <c r="G1735" t="s">
        <v>563</v>
      </c>
      <c r="H1735">
        <v>221</v>
      </c>
      <c r="I1735">
        <v>331460</v>
      </c>
      <c r="J1735" t="s">
        <v>50</v>
      </c>
      <c r="K1735" s="26" t="s">
        <v>458</v>
      </c>
      <c r="L1735" t="b">
        <v>1</v>
      </c>
      <c r="M1735" s="20" t="s">
        <v>1119</v>
      </c>
      <c r="N1735" s="26">
        <v>169</v>
      </c>
      <c r="O1735" t="s">
        <v>375</v>
      </c>
      <c r="P1735">
        <v>65.150411000000005</v>
      </c>
      <c r="Q1735">
        <v>-149.34970799999999</v>
      </c>
      <c r="S1735" t="s">
        <v>21</v>
      </c>
      <c r="T1735" s="40">
        <v>0.45224166666666682</v>
      </c>
      <c r="U1735" s="40">
        <v>0.18874166666666667</v>
      </c>
      <c r="V1735">
        <v>146.60815574166674</v>
      </c>
      <c r="W1735">
        <v>324.18100000000004</v>
      </c>
      <c r="X1735">
        <v>83</v>
      </c>
      <c r="Y1735">
        <v>22.818305533333341</v>
      </c>
      <c r="Z1735">
        <v>50.456000000000003</v>
      </c>
      <c r="AA1735">
        <v>11</v>
      </c>
      <c r="AI1735">
        <v>139.733</v>
      </c>
      <c r="AJ1735">
        <v>6</v>
      </c>
      <c r="AK1735">
        <v>119.43899999999999</v>
      </c>
      <c r="AL1735">
        <v>7</v>
      </c>
      <c r="AM1735">
        <v>0</v>
      </c>
      <c r="AN1735">
        <v>0</v>
      </c>
      <c r="AO1735" s="30">
        <v>117.20837723333338</v>
      </c>
      <c r="AP1735" s="30">
        <v>259.17200000000003</v>
      </c>
      <c r="AQ1735" s="30">
        <v>13</v>
      </c>
      <c r="AR1735">
        <v>286.63483850833347</v>
      </c>
      <c r="AS1735" s="20">
        <v>633.80899999999997</v>
      </c>
      <c r="AT1735">
        <v>103</v>
      </c>
      <c r="AU1735">
        <v>12</v>
      </c>
      <c r="AV1735" t="s">
        <v>1510</v>
      </c>
    </row>
    <row r="1736" spans="1:48" hidden="1" x14ac:dyDescent="0.25">
      <c r="A1736" t="s">
        <v>642</v>
      </c>
      <c r="B1736" t="s">
        <v>77</v>
      </c>
      <c r="C1736" s="19" t="s">
        <v>77</v>
      </c>
      <c r="D1736" t="s">
        <v>643</v>
      </c>
      <c r="E1736" s="21" t="s">
        <v>644</v>
      </c>
      <c r="F1736" s="26">
        <v>2010</v>
      </c>
      <c r="G1736" s="19" t="s">
        <v>563</v>
      </c>
      <c r="H1736" s="26">
        <v>221</v>
      </c>
      <c r="I1736" s="19">
        <v>331470</v>
      </c>
      <c r="J1736" t="s">
        <v>50</v>
      </c>
      <c r="K1736" s="19" t="s">
        <v>458</v>
      </c>
      <c r="L1736" s="20" t="b">
        <v>1</v>
      </c>
      <c r="M1736" s="20" t="s">
        <v>1119</v>
      </c>
      <c r="N1736" s="19">
        <v>169</v>
      </c>
      <c r="O1736" s="19" t="s">
        <v>375</v>
      </c>
      <c r="P1736" s="20">
        <v>62.085555599999999</v>
      </c>
      <c r="Q1736" s="20">
        <v>-163.72944440000001</v>
      </c>
      <c r="R1736" s="19"/>
      <c r="S1736" s="19" t="s">
        <v>21</v>
      </c>
      <c r="T1736" s="40">
        <v>0.51141666666666652</v>
      </c>
      <c r="U1736" s="40">
        <v>0.20544166666666666</v>
      </c>
      <c r="V1736">
        <v>524.7789613333332</v>
      </c>
      <c r="W1736">
        <v>1026.1279999999999</v>
      </c>
      <c r="X1736">
        <v>206</v>
      </c>
      <c r="Y1736">
        <v>228.59864724999991</v>
      </c>
      <c r="Z1736">
        <v>446.99099999999999</v>
      </c>
      <c r="AA1736">
        <v>17</v>
      </c>
      <c r="AI1736">
        <v>367.14100000000002</v>
      </c>
      <c r="AJ1736">
        <v>18</v>
      </c>
      <c r="AK1736">
        <v>854.31699999999989</v>
      </c>
      <c r="AL1736">
        <v>9</v>
      </c>
      <c r="AM1736">
        <v>0</v>
      </c>
      <c r="AN1736">
        <v>0</v>
      </c>
      <c r="AO1736" s="30">
        <v>624.67397883333308</v>
      </c>
      <c r="AP1736" s="30">
        <v>1221.4579999999999</v>
      </c>
      <c r="AQ1736" s="30">
        <v>27</v>
      </c>
      <c r="AR1736">
        <v>1378.0515874166663</v>
      </c>
      <c r="AS1736" s="20">
        <v>2694.5769999999998</v>
      </c>
      <c r="AT1736">
        <v>246</v>
      </c>
      <c r="AU1736">
        <v>12</v>
      </c>
      <c r="AV1736" t="s">
        <v>1510</v>
      </c>
    </row>
    <row r="1737" spans="1:48" hidden="1" x14ac:dyDescent="0.25">
      <c r="A1737" t="s">
        <v>475</v>
      </c>
      <c r="B1737" t="s">
        <v>1170</v>
      </c>
      <c r="C1737" t="s">
        <v>218</v>
      </c>
      <c r="D1737" t="s">
        <v>477</v>
      </c>
      <c r="E1737" s="31" t="s">
        <v>478</v>
      </c>
      <c r="F1737">
        <v>2010</v>
      </c>
      <c r="G1737" t="s">
        <v>476</v>
      </c>
      <c r="H1737">
        <v>13201</v>
      </c>
      <c r="I1737">
        <v>332280</v>
      </c>
      <c r="J1737" t="s">
        <v>217</v>
      </c>
      <c r="K1737" s="26" t="s">
        <v>458</v>
      </c>
      <c r="L1737" t="b">
        <v>1</v>
      </c>
      <c r="M1737" s="20" t="s">
        <v>1119</v>
      </c>
      <c r="N1737" s="26">
        <v>22</v>
      </c>
      <c r="O1737" t="s">
        <v>375</v>
      </c>
      <c r="P1737">
        <v>58.728333300000003</v>
      </c>
      <c r="Q1737">
        <v>-157.01388890000001</v>
      </c>
      <c r="S1737" t="s">
        <v>21</v>
      </c>
      <c r="T1737" s="40">
        <v>0.45225833333333343</v>
      </c>
      <c r="U1737" s="40">
        <v>0.23249166666666674</v>
      </c>
      <c r="V1737">
        <v>1690.321400191667</v>
      </c>
      <c r="W1737">
        <v>3737.5129999999999</v>
      </c>
      <c r="X1737">
        <v>743</v>
      </c>
      <c r="Y1737">
        <v>4769.9378881000011</v>
      </c>
      <c r="Z1737">
        <v>10546.932000000001</v>
      </c>
      <c r="AA1737">
        <v>247</v>
      </c>
      <c r="AI1737">
        <v>1247.585</v>
      </c>
      <c r="AJ1737">
        <v>37</v>
      </c>
      <c r="AK1737">
        <v>4444.7830000000004</v>
      </c>
      <c r="AL1737">
        <v>101</v>
      </c>
      <c r="AM1737">
        <v>0</v>
      </c>
      <c r="AN1737">
        <v>0</v>
      </c>
      <c r="AO1737" s="30">
        <v>2574.4208644000009</v>
      </c>
      <c r="AP1737" s="30">
        <v>5692.3680000000004</v>
      </c>
      <c r="AQ1737" s="30">
        <v>138</v>
      </c>
      <c r="AR1737">
        <v>9034.6801526916697</v>
      </c>
      <c r="AS1737" s="20">
        <v>19976.813000000002</v>
      </c>
      <c r="AT1737">
        <v>1117</v>
      </c>
      <c r="AU1737">
        <v>11</v>
      </c>
      <c r="AV1737" t="s">
        <v>1510</v>
      </c>
    </row>
    <row r="1738" spans="1:48" hidden="1" x14ac:dyDescent="0.25">
      <c r="A1738" t="s">
        <v>821</v>
      </c>
      <c r="B1738" t="s">
        <v>220</v>
      </c>
      <c r="C1738" s="19" t="s">
        <v>220</v>
      </c>
      <c r="D1738" t="s">
        <v>490</v>
      </c>
      <c r="E1738" s="21" t="s">
        <v>491</v>
      </c>
      <c r="F1738" s="26">
        <v>2010</v>
      </c>
      <c r="G1738" s="19" t="s">
        <v>822</v>
      </c>
      <c r="H1738" s="26">
        <v>13211</v>
      </c>
      <c r="I1738" s="19">
        <v>332290</v>
      </c>
      <c r="J1738" t="s">
        <v>219</v>
      </c>
      <c r="K1738" s="19" t="s">
        <v>458</v>
      </c>
      <c r="L1738" s="20" t="b">
        <v>1</v>
      </c>
      <c r="M1738" s="20" t="s">
        <v>1116</v>
      </c>
      <c r="N1738" s="19">
        <v>319</v>
      </c>
      <c r="O1738" s="19" t="s">
        <v>375</v>
      </c>
      <c r="P1738" s="20">
        <v>60.696666700000002</v>
      </c>
      <c r="Q1738" s="20">
        <v>-161.9519444</v>
      </c>
      <c r="R1738" s="19"/>
      <c r="S1738" s="19" t="s">
        <v>21</v>
      </c>
      <c r="T1738" s="40">
        <v>0.59840833333333332</v>
      </c>
      <c r="U1738" s="40">
        <v>0.27915833333333334</v>
      </c>
      <c r="V1738">
        <v>222.20876164166665</v>
      </c>
      <c r="W1738">
        <v>371.33299999999997</v>
      </c>
      <c r="X1738">
        <v>104</v>
      </c>
      <c r="Y1738">
        <v>87.11927720833333</v>
      </c>
      <c r="Z1738">
        <v>145.58500000000001</v>
      </c>
      <c r="AA1738">
        <v>20</v>
      </c>
      <c r="AI1738">
        <v>31.065999999999995</v>
      </c>
      <c r="AJ1738">
        <v>4</v>
      </c>
      <c r="AK1738">
        <v>36.384999999999998</v>
      </c>
      <c r="AL1738">
        <v>9</v>
      </c>
      <c r="AM1738">
        <v>2.1420000000000003</v>
      </c>
      <c r="AN1738">
        <v>3</v>
      </c>
      <c r="AO1738" s="30">
        <v>40.363240491666659</v>
      </c>
      <c r="AP1738" s="30">
        <v>67.450999999999993</v>
      </c>
      <c r="AQ1738" s="30">
        <v>13</v>
      </c>
      <c r="AR1738">
        <v>349.69127934166664</v>
      </c>
      <c r="AS1738" s="20">
        <v>586.51099999999997</v>
      </c>
      <c r="AT1738">
        <v>137</v>
      </c>
      <c r="AU1738">
        <v>12</v>
      </c>
      <c r="AV1738" t="s">
        <v>1510</v>
      </c>
    </row>
    <row r="1739" spans="1:48" hidden="1" x14ac:dyDescent="0.25">
      <c r="A1739" t="s">
        <v>1003</v>
      </c>
      <c r="B1739" t="s">
        <v>222</v>
      </c>
      <c r="C1739" t="s">
        <v>222</v>
      </c>
      <c r="D1739" t="s">
        <v>1005</v>
      </c>
      <c r="E1739" s="31" t="s">
        <v>1006</v>
      </c>
      <c r="F1739">
        <v>2010</v>
      </c>
      <c r="G1739" t="s">
        <v>1004</v>
      </c>
      <c r="H1739" t="s">
        <v>582</v>
      </c>
      <c r="I1739">
        <v>332300</v>
      </c>
      <c r="J1739" t="s">
        <v>221</v>
      </c>
      <c r="K1739" s="26" t="s">
        <v>458</v>
      </c>
      <c r="L1739" t="b">
        <v>1</v>
      </c>
      <c r="M1739" s="20" t="s">
        <v>1118</v>
      </c>
      <c r="N1739" s="26">
        <v>625</v>
      </c>
      <c r="O1739" t="s">
        <v>375</v>
      </c>
      <c r="P1739">
        <v>60.708055600000002</v>
      </c>
      <c r="Q1739">
        <v>-161.76611109999999</v>
      </c>
      <c r="S1739" t="s">
        <v>21</v>
      </c>
      <c r="T1739" s="40">
        <v>0.59999999999999987</v>
      </c>
      <c r="U1739" s="40">
        <v>0.24486666666666668</v>
      </c>
      <c r="V1739">
        <v>261.06419999999991</v>
      </c>
      <c r="W1739">
        <v>435.10699999999997</v>
      </c>
      <c r="X1739">
        <v>107</v>
      </c>
      <c r="Y1739">
        <v>123.75719999999997</v>
      </c>
      <c r="Z1739">
        <v>206.262</v>
      </c>
      <c r="AA1739">
        <v>5</v>
      </c>
      <c r="AI1739">
        <v>73.884</v>
      </c>
      <c r="AJ1739">
        <v>10</v>
      </c>
      <c r="AK1739">
        <v>16.805</v>
      </c>
      <c r="AL1739">
        <v>3</v>
      </c>
      <c r="AM1739">
        <v>52.745999999999995</v>
      </c>
      <c r="AN1739">
        <v>11</v>
      </c>
      <c r="AO1739" s="30">
        <v>54.413399999999982</v>
      </c>
      <c r="AP1739" s="30">
        <v>90.688999999999993</v>
      </c>
      <c r="AQ1739" s="30">
        <v>13</v>
      </c>
      <c r="AR1739">
        <v>439.23479999999984</v>
      </c>
      <c r="AS1739" s="20">
        <v>784.80399999999997</v>
      </c>
      <c r="AT1739">
        <v>136</v>
      </c>
      <c r="AU1739">
        <v>12</v>
      </c>
      <c r="AV1739" t="s">
        <v>1510</v>
      </c>
    </row>
    <row r="1740" spans="1:48" hidden="1" x14ac:dyDescent="0.25">
      <c r="A1740" t="s">
        <v>414</v>
      </c>
      <c r="B1740" t="s">
        <v>43</v>
      </c>
      <c r="C1740" t="s">
        <v>43</v>
      </c>
      <c r="D1740" t="s">
        <v>415</v>
      </c>
      <c r="E1740" s="31" t="s">
        <v>416</v>
      </c>
      <c r="F1740">
        <v>2010</v>
      </c>
      <c r="G1740" t="s">
        <v>380</v>
      </c>
      <c r="H1740">
        <v>219</v>
      </c>
      <c r="I1740">
        <v>331170</v>
      </c>
      <c r="J1740" t="s">
        <v>30</v>
      </c>
      <c r="K1740" s="26" t="s">
        <v>374</v>
      </c>
      <c r="L1740" t="b">
        <v>1</v>
      </c>
      <c r="M1740" s="20" t="s">
        <v>1116</v>
      </c>
      <c r="N1740" s="26">
        <v>2</v>
      </c>
      <c r="O1740" t="s">
        <v>375</v>
      </c>
      <c r="P1740">
        <v>55.873611099999998</v>
      </c>
      <c r="Q1740">
        <v>-133.18472220000001</v>
      </c>
      <c r="S1740" t="s">
        <v>21</v>
      </c>
      <c r="T1740" s="40">
        <v>0.50531666666666664</v>
      </c>
      <c r="U1740" s="40">
        <v>0.18634166666666666</v>
      </c>
      <c r="V1740">
        <v>145.1643401</v>
      </c>
      <c r="W1740">
        <v>287.274</v>
      </c>
      <c r="X1740">
        <v>59</v>
      </c>
      <c r="Y1740">
        <v>29.074910366666668</v>
      </c>
      <c r="Z1740">
        <v>57.538000000000004</v>
      </c>
      <c r="AA1740">
        <v>8</v>
      </c>
      <c r="AI1740">
        <v>0</v>
      </c>
      <c r="AJ1740">
        <v>0</v>
      </c>
      <c r="AK1740">
        <v>60.24</v>
      </c>
      <c r="AL1740">
        <v>1</v>
      </c>
      <c r="AM1740">
        <v>0</v>
      </c>
      <c r="AN1740">
        <v>0</v>
      </c>
      <c r="AO1740" s="30">
        <v>30.440276000000001</v>
      </c>
      <c r="AP1740" s="30">
        <v>60.24</v>
      </c>
      <c r="AQ1740" s="30">
        <v>1</v>
      </c>
      <c r="AR1740">
        <v>204.67952646666669</v>
      </c>
      <c r="AS1740" s="20">
        <v>405.05199999999996</v>
      </c>
      <c r="AT1740">
        <v>68</v>
      </c>
      <c r="AU1740">
        <v>12</v>
      </c>
      <c r="AV1740" t="s">
        <v>1510</v>
      </c>
    </row>
    <row r="1741" spans="1:48" hidden="1" x14ac:dyDescent="0.25">
      <c r="A1741" t="s">
        <v>847</v>
      </c>
      <c r="B1741" t="s">
        <v>228</v>
      </c>
      <c r="C1741" t="s">
        <v>228</v>
      </c>
      <c r="D1741" t="s">
        <v>849</v>
      </c>
      <c r="E1741" s="31" t="s">
        <v>850</v>
      </c>
      <c r="F1741">
        <v>2010</v>
      </c>
      <c r="G1741" t="s">
        <v>848</v>
      </c>
      <c r="H1741">
        <v>13477</v>
      </c>
      <c r="I1741">
        <v>332320</v>
      </c>
      <c r="J1741" t="s">
        <v>227</v>
      </c>
      <c r="K1741" s="26" t="s">
        <v>458</v>
      </c>
      <c r="L1741" t="b">
        <v>1</v>
      </c>
      <c r="M1741" s="20" t="s">
        <v>1119</v>
      </c>
      <c r="N1741" s="26">
        <v>340</v>
      </c>
      <c r="O1741" t="s">
        <v>375</v>
      </c>
      <c r="P1741">
        <v>56.000615199999999</v>
      </c>
      <c r="Q1741">
        <v>-161.206974</v>
      </c>
      <c r="S1741" t="s">
        <v>21</v>
      </c>
      <c r="T1741" s="40">
        <v>0.7400000000000001</v>
      </c>
      <c r="U1741" s="40">
        <v>0.36255000000000009</v>
      </c>
      <c r="V1741">
        <v>119.99544000000002</v>
      </c>
      <c r="W1741">
        <v>162.15600000000001</v>
      </c>
      <c r="X1741">
        <v>47</v>
      </c>
      <c r="Y1741">
        <v>119.60398000000002</v>
      </c>
      <c r="Z1741">
        <v>161.62700000000001</v>
      </c>
      <c r="AA1741">
        <v>13</v>
      </c>
      <c r="AI1741">
        <v>34.799000000000007</v>
      </c>
      <c r="AJ1741">
        <v>9</v>
      </c>
      <c r="AK1741">
        <v>20.841999999999999</v>
      </c>
      <c r="AL1741">
        <v>2</v>
      </c>
      <c r="AM1741">
        <v>0</v>
      </c>
      <c r="AN1741">
        <v>0</v>
      </c>
      <c r="AO1741" s="30">
        <v>41.174340000000008</v>
      </c>
      <c r="AP1741" s="30">
        <v>55.641000000000005</v>
      </c>
      <c r="AQ1741" s="30">
        <v>11</v>
      </c>
      <c r="AR1741">
        <v>280.77376000000004</v>
      </c>
      <c r="AS1741" s="20">
        <v>379.42399999999998</v>
      </c>
      <c r="AT1741">
        <v>69</v>
      </c>
      <c r="AU1741">
        <v>12</v>
      </c>
      <c r="AV1741" t="s">
        <v>1510</v>
      </c>
    </row>
    <row r="1742" spans="1:48" hidden="1" x14ac:dyDescent="0.25">
      <c r="A1742" t="s">
        <v>645</v>
      </c>
      <c r="B1742" t="s">
        <v>78</v>
      </c>
      <c r="C1742" t="s">
        <v>78</v>
      </c>
      <c r="D1742" t="s">
        <v>646</v>
      </c>
      <c r="E1742" s="31" t="s">
        <v>647</v>
      </c>
      <c r="F1742">
        <v>2010</v>
      </c>
      <c r="G1742" t="s">
        <v>563</v>
      </c>
      <c r="H1742">
        <v>221</v>
      </c>
      <c r="I1742">
        <v>331480</v>
      </c>
      <c r="J1742" t="s">
        <v>50</v>
      </c>
      <c r="K1742" s="26" t="s">
        <v>458</v>
      </c>
      <c r="L1742" t="b">
        <v>1</v>
      </c>
      <c r="M1742" s="20" t="s">
        <v>1119</v>
      </c>
      <c r="N1742" s="26">
        <v>169</v>
      </c>
      <c r="O1742" t="s">
        <v>375</v>
      </c>
      <c r="P1742">
        <v>59.4527778</v>
      </c>
      <c r="Q1742">
        <v>-157.31194439999999</v>
      </c>
      <c r="S1742" t="s">
        <v>21</v>
      </c>
      <c r="T1742" s="40">
        <v>0.57996666666666685</v>
      </c>
      <c r="U1742" s="40">
        <v>0.18327499999999999</v>
      </c>
      <c r="V1742">
        <v>361.25485703333345</v>
      </c>
      <c r="W1742">
        <v>622.88900000000001</v>
      </c>
      <c r="X1742">
        <v>122</v>
      </c>
      <c r="Y1742">
        <v>167.36562073333337</v>
      </c>
      <c r="Z1742">
        <v>288.57799999999997</v>
      </c>
      <c r="AA1742">
        <v>34</v>
      </c>
      <c r="AI1742">
        <v>108.19500000000001</v>
      </c>
      <c r="AJ1742">
        <v>13</v>
      </c>
      <c r="AK1742">
        <v>402.55699999999996</v>
      </c>
      <c r="AL1742">
        <v>6</v>
      </c>
      <c r="AM1742">
        <v>0</v>
      </c>
      <c r="AN1742">
        <v>0</v>
      </c>
      <c r="AO1742" s="30">
        <v>296.21913493333341</v>
      </c>
      <c r="AP1742" s="30">
        <v>510.75199999999995</v>
      </c>
      <c r="AQ1742" s="30">
        <v>19</v>
      </c>
      <c r="AR1742">
        <v>824.8396127000002</v>
      </c>
      <c r="AS1742" s="20">
        <v>1422.2190000000001</v>
      </c>
      <c r="AT1742">
        <v>161</v>
      </c>
      <c r="AU1742">
        <v>12</v>
      </c>
      <c r="AV1742" t="s">
        <v>1510</v>
      </c>
    </row>
    <row r="1743" spans="1:48" hidden="1" x14ac:dyDescent="0.25">
      <c r="A1743" t="s">
        <v>917</v>
      </c>
      <c r="B1743" t="s">
        <v>301</v>
      </c>
      <c r="C1743" t="s">
        <v>301</v>
      </c>
      <c r="D1743" t="s">
        <v>919</v>
      </c>
      <c r="E1743" s="31" t="s">
        <v>920</v>
      </c>
      <c r="F1743">
        <v>2010</v>
      </c>
      <c r="G1743" t="s">
        <v>918</v>
      </c>
      <c r="H1743" t="s">
        <v>582</v>
      </c>
      <c r="I1743">
        <v>332870</v>
      </c>
      <c r="J1743" t="s">
        <v>300</v>
      </c>
      <c r="K1743" s="26" t="s">
        <v>458</v>
      </c>
      <c r="L1743" t="b">
        <v>1</v>
      </c>
      <c r="M1743" s="20" t="s">
        <v>1116</v>
      </c>
      <c r="N1743" s="26">
        <v>375</v>
      </c>
      <c r="O1743" t="s">
        <v>375</v>
      </c>
      <c r="P1743">
        <v>60.942777800000002</v>
      </c>
      <c r="Q1743">
        <v>-164.62944440000001</v>
      </c>
      <c r="S1743" t="s">
        <v>21</v>
      </c>
      <c r="T1743" s="40">
        <v>0.79999999999999993</v>
      </c>
      <c r="U1743" s="40">
        <v>0.35226666666666667</v>
      </c>
      <c r="V1743">
        <v>204.37679999999997</v>
      </c>
      <c r="W1743">
        <v>255.471</v>
      </c>
      <c r="X1743">
        <v>67</v>
      </c>
      <c r="Y1743">
        <v>85.915999999999983</v>
      </c>
      <c r="Z1743">
        <v>107.39499999999998</v>
      </c>
      <c r="AA1743">
        <v>16</v>
      </c>
      <c r="AI1743">
        <v>33.735000000000007</v>
      </c>
      <c r="AJ1743">
        <v>3</v>
      </c>
      <c r="AK1743">
        <v>8.1980000000000004</v>
      </c>
      <c r="AL1743">
        <v>3</v>
      </c>
      <c r="AM1743">
        <v>6.2789999999999999</v>
      </c>
      <c r="AN1743">
        <v>4</v>
      </c>
      <c r="AO1743" s="30">
        <v>33.546400000000006</v>
      </c>
      <c r="AP1743" s="30">
        <v>41.933000000000007</v>
      </c>
      <c r="AQ1743" s="30">
        <v>6</v>
      </c>
      <c r="AR1743">
        <v>323.83919999999995</v>
      </c>
      <c r="AS1743" s="20">
        <v>411.07799999999997</v>
      </c>
      <c r="AT1743">
        <v>93</v>
      </c>
      <c r="AU1743">
        <v>12</v>
      </c>
      <c r="AV1743" t="s">
        <v>1510</v>
      </c>
    </row>
    <row r="1744" spans="1:48" hidden="1" x14ac:dyDescent="0.25">
      <c r="A1744" t="s">
        <v>650</v>
      </c>
      <c r="B1744" t="s">
        <v>79</v>
      </c>
      <c r="C1744" t="s">
        <v>79</v>
      </c>
      <c r="D1744" t="s">
        <v>712</v>
      </c>
      <c r="E1744" s="31" t="s">
        <v>713</v>
      </c>
      <c r="F1744">
        <v>2010</v>
      </c>
      <c r="G1744" t="s">
        <v>563</v>
      </c>
      <c r="H1744">
        <v>221</v>
      </c>
      <c r="I1744">
        <v>331490</v>
      </c>
      <c r="J1744" t="s">
        <v>50</v>
      </c>
      <c r="K1744" s="26" t="s">
        <v>458</v>
      </c>
      <c r="L1744" t="b">
        <v>1</v>
      </c>
      <c r="M1744" s="20" t="s">
        <v>1119</v>
      </c>
      <c r="N1744" s="26">
        <v>169</v>
      </c>
      <c r="O1744" t="s">
        <v>375</v>
      </c>
      <c r="P1744">
        <v>60.479444399999998</v>
      </c>
      <c r="Q1744">
        <v>-164.72388889999999</v>
      </c>
      <c r="S1744" t="s">
        <v>21</v>
      </c>
      <c r="T1744" s="40">
        <v>0.50861666666666661</v>
      </c>
      <c r="U1744" s="40">
        <v>0.21055833333333329</v>
      </c>
      <c r="V1744">
        <v>145.27923019999997</v>
      </c>
      <c r="W1744">
        <v>285.63599999999997</v>
      </c>
      <c r="X1744">
        <v>55</v>
      </c>
      <c r="Y1744">
        <v>62.759736350000004</v>
      </c>
      <c r="Z1744">
        <v>123.39300000000003</v>
      </c>
      <c r="AA1744">
        <v>10</v>
      </c>
      <c r="AI1744">
        <v>75.36699999999999</v>
      </c>
      <c r="AJ1744">
        <v>11</v>
      </c>
      <c r="AK1744">
        <v>114.79899999999998</v>
      </c>
      <c r="AL1744">
        <v>6</v>
      </c>
      <c r="AM1744">
        <v>0</v>
      </c>
      <c r="AN1744">
        <v>0</v>
      </c>
      <c r="AO1744" s="30">
        <v>96.72159703333331</v>
      </c>
      <c r="AP1744" s="30">
        <v>190.16599999999997</v>
      </c>
      <c r="AQ1744" s="30">
        <v>17</v>
      </c>
      <c r="AR1744">
        <v>304.76056358333329</v>
      </c>
      <c r="AS1744" s="20">
        <v>599.19500000000005</v>
      </c>
      <c r="AT1744">
        <v>81</v>
      </c>
      <c r="AU1744">
        <v>12</v>
      </c>
      <c r="AV1744" t="s">
        <v>1510</v>
      </c>
    </row>
    <row r="1745" spans="1:48" hidden="1" x14ac:dyDescent="0.25">
      <c r="A1745" t="s">
        <v>958</v>
      </c>
      <c r="B1745" t="s">
        <v>232</v>
      </c>
      <c r="C1745" s="19" t="s">
        <v>232</v>
      </c>
      <c r="D1745" s="19" t="s">
        <v>960</v>
      </c>
      <c r="E1745" s="21" t="s">
        <v>961</v>
      </c>
      <c r="F1745" s="26">
        <v>2010</v>
      </c>
      <c r="G1745" s="19" t="s">
        <v>959</v>
      </c>
      <c r="H1745" s="26" t="s">
        <v>582</v>
      </c>
      <c r="I1745" s="19">
        <v>332330</v>
      </c>
      <c r="J1745" t="s">
        <v>231</v>
      </c>
      <c r="K1745" s="19" t="s">
        <v>458</v>
      </c>
      <c r="L1745" s="20" t="b">
        <v>1</v>
      </c>
      <c r="M1745" s="20" t="s">
        <v>1118</v>
      </c>
      <c r="N1745" s="19">
        <v>416</v>
      </c>
      <c r="O1745" s="19" t="s">
        <v>375</v>
      </c>
      <c r="P1745" s="20">
        <v>63.013333299999999</v>
      </c>
      <c r="Q1745" s="20">
        <v>-154.375</v>
      </c>
      <c r="R1745" s="19"/>
      <c r="S1745" s="19" t="s">
        <v>21</v>
      </c>
      <c r="T1745" s="40">
        <v>0.80380000000000018</v>
      </c>
      <c r="U1745" s="40">
        <v>0.2810333333333333</v>
      </c>
      <c r="V1745">
        <v>122.09882760000002</v>
      </c>
      <c r="W1745">
        <v>151.90199999999999</v>
      </c>
      <c r="X1745">
        <v>35</v>
      </c>
      <c r="Y1745">
        <v>60.805058600000017</v>
      </c>
      <c r="Z1745">
        <v>75.647000000000006</v>
      </c>
      <c r="AA1745">
        <v>6</v>
      </c>
      <c r="AI1745">
        <v>64.520999999999987</v>
      </c>
      <c r="AJ1745">
        <v>10</v>
      </c>
      <c r="AK1745">
        <v>23.433</v>
      </c>
      <c r="AL1745">
        <v>3</v>
      </c>
      <c r="AM1745">
        <v>0</v>
      </c>
      <c r="AN1745">
        <v>0</v>
      </c>
      <c r="AO1745" s="30">
        <v>70.697425199999998</v>
      </c>
      <c r="AP1745" s="30">
        <v>87.953999999999979</v>
      </c>
      <c r="AQ1745" s="30">
        <v>13</v>
      </c>
      <c r="AR1745">
        <v>253.60131140000004</v>
      </c>
      <c r="AS1745" s="20">
        <v>315.50299999999999</v>
      </c>
      <c r="AT1745">
        <v>54</v>
      </c>
      <c r="AU1745">
        <v>12</v>
      </c>
      <c r="AV1745" t="s">
        <v>1510</v>
      </c>
    </row>
    <row r="1746" spans="1:48" hidden="1" x14ac:dyDescent="0.25">
      <c r="A1746" t="s">
        <v>754</v>
      </c>
      <c r="B1746" t="s">
        <v>295</v>
      </c>
      <c r="C1746" t="s">
        <v>295</v>
      </c>
      <c r="D1746" t="s">
        <v>756</v>
      </c>
      <c r="E1746" s="31" t="s">
        <v>757</v>
      </c>
      <c r="F1746">
        <v>2010</v>
      </c>
      <c r="G1746" t="s">
        <v>755</v>
      </c>
      <c r="H1746" t="s">
        <v>582</v>
      </c>
      <c r="I1746">
        <v>332740</v>
      </c>
      <c r="J1746" t="s">
        <v>294</v>
      </c>
      <c r="K1746" s="26" t="s">
        <v>458</v>
      </c>
      <c r="L1746" t="b">
        <v>1</v>
      </c>
      <c r="M1746" s="20" t="s">
        <v>1116</v>
      </c>
      <c r="N1746" s="26">
        <v>242</v>
      </c>
      <c r="O1746" t="s">
        <v>375</v>
      </c>
      <c r="P1746">
        <v>52.938055599999998</v>
      </c>
      <c r="Q1746">
        <v>-168.8677778</v>
      </c>
      <c r="S1746" t="s">
        <v>21</v>
      </c>
      <c r="T1746" s="40">
        <v>0.59999999999999987</v>
      </c>
      <c r="U1746" s="40">
        <v>0.34279999999999999</v>
      </c>
      <c r="V1746">
        <v>33.095999999999997</v>
      </c>
      <c r="W1746">
        <v>55.160000000000004</v>
      </c>
      <c r="X1746">
        <v>15</v>
      </c>
      <c r="Y1746">
        <v>77.996999999999986</v>
      </c>
      <c r="Z1746">
        <v>129.995</v>
      </c>
      <c r="AA1746">
        <v>11</v>
      </c>
      <c r="AI1746">
        <v>28.723000000000003</v>
      </c>
      <c r="AJ1746">
        <v>6</v>
      </c>
      <c r="AK1746">
        <v>0</v>
      </c>
      <c r="AL1746">
        <v>0</v>
      </c>
      <c r="AM1746">
        <v>0</v>
      </c>
      <c r="AN1746">
        <v>0</v>
      </c>
      <c r="AO1746" s="30">
        <v>17.233799999999999</v>
      </c>
      <c r="AP1746" s="30">
        <v>28.723000000000003</v>
      </c>
      <c r="AQ1746" s="30">
        <v>6</v>
      </c>
      <c r="AR1746">
        <v>128.32679999999999</v>
      </c>
      <c r="AS1746" s="20">
        <v>213.87800000000004</v>
      </c>
      <c r="AT1746">
        <v>32</v>
      </c>
      <c r="AU1746">
        <v>12</v>
      </c>
      <c r="AV1746" t="s">
        <v>1510</v>
      </c>
    </row>
    <row r="1747" spans="1:48" hidden="1" x14ac:dyDescent="0.25">
      <c r="A1747" t="s">
        <v>653</v>
      </c>
      <c r="B1747" t="s">
        <v>80</v>
      </c>
      <c r="C1747" s="19" t="s">
        <v>80</v>
      </c>
      <c r="D1747" s="19" t="s">
        <v>654</v>
      </c>
      <c r="E1747" s="21" t="s">
        <v>655</v>
      </c>
      <c r="F1747" s="26">
        <v>2010</v>
      </c>
      <c r="G1747" s="19" t="s">
        <v>563</v>
      </c>
      <c r="H1747" s="26">
        <v>221</v>
      </c>
      <c r="I1747" s="19">
        <v>331500</v>
      </c>
      <c r="J1747" s="20" t="s">
        <v>50</v>
      </c>
      <c r="K1747" s="19" t="s">
        <v>458</v>
      </c>
      <c r="L1747" s="20" t="b">
        <v>1</v>
      </c>
      <c r="M1747" s="20" t="s">
        <v>1119</v>
      </c>
      <c r="N1747" s="19">
        <v>169</v>
      </c>
      <c r="O1747" s="19" t="s">
        <v>375</v>
      </c>
      <c r="P1747" s="20">
        <v>67.571111099999996</v>
      </c>
      <c r="Q1747" s="20">
        <v>-162.9652778</v>
      </c>
      <c r="R1747" s="19"/>
      <c r="S1747" s="19" t="s">
        <v>21</v>
      </c>
      <c r="T1747" s="40">
        <v>0.87066666666666681</v>
      </c>
      <c r="U1747" s="40">
        <v>0.30383333333333334</v>
      </c>
      <c r="V1747">
        <v>664.99865733333354</v>
      </c>
      <c r="W1747">
        <v>763.78100000000006</v>
      </c>
      <c r="X1747">
        <v>126</v>
      </c>
      <c r="Y1747">
        <v>188.72483600000004</v>
      </c>
      <c r="Z1747">
        <v>216.75900000000001</v>
      </c>
      <c r="AA1747">
        <v>11</v>
      </c>
      <c r="AI1747">
        <v>247.405</v>
      </c>
      <c r="AJ1747">
        <v>9</v>
      </c>
      <c r="AK1747">
        <v>523.61599999999999</v>
      </c>
      <c r="AL1747">
        <v>7</v>
      </c>
      <c r="AM1747">
        <v>0</v>
      </c>
      <c r="AN1747">
        <v>0</v>
      </c>
      <c r="AO1747" s="30">
        <v>671.3022840000001</v>
      </c>
      <c r="AP1747" s="30">
        <v>771.02099999999996</v>
      </c>
      <c r="AQ1747" s="30">
        <v>16</v>
      </c>
      <c r="AR1747">
        <v>1525.0257773333337</v>
      </c>
      <c r="AS1747" s="20">
        <v>1751.5609999999997</v>
      </c>
      <c r="AT1747">
        <v>149</v>
      </c>
      <c r="AU1747">
        <v>12</v>
      </c>
      <c r="AV1747" t="s">
        <v>1510</v>
      </c>
    </row>
    <row r="1748" spans="1:48" hidden="1" x14ac:dyDescent="0.25">
      <c r="A1748" t="s">
        <v>554</v>
      </c>
      <c r="B1748" t="s">
        <v>234</v>
      </c>
      <c r="C1748" s="19" t="s">
        <v>234</v>
      </c>
      <c r="D1748" t="s">
        <v>556</v>
      </c>
      <c r="E1748" t="s">
        <v>557</v>
      </c>
      <c r="F1748" s="26">
        <v>2010</v>
      </c>
      <c r="G1748" s="19" t="s">
        <v>555</v>
      </c>
      <c r="H1748" s="26">
        <v>13642</v>
      </c>
      <c r="I1748" s="19">
        <v>332340</v>
      </c>
      <c r="J1748" t="s">
        <v>233</v>
      </c>
      <c r="K1748" s="19" t="s">
        <v>458</v>
      </c>
      <c r="L1748" s="20" t="b">
        <v>1</v>
      </c>
      <c r="M1748" s="20" t="s">
        <v>1116</v>
      </c>
      <c r="N1748" s="19">
        <v>150</v>
      </c>
      <c r="O1748" s="19" t="s">
        <v>375</v>
      </c>
      <c r="P1748" s="20">
        <v>64.501111100000003</v>
      </c>
      <c r="Q1748" s="20">
        <v>-165.4063889</v>
      </c>
      <c r="R1748" s="19"/>
      <c r="S1748" s="19" t="s">
        <v>21</v>
      </c>
      <c r="T1748" s="40">
        <v>0.35825000000000001</v>
      </c>
      <c r="U1748" s="40">
        <v>0.19535</v>
      </c>
      <c r="V1748">
        <v>3299.1908844999994</v>
      </c>
      <c r="W1748">
        <v>9209.1859999999979</v>
      </c>
      <c r="X1748">
        <v>1714</v>
      </c>
      <c r="Y1748">
        <v>6297.1232537500009</v>
      </c>
      <c r="Z1748">
        <v>17577.455000000002</v>
      </c>
      <c r="AA1748">
        <v>279</v>
      </c>
      <c r="AI1748">
        <v>3506.6600000000003</v>
      </c>
      <c r="AJ1748">
        <v>81</v>
      </c>
      <c r="AK1748">
        <v>3105.4880000000003</v>
      </c>
      <c r="AL1748">
        <v>52</v>
      </c>
      <c r="AM1748">
        <v>0</v>
      </c>
      <c r="AN1748">
        <v>0</v>
      </c>
      <c r="AO1748" s="30">
        <v>2368.8020210000004</v>
      </c>
      <c r="AP1748" s="30">
        <v>6612.148000000001</v>
      </c>
      <c r="AQ1748" s="30">
        <v>133</v>
      </c>
      <c r="AR1748">
        <v>11965.116159250001</v>
      </c>
      <c r="AS1748" s="20">
        <v>33398.789000000004</v>
      </c>
      <c r="AT1748">
        <v>2120</v>
      </c>
      <c r="AU1748">
        <v>6</v>
      </c>
      <c r="AV1748" t="s">
        <v>1510</v>
      </c>
    </row>
    <row r="1749" spans="1:48" hidden="1" x14ac:dyDescent="0.25">
      <c r="A1749" t="s">
        <v>656</v>
      </c>
      <c r="B1749" t="s">
        <v>81</v>
      </c>
      <c r="C1749" t="s">
        <v>81</v>
      </c>
      <c r="D1749" t="s">
        <v>657</v>
      </c>
      <c r="E1749" s="31" t="s">
        <v>658</v>
      </c>
      <c r="F1749">
        <v>2010</v>
      </c>
      <c r="G1749" t="s">
        <v>563</v>
      </c>
      <c r="H1749">
        <v>221</v>
      </c>
      <c r="I1749">
        <v>331510</v>
      </c>
      <c r="J1749" t="s">
        <v>50</v>
      </c>
      <c r="K1749" s="26" t="s">
        <v>458</v>
      </c>
      <c r="L1749" t="b">
        <v>1</v>
      </c>
      <c r="M1749" s="20" t="s">
        <v>1119</v>
      </c>
      <c r="N1749" s="26">
        <v>169</v>
      </c>
      <c r="O1749" t="s">
        <v>375</v>
      </c>
      <c r="P1749">
        <v>66.838333300000002</v>
      </c>
      <c r="Q1749">
        <v>-161.03277779999999</v>
      </c>
      <c r="S1749" t="s">
        <v>21</v>
      </c>
      <c r="T1749" s="40">
        <v>0.58241666666666647</v>
      </c>
      <c r="U1749" s="40">
        <v>0.21711666666666665</v>
      </c>
      <c r="V1749">
        <v>553.23875649999979</v>
      </c>
      <c r="W1749">
        <v>949.90200000000004</v>
      </c>
      <c r="X1749">
        <v>159</v>
      </c>
      <c r="Y1749">
        <v>105.41217491666663</v>
      </c>
      <c r="Z1749">
        <v>180.99099999999999</v>
      </c>
      <c r="AA1749">
        <v>12</v>
      </c>
      <c r="AI1749">
        <v>343.57900000000001</v>
      </c>
      <c r="AJ1749">
        <v>11</v>
      </c>
      <c r="AK1749">
        <v>460.93399999999997</v>
      </c>
      <c r="AL1749">
        <v>10</v>
      </c>
      <c r="AM1749">
        <v>0</v>
      </c>
      <c r="AN1749">
        <v>0</v>
      </c>
      <c r="AO1749" s="30">
        <v>468.5617797499998</v>
      </c>
      <c r="AP1749" s="30">
        <v>804.51299999999992</v>
      </c>
      <c r="AQ1749" s="30">
        <v>21</v>
      </c>
      <c r="AR1749">
        <v>1127.2127111666664</v>
      </c>
      <c r="AS1749" s="20">
        <v>1935.4060000000004</v>
      </c>
      <c r="AT1749">
        <v>189</v>
      </c>
      <c r="AU1749">
        <v>12</v>
      </c>
      <c r="AV1749" t="s">
        <v>1510</v>
      </c>
    </row>
    <row r="1750" spans="1:48" hidden="1" x14ac:dyDescent="0.25">
      <c r="A1750" t="s">
        <v>417</v>
      </c>
      <c r="B1750" t="s">
        <v>1151</v>
      </c>
      <c r="C1750" s="19" t="s">
        <v>418</v>
      </c>
      <c r="D1750" t="s">
        <v>419</v>
      </c>
      <c r="E1750" s="21" t="s">
        <v>420</v>
      </c>
      <c r="F1750" s="26">
        <v>2010</v>
      </c>
      <c r="G1750" s="19" t="s">
        <v>380</v>
      </c>
      <c r="H1750" s="26">
        <v>219</v>
      </c>
      <c r="I1750" s="19">
        <v>331180</v>
      </c>
      <c r="J1750" t="s">
        <v>30</v>
      </c>
      <c r="K1750" s="19" t="s">
        <v>374</v>
      </c>
      <c r="L1750" s="20" t="b">
        <v>1</v>
      </c>
      <c r="M1750" s="20" t="s">
        <v>1116</v>
      </c>
      <c r="N1750" s="19">
        <v>2</v>
      </c>
      <c r="O1750" s="19" t="s">
        <v>375</v>
      </c>
      <c r="P1750" s="20">
        <v>62.961666700000002</v>
      </c>
      <c r="Q1750" s="20">
        <v>-141.93722220000001</v>
      </c>
      <c r="R1750" s="19"/>
      <c r="S1750" s="19" t="s">
        <v>21</v>
      </c>
      <c r="T1750" s="40">
        <v>0.58147499999999996</v>
      </c>
      <c r="U1750" s="40">
        <v>0.18661666666666665</v>
      </c>
      <c r="V1750">
        <v>199.24706054999999</v>
      </c>
      <c r="W1750">
        <v>342.65800000000002</v>
      </c>
      <c r="X1750">
        <v>93</v>
      </c>
      <c r="Y1750">
        <v>297.65821545</v>
      </c>
      <c r="Z1750">
        <v>511.90199999999999</v>
      </c>
      <c r="AA1750">
        <v>33</v>
      </c>
      <c r="AI1750">
        <v>77.31</v>
      </c>
      <c r="AJ1750">
        <v>5</v>
      </c>
      <c r="AK1750">
        <v>226.977</v>
      </c>
      <c r="AL1750">
        <v>11</v>
      </c>
      <c r="AM1750">
        <v>0</v>
      </c>
      <c r="AN1750">
        <v>0</v>
      </c>
      <c r="AO1750" s="30">
        <v>176.935283325</v>
      </c>
      <c r="AP1750" s="30">
        <v>304.28700000000003</v>
      </c>
      <c r="AQ1750" s="30">
        <v>16</v>
      </c>
      <c r="AR1750">
        <v>673.84055932499996</v>
      </c>
      <c r="AS1750" s="20">
        <v>1158.847</v>
      </c>
      <c r="AT1750">
        <v>139</v>
      </c>
      <c r="AU1750">
        <v>12</v>
      </c>
      <c r="AV1750" t="s">
        <v>1510</v>
      </c>
    </row>
    <row r="1751" spans="1:48" hidden="1" x14ac:dyDescent="0.25">
      <c r="A1751" t="s">
        <v>954</v>
      </c>
      <c r="B1751" t="s">
        <v>23</v>
      </c>
      <c r="C1751" s="19" t="s">
        <v>23</v>
      </c>
      <c r="D1751" t="s">
        <v>956</v>
      </c>
      <c r="E1751" t="s">
        <v>957</v>
      </c>
      <c r="F1751" s="26">
        <v>2010</v>
      </c>
      <c r="G1751" s="19" t="s">
        <v>955</v>
      </c>
      <c r="H1751" s="26">
        <v>192</v>
      </c>
      <c r="I1751" s="19">
        <v>331020</v>
      </c>
      <c r="J1751" t="s">
        <v>22</v>
      </c>
      <c r="K1751" s="19" t="s">
        <v>458</v>
      </c>
      <c r="L1751" s="20" t="b">
        <v>1</v>
      </c>
      <c r="M1751" s="20" t="s">
        <v>1116</v>
      </c>
      <c r="N1751" s="19">
        <v>412</v>
      </c>
      <c r="O1751" s="19" t="s">
        <v>375</v>
      </c>
      <c r="P1751" s="20">
        <v>60.909444399999998</v>
      </c>
      <c r="Q1751" s="20">
        <v>-161.4313889</v>
      </c>
      <c r="R1751" s="19"/>
      <c r="S1751" s="19" t="s">
        <v>21</v>
      </c>
      <c r="T1751" s="40">
        <v>0.60749999999999982</v>
      </c>
      <c r="U1751" s="40">
        <v>0.25225000000000003</v>
      </c>
      <c r="V1751">
        <v>346.6862774999999</v>
      </c>
      <c r="W1751">
        <v>570.67700000000002</v>
      </c>
      <c r="X1751">
        <v>153</v>
      </c>
      <c r="Y1751">
        <v>113.76348749999995</v>
      </c>
      <c r="Z1751">
        <v>187.26499999999999</v>
      </c>
      <c r="AA1751">
        <v>22</v>
      </c>
      <c r="AI1751">
        <v>191.143</v>
      </c>
      <c r="AJ1751">
        <v>13</v>
      </c>
      <c r="AK1751">
        <v>689.05100000000004</v>
      </c>
      <c r="AL1751">
        <v>22</v>
      </c>
      <c r="AM1751">
        <v>66.613</v>
      </c>
      <c r="AN1751">
        <v>4</v>
      </c>
      <c r="AO1751" s="30">
        <v>534.71785499999987</v>
      </c>
      <c r="AP1751" s="30">
        <v>880.19400000000007</v>
      </c>
      <c r="AQ1751" s="30">
        <v>35</v>
      </c>
      <c r="AR1751">
        <v>995.16761999999972</v>
      </c>
      <c r="AS1751" s="20">
        <v>1704.7489999999998</v>
      </c>
      <c r="AT1751">
        <v>211</v>
      </c>
      <c r="AU1751">
        <v>12</v>
      </c>
      <c r="AV1751" t="s">
        <v>1510</v>
      </c>
    </row>
    <row r="1752" spans="1:48" hidden="1" x14ac:dyDescent="0.25">
      <c r="A1752" t="s">
        <v>768</v>
      </c>
      <c r="B1752" t="s">
        <v>239</v>
      </c>
      <c r="C1752" s="19" t="s">
        <v>239</v>
      </c>
      <c r="D1752" t="s">
        <v>769</v>
      </c>
      <c r="E1752" s="21" t="s">
        <v>770</v>
      </c>
      <c r="F1752" s="26">
        <v>2010</v>
      </c>
      <c r="G1752" s="19" t="s">
        <v>759</v>
      </c>
      <c r="H1752" s="26">
        <v>26616</v>
      </c>
      <c r="I1752" s="19">
        <v>332380</v>
      </c>
      <c r="J1752" t="s">
        <v>235</v>
      </c>
      <c r="K1752" s="19" t="s">
        <v>458</v>
      </c>
      <c r="L1752" s="20" t="b">
        <v>1</v>
      </c>
      <c r="M1752" s="20" t="s">
        <v>1118</v>
      </c>
      <c r="N1752" s="19">
        <v>254</v>
      </c>
      <c r="O1752" s="19" t="s">
        <v>375</v>
      </c>
      <c r="P1752" s="20">
        <v>70.217500000000001</v>
      </c>
      <c r="Q1752" s="20">
        <v>-150.97638889999999</v>
      </c>
      <c r="R1752" s="19"/>
      <c r="S1752" s="19" t="s">
        <v>21</v>
      </c>
      <c r="T1752" s="40">
        <v>0.14999999999999997</v>
      </c>
      <c r="U1752" s="40">
        <v>0.14999999999999997</v>
      </c>
      <c r="V1752">
        <v>132.03224999999998</v>
      </c>
      <c r="W1752">
        <v>880.21500000000003</v>
      </c>
      <c r="X1752">
        <v>107</v>
      </c>
      <c r="Y1752">
        <v>572.06054999999969</v>
      </c>
      <c r="Z1752">
        <v>3813.7369999999992</v>
      </c>
      <c r="AA1752">
        <v>67</v>
      </c>
      <c r="AI1752">
        <v>71.782000000000011</v>
      </c>
      <c r="AJ1752">
        <v>3</v>
      </c>
      <c r="AK1752">
        <v>35.622000000000007</v>
      </c>
      <c r="AL1752">
        <v>2</v>
      </c>
      <c r="AM1752">
        <v>379.68099999999998</v>
      </c>
      <c r="AN1752">
        <v>2</v>
      </c>
      <c r="AO1752" s="30">
        <v>16.110600000000002</v>
      </c>
      <c r="AP1752" s="30">
        <v>107.40400000000002</v>
      </c>
      <c r="AQ1752" s="30">
        <v>5</v>
      </c>
      <c r="AR1752">
        <v>720.20339999999965</v>
      </c>
      <c r="AS1752" s="20">
        <v>5181.0370000000003</v>
      </c>
      <c r="AT1752">
        <v>180</v>
      </c>
      <c r="AU1752">
        <v>12</v>
      </c>
      <c r="AV1752" t="s">
        <v>1510</v>
      </c>
    </row>
    <row r="1753" spans="1:48" hidden="1" x14ac:dyDescent="0.25">
      <c r="A1753" t="s">
        <v>659</v>
      </c>
      <c r="B1753" t="s">
        <v>82</v>
      </c>
      <c r="C1753" t="s">
        <v>82</v>
      </c>
      <c r="D1753" t="s">
        <v>660</v>
      </c>
      <c r="E1753" s="31" t="s">
        <v>661</v>
      </c>
      <c r="F1753">
        <v>2010</v>
      </c>
      <c r="G1753" t="s">
        <v>563</v>
      </c>
      <c r="H1753">
        <v>221</v>
      </c>
      <c r="I1753">
        <v>331520</v>
      </c>
      <c r="J1753" t="s">
        <v>50</v>
      </c>
      <c r="K1753" s="26" t="s">
        <v>458</v>
      </c>
      <c r="L1753" t="b">
        <v>1</v>
      </c>
      <c r="M1753" s="20" t="s">
        <v>1119</v>
      </c>
      <c r="N1753" s="26">
        <v>169</v>
      </c>
      <c r="O1753" t="s">
        <v>375</v>
      </c>
      <c r="P1753">
        <v>64.7194444</v>
      </c>
      <c r="Q1753">
        <v>-158.1030556</v>
      </c>
      <c r="S1753" t="s">
        <v>21</v>
      </c>
      <c r="T1753" s="40">
        <v>0.52081666666666682</v>
      </c>
      <c r="U1753" s="40">
        <v>0.21414166666666665</v>
      </c>
      <c r="V1753">
        <v>254.92934200000005</v>
      </c>
      <c r="W1753">
        <v>489.47999999999996</v>
      </c>
      <c r="X1753">
        <v>114</v>
      </c>
      <c r="Y1753">
        <v>34.38900368333335</v>
      </c>
      <c r="Z1753">
        <v>66.029000000000011</v>
      </c>
      <c r="AA1753">
        <v>9</v>
      </c>
      <c r="AI1753">
        <v>255.42099999999999</v>
      </c>
      <c r="AJ1753">
        <v>23</v>
      </c>
      <c r="AK1753">
        <v>211.952</v>
      </c>
      <c r="AL1753">
        <v>8</v>
      </c>
      <c r="AM1753">
        <v>0</v>
      </c>
      <c r="AN1753">
        <v>0</v>
      </c>
      <c r="AO1753" s="30">
        <v>243.41564795000008</v>
      </c>
      <c r="AP1753" s="30">
        <v>467.37299999999999</v>
      </c>
      <c r="AQ1753" s="30">
        <v>31</v>
      </c>
      <c r="AR1753">
        <v>532.73399363333351</v>
      </c>
      <c r="AS1753" s="20">
        <v>1022.8820000000001</v>
      </c>
      <c r="AT1753">
        <v>150</v>
      </c>
      <c r="AU1753">
        <v>12</v>
      </c>
      <c r="AV1753" t="s">
        <v>1510</v>
      </c>
    </row>
    <row r="1754" spans="1:48" hidden="1" x14ac:dyDescent="0.25">
      <c r="A1754" t="s">
        <v>942</v>
      </c>
      <c r="B1754" t="s">
        <v>244</v>
      </c>
      <c r="C1754" t="s">
        <v>244</v>
      </c>
      <c r="D1754" t="s">
        <v>944</v>
      </c>
      <c r="E1754" s="31" t="s">
        <v>945</v>
      </c>
      <c r="F1754">
        <v>2010</v>
      </c>
      <c r="G1754" t="s">
        <v>943</v>
      </c>
      <c r="H1754" t="s">
        <v>582</v>
      </c>
      <c r="I1754">
        <v>332420</v>
      </c>
      <c r="J1754" t="s">
        <v>243</v>
      </c>
      <c r="K1754" s="26" t="s">
        <v>458</v>
      </c>
      <c r="L1754" t="b">
        <v>1</v>
      </c>
      <c r="M1754" s="20" t="s">
        <v>1118</v>
      </c>
      <c r="N1754" s="26">
        <v>408</v>
      </c>
      <c r="O1754" t="s">
        <v>375</v>
      </c>
      <c r="P1754">
        <v>62.533611100000002</v>
      </c>
      <c r="Q1754">
        <v>-164.84111110000001</v>
      </c>
      <c r="S1754" t="s">
        <v>21</v>
      </c>
      <c r="T1754" s="40">
        <v>0.53000000000000014</v>
      </c>
      <c r="U1754" s="40">
        <v>0.30114166666666664</v>
      </c>
      <c r="V1754">
        <v>91.131910000000019</v>
      </c>
      <c r="W1754">
        <v>171.947</v>
      </c>
      <c r="X1754">
        <v>42</v>
      </c>
      <c r="Y1754">
        <v>200.94420000000002</v>
      </c>
      <c r="Z1754">
        <v>379.13999999999993</v>
      </c>
      <c r="AA1754">
        <v>6</v>
      </c>
      <c r="AI1754">
        <v>175.93999999999997</v>
      </c>
      <c r="AJ1754">
        <v>6</v>
      </c>
      <c r="AK1754">
        <v>39.724999999999994</v>
      </c>
      <c r="AL1754">
        <v>4</v>
      </c>
      <c r="AM1754">
        <v>8.7320000000000011</v>
      </c>
      <c r="AN1754">
        <v>4</v>
      </c>
      <c r="AO1754" s="30">
        <v>114.30245000000001</v>
      </c>
      <c r="AP1754" s="30">
        <v>215.66499999999996</v>
      </c>
      <c r="AQ1754" s="30">
        <v>10</v>
      </c>
      <c r="AR1754">
        <v>406.37856000000005</v>
      </c>
      <c r="AS1754" s="20">
        <v>775.48399999999992</v>
      </c>
      <c r="AT1754">
        <v>62</v>
      </c>
      <c r="AU1754">
        <v>12</v>
      </c>
      <c r="AV1754" t="s">
        <v>1510</v>
      </c>
    </row>
    <row r="1755" spans="1:48" hidden="1" x14ac:dyDescent="0.25">
      <c r="A1755" t="s">
        <v>613</v>
      </c>
      <c r="B1755" t="s">
        <v>83</v>
      </c>
      <c r="C1755" t="s">
        <v>83</v>
      </c>
      <c r="D1755" t="s">
        <v>614</v>
      </c>
      <c r="E1755" s="31" t="s">
        <v>615</v>
      </c>
      <c r="F1755">
        <v>2010</v>
      </c>
      <c r="G1755" t="s">
        <v>563</v>
      </c>
      <c r="H1755">
        <v>221</v>
      </c>
      <c r="I1755">
        <v>331530</v>
      </c>
      <c r="J1755" t="s">
        <v>50</v>
      </c>
      <c r="K1755" s="26" t="s">
        <v>458</v>
      </c>
      <c r="L1755" t="b">
        <v>1</v>
      </c>
      <c r="M1755" s="20" t="s">
        <v>1119</v>
      </c>
      <c r="N1755" s="26">
        <v>169</v>
      </c>
      <c r="O1755" t="s">
        <v>375</v>
      </c>
      <c r="P1755">
        <v>60.896944400000002</v>
      </c>
      <c r="Q1755">
        <v>-162.4594444</v>
      </c>
      <c r="S1755" t="s">
        <v>21</v>
      </c>
      <c r="T1755" s="40">
        <v>0.52526666666666666</v>
      </c>
      <c r="U1755" s="40">
        <v>0.21978333333333333</v>
      </c>
      <c r="V1755">
        <v>320.4121414</v>
      </c>
      <c r="W1755">
        <v>609.99900000000002</v>
      </c>
      <c r="X1755">
        <v>141</v>
      </c>
      <c r="Y1755">
        <v>110.44204406666667</v>
      </c>
      <c r="Z1755">
        <v>210.25900000000001</v>
      </c>
      <c r="AA1755">
        <v>19</v>
      </c>
      <c r="AI1755">
        <v>93.741000000000014</v>
      </c>
      <c r="AJ1755">
        <v>12</v>
      </c>
      <c r="AK1755">
        <v>271.14900000000006</v>
      </c>
      <c r="AL1755">
        <v>6</v>
      </c>
      <c r="AM1755">
        <v>0</v>
      </c>
      <c r="AN1755">
        <v>0</v>
      </c>
      <c r="AO1755" s="30">
        <v>191.66455400000004</v>
      </c>
      <c r="AP1755" s="30">
        <v>364.8900000000001</v>
      </c>
      <c r="AQ1755" s="30">
        <v>18</v>
      </c>
      <c r="AR1755">
        <v>622.51873946666672</v>
      </c>
      <c r="AS1755" s="20">
        <v>1185.1480000000001</v>
      </c>
      <c r="AT1755">
        <v>175</v>
      </c>
      <c r="AU1755">
        <v>3</v>
      </c>
      <c r="AV1755" t="s">
        <v>1510</v>
      </c>
    </row>
    <row r="1756" spans="1:48" hidden="1" x14ac:dyDescent="0.25">
      <c r="A1756" t="s">
        <v>664</v>
      </c>
      <c r="B1756" t="s">
        <v>84</v>
      </c>
      <c r="C1756" t="s">
        <v>84</v>
      </c>
      <c r="D1756" t="s">
        <v>665</v>
      </c>
      <c r="E1756" s="31" t="s">
        <v>666</v>
      </c>
      <c r="F1756">
        <v>2010</v>
      </c>
      <c r="G1756" t="s">
        <v>563</v>
      </c>
      <c r="H1756">
        <v>221</v>
      </c>
      <c r="I1756">
        <v>331540</v>
      </c>
      <c r="J1756" t="s">
        <v>50</v>
      </c>
      <c r="K1756" s="26" t="s">
        <v>458</v>
      </c>
      <c r="L1756" t="b">
        <v>1</v>
      </c>
      <c r="M1756" s="20" t="s">
        <v>1119</v>
      </c>
      <c r="N1756" s="26">
        <v>169</v>
      </c>
      <c r="O1756" t="s">
        <v>375</v>
      </c>
      <c r="P1756">
        <v>57.2027778</v>
      </c>
      <c r="Q1756">
        <v>-153.3038889</v>
      </c>
      <c r="S1756" t="s">
        <v>21</v>
      </c>
      <c r="T1756" s="40">
        <v>0.50299166666666661</v>
      </c>
      <c r="U1756" s="40">
        <v>0.18266666666666667</v>
      </c>
      <c r="V1756">
        <v>189.83106696666667</v>
      </c>
      <c r="W1756">
        <v>377.40400000000005</v>
      </c>
      <c r="X1756">
        <v>101</v>
      </c>
      <c r="Y1756">
        <v>43.966501583333326</v>
      </c>
      <c r="Z1756">
        <v>87.41</v>
      </c>
      <c r="AA1756">
        <v>14</v>
      </c>
      <c r="AI1756">
        <v>130.51500000000001</v>
      </c>
      <c r="AJ1756">
        <v>13</v>
      </c>
      <c r="AK1756">
        <v>137.53799999999998</v>
      </c>
      <c r="AL1756">
        <v>4</v>
      </c>
      <c r="AM1756">
        <v>0</v>
      </c>
      <c r="AN1756">
        <v>0</v>
      </c>
      <c r="AO1756" s="30">
        <v>134.82842522499999</v>
      </c>
      <c r="AP1756" s="30">
        <v>268.053</v>
      </c>
      <c r="AQ1756" s="30">
        <v>17</v>
      </c>
      <c r="AR1756">
        <v>368.62599377499998</v>
      </c>
      <c r="AS1756" s="20">
        <v>732.86699999999996</v>
      </c>
      <c r="AT1756">
        <v>130</v>
      </c>
      <c r="AU1756">
        <v>12</v>
      </c>
      <c r="AV1756" t="s">
        <v>1510</v>
      </c>
    </row>
    <row r="1757" spans="1:48" hidden="1" x14ac:dyDescent="0.25">
      <c r="A1757" t="s">
        <v>883</v>
      </c>
      <c r="B1757" t="s">
        <v>248</v>
      </c>
      <c r="C1757" t="s">
        <v>248</v>
      </c>
      <c r="D1757" t="s">
        <v>885</v>
      </c>
      <c r="E1757" s="31" t="s">
        <v>886</v>
      </c>
      <c r="F1757">
        <v>2010</v>
      </c>
      <c r="G1757" t="s">
        <v>884</v>
      </c>
      <c r="H1757">
        <v>14234</v>
      </c>
      <c r="I1757">
        <v>332440</v>
      </c>
      <c r="J1757" t="s">
        <v>247</v>
      </c>
      <c r="K1757" s="26" t="s">
        <v>458</v>
      </c>
      <c r="L1757" t="b">
        <v>1</v>
      </c>
      <c r="M1757" s="20" t="s">
        <v>1118</v>
      </c>
      <c r="N1757" s="26">
        <v>357</v>
      </c>
      <c r="O1757" t="s">
        <v>375</v>
      </c>
      <c r="P1757">
        <v>57.923611100000002</v>
      </c>
      <c r="Q1757">
        <v>-152.50222220000001</v>
      </c>
      <c r="S1757" t="s">
        <v>21</v>
      </c>
      <c r="T1757" s="40">
        <v>0.38941666666666669</v>
      </c>
      <c r="U1757" s="40">
        <v>0.20607499999999998</v>
      </c>
      <c r="V1757">
        <v>124.60904975</v>
      </c>
      <c r="W1757">
        <v>319.98899999999998</v>
      </c>
      <c r="X1757">
        <v>81</v>
      </c>
      <c r="Y1757">
        <v>93.501667583333344</v>
      </c>
      <c r="Z1757">
        <v>240.107</v>
      </c>
      <c r="AA1757">
        <v>11</v>
      </c>
      <c r="AI1757">
        <v>88.326999999999998</v>
      </c>
      <c r="AJ1757">
        <v>7</v>
      </c>
      <c r="AK1757">
        <v>3.7859999999999996</v>
      </c>
      <c r="AL1757">
        <v>1</v>
      </c>
      <c r="AM1757">
        <v>0</v>
      </c>
      <c r="AN1757">
        <v>0</v>
      </c>
      <c r="AO1757" s="30">
        <v>35.870337416666672</v>
      </c>
      <c r="AP1757" s="30">
        <v>92.113</v>
      </c>
      <c r="AQ1757" s="30">
        <v>8</v>
      </c>
      <c r="AR1757">
        <v>253.98105475</v>
      </c>
      <c r="AS1757" s="20">
        <v>652.20900000000006</v>
      </c>
      <c r="AT1757">
        <v>100</v>
      </c>
      <c r="AU1757">
        <v>12</v>
      </c>
      <c r="AV1757" t="s">
        <v>1510</v>
      </c>
    </row>
    <row r="1758" spans="1:48" hidden="1" x14ac:dyDescent="0.25">
      <c r="A1758" t="s">
        <v>1027</v>
      </c>
      <c r="B1758" t="s">
        <v>250</v>
      </c>
      <c r="C1758" t="s">
        <v>250</v>
      </c>
      <c r="D1758" t="s">
        <v>1029</v>
      </c>
      <c r="E1758" s="31" t="s">
        <v>1030</v>
      </c>
      <c r="F1758">
        <v>2010</v>
      </c>
      <c r="G1758" t="s">
        <v>1028</v>
      </c>
      <c r="H1758">
        <v>14633</v>
      </c>
      <c r="I1758">
        <v>332450</v>
      </c>
      <c r="J1758" t="s">
        <v>249</v>
      </c>
      <c r="K1758" s="26" t="s">
        <v>458</v>
      </c>
      <c r="L1758" t="b">
        <v>1</v>
      </c>
      <c r="M1758" s="20" t="s">
        <v>1116</v>
      </c>
      <c r="N1758" s="26">
        <v>662</v>
      </c>
      <c r="O1758" t="s">
        <v>375</v>
      </c>
      <c r="P1758">
        <v>59.787222200000002</v>
      </c>
      <c r="Q1758">
        <v>-154.10611109999999</v>
      </c>
      <c r="S1758" t="s">
        <v>21</v>
      </c>
      <c r="T1758" s="40">
        <v>0.91</v>
      </c>
      <c r="U1758" s="40">
        <v>0.48550833333333343</v>
      </c>
      <c r="V1758">
        <v>60.454940000000001</v>
      </c>
      <c r="W1758">
        <v>66.433999999999997</v>
      </c>
      <c r="X1758">
        <v>30</v>
      </c>
      <c r="Y1758">
        <v>124.6245</v>
      </c>
      <c r="Z1758">
        <v>136.94999999999999</v>
      </c>
      <c r="AA1758">
        <v>13</v>
      </c>
      <c r="AI1758">
        <v>24.263999999999999</v>
      </c>
      <c r="AJ1758">
        <v>7</v>
      </c>
      <c r="AK1758">
        <v>9.3339999999999996</v>
      </c>
      <c r="AL1758">
        <v>1</v>
      </c>
      <c r="AM1758">
        <v>0</v>
      </c>
      <c r="AN1758">
        <v>0</v>
      </c>
      <c r="AO1758" s="30">
        <v>30.574179999999998</v>
      </c>
      <c r="AP1758" s="30">
        <v>33.597999999999999</v>
      </c>
      <c r="AQ1758" s="30">
        <v>8</v>
      </c>
      <c r="AR1758">
        <v>215.65361999999999</v>
      </c>
      <c r="AS1758" s="20">
        <v>236.982</v>
      </c>
      <c r="AT1758">
        <v>49</v>
      </c>
      <c r="AU1758">
        <v>12</v>
      </c>
      <c r="AV1758" t="s">
        <v>1510</v>
      </c>
    </row>
    <row r="1759" spans="1:48" hidden="1" x14ac:dyDescent="0.25">
      <c r="A1759" t="s">
        <v>479</v>
      </c>
      <c r="B1759" t="s">
        <v>252</v>
      </c>
      <c r="C1759" t="s">
        <v>252</v>
      </c>
      <c r="D1759" t="s">
        <v>481</v>
      </c>
      <c r="E1759" s="31" t="s">
        <v>482</v>
      </c>
      <c r="F1759">
        <v>2010</v>
      </c>
      <c r="G1759" t="s">
        <v>480</v>
      </c>
      <c r="H1759">
        <v>29297</v>
      </c>
      <c r="I1759">
        <v>332460</v>
      </c>
      <c r="J1759" t="s">
        <v>251</v>
      </c>
      <c r="K1759" s="26" t="s">
        <v>458</v>
      </c>
      <c r="L1759" t="b">
        <v>1</v>
      </c>
      <c r="M1759" s="20" t="s">
        <v>1118</v>
      </c>
      <c r="N1759" s="26">
        <v>24</v>
      </c>
      <c r="O1759" t="s">
        <v>375</v>
      </c>
      <c r="P1759">
        <v>57.960833299999997</v>
      </c>
      <c r="Q1759">
        <v>-136.22749999999999</v>
      </c>
      <c r="S1759" t="s">
        <v>21</v>
      </c>
      <c r="T1759" s="40">
        <v>0.43775000000000003</v>
      </c>
      <c r="U1759" s="40">
        <v>0.18514166666666668</v>
      </c>
      <c r="V1759">
        <v>142.67892175</v>
      </c>
      <c r="W1759">
        <v>325.93699999999995</v>
      </c>
      <c r="X1759">
        <v>77</v>
      </c>
      <c r="Y1759">
        <v>126.22608800000002</v>
      </c>
      <c r="Z1759">
        <v>288.35200000000003</v>
      </c>
      <c r="AA1759">
        <v>27</v>
      </c>
      <c r="AI1759">
        <v>140.876</v>
      </c>
      <c r="AJ1759">
        <v>29</v>
      </c>
      <c r="AK1759">
        <v>0</v>
      </c>
      <c r="AL1759">
        <v>0</v>
      </c>
      <c r="AM1759">
        <v>7.472999999999999</v>
      </c>
      <c r="AN1759">
        <v>1</v>
      </c>
      <c r="AO1759" s="30">
        <v>61.668469000000009</v>
      </c>
      <c r="AP1759" s="30">
        <v>140.876</v>
      </c>
      <c r="AQ1759" s="30">
        <v>29</v>
      </c>
      <c r="AR1759">
        <v>330.57347875000005</v>
      </c>
      <c r="AS1759" s="20">
        <v>762.63799999999981</v>
      </c>
      <c r="AT1759">
        <v>122</v>
      </c>
      <c r="AU1759">
        <v>12</v>
      </c>
      <c r="AV1759" t="s">
        <v>1510</v>
      </c>
    </row>
    <row r="1760" spans="1:48" hidden="1" x14ac:dyDescent="0.25">
      <c r="A1760" t="s">
        <v>1015</v>
      </c>
      <c r="B1760" t="s">
        <v>226</v>
      </c>
      <c r="C1760" t="s">
        <v>226</v>
      </c>
      <c r="D1760" t="s">
        <v>1017</v>
      </c>
      <c r="E1760" s="31" t="s">
        <v>1018</v>
      </c>
      <c r="F1760">
        <v>2010</v>
      </c>
      <c r="G1760" t="s">
        <v>1016</v>
      </c>
      <c r="H1760">
        <v>14832</v>
      </c>
      <c r="I1760">
        <v>332470</v>
      </c>
      <c r="J1760" t="s">
        <v>225</v>
      </c>
      <c r="K1760" s="26" t="s">
        <v>458</v>
      </c>
      <c r="L1760" t="b">
        <v>1</v>
      </c>
      <c r="M1760" s="20" t="s">
        <v>1118</v>
      </c>
      <c r="N1760" s="26">
        <v>659</v>
      </c>
      <c r="O1760" t="s">
        <v>375</v>
      </c>
      <c r="P1760">
        <v>55.913984599999999</v>
      </c>
      <c r="Q1760">
        <v>-159.16327670000001</v>
      </c>
      <c r="S1760" t="s">
        <v>21</v>
      </c>
      <c r="T1760" s="40">
        <v>0.8041666666666667</v>
      </c>
      <c r="U1760" s="40">
        <v>0.58894999999999997</v>
      </c>
      <c r="V1760">
        <v>101.58555000000001</v>
      </c>
      <c r="W1760">
        <v>126.32400000000001</v>
      </c>
      <c r="X1760">
        <v>44</v>
      </c>
      <c r="Y1760">
        <v>118.06212083333332</v>
      </c>
      <c r="Z1760">
        <v>146.81299999999999</v>
      </c>
      <c r="AA1760">
        <v>10</v>
      </c>
      <c r="AI1760">
        <v>55.993000000000002</v>
      </c>
      <c r="AJ1760">
        <v>5</v>
      </c>
      <c r="AK1760">
        <v>12.134</v>
      </c>
      <c r="AL1760">
        <v>3</v>
      </c>
      <c r="AM1760">
        <v>16.451000000000001</v>
      </c>
      <c r="AN1760">
        <v>2</v>
      </c>
      <c r="AO1760" s="30">
        <v>54.785462500000008</v>
      </c>
      <c r="AP1760" s="30">
        <v>68.12700000000001</v>
      </c>
      <c r="AQ1760" s="30">
        <v>8</v>
      </c>
      <c r="AR1760">
        <v>274.43313333333333</v>
      </c>
      <c r="AS1760" s="20">
        <v>357.71499999999997</v>
      </c>
      <c r="AT1760">
        <v>63</v>
      </c>
      <c r="AU1760">
        <v>12</v>
      </c>
      <c r="AV1760" t="s">
        <v>1510</v>
      </c>
    </row>
    <row r="1761" spans="1:48" hidden="1" x14ac:dyDescent="0.25">
      <c r="A1761" t="s">
        <v>967</v>
      </c>
      <c r="B1761" t="s">
        <v>256</v>
      </c>
      <c r="C1761" t="s">
        <v>256</v>
      </c>
      <c r="D1761" t="s">
        <v>969</v>
      </c>
      <c r="E1761" s="31" t="s">
        <v>970</v>
      </c>
      <c r="F1761">
        <v>2010</v>
      </c>
      <c r="G1761" t="s">
        <v>968</v>
      </c>
      <c r="H1761" t="s">
        <v>582</v>
      </c>
      <c r="I1761">
        <v>332480</v>
      </c>
      <c r="J1761" t="s">
        <v>255</v>
      </c>
      <c r="K1761" s="26" t="s">
        <v>458</v>
      </c>
      <c r="L1761" t="b">
        <v>1</v>
      </c>
      <c r="M1761" s="20" t="s">
        <v>1118</v>
      </c>
      <c r="N1761" s="26">
        <v>425</v>
      </c>
      <c r="O1761" t="s">
        <v>375</v>
      </c>
      <c r="P1761">
        <v>57.564166700000001</v>
      </c>
      <c r="Q1761">
        <v>-157.5791667</v>
      </c>
      <c r="S1761" t="s">
        <v>21</v>
      </c>
      <c r="T1761" s="40">
        <v>0.5</v>
      </c>
      <c r="U1761" s="40">
        <v>0.14254999999999998</v>
      </c>
      <c r="V1761">
        <v>84.612000000000009</v>
      </c>
      <c r="W1761">
        <v>169.22400000000002</v>
      </c>
      <c r="X1761">
        <v>47</v>
      </c>
      <c r="Y1761">
        <v>59.875500000000002</v>
      </c>
      <c r="Z1761">
        <v>119.751</v>
      </c>
      <c r="AA1761">
        <v>15</v>
      </c>
      <c r="AI1761">
        <v>86.197000000000017</v>
      </c>
      <c r="AJ1761">
        <v>12</v>
      </c>
      <c r="AK1761">
        <v>35.697000000000003</v>
      </c>
      <c r="AL1761">
        <v>4</v>
      </c>
      <c r="AM1761">
        <v>0</v>
      </c>
      <c r="AN1761">
        <v>0</v>
      </c>
      <c r="AO1761" s="30">
        <v>60.94700000000001</v>
      </c>
      <c r="AP1761" s="30">
        <v>121.89400000000002</v>
      </c>
      <c r="AQ1761" s="30">
        <v>16</v>
      </c>
      <c r="AR1761">
        <v>205.43450000000001</v>
      </c>
      <c r="AS1761" s="20">
        <v>410.86899999999997</v>
      </c>
      <c r="AT1761">
        <v>77</v>
      </c>
      <c r="AU1761">
        <v>12</v>
      </c>
      <c r="AV1761" t="s">
        <v>1510</v>
      </c>
    </row>
    <row r="1762" spans="1:48" hidden="1" x14ac:dyDescent="0.25">
      <c r="A1762" t="s">
        <v>1007</v>
      </c>
      <c r="B1762" t="s">
        <v>25</v>
      </c>
      <c r="C1762" t="s">
        <v>25</v>
      </c>
      <c r="D1762" t="s">
        <v>1009</v>
      </c>
      <c r="E1762" s="31" t="s">
        <v>1010</v>
      </c>
      <c r="F1762">
        <v>2010</v>
      </c>
      <c r="G1762" t="s">
        <v>1008</v>
      </c>
      <c r="H1762" t="s">
        <v>582</v>
      </c>
      <c r="I1762">
        <v>331030</v>
      </c>
      <c r="J1762" t="s">
        <v>24</v>
      </c>
      <c r="K1762" s="26" t="s">
        <v>458</v>
      </c>
      <c r="L1762" t="b">
        <v>1</v>
      </c>
      <c r="M1762" s="20" t="s">
        <v>1118</v>
      </c>
      <c r="N1762" s="26">
        <v>635</v>
      </c>
      <c r="O1762" t="s">
        <v>375</v>
      </c>
      <c r="P1762">
        <v>60.912222200000002</v>
      </c>
      <c r="Q1762">
        <v>-161.2138889</v>
      </c>
      <c r="S1762" t="s">
        <v>21</v>
      </c>
      <c r="T1762" s="40">
        <v>0.63</v>
      </c>
      <c r="U1762" s="40">
        <v>0.27016666666666661</v>
      </c>
      <c r="V1762">
        <v>150.50952000000001</v>
      </c>
      <c r="W1762">
        <v>238.90400000000002</v>
      </c>
      <c r="X1762">
        <v>92</v>
      </c>
      <c r="Y1762">
        <v>332.99784</v>
      </c>
      <c r="Z1762">
        <v>528.56799999999998</v>
      </c>
      <c r="AA1762">
        <v>21</v>
      </c>
      <c r="AI1762">
        <v>190.42200000000003</v>
      </c>
      <c r="AJ1762">
        <v>9</v>
      </c>
      <c r="AK1762">
        <v>15.083</v>
      </c>
      <c r="AL1762">
        <v>4</v>
      </c>
      <c r="AM1762">
        <v>11.117000000000001</v>
      </c>
      <c r="AN1762">
        <v>0</v>
      </c>
      <c r="AO1762" s="30">
        <v>129.46815000000001</v>
      </c>
      <c r="AP1762" s="30">
        <v>205.50500000000002</v>
      </c>
      <c r="AQ1762" s="30">
        <v>13</v>
      </c>
      <c r="AR1762">
        <v>612.97550999999999</v>
      </c>
      <c r="AS1762" s="20">
        <v>984.09399999999994</v>
      </c>
      <c r="AT1762">
        <v>120</v>
      </c>
      <c r="AU1762">
        <v>12</v>
      </c>
      <c r="AV1762" t="s">
        <v>1510</v>
      </c>
    </row>
    <row r="1763" spans="1:48" hidden="1" x14ac:dyDescent="0.25">
      <c r="A1763" t="s">
        <v>667</v>
      </c>
      <c r="B1763" t="s">
        <v>85</v>
      </c>
      <c r="C1763" t="s">
        <v>85</v>
      </c>
      <c r="D1763" t="s">
        <v>668</v>
      </c>
      <c r="E1763" s="31" t="s">
        <v>669</v>
      </c>
      <c r="F1763">
        <v>2010</v>
      </c>
      <c r="G1763" t="s">
        <v>563</v>
      </c>
      <c r="H1763">
        <v>221</v>
      </c>
      <c r="I1763">
        <v>331550</v>
      </c>
      <c r="J1763" t="s">
        <v>50</v>
      </c>
      <c r="K1763" s="26" t="s">
        <v>458</v>
      </c>
      <c r="L1763" t="b">
        <v>1</v>
      </c>
      <c r="M1763" s="20" t="s">
        <v>1119</v>
      </c>
      <c r="N1763" s="26">
        <v>169</v>
      </c>
      <c r="O1763" t="s">
        <v>375</v>
      </c>
      <c r="P1763">
        <v>61.938888900000002</v>
      </c>
      <c r="Q1763">
        <v>-162.875</v>
      </c>
      <c r="S1763" t="s">
        <v>21</v>
      </c>
      <c r="T1763" s="40">
        <v>0.5277166666666665</v>
      </c>
      <c r="U1763" s="40">
        <v>0.2113666666666667</v>
      </c>
      <c r="V1763">
        <v>378.45517379999984</v>
      </c>
      <c r="W1763">
        <v>717.15599999999995</v>
      </c>
      <c r="X1763">
        <v>140</v>
      </c>
      <c r="Y1763">
        <v>96.696691133333303</v>
      </c>
      <c r="Z1763">
        <v>183.23599999999999</v>
      </c>
      <c r="AA1763">
        <v>10</v>
      </c>
      <c r="AI1763">
        <v>266.50399999999996</v>
      </c>
      <c r="AJ1763">
        <v>14</v>
      </c>
      <c r="AK1763">
        <v>472.40300000000002</v>
      </c>
      <c r="AL1763">
        <v>6</v>
      </c>
      <c r="AM1763">
        <v>0</v>
      </c>
      <c r="AN1763">
        <v>0</v>
      </c>
      <c r="AO1763" s="30">
        <v>389.93353901666649</v>
      </c>
      <c r="AP1763" s="30">
        <v>738.90699999999993</v>
      </c>
      <c r="AQ1763" s="30">
        <v>20</v>
      </c>
      <c r="AR1763">
        <v>865.08540394999955</v>
      </c>
      <c r="AS1763" s="20">
        <v>1639.299</v>
      </c>
      <c r="AT1763">
        <v>167</v>
      </c>
      <c r="AU1763">
        <v>12</v>
      </c>
      <c r="AV1763" t="s">
        <v>1510</v>
      </c>
    </row>
    <row r="1764" spans="1:48" hidden="1" x14ac:dyDescent="0.25">
      <c r="A1764" t="s">
        <v>676</v>
      </c>
      <c r="B1764" t="s">
        <v>86</v>
      </c>
      <c r="C1764" t="s">
        <v>86</v>
      </c>
      <c r="D1764" t="s">
        <v>677</v>
      </c>
      <c r="E1764" s="31" t="s">
        <v>678</v>
      </c>
      <c r="F1764">
        <v>2010</v>
      </c>
      <c r="G1764" t="s">
        <v>563</v>
      </c>
      <c r="H1764">
        <v>221</v>
      </c>
      <c r="I1764">
        <v>331560</v>
      </c>
      <c r="J1764" t="s">
        <v>50</v>
      </c>
      <c r="K1764" s="26" t="s">
        <v>458</v>
      </c>
      <c r="L1764" t="b">
        <v>1</v>
      </c>
      <c r="M1764" s="20" t="s">
        <v>1119</v>
      </c>
      <c r="N1764" s="26">
        <v>169</v>
      </c>
      <c r="O1764" t="s">
        <v>375</v>
      </c>
      <c r="P1764">
        <v>62.032777799999998</v>
      </c>
      <c r="Q1764">
        <v>-163.28777779999999</v>
      </c>
      <c r="S1764" t="s">
        <v>21</v>
      </c>
      <c r="T1764" s="40">
        <v>0.5753166666666667</v>
      </c>
      <c r="U1764" s="40">
        <v>0.28400000000000003</v>
      </c>
      <c r="V1764">
        <v>71.746590866666665</v>
      </c>
      <c r="W1764">
        <v>124.70799999999998</v>
      </c>
      <c r="X1764">
        <v>33</v>
      </c>
      <c r="Y1764">
        <v>19.067720283333333</v>
      </c>
      <c r="Z1764">
        <v>33.143000000000001</v>
      </c>
      <c r="AA1764">
        <v>6</v>
      </c>
      <c r="AI1764">
        <v>56.248000000000005</v>
      </c>
      <c r="AJ1764">
        <v>5</v>
      </c>
      <c r="AK1764">
        <v>129.10999999999999</v>
      </c>
      <c r="AL1764">
        <v>1</v>
      </c>
      <c r="AM1764">
        <v>0</v>
      </c>
      <c r="AN1764">
        <v>0</v>
      </c>
      <c r="AO1764" s="30">
        <v>106.63954670000001</v>
      </c>
      <c r="AP1764" s="30">
        <v>185.358</v>
      </c>
      <c r="AQ1764" s="30">
        <v>6</v>
      </c>
      <c r="AR1764">
        <v>197.45385785000002</v>
      </c>
      <c r="AS1764" s="20">
        <v>343.20900000000006</v>
      </c>
      <c r="AT1764">
        <v>42</v>
      </c>
      <c r="AU1764">
        <v>12</v>
      </c>
      <c r="AV1764" t="s">
        <v>1510</v>
      </c>
    </row>
    <row r="1765" spans="1:48" hidden="1" x14ac:dyDescent="0.25">
      <c r="A1765" t="s">
        <v>771</v>
      </c>
      <c r="B1765" t="s">
        <v>240</v>
      </c>
      <c r="C1765" t="s">
        <v>240</v>
      </c>
      <c r="D1765" t="s">
        <v>772</v>
      </c>
      <c r="E1765" s="31" t="s">
        <v>773</v>
      </c>
      <c r="F1765">
        <v>2010</v>
      </c>
      <c r="G1765" t="s">
        <v>759</v>
      </c>
      <c r="H1765">
        <v>26616</v>
      </c>
      <c r="I1765">
        <v>332390</v>
      </c>
      <c r="J1765" t="s">
        <v>235</v>
      </c>
      <c r="K1765" s="26" t="s">
        <v>458</v>
      </c>
      <c r="L1765" t="b">
        <v>1</v>
      </c>
      <c r="M1765" s="20" t="s">
        <v>1118</v>
      </c>
      <c r="N1765" s="26">
        <v>254</v>
      </c>
      <c r="O1765" t="s">
        <v>375</v>
      </c>
      <c r="P1765">
        <v>68.348611099999999</v>
      </c>
      <c r="Q1765">
        <v>-166.73472219999999</v>
      </c>
      <c r="S1765" t="s">
        <v>21</v>
      </c>
      <c r="T1765" s="40">
        <v>0.16567499999999996</v>
      </c>
      <c r="U1765" s="40">
        <v>0.15822499999999995</v>
      </c>
      <c r="V1765">
        <v>293.85095482499992</v>
      </c>
      <c r="W1765">
        <v>1773.6589999999999</v>
      </c>
      <c r="X1765">
        <v>197</v>
      </c>
      <c r="Y1765">
        <v>547.23844169999995</v>
      </c>
      <c r="Z1765">
        <v>3303.0840000000003</v>
      </c>
      <c r="AA1765">
        <v>80</v>
      </c>
      <c r="AI1765">
        <v>99.28</v>
      </c>
      <c r="AJ1765">
        <v>2</v>
      </c>
      <c r="AK1765">
        <v>42.459000000000003</v>
      </c>
      <c r="AL1765">
        <v>6</v>
      </c>
      <c r="AM1765">
        <v>628.55100000000004</v>
      </c>
      <c r="AN1765">
        <v>1</v>
      </c>
      <c r="AO1765" s="30">
        <v>23.482608824999996</v>
      </c>
      <c r="AP1765" s="30">
        <v>141.739</v>
      </c>
      <c r="AQ1765" s="30">
        <v>8</v>
      </c>
      <c r="AR1765">
        <v>864.57200534999981</v>
      </c>
      <c r="AS1765" s="20">
        <v>5847.0329999999994</v>
      </c>
      <c r="AT1765">
        <v>269</v>
      </c>
      <c r="AU1765">
        <v>12</v>
      </c>
      <c r="AV1765" t="s">
        <v>1510</v>
      </c>
    </row>
    <row r="1766" spans="1:48" hidden="1" x14ac:dyDescent="0.25">
      <c r="A1766" t="s">
        <v>774</v>
      </c>
      <c r="B1766" t="s">
        <v>241</v>
      </c>
      <c r="C1766" t="s">
        <v>241</v>
      </c>
      <c r="D1766" t="s">
        <v>775</v>
      </c>
      <c r="E1766" s="31" t="s">
        <v>776</v>
      </c>
      <c r="F1766">
        <v>2010</v>
      </c>
      <c r="G1766" t="s">
        <v>759</v>
      </c>
      <c r="H1766">
        <v>26616</v>
      </c>
      <c r="I1766">
        <v>332400</v>
      </c>
      <c r="J1766" t="s">
        <v>235</v>
      </c>
      <c r="K1766" s="26" t="s">
        <v>458</v>
      </c>
      <c r="L1766" t="b">
        <v>1</v>
      </c>
      <c r="M1766" s="20" t="s">
        <v>1118</v>
      </c>
      <c r="N1766" s="26">
        <v>254</v>
      </c>
      <c r="O1766" t="s">
        <v>375</v>
      </c>
      <c r="P1766">
        <v>69.743857000000006</v>
      </c>
      <c r="Q1766">
        <v>-163.008442</v>
      </c>
      <c r="S1766" t="s">
        <v>21</v>
      </c>
      <c r="T1766" s="40">
        <v>0.16001666666666661</v>
      </c>
      <c r="U1766" s="40">
        <v>0.15279166666666663</v>
      </c>
      <c r="V1766">
        <v>69.765186449999959</v>
      </c>
      <c r="W1766">
        <v>435.98699999999991</v>
      </c>
      <c r="X1766">
        <v>61</v>
      </c>
      <c r="Y1766">
        <v>310.75396683333321</v>
      </c>
      <c r="Z1766">
        <v>1942.01</v>
      </c>
      <c r="AA1766">
        <v>44</v>
      </c>
      <c r="AI1766">
        <v>69.081999999999994</v>
      </c>
      <c r="AJ1766">
        <v>2</v>
      </c>
      <c r="AK1766">
        <v>65.47</v>
      </c>
      <c r="AL1766">
        <v>2</v>
      </c>
      <c r="AM1766">
        <v>126.4</v>
      </c>
      <c r="AN1766">
        <v>1</v>
      </c>
      <c r="AO1766" s="30">
        <v>21.530562533333324</v>
      </c>
      <c r="AP1766" s="30">
        <v>134.55199999999999</v>
      </c>
      <c r="AQ1766" s="30">
        <v>4</v>
      </c>
      <c r="AR1766">
        <v>402.04971581666655</v>
      </c>
      <c r="AS1766" s="20">
        <v>2638.9490000000001</v>
      </c>
      <c r="AT1766">
        <v>108</v>
      </c>
      <c r="AU1766">
        <v>12</v>
      </c>
      <c r="AV1766" t="s">
        <v>1510</v>
      </c>
    </row>
    <row r="1767" spans="1:48" hidden="1" x14ac:dyDescent="0.25">
      <c r="A1767" t="s">
        <v>987</v>
      </c>
      <c r="B1767" t="s">
        <v>275</v>
      </c>
      <c r="C1767" t="s">
        <v>275</v>
      </c>
      <c r="D1767" t="s">
        <v>989</v>
      </c>
      <c r="E1767" s="31" t="s">
        <v>990</v>
      </c>
      <c r="F1767">
        <v>2010</v>
      </c>
      <c r="G1767" t="s">
        <v>988</v>
      </c>
      <c r="H1767" t="s">
        <v>582</v>
      </c>
      <c r="I1767">
        <v>332590</v>
      </c>
      <c r="J1767" t="s">
        <v>274</v>
      </c>
      <c r="K1767" s="26" t="s">
        <v>458</v>
      </c>
      <c r="L1767" t="b">
        <v>1</v>
      </c>
      <c r="M1767" s="20" t="s">
        <v>1118</v>
      </c>
      <c r="N1767" s="26">
        <v>447</v>
      </c>
      <c r="O1767" t="s">
        <v>375</v>
      </c>
      <c r="P1767">
        <v>60.202500000000001</v>
      </c>
      <c r="Q1767">
        <v>-154.31277779999999</v>
      </c>
      <c r="S1767" t="s">
        <v>21</v>
      </c>
      <c r="T1767" s="40">
        <v>0.64108333333333334</v>
      </c>
      <c r="U1767" s="40">
        <v>0.19749166666666665</v>
      </c>
      <c r="V1767">
        <v>160.41635925</v>
      </c>
      <c r="W1767">
        <v>250.22699999999998</v>
      </c>
      <c r="X1767">
        <v>62</v>
      </c>
      <c r="Y1767">
        <v>156.44869450000002</v>
      </c>
      <c r="Z1767">
        <v>244.03800000000001</v>
      </c>
      <c r="AA1767">
        <v>33</v>
      </c>
      <c r="AI1767">
        <v>0</v>
      </c>
      <c r="AJ1767">
        <v>0</v>
      </c>
      <c r="AK1767">
        <v>84.863</v>
      </c>
      <c r="AL1767">
        <v>15</v>
      </c>
      <c r="AM1767">
        <v>0</v>
      </c>
      <c r="AN1767">
        <v>0</v>
      </c>
      <c r="AO1767" s="30">
        <v>54.404254916666666</v>
      </c>
      <c r="AP1767" s="30">
        <v>84.863</v>
      </c>
      <c r="AQ1767" s="30">
        <v>15</v>
      </c>
      <c r="AR1767">
        <v>371.26930866666669</v>
      </c>
      <c r="AS1767" s="20">
        <v>579.12800000000004</v>
      </c>
      <c r="AT1767">
        <v>108</v>
      </c>
      <c r="AU1767">
        <v>12</v>
      </c>
      <c r="AV1767" t="s">
        <v>1510</v>
      </c>
    </row>
    <row r="1768" spans="1:48" hidden="1" x14ac:dyDescent="0.25">
      <c r="A1768" t="s">
        <v>937</v>
      </c>
      <c r="B1768" t="s">
        <v>258</v>
      </c>
      <c r="C1768" t="s">
        <v>258</v>
      </c>
      <c r="D1768" t="s">
        <v>939</v>
      </c>
      <c r="E1768" s="31" t="s">
        <v>940</v>
      </c>
      <c r="F1768">
        <v>2010</v>
      </c>
      <c r="G1768" t="s">
        <v>938</v>
      </c>
      <c r="H1768" t="s">
        <v>582</v>
      </c>
      <c r="I1768">
        <v>332500</v>
      </c>
      <c r="J1768" t="s">
        <v>257</v>
      </c>
      <c r="K1768" s="26" t="s">
        <v>458</v>
      </c>
      <c r="L1768" t="b">
        <v>1</v>
      </c>
      <c r="M1768" s="20" t="s">
        <v>1118</v>
      </c>
      <c r="N1768" s="26">
        <v>399</v>
      </c>
      <c r="O1768" t="s">
        <v>375</v>
      </c>
      <c r="P1768">
        <v>56.932561399999997</v>
      </c>
      <c r="Q1768">
        <v>-158.6249699</v>
      </c>
      <c r="S1768" t="s">
        <v>21</v>
      </c>
      <c r="T1768" s="40">
        <v>0.75</v>
      </c>
      <c r="U1768" s="40">
        <v>0.50636666666666674</v>
      </c>
      <c r="V1768">
        <v>148.32149999999999</v>
      </c>
      <c r="W1768">
        <v>197.76199999999997</v>
      </c>
      <c r="X1768">
        <v>48</v>
      </c>
      <c r="Y1768">
        <v>144.90899999999999</v>
      </c>
      <c r="Z1768">
        <v>193.21199999999999</v>
      </c>
      <c r="AA1768">
        <v>29</v>
      </c>
      <c r="AI1768">
        <v>60.876000000000012</v>
      </c>
      <c r="AJ1768">
        <v>4</v>
      </c>
      <c r="AK1768">
        <v>230.69900000000001</v>
      </c>
      <c r="AL1768">
        <v>7</v>
      </c>
      <c r="AM1768">
        <v>0</v>
      </c>
      <c r="AN1768">
        <v>0</v>
      </c>
      <c r="AO1768" s="30">
        <v>218.68125000000003</v>
      </c>
      <c r="AP1768" s="30">
        <v>291.57500000000005</v>
      </c>
      <c r="AQ1768" s="30">
        <v>11</v>
      </c>
      <c r="AR1768">
        <v>511.91174999999998</v>
      </c>
      <c r="AS1768" s="20">
        <v>682.54900000000009</v>
      </c>
      <c r="AT1768">
        <v>83</v>
      </c>
      <c r="AU1768">
        <v>12</v>
      </c>
      <c r="AV1768" t="s">
        <v>1510</v>
      </c>
    </row>
    <row r="1769" spans="1:48" hidden="1" x14ac:dyDescent="0.25">
      <c r="A1769" t="s">
        <v>670</v>
      </c>
      <c r="B1769" t="s">
        <v>87</v>
      </c>
      <c r="C1769" t="s">
        <v>87</v>
      </c>
      <c r="D1769" t="s">
        <v>671</v>
      </c>
      <c r="E1769" s="31" t="s">
        <v>672</v>
      </c>
      <c r="F1769">
        <v>2010</v>
      </c>
      <c r="G1769" t="s">
        <v>563</v>
      </c>
      <c r="H1769">
        <v>221</v>
      </c>
      <c r="I1769">
        <v>331570</v>
      </c>
      <c r="J1769" t="s">
        <v>50</v>
      </c>
      <c r="K1769" s="26" t="s">
        <v>458</v>
      </c>
      <c r="L1769" t="b">
        <v>1</v>
      </c>
      <c r="M1769" s="20" t="s">
        <v>1119</v>
      </c>
      <c r="N1769" s="26">
        <v>169</v>
      </c>
      <c r="O1769" t="s">
        <v>375</v>
      </c>
      <c r="P1769">
        <v>59.748888899999997</v>
      </c>
      <c r="Q1769">
        <v>-161.9158333</v>
      </c>
      <c r="S1769" t="s">
        <v>21</v>
      </c>
      <c r="T1769" s="40">
        <v>0.5091916666666666</v>
      </c>
      <c r="U1769" s="40">
        <v>0.19112500000000002</v>
      </c>
      <c r="V1769">
        <v>394.67700679166666</v>
      </c>
      <c r="W1769">
        <v>775.10500000000013</v>
      </c>
      <c r="X1769">
        <v>181</v>
      </c>
      <c r="Y1769">
        <v>176.10342872499996</v>
      </c>
      <c r="Z1769">
        <v>345.84899999999999</v>
      </c>
      <c r="AA1769">
        <v>28</v>
      </c>
      <c r="AI1769">
        <v>317.56200000000001</v>
      </c>
      <c r="AJ1769">
        <v>20</v>
      </c>
      <c r="AK1769">
        <v>216.78899999999999</v>
      </c>
      <c r="AL1769">
        <v>5</v>
      </c>
      <c r="AM1769">
        <v>0</v>
      </c>
      <c r="AN1769">
        <v>0</v>
      </c>
      <c r="AO1769" s="30">
        <v>272.08707627499996</v>
      </c>
      <c r="AP1769" s="30">
        <v>534.351</v>
      </c>
      <c r="AQ1769" s="30">
        <v>25</v>
      </c>
      <c r="AR1769">
        <v>842.86751179166663</v>
      </c>
      <c r="AS1769" s="20">
        <v>1655.3050000000003</v>
      </c>
      <c r="AT1769">
        <v>222</v>
      </c>
      <c r="AU1769">
        <v>12</v>
      </c>
      <c r="AV1769" t="s">
        <v>1510</v>
      </c>
    </row>
    <row r="1770" spans="1:48" hidden="1" x14ac:dyDescent="0.25">
      <c r="A1770" t="s">
        <v>864</v>
      </c>
      <c r="B1770" t="s">
        <v>214</v>
      </c>
      <c r="C1770" t="s">
        <v>214</v>
      </c>
      <c r="D1770" t="s">
        <v>865</v>
      </c>
      <c r="E1770" s="31" t="s">
        <v>866</v>
      </c>
      <c r="F1770">
        <v>2010</v>
      </c>
      <c r="G1770" t="s">
        <v>858</v>
      </c>
      <c r="H1770">
        <v>12485</v>
      </c>
      <c r="I1770">
        <v>332250</v>
      </c>
      <c r="J1770" t="s">
        <v>211</v>
      </c>
      <c r="K1770" s="26" t="s">
        <v>374</v>
      </c>
      <c r="L1770" t="b">
        <v>1</v>
      </c>
      <c r="M1770" s="20" t="s">
        <v>1119</v>
      </c>
      <c r="N1770" s="26">
        <v>343</v>
      </c>
      <c r="O1770" t="s">
        <v>375</v>
      </c>
      <c r="P1770">
        <v>61.761111100000001</v>
      </c>
      <c r="Q1770">
        <v>-157.3125</v>
      </c>
      <c r="S1770" t="s">
        <v>21</v>
      </c>
      <c r="T1770" s="40">
        <v>0.92173333333333352</v>
      </c>
      <c r="U1770" s="40">
        <v>0.30003333333333337</v>
      </c>
      <c r="V1770">
        <v>48.904405466666681</v>
      </c>
      <c r="W1770">
        <v>53.057000000000002</v>
      </c>
      <c r="X1770">
        <v>18</v>
      </c>
      <c r="Y1770">
        <v>16.290714933333337</v>
      </c>
      <c r="Z1770">
        <v>17.673999999999999</v>
      </c>
      <c r="AA1770">
        <v>3</v>
      </c>
      <c r="AI1770">
        <v>1.5249999999999999</v>
      </c>
      <c r="AJ1770">
        <v>2</v>
      </c>
      <c r="AK1770">
        <v>9.1300000000000008</v>
      </c>
      <c r="AL1770">
        <v>2</v>
      </c>
      <c r="AM1770">
        <v>0</v>
      </c>
      <c r="AN1770">
        <v>0</v>
      </c>
      <c r="AO1770" s="30">
        <v>9.8210686666666689</v>
      </c>
      <c r="AP1770" s="30">
        <v>10.655000000000001</v>
      </c>
      <c r="AQ1770" s="30">
        <v>4</v>
      </c>
      <c r="AR1770">
        <v>75.016189066666684</v>
      </c>
      <c r="AS1770" s="20">
        <v>81.385999999999996</v>
      </c>
      <c r="AT1770">
        <v>25</v>
      </c>
      <c r="AU1770">
        <v>1</v>
      </c>
      <c r="AV1770" t="s">
        <v>1510</v>
      </c>
    </row>
    <row r="1771" spans="1:48" hidden="1" x14ac:dyDescent="0.25">
      <c r="A1771" t="s">
        <v>813</v>
      </c>
      <c r="B1771" t="s">
        <v>27</v>
      </c>
      <c r="C1771" t="s">
        <v>27</v>
      </c>
      <c r="D1771" t="s">
        <v>815</v>
      </c>
      <c r="E1771" s="31" t="s">
        <v>816</v>
      </c>
      <c r="F1771">
        <v>2010</v>
      </c>
      <c r="G1771" t="s">
        <v>814</v>
      </c>
      <c r="H1771">
        <v>24486</v>
      </c>
      <c r="I1771">
        <v>331040</v>
      </c>
      <c r="J1771" t="s">
        <v>26</v>
      </c>
      <c r="K1771" s="26" t="s">
        <v>458</v>
      </c>
      <c r="L1771" t="b">
        <v>1</v>
      </c>
      <c r="M1771" s="20" t="s">
        <v>1118</v>
      </c>
      <c r="N1771" s="26">
        <v>293</v>
      </c>
      <c r="O1771" t="s">
        <v>375</v>
      </c>
      <c r="P1771">
        <v>54.135555600000004</v>
      </c>
      <c r="Q1771">
        <v>-165.77305559999999</v>
      </c>
      <c r="S1771" t="s">
        <v>21</v>
      </c>
      <c r="T1771" s="40">
        <v>0.32300000000000001</v>
      </c>
      <c r="U1771" s="40">
        <v>0.14254999999999998</v>
      </c>
      <c r="V1771">
        <v>68.949195000000003</v>
      </c>
      <c r="W1771">
        <v>213.465</v>
      </c>
      <c r="X1771">
        <v>41</v>
      </c>
      <c r="Y1771">
        <v>66.961452999999992</v>
      </c>
      <c r="Z1771">
        <v>207.31099999999998</v>
      </c>
      <c r="AA1771">
        <v>18</v>
      </c>
      <c r="AI1771">
        <v>101.22000000000001</v>
      </c>
      <c r="AJ1771">
        <v>12</v>
      </c>
      <c r="AK1771">
        <v>0</v>
      </c>
      <c r="AL1771">
        <v>0</v>
      </c>
      <c r="AM1771">
        <v>0</v>
      </c>
      <c r="AN1771">
        <v>0</v>
      </c>
      <c r="AO1771" s="30">
        <v>32.694060000000007</v>
      </c>
      <c r="AP1771" s="30">
        <v>101.22000000000001</v>
      </c>
      <c r="AQ1771" s="30">
        <v>12</v>
      </c>
      <c r="AR1771">
        <v>168.60470800000002</v>
      </c>
      <c r="AS1771" s="20">
        <v>521.99599999999987</v>
      </c>
      <c r="AT1771">
        <v>70</v>
      </c>
      <c r="AU1771">
        <v>12</v>
      </c>
      <c r="AV1771" t="s">
        <v>1510</v>
      </c>
    </row>
    <row r="1772" spans="1:48" hidden="1" x14ac:dyDescent="0.25">
      <c r="A1772" t="s">
        <v>897</v>
      </c>
      <c r="B1772" t="s">
        <v>262</v>
      </c>
      <c r="C1772" t="s">
        <v>262</v>
      </c>
      <c r="D1772" t="s">
        <v>899</v>
      </c>
      <c r="E1772" s="31" t="s">
        <v>900</v>
      </c>
      <c r="F1772">
        <v>2010</v>
      </c>
      <c r="G1772" t="s">
        <v>898</v>
      </c>
      <c r="H1772" t="s">
        <v>582</v>
      </c>
      <c r="I1772">
        <v>332530</v>
      </c>
      <c r="J1772" t="s">
        <v>261</v>
      </c>
      <c r="K1772" s="26" t="s">
        <v>458</v>
      </c>
      <c r="L1772" t="b">
        <v>1</v>
      </c>
      <c r="M1772" s="20" t="s">
        <v>1118</v>
      </c>
      <c r="N1772" s="26">
        <v>364</v>
      </c>
      <c r="O1772" t="s">
        <v>375</v>
      </c>
      <c r="P1772">
        <v>64.739444399999996</v>
      </c>
      <c r="Q1772">
        <v>-155.4869444</v>
      </c>
      <c r="S1772" t="s">
        <v>21</v>
      </c>
      <c r="T1772" s="40">
        <v>0.79999999999999993</v>
      </c>
      <c r="U1772" s="40">
        <v>0.40200833333333336</v>
      </c>
      <c r="V1772">
        <v>182.02719999999997</v>
      </c>
      <c r="W1772">
        <v>227.53399999999999</v>
      </c>
      <c r="X1772">
        <v>131</v>
      </c>
      <c r="Y1772">
        <v>192.33680000000001</v>
      </c>
      <c r="Z1772">
        <v>240.42100000000005</v>
      </c>
      <c r="AA1772">
        <v>14</v>
      </c>
      <c r="AI1772">
        <v>71.066999999999993</v>
      </c>
      <c r="AJ1772">
        <v>18</v>
      </c>
      <c r="AK1772">
        <v>37.423000000000002</v>
      </c>
      <c r="AL1772">
        <v>4</v>
      </c>
      <c r="AM1772">
        <v>0</v>
      </c>
      <c r="AN1772">
        <v>0</v>
      </c>
      <c r="AO1772" s="30">
        <v>86.791999999999987</v>
      </c>
      <c r="AP1772" s="30">
        <v>108.49</v>
      </c>
      <c r="AQ1772" s="30">
        <v>22</v>
      </c>
      <c r="AR1772">
        <v>461.15599999999995</v>
      </c>
      <c r="AS1772" s="20">
        <v>576.44499999999994</v>
      </c>
      <c r="AT1772">
        <v>167</v>
      </c>
      <c r="AU1772">
        <v>12</v>
      </c>
      <c r="AV1772" t="s">
        <v>1510</v>
      </c>
    </row>
    <row r="1773" spans="1:48" hidden="1" x14ac:dyDescent="0.25">
      <c r="A1773" t="s">
        <v>673</v>
      </c>
      <c r="B1773" t="s">
        <v>88</v>
      </c>
      <c r="C1773" t="s">
        <v>88</v>
      </c>
      <c r="D1773" t="s">
        <v>674</v>
      </c>
      <c r="E1773" s="31" t="s">
        <v>675</v>
      </c>
      <c r="F1773">
        <v>2010</v>
      </c>
      <c r="G1773" t="s">
        <v>563</v>
      </c>
      <c r="H1773">
        <v>221</v>
      </c>
      <c r="I1773">
        <v>331580</v>
      </c>
      <c r="J1773" t="s">
        <v>50</v>
      </c>
      <c r="K1773" s="26" t="s">
        <v>458</v>
      </c>
      <c r="L1773" t="b">
        <v>1</v>
      </c>
      <c r="M1773" s="20" t="s">
        <v>1119</v>
      </c>
      <c r="N1773" s="26">
        <v>169</v>
      </c>
      <c r="O1773" t="s">
        <v>375</v>
      </c>
      <c r="P1773">
        <v>61.784999999999997</v>
      </c>
      <c r="Q1773">
        <v>-161.32027780000001</v>
      </c>
      <c r="S1773" t="s">
        <v>21</v>
      </c>
      <c r="T1773" s="40">
        <v>0.50299166666666661</v>
      </c>
      <c r="U1773" s="40">
        <v>0.20864166666666664</v>
      </c>
      <c r="V1773">
        <v>186.63153697499996</v>
      </c>
      <c r="W1773">
        <v>371.04299999999995</v>
      </c>
      <c r="X1773">
        <v>75</v>
      </c>
      <c r="Y1773">
        <v>86.072939983333328</v>
      </c>
      <c r="Z1773">
        <v>171.12200000000001</v>
      </c>
      <c r="AA1773">
        <v>11</v>
      </c>
      <c r="AI1773">
        <v>55.25</v>
      </c>
      <c r="AJ1773">
        <v>11</v>
      </c>
      <c r="AK1773">
        <v>486.71500000000003</v>
      </c>
      <c r="AL1773">
        <v>8</v>
      </c>
      <c r="AM1773">
        <v>0</v>
      </c>
      <c r="AN1773">
        <v>0</v>
      </c>
      <c r="AO1773" s="30">
        <v>272.60387862499999</v>
      </c>
      <c r="AP1773" s="30">
        <v>541.96500000000003</v>
      </c>
      <c r="AQ1773" s="30">
        <v>19</v>
      </c>
      <c r="AR1773">
        <v>545.3083555833332</v>
      </c>
      <c r="AS1773" s="20">
        <v>1084.1300000000001</v>
      </c>
      <c r="AT1773">
        <v>100</v>
      </c>
      <c r="AU1773">
        <v>12</v>
      </c>
      <c r="AV1773" t="s">
        <v>1510</v>
      </c>
    </row>
    <row r="1774" spans="1:48" hidden="1" x14ac:dyDescent="0.25">
      <c r="A1774" t="s">
        <v>950</v>
      </c>
      <c r="B1774" t="s">
        <v>264</v>
      </c>
      <c r="C1774" t="s">
        <v>264</v>
      </c>
      <c r="D1774" t="s">
        <v>952</v>
      </c>
      <c r="E1774" s="31" t="s">
        <v>953</v>
      </c>
      <c r="F1774">
        <v>2010</v>
      </c>
      <c r="G1774" t="s">
        <v>951</v>
      </c>
      <c r="H1774" t="s">
        <v>582</v>
      </c>
      <c r="I1774">
        <v>332550</v>
      </c>
      <c r="J1774" t="s">
        <v>263</v>
      </c>
      <c r="K1774" s="26" t="s">
        <v>458</v>
      </c>
      <c r="L1774" t="b">
        <v>1</v>
      </c>
      <c r="M1774" s="20" t="s">
        <v>1118</v>
      </c>
      <c r="N1774" s="26">
        <v>410</v>
      </c>
      <c r="O1774" t="s">
        <v>375</v>
      </c>
      <c r="P1774">
        <v>56.6</v>
      </c>
      <c r="Q1774">
        <v>-169.54166670000001</v>
      </c>
      <c r="S1774" t="s">
        <v>21</v>
      </c>
      <c r="T1774" s="40">
        <v>0.35000000000000003</v>
      </c>
      <c r="U1774" s="40">
        <v>0.20049999999999998</v>
      </c>
      <c r="V1774">
        <v>0</v>
      </c>
      <c r="W1774">
        <v>0</v>
      </c>
      <c r="X1774">
        <v>43</v>
      </c>
      <c r="Y1774">
        <v>0</v>
      </c>
      <c r="Z1774">
        <v>0</v>
      </c>
      <c r="AA1774">
        <v>22</v>
      </c>
      <c r="AI1774">
        <v>0</v>
      </c>
      <c r="AJ1774">
        <v>6</v>
      </c>
      <c r="AK1774">
        <v>0</v>
      </c>
      <c r="AL1774">
        <v>19</v>
      </c>
      <c r="AM1774">
        <v>0</v>
      </c>
      <c r="AN1774">
        <v>0</v>
      </c>
      <c r="AO1774" s="30">
        <v>0</v>
      </c>
      <c r="AP1774" s="30">
        <v>0</v>
      </c>
      <c r="AQ1774" s="30">
        <v>25</v>
      </c>
      <c r="AR1774">
        <v>0</v>
      </c>
      <c r="AS1774" s="20">
        <v>0</v>
      </c>
      <c r="AT1774">
        <v>90</v>
      </c>
      <c r="AU1774">
        <v>12</v>
      </c>
      <c r="AV1774" t="s">
        <v>1510</v>
      </c>
    </row>
    <row r="1775" spans="1:48" hidden="1" x14ac:dyDescent="0.25">
      <c r="A1775" t="s">
        <v>679</v>
      </c>
      <c r="B1775" t="s">
        <v>1163</v>
      </c>
      <c r="C1775" t="s">
        <v>89</v>
      </c>
      <c r="D1775" t="s">
        <v>677</v>
      </c>
      <c r="E1775" s="31" t="s">
        <v>678</v>
      </c>
      <c r="F1775">
        <v>2010</v>
      </c>
      <c r="G1775" t="s">
        <v>563</v>
      </c>
      <c r="H1775">
        <v>221</v>
      </c>
      <c r="I1775">
        <v>331660</v>
      </c>
      <c r="J1775" t="s">
        <v>50</v>
      </c>
      <c r="K1775" s="26" t="s">
        <v>458</v>
      </c>
      <c r="L1775" t="b">
        <v>1</v>
      </c>
      <c r="M1775" s="20" t="s">
        <v>1119</v>
      </c>
      <c r="N1775" s="26">
        <v>169</v>
      </c>
      <c r="O1775" t="s">
        <v>375</v>
      </c>
      <c r="P1775">
        <v>62.0530556</v>
      </c>
      <c r="Q1775">
        <v>-163.1658333</v>
      </c>
      <c r="S1775" t="s">
        <v>21</v>
      </c>
      <c r="T1775" s="40">
        <v>0.5753166666666667</v>
      </c>
      <c r="U1775" s="40">
        <v>0.28400000000000003</v>
      </c>
      <c r="V1775">
        <v>456.36476798333342</v>
      </c>
      <c r="W1775">
        <v>793.2410000000001</v>
      </c>
      <c r="X1775">
        <v>181</v>
      </c>
      <c r="Y1775">
        <v>476.39096583333338</v>
      </c>
      <c r="Z1775">
        <v>828.05000000000007</v>
      </c>
      <c r="AA1775">
        <v>35</v>
      </c>
      <c r="AI1775">
        <v>423.30300000000005</v>
      </c>
      <c r="AJ1775">
        <v>19</v>
      </c>
      <c r="AK1775">
        <v>625.06399999999996</v>
      </c>
      <c r="AL1775">
        <v>9</v>
      </c>
      <c r="AM1775">
        <v>0</v>
      </c>
      <c r="AN1775">
        <v>0</v>
      </c>
      <c r="AO1775" s="30">
        <v>603.14300788333333</v>
      </c>
      <c r="AP1775" s="30">
        <v>1048.367</v>
      </c>
      <c r="AQ1775" s="30">
        <v>28</v>
      </c>
      <c r="AR1775">
        <v>1535.8987417000001</v>
      </c>
      <c r="AS1775" s="20">
        <v>2669.6579999999994</v>
      </c>
      <c r="AT1775">
        <v>240</v>
      </c>
      <c r="AU1775">
        <v>12</v>
      </c>
      <c r="AV1775" t="s">
        <v>1510</v>
      </c>
    </row>
    <row r="1776" spans="1:48" hidden="1" x14ac:dyDescent="0.25">
      <c r="A1776" t="s">
        <v>680</v>
      </c>
      <c r="B1776" t="s">
        <v>90</v>
      </c>
      <c r="C1776" t="s">
        <v>90</v>
      </c>
      <c r="D1776" t="s">
        <v>681</v>
      </c>
      <c r="E1776" s="31" t="s">
        <v>682</v>
      </c>
      <c r="F1776">
        <v>2010</v>
      </c>
      <c r="G1776" t="s">
        <v>563</v>
      </c>
      <c r="H1776">
        <v>221</v>
      </c>
      <c r="I1776">
        <v>331670</v>
      </c>
      <c r="J1776" t="s">
        <v>50</v>
      </c>
      <c r="K1776" s="26" t="s">
        <v>458</v>
      </c>
      <c r="L1776" t="b">
        <v>1</v>
      </c>
      <c r="M1776" s="20" t="s">
        <v>1119</v>
      </c>
      <c r="N1776" s="26">
        <v>169</v>
      </c>
      <c r="O1776" t="s">
        <v>375</v>
      </c>
      <c r="P1776">
        <v>63.478055599999998</v>
      </c>
      <c r="Q1776">
        <v>-162.03916670000001</v>
      </c>
      <c r="S1776" t="s">
        <v>21</v>
      </c>
      <c r="T1776" s="40">
        <v>0.47756666666666669</v>
      </c>
      <c r="U1776" s="40">
        <v>0.18732500000000005</v>
      </c>
      <c r="V1776">
        <v>307.63268696666665</v>
      </c>
      <c r="W1776">
        <v>644.16699999999992</v>
      </c>
      <c r="X1776">
        <v>112</v>
      </c>
      <c r="Y1776">
        <v>169.46596436666667</v>
      </c>
      <c r="Z1776">
        <v>354.85300000000001</v>
      </c>
      <c r="AA1776">
        <v>14</v>
      </c>
      <c r="AI1776">
        <v>344.39499999999998</v>
      </c>
      <c r="AJ1776">
        <v>11</v>
      </c>
      <c r="AK1776">
        <v>332.68700000000001</v>
      </c>
      <c r="AL1776">
        <v>7</v>
      </c>
      <c r="AM1776">
        <v>0</v>
      </c>
      <c r="AN1776">
        <v>0</v>
      </c>
      <c r="AO1776" s="30">
        <v>323.3517938</v>
      </c>
      <c r="AP1776" s="30">
        <v>677.08199999999999</v>
      </c>
      <c r="AQ1776" s="30">
        <v>18</v>
      </c>
      <c r="AR1776">
        <v>800.45044513333323</v>
      </c>
      <c r="AS1776" s="20">
        <v>1676.1020000000001</v>
      </c>
      <c r="AT1776">
        <v>142</v>
      </c>
      <c r="AU1776">
        <v>12</v>
      </c>
      <c r="AV1776" t="s">
        <v>1510</v>
      </c>
    </row>
    <row r="1777" spans="1:48" hidden="1" x14ac:dyDescent="0.25">
      <c r="A1777" t="s">
        <v>843</v>
      </c>
      <c r="B1777" t="s">
        <v>266</v>
      </c>
      <c r="C1777" t="s">
        <v>266</v>
      </c>
      <c r="D1777" t="s">
        <v>845</v>
      </c>
      <c r="E1777" s="31" t="s">
        <v>846</v>
      </c>
      <c r="F1777">
        <v>2010</v>
      </c>
      <c r="G1777" t="s">
        <v>844</v>
      </c>
      <c r="H1777">
        <v>17898</v>
      </c>
      <c r="I1777">
        <v>332560</v>
      </c>
      <c r="J1777" t="s">
        <v>265</v>
      </c>
      <c r="K1777" s="26" t="s">
        <v>458</v>
      </c>
      <c r="L1777" t="b">
        <v>1</v>
      </c>
      <c r="M1777" s="20" t="s">
        <v>1118</v>
      </c>
      <c r="N1777" s="26">
        <v>339</v>
      </c>
      <c r="O1777" t="s">
        <v>375</v>
      </c>
      <c r="P1777">
        <v>57.122222200000003</v>
      </c>
      <c r="Q1777">
        <v>-170.27500000000001</v>
      </c>
      <c r="S1777" t="s">
        <v>21</v>
      </c>
      <c r="T1777" s="40">
        <v>0.47083333333333321</v>
      </c>
      <c r="U1777" s="40">
        <v>0.2152833333333333</v>
      </c>
      <c r="V1777">
        <v>395.75848749999989</v>
      </c>
      <c r="W1777">
        <v>840.54899999999998</v>
      </c>
      <c r="X1777">
        <v>154</v>
      </c>
      <c r="Y1777">
        <v>653.76573749999989</v>
      </c>
      <c r="Z1777">
        <v>1388.529</v>
      </c>
      <c r="AA1777">
        <v>33</v>
      </c>
      <c r="AI1777">
        <v>642.71400000000006</v>
      </c>
      <c r="AJ1777">
        <v>31</v>
      </c>
      <c r="AK1777">
        <v>1103.848</v>
      </c>
      <c r="AL1777">
        <v>17</v>
      </c>
      <c r="AM1777">
        <v>0</v>
      </c>
      <c r="AN1777">
        <v>28</v>
      </c>
      <c r="AO1777" s="30">
        <v>822.3396083333331</v>
      </c>
      <c r="AP1777" s="30">
        <v>1746.5619999999999</v>
      </c>
      <c r="AQ1777" s="30">
        <v>48</v>
      </c>
      <c r="AR1777">
        <v>1871.8638333333329</v>
      </c>
      <c r="AS1777" s="20">
        <v>3975.64</v>
      </c>
      <c r="AT1777">
        <v>235</v>
      </c>
      <c r="AU1777">
        <v>12</v>
      </c>
      <c r="AV1777" t="s">
        <v>1510</v>
      </c>
    </row>
    <row r="1778" spans="1:48" hidden="1" x14ac:dyDescent="0.25">
      <c r="A1778" t="s">
        <v>737</v>
      </c>
      <c r="B1778" t="s">
        <v>283</v>
      </c>
      <c r="C1778" t="s">
        <v>283</v>
      </c>
      <c r="D1778" t="s">
        <v>740</v>
      </c>
      <c r="E1778" s="31" t="s">
        <v>741</v>
      </c>
      <c r="F1778">
        <v>2010</v>
      </c>
      <c r="G1778" t="s">
        <v>738</v>
      </c>
      <c r="H1778">
        <v>0</v>
      </c>
      <c r="I1778">
        <v>332540</v>
      </c>
      <c r="J1778" t="s">
        <v>739</v>
      </c>
      <c r="K1778" s="26" t="s">
        <v>374</v>
      </c>
      <c r="L1778" t="b">
        <v>1</v>
      </c>
      <c r="M1778" s="20" t="s">
        <v>1116</v>
      </c>
      <c r="N1778" s="26">
        <v>230</v>
      </c>
      <c r="O1778" t="s">
        <v>375</v>
      </c>
      <c r="P1778">
        <v>55.339722199999997</v>
      </c>
      <c r="Q1778">
        <v>-160.49722220000001</v>
      </c>
      <c r="S1778" t="s">
        <v>21</v>
      </c>
      <c r="T1778" s="40">
        <v>0.51368333333333338</v>
      </c>
      <c r="U1778" s="40">
        <v>0.21538333333333334</v>
      </c>
      <c r="V1778">
        <v>844.63563555000019</v>
      </c>
      <c r="W1778">
        <v>1644.2730000000001</v>
      </c>
      <c r="X1778">
        <v>294</v>
      </c>
      <c r="Y1778">
        <v>915.18439086666683</v>
      </c>
      <c r="Z1778">
        <v>1781.6120000000001</v>
      </c>
      <c r="AA1778">
        <v>170</v>
      </c>
      <c r="AI1778">
        <v>444.98800000000006</v>
      </c>
      <c r="AJ1778">
        <v>30</v>
      </c>
      <c r="AK1778">
        <v>297.56899999999996</v>
      </c>
      <c r="AL1778">
        <v>20</v>
      </c>
      <c r="AM1778">
        <v>0</v>
      </c>
      <c r="AN1778">
        <v>0</v>
      </c>
      <c r="AO1778" s="30">
        <v>381.43915495000005</v>
      </c>
      <c r="AP1778" s="30">
        <v>742.55700000000002</v>
      </c>
      <c r="AQ1778" s="30">
        <v>50</v>
      </c>
      <c r="AR1778">
        <v>2141.2591813666668</v>
      </c>
      <c r="AS1778" s="20">
        <v>4168.442</v>
      </c>
      <c r="AT1778">
        <v>512</v>
      </c>
      <c r="AU1778">
        <v>1</v>
      </c>
      <c r="AV1778" t="s">
        <v>1510</v>
      </c>
    </row>
    <row r="1779" spans="1:48" hidden="1" x14ac:dyDescent="0.25">
      <c r="A1779" t="s">
        <v>683</v>
      </c>
      <c r="B1779" t="s">
        <v>91</v>
      </c>
      <c r="C1779" t="s">
        <v>91</v>
      </c>
      <c r="D1779" t="s">
        <v>684</v>
      </c>
      <c r="E1779" s="31" t="s">
        <v>685</v>
      </c>
      <c r="F1779">
        <v>2010</v>
      </c>
      <c r="G1779" t="s">
        <v>563</v>
      </c>
      <c r="H1779">
        <v>221</v>
      </c>
      <c r="I1779">
        <v>331590</v>
      </c>
      <c r="J1779" t="s">
        <v>50</v>
      </c>
      <c r="K1779" s="26" t="s">
        <v>458</v>
      </c>
      <c r="L1779" t="b">
        <v>1</v>
      </c>
      <c r="M1779" s="20" t="s">
        <v>1119</v>
      </c>
      <c r="N1779" s="26">
        <v>169</v>
      </c>
      <c r="O1779" t="s">
        <v>375</v>
      </c>
      <c r="P1779">
        <v>63.694166699999997</v>
      </c>
      <c r="Q1779">
        <v>-170.47888889999999</v>
      </c>
      <c r="S1779" t="s">
        <v>21</v>
      </c>
      <c r="T1779" s="40">
        <v>0.43589166666666673</v>
      </c>
      <c r="U1779" s="40">
        <v>0.18845833333333337</v>
      </c>
      <c r="V1779">
        <v>373.3102641916667</v>
      </c>
      <c r="W1779">
        <v>856.42899999999997</v>
      </c>
      <c r="X1779">
        <v>172</v>
      </c>
      <c r="Y1779">
        <v>147.83832534166666</v>
      </c>
      <c r="Z1779">
        <v>339.16299999999995</v>
      </c>
      <c r="AA1779">
        <v>14</v>
      </c>
      <c r="AI1779">
        <v>252.76</v>
      </c>
      <c r="AJ1779">
        <v>16</v>
      </c>
      <c r="AK1779">
        <v>545.673</v>
      </c>
      <c r="AL1779">
        <v>16</v>
      </c>
      <c r="AM1779">
        <v>0</v>
      </c>
      <c r="AN1779">
        <v>0</v>
      </c>
      <c r="AO1779" s="30">
        <v>348.0302910916667</v>
      </c>
      <c r="AP1779" s="30">
        <v>798.43299999999999</v>
      </c>
      <c r="AQ1779" s="30">
        <v>32</v>
      </c>
      <c r="AR1779">
        <v>869.17888062500015</v>
      </c>
      <c r="AS1779" s="20">
        <v>1994.0250000000003</v>
      </c>
      <c r="AT1779">
        <v>214</v>
      </c>
      <c r="AU1779">
        <v>12</v>
      </c>
      <c r="AV1779" t="s">
        <v>1510</v>
      </c>
    </row>
    <row r="1780" spans="1:48" hidden="1" x14ac:dyDescent="0.25">
      <c r="A1780" t="s">
        <v>686</v>
      </c>
      <c r="B1780" t="s">
        <v>92</v>
      </c>
      <c r="C1780" t="s">
        <v>92</v>
      </c>
      <c r="D1780" t="s">
        <v>687</v>
      </c>
      <c r="E1780" s="31" t="s">
        <v>688</v>
      </c>
      <c r="F1780">
        <v>2010</v>
      </c>
      <c r="G1780" t="s">
        <v>563</v>
      </c>
      <c r="H1780">
        <v>221</v>
      </c>
      <c r="I1780">
        <v>331600</v>
      </c>
      <c r="J1780" t="s">
        <v>50</v>
      </c>
      <c r="K1780" s="26" t="s">
        <v>458</v>
      </c>
      <c r="L1780" t="b">
        <v>1</v>
      </c>
      <c r="M1780" s="20" t="s">
        <v>1119</v>
      </c>
      <c r="N1780" s="26">
        <v>169</v>
      </c>
      <c r="O1780" t="s">
        <v>375</v>
      </c>
      <c r="P1780">
        <v>61.8427778</v>
      </c>
      <c r="Q1780">
        <v>-165.5816667</v>
      </c>
      <c r="S1780" t="s">
        <v>21</v>
      </c>
      <c r="T1780" s="40">
        <v>0.55026666666666657</v>
      </c>
      <c r="U1780" s="40">
        <v>0.21786666666666665</v>
      </c>
      <c r="V1780">
        <v>331.13232119999998</v>
      </c>
      <c r="W1780">
        <v>601.76700000000005</v>
      </c>
      <c r="X1780">
        <v>121</v>
      </c>
      <c r="Y1780">
        <v>105.11964239999996</v>
      </c>
      <c r="Z1780">
        <v>191.03399999999996</v>
      </c>
      <c r="AA1780">
        <v>14</v>
      </c>
      <c r="AI1780">
        <v>147.18100000000001</v>
      </c>
      <c r="AJ1780">
        <v>9</v>
      </c>
      <c r="AK1780">
        <v>690.89999999999986</v>
      </c>
      <c r="AL1780">
        <v>13</v>
      </c>
      <c r="AM1780">
        <v>0</v>
      </c>
      <c r="AN1780">
        <v>0</v>
      </c>
      <c r="AO1780" s="30">
        <v>461.16803826666654</v>
      </c>
      <c r="AP1780" s="30">
        <v>838.0809999999999</v>
      </c>
      <c r="AQ1780" s="30">
        <v>22</v>
      </c>
      <c r="AR1780">
        <v>897.42000186666644</v>
      </c>
      <c r="AS1780" s="20">
        <v>1630.8819999999998</v>
      </c>
      <c r="AT1780">
        <v>156</v>
      </c>
      <c r="AU1780">
        <v>12</v>
      </c>
      <c r="AV1780" t="s">
        <v>1510</v>
      </c>
    </row>
    <row r="1781" spans="1:48" hidden="1" x14ac:dyDescent="0.25">
      <c r="A1781" t="s">
        <v>689</v>
      </c>
      <c r="B1781" t="s">
        <v>93</v>
      </c>
      <c r="C1781" t="s">
        <v>93</v>
      </c>
      <c r="D1781" t="s">
        <v>690</v>
      </c>
      <c r="E1781" s="31" t="s">
        <v>691</v>
      </c>
      <c r="F1781">
        <v>2010</v>
      </c>
      <c r="G1781" t="s">
        <v>563</v>
      </c>
      <c r="H1781">
        <v>221</v>
      </c>
      <c r="I1781">
        <v>331610</v>
      </c>
      <c r="J1781" t="s">
        <v>50</v>
      </c>
      <c r="K1781" s="26" t="s">
        <v>458</v>
      </c>
      <c r="L1781" t="b">
        <v>1</v>
      </c>
      <c r="M1781" s="20" t="s">
        <v>1119</v>
      </c>
      <c r="N1781" s="26">
        <v>169</v>
      </c>
      <c r="O1781" t="s">
        <v>375</v>
      </c>
      <c r="P1781">
        <v>66.603888900000001</v>
      </c>
      <c r="Q1781">
        <v>-160.00694440000001</v>
      </c>
      <c r="S1781" t="s">
        <v>21</v>
      </c>
      <c r="T1781" s="40">
        <v>0.59066666666666656</v>
      </c>
      <c r="U1781" s="40">
        <v>0.22764166666666666</v>
      </c>
      <c r="V1781">
        <v>609.30987866666646</v>
      </c>
      <c r="W1781">
        <v>1031.5629999999999</v>
      </c>
      <c r="X1781">
        <v>195</v>
      </c>
      <c r="Y1781">
        <v>223.80950666666664</v>
      </c>
      <c r="Z1781">
        <v>378.91</v>
      </c>
      <c r="AA1781">
        <v>26</v>
      </c>
      <c r="AI1781">
        <v>806.99200000000008</v>
      </c>
      <c r="AJ1781">
        <v>25</v>
      </c>
      <c r="AK1781">
        <v>517.298</v>
      </c>
      <c r="AL1781">
        <v>11</v>
      </c>
      <c r="AM1781">
        <v>0</v>
      </c>
      <c r="AN1781">
        <v>0</v>
      </c>
      <c r="AO1781" s="30">
        <v>782.21395999999982</v>
      </c>
      <c r="AP1781" s="30">
        <v>1324.29</v>
      </c>
      <c r="AQ1781" s="30">
        <v>36</v>
      </c>
      <c r="AR1781">
        <v>1615.333345333333</v>
      </c>
      <c r="AS1781" s="20">
        <v>2734.7630000000004</v>
      </c>
      <c r="AT1781">
        <v>248</v>
      </c>
      <c r="AU1781">
        <v>12</v>
      </c>
      <c r="AV1781" t="s">
        <v>1510</v>
      </c>
    </row>
    <row r="1782" spans="1:48" hidden="1" x14ac:dyDescent="0.25">
      <c r="A1782" t="s">
        <v>562</v>
      </c>
      <c r="B1782" t="s">
        <v>51</v>
      </c>
      <c r="C1782" t="s">
        <v>51</v>
      </c>
      <c r="D1782" t="s">
        <v>564</v>
      </c>
      <c r="E1782" s="31" t="s">
        <v>565</v>
      </c>
      <c r="F1782">
        <v>2010</v>
      </c>
      <c r="G1782" t="s">
        <v>563</v>
      </c>
      <c r="H1782">
        <v>221</v>
      </c>
      <c r="I1782">
        <v>331240</v>
      </c>
      <c r="J1782" t="s">
        <v>50</v>
      </c>
      <c r="K1782" s="26" t="s">
        <v>458</v>
      </c>
      <c r="L1782" t="b">
        <v>1</v>
      </c>
      <c r="M1782" s="20" t="s">
        <v>1119</v>
      </c>
      <c r="N1782" s="26">
        <v>169</v>
      </c>
      <c r="O1782" t="s">
        <v>375</v>
      </c>
      <c r="P1782">
        <v>62.688888900000002</v>
      </c>
      <c r="Q1782">
        <v>-164.6152778</v>
      </c>
      <c r="S1782" t="s">
        <v>21</v>
      </c>
      <c r="T1782" s="40">
        <v>0.51950000000000007</v>
      </c>
      <c r="U1782" s="40">
        <v>0.19089999999999999</v>
      </c>
      <c r="V1782">
        <v>402.78393500000004</v>
      </c>
      <c r="W1782">
        <v>775.32999999999993</v>
      </c>
      <c r="X1782">
        <v>157</v>
      </c>
      <c r="Y1782">
        <v>110.21660050000004</v>
      </c>
      <c r="Z1782">
        <v>212.15900000000005</v>
      </c>
      <c r="AA1782">
        <v>25</v>
      </c>
      <c r="AI1782">
        <v>374.78099999999995</v>
      </c>
      <c r="AJ1782">
        <v>18</v>
      </c>
      <c r="AK1782">
        <v>435.63600000000002</v>
      </c>
      <c r="AL1782">
        <v>7</v>
      </c>
      <c r="AM1782">
        <v>0</v>
      </c>
      <c r="AN1782">
        <v>0</v>
      </c>
      <c r="AO1782" s="30">
        <v>421.01163150000002</v>
      </c>
      <c r="AP1782" s="30">
        <v>810.41699999999992</v>
      </c>
      <c r="AQ1782" s="30">
        <v>25</v>
      </c>
      <c r="AR1782">
        <v>934.01216700000009</v>
      </c>
      <c r="AS1782" s="20">
        <v>1797.9060000000002</v>
      </c>
      <c r="AT1782">
        <v>200</v>
      </c>
      <c r="AU1782">
        <v>6</v>
      </c>
      <c r="AV1782" t="s">
        <v>1510</v>
      </c>
    </row>
    <row r="1783" spans="1:48" hidden="1" x14ac:dyDescent="0.25">
      <c r="A1783" t="s">
        <v>692</v>
      </c>
      <c r="B1783" t="s">
        <v>94</v>
      </c>
      <c r="C1783" t="s">
        <v>94</v>
      </c>
      <c r="D1783" t="s">
        <v>693</v>
      </c>
      <c r="E1783" s="31" t="s">
        <v>694</v>
      </c>
      <c r="F1783">
        <v>2010</v>
      </c>
      <c r="G1783" t="s">
        <v>563</v>
      </c>
      <c r="H1783">
        <v>221</v>
      </c>
      <c r="I1783">
        <v>331620</v>
      </c>
      <c r="J1783" t="s">
        <v>50</v>
      </c>
      <c r="K1783" s="26" t="s">
        <v>458</v>
      </c>
      <c r="L1783" t="b">
        <v>1</v>
      </c>
      <c r="M1783" s="20" t="s">
        <v>1119</v>
      </c>
      <c r="N1783" s="26">
        <v>169</v>
      </c>
      <c r="O1783" t="s">
        <v>375</v>
      </c>
      <c r="P1783">
        <v>62.682222199999998</v>
      </c>
      <c r="Q1783">
        <v>-159.56194439999999</v>
      </c>
      <c r="S1783" t="s">
        <v>21</v>
      </c>
      <c r="T1783" s="40">
        <v>0.58596666666666664</v>
      </c>
      <c r="U1783" s="40">
        <v>0.22127499999999997</v>
      </c>
      <c r="V1783">
        <v>71.769783299999986</v>
      </c>
      <c r="W1783">
        <v>122.48099999999999</v>
      </c>
      <c r="X1783">
        <v>49</v>
      </c>
      <c r="Y1783">
        <v>55.878953266666677</v>
      </c>
      <c r="Z1783">
        <v>95.362000000000023</v>
      </c>
      <c r="AA1783">
        <v>7</v>
      </c>
      <c r="AI1783">
        <v>68.09899999999999</v>
      </c>
      <c r="AJ1783">
        <v>8</v>
      </c>
      <c r="AK1783">
        <v>68.304000000000002</v>
      </c>
      <c r="AL1783">
        <v>4</v>
      </c>
      <c r="AM1783">
        <v>0</v>
      </c>
      <c r="AN1783">
        <v>0</v>
      </c>
      <c r="AO1783" s="30">
        <v>79.927611233333323</v>
      </c>
      <c r="AP1783" s="30">
        <v>136.40299999999999</v>
      </c>
      <c r="AQ1783" s="30">
        <v>12</v>
      </c>
      <c r="AR1783">
        <v>207.57634780000001</v>
      </c>
      <c r="AS1783" s="20">
        <v>354.24600000000004</v>
      </c>
      <c r="AT1783">
        <v>66</v>
      </c>
      <c r="AU1783">
        <v>12</v>
      </c>
      <c r="AV1783" t="s">
        <v>1510</v>
      </c>
    </row>
    <row r="1784" spans="1:48" hidden="1" x14ac:dyDescent="0.25">
      <c r="A1784" t="s">
        <v>695</v>
      </c>
      <c r="B1784" t="s">
        <v>95</v>
      </c>
      <c r="C1784" t="s">
        <v>95</v>
      </c>
      <c r="D1784" t="s">
        <v>696</v>
      </c>
      <c r="E1784" s="31" t="s">
        <v>697</v>
      </c>
      <c r="F1784">
        <v>2010</v>
      </c>
      <c r="G1784" t="s">
        <v>563</v>
      </c>
      <c r="H1784">
        <v>221</v>
      </c>
      <c r="I1784">
        <v>331630</v>
      </c>
      <c r="J1784" t="s">
        <v>50</v>
      </c>
      <c r="K1784" s="26" t="s">
        <v>458</v>
      </c>
      <c r="L1784" t="b">
        <v>1</v>
      </c>
      <c r="M1784" s="20" t="s">
        <v>1119</v>
      </c>
      <c r="N1784" s="26">
        <v>169</v>
      </c>
      <c r="O1784" t="s">
        <v>375</v>
      </c>
      <c r="P1784">
        <v>64.333888900000005</v>
      </c>
      <c r="Q1784">
        <v>-161.1538889</v>
      </c>
      <c r="S1784" t="s">
        <v>21</v>
      </c>
      <c r="T1784" s="40">
        <v>0.55064166666666658</v>
      </c>
      <c r="U1784" s="40">
        <v>0.20018333333333335</v>
      </c>
      <c r="V1784">
        <v>208.37987655833334</v>
      </c>
      <c r="W1784">
        <v>378.43100000000004</v>
      </c>
      <c r="X1784">
        <v>66</v>
      </c>
      <c r="Y1784">
        <v>103.46942365833331</v>
      </c>
      <c r="Z1784">
        <v>187.90699999999998</v>
      </c>
      <c r="AA1784">
        <v>11</v>
      </c>
      <c r="AI1784">
        <v>79.315000000000012</v>
      </c>
      <c r="AJ1784">
        <v>12</v>
      </c>
      <c r="AK1784">
        <v>110.583</v>
      </c>
      <c r="AL1784">
        <v>9</v>
      </c>
      <c r="AM1784">
        <v>0</v>
      </c>
      <c r="AN1784">
        <v>0</v>
      </c>
      <c r="AO1784" s="30">
        <v>104.56575121666667</v>
      </c>
      <c r="AP1784" s="30">
        <v>189.89800000000002</v>
      </c>
      <c r="AQ1784" s="30">
        <v>21</v>
      </c>
      <c r="AR1784">
        <v>416.41505143333336</v>
      </c>
      <c r="AS1784" s="20">
        <v>756.23599999999988</v>
      </c>
      <c r="AT1784">
        <v>91</v>
      </c>
      <c r="AU1784">
        <v>12</v>
      </c>
      <c r="AV1784" t="s">
        <v>1510</v>
      </c>
    </row>
    <row r="1785" spans="1:48" hidden="1" x14ac:dyDescent="0.25">
      <c r="A1785" t="s">
        <v>698</v>
      </c>
      <c r="B1785" t="s">
        <v>96</v>
      </c>
      <c r="C1785" t="s">
        <v>96</v>
      </c>
      <c r="D1785" t="s">
        <v>699</v>
      </c>
      <c r="E1785" s="31" t="s">
        <v>700</v>
      </c>
      <c r="F1785">
        <v>2010</v>
      </c>
      <c r="G1785" t="s">
        <v>563</v>
      </c>
      <c r="H1785">
        <v>221</v>
      </c>
      <c r="I1785">
        <v>331640</v>
      </c>
      <c r="J1785" t="s">
        <v>50</v>
      </c>
      <c r="K1785" s="26" t="s">
        <v>458</v>
      </c>
      <c r="L1785" t="b">
        <v>1</v>
      </c>
      <c r="M1785" s="20" t="s">
        <v>1119</v>
      </c>
      <c r="N1785" s="26">
        <v>169</v>
      </c>
      <c r="O1785" t="s">
        <v>375</v>
      </c>
      <c r="P1785">
        <v>66.256666699999997</v>
      </c>
      <c r="Q1785">
        <v>-166.07194440000001</v>
      </c>
      <c r="S1785" t="s">
        <v>21</v>
      </c>
      <c r="T1785" s="40">
        <v>0.60494166666666671</v>
      </c>
      <c r="U1785" s="40">
        <v>0.23653333333333335</v>
      </c>
      <c r="V1785">
        <v>453.34449488333325</v>
      </c>
      <c r="W1785">
        <v>749.40199999999982</v>
      </c>
      <c r="X1785">
        <v>149</v>
      </c>
      <c r="Y1785">
        <v>219.20061291666667</v>
      </c>
      <c r="Z1785">
        <v>362.34999999999997</v>
      </c>
      <c r="AA1785">
        <v>16</v>
      </c>
      <c r="AI1785">
        <v>155.34199999999998</v>
      </c>
      <c r="AJ1785">
        <v>12</v>
      </c>
      <c r="AK1785">
        <v>330.56200000000001</v>
      </c>
      <c r="AL1785">
        <v>14</v>
      </c>
      <c r="AM1785">
        <v>0</v>
      </c>
      <c r="AN1785">
        <v>0</v>
      </c>
      <c r="AO1785" s="30">
        <v>293.94357560000003</v>
      </c>
      <c r="AP1785" s="30">
        <v>485.904</v>
      </c>
      <c r="AQ1785" s="30">
        <v>26</v>
      </c>
      <c r="AR1785">
        <v>966.4886833999999</v>
      </c>
      <c r="AS1785" s="20">
        <v>1597.6560000000002</v>
      </c>
      <c r="AT1785">
        <v>188</v>
      </c>
      <c r="AU1785">
        <v>12</v>
      </c>
      <c r="AV1785" t="s">
        <v>1510</v>
      </c>
    </row>
    <row r="1786" spans="1:48" hidden="1" x14ac:dyDescent="0.25">
      <c r="A1786" t="s">
        <v>701</v>
      </c>
      <c r="B1786" t="s">
        <v>97</v>
      </c>
      <c r="C1786" t="s">
        <v>97</v>
      </c>
      <c r="D1786" t="s">
        <v>702</v>
      </c>
      <c r="E1786" s="31" t="s">
        <v>703</v>
      </c>
      <c r="F1786">
        <v>2010</v>
      </c>
      <c r="G1786" t="s">
        <v>563</v>
      </c>
      <c r="H1786">
        <v>221</v>
      </c>
      <c r="I1786">
        <v>331650</v>
      </c>
      <c r="J1786" t="s">
        <v>50</v>
      </c>
      <c r="K1786" s="26" t="s">
        <v>458</v>
      </c>
      <c r="L1786" t="b">
        <v>1</v>
      </c>
      <c r="M1786" s="20" t="s">
        <v>1119</v>
      </c>
      <c r="N1786" s="26">
        <v>169</v>
      </c>
      <c r="O1786" t="s">
        <v>375</v>
      </c>
      <c r="P1786">
        <v>66.888055600000001</v>
      </c>
      <c r="Q1786">
        <v>-157.13638889999999</v>
      </c>
      <c r="S1786" t="s">
        <v>21</v>
      </c>
      <c r="T1786" s="40">
        <v>0.66632499999999995</v>
      </c>
      <c r="U1786" s="40">
        <v>0.20729999999999996</v>
      </c>
      <c r="V1786">
        <v>257.37069654999993</v>
      </c>
      <c r="W1786">
        <v>386.25399999999996</v>
      </c>
      <c r="X1786">
        <v>64</v>
      </c>
      <c r="Y1786">
        <v>477.8536411</v>
      </c>
      <c r="Z1786">
        <v>717.14800000000002</v>
      </c>
      <c r="AA1786">
        <v>11</v>
      </c>
      <c r="AI1786">
        <v>189.43200000000002</v>
      </c>
      <c r="AJ1786">
        <v>11</v>
      </c>
      <c r="AK1786">
        <v>262.10599999999994</v>
      </c>
      <c r="AL1786">
        <v>6</v>
      </c>
      <c r="AM1786">
        <v>0</v>
      </c>
      <c r="AN1786">
        <v>0</v>
      </c>
      <c r="AO1786" s="30">
        <v>300.87105784999994</v>
      </c>
      <c r="AP1786" s="30">
        <v>451.53799999999995</v>
      </c>
      <c r="AQ1786" s="30">
        <v>17</v>
      </c>
      <c r="AR1786">
        <v>1036.0953955</v>
      </c>
      <c r="AS1786" s="20">
        <v>1554.9399999999998</v>
      </c>
      <c r="AT1786">
        <v>89</v>
      </c>
      <c r="AU1786">
        <v>12</v>
      </c>
      <c r="AV1786" t="s">
        <v>1510</v>
      </c>
    </row>
    <row r="1787" spans="1:48" hidden="1" x14ac:dyDescent="0.25">
      <c r="A1787" t="s">
        <v>398</v>
      </c>
      <c r="B1787" t="s">
        <v>44</v>
      </c>
      <c r="C1787" t="s">
        <v>44</v>
      </c>
      <c r="D1787" t="s">
        <v>399</v>
      </c>
      <c r="E1787" s="31" t="s">
        <v>400</v>
      </c>
      <c r="F1787">
        <v>2010</v>
      </c>
      <c r="G1787" t="s">
        <v>380</v>
      </c>
      <c r="H1787">
        <v>219</v>
      </c>
      <c r="I1787">
        <v>331190</v>
      </c>
      <c r="J1787" t="s">
        <v>30</v>
      </c>
      <c r="K1787" s="26" t="s">
        <v>374</v>
      </c>
      <c r="L1787" t="b">
        <v>1</v>
      </c>
      <c r="M1787" s="20" t="s">
        <v>1116</v>
      </c>
      <c r="N1787" s="26">
        <v>2</v>
      </c>
      <c r="O1787" t="s">
        <v>375</v>
      </c>
      <c r="P1787">
        <v>59.4583333</v>
      </c>
      <c r="Q1787">
        <v>-135.31388889999999</v>
      </c>
      <c r="S1787" t="s">
        <v>21</v>
      </c>
      <c r="T1787" s="40">
        <v>0.21858333333333335</v>
      </c>
      <c r="U1787" s="40">
        <v>0.15640833333333329</v>
      </c>
      <c r="V1787">
        <v>665.35739325000009</v>
      </c>
      <c r="W1787">
        <v>3043.953</v>
      </c>
      <c r="X1787">
        <v>606</v>
      </c>
      <c r="Y1787">
        <v>1471.9915337500001</v>
      </c>
      <c r="Z1787">
        <v>6734.2349999999997</v>
      </c>
      <c r="AA1787">
        <v>462</v>
      </c>
      <c r="AI1787">
        <v>1024.3969999999999</v>
      </c>
      <c r="AJ1787">
        <v>41</v>
      </c>
      <c r="AK1787">
        <v>988.52600000000018</v>
      </c>
      <c r="AL1787">
        <v>48</v>
      </c>
      <c r="AM1787">
        <v>0</v>
      </c>
      <c r="AN1787">
        <v>0</v>
      </c>
      <c r="AO1787" s="30">
        <v>439.99141908333343</v>
      </c>
      <c r="AP1787" s="30">
        <v>2012.9230000000002</v>
      </c>
      <c r="AQ1787" s="30">
        <v>89</v>
      </c>
      <c r="AR1787">
        <v>2577.3403460833333</v>
      </c>
      <c r="AS1787" s="20">
        <v>11791.110999999999</v>
      </c>
      <c r="AT1787">
        <v>1146</v>
      </c>
      <c r="AU1787">
        <v>12</v>
      </c>
      <c r="AV1787" t="s">
        <v>1510</v>
      </c>
    </row>
    <row r="1788" spans="1:48" hidden="1" x14ac:dyDescent="0.25">
      <c r="A1788" t="s">
        <v>432</v>
      </c>
      <c r="B1788" t="s">
        <v>45</v>
      </c>
      <c r="C1788" t="s">
        <v>45</v>
      </c>
      <c r="D1788" t="s">
        <v>434</v>
      </c>
      <c r="E1788" s="31" t="s">
        <v>431</v>
      </c>
      <c r="F1788">
        <v>2010</v>
      </c>
      <c r="G1788" t="s">
        <v>380</v>
      </c>
      <c r="H1788">
        <v>219</v>
      </c>
      <c r="I1788">
        <v>331195</v>
      </c>
      <c r="J1788" t="s">
        <v>30</v>
      </c>
      <c r="K1788" s="26" t="s">
        <v>374</v>
      </c>
      <c r="L1788" t="b">
        <v>1</v>
      </c>
      <c r="M1788" s="20" t="s">
        <v>1116</v>
      </c>
      <c r="N1788" s="26">
        <v>2</v>
      </c>
      <c r="O1788" t="s">
        <v>375</v>
      </c>
      <c r="P1788">
        <v>62.706944399999998</v>
      </c>
      <c r="Q1788">
        <v>-143.96111110000001</v>
      </c>
      <c r="S1788" t="s">
        <v>21</v>
      </c>
      <c r="T1788" s="40">
        <v>0.60524166666666657</v>
      </c>
      <c r="U1788" s="40">
        <v>0.18984999999999996</v>
      </c>
      <c r="V1788">
        <v>168.31468129166663</v>
      </c>
      <c r="W1788">
        <v>278.09499999999997</v>
      </c>
      <c r="X1788">
        <v>83</v>
      </c>
      <c r="Y1788">
        <v>49.48697963333332</v>
      </c>
      <c r="Z1788">
        <v>81.763999999999996</v>
      </c>
      <c r="AA1788">
        <v>11</v>
      </c>
      <c r="AI1788">
        <v>2.3270000000000004</v>
      </c>
      <c r="AJ1788">
        <v>1</v>
      </c>
      <c r="AK1788">
        <v>155.203</v>
      </c>
      <c r="AL1788">
        <v>4</v>
      </c>
      <c r="AM1788">
        <v>0</v>
      </c>
      <c r="AN1788">
        <v>0</v>
      </c>
      <c r="AO1788" s="30">
        <v>95.343719749999991</v>
      </c>
      <c r="AP1788" s="30">
        <v>157.53</v>
      </c>
      <c r="AQ1788" s="30">
        <v>5</v>
      </c>
      <c r="AR1788">
        <v>313.14538067499996</v>
      </c>
      <c r="AS1788" s="20">
        <v>517.38900000000001</v>
      </c>
      <c r="AT1788">
        <v>99</v>
      </c>
      <c r="AU1788">
        <v>12</v>
      </c>
      <c r="AV1788" t="s">
        <v>1510</v>
      </c>
    </row>
    <row r="1789" spans="1:48" hidden="1" x14ac:dyDescent="0.25">
      <c r="A1789" t="s">
        <v>867</v>
      </c>
      <c r="B1789" t="s">
        <v>215</v>
      </c>
      <c r="C1789" t="s">
        <v>215</v>
      </c>
      <c r="D1789" t="s">
        <v>868</v>
      </c>
      <c r="E1789" s="31" t="s">
        <v>869</v>
      </c>
      <c r="F1789">
        <v>2010</v>
      </c>
      <c r="G1789" t="s">
        <v>858</v>
      </c>
      <c r="H1789">
        <v>12485</v>
      </c>
      <c r="I1789">
        <v>332260</v>
      </c>
      <c r="J1789" t="s">
        <v>211</v>
      </c>
      <c r="K1789" s="26" t="s">
        <v>374</v>
      </c>
      <c r="L1789" t="b">
        <v>1</v>
      </c>
      <c r="M1789" s="20" t="s">
        <v>1119</v>
      </c>
      <c r="N1789" s="26">
        <v>343</v>
      </c>
      <c r="O1789" t="s">
        <v>375</v>
      </c>
      <c r="P1789">
        <v>61.702500000000001</v>
      </c>
      <c r="Q1789">
        <v>-157.1697222</v>
      </c>
      <c r="S1789" t="s">
        <v>21</v>
      </c>
      <c r="T1789" s="40">
        <v>0.9242166666666668</v>
      </c>
      <c r="U1789" s="40">
        <v>0.30251666666666671</v>
      </c>
      <c r="V1789">
        <v>88.414263200000008</v>
      </c>
      <c r="W1789">
        <v>95.664000000000001</v>
      </c>
      <c r="X1789">
        <v>33</v>
      </c>
      <c r="Y1789">
        <v>57.220102266666665</v>
      </c>
      <c r="Z1789">
        <v>61.911999999999992</v>
      </c>
      <c r="AA1789">
        <v>7</v>
      </c>
      <c r="AI1789">
        <v>51.759</v>
      </c>
      <c r="AJ1789">
        <v>5</v>
      </c>
      <c r="AK1789">
        <v>20.061999999999998</v>
      </c>
      <c r="AL1789">
        <v>3</v>
      </c>
      <c r="AM1789">
        <v>3.0310000000000001</v>
      </c>
      <c r="AN1789">
        <v>2</v>
      </c>
      <c r="AO1789" s="30">
        <v>66.378165216666673</v>
      </c>
      <c r="AP1789" s="30">
        <v>71.820999999999998</v>
      </c>
      <c r="AQ1789" s="30">
        <v>8</v>
      </c>
      <c r="AR1789">
        <v>212.01253068333335</v>
      </c>
      <c r="AS1789" s="20">
        <v>232.428</v>
      </c>
      <c r="AT1789">
        <v>50</v>
      </c>
      <c r="AU1789">
        <v>12</v>
      </c>
      <c r="AV1789" t="s">
        <v>1510</v>
      </c>
    </row>
    <row r="1790" spans="1:48" hidden="1" x14ac:dyDescent="0.25">
      <c r="A1790" t="s">
        <v>707</v>
      </c>
      <c r="B1790" t="s">
        <v>98</v>
      </c>
      <c r="C1790" t="s">
        <v>98</v>
      </c>
      <c r="D1790" t="s">
        <v>708</v>
      </c>
      <c r="E1790" s="31" t="s">
        <v>706</v>
      </c>
      <c r="F1790">
        <v>2010</v>
      </c>
      <c r="G1790" t="s">
        <v>563</v>
      </c>
      <c r="H1790">
        <v>221</v>
      </c>
      <c r="I1790">
        <v>331680</v>
      </c>
      <c r="J1790" t="s">
        <v>50</v>
      </c>
      <c r="K1790" s="26" t="s">
        <v>458</v>
      </c>
      <c r="L1790" t="b">
        <v>1</v>
      </c>
      <c r="M1790" s="20" t="s">
        <v>1119</v>
      </c>
      <c r="N1790" s="26">
        <v>169</v>
      </c>
      <c r="O1790" t="s">
        <v>375</v>
      </c>
      <c r="P1790">
        <v>63.522222200000002</v>
      </c>
      <c r="Q1790">
        <v>-162.28805560000001</v>
      </c>
      <c r="S1790" t="s">
        <v>21</v>
      </c>
      <c r="T1790" s="40">
        <v>0.54484166666666667</v>
      </c>
      <c r="U1790" s="40">
        <v>0.21286666666666665</v>
      </c>
      <c r="V1790">
        <v>308.77321417500002</v>
      </c>
      <c r="W1790">
        <v>566.721</v>
      </c>
      <c r="X1790">
        <v>140</v>
      </c>
      <c r="Y1790">
        <v>157.95286821666667</v>
      </c>
      <c r="Z1790">
        <v>289.90600000000001</v>
      </c>
      <c r="AA1790">
        <v>17</v>
      </c>
      <c r="AI1790">
        <v>172.45299999999997</v>
      </c>
      <c r="AJ1790">
        <v>15</v>
      </c>
      <c r="AK1790">
        <v>304.15600000000001</v>
      </c>
      <c r="AL1790">
        <v>6</v>
      </c>
      <c r="AM1790">
        <v>0</v>
      </c>
      <c r="AN1790">
        <v>0</v>
      </c>
      <c r="AO1790" s="30">
        <v>259.67644190833335</v>
      </c>
      <c r="AP1790" s="30">
        <v>476.60899999999998</v>
      </c>
      <c r="AQ1790" s="30">
        <v>21</v>
      </c>
      <c r="AR1790">
        <v>726.4025243000001</v>
      </c>
      <c r="AS1790" s="20">
        <v>1333.2360000000001</v>
      </c>
      <c r="AT1790">
        <v>175</v>
      </c>
      <c r="AU1790">
        <v>12</v>
      </c>
      <c r="AV1790" t="s">
        <v>1510</v>
      </c>
    </row>
    <row r="1791" spans="1:48" hidden="1" x14ac:dyDescent="0.25">
      <c r="A1791" t="s">
        <v>870</v>
      </c>
      <c r="B1791" t="s">
        <v>216</v>
      </c>
      <c r="C1791" t="s">
        <v>216</v>
      </c>
      <c r="D1791" t="s">
        <v>873</v>
      </c>
      <c r="E1791" s="31" t="s">
        <v>874</v>
      </c>
      <c r="F1791">
        <v>2010</v>
      </c>
      <c r="G1791" t="s">
        <v>858</v>
      </c>
      <c r="H1791">
        <v>12485</v>
      </c>
      <c r="I1791">
        <v>332270</v>
      </c>
      <c r="J1791" t="s">
        <v>211</v>
      </c>
      <c r="K1791" s="26" t="s">
        <v>374</v>
      </c>
      <c r="L1791" t="b">
        <v>1</v>
      </c>
      <c r="M1791" s="20" t="s">
        <v>1119</v>
      </c>
      <c r="N1791" s="26">
        <v>343</v>
      </c>
      <c r="O1791" t="s">
        <v>375</v>
      </c>
      <c r="P1791">
        <v>61.783055599999997</v>
      </c>
      <c r="Q1791">
        <v>-156.58805559999999</v>
      </c>
      <c r="S1791" t="s">
        <v>21</v>
      </c>
      <c r="T1791" s="40">
        <v>0.9234</v>
      </c>
      <c r="U1791" s="40">
        <v>0.30170000000000002</v>
      </c>
      <c r="V1791">
        <v>41.405256000000001</v>
      </c>
      <c r="W1791">
        <v>44.84</v>
      </c>
      <c r="X1791">
        <v>26</v>
      </c>
      <c r="Y1791">
        <v>44.123745599999992</v>
      </c>
      <c r="Z1791">
        <v>47.783999999999992</v>
      </c>
      <c r="AA1791">
        <v>5</v>
      </c>
      <c r="AI1791">
        <v>10.355</v>
      </c>
      <c r="AJ1791">
        <v>2</v>
      </c>
      <c r="AK1791">
        <v>7.6630000000000003</v>
      </c>
      <c r="AL1791">
        <v>1</v>
      </c>
      <c r="AM1791">
        <v>0</v>
      </c>
      <c r="AN1791">
        <v>1</v>
      </c>
      <c r="AO1791" s="30">
        <v>16.637821200000001</v>
      </c>
      <c r="AP1791" s="30">
        <v>18.018000000000001</v>
      </c>
      <c r="AQ1791" s="30">
        <v>3</v>
      </c>
      <c r="AR1791">
        <v>102.16682280000001</v>
      </c>
      <c r="AS1791" s="20">
        <v>110.642</v>
      </c>
      <c r="AT1791">
        <v>34</v>
      </c>
      <c r="AU1791">
        <v>12</v>
      </c>
      <c r="AV1791" t="s">
        <v>1510</v>
      </c>
    </row>
    <row r="1792" spans="1:48" hidden="1" x14ac:dyDescent="0.25">
      <c r="A1792" t="s">
        <v>379</v>
      </c>
      <c r="B1792" t="s">
        <v>1132</v>
      </c>
      <c r="C1792" t="s">
        <v>31</v>
      </c>
      <c r="D1792" t="s">
        <v>381</v>
      </c>
      <c r="E1792" s="31" t="s">
        <v>382</v>
      </c>
      <c r="F1792">
        <v>2010</v>
      </c>
      <c r="G1792" t="s">
        <v>380</v>
      </c>
      <c r="H1792">
        <v>219</v>
      </c>
      <c r="I1792">
        <v>331050</v>
      </c>
      <c r="J1792" t="s">
        <v>30</v>
      </c>
      <c r="K1792" s="26" t="s">
        <v>374</v>
      </c>
      <c r="L1792" t="b">
        <v>1</v>
      </c>
      <c r="M1792" s="20" t="s">
        <v>1116</v>
      </c>
      <c r="N1792" s="26">
        <v>2</v>
      </c>
      <c r="O1792" t="s">
        <v>375</v>
      </c>
      <c r="P1792">
        <v>66.565555599999996</v>
      </c>
      <c r="Q1792">
        <v>-152.64555559999999</v>
      </c>
      <c r="S1792" t="s">
        <v>21</v>
      </c>
      <c r="T1792" s="40">
        <v>0.73104999999999976</v>
      </c>
      <c r="U1792" s="40">
        <v>0.19591666666666666</v>
      </c>
      <c r="V1792">
        <v>162.17028359999995</v>
      </c>
      <c r="W1792">
        <v>221.83200000000002</v>
      </c>
      <c r="X1792">
        <v>78</v>
      </c>
      <c r="Y1792">
        <v>117.06449859999995</v>
      </c>
      <c r="Z1792">
        <v>160.13199999999998</v>
      </c>
      <c r="AA1792">
        <v>18</v>
      </c>
      <c r="AI1792">
        <v>69.119</v>
      </c>
      <c r="AJ1792">
        <v>12</v>
      </c>
      <c r="AK1792">
        <v>164.70100000000002</v>
      </c>
      <c r="AL1792">
        <v>6</v>
      </c>
      <c r="AM1792">
        <v>0</v>
      </c>
      <c r="AN1792">
        <v>0</v>
      </c>
      <c r="AO1792" s="30">
        <v>170.93411099999994</v>
      </c>
      <c r="AP1792" s="30">
        <v>233.82000000000002</v>
      </c>
      <c r="AQ1792" s="30">
        <v>18</v>
      </c>
      <c r="AR1792">
        <v>450.16889319999984</v>
      </c>
      <c r="AS1792" s="20">
        <v>615.78399999999999</v>
      </c>
      <c r="AT1792">
        <v>112</v>
      </c>
      <c r="AU1792">
        <v>12</v>
      </c>
      <c r="AV1792" t="s">
        <v>1510</v>
      </c>
    </row>
    <row r="1793" spans="1:48" hidden="1" x14ac:dyDescent="0.25">
      <c r="A1793" t="s">
        <v>929</v>
      </c>
      <c r="B1793" t="s">
        <v>273</v>
      </c>
      <c r="C1793" t="s">
        <v>273</v>
      </c>
      <c r="D1793" t="s">
        <v>931</v>
      </c>
      <c r="E1793" s="31" t="s">
        <v>932</v>
      </c>
      <c r="F1793">
        <v>2010</v>
      </c>
      <c r="G1793" t="s">
        <v>930</v>
      </c>
      <c r="H1793" t="s">
        <v>582</v>
      </c>
      <c r="I1793">
        <v>332580</v>
      </c>
      <c r="J1793" t="s">
        <v>272</v>
      </c>
      <c r="K1793" s="26" t="s">
        <v>458</v>
      </c>
      <c r="L1793" t="b">
        <v>1</v>
      </c>
      <c r="M1793" s="20" t="s">
        <v>1118</v>
      </c>
      <c r="N1793" s="26">
        <v>394</v>
      </c>
      <c r="O1793" t="s">
        <v>375</v>
      </c>
      <c r="P1793">
        <v>62.9886111</v>
      </c>
      <c r="Q1793">
        <v>-156.06416669999999</v>
      </c>
      <c r="S1793" t="s">
        <v>21</v>
      </c>
      <c r="T1793" s="40">
        <v>1.022</v>
      </c>
      <c r="U1793" s="40">
        <v>0.44480000000000003</v>
      </c>
      <c r="V1793">
        <v>52.46947999999999</v>
      </c>
      <c r="W1793">
        <v>51.339999999999989</v>
      </c>
      <c r="X1793">
        <v>27</v>
      </c>
      <c r="Y1793">
        <v>100.84074000000003</v>
      </c>
      <c r="Z1793">
        <v>98.670000000000016</v>
      </c>
      <c r="AA1793">
        <v>14</v>
      </c>
      <c r="AI1793">
        <v>42.241</v>
      </c>
      <c r="AJ1793">
        <v>6</v>
      </c>
      <c r="AK1793">
        <v>9.5079999999999991</v>
      </c>
      <c r="AL1793">
        <v>1</v>
      </c>
      <c r="AM1793">
        <v>0</v>
      </c>
      <c r="AN1793">
        <v>1</v>
      </c>
      <c r="AO1793" s="30">
        <v>52.887477999999994</v>
      </c>
      <c r="AP1793" s="30">
        <v>51.748999999999995</v>
      </c>
      <c r="AQ1793" s="30">
        <v>7</v>
      </c>
      <c r="AR1793">
        <v>206.197698</v>
      </c>
      <c r="AS1793" s="20">
        <v>201.75899999999999</v>
      </c>
      <c r="AT1793">
        <v>47</v>
      </c>
      <c r="AU1793">
        <v>12</v>
      </c>
      <c r="AV1793" t="s">
        <v>1510</v>
      </c>
    </row>
    <row r="1794" spans="1:48" hidden="1" x14ac:dyDescent="0.25">
      <c r="A1794" t="s">
        <v>527</v>
      </c>
      <c r="B1794" t="s">
        <v>277</v>
      </c>
      <c r="C1794" t="s">
        <v>277</v>
      </c>
      <c r="D1794" t="s">
        <v>529</v>
      </c>
      <c r="E1794" s="31" t="s">
        <v>530</v>
      </c>
      <c r="F1794">
        <v>2010</v>
      </c>
      <c r="G1794" t="s">
        <v>528</v>
      </c>
      <c r="H1794">
        <v>18474</v>
      </c>
      <c r="I1794">
        <v>332600</v>
      </c>
      <c r="J1794" t="s">
        <v>276</v>
      </c>
      <c r="K1794" s="26" t="s">
        <v>374</v>
      </c>
      <c r="L1794" t="b">
        <v>1</v>
      </c>
      <c r="M1794" s="20" t="s">
        <v>1116</v>
      </c>
      <c r="N1794" s="26">
        <v>92</v>
      </c>
      <c r="O1794" t="s">
        <v>375</v>
      </c>
      <c r="P1794">
        <v>65.171944400000001</v>
      </c>
      <c r="Q1794">
        <v>-152.07888890000001</v>
      </c>
      <c r="S1794" t="s">
        <v>21</v>
      </c>
      <c r="T1794" s="40">
        <v>0.67074166666666668</v>
      </c>
      <c r="U1794" s="40">
        <v>0.28368333333333334</v>
      </c>
      <c r="V1794">
        <v>201.03871678333334</v>
      </c>
      <c r="W1794">
        <v>299.726</v>
      </c>
      <c r="X1794">
        <v>112</v>
      </c>
      <c r="Y1794">
        <v>273.31985100833339</v>
      </c>
      <c r="Z1794">
        <v>407.48900000000003</v>
      </c>
      <c r="AA1794">
        <v>35</v>
      </c>
      <c r="AI1794">
        <v>181.834</v>
      </c>
      <c r="AJ1794">
        <v>12</v>
      </c>
      <c r="AK1794">
        <v>208.86300000000003</v>
      </c>
      <c r="AL1794">
        <v>7</v>
      </c>
      <c r="AM1794">
        <v>0</v>
      </c>
      <c r="AN1794">
        <v>0</v>
      </c>
      <c r="AO1794" s="30">
        <v>262.05675694166666</v>
      </c>
      <c r="AP1794" s="30">
        <v>390.697</v>
      </c>
      <c r="AQ1794" s="30">
        <v>19</v>
      </c>
      <c r="AR1794">
        <v>736.41532473333348</v>
      </c>
      <c r="AS1794" s="20">
        <v>1097.912</v>
      </c>
      <c r="AT1794">
        <v>165</v>
      </c>
      <c r="AU1794">
        <v>12</v>
      </c>
      <c r="AV1794" t="s">
        <v>1510</v>
      </c>
    </row>
    <row r="1795" spans="1:48" hidden="1" x14ac:dyDescent="0.25">
      <c r="A1795" t="s">
        <v>999</v>
      </c>
      <c r="B1795" t="s">
        <v>279</v>
      </c>
      <c r="C1795" t="s">
        <v>279</v>
      </c>
      <c r="D1795" t="s">
        <v>1001</v>
      </c>
      <c r="E1795" s="31" t="s">
        <v>1002</v>
      </c>
      <c r="F1795">
        <v>2010</v>
      </c>
      <c r="G1795" t="s">
        <v>1000</v>
      </c>
      <c r="H1795">
        <v>18480</v>
      </c>
      <c r="I1795">
        <v>332610</v>
      </c>
      <c r="J1795" t="s">
        <v>278</v>
      </c>
      <c r="K1795" s="26" t="s">
        <v>458</v>
      </c>
      <c r="L1795" t="b">
        <v>1</v>
      </c>
      <c r="M1795" s="20" t="s">
        <v>1116</v>
      </c>
      <c r="N1795" s="26">
        <v>586</v>
      </c>
      <c r="O1795" t="s">
        <v>375</v>
      </c>
      <c r="P1795">
        <v>60.864722200000003</v>
      </c>
      <c r="Q1795">
        <v>-146.67861110000001</v>
      </c>
      <c r="S1795" t="s">
        <v>21</v>
      </c>
      <c r="T1795" s="40">
        <v>0.54999999999999993</v>
      </c>
      <c r="U1795" s="40">
        <v>0.29034166666666666</v>
      </c>
      <c r="V1795">
        <v>76.739850000000004</v>
      </c>
      <c r="W1795">
        <v>139.52700000000002</v>
      </c>
      <c r="X1795">
        <v>40</v>
      </c>
      <c r="Y1795">
        <v>41.086649999999999</v>
      </c>
      <c r="Z1795">
        <v>74.703000000000003</v>
      </c>
      <c r="AA1795">
        <v>14</v>
      </c>
      <c r="AI1795">
        <v>72.012000000000015</v>
      </c>
      <c r="AJ1795">
        <v>6</v>
      </c>
      <c r="AK1795">
        <v>125.084</v>
      </c>
      <c r="AL1795">
        <v>5</v>
      </c>
      <c r="AM1795">
        <v>8.7299999999999986</v>
      </c>
      <c r="AN1795">
        <v>3</v>
      </c>
      <c r="AO1795" s="30">
        <v>108.40279999999998</v>
      </c>
      <c r="AP1795" s="30">
        <v>197.096</v>
      </c>
      <c r="AQ1795" s="30">
        <v>11</v>
      </c>
      <c r="AR1795">
        <v>226.22929999999997</v>
      </c>
      <c r="AS1795" s="20">
        <v>420.05599999999993</v>
      </c>
      <c r="AT1795">
        <v>68</v>
      </c>
      <c r="AU1795">
        <v>12</v>
      </c>
      <c r="AV1795" t="s">
        <v>1510</v>
      </c>
    </row>
    <row r="1796" spans="1:48" hidden="1" x14ac:dyDescent="0.25">
      <c r="A1796" t="s">
        <v>504</v>
      </c>
      <c r="B1796" t="s">
        <v>99</v>
      </c>
      <c r="C1796" t="s">
        <v>99</v>
      </c>
      <c r="D1796" t="s">
        <v>507</v>
      </c>
      <c r="E1796" s="31" t="s">
        <v>508</v>
      </c>
      <c r="F1796">
        <v>2010</v>
      </c>
      <c r="G1796" t="s">
        <v>563</v>
      </c>
      <c r="H1796">
        <v>18521</v>
      </c>
      <c r="I1796">
        <v>331685</v>
      </c>
      <c r="J1796" t="s">
        <v>50</v>
      </c>
      <c r="K1796" s="26" t="s">
        <v>458</v>
      </c>
      <c r="L1796" t="b">
        <v>1</v>
      </c>
      <c r="M1796" s="20" t="s">
        <v>1119</v>
      </c>
      <c r="N1796" s="26">
        <v>169</v>
      </c>
      <c r="O1796" t="s">
        <v>375</v>
      </c>
      <c r="P1796">
        <v>65.263611100000006</v>
      </c>
      <c r="Q1796">
        <v>-166.3608333</v>
      </c>
      <c r="S1796" t="s">
        <v>21</v>
      </c>
      <c r="T1796" s="40">
        <v>0.57986666666666664</v>
      </c>
      <c r="U1796" s="40">
        <v>0.21571666666666667</v>
      </c>
      <c r="V1796">
        <v>172.4192942666667</v>
      </c>
      <c r="W1796">
        <v>297.34300000000007</v>
      </c>
      <c r="X1796">
        <v>83</v>
      </c>
      <c r="Y1796">
        <v>107.58614186666667</v>
      </c>
      <c r="Z1796">
        <v>185.536</v>
      </c>
      <c r="AA1796">
        <v>18</v>
      </c>
      <c r="AI1796">
        <v>67.747</v>
      </c>
      <c r="AJ1796">
        <v>8</v>
      </c>
      <c r="AK1796">
        <v>272.00300000000004</v>
      </c>
      <c r="AL1796">
        <v>7</v>
      </c>
      <c r="AM1796">
        <v>0</v>
      </c>
      <c r="AN1796">
        <v>0</v>
      </c>
      <c r="AO1796" s="30">
        <v>197.00970000000004</v>
      </c>
      <c r="AP1796" s="30">
        <v>339.75000000000006</v>
      </c>
      <c r="AQ1796" s="30">
        <v>15</v>
      </c>
      <c r="AR1796">
        <v>477.01513613333339</v>
      </c>
      <c r="AS1796" s="20">
        <v>822.62900000000002</v>
      </c>
      <c r="AT1796">
        <v>112</v>
      </c>
      <c r="AU1796">
        <v>12</v>
      </c>
      <c r="AV1796" t="s">
        <v>1510</v>
      </c>
    </row>
    <row r="1797" spans="1:48" hidden="1" x14ac:dyDescent="0.25">
      <c r="A1797" t="s">
        <v>893</v>
      </c>
      <c r="B1797" t="s">
        <v>287</v>
      </c>
      <c r="C1797" t="s">
        <v>287</v>
      </c>
      <c r="D1797" t="s">
        <v>895</v>
      </c>
      <c r="E1797" s="31" t="s">
        <v>896</v>
      </c>
      <c r="F1797">
        <v>2010</v>
      </c>
      <c r="G1797" t="s">
        <v>894</v>
      </c>
      <c r="H1797">
        <v>18541</v>
      </c>
      <c r="I1797">
        <v>332630</v>
      </c>
      <c r="J1797" t="s">
        <v>286</v>
      </c>
      <c r="K1797" s="26" t="s">
        <v>458</v>
      </c>
      <c r="L1797" t="b">
        <v>1</v>
      </c>
      <c r="M1797" s="20" t="s">
        <v>1118</v>
      </c>
      <c r="N1797" s="26">
        <v>363</v>
      </c>
      <c r="O1797" t="s">
        <v>375</v>
      </c>
      <c r="P1797">
        <v>57.780833299999998</v>
      </c>
      <c r="Q1797">
        <v>-135.2188889</v>
      </c>
      <c r="S1797" t="s">
        <v>21</v>
      </c>
      <c r="T1797" s="40">
        <v>0.6399999999999999</v>
      </c>
      <c r="U1797" s="40">
        <v>0.31678333333333325</v>
      </c>
      <c r="V1797">
        <v>153.21471999999997</v>
      </c>
      <c r="W1797">
        <v>239.398</v>
      </c>
      <c r="X1797">
        <v>128</v>
      </c>
      <c r="Y1797">
        <v>48.453119999999991</v>
      </c>
      <c r="Z1797">
        <v>75.707999999999998</v>
      </c>
      <c r="AA1797">
        <v>22</v>
      </c>
      <c r="AI1797">
        <v>35.632999999999996</v>
      </c>
      <c r="AJ1797">
        <v>13</v>
      </c>
      <c r="AK1797">
        <v>1.9529999999999998</v>
      </c>
      <c r="AL1797">
        <v>1</v>
      </c>
      <c r="AM1797">
        <v>0</v>
      </c>
      <c r="AN1797">
        <v>0</v>
      </c>
      <c r="AO1797" s="30">
        <v>24.055039999999995</v>
      </c>
      <c r="AP1797" s="30">
        <v>37.585999999999999</v>
      </c>
      <c r="AQ1797" s="30">
        <v>14</v>
      </c>
      <c r="AR1797">
        <v>225.72287999999998</v>
      </c>
      <c r="AS1797" s="20">
        <v>352.69200000000001</v>
      </c>
      <c r="AT1797">
        <v>163</v>
      </c>
      <c r="AU1797">
        <v>12</v>
      </c>
      <c r="AV1797" t="s">
        <v>1510</v>
      </c>
    </row>
    <row r="1798" spans="1:48" hidden="1" x14ac:dyDescent="0.25">
      <c r="A1798" t="s">
        <v>435</v>
      </c>
      <c r="B1798" t="s">
        <v>46</v>
      </c>
      <c r="C1798" t="s">
        <v>46</v>
      </c>
      <c r="D1798" t="s">
        <v>438</v>
      </c>
      <c r="E1798" s="31" t="s">
        <v>439</v>
      </c>
      <c r="F1798">
        <v>2010</v>
      </c>
      <c r="G1798" t="s">
        <v>380</v>
      </c>
      <c r="H1798">
        <v>219</v>
      </c>
      <c r="I1798">
        <v>331200</v>
      </c>
      <c r="J1798" t="s">
        <v>30</v>
      </c>
      <c r="K1798" s="26" t="s">
        <v>374</v>
      </c>
      <c r="L1798" t="b">
        <v>1</v>
      </c>
      <c r="M1798" s="20" t="s">
        <v>1116</v>
      </c>
      <c r="N1798" s="26">
        <v>2</v>
      </c>
      <c r="O1798" t="s">
        <v>375</v>
      </c>
      <c r="P1798">
        <v>63.135051199999999</v>
      </c>
      <c r="Q1798">
        <v>-142.52387959999999</v>
      </c>
      <c r="S1798" t="s">
        <v>21</v>
      </c>
      <c r="T1798" s="40">
        <v>0.39122499999999993</v>
      </c>
      <c r="U1798" s="40">
        <v>0.17300833333333332</v>
      </c>
      <c r="V1798">
        <v>63.025956274999984</v>
      </c>
      <c r="W1798">
        <v>161.09899999999999</v>
      </c>
      <c r="X1798">
        <v>46</v>
      </c>
      <c r="Y1798">
        <v>6.6167884249999993</v>
      </c>
      <c r="Z1798">
        <v>16.913</v>
      </c>
      <c r="AA1798">
        <v>6</v>
      </c>
      <c r="AI1798">
        <v>66.100999999999999</v>
      </c>
      <c r="AJ1798">
        <v>4</v>
      </c>
      <c r="AK1798">
        <v>88.536000000000001</v>
      </c>
      <c r="AL1798">
        <v>2</v>
      </c>
      <c r="AM1798">
        <v>0</v>
      </c>
      <c r="AN1798">
        <v>0</v>
      </c>
      <c r="AO1798" s="30">
        <v>60.497860324999991</v>
      </c>
      <c r="AP1798" s="30">
        <v>154.637</v>
      </c>
      <c r="AQ1798" s="30">
        <v>6</v>
      </c>
      <c r="AR1798">
        <v>130.14060502499996</v>
      </c>
      <c r="AS1798" s="20">
        <v>332.64900000000006</v>
      </c>
      <c r="AT1798">
        <v>57</v>
      </c>
      <c r="AU1798">
        <v>12</v>
      </c>
      <c r="AV1798" t="s">
        <v>1510</v>
      </c>
    </row>
    <row r="1799" spans="1:48" hidden="1" x14ac:dyDescent="0.25">
      <c r="A1799" t="s">
        <v>423</v>
      </c>
      <c r="B1799" t="s">
        <v>1152</v>
      </c>
      <c r="C1799" t="s">
        <v>47</v>
      </c>
      <c r="D1799" t="s">
        <v>426</v>
      </c>
      <c r="E1799" s="31" t="s">
        <v>422</v>
      </c>
      <c r="F1799">
        <v>2010</v>
      </c>
      <c r="G1799" t="s">
        <v>380</v>
      </c>
      <c r="H1799">
        <v>219</v>
      </c>
      <c r="I1799">
        <v>331210</v>
      </c>
      <c r="J1799" t="s">
        <v>30</v>
      </c>
      <c r="K1799" s="26" t="s">
        <v>374</v>
      </c>
      <c r="L1799" t="b">
        <v>1</v>
      </c>
      <c r="M1799" s="20" t="s">
        <v>1116</v>
      </c>
      <c r="N1799" s="26">
        <v>2</v>
      </c>
      <c r="O1799" t="s">
        <v>375</v>
      </c>
      <c r="P1799">
        <v>55.687777799999999</v>
      </c>
      <c r="Q1799">
        <v>-132.52222219999999</v>
      </c>
      <c r="S1799" t="s">
        <v>21</v>
      </c>
      <c r="T1799" s="40">
        <v>0.21419999999999997</v>
      </c>
      <c r="U1799" s="40">
        <v>0.15844166666666668</v>
      </c>
      <c r="V1799">
        <v>272.81433059999995</v>
      </c>
      <c r="W1799">
        <v>1273.643</v>
      </c>
      <c r="X1799">
        <v>289</v>
      </c>
      <c r="Y1799">
        <v>190.2590802</v>
      </c>
      <c r="Z1799">
        <v>888.23100000000011</v>
      </c>
      <c r="AA1799">
        <v>108</v>
      </c>
      <c r="AI1799">
        <v>375.01500000000004</v>
      </c>
      <c r="AJ1799">
        <v>31</v>
      </c>
      <c r="AK1799">
        <v>500.73900000000003</v>
      </c>
      <c r="AL1799">
        <v>27</v>
      </c>
      <c r="AM1799">
        <v>0</v>
      </c>
      <c r="AN1799">
        <v>0</v>
      </c>
      <c r="AO1799" s="30">
        <v>187.5865068</v>
      </c>
      <c r="AP1799" s="30">
        <v>875.75400000000013</v>
      </c>
      <c r="AQ1799" s="30">
        <v>58</v>
      </c>
      <c r="AR1799">
        <v>650.65991759999997</v>
      </c>
      <c r="AS1799" s="20">
        <v>3037.6280000000002</v>
      </c>
      <c r="AT1799">
        <v>451</v>
      </c>
      <c r="AU1799">
        <v>12</v>
      </c>
      <c r="AV1799" t="s">
        <v>1510</v>
      </c>
    </row>
    <row r="1800" spans="1:48" hidden="1" x14ac:dyDescent="0.25">
      <c r="A1800" t="s">
        <v>709</v>
      </c>
      <c r="B1800" t="s">
        <v>100</v>
      </c>
      <c r="C1800" t="s">
        <v>100</v>
      </c>
      <c r="D1800" t="s">
        <v>710</v>
      </c>
      <c r="E1800" s="31" t="s">
        <v>711</v>
      </c>
      <c r="F1800">
        <v>2010</v>
      </c>
      <c r="G1800" t="s">
        <v>563</v>
      </c>
      <c r="H1800">
        <v>221</v>
      </c>
      <c r="I1800">
        <v>331690</v>
      </c>
      <c r="J1800" t="s">
        <v>50</v>
      </c>
      <c r="K1800" s="26" t="s">
        <v>458</v>
      </c>
      <c r="L1800" t="b">
        <v>1</v>
      </c>
      <c r="M1800" s="20" t="s">
        <v>1119</v>
      </c>
      <c r="N1800" s="26">
        <v>169</v>
      </c>
      <c r="O1800" t="s">
        <v>375</v>
      </c>
      <c r="P1800">
        <v>59.061944400000002</v>
      </c>
      <c r="Q1800">
        <v>-160.37638889999999</v>
      </c>
      <c r="S1800" t="s">
        <v>21</v>
      </c>
      <c r="T1800" s="40">
        <v>0.57541666666666658</v>
      </c>
      <c r="U1800" s="40">
        <v>0.21578333333333333</v>
      </c>
      <c r="V1800">
        <v>748.98650083333325</v>
      </c>
      <c r="W1800">
        <v>1301.6420000000001</v>
      </c>
      <c r="X1800">
        <v>261</v>
      </c>
      <c r="Y1800">
        <v>416.55505791666661</v>
      </c>
      <c r="Z1800">
        <v>723.91899999999998</v>
      </c>
      <c r="AA1800">
        <v>28</v>
      </c>
      <c r="AI1800">
        <v>290.15499999999997</v>
      </c>
      <c r="AJ1800">
        <v>39</v>
      </c>
      <c r="AK1800">
        <v>514.21399999999994</v>
      </c>
      <c r="AL1800">
        <v>15</v>
      </c>
      <c r="AM1800">
        <v>0</v>
      </c>
      <c r="AN1800">
        <v>0</v>
      </c>
      <c r="AO1800" s="30">
        <v>462.84732874999986</v>
      </c>
      <c r="AP1800" s="30">
        <v>804.36899999999991</v>
      </c>
      <c r="AQ1800" s="30">
        <v>54</v>
      </c>
      <c r="AR1800">
        <v>1628.3888874999998</v>
      </c>
      <c r="AS1800" s="20">
        <v>2829.93</v>
      </c>
      <c r="AT1800">
        <v>318</v>
      </c>
      <c r="AU1800">
        <v>6</v>
      </c>
      <c r="AV1800" t="s">
        <v>1510</v>
      </c>
    </row>
    <row r="1801" spans="1:48" hidden="1" x14ac:dyDescent="0.25">
      <c r="A1801" t="s">
        <v>440</v>
      </c>
      <c r="B1801" t="s">
        <v>1153</v>
      </c>
      <c r="C1801" t="s">
        <v>48</v>
      </c>
      <c r="D1801" t="s">
        <v>438</v>
      </c>
      <c r="E1801" s="31" t="s">
        <v>439</v>
      </c>
      <c r="F1801">
        <v>2010</v>
      </c>
      <c r="G1801" t="s">
        <v>380</v>
      </c>
      <c r="H1801">
        <v>219</v>
      </c>
      <c r="I1801">
        <v>331220</v>
      </c>
      <c r="J1801" t="s">
        <v>30</v>
      </c>
      <c r="K1801" s="26" t="s">
        <v>374</v>
      </c>
      <c r="L1801" t="b">
        <v>1</v>
      </c>
      <c r="M1801" s="20" t="s">
        <v>1116</v>
      </c>
      <c r="N1801" s="26">
        <v>2</v>
      </c>
      <c r="O1801" t="s">
        <v>375</v>
      </c>
      <c r="P1801">
        <v>63.336666700000002</v>
      </c>
      <c r="Q1801">
        <v>-142.9855556</v>
      </c>
      <c r="S1801" t="s">
        <v>21</v>
      </c>
      <c r="T1801" s="40">
        <v>0.39123333333333338</v>
      </c>
      <c r="U1801" s="40">
        <v>0.17301666666666668</v>
      </c>
      <c r="V1801">
        <v>1586.4449069333334</v>
      </c>
      <c r="W1801">
        <v>4054.9839999999999</v>
      </c>
      <c r="X1801">
        <v>772</v>
      </c>
      <c r="Y1801">
        <v>1189.6674060333335</v>
      </c>
      <c r="Z1801">
        <v>3040.8130000000001</v>
      </c>
      <c r="AA1801">
        <v>182</v>
      </c>
      <c r="AI1801">
        <v>76.611000000000004</v>
      </c>
      <c r="AJ1801">
        <v>7</v>
      </c>
      <c r="AK1801">
        <v>1855.2180000000001</v>
      </c>
      <c r="AL1801">
        <v>39</v>
      </c>
      <c r="AM1801">
        <v>0</v>
      </c>
      <c r="AN1801">
        <v>0</v>
      </c>
      <c r="AO1801" s="30">
        <v>755.79589910000016</v>
      </c>
      <c r="AP1801" s="30">
        <v>1931.8290000000002</v>
      </c>
      <c r="AQ1801" s="30">
        <v>46</v>
      </c>
      <c r="AR1801">
        <v>3531.9082120666671</v>
      </c>
      <c r="AS1801" s="20">
        <v>9027.6260000000002</v>
      </c>
      <c r="AT1801">
        <v>997</v>
      </c>
      <c r="AU1801">
        <v>12</v>
      </c>
      <c r="AV1801" t="s">
        <v>1510</v>
      </c>
    </row>
    <row r="1802" spans="1:48" hidden="1" x14ac:dyDescent="0.25">
      <c r="A1802" t="s">
        <v>714</v>
      </c>
      <c r="B1802" t="s">
        <v>101</v>
      </c>
      <c r="C1802" t="s">
        <v>101</v>
      </c>
      <c r="D1802" t="s">
        <v>712</v>
      </c>
      <c r="E1802" s="31" t="s">
        <v>713</v>
      </c>
      <c r="F1802">
        <v>2010</v>
      </c>
      <c r="G1802" t="s">
        <v>563</v>
      </c>
      <c r="H1802">
        <v>221</v>
      </c>
      <c r="I1802">
        <v>331700</v>
      </c>
      <c r="J1802" t="s">
        <v>50</v>
      </c>
      <c r="K1802" s="26" t="s">
        <v>458</v>
      </c>
      <c r="L1802" t="b">
        <v>1</v>
      </c>
      <c r="M1802" s="20" t="s">
        <v>1119</v>
      </c>
      <c r="N1802" s="26">
        <v>169</v>
      </c>
      <c r="O1802" t="s">
        <v>375</v>
      </c>
      <c r="P1802">
        <v>60.533775200000001</v>
      </c>
      <c r="Q1802">
        <v>-165.1036627</v>
      </c>
      <c r="S1802" t="s">
        <v>21</v>
      </c>
      <c r="T1802" s="40">
        <v>0.50861666666666661</v>
      </c>
      <c r="U1802" s="40">
        <v>0.21055833333333329</v>
      </c>
      <c r="V1802">
        <v>343.96575348333323</v>
      </c>
      <c r="W1802">
        <v>676.27699999999993</v>
      </c>
      <c r="X1802">
        <v>132</v>
      </c>
      <c r="Y1802">
        <v>124.43662781666666</v>
      </c>
      <c r="Z1802">
        <v>244.65700000000001</v>
      </c>
      <c r="AA1802">
        <v>18</v>
      </c>
      <c r="AI1802">
        <v>266.16399999999999</v>
      </c>
      <c r="AJ1802">
        <v>15</v>
      </c>
      <c r="AK1802">
        <v>348.36400000000003</v>
      </c>
      <c r="AL1802">
        <v>10</v>
      </c>
      <c r="AM1802">
        <v>0</v>
      </c>
      <c r="AN1802">
        <v>0</v>
      </c>
      <c r="AO1802" s="30">
        <v>312.55918293333332</v>
      </c>
      <c r="AP1802" s="30">
        <v>614.52800000000002</v>
      </c>
      <c r="AQ1802" s="30">
        <v>25</v>
      </c>
      <c r="AR1802">
        <v>780.96156423333321</v>
      </c>
      <c r="AS1802" s="20">
        <v>1535.4620000000002</v>
      </c>
      <c r="AT1802">
        <v>169</v>
      </c>
      <c r="AU1802">
        <v>12</v>
      </c>
      <c r="AV1802" t="s">
        <v>1510</v>
      </c>
    </row>
    <row r="1803" spans="1:48" hidden="1" x14ac:dyDescent="0.25">
      <c r="A1803" t="s">
        <v>566</v>
      </c>
      <c r="B1803" t="s">
        <v>52</v>
      </c>
      <c r="C1803" t="s">
        <v>52</v>
      </c>
      <c r="D1803" t="s">
        <v>567</v>
      </c>
      <c r="E1803" s="31" t="s">
        <v>568</v>
      </c>
      <c r="F1803">
        <v>2010</v>
      </c>
      <c r="G1803" t="s">
        <v>563</v>
      </c>
      <c r="H1803">
        <v>221</v>
      </c>
      <c r="I1803">
        <v>331250</v>
      </c>
      <c r="J1803" t="s">
        <v>50</v>
      </c>
      <c r="K1803" s="26" t="s">
        <v>458</v>
      </c>
      <c r="L1803" t="b">
        <v>1</v>
      </c>
      <c r="M1803" s="20" t="s">
        <v>1119</v>
      </c>
      <c r="N1803" s="26">
        <v>169</v>
      </c>
      <c r="O1803" t="s">
        <v>375</v>
      </c>
      <c r="P1803">
        <v>67.086111099999997</v>
      </c>
      <c r="Q1803">
        <v>-157.85138889999999</v>
      </c>
      <c r="S1803" t="s">
        <v>21</v>
      </c>
      <c r="T1803" s="40">
        <v>0.55220000000000014</v>
      </c>
      <c r="U1803" s="40">
        <v>0.18823333333333334</v>
      </c>
      <c r="V1803">
        <v>225.07119800000007</v>
      </c>
      <c r="W1803">
        <v>407.59000000000003</v>
      </c>
      <c r="X1803">
        <v>84</v>
      </c>
      <c r="Y1803">
        <v>60.840843800000016</v>
      </c>
      <c r="Z1803">
        <v>110.179</v>
      </c>
      <c r="AA1803">
        <v>13</v>
      </c>
      <c r="AI1803">
        <v>286.24400000000003</v>
      </c>
      <c r="AJ1803">
        <v>20</v>
      </c>
      <c r="AK1803">
        <v>441.85799999999995</v>
      </c>
      <c r="AL1803">
        <v>8</v>
      </c>
      <c r="AM1803">
        <v>0</v>
      </c>
      <c r="AN1803">
        <v>0</v>
      </c>
      <c r="AO1803" s="30">
        <v>402.0579244000001</v>
      </c>
      <c r="AP1803" s="30">
        <v>728.10199999999998</v>
      </c>
      <c r="AQ1803" s="30">
        <v>28</v>
      </c>
      <c r="AR1803">
        <v>687.96996620000016</v>
      </c>
      <c r="AS1803" s="20">
        <v>1245.8710000000001</v>
      </c>
      <c r="AT1803">
        <v>116</v>
      </c>
      <c r="AU1803">
        <v>12</v>
      </c>
      <c r="AV1803" t="s">
        <v>1510</v>
      </c>
    </row>
    <row r="1804" spans="1:48" hidden="1" x14ac:dyDescent="0.25">
      <c r="A1804" t="s">
        <v>1035</v>
      </c>
      <c r="B1804" t="s">
        <v>289</v>
      </c>
      <c r="C1804" t="s">
        <v>289</v>
      </c>
      <c r="D1804" t="s">
        <v>1037</v>
      </c>
      <c r="E1804" s="31" t="s">
        <v>1038</v>
      </c>
      <c r="F1804">
        <v>2010</v>
      </c>
      <c r="G1804" t="s">
        <v>1036</v>
      </c>
      <c r="H1804" t="s">
        <v>582</v>
      </c>
      <c r="I1804">
        <v>332710</v>
      </c>
      <c r="J1804" t="s">
        <v>288</v>
      </c>
      <c r="K1804" s="26" t="s">
        <v>458</v>
      </c>
      <c r="L1804" t="b">
        <v>1</v>
      </c>
      <c r="M1804" s="20" t="s">
        <v>1116</v>
      </c>
      <c r="N1804" s="26">
        <v>664</v>
      </c>
      <c r="O1804" t="s">
        <v>375</v>
      </c>
      <c r="P1804">
        <v>61.102499999999999</v>
      </c>
      <c r="Q1804">
        <v>-160.96166669999999</v>
      </c>
      <c r="S1804" t="s">
        <v>21</v>
      </c>
      <c r="T1804" s="40">
        <v>0.59999999999999987</v>
      </c>
      <c r="U1804" s="40">
        <v>0.26209999999999994</v>
      </c>
      <c r="V1804">
        <v>166.87739999999997</v>
      </c>
      <c r="W1804">
        <v>278.12900000000002</v>
      </c>
      <c r="X1804">
        <v>89</v>
      </c>
      <c r="Y1804">
        <v>94.043999999999983</v>
      </c>
      <c r="Z1804">
        <v>156.74</v>
      </c>
      <c r="AA1804">
        <v>9</v>
      </c>
      <c r="AI1804">
        <v>55.287999999999997</v>
      </c>
      <c r="AJ1804">
        <v>5</v>
      </c>
      <c r="AK1804">
        <v>0.7330000000000001</v>
      </c>
      <c r="AL1804">
        <v>2</v>
      </c>
      <c r="AM1804">
        <v>18.591000000000001</v>
      </c>
      <c r="AN1804">
        <v>4</v>
      </c>
      <c r="AO1804" s="30">
        <v>33.612599999999986</v>
      </c>
      <c r="AP1804" s="30">
        <v>56.020999999999994</v>
      </c>
      <c r="AQ1804" s="30">
        <v>7</v>
      </c>
      <c r="AR1804">
        <v>294.53399999999993</v>
      </c>
      <c r="AS1804" s="20">
        <v>509.48100000000005</v>
      </c>
      <c r="AT1804">
        <v>108</v>
      </c>
      <c r="AU1804">
        <v>12</v>
      </c>
      <c r="AV1804" t="s">
        <v>1510</v>
      </c>
    </row>
    <row r="1805" spans="1:48" hidden="1" x14ac:dyDescent="0.25">
      <c r="A1805" t="s">
        <v>875</v>
      </c>
      <c r="B1805" t="s">
        <v>291</v>
      </c>
      <c r="C1805" t="s">
        <v>291</v>
      </c>
      <c r="D1805" t="s">
        <v>877</v>
      </c>
      <c r="E1805" s="31" t="s">
        <v>878</v>
      </c>
      <c r="F1805">
        <v>2010</v>
      </c>
      <c r="G1805" t="s">
        <v>876</v>
      </c>
      <c r="H1805">
        <v>19267</v>
      </c>
      <c r="I1805">
        <v>332720</v>
      </c>
      <c r="J1805" t="s">
        <v>290</v>
      </c>
      <c r="K1805" s="26" t="s">
        <v>458</v>
      </c>
      <c r="L1805" t="b">
        <v>1</v>
      </c>
      <c r="M1805" s="20" t="s">
        <v>1119</v>
      </c>
      <c r="N1805" s="26">
        <v>344</v>
      </c>
      <c r="O1805" t="s">
        <v>375</v>
      </c>
      <c r="P1805">
        <v>60.3430556</v>
      </c>
      <c r="Q1805">
        <v>-162.66305560000001</v>
      </c>
      <c r="S1805" t="s">
        <v>21</v>
      </c>
      <c r="T1805" s="40">
        <v>0.65000000000000013</v>
      </c>
      <c r="U1805" s="40">
        <v>0.42419999999999991</v>
      </c>
      <c r="V1805">
        <v>254.38140000000001</v>
      </c>
      <c r="W1805">
        <v>391.35599999999994</v>
      </c>
      <c r="X1805">
        <v>92</v>
      </c>
      <c r="Y1805">
        <v>268.63069999999999</v>
      </c>
      <c r="Z1805">
        <v>413.27799999999991</v>
      </c>
      <c r="AA1805">
        <v>26</v>
      </c>
      <c r="AI1805">
        <v>53.177999999999997</v>
      </c>
      <c r="AJ1805">
        <v>7</v>
      </c>
      <c r="AK1805">
        <v>17.120999999999999</v>
      </c>
      <c r="AL1805">
        <v>5</v>
      </c>
      <c r="AM1805">
        <v>21.541</v>
      </c>
      <c r="AN1805">
        <v>6</v>
      </c>
      <c r="AO1805" s="30">
        <v>45.694350000000007</v>
      </c>
      <c r="AP1805" s="30">
        <v>70.298999999999992</v>
      </c>
      <c r="AQ1805" s="30">
        <v>12</v>
      </c>
      <c r="AR1805">
        <v>568.70645000000002</v>
      </c>
      <c r="AS1805" s="20">
        <v>896.47399999999982</v>
      </c>
      <c r="AT1805">
        <v>136</v>
      </c>
      <c r="AU1805">
        <v>12</v>
      </c>
      <c r="AV1805" t="s">
        <v>1510</v>
      </c>
    </row>
    <row r="1806" spans="1:48" hidden="1" x14ac:dyDescent="0.25">
      <c r="A1806" t="s">
        <v>717</v>
      </c>
      <c r="B1806" t="s">
        <v>102</v>
      </c>
      <c r="C1806" t="s">
        <v>102</v>
      </c>
      <c r="D1806" t="s">
        <v>712</v>
      </c>
      <c r="E1806" s="31" t="s">
        <v>713</v>
      </c>
      <c r="F1806">
        <v>2010</v>
      </c>
      <c r="G1806" t="s">
        <v>563</v>
      </c>
      <c r="H1806">
        <v>221</v>
      </c>
      <c r="I1806">
        <v>331710</v>
      </c>
      <c r="J1806" t="s">
        <v>50</v>
      </c>
      <c r="K1806" s="26" t="s">
        <v>458</v>
      </c>
      <c r="L1806" t="b">
        <v>1</v>
      </c>
      <c r="M1806" s="20" t="s">
        <v>1119</v>
      </c>
      <c r="N1806" s="26">
        <v>169</v>
      </c>
      <c r="O1806" t="s">
        <v>375</v>
      </c>
      <c r="P1806">
        <v>60.585555599999999</v>
      </c>
      <c r="Q1806">
        <v>-165.25583330000001</v>
      </c>
      <c r="S1806" t="s">
        <v>21</v>
      </c>
      <c r="T1806" s="40">
        <v>0.50861666666666661</v>
      </c>
      <c r="U1806" s="40">
        <v>0.21055833333333329</v>
      </c>
      <c r="V1806">
        <v>232.6982284</v>
      </c>
      <c r="W1806">
        <v>457.51200000000006</v>
      </c>
      <c r="X1806">
        <v>94</v>
      </c>
      <c r="Y1806">
        <v>52.579773766666662</v>
      </c>
      <c r="Z1806">
        <v>103.378</v>
      </c>
      <c r="AA1806">
        <v>11</v>
      </c>
      <c r="AI1806">
        <v>99.847999999999999</v>
      </c>
      <c r="AJ1806">
        <v>15</v>
      </c>
      <c r="AK1806">
        <v>206.88499999999999</v>
      </c>
      <c r="AL1806">
        <v>7</v>
      </c>
      <c r="AM1806">
        <v>0</v>
      </c>
      <c r="AN1806">
        <v>0</v>
      </c>
      <c r="AO1806" s="30">
        <v>156.00951601666665</v>
      </c>
      <c r="AP1806" s="30">
        <v>306.733</v>
      </c>
      <c r="AQ1806" s="30">
        <v>22</v>
      </c>
      <c r="AR1806">
        <v>441.2875181833333</v>
      </c>
      <c r="AS1806" s="20">
        <v>867.62300000000005</v>
      </c>
      <c r="AT1806">
        <v>121</v>
      </c>
      <c r="AU1806">
        <v>12</v>
      </c>
      <c r="AV1806" t="s">
        <v>1510</v>
      </c>
    </row>
    <row r="1807" spans="1:48" hidden="1" x14ac:dyDescent="0.25">
      <c r="A1807" t="s">
        <v>1073</v>
      </c>
      <c r="B1807" t="s">
        <v>293</v>
      </c>
      <c r="C1807" t="s">
        <v>293</v>
      </c>
      <c r="D1807" t="s">
        <v>1075</v>
      </c>
      <c r="E1807" s="31" t="s">
        <v>1076</v>
      </c>
      <c r="F1807">
        <v>2010</v>
      </c>
      <c r="G1807" t="s">
        <v>1074</v>
      </c>
      <c r="H1807" t="s">
        <v>582</v>
      </c>
      <c r="I1807">
        <v>332730</v>
      </c>
      <c r="J1807" t="s">
        <v>292</v>
      </c>
      <c r="K1807" s="26" t="s">
        <v>458</v>
      </c>
      <c r="L1807" t="b">
        <v>1</v>
      </c>
      <c r="M1807" s="20" t="s">
        <v>1116</v>
      </c>
      <c r="N1807" s="26">
        <v>729</v>
      </c>
      <c r="O1807" t="s">
        <v>375</v>
      </c>
      <c r="P1807">
        <v>59.079166700000002</v>
      </c>
      <c r="Q1807">
        <v>-160.27500000000001</v>
      </c>
      <c r="S1807" t="s">
        <v>21</v>
      </c>
      <c r="T1807" s="40">
        <v>0.54999999999999993</v>
      </c>
      <c r="U1807" s="40">
        <v>0.22212499999999999</v>
      </c>
      <c r="V1807">
        <v>55.618749999999991</v>
      </c>
      <c r="W1807">
        <v>101.125</v>
      </c>
      <c r="X1807">
        <v>29</v>
      </c>
      <c r="Y1807">
        <v>17.482849999999996</v>
      </c>
      <c r="Z1807">
        <v>31.786999999999995</v>
      </c>
      <c r="AA1807">
        <v>3</v>
      </c>
      <c r="AI1807">
        <v>41.723999999999997</v>
      </c>
      <c r="AJ1807">
        <v>7</v>
      </c>
      <c r="AK1807">
        <v>13.765000000000001</v>
      </c>
      <c r="AL1807">
        <v>2</v>
      </c>
      <c r="AM1807">
        <v>5.4420000000000002</v>
      </c>
      <c r="AN1807">
        <v>3</v>
      </c>
      <c r="AO1807" s="30">
        <v>30.518949999999993</v>
      </c>
      <c r="AP1807" s="30">
        <v>55.488999999999997</v>
      </c>
      <c r="AQ1807" s="30">
        <v>9</v>
      </c>
      <c r="AR1807">
        <v>103.62054999999998</v>
      </c>
      <c r="AS1807" s="20">
        <v>193.84300000000002</v>
      </c>
      <c r="AT1807">
        <v>44</v>
      </c>
      <c r="AU1807">
        <v>12</v>
      </c>
      <c r="AV1807" t="s">
        <v>1510</v>
      </c>
    </row>
    <row r="1808" spans="1:48" hidden="1" x14ac:dyDescent="0.25">
      <c r="A1808" t="s">
        <v>1077</v>
      </c>
      <c r="B1808" t="s">
        <v>297</v>
      </c>
      <c r="C1808" s="19" t="s">
        <v>297</v>
      </c>
      <c r="D1808" t="s">
        <v>1079</v>
      </c>
      <c r="E1808" t="s">
        <v>1080</v>
      </c>
      <c r="F1808" s="26">
        <v>2010</v>
      </c>
      <c r="G1808" s="19" t="s">
        <v>1078</v>
      </c>
      <c r="H1808" s="26">
        <v>40548</v>
      </c>
      <c r="I1808" s="19">
        <v>332850</v>
      </c>
      <c r="J1808" t="s">
        <v>296</v>
      </c>
      <c r="K1808" s="19" t="s">
        <v>458</v>
      </c>
      <c r="L1808" s="20" t="b">
        <v>1</v>
      </c>
      <c r="M1808" s="20" t="s">
        <v>1119</v>
      </c>
      <c r="N1808" s="19">
        <v>741</v>
      </c>
      <c r="O1808" s="19" t="s">
        <v>375</v>
      </c>
      <c r="P1808" s="20">
        <v>63.873055600000001</v>
      </c>
      <c r="Q1808" s="20">
        <v>-160.78805560000001</v>
      </c>
      <c r="R1808" s="19"/>
      <c r="S1808" s="19" t="s">
        <v>21</v>
      </c>
      <c r="T1808" s="40">
        <v>0.3859083333333333</v>
      </c>
      <c r="U1808" s="40">
        <v>0.17965833333333334</v>
      </c>
      <c r="V1808">
        <v>597.66897080833326</v>
      </c>
      <c r="W1808">
        <v>1548.7329999999999</v>
      </c>
      <c r="X1808">
        <v>289</v>
      </c>
      <c r="Y1808">
        <v>739.3073627583334</v>
      </c>
      <c r="Z1808">
        <v>1915.7590000000005</v>
      </c>
      <c r="AA1808">
        <v>46</v>
      </c>
      <c r="AI1808">
        <v>419.21799999999996</v>
      </c>
      <c r="AJ1808">
        <v>16</v>
      </c>
      <c r="AK1808">
        <v>242.678</v>
      </c>
      <c r="AL1808">
        <v>14</v>
      </c>
      <c r="AM1808">
        <v>13.491</v>
      </c>
      <c r="AN1808">
        <v>1</v>
      </c>
      <c r="AO1808" s="30">
        <v>255.43118219999997</v>
      </c>
      <c r="AP1808" s="30">
        <v>661.89599999999996</v>
      </c>
      <c r="AQ1808" s="30">
        <v>30</v>
      </c>
      <c r="AR1808">
        <v>1592.4075157666666</v>
      </c>
      <c r="AS1808" s="20">
        <v>4139.8790000000008</v>
      </c>
      <c r="AT1808">
        <v>364</v>
      </c>
      <c r="AU1808">
        <v>12</v>
      </c>
      <c r="AV1808" t="s">
        <v>1510</v>
      </c>
    </row>
    <row r="1809" spans="1:48" hidden="1" x14ac:dyDescent="0.25">
      <c r="A1809" t="s">
        <v>542</v>
      </c>
      <c r="B1809" t="s">
        <v>299</v>
      </c>
      <c r="C1809" s="19" t="s">
        <v>299</v>
      </c>
      <c r="D1809" s="19" t="s">
        <v>544</v>
      </c>
      <c r="E1809" s="21" t="s">
        <v>545</v>
      </c>
      <c r="F1809" s="26">
        <v>2010</v>
      </c>
      <c r="G1809" s="19" t="s">
        <v>543</v>
      </c>
      <c r="H1809" s="26">
        <v>19454</v>
      </c>
      <c r="I1809" s="19">
        <v>332860</v>
      </c>
      <c r="J1809" t="s">
        <v>298</v>
      </c>
      <c r="K1809" s="19" t="s">
        <v>458</v>
      </c>
      <c r="L1809" s="20" t="b">
        <v>1</v>
      </c>
      <c r="M1809" s="20" t="s">
        <v>1118</v>
      </c>
      <c r="N1809" s="19">
        <v>106</v>
      </c>
      <c r="O1809" s="19" t="s">
        <v>375</v>
      </c>
      <c r="P1809" s="20">
        <v>53.873611099999998</v>
      </c>
      <c r="Q1809" s="20">
        <v>-166.53666670000001</v>
      </c>
      <c r="R1809" s="19"/>
      <c r="S1809" s="19" t="s">
        <v>21</v>
      </c>
      <c r="T1809" s="40">
        <v>0.38450000000000001</v>
      </c>
      <c r="U1809" s="40">
        <v>0.23259166666666664</v>
      </c>
      <c r="V1809">
        <v>1524.0691805000001</v>
      </c>
      <c r="W1809">
        <v>3963.7690000000002</v>
      </c>
      <c r="X1809">
        <v>698</v>
      </c>
      <c r="Y1809">
        <v>10494.516084999999</v>
      </c>
      <c r="Z1809">
        <v>27293.929999999997</v>
      </c>
      <c r="AA1809">
        <v>178</v>
      </c>
      <c r="AI1809">
        <v>3226.1080000000002</v>
      </c>
      <c r="AJ1809">
        <v>57</v>
      </c>
      <c r="AK1809">
        <v>417.51000000000005</v>
      </c>
      <c r="AL1809">
        <v>19</v>
      </c>
      <c r="AM1809">
        <v>0</v>
      </c>
      <c r="AN1809">
        <v>0</v>
      </c>
      <c r="AO1809" s="30">
        <v>1400.9711210000003</v>
      </c>
      <c r="AP1809" s="30">
        <v>3643.6180000000004</v>
      </c>
      <c r="AQ1809" s="30">
        <v>76</v>
      </c>
      <c r="AR1809">
        <v>13419.5563865</v>
      </c>
      <c r="AS1809" s="20">
        <v>34901.317000000003</v>
      </c>
      <c r="AT1809">
        <v>949</v>
      </c>
      <c r="AU1809">
        <v>12</v>
      </c>
      <c r="AV1809" t="s">
        <v>1510</v>
      </c>
    </row>
    <row r="1810" spans="1:48" hidden="1" x14ac:dyDescent="0.25">
      <c r="A1810" t="s">
        <v>777</v>
      </c>
      <c r="B1810" t="s">
        <v>242</v>
      </c>
      <c r="C1810" s="19" t="s">
        <v>242</v>
      </c>
      <c r="D1810" s="19" t="s">
        <v>778</v>
      </c>
      <c r="E1810" s="21" t="s">
        <v>779</v>
      </c>
      <c r="F1810" s="32">
        <v>2010</v>
      </c>
      <c r="G1810" s="19" t="s">
        <v>759</v>
      </c>
      <c r="H1810" s="32">
        <v>26616</v>
      </c>
      <c r="I1810" s="19">
        <v>332410</v>
      </c>
      <c r="J1810" t="s">
        <v>235</v>
      </c>
      <c r="K1810" s="19" t="s">
        <v>458</v>
      </c>
      <c r="L1810" s="20" t="b">
        <v>1</v>
      </c>
      <c r="M1810" s="20" t="s">
        <v>1118</v>
      </c>
      <c r="N1810" s="19">
        <v>254</v>
      </c>
      <c r="O1810" s="19" t="s">
        <v>375</v>
      </c>
      <c r="P1810" s="20">
        <v>70.636944400000004</v>
      </c>
      <c r="Q1810" s="20">
        <v>-160.03833330000001</v>
      </c>
      <c r="R1810" s="19"/>
      <c r="S1810" s="19" t="s">
        <v>21</v>
      </c>
      <c r="T1810" s="42">
        <v>0.15108333333333329</v>
      </c>
      <c r="U1810" s="42">
        <v>0.14363333333333331</v>
      </c>
      <c r="V1810" s="33">
        <v>172.93678208333333</v>
      </c>
      <c r="W1810" s="34">
        <v>1144.6450000000002</v>
      </c>
      <c r="X1810" s="34">
        <v>146</v>
      </c>
      <c r="Y1810" s="33">
        <v>516.17877674999988</v>
      </c>
      <c r="Z1810" s="34">
        <v>3416.5169999999998</v>
      </c>
      <c r="AA1810" s="34">
        <v>75</v>
      </c>
      <c r="AB1810" s="33"/>
      <c r="AC1810" s="34"/>
      <c r="AD1810" s="34"/>
      <c r="AE1810" s="33"/>
      <c r="AF1810" s="34"/>
      <c r="AG1810" s="34"/>
      <c r="AH1810" s="34"/>
      <c r="AI1810" s="34">
        <v>123.514</v>
      </c>
      <c r="AJ1810" s="34">
        <v>3</v>
      </c>
      <c r="AK1810" s="34">
        <v>59.959000000000003</v>
      </c>
      <c r="AL1810" s="34">
        <v>3</v>
      </c>
      <c r="AM1810" s="34">
        <v>420.51799999999997</v>
      </c>
      <c r="AN1810" s="34">
        <v>1</v>
      </c>
      <c r="AO1810" s="30">
        <v>27.71971241666666</v>
      </c>
      <c r="AP1810" s="30">
        <v>183.47300000000001</v>
      </c>
      <c r="AQ1810" s="30">
        <v>6</v>
      </c>
      <c r="AR1810" s="33">
        <v>716.83527124999989</v>
      </c>
      <c r="AS1810" s="20">
        <v>5165.1530000000002</v>
      </c>
      <c r="AT1810" s="34">
        <v>227</v>
      </c>
      <c r="AU1810">
        <v>12</v>
      </c>
      <c r="AV1810" t="s">
        <v>1510</v>
      </c>
    </row>
    <row r="1811" spans="1:48" hidden="1" x14ac:dyDescent="0.25">
      <c r="A1811" t="s">
        <v>724</v>
      </c>
      <c r="B1811" t="s">
        <v>103</v>
      </c>
      <c r="C1811" t="s">
        <v>103</v>
      </c>
      <c r="D1811" t="s">
        <v>725</v>
      </c>
      <c r="E1811" s="31" t="s">
        <v>726</v>
      </c>
      <c r="F1811">
        <v>2010</v>
      </c>
      <c r="G1811" t="s">
        <v>563</v>
      </c>
      <c r="H1811">
        <v>221</v>
      </c>
      <c r="I1811">
        <v>331730</v>
      </c>
      <c r="J1811" t="s">
        <v>50</v>
      </c>
      <c r="K1811" s="26" t="s">
        <v>458</v>
      </c>
      <c r="L1811" t="b">
        <v>1</v>
      </c>
      <c r="M1811" s="20" t="s">
        <v>1119</v>
      </c>
      <c r="N1811" s="26">
        <v>169</v>
      </c>
      <c r="O1811" t="s">
        <v>375</v>
      </c>
      <c r="P1811">
        <v>65.609166700000003</v>
      </c>
      <c r="Q1811">
        <v>-168.08750000000001</v>
      </c>
      <c r="S1811" t="s">
        <v>21</v>
      </c>
      <c r="T1811" s="40">
        <v>0.61914166666666681</v>
      </c>
      <c r="U1811" s="40">
        <v>0.23384166666666664</v>
      </c>
      <c r="V1811">
        <v>140.75876220833337</v>
      </c>
      <c r="W1811">
        <v>227.345</v>
      </c>
      <c r="X1811">
        <v>54</v>
      </c>
      <c r="Y1811">
        <v>65.010494141666683</v>
      </c>
      <c r="Z1811">
        <v>105.001</v>
      </c>
      <c r="AA1811">
        <v>10</v>
      </c>
      <c r="AI1811">
        <v>84.820999999999998</v>
      </c>
      <c r="AJ1811">
        <v>8</v>
      </c>
      <c r="AK1811">
        <v>123.64100000000001</v>
      </c>
      <c r="AL1811">
        <v>5</v>
      </c>
      <c r="AM1811">
        <v>0</v>
      </c>
      <c r="AN1811">
        <v>0</v>
      </c>
      <c r="AO1811" s="30">
        <v>129.06751011666668</v>
      </c>
      <c r="AP1811" s="30">
        <v>208.46199999999999</v>
      </c>
      <c r="AQ1811" s="30">
        <v>13</v>
      </c>
      <c r="AR1811">
        <v>334.83676646666675</v>
      </c>
      <c r="AS1811" s="20">
        <v>540.80799999999999</v>
      </c>
      <c r="AT1811">
        <v>75</v>
      </c>
      <c r="AU1811">
        <v>12</v>
      </c>
      <c r="AV1811" t="s">
        <v>1510</v>
      </c>
    </row>
    <row r="1812" spans="1:48" hidden="1" x14ac:dyDescent="0.25">
      <c r="A1812" t="s">
        <v>444</v>
      </c>
      <c r="B1812" t="s">
        <v>49</v>
      </c>
      <c r="C1812" t="s">
        <v>49</v>
      </c>
      <c r="D1812" t="s">
        <v>445</v>
      </c>
      <c r="E1812" s="31" t="s">
        <v>446</v>
      </c>
      <c r="F1812">
        <v>2010</v>
      </c>
      <c r="G1812" t="s">
        <v>380</v>
      </c>
      <c r="H1812">
        <v>219</v>
      </c>
      <c r="I1812">
        <v>331230</v>
      </c>
      <c r="J1812" t="s">
        <v>30</v>
      </c>
      <c r="K1812" s="26" t="s">
        <v>374</v>
      </c>
      <c r="L1812" t="b">
        <v>1</v>
      </c>
      <c r="M1812" s="20" t="s">
        <v>1116</v>
      </c>
      <c r="N1812" s="26">
        <v>2</v>
      </c>
      <c r="O1812" t="s">
        <v>375</v>
      </c>
      <c r="P1812">
        <v>56.115277800000001</v>
      </c>
      <c r="Q1812">
        <v>-133.12083329999999</v>
      </c>
      <c r="S1812" t="s">
        <v>21</v>
      </c>
      <c r="T1812" s="40">
        <v>0.54042500000000004</v>
      </c>
      <c r="U1812" s="40">
        <v>0.22262499999999999</v>
      </c>
      <c r="V1812">
        <v>79.194419924999991</v>
      </c>
      <c r="W1812">
        <v>146.54099999999997</v>
      </c>
      <c r="X1812">
        <v>61</v>
      </c>
      <c r="Y1812">
        <v>27.857827900000004</v>
      </c>
      <c r="Z1812">
        <v>51.548000000000002</v>
      </c>
      <c r="AA1812">
        <v>9</v>
      </c>
      <c r="AI1812">
        <v>3.2030000000000003</v>
      </c>
      <c r="AJ1812">
        <v>2</v>
      </c>
      <c r="AK1812">
        <v>3.7320000000000002</v>
      </c>
      <c r="AL1812">
        <v>2</v>
      </c>
      <c r="AM1812">
        <v>0</v>
      </c>
      <c r="AN1812">
        <v>0</v>
      </c>
      <c r="AO1812" s="30">
        <v>3.7478473750000005</v>
      </c>
      <c r="AP1812" s="30">
        <v>6.9350000000000005</v>
      </c>
      <c r="AQ1812" s="30">
        <v>4</v>
      </c>
      <c r="AR1812">
        <v>110.80009519999999</v>
      </c>
      <c r="AS1812" s="20">
        <v>205.024</v>
      </c>
      <c r="AT1812">
        <v>74</v>
      </c>
      <c r="AU1812">
        <v>12</v>
      </c>
      <c r="AV1812" t="s">
        <v>1510</v>
      </c>
    </row>
    <row r="1813" spans="1:48" hidden="1" x14ac:dyDescent="0.25">
      <c r="A1813" t="s">
        <v>758</v>
      </c>
      <c r="B1813" t="s">
        <v>236</v>
      </c>
      <c r="C1813" t="s">
        <v>236</v>
      </c>
      <c r="D1813" t="s">
        <v>760</v>
      </c>
      <c r="E1813" s="31" t="s">
        <v>761</v>
      </c>
      <c r="F1813">
        <v>2010</v>
      </c>
      <c r="G1813" t="s">
        <v>759</v>
      </c>
      <c r="H1813">
        <v>26616</v>
      </c>
      <c r="I1813">
        <v>332350</v>
      </c>
      <c r="J1813" t="s">
        <v>235</v>
      </c>
      <c r="K1813" s="26" t="s">
        <v>458</v>
      </c>
      <c r="L1813" t="b">
        <v>1</v>
      </c>
      <c r="M1813" s="20" t="s">
        <v>1118</v>
      </c>
      <c r="N1813" s="26">
        <v>254</v>
      </c>
      <c r="O1813" t="s">
        <v>375</v>
      </c>
      <c r="P1813">
        <v>68.143333299999995</v>
      </c>
      <c r="Q1813">
        <v>-151.7358333</v>
      </c>
      <c r="S1813" t="s">
        <v>21</v>
      </c>
      <c r="T1813" s="40">
        <v>0.14999999999999997</v>
      </c>
      <c r="U1813" s="40">
        <v>0.14254999999999998</v>
      </c>
      <c r="V1813">
        <v>101.6703</v>
      </c>
      <c r="W1813">
        <v>677.80200000000013</v>
      </c>
      <c r="X1813">
        <v>99</v>
      </c>
      <c r="Y1813">
        <v>380.27594999999997</v>
      </c>
      <c r="Z1813">
        <v>2535.1730000000002</v>
      </c>
      <c r="AA1813">
        <v>60</v>
      </c>
      <c r="AI1813">
        <v>85.997</v>
      </c>
      <c r="AJ1813">
        <v>2</v>
      </c>
      <c r="AK1813">
        <v>17.678999999999998</v>
      </c>
      <c r="AL1813">
        <v>2</v>
      </c>
      <c r="AM1813">
        <v>212.97299999999998</v>
      </c>
      <c r="AN1813">
        <v>1</v>
      </c>
      <c r="AO1813" s="30">
        <v>15.551399999999997</v>
      </c>
      <c r="AP1813" s="30">
        <v>103.676</v>
      </c>
      <c r="AQ1813" s="30">
        <v>4</v>
      </c>
      <c r="AR1813">
        <v>497.49764999999996</v>
      </c>
      <c r="AS1813" s="20">
        <v>3529.6239999999998</v>
      </c>
      <c r="AT1813">
        <v>156</v>
      </c>
      <c r="AU1813">
        <v>12</v>
      </c>
      <c r="AV1813" t="s">
        <v>1510</v>
      </c>
    </row>
    <row r="1814" spans="1:48" hidden="1" x14ac:dyDescent="0.25">
      <c r="A1814" t="s">
        <v>946</v>
      </c>
      <c r="B1814" t="s">
        <v>305</v>
      </c>
      <c r="C1814" t="s">
        <v>305</v>
      </c>
      <c r="D1814" t="s">
        <v>948</v>
      </c>
      <c r="E1814" s="31" t="s">
        <v>949</v>
      </c>
      <c r="F1814">
        <v>2010</v>
      </c>
      <c r="G1814" t="s">
        <v>947</v>
      </c>
      <c r="H1814">
        <v>20535</v>
      </c>
      <c r="I1814">
        <v>332890</v>
      </c>
      <c r="J1814" t="s">
        <v>304</v>
      </c>
      <c r="K1814" s="26" t="s">
        <v>458</v>
      </c>
      <c r="L1814" t="b">
        <v>1</v>
      </c>
      <c r="M1814" s="20" t="s">
        <v>1118</v>
      </c>
      <c r="N1814" s="26">
        <v>409</v>
      </c>
      <c r="O1814" t="s">
        <v>375</v>
      </c>
      <c r="P1814">
        <v>64.681388900000002</v>
      </c>
      <c r="Q1814">
        <v>-163.40555560000001</v>
      </c>
      <c r="S1814" t="s">
        <v>21</v>
      </c>
      <c r="T1814" s="40">
        <v>0.71999999999999986</v>
      </c>
      <c r="U1814" s="40">
        <v>0.43923333333333331</v>
      </c>
      <c r="V1814">
        <v>87.272639999999981</v>
      </c>
      <c r="W1814">
        <v>121.212</v>
      </c>
      <c r="X1814">
        <v>66</v>
      </c>
      <c r="Y1814">
        <v>105.77519999999998</v>
      </c>
      <c r="Z1814">
        <v>146.91</v>
      </c>
      <c r="AA1814">
        <v>20</v>
      </c>
      <c r="AI1814">
        <v>71.081999999999994</v>
      </c>
      <c r="AJ1814">
        <v>11</v>
      </c>
      <c r="AK1814">
        <v>13.785000000000002</v>
      </c>
      <c r="AL1814">
        <v>3</v>
      </c>
      <c r="AM1814">
        <v>0</v>
      </c>
      <c r="AN1814">
        <v>0</v>
      </c>
      <c r="AO1814" s="30">
        <v>61.104239999999983</v>
      </c>
      <c r="AP1814" s="30">
        <v>84.86699999999999</v>
      </c>
      <c r="AQ1814" s="30">
        <v>14</v>
      </c>
      <c r="AR1814">
        <v>254.15207999999996</v>
      </c>
      <c r="AS1814" s="20">
        <v>352.98900000000003</v>
      </c>
      <c r="AT1814">
        <v>99</v>
      </c>
      <c r="AU1814">
        <v>12</v>
      </c>
      <c r="AV1814" t="s">
        <v>1510</v>
      </c>
    </row>
    <row r="1815" spans="1:48" hidden="1" x14ac:dyDescent="0.25">
      <c r="A1815" t="s">
        <v>500</v>
      </c>
      <c r="B1815" t="s">
        <v>309</v>
      </c>
      <c r="C1815" t="s">
        <v>309</v>
      </c>
      <c r="D1815" t="s">
        <v>502</v>
      </c>
      <c r="E1815" s="31" t="s">
        <v>503</v>
      </c>
      <c r="F1815">
        <v>2010</v>
      </c>
      <c r="G1815" t="s">
        <v>501</v>
      </c>
      <c r="H1815">
        <v>30150</v>
      </c>
      <c r="I1815">
        <v>332900</v>
      </c>
      <c r="J1815" t="s">
        <v>308</v>
      </c>
      <c r="K1815" s="26" t="s">
        <v>374</v>
      </c>
      <c r="L1815" t="b">
        <v>1</v>
      </c>
      <c r="M1815" s="20" t="s">
        <v>1118</v>
      </c>
      <c r="N1815" s="26">
        <v>53</v>
      </c>
      <c r="O1815" t="s">
        <v>489</v>
      </c>
      <c r="P1815">
        <v>59.546944400000001</v>
      </c>
      <c r="Q1815">
        <v>-139.7272222</v>
      </c>
      <c r="S1815" t="s">
        <v>21</v>
      </c>
      <c r="T1815" s="40">
        <v>0.45124166666666671</v>
      </c>
      <c r="U1815" s="40">
        <v>0.17183333333333337</v>
      </c>
      <c r="V1815">
        <v>637.46774877500013</v>
      </c>
      <c r="W1815">
        <v>1412.6970000000001</v>
      </c>
      <c r="X1815">
        <v>277</v>
      </c>
      <c r="Y1815">
        <v>1560.0570570500001</v>
      </c>
      <c r="Z1815">
        <v>3457.2539999999999</v>
      </c>
      <c r="AA1815">
        <v>86</v>
      </c>
      <c r="AI1815">
        <v>436.36500000000007</v>
      </c>
      <c r="AJ1815">
        <v>27</v>
      </c>
      <c r="AK1815">
        <v>670.59299999999996</v>
      </c>
      <c r="AL1815">
        <v>33</v>
      </c>
      <c r="AM1815">
        <v>0</v>
      </c>
      <c r="AN1815">
        <v>0</v>
      </c>
      <c r="AO1815" s="30">
        <v>499.50557285000008</v>
      </c>
      <c r="AP1815" s="30">
        <v>1106.9580000000001</v>
      </c>
      <c r="AQ1815" s="30">
        <v>60</v>
      </c>
      <c r="AR1815">
        <v>2697.0303786750001</v>
      </c>
      <c r="AS1815" s="20">
        <v>5976.9089999999997</v>
      </c>
      <c r="AT1815">
        <v>419</v>
      </c>
      <c r="AU1815">
        <v>4</v>
      </c>
      <c r="AV1815" t="s">
        <v>1510</v>
      </c>
    </row>
    <row r="1816" spans="1:48" hidden="1" x14ac:dyDescent="0.25">
      <c r="A1816" t="s">
        <v>742</v>
      </c>
      <c r="B1816" t="s">
        <v>172</v>
      </c>
      <c r="C1816" t="s">
        <v>172</v>
      </c>
      <c r="D1816" t="s">
        <v>744</v>
      </c>
      <c r="E1816" s="31" t="s">
        <v>745</v>
      </c>
      <c r="F1816">
        <v>2010</v>
      </c>
      <c r="G1816" t="s">
        <v>743</v>
      </c>
      <c r="H1816">
        <v>18963</v>
      </c>
      <c r="I1816">
        <v>332650</v>
      </c>
      <c r="J1816" t="s">
        <v>171</v>
      </c>
      <c r="K1816" s="26" t="s">
        <v>458</v>
      </c>
      <c r="L1816" t="b">
        <v>1</v>
      </c>
      <c r="M1816" s="20" t="s">
        <v>1119</v>
      </c>
      <c r="N1816" s="26">
        <v>240</v>
      </c>
      <c r="O1816" t="s">
        <v>375</v>
      </c>
      <c r="P1816">
        <v>57.503333300000001</v>
      </c>
      <c r="Q1816">
        <v>-134.58388890000001</v>
      </c>
      <c r="S1816" t="s">
        <v>21</v>
      </c>
      <c r="T1816" s="40">
        <v>0.550925</v>
      </c>
      <c r="U1816" s="40">
        <v>0.20425833333333335</v>
      </c>
      <c r="V1816">
        <v>533.51081167500001</v>
      </c>
      <c r="W1816">
        <v>968.39099999999996</v>
      </c>
      <c r="X1816">
        <v>200</v>
      </c>
      <c r="Y1816">
        <v>337.36278022499999</v>
      </c>
      <c r="Z1816">
        <v>612.35699999999997</v>
      </c>
      <c r="AA1816">
        <v>33</v>
      </c>
      <c r="AI1816">
        <v>205.65700000000001</v>
      </c>
      <c r="AJ1816">
        <v>8</v>
      </c>
      <c r="AK1816">
        <v>34.324000000000005</v>
      </c>
      <c r="AL1816">
        <v>6</v>
      </c>
      <c r="AM1816">
        <v>0</v>
      </c>
      <c r="AN1816">
        <v>0</v>
      </c>
      <c r="AO1816" s="30">
        <v>132.211532425</v>
      </c>
      <c r="AP1816" s="30">
        <v>239.98100000000002</v>
      </c>
      <c r="AQ1816" s="30">
        <v>14</v>
      </c>
      <c r="AR1816">
        <v>1003.085124325</v>
      </c>
      <c r="AS1816" s="20">
        <v>1820.7290000000003</v>
      </c>
      <c r="AT1816">
        <v>241</v>
      </c>
      <c r="AU1816">
        <v>2</v>
      </c>
      <c r="AV1816" t="s">
        <v>1510</v>
      </c>
    </row>
    <row r="1817" spans="1:48" hidden="1" x14ac:dyDescent="0.25">
      <c r="A1817" t="s">
        <v>447</v>
      </c>
      <c r="B1817" t="s">
        <v>110</v>
      </c>
      <c r="C1817" t="s">
        <v>110</v>
      </c>
      <c r="D1817" t="s">
        <v>449</v>
      </c>
      <c r="E1817" s="31" t="s">
        <v>450</v>
      </c>
      <c r="F1817">
        <v>2010</v>
      </c>
      <c r="G1817" t="s">
        <v>448</v>
      </c>
      <c r="H1817">
        <v>4959</v>
      </c>
      <c r="I1817">
        <v>331760</v>
      </c>
      <c r="J1817" t="s">
        <v>109</v>
      </c>
      <c r="K1817" s="26" t="s">
        <v>374</v>
      </c>
      <c r="L1817" t="b">
        <v>1</v>
      </c>
      <c r="M1817" s="20" t="s">
        <v>1116</v>
      </c>
      <c r="N1817" s="26">
        <v>5</v>
      </c>
      <c r="O1817" t="s">
        <v>375</v>
      </c>
      <c r="P1817">
        <v>61.578333299999997</v>
      </c>
      <c r="Q1817">
        <v>-159.52222219999999</v>
      </c>
      <c r="S1817" t="s">
        <v>21</v>
      </c>
      <c r="T1817" s="40">
        <v>0.64219166666666661</v>
      </c>
      <c r="U1817" s="40">
        <v>0.2687916666666666</v>
      </c>
      <c r="V1817">
        <v>633.30180742499999</v>
      </c>
      <c r="W1817">
        <v>986.15700000000004</v>
      </c>
      <c r="X1817">
        <v>180</v>
      </c>
      <c r="Y1817">
        <v>492.50770642499998</v>
      </c>
      <c r="Z1817">
        <v>766.91700000000003</v>
      </c>
      <c r="AA1817">
        <v>27</v>
      </c>
      <c r="AI1817">
        <v>36.025000000000006</v>
      </c>
      <c r="AJ1817">
        <v>2</v>
      </c>
      <c r="AK1817">
        <v>437.80399999999997</v>
      </c>
      <c r="AL1817">
        <v>7</v>
      </c>
      <c r="AM1817">
        <v>86.25</v>
      </c>
      <c r="AN1817">
        <v>1</v>
      </c>
      <c r="AO1817" s="30">
        <v>304.28903522499996</v>
      </c>
      <c r="AP1817" s="30">
        <v>473.82899999999995</v>
      </c>
      <c r="AQ1817" s="30">
        <v>9</v>
      </c>
      <c r="AR1817">
        <v>1430.0985490749999</v>
      </c>
      <c r="AS1817" s="20">
        <v>2313.1530000000002</v>
      </c>
      <c r="AT1817">
        <v>215</v>
      </c>
      <c r="AU1817">
        <v>12</v>
      </c>
      <c r="AV1817" t="s">
        <v>1510</v>
      </c>
    </row>
    <row r="1818" spans="1:48" hidden="1" x14ac:dyDescent="0.25">
      <c r="A1818" t="s">
        <v>569</v>
      </c>
      <c r="B1818" t="s">
        <v>53</v>
      </c>
      <c r="C1818" t="s">
        <v>53</v>
      </c>
      <c r="D1818" t="s">
        <v>570</v>
      </c>
      <c r="E1818" s="31" t="s">
        <v>571</v>
      </c>
      <c r="F1818">
        <v>2010</v>
      </c>
      <c r="G1818" t="s">
        <v>563</v>
      </c>
      <c r="H1818">
        <v>221</v>
      </c>
      <c r="I1818">
        <v>331260</v>
      </c>
      <c r="J1818" t="s">
        <v>50</v>
      </c>
      <c r="K1818" s="26" t="s">
        <v>458</v>
      </c>
      <c r="L1818" t="b">
        <v>1</v>
      </c>
      <c r="M1818" s="20" t="s">
        <v>1119</v>
      </c>
      <c r="N1818" s="26">
        <v>169</v>
      </c>
      <c r="O1818" t="s">
        <v>375</v>
      </c>
      <c r="P1818">
        <v>62.656111099999997</v>
      </c>
      <c r="Q1818">
        <v>-160.2066667</v>
      </c>
      <c r="S1818" t="s">
        <v>21</v>
      </c>
      <c r="T1818" s="40">
        <v>0.65263333333333318</v>
      </c>
      <c r="U1818" s="40">
        <v>0.2407083333333333</v>
      </c>
      <c r="V1818">
        <v>104.05520603333331</v>
      </c>
      <c r="W1818">
        <v>159.43899999999999</v>
      </c>
      <c r="X1818">
        <v>44</v>
      </c>
      <c r="Y1818">
        <v>35.790411999999989</v>
      </c>
      <c r="Z1818">
        <v>54.839999999999996</v>
      </c>
      <c r="AA1818">
        <v>8</v>
      </c>
      <c r="AI1818">
        <v>65.205999999999989</v>
      </c>
      <c r="AJ1818">
        <v>15</v>
      </c>
      <c r="AK1818">
        <v>115.76</v>
      </c>
      <c r="AL1818">
        <v>11</v>
      </c>
      <c r="AM1818">
        <v>0</v>
      </c>
      <c r="AN1818">
        <v>0</v>
      </c>
      <c r="AO1818" s="30">
        <v>118.10444379999997</v>
      </c>
      <c r="AP1818" s="30">
        <v>180.96600000000001</v>
      </c>
      <c r="AQ1818" s="30">
        <v>26</v>
      </c>
      <c r="AR1818">
        <v>257.95006183333328</v>
      </c>
      <c r="AS1818" s="20">
        <v>395.245</v>
      </c>
      <c r="AT1818">
        <v>72</v>
      </c>
      <c r="AU1818">
        <v>12</v>
      </c>
      <c r="AV1818" t="s">
        <v>1510</v>
      </c>
    </row>
    <row r="1819" spans="1:48" hidden="1" x14ac:dyDescent="0.25">
      <c r="A1819" t="s">
        <v>807</v>
      </c>
      <c r="B1819" t="s">
        <v>114</v>
      </c>
      <c r="C1819" t="s">
        <v>114</v>
      </c>
      <c r="D1819" t="s">
        <v>810</v>
      </c>
      <c r="E1819" s="31" t="s">
        <v>811</v>
      </c>
      <c r="F1819">
        <v>2010</v>
      </c>
      <c r="G1819" t="s">
        <v>812</v>
      </c>
      <c r="H1819">
        <v>653</v>
      </c>
      <c r="I1819">
        <v>331750</v>
      </c>
      <c r="J1819" t="s">
        <v>113</v>
      </c>
      <c r="K1819" s="26" t="s">
        <v>458</v>
      </c>
      <c r="L1819" t="b">
        <v>1</v>
      </c>
      <c r="M1819" s="20" t="s">
        <v>1118</v>
      </c>
      <c r="N1819" s="26">
        <v>291</v>
      </c>
      <c r="O1819" t="s">
        <v>375</v>
      </c>
      <c r="P1819">
        <v>52.196111100000003</v>
      </c>
      <c r="Q1819">
        <v>-174.2005556</v>
      </c>
      <c r="S1819" t="s">
        <v>21</v>
      </c>
      <c r="T1819" s="40">
        <v>0.61</v>
      </c>
      <c r="U1819" s="40">
        <v>0.17995000000000003</v>
      </c>
      <c r="V1819">
        <v>90.811920000000029</v>
      </c>
      <c r="W1819">
        <v>148.87200000000004</v>
      </c>
      <c r="X1819">
        <v>30</v>
      </c>
      <c r="Y1819">
        <v>80.967739999999992</v>
      </c>
      <c r="Z1819">
        <v>132.73399999999998</v>
      </c>
      <c r="AA1819">
        <v>11</v>
      </c>
      <c r="AI1819">
        <v>74.768000000000001</v>
      </c>
      <c r="AJ1819">
        <v>14</v>
      </c>
      <c r="AK1819">
        <v>62.945999999999998</v>
      </c>
      <c r="AL1819">
        <v>7</v>
      </c>
      <c r="AM1819">
        <v>1.2089999999999999</v>
      </c>
      <c r="AN1819">
        <v>2</v>
      </c>
      <c r="AO1819" s="30">
        <v>84.005539999999996</v>
      </c>
      <c r="AP1819" s="30">
        <v>137.714</v>
      </c>
      <c r="AQ1819" s="30">
        <v>21</v>
      </c>
      <c r="AR1819">
        <v>255.78520000000003</v>
      </c>
      <c r="AS1819" s="20">
        <v>420.529</v>
      </c>
      <c r="AT1819">
        <v>64</v>
      </c>
      <c r="AU1819">
        <v>12</v>
      </c>
      <c r="AV1819" t="s">
        <v>1510</v>
      </c>
    </row>
    <row r="1820" spans="1:48" hidden="1" x14ac:dyDescent="0.25">
      <c r="A1820" t="s">
        <v>839</v>
      </c>
      <c r="B1820" t="s">
        <v>116</v>
      </c>
      <c r="C1820" t="s">
        <v>116</v>
      </c>
      <c r="D1820" t="s">
        <v>841</v>
      </c>
      <c r="E1820" s="31" t="s">
        <v>842</v>
      </c>
      <c r="F1820">
        <v>2010</v>
      </c>
      <c r="G1820" t="s">
        <v>840</v>
      </c>
      <c r="H1820">
        <v>878</v>
      </c>
      <c r="I1820">
        <v>331780</v>
      </c>
      <c r="J1820" t="s">
        <v>115</v>
      </c>
      <c r="K1820" s="26" t="s">
        <v>458</v>
      </c>
      <c r="L1820" t="b">
        <v>1</v>
      </c>
      <c r="M1820" s="20" t="s">
        <v>1116</v>
      </c>
      <c r="N1820" s="26">
        <v>337</v>
      </c>
      <c r="O1820" t="s">
        <v>375</v>
      </c>
      <c r="P1820">
        <v>60.866944400000001</v>
      </c>
      <c r="Q1820">
        <v>-162.27305559999999</v>
      </c>
      <c r="S1820" t="s">
        <v>21</v>
      </c>
      <c r="T1820" s="40">
        <v>0.6986</v>
      </c>
      <c r="U1820" s="40">
        <v>0.3863583333333333</v>
      </c>
      <c r="V1820">
        <v>195.43055559999999</v>
      </c>
      <c r="W1820">
        <v>279.74599999999998</v>
      </c>
      <c r="X1820">
        <v>69</v>
      </c>
      <c r="Y1820">
        <v>156.30196960000001</v>
      </c>
      <c r="Z1820">
        <v>223.73599999999999</v>
      </c>
      <c r="AA1820">
        <v>6</v>
      </c>
      <c r="AI1820">
        <v>28.939</v>
      </c>
      <c r="AJ1820">
        <v>5</v>
      </c>
      <c r="AK1820">
        <v>30.957999999999995</v>
      </c>
      <c r="AL1820">
        <v>5</v>
      </c>
      <c r="AM1820">
        <v>179.15999999999997</v>
      </c>
      <c r="AN1820">
        <v>3</v>
      </c>
      <c r="AO1820" s="30">
        <v>41.844044199999992</v>
      </c>
      <c r="AP1820" s="30">
        <v>59.896999999999991</v>
      </c>
      <c r="AQ1820" s="30">
        <v>10</v>
      </c>
      <c r="AR1820">
        <v>393.57656939999998</v>
      </c>
      <c r="AS1820" s="20">
        <v>742.53899999999999</v>
      </c>
      <c r="AT1820">
        <v>88</v>
      </c>
      <c r="AU1820">
        <v>12</v>
      </c>
      <c r="AV1820" t="s">
        <v>1510</v>
      </c>
    </row>
    <row r="1821" spans="1:48" hidden="1" x14ac:dyDescent="0.25">
      <c r="A1821" t="s">
        <v>762</v>
      </c>
      <c r="B1821" t="s">
        <v>237</v>
      </c>
      <c r="C1821" t="s">
        <v>237</v>
      </c>
      <c r="D1821" t="s">
        <v>763</v>
      </c>
      <c r="E1821" s="31" t="s">
        <v>764</v>
      </c>
      <c r="F1821">
        <v>2010</v>
      </c>
      <c r="G1821" t="s">
        <v>759</v>
      </c>
      <c r="H1821">
        <v>26616</v>
      </c>
      <c r="I1821">
        <v>332360</v>
      </c>
      <c r="J1821" t="s">
        <v>235</v>
      </c>
      <c r="K1821" s="26" t="s">
        <v>458</v>
      </c>
      <c r="L1821" t="b">
        <v>1</v>
      </c>
      <c r="M1821" s="20" t="s">
        <v>1118</v>
      </c>
      <c r="N1821" s="26">
        <v>254</v>
      </c>
      <c r="O1821" t="s">
        <v>375</v>
      </c>
      <c r="P1821">
        <v>70.469166700000002</v>
      </c>
      <c r="Q1821">
        <v>-157.39944439999999</v>
      </c>
      <c r="S1821" t="s">
        <v>21</v>
      </c>
      <c r="T1821" s="40">
        <v>0.15079166666666663</v>
      </c>
      <c r="U1821" s="40">
        <v>0.14334166666666662</v>
      </c>
      <c r="V1821">
        <v>84.646449708333307</v>
      </c>
      <c r="W1821">
        <v>561.34699999999998</v>
      </c>
      <c r="X1821">
        <v>63</v>
      </c>
      <c r="Y1821">
        <v>347.90020008333329</v>
      </c>
      <c r="Z1821">
        <v>2307.1580000000004</v>
      </c>
      <c r="AA1821">
        <v>56</v>
      </c>
      <c r="AI1821">
        <v>97.701000000000008</v>
      </c>
      <c r="AJ1821">
        <v>2</v>
      </c>
      <c r="AK1821">
        <v>12.580000000000004</v>
      </c>
      <c r="AL1821">
        <v>2</v>
      </c>
      <c r="AM1821">
        <v>97.920000000000016</v>
      </c>
      <c r="AN1821">
        <v>1</v>
      </c>
      <c r="AO1821" s="30">
        <v>16.629455791666665</v>
      </c>
      <c r="AP1821" s="30">
        <v>110.28100000000001</v>
      </c>
      <c r="AQ1821" s="30">
        <v>4</v>
      </c>
      <c r="AR1821">
        <v>449.17610558333325</v>
      </c>
      <c r="AS1821" s="20">
        <v>3076.7060000000001</v>
      </c>
      <c r="AT1821">
        <v>120</v>
      </c>
      <c r="AU1821">
        <v>12</v>
      </c>
      <c r="AV1821" t="s">
        <v>1510</v>
      </c>
    </row>
    <row r="1822" spans="1:48" hidden="1" x14ac:dyDescent="0.25">
      <c r="A1822" t="s">
        <v>963</v>
      </c>
      <c r="B1822" t="s">
        <v>119</v>
      </c>
      <c r="C1822" t="s">
        <v>119</v>
      </c>
      <c r="D1822" t="s">
        <v>965</v>
      </c>
      <c r="E1822" s="31" t="s">
        <v>966</v>
      </c>
      <c r="F1822">
        <v>2010</v>
      </c>
      <c r="G1822" t="s">
        <v>964</v>
      </c>
      <c r="H1822" t="s">
        <v>582</v>
      </c>
      <c r="I1822">
        <v>331790</v>
      </c>
      <c r="J1822" t="s">
        <v>118</v>
      </c>
      <c r="K1822" s="26" t="s">
        <v>458</v>
      </c>
      <c r="L1822" t="b">
        <v>1</v>
      </c>
      <c r="M1822" s="20" t="s">
        <v>1116</v>
      </c>
      <c r="N1822" s="26">
        <v>420</v>
      </c>
      <c r="O1822" t="s">
        <v>375</v>
      </c>
      <c r="P1822">
        <v>66.359444400000001</v>
      </c>
      <c r="Q1822">
        <v>-147.39638890000001</v>
      </c>
      <c r="S1822" t="s">
        <v>21</v>
      </c>
      <c r="T1822" s="40">
        <v>0.55128333333333324</v>
      </c>
      <c r="U1822" s="40">
        <v>0.14383333333333329</v>
      </c>
      <c r="V1822">
        <v>61.376578633333324</v>
      </c>
      <c r="W1822">
        <v>111.334</v>
      </c>
      <c r="X1822">
        <v>42</v>
      </c>
      <c r="Y1822">
        <v>51.870800116666658</v>
      </c>
      <c r="Z1822">
        <v>94.090999999999994</v>
      </c>
      <c r="AA1822">
        <v>9</v>
      </c>
      <c r="AI1822">
        <v>72.271999999999991</v>
      </c>
      <c r="AJ1822">
        <v>4</v>
      </c>
      <c r="AK1822">
        <v>4.8390000000000004</v>
      </c>
      <c r="AL1822">
        <v>2</v>
      </c>
      <c r="AM1822">
        <v>0</v>
      </c>
      <c r="AN1822">
        <v>0</v>
      </c>
      <c r="AO1822" s="30">
        <v>42.510009116666652</v>
      </c>
      <c r="AP1822" s="30">
        <v>77.11099999999999</v>
      </c>
      <c r="AQ1822" s="30">
        <v>6</v>
      </c>
      <c r="AR1822">
        <v>155.75738786666665</v>
      </c>
      <c r="AS1822" s="20">
        <v>282.536</v>
      </c>
      <c r="AT1822">
        <v>57</v>
      </c>
      <c r="AU1822">
        <v>12</v>
      </c>
      <c r="AV1822" t="s">
        <v>1510</v>
      </c>
    </row>
    <row r="1823" spans="1:48" hidden="1" x14ac:dyDescent="0.25">
      <c r="A1823" t="s">
        <v>486</v>
      </c>
      <c r="B1823" t="s">
        <v>1166</v>
      </c>
      <c r="C1823" t="s">
        <v>120</v>
      </c>
      <c r="D1823" t="s">
        <v>490</v>
      </c>
      <c r="E1823" s="31" t="s">
        <v>491</v>
      </c>
      <c r="F1823">
        <v>2010</v>
      </c>
      <c r="G1823" t="s">
        <v>487</v>
      </c>
      <c r="H1823">
        <v>1651</v>
      </c>
      <c r="I1823">
        <v>331800</v>
      </c>
      <c r="J1823" t="s">
        <v>488</v>
      </c>
      <c r="K1823" s="26" t="s">
        <v>374</v>
      </c>
      <c r="L1823" t="b">
        <v>1</v>
      </c>
      <c r="M1823" s="20" t="s">
        <v>1116</v>
      </c>
      <c r="N1823" s="26">
        <v>43</v>
      </c>
      <c r="O1823" t="s">
        <v>489</v>
      </c>
      <c r="P1823">
        <v>60.792222199999998</v>
      </c>
      <c r="Q1823">
        <v>-161.75583330000001</v>
      </c>
      <c r="S1823" t="s">
        <v>21</v>
      </c>
      <c r="T1823" s="40">
        <v>0.44004999999999989</v>
      </c>
      <c r="U1823" s="40">
        <v>0.17811666666666667</v>
      </c>
      <c r="V1823">
        <v>4464.0445401499992</v>
      </c>
      <c r="W1823">
        <v>10144.403</v>
      </c>
      <c r="X1823">
        <v>1670</v>
      </c>
      <c r="Y1823">
        <v>10890.491615249995</v>
      </c>
      <c r="Z1823">
        <v>24748.304999999997</v>
      </c>
      <c r="AA1823">
        <v>1045</v>
      </c>
      <c r="AI1823">
        <v>877.57999999999993</v>
      </c>
      <c r="AJ1823">
        <v>19</v>
      </c>
      <c r="AK1823">
        <v>3600.8519999999999</v>
      </c>
      <c r="AL1823">
        <v>41</v>
      </c>
      <c r="AM1823">
        <v>0</v>
      </c>
      <c r="AN1823">
        <v>0</v>
      </c>
      <c r="AO1823" s="30">
        <v>1970.7340015999994</v>
      </c>
      <c r="AP1823" s="30">
        <v>4478.4319999999998</v>
      </c>
      <c r="AQ1823" s="30">
        <v>60</v>
      </c>
      <c r="AR1823">
        <v>17325.270156999995</v>
      </c>
      <c r="AS1823" s="20">
        <v>39371.14</v>
      </c>
      <c r="AT1823">
        <v>2761</v>
      </c>
      <c r="AU1823">
        <v>12</v>
      </c>
      <c r="AV1823" t="s">
        <v>1510</v>
      </c>
    </row>
    <row r="1824" spans="1:48" hidden="1" x14ac:dyDescent="0.25">
      <c r="A1824" t="s">
        <v>383</v>
      </c>
      <c r="B1824" t="s">
        <v>1133</v>
      </c>
      <c r="C1824" t="s">
        <v>32</v>
      </c>
      <c r="D1824" t="s">
        <v>384</v>
      </c>
      <c r="E1824" s="31" t="s">
        <v>385</v>
      </c>
      <c r="F1824">
        <v>2010</v>
      </c>
      <c r="G1824" t="s">
        <v>380</v>
      </c>
      <c r="H1824">
        <v>219</v>
      </c>
      <c r="I1824">
        <v>331060</v>
      </c>
      <c r="J1824" t="s">
        <v>30</v>
      </c>
      <c r="K1824" s="26" t="s">
        <v>374</v>
      </c>
      <c r="L1824" t="b">
        <v>1</v>
      </c>
      <c r="M1824" s="20" t="s">
        <v>1116</v>
      </c>
      <c r="N1824" s="26">
        <v>2</v>
      </c>
      <c r="O1824" t="s">
        <v>375</v>
      </c>
      <c r="P1824">
        <v>66.918888899999999</v>
      </c>
      <c r="Q1824">
        <v>-151.51611109999999</v>
      </c>
      <c r="S1824" t="s">
        <v>21</v>
      </c>
      <c r="T1824" s="40">
        <v>0.62483333333333346</v>
      </c>
      <c r="U1824" s="40">
        <v>0.19210000000000005</v>
      </c>
      <c r="V1824">
        <v>81.310811333333348</v>
      </c>
      <c r="W1824">
        <v>130.13200000000001</v>
      </c>
      <c r="X1824">
        <v>36</v>
      </c>
      <c r="Y1824">
        <v>54.081199500000011</v>
      </c>
      <c r="Z1824">
        <v>86.552999999999997</v>
      </c>
      <c r="AA1824">
        <v>14</v>
      </c>
      <c r="AI1824">
        <v>34.031999999999996</v>
      </c>
      <c r="AJ1824">
        <v>15</v>
      </c>
      <c r="AK1824">
        <v>300.03700000000003</v>
      </c>
      <c r="AL1824">
        <v>16</v>
      </c>
      <c r="AM1824">
        <v>0</v>
      </c>
      <c r="AN1824">
        <v>0</v>
      </c>
      <c r="AO1824" s="30">
        <v>208.73744683333339</v>
      </c>
      <c r="AP1824" s="30">
        <v>334.06900000000002</v>
      </c>
      <c r="AQ1824" s="30">
        <v>31</v>
      </c>
      <c r="AR1824">
        <v>344.12945766666672</v>
      </c>
      <c r="AS1824" s="20">
        <v>550.75400000000002</v>
      </c>
      <c r="AT1824">
        <v>69</v>
      </c>
      <c r="AU1824">
        <v>12</v>
      </c>
      <c r="AV1824" t="s">
        <v>1510</v>
      </c>
    </row>
    <row r="1825" spans="1:48" hidden="1" x14ac:dyDescent="0.25">
      <c r="A1825" t="s">
        <v>572</v>
      </c>
      <c r="B1825" t="s">
        <v>54</v>
      </c>
      <c r="C1825" t="s">
        <v>54</v>
      </c>
      <c r="D1825" t="s">
        <v>573</v>
      </c>
      <c r="E1825" s="31" t="s">
        <v>574</v>
      </c>
      <c r="F1825">
        <v>2010</v>
      </c>
      <c r="G1825" t="s">
        <v>563</v>
      </c>
      <c r="H1825">
        <v>221</v>
      </c>
      <c r="I1825">
        <v>331270</v>
      </c>
      <c r="J1825" t="s">
        <v>50</v>
      </c>
      <c r="K1825" s="26" t="s">
        <v>458</v>
      </c>
      <c r="L1825" t="b">
        <v>1</v>
      </c>
      <c r="M1825" s="20" t="s">
        <v>1119</v>
      </c>
      <c r="N1825" s="26">
        <v>169</v>
      </c>
      <c r="O1825" t="s">
        <v>375</v>
      </c>
      <c r="P1825">
        <v>65.334722200000002</v>
      </c>
      <c r="Q1825">
        <v>-166.4891667</v>
      </c>
      <c r="S1825" t="s">
        <v>21</v>
      </c>
      <c r="T1825" s="40">
        <v>0.52023333333333344</v>
      </c>
      <c r="U1825" s="40">
        <v>0.19225833333333331</v>
      </c>
      <c r="V1825">
        <v>258.97423426666671</v>
      </c>
      <c r="W1825">
        <v>497.80399999999997</v>
      </c>
      <c r="X1825">
        <v>97</v>
      </c>
      <c r="Y1825">
        <v>50.50737340000002</v>
      </c>
      <c r="Z1825">
        <v>97.086000000000013</v>
      </c>
      <c r="AA1825">
        <v>9</v>
      </c>
      <c r="AI1825">
        <v>251.678</v>
      </c>
      <c r="AJ1825">
        <v>15</v>
      </c>
      <c r="AK1825">
        <v>248.49100000000004</v>
      </c>
      <c r="AL1825">
        <v>6</v>
      </c>
      <c r="AM1825">
        <v>0</v>
      </c>
      <c r="AN1825">
        <v>0</v>
      </c>
      <c r="AO1825" s="30">
        <v>260.20458610000009</v>
      </c>
      <c r="AP1825" s="30">
        <v>500.16900000000004</v>
      </c>
      <c r="AQ1825" s="30">
        <v>21</v>
      </c>
      <c r="AR1825">
        <v>569.68619376666675</v>
      </c>
      <c r="AS1825" s="20">
        <v>1095.0589999999997</v>
      </c>
      <c r="AT1825">
        <v>124</v>
      </c>
      <c r="AU1825">
        <v>12</v>
      </c>
      <c r="AV1825" t="s">
        <v>1510</v>
      </c>
    </row>
    <row r="1826" spans="1:48" hidden="1" x14ac:dyDescent="0.25">
      <c r="A1826" t="s">
        <v>971</v>
      </c>
      <c r="B1826" t="s">
        <v>122</v>
      </c>
      <c r="C1826" t="s">
        <v>122</v>
      </c>
      <c r="D1826" t="s">
        <v>973</v>
      </c>
      <c r="E1826" s="31" t="s">
        <v>974</v>
      </c>
      <c r="F1826">
        <v>2010</v>
      </c>
      <c r="G1826" t="s">
        <v>972</v>
      </c>
      <c r="H1826" t="s">
        <v>582</v>
      </c>
      <c r="I1826">
        <v>331820</v>
      </c>
      <c r="J1826" t="s">
        <v>121</v>
      </c>
      <c r="K1826" s="26" t="s">
        <v>458</v>
      </c>
      <c r="L1826" t="b">
        <v>1</v>
      </c>
      <c r="M1826" s="20" t="s">
        <v>1118</v>
      </c>
      <c r="N1826" s="26">
        <v>432</v>
      </c>
      <c r="O1826" t="s">
        <v>375</v>
      </c>
      <c r="P1826">
        <v>65.979722199999998</v>
      </c>
      <c r="Q1826">
        <v>-161.12305559999999</v>
      </c>
      <c r="S1826" t="s">
        <v>21</v>
      </c>
      <c r="T1826" s="40">
        <v>0.52536666666666665</v>
      </c>
      <c r="U1826" s="40">
        <v>0.24525</v>
      </c>
      <c r="V1826">
        <v>260.53983733333331</v>
      </c>
      <c r="W1826">
        <v>495.91999999999996</v>
      </c>
      <c r="X1826">
        <v>84</v>
      </c>
      <c r="Y1826">
        <v>377.33094879999999</v>
      </c>
      <c r="Z1826">
        <v>718.22400000000005</v>
      </c>
      <c r="AA1826">
        <v>16</v>
      </c>
      <c r="AI1826">
        <v>82.144999999999996</v>
      </c>
      <c r="AJ1826">
        <v>6</v>
      </c>
      <c r="AK1826">
        <v>0</v>
      </c>
      <c r="AL1826">
        <v>0</v>
      </c>
      <c r="AM1826">
        <v>9.923</v>
      </c>
      <c r="AN1826">
        <v>3</v>
      </c>
      <c r="AO1826" s="30">
        <v>43.156244833333332</v>
      </c>
      <c r="AP1826" s="30">
        <v>82.144999999999996</v>
      </c>
      <c r="AQ1826" s="30">
        <v>6</v>
      </c>
      <c r="AR1826">
        <v>681.02703096666664</v>
      </c>
      <c r="AS1826" s="20">
        <v>1306.212</v>
      </c>
      <c r="AT1826">
        <v>109</v>
      </c>
      <c r="AU1826">
        <v>12</v>
      </c>
      <c r="AV1826" t="s">
        <v>1510</v>
      </c>
    </row>
    <row r="1827" spans="1:48" hidden="1" x14ac:dyDescent="0.25">
      <c r="A1827" t="s">
        <v>851</v>
      </c>
      <c r="B1827" t="s">
        <v>155</v>
      </c>
      <c r="C1827" t="s">
        <v>155</v>
      </c>
      <c r="D1827" t="s">
        <v>854</v>
      </c>
      <c r="E1827" s="31" t="s">
        <v>855</v>
      </c>
      <c r="F1827">
        <v>2010</v>
      </c>
      <c r="G1827" t="s">
        <v>852</v>
      </c>
      <c r="H1827">
        <v>6111</v>
      </c>
      <c r="I1827">
        <v>331830</v>
      </c>
      <c r="J1827" t="s">
        <v>853</v>
      </c>
      <c r="K1827" s="26" t="s">
        <v>374</v>
      </c>
      <c r="L1827" t="b">
        <v>1</v>
      </c>
      <c r="M1827" s="20" t="s">
        <v>1116</v>
      </c>
      <c r="N1827" s="26">
        <v>341</v>
      </c>
      <c r="O1827" t="s">
        <v>489</v>
      </c>
      <c r="P1827">
        <v>65.572500000000005</v>
      </c>
      <c r="Q1827">
        <v>-144.80305559999999</v>
      </c>
      <c r="S1827" t="s">
        <v>21</v>
      </c>
      <c r="T1827" s="40">
        <v>0.70419999999999994</v>
      </c>
      <c r="U1827" s="40">
        <v>0.24507499999999999</v>
      </c>
      <c r="V1827">
        <v>58.441557999999993</v>
      </c>
      <c r="W1827">
        <v>82.99</v>
      </c>
      <c r="X1827">
        <v>128</v>
      </c>
      <c r="Y1827">
        <v>12.650952999999999</v>
      </c>
      <c r="Z1827">
        <v>17.965</v>
      </c>
      <c r="AA1827">
        <v>9</v>
      </c>
      <c r="AI1827">
        <v>1.728</v>
      </c>
      <c r="AJ1827">
        <v>1</v>
      </c>
      <c r="AK1827">
        <v>38.813000000000002</v>
      </c>
      <c r="AL1827">
        <v>7</v>
      </c>
      <c r="AM1827">
        <v>0</v>
      </c>
      <c r="AN1827">
        <v>0</v>
      </c>
      <c r="AO1827" s="30">
        <v>28.548972200000001</v>
      </c>
      <c r="AP1827" s="30">
        <v>40.541000000000004</v>
      </c>
      <c r="AQ1827" s="30">
        <v>8</v>
      </c>
      <c r="AR1827">
        <v>99.641483199999996</v>
      </c>
      <c r="AS1827" s="20">
        <v>141.49599999999998</v>
      </c>
      <c r="AT1827">
        <v>145</v>
      </c>
      <c r="AU1827">
        <v>12</v>
      </c>
      <c r="AV1827" t="s">
        <v>1510</v>
      </c>
    </row>
    <row r="1828" spans="1:48" hidden="1" x14ac:dyDescent="0.25">
      <c r="A1828" t="s">
        <v>851</v>
      </c>
      <c r="B1828" t="s">
        <v>155</v>
      </c>
      <c r="C1828" t="s">
        <v>155</v>
      </c>
      <c r="D1828" t="s">
        <v>854</v>
      </c>
      <c r="E1828" s="31" t="s">
        <v>855</v>
      </c>
      <c r="F1828">
        <v>2010</v>
      </c>
      <c r="G1828" t="s">
        <v>856</v>
      </c>
      <c r="H1828">
        <v>6111</v>
      </c>
      <c r="I1828">
        <v>331830</v>
      </c>
      <c r="J1828" t="s">
        <v>154</v>
      </c>
      <c r="K1828" s="26" t="s">
        <v>374</v>
      </c>
      <c r="L1828" t="b">
        <v>1</v>
      </c>
      <c r="M1828" s="20" t="s">
        <v>1116</v>
      </c>
      <c r="N1828" s="26">
        <v>341</v>
      </c>
      <c r="O1828" t="s">
        <v>375</v>
      </c>
      <c r="P1828">
        <v>65.572500000000005</v>
      </c>
      <c r="Q1828">
        <v>-144.80305559999999</v>
      </c>
      <c r="S1828" t="s">
        <v>21</v>
      </c>
      <c r="T1828" s="40">
        <v>0.61782500000000007</v>
      </c>
      <c r="U1828" s="40">
        <v>0.24691250000000001</v>
      </c>
      <c r="V1828">
        <v>98.942820275000003</v>
      </c>
      <c r="W1828">
        <v>160.14699999999999</v>
      </c>
      <c r="X1828">
        <v>136</v>
      </c>
      <c r="Y1828">
        <v>18.450725800000004</v>
      </c>
      <c r="Z1828">
        <v>29.864000000000001</v>
      </c>
      <c r="AA1828">
        <v>9</v>
      </c>
      <c r="AI1828">
        <v>2.895</v>
      </c>
      <c r="AJ1828">
        <v>1</v>
      </c>
      <c r="AK1828">
        <v>76.52600000000001</v>
      </c>
      <c r="AL1828">
        <v>7</v>
      </c>
      <c r="AM1828">
        <v>0</v>
      </c>
      <c r="AN1828">
        <v>0</v>
      </c>
      <c r="AO1828" s="30">
        <v>49.068279325000006</v>
      </c>
      <c r="AP1828" s="30">
        <v>79.421000000000006</v>
      </c>
      <c r="AQ1828" s="30">
        <v>8</v>
      </c>
      <c r="AR1828">
        <v>166.46182540000001</v>
      </c>
      <c r="AS1828" s="20">
        <v>269.43200000000002</v>
      </c>
      <c r="AT1828">
        <v>152</v>
      </c>
      <c r="AU1828">
        <v>12</v>
      </c>
      <c r="AV1828" t="s">
        <v>1510</v>
      </c>
    </row>
    <row r="1829" spans="1:48" hidden="1" x14ac:dyDescent="0.25">
      <c r="A1829" t="s">
        <v>1043</v>
      </c>
      <c r="B1829" t="s">
        <v>124</v>
      </c>
      <c r="C1829" t="s">
        <v>124</v>
      </c>
      <c r="D1829" t="s">
        <v>1045</v>
      </c>
      <c r="E1829" s="31" t="s">
        <v>1046</v>
      </c>
      <c r="F1829">
        <v>2010</v>
      </c>
      <c r="G1829" t="s">
        <v>1044</v>
      </c>
      <c r="H1829" t="s">
        <v>582</v>
      </c>
      <c r="I1829">
        <v>331840</v>
      </c>
      <c r="J1829" t="s">
        <v>123</v>
      </c>
      <c r="K1829" s="26" t="s">
        <v>458</v>
      </c>
      <c r="L1829" t="b">
        <v>1</v>
      </c>
      <c r="M1829" s="20" t="s">
        <v>1116</v>
      </c>
      <c r="N1829" s="26">
        <v>682</v>
      </c>
      <c r="O1829" t="s">
        <v>375</v>
      </c>
      <c r="P1829">
        <v>66.654444400000003</v>
      </c>
      <c r="Q1829">
        <v>-143.7222222</v>
      </c>
      <c r="S1829" t="s">
        <v>21</v>
      </c>
      <c r="T1829" s="40">
        <v>0.94999999999999984</v>
      </c>
      <c r="U1829" s="40">
        <v>0.54160833333333336</v>
      </c>
      <c r="V1829">
        <v>50.946599999999989</v>
      </c>
      <c r="W1829">
        <v>53.628</v>
      </c>
      <c r="X1829">
        <v>38</v>
      </c>
      <c r="Y1829">
        <v>39.746099999999984</v>
      </c>
      <c r="Z1829">
        <v>41.837999999999994</v>
      </c>
      <c r="AA1829">
        <v>7</v>
      </c>
      <c r="AI1829">
        <v>5.1169999999999991</v>
      </c>
      <c r="AJ1829">
        <v>1</v>
      </c>
      <c r="AK1829">
        <v>84.41</v>
      </c>
      <c r="AL1829">
        <v>4</v>
      </c>
      <c r="AM1829">
        <v>67.314000000000007</v>
      </c>
      <c r="AN1829">
        <v>9</v>
      </c>
      <c r="AO1829" s="30">
        <v>85.05064999999999</v>
      </c>
      <c r="AP1829" s="30">
        <v>89.527000000000001</v>
      </c>
      <c r="AQ1829" s="30">
        <v>5</v>
      </c>
      <c r="AR1829">
        <v>175.74334999999996</v>
      </c>
      <c r="AS1829" s="20">
        <v>252.30700000000002</v>
      </c>
      <c r="AT1829">
        <v>58</v>
      </c>
      <c r="AU1829">
        <v>12</v>
      </c>
      <c r="AV1829" t="s">
        <v>1510</v>
      </c>
    </row>
    <row r="1830" spans="1:48" hidden="1" x14ac:dyDescent="0.25">
      <c r="A1830" t="s">
        <v>901</v>
      </c>
      <c r="B1830" t="s">
        <v>224</v>
      </c>
      <c r="C1830" t="s">
        <v>224</v>
      </c>
      <c r="D1830" t="s">
        <v>903</v>
      </c>
      <c r="E1830" s="31" t="s">
        <v>904</v>
      </c>
      <c r="F1830">
        <v>2010</v>
      </c>
      <c r="G1830" t="s">
        <v>902</v>
      </c>
      <c r="H1830">
        <v>3422</v>
      </c>
      <c r="I1830">
        <v>332310</v>
      </c>
      <c r="J1830" t="s">
        <v>223</v>
      </c>
      <c r="K1830" s="26" t="s">
        <v>458</v>
      </c>
      <c r="L1830" t="b">
        <v>1</v>
      </c>
      <c r="M1830" s="20" t="s">
        <v>1116</v>
      </c>
      <c r="N1830" s="26">
        <v>365</v>
      </c>
      <c r="O1830" t="s">
        <v>375</v>
      </c>
      <c r="P1830">
        <v>60.16</v>
      </c>
      <c r="Q1830">
        <v>-164.2658333</v>
      </c>
      <c r="S1830" t="s">
        <v>21</v>
      </c>
      <c r="T1830" s="40">
        <v>0.45583333333333337</v>
      </c>
      <c r="U1830" s="40">
        <v>0.189725</v>
      </c>
      <c r="V1830">
        <v>195.68241250000003</v>
      </c>
      <c r="W1830">
        <v>429.28500000000003</v>
      </c>
      <c r="X1830">
        <v>94</v>
      </c>
      <c r="Y1830">
        <v>54.053628333333336</v>
      </c>
      <c r="Z1830">
        <v>118.58199999999999</v>
      </c>
      <c r="AA1830">
        <v>6</v>
      </c>
      <c r="AI1830">
        <v>51.559999999999995</v>
      </c>
      <c r="AJ1830">
        <v>8</v>
      </c>
      <c r="AK1830">
        <v>427.488</v>
      </c>
      <c r="AL1830">
        <v>19</v>
      </c>
      <c r="AM1830">
        <v>45.106000000000002</v>
      </c>
      <c r="AN1830">
        <v>17</v>
      </c>
      <c r="AO1830" s="30">
        <v>218.36604666666668</v>
      </c>
      <c r="AP1830" s="30">
        <v>479.048</v>
      </c>
      <c r="AQ1830" s="30">
        <v>27</v>
      </c>
      <c r="AR1830">
        <v>468.10208750000004</v>
      </c>
      <c r="AS1830" s="20">
        <v>1072.021</v>
      </c>
      <c r="AT1830">
        <v>143</v>
      </c>
      <c r="AU1830">
        <v>12</v>
      </c>
      <c r="AV1830" t="s">
        <v>1510</v>
      </c>
    </row>
    <row r="1831" spans="1:48" hidden="1" x14ac:dyDescent="0.25">
      <c r="A1831" t="s">
        <v>1055</v>
      </c>
      <c r="B1831" t="s">
        <v>126</v>
      </c>
      <c r="C1831" t="s">
        <v>126</v>
      </c>
      <c r="D1831" t="s">
        <v>1057</v>
      </c>
      <c r="E1831" s="31" t="s">
        <v>1058</v>
      </c>
      <c r="F1831">
        <v>2010</v>
      </c>
      <c r="G1831" t="s">
        <v>1056</v>
      </c>
      <c r="H1831" t="s">
        <v>582</v>
      </c>
      <c r="I1831">
        <v>331850</v>
      </c>
      <c r="J1831" t="s">
        <v>125</v>
      </c>
      <c r="K1831" s="26" t="s">
        <v>458</v>
      </c>
      <c r="L1831" t="b">
        <v>1</v>
      </c>
      <c r="M1831" s="20" t="s">
        <v>1116</v>
      </c>
      <c r="N1831" s="26">
        <v>686</v>
      </c>
      <c r="O1831" t="s">
        <v>375</v>
      </c>
      <c r="P1831">
        <v>60.063333299999996</v>
      </c>
      <c r="Q1831">
        <v>-148.01138889999999</v>
      </c>
      <c r="S1831" t="s">
        <v>21</v>
      </c>
      <c r="T1831" s="40">
        <v>0.43499999999999989</v>
      </c>
      <c r="U1831" s="40">
        <v>0.14254999999999998</v>
      </c>
      <c r="V1831">
        <v>46.815569999999987</v>
      </c>
      <c r="W1831">
        <v>107.622</v>
      </c>
      <c r="X1831">
        <v>25</v>
      </c>
      <c r="Y1831">
        <v>60.841274999999989</v>
      </c>
      <c r="Z1831">
        <v>139.86500000000001</v>
      </c>
      <c r="AA1831">
        <v>11</v>
      </c>
      <c r="AI1831">
        <v>41.973000000000006</v>
      </c>
      <c r="AJ1831">
        <v>6</v>
      </c>
      <c r="AK1831">
        <v>9.109</v>
      </c>
      <c r="AL1831">
        <v>3</v>
      </c>
      <c r="AM1831">
        <v>0</v>
      </c>
      <c r="AN1831">
        <v>0</v>
      </c>
      <c r="AO1831" s="30">
        <v>22.220669999999998</v>
      </c>
      <c r="AP1831" s="30">
        <v>51.082000000000008</v>
      </c>
      <c r="AQ1831" s="30">
        <v>9</v>
      </c>
      <c r="AR1831">
        <v>129.87751499999996</v>
      </c>
      <c r="AS1831" s="20">
        <v>298.56899999999996</v>
      </c>
      <c r="AT1831">
        <v>45</v>
      </c>
      <c r="AU1831">
        <v>12</v>
      </c>
      <c r="AV1831" t="s">
        <v>1510</v>
      </c>
    </row>
    <row r="1832" spans="1:48" hidden="1" x14ac:dyDescent="0.25">
      <c r="A1832" t="s">
        <v>575</v>
      </c>
      <c r="B1832" t="s">
        <v>55</v>
      </c>
      <c r="C1832" t="s">
        <v>55</v>
      </c>
      <c r="D1832" t="s">
        <v>576</v>
      </c>
      <c r="E1832" s="31" t="s">
        <v>577</v>
      </c>
      <c r="F1832">
        <v>2010</v>
      </c>
      <c r="G1832" t="s">
        <v>563</v>
      </c>
      <c r="H1832">
        <v>221</v>
      </c>
      <c r="I1832">
        <v>331280</v>
      </c>
      <c r="J1832" t="s">
        <v>50</v>
      </c>
      <c r="K1832" s="26" t="s">
        <v>458</v>
      </c>
      <c r="L1832" t="b">
        <v>1</v>
      </c>
      <c r="M1832" s="20" t="s">
        <v>1119</v>
      </c>
      <c r="N1832" s="26">
        <v>169</v>
      </c>
      <c r="O1832" t="s">
        <v>375</v>
      </c>
      <c r="P1832">
        <v>61.527777800000003</v>
      </c>
      <c r="Q1832">
        <v>-165.5863889</v>
      </c>
      <c r="S1832" t="s">
        <v>21</v>
      </c>
      <c r="T1832" s="40">
        <v>0.55196666666666672</v>
      </c>
      <c r="U1832" s="40">
        <v>0.24019999999999997</v>
      </c>
      <c r="V1832">
        <v>548.37225973333341</v>
      </c>
      <c r="W1832">
        <v>993.48800000000006</v>
      </c>
      <c r="X1832">
        <v>196</v>
      </c>
      <c r="Y1832">
        <v>214.16196273333341</v>
      </c>
      <c r="Z1832">
        <v>387.9980000000001</v>
      </c>
      <c r="AA1832">
        <v>31</v>
      </c>
      <c r="AI1832">
        <v>345.59999999999997</v>
      </c>
      <c r="AJ1832">
        <v>17</v>
      </c>
      <c r="AK1832">
        <v>532.62399999999991</v>
      </c>
      <c r="AL1832">
        <v>10</v>
      </c>
      <c r="AM1832">
        <v>0</v>
      </c>
      <c r="AN1832">
        <v>0</v>
      </c>
      <c r="AO1832" s="30">
        <v>484.75037386666668</v>
      </c>
      <c r="AP1832" s="30">
        <v>878.22399999999993</v>
      </c>
      <c r="AQ1832" s="30">
        <v>27</v>
      </c>
      <c r="AR1832">
        <v>1247.2845963333334</v>
      </c>
      <c r="AS1832" s="20">
        <v>2259.7099999999996</v>
      </c>
      <c r="AT1832">
        <v>250</v>
      </c>
      <c r="AU1832">
        <v>12</v>
      </c>
      <c r="AV1832" t="s">
        <v>1510</v>
      </c>
    </row>
    <row r="1833" spans="1:48" hidden="1" x14ac:dyDescent="0.25">
      <c r="A1833" t="s">
        <v>817</v>
      </c>
      <c r="B1833" t="s">
        <v>128</v>
      </c>
      <c r="C1833" t="s">
        <v>128</v>
      </c>
      <c r="D1833" t="s">
        <v>819</v>
      </c>
      <c r="E1833" s="31" t="s">
        <v>820</v>
      </c>
      <c r="F1833">
        <v>2010</v>
      </c>
      <c r="G1833" t="s">
        <v>818</v>
      </c>
      <c r="H1833">
        <v>3421</v>
      </c>
      <c r="I1833">
        <v>331860</v>
      </c>
      <c r="J1833" t="s">
        <v>127</v>
      </c>
      <c r="K1833" s="26" t="s">
        <v>458</v>
      </c>
      <c r="L1833" t="b">
        <v>1</v>
      </c>
      <c r="M1833" s="20" t="s">
        <v>1116</v>
      </c>
      <c r="N1833" s="26">
        <v>297</v>
      </c>
      <c r="O1833" t="s">
        <v>375</v>
      </c>
      <c r="P1833">
        <v>56.295277800000001</v>
      </c>
      <c r="Q1833">
        <v>-158.40222220000001</v>
      </c>
      <c r="S1833" t="s">
        <v>21</v>
      </c>
      <c r="T1833" s="40">
        <v>0.44869999999999993</v>
      </c>
      <c r="U1833" s="40">
        <v>0.15520000000000003</v>
      </c>
      <c r="V1833">
        <v>85.498438899999968</v>
      </c>
      <c r="W1833">
        <v>190.54699999999997</v>
      </c>
      <c r="X1833">
        <v>62</v>
      </c>
      <c r="Y1833">
        <v>220.80616739999999</v>
      </c>
      <c r="Z1833">
        <v>492.10200000000003</v>
      </c>
      <c r="AA1833">
        <v>29</v>
      </c>
      <c r="AI1833">
        <v>89.798999999999992</v>
      </c>
      <c r="AJ1833">
        <v>11</v>
      </c>
      <c r="AK1833">
        <v>11.497</v>
      </c>
      <c r="AL1833">
        <v>1</v>
      </c>
      <c r="AM1833">
        <v>0</v>
      </c>
      <c r="AN1833">
        <v>0</v>
      </c>
      <c r="AO1833" s="30">
        <v>45.451515199999989</v>
      </c>
      <c r="AP1833" s="30">
        <v>101.29599999999999</v>
      </c>
      <c r="AQ1833" s="30">
        <v>12</v>
      </c>
      <c r="AR1833">
        <v>351.75612149999995</v>
      </c>
      <c r="AS1833" s="20">
        <v>783.94499999999994</v>
      </c>
      <c r="AT1833">
        <v>101</v>
      </c>
      <c r="AU1833">
        <v>12</v>
      </c>
      <c r="AV1833" t="s">
        <v>1510</v>
      </c>
    </row>
    <row r="1834" spans="1:48" hidden="1" x14ac:dyDescent="0.25">
      <c r="A1834" t="s">
        <v>1011</v>
      </c>
      <c r="B1834" t="s">
        <v>130</v>
      </c>
      <c r="C1834" t="s">
        <v>130</v>
      </c>
      <c r="D1834" t="s">
        <v>1013</v>
      </c>
      <c r="E1834" s="31" t="s">
        <v>1014</v>
      </c>
      <c r="F1834">
        <v>2010</v>
      </c>
      <c r="G1834" t="s">
        <v>1012</v>
      </c>
      <c r="H1834" t="s">
        <v>582</v>
      </c>
      <c r="I1834">
        <v>331870</v>
      </c>
      <c r="J1834" t="s">
        <v>129</v>
      </c>
      <c r="K1834" s="26" t="s">
        <v>458</v>
      </c>
      <c r="L1834" t="b">
        <v>1</v>
      </c>
      <c r="M1834" s="20" t="s">
        <v>1116</v>
      </c>
      <c r="N1834" s="26">
        <v>658</v>
      </c>
      <c r="O1834" t="s">
        <v>375</v>
      </c>
      <c r="P1834">
        <v>56.308439300000003</v>
      </c>
      <c r="Q1834">
        <v>-158.53023909999999</v>
      </c>
      <c r="S1834" t="s">
        <v>21</v>
      </c>
      <c r="T1834" s="40">
        <v>0.42083333333333334</v>
      </c>
      <c r="U1834" s="40">
        <v>0.15434166666666663</v>
      </c>
      <c r="V1834">
        <v>108.95290833333333</v>
      </c>
      <c r="W1834">
        <v>258.89799999999997</v>
      </c>
      <c r="X1834">
        <v>56</v>
      </c>
      <c r="Y1834">
        <v>59.890895833333332</v>
      </c>
      <c r="Z1834">
        <v>142.315</v>
      </c>
      <c r="AA1834">
        <v>9</v>
      </c>
      <c r="AI1834">
        <v>82.694999999999993</v>
      </c>
      <c r="AJ1834">
        <v>11</v>
      </c>
      <c r="AK1834">
        <v>14.612999999999998</v>
      </c>
      <c r="AL1834">
        <v>1</v>
      </c>
      <c r="AM1834">
        <v>0</v>
      </c>
      <c r="AN1834">
        <v>0</v>
      </c>
      <c r="AO1834" s="30">
        <v>40.950449999999996</v>
      </c>
      <c r="AP1834" s="30">
        <v>97.307999999999993</v>
      </c>
      <c r="AQ1834" s="30">
        <v>12</v>
      </c>
      <c r="AR1834">
        <v>209.79425416666663</v>
      </c>
      <c r="AS1834" s="20">
        <v>498.52100000000002</v>
      </c>
      <c r="AT1834">
        <v>73</v>
      </c>
      <c r="AU1834">
        <v>12</v>
      </c>
      <c r="AV1834" t="s">
        <v>1510</v>
      </c>
    </row>
    <row r="1835" spans="1:48" hidden="1" x14ac:dyDescent="0.25">
      <c r="A1835" t="s">
        <v>746</v>
      </c>
      <c r="B1835" t="s">
        <v>173</v>
      </c>
      <c r="C1835" t="s">
        <v>173</v>
      </c>
      <c r="D1835" t="s">
        <v>399</v>
      </c>
      <c r="E1835" s="31" t="s">
        <v>400</v>
      </c>
      <c r="F1835">
        <v>2010</v>
      </c>
      <c r="G1835" t="s">
        <v>743</v>
      </c>
      <c r="H1835">
        <v>18963</v>
      </c>
      <c r="I1835">
        <v>332660</v>
      </c>
      <c r="J1835" t="s">
        <v>171</v>
      </c>
      <c r="K1835" s="26" t="s">
        <v>458</v>
      </c>
      <c r="L1835" t="b">
        <v>1</v>
      </c>
      <c r="M1835" s="20" t="s">
        <v>1119</v>
      </c>
      <c r="N1835" s="26">
        <v>240</v>
      </c>
      <c r="O1835" t="s">
        <v>375</v>
      </c>
      <c r="P1835">
        <v>59.399701999999998</v>
      </c>
      <c r="Q1835">
        <v>-135.89640890000001</v>
      </c>
      <c r="S1835" t="s">
        <v>21</v>
      </c>
      <c r="T1835" s="40">
        <v>0.55091666666666672</v>
      </c>
      <c r="U1835" s="40">
        <v>0.20425000000000001</v>
      </c>
      <c r="V1835">
        <v>386.96111208333338</v>
      </c>
      <c r="W1835">
        <v>702.39499999999998</v>
      </c>
      <c r="X1835">
        <v>204</v>
      </c>
      <c r="Y1835">
        <v>261.86005725000001</v>
      </c>
      <c r="Z1835">
        <v>475.31700000000001</v>
      </c>
      <c r="AA1835">
        <v>33</v>
      </c>
      <c r="AI1835">
        <v>0.95799999999999974</v>
      </c>
      <c r="AJ1835">
        <v>1</v>
      </c>
      <c r="AK1835">
        <v>8.1809999999999974</v>
      </c>
      <c r="AL1835">
        <v>4</v>
      </c>
      <c r="AM1835">
        <v>0</v>
      </c>
      <c r="AN1835">
        <v>0</v>
      </c>
      <c r="AO1835" s="30">
        <v>5.0348274166666656</v>
      </c>
      <c r="AP1835" s="30">
        <v>9.1389999999999976</v>
      </c>
      <c r="AQ1835" s="30">
        <v>5</v>
      </c>
      <c r="AR1835">
        <v>653.85599675000003</v>
      </c>
      <c r="AS1835" s="20">
        <v>1186.8509999999999</v>
      </c>
      <c r="AT1835">
        <v>241</v>
      </c>
      <c r="AU1835">
        <v>4</v>
      </c>
      <c r="AV1835" t="s">
        <v>1510</v>
      </c>
    </row>
    <row r="1836" spans="1:48" hidden="1" x14ac:dyDescent="0.25">
      <c r="A1836" t="s">
        <v>386</v>
      </c>
      <c r="B1836" t="s">
        <v>33</v>
      </c>
      <c r="C1836" t="s">
        <v>33</v>
      </c>
      <c r="D1836" t="s">
        <v>434</v>
      </c>
      <c r="E1836" s="31" t="s">
        <v>431</v>
      </c>
      <c r="F1836">
        <v>2010</v>
      </c>
      <c r="G1836" t="s">
        <v>380</v>
      </c>
      <c r="H1836">
        <v>219</v>
      </c>
      <c r="I1836">
        <v>331070</v>
      </c>
      <c r="J1836" t="s">
        <v>30</v>
      </c>
      <c r="K1836" s="26" t="s">
        <v>374</v>
      </c>
      <c r="L1836" t="b">
        <v>1</v>
      </c>
      <c r="M1836" s="20" t="s">
        <v>1116</v>
      </c>
      <c r="N1836" s="26">
        <v>2</v>
      </c>
      <c r="O1836" t="s">
        <v>375</v>
      </c>
      <c r="P1836">
        <v>62.571782800000001</v>
      </c>
      <c r="Q1836">
        <v>-144.6541704</v>
      </c>
      <c r="S1836" t="s">
        <v>21</v>
      </c>
      <c r="T1836" s="40">
        <v>0.60396666666666665</v>
      </c>
      <c r="U1836" s="40">
        <v>0.18857500000000002</v>
      </c>
      <c r="V1836">
        <v>96.358653899999979</v>
      </c>
      <c r="W1836">
        <v>159.54299999999998</v>
      </c>
      <c r="X1836">
        <v>49</v>
      </c>
      <c r="Y1836">
        <v>56.216009399999997</v>
      </c>
      <c r="Z1836">
        <v>93.078000000000003</v>
      </c>
      <c r="AA1836">
        <v>13</v>
      </c>
      <c r="AI1836">
        <v>34.304000000000002</v>
      </c>
      <c r="AJ1836">
        <v>2</v>
      </c>
      <c r="AK1836">
        <v>20.399000000000001</v>
      </c>
      <c r="AL1836">
        <v>1</v>
      </c>
      <c r="AM1836">
        <v>0</v>
      </c>
      <c r="AN1836">
        <v>0</v>
      </c>
      <c r="AO1836" s="30">
        <v>33.038788566666668</v>
      </c>
      <c r="AP1836" s="30">
        <v>54.703000000000003</v>
      </c>
      <c r="AQ1836" s="30">
        <v>3</v>
      </c>
      <c r="AR1836">
        <v>185.61345186666665</v>
      </c>
      <c r="AS1836" s="20">
        <v>307.32399999999996</v>
      </c>
      <c r="AT1836">
        <v>64</v>
      </c>
      <c r="AU1836">
        <v>12</v>
      </c>
      <c r="AV1836" t="s">
        <v>1510</v>
      </c>
    </row>
    <row r="1837" spans="1:48" hidden="1" x14ac:dyDescent="0.25">
      <c r="A1837" t="s">
        <v>905</v>
      </c>
      <c r="B1837" t="s">
        <v>134</v>
      </c>
      <c r="C1837" t="s">
        <v>134</v>
      </c>
      <c r="D1837" t="s">
        <v>907</v>
      </c>
      <c r="E1837" s="31" t="s">
        <v>908</v>
      </c>
      <c r="F1837">
        <v>2010</v>
      </c>
      <c r="G1837" t="s">
        <v>906</v>
      </c>
      <c r="H1837">
        <v>3465</v>
      </c>
      <c r="I1837">
        <v>331890</v>
      </c>
      <c r="J1837" t="s">
        <v>133</v>
      </c>
      <c r="K1837" s="26" t="s">
        <v>458</v>
      </c>
      <c r="L1837" t="b">
        <v>1</v>
      </c>
      <c r="M1837" s="20" t="s">
        <v>1116</v>
      </c>
      <c r="N1837" s="26">
        <v>368</v>
      </c>
      <c r="O1837" t="s">
        <v>375</v>
      </c>
      <c r="P1837">
        <v>61.515833299999997</v>
      </c>
      <c r="Q1837">
        <v>-144.43694439999999</v>
      </c>
      <c r="S1837" t="s">
        <v>21</v>
      </c>
      <c r="T1837" s="40">
        <v>0.57499999999999984</v>
      </c>
      <c r="U1837" s="40">
        <v>0.26295000000000007</v>
      </c>
      <c r="V1837">
        <v>95.353399999999993</v>
      </c>
      <c r="W1837">
        <v>165.83200000000002</v>
      </c>
      <c r="X1837">
        <v>56</v>
      </c>
      <c r="Y1837">
        <v>128.93052499999999</v>
      </c>
      <c r="Z1837">
        <v>224.22700000000003</v>
      </c>
      <c r="AA1837">
        <v>24</v>
      </c>
      <c r="AI1837">
        <v>32.630000000000003</v>
      </c>
      <c r="AJ1837">
        <v>5</v>
      </c>
      <c r="AK1837">
        <v>38.128</v>
      </c>
      <c r="AL1837">
        <v>4</v>
      </c>
      <c r="AM1837">
        <v>6.9000000000000012</v>
      </c>
      <c r="AN1837">
        <v>1</v>
      </c>
      <c r="AO1837" s="30">
        <v>40.685849999999995</v>
      </c>
      <c r="AP1837" s="30">
        <v>70.75800000000001</v>
      </c>
      <c r="AQ1837" s="30">
        <v>9</v>
      </c>
      <c r="AR1837">
        <v>264.96977499999997</v>
      </c>
      <c r="AS1837" s="20">
        <v>467.71700000000004</v>
      </c>
      <c r="AT1837">
        <v>88</v>
      </c>
      <c r="AU1837">
        <v>12</v>
      </c>
      <c r="AV1837" t="s">
        <v>1510</v>
      </c>
    </row>
    <row r="1838" spans="1:48" hidden="1" x14ac:dyDescent="0.25">
      <c r="A1838" t="s">
        <v>857</v>
      </c>
      <c r="B1838" t="s">
        <v>212</v>
      </c>
      <c r="C1838" t="s">
        <v>212</v>
      </c>
      <c r="D1838" t="s">
        <v>859</v>
      </c>
      <c r="E1838" s="31" t="s">
        <v>860</v>
      </c>
      <c r="F1838">
        <v>2010</v>
      </c>
      <c r="G1838" t="s">
        <v>858</v>
      </c>
      <c r="H1838">
        <v>12485</v>
      </c>
      <c r="I1838">
        <v>332230</v>
      </c>
      <c r="J1838" t="s">
        <v>211</v>
      </c>
      <c r="K1838" s="26" t="s">
        <v>374</v>
      </c>
      <c r="L1838" t="b">
        <v>1</v>
      </c>
      <c r="M1838" s="20" t="s">
        <v>1119</v>
      </c>
      <c r="N1838" s="26">
        <v>343</v>
      </c>
      <c r="O1838" t="s">
        <v>375</v>
      </c>
      <c r="P1838">
        <v>61.5719444</v>
      </c>
      <c r="Q1838">
        <v>-159.245</v>
      </c>
      <c r="S1838" t="s">
        <v>21</v>
      </c>
      <c r="T1838" s="40">
        <v>0.84420833333333345</v>
      </c>
      <c r="U1838" s="40">
        <v>0.22250833333333334</v>
      </c>
      <c r="V1838">
        <v>113.65576791666668</v>
      </c>
      <c r="W1838">
        <v>134.63</v>
      </c>
      <c r="X1838">
        <v>47</v>
      </c>
      <c r="Y1838">
        <v>98.671070000000029</v>
      </c>
      <c r="Z1838">
        <v>116.88000000000001</v>
      </c>
      <c r="AA1838">
        <v>7</v>
      </c>
      <c r="AI1838">
        <v>16.097000000000001</v>
      </c>
      <c r="AJ1838">
        <v>5</v>
      </c>
      <c r="AK1838">
        <v>15.895</v>
      </c>
      <c r="AL1838">
        <v>3</v>
      </c>
      <c r="AM1838">
        <v>7.0000000000000007E-2</v>
      </c>
      <c r="AN1838">
        <v>1</v>
      </c>
      <c r="AO1838" s="30">
        <v>27.007913000000006</v>
      </c>
      <c r="AP1838" s="30">
        <v>31.992000000000001</v>
      </c>
      <c r="AQ1838" s="30">
        <v>8</v>
      </c>
      <c r="AR1838">
        <v>239.33475091666671</v>
      </c>
      <c r="AS1838" s="20">
        <v>283.572</v>
      </c>
      <c r="AT1838">
        <v>61</v>
      </c>
      <c r="AU1838">
        <v>12</v>
      </c>
      <c r="AV1838" t="s">
        <v>1510</v>
      </c>
    </row>
    <row r="1839" spans="1:48" hidden="1" x14ac:dyDescent="0.25">
      <c r="A1839" t="s">
        <v>780</v>
      </c>
      <c r="B1839" t="s">
        <v>137</v>
      </c>
      <c r="C1839" t="s">
        <v>137</v>
      </c>
      <c r="D1839" t="s">
        <v>782</v>
      </c>
      <c r="E1839" s="31" t="s">
        <v>783</v>
      </c>
      <c r="F1839">
        <v>2010</v>
      </c>
      <c r="G1839" t="s">
        <v>781</v>
      </c>
      <c r="H1839" t="s">
        <v>582</v>
      </c>
      <c r="I1839">
        <v>331900</v>
      </c>
      <c r="J1839" t="s">
        <v>136</v>
      </c>
      <c r="K1839" s="26" t="s">
        <v>458</v>
      </c>
      <c r="L1839" t="b">
        <v>1</v>
      </c>
      <c r="M1839" s="20" t="s">
        <v>1116</v>
      </c>
      <c r="N1839" s="26">
        <v>256</v>
      </c>
      <c r="O1839" t="s">
        <v>375</v>
      </c>
      <c r="P1839">
        <v>65.825555600000001</v>
      </c>
      <c r="Q1839">
        <v>-144.06055559999999</v>
      </c>
      <c r="S1839" t="s">
        <v>21</v>
      </c>
      <c r="T1839" s="40">
        <v>0.71548333333333336</v>
      </c>
      <c r="U1839" s="40">
        <v>0.25474166666666664</v>
      </c>
      <c r="V1839">
        <v>95.557092066666655</v>
      </c>
      <c r="W1839">
        <v>133.55599999999998</v>
      </c>
      <c r="X1839">
        <v>39</v>
      </c>
      <c r="Y1839">
        <v>51.642871516666681</v>
      </c>
      <c r="Z1839">
        <v>72.179000000000016</v>
      </c>
      <c r="AA1839">
        <v>8</v>
      </c>
      <c r="AI1839">
        <v>4.7899999999999991</v>
      </c>
      <c r="AJ1839">
        <v>2</v>
      </c>
      <c r="AK1839">
        <v>121.989</v>
      </c>
      <c r="AL1839">
        <v>3</v>
      </c>
      <c r="AM1839">
        <v>0</v>
      </c>
      <c r="AN1839">
        <v>0</v>
      </c>
      <c r="AO1839" s="30">
        <v>90.708261516666667</v>
      </c>
      <c r="AP1839" s="30">
        <v>126.779</v>
      </c>
      <c r="AQ1839" s="30">
        <v>5</v>
      </c>
      <c r="AR1839">
        <v>237.90822510000001</v>
      </c>
      <c r="AS1839" s="20">
        <v>332.51399999999995</v>
      </c>
      <c r="AT1839">
        <v>52</v>
      </c>
      <c r="AU1839">
        <v>12</v>
      </c>
      <c r="AV1839" t="s">
        <v>1510</v>
      </c>
    </row>
    <row r="1840" spans="1:48" hidden="1" x14ac:dyDescent="0.25">
      <c r="A1840" t="s">
        <v>389</v>
      </c>
      <c r="B1840" t="s">
        <v>34</v>
      </c>
      <c r="C1840" t="s">
        <v>34</v>
      </c>
      <c r="D1840" t="s">
        <v>390</v>
      </c>
      <c r="E1840" s="31" t="s">
        <v>391</v>
      </c>
      <c r="F1840">
        <v>2010</v>
      </c>
      <c r="G1840" t="s">
        <v>380</v>
      </c>
      <c r="H1840">
        <v>219</v>
      </c>
      <c r="I1840">
        <v>331080</v>
      </c>
      <c r="J1840" t="s">
        <v>30</v>
      </c>
      <c r="K1840" s="26" t="s">
        <v>374</v>
      </c>
      <c r="L1840" t="b">
        <v>1</v>
      </c>
      <c r="M1840" s="20" t="s">
        <v>1116</v>
      </c>
      <c r="N1840" s="26">
        <v>2</v>
      </c>
      <c r="O1840" t="s">
        <v>375</v>
      </c>
      <c r="P1840">
        <v>56.013888899999998</v>
      </c>
      <c r="Q1840">
        <v>-132.82777780000001</v>
      </c>
      <c r="S1840" t="s">
        <v>21</v>
      </c>
      <c r="T1840" s="40">
        <v>0.48565833333333336</v>
      </c>
      <c r="U1840" s="40">
        <v>0.1854166666666667</v>
      </c>
      <c r="V1840">
        <v>237.09159911666666</v>
      </c>
      <c r="W1840">
        <v>488.18599999999998</v>
      </c>
      <c r="X1840">
        <v>146</v>
      </c>
      <c r="Y1840">
        <v>44.492616891666671</v>
      </c>
      <c r="Z1840">
        <v>91.613</v>
      </c>
      <c r="AA1840">
        <v>29</v>
      </c>
      <c r="AI1840">
        <v>95.27</v>
      </c>
      <c r="AJ1840">
        <v>11</v>
      </c>
      <c r="AK1840">
        <v>39.263999999999996</v>
      </c>
      <c r="AL1840">
        <v>3</v>
      </c>
      <c r="AM1840">
        <v>0</v>
      </c>
      <c r="AN1840">
        <v>0</v>
      </c>
      <c r="AO1840" s="30">
        <v>65.337558216666665</v>
      </c>
      <c r="AP1840" s="30">
        <v>134.53399999999999</v>
      </c>
      <c r="AQ1840" s="30">
        <v>14</v>
      </c>
      <c r="AR1840">
        <v>346.92177422499998</v>
      </c>
      <c r="AS1840" s="20">
        <v>714.33299999999997</v>
      </c>
      <c r="AT1840">
        <v>188</v>
      </c>
      <c r="AU1840">
        <v>12</v>
      </c>
      <c r="AV1840" t="s">
        <v>1510</v>
      </c>
    </row>
    <row r="1841" spans="1:48" hidden="1" x14ac:dyDescent="0.25">
      <c r="A1841" t="s">
        <v>517</v>
      </c>
      <c r="B1841" t="s">
        <v>153</v>
      </c>
      <c r="C1841" t="s">
        <v>153</v>
      </c>
      <c r="D1841" t="s">
        <v>519</v>
      </c>
      <c r="E1841" s="31" t="s">
        <v>520</v>
      </c>
      <c r="F1841">
        <v>2010</v>
      </c>
      <c r="G1841" t="s">
        <v>518</v>
      </c>
      <c r="H1841">
        <v>6866</v>
      </c>
      <c r="I1841">
        <v>331980</v>
      </c>
      <c r="J1841" t="s">
        <v>152</v>
      </c>
      <c r="K1841" s="26" t="s">
        <v>374</v>
      </c>
      <c r="L1841" t="b">
        <v>1</v>
      </c>
      <c r="M1841" s="20" t="s">
        <v>1116</v>
      </c>
      <c r="N1841" s="26">
        <v>88</v>
      </c>
      <c r="O1841" t="s">
        <v>375</v>
      </c>
      <c r="P1841">
        <v>55.185833299999999</v>
      </c>
      <c r="Q1841">
        <v>-162.7211111</v>
      </c>
      <c r="S1841" t="s">
        <v>21</v>
      </c>
      <c r="T1841" s="40">
        <v>0.62853333333333339</v>
      </c>
      <c r="U1841" s="40">
        <v>0.20910833333333331</v>
      </c>
      <c r="V1841">
        <v>135.54824160000001</v>
      </c>
      <c r="W1841">
        <v>215.65799999999999</v>
      </c>
      <c r="X1841">
        <v>38</v>
      </c>
      <c r="Y1841">
        <v>553.7498088000001</v>
      </c>
      <c r="Z1841">
        <v>881.01900000000012</v>
      </c>
      <c r="AA1841">
        <v>25</v>
      </c>
      <c r="AI1841">
        <v>117.71799999999999</v>
      </c>
      <c r="AJ1841">
        <v>5</v>
      </c>
      <c r="AK1841">
        <v>1258.223</v>
      </c>
      <c r="AL1841">
        <v>52</v>
      </c>
      <c r="AM1841">
        <v>0</v>
      </c>
      <c r="AN1841">
        <v>0</v>
      </c>
      <c r="AO1841" s="30">
        <v>864.82478320000007</v>
      </c>
      <c r="AP1841" s="30">
        <v>1375.941</v>
      </c>
      <c r="AQ1841" s="30">
        <v>57</v>
      </c>
      <c r="AR1841">
        <v>1554.1228336000001</v>
      </c>
      <c r="AS1841" s="20">
        <v>2472.6179999999999</v>
      </c>
      <c r="AT1841">
        <v>117</v>
      </c>
      <c r="AU1841">
        <v>12</v>
      </c>
      <c r="AV1841" t="s">
        <v>1510</v>
      </c>
    </row>
    <row r="1842" spans="1:48" hidden="1" x14ac:dyDescent="0.25">
      <c r="A1842" t="s">
        <v>558</v>
      </c>
      <c r="B1842" t="s">
        <v>1168</v>
      </c>
      <c r="C1842" t="s">
        <v>141</v>
      </c>
      <c r="D1842" t="s">
        <v>560</v>
      </c>
      <c r="E1842" s="31" t="s">
        <v>561</v>
      </c>
      <c r="F1842">
        <v>2010</v>
      </c>
      <c r="G1842" t="s">
        <v>559</v>
      </c>
      <c r="H1842">
        <v>40215</v>
      </c>
      <c r="I1842">
        <v>331920</v>
      </c>
      <c r="J1842" t="s">
        <v>140</v>
      </c>
      <c r="K1842" s="26" t="s">
        <v>458</v>
      </c>
      <c r="L1842" t="b">
        <v>1</v>
      </c>
      <c r="M1842" s="20" t="s">
        <v>1119</v>
      </c>
      <c r="N1842" s="26">
        <v>160</v>
      </c>
      <c r="O1842" t="s">
        <v>375</v>
      </c>
      <c r="P1842">
        <v>60.542777800000003</v>
      </c>
      <c r="Q1842">
        <v>-145.75749999999999</v>
      </c>
      <c r="S1842" t="s">
        <v>21</v>
      </c>
      <c r="T1842" s="40">
        <v>0.34587499999999999</v>
      </c>
      <c r="U1842" s="40">
        <v>0.24140833333333334</v>
      </c>
      <c r="V1842">
        <v>1765.139512625</v>
      </c>
      <c r="W1842">
        <v>5103.4030000000002</v>
      </c>
      <c r="X1842">
        <v>946</v>
      </c>
      <c r="Y1842">
        <v>4934.5979332500001</v>
      </c>
      <c r="Z1842">
        <v>14266.998000000001</v>
      </c>
      <c r="AA1842">
        <v>713</v>
      </c>
      <c r="AI1842">
        <v>2362.0480000000002</v>
      </c>
      <c r="AJ1842">
        <v>79</v>
      </c>
      <c r="AK1842">
        <v>1828.1969999999999</v>
      </c>
      <c r="AL1842">
        <v>50</v>
      </c>
      <c r="AM1842">
        <v>0</v>
      </c>
      <c r="AN1842">
        <v>0</v>
      </c>
      <c r="AO1842" s="30">
        <v>1449.300989375</v>
      </c>
      <c r="AP1842" s="30">
        <v>4190.2449999999999</v>
      </c>
      <c r="AQ1842" s="30">
        <v>129</v>
      </c>
      <c r="AR1842">
        <v>8149.0384352499996</v>
      </c>
      <c r="AS1842" s="20">
        <v>23560.646000000001</v>
      </c>
      <c r="AT1842">
        <v>1616</v>
      </c>
      <c r="AU1842">
        <v>6</v>
      </c>
      <c r="AV1842" t="s">
        <v>1510</v>
      </c>
    </row>
    <row r="1843" spans="1:48" hidden="1" x14ac:dyDescent="0.25">
      <c r="A1843" t="s">
        <v>428</v>
      </c>
      <c r="B1843" t="s">
        <v>35</v>
      </c>
      <c r="C1843" t="s">
        <v>35</v>
      </c>
      <c r="D1843" t="s">
        <v>426</v>
      </c>
      <c r="E1843" s="31" t="s">
        <v>422</v>
      </c>
      <c r="F1843">
        <v>2010</v>
      </c>
      <c r="G1843" t="s">
        <v>380</v>
      </c>
      <c r="H1843">
        <v>219</v>
      </c>
      <c r="I1843">
        <v>331090</v>
      </c>
      <c r="J1843" t="s">
        <v>30</v>
      </c>
      <c r="K1843" s="26" t="s">
        <v>374</v>
      </c>
      <c r="L1843" t="b">
        <v>1</v>
      </c>
      <c r="M1843" s="20" t="s">
        <v>1116</v>
      </c>
      <c r="N1843" s="26">
        <v>2</v>
      </c>
      <c r="O1843" t="s">
        <v>375</v>
      </c>
      <c r="P1843">
        <v>55.476388900000003</v>
      </c>
      <c r="Q1843">
        <v>-133.14833329999999</v>
      </c>
      <c r="S1843" t="s">
        <v>21</v>
      </c>
      <c r="T1843" s="40">
        <v>0.21420833333333336</v>
      </c>
      <c r="U1843" s="40">
        <v>0.15845000000000001</v>
      </c>
      <c r="V1843">
        <v>794.40252879166678</v>
      </c>
      <c r="W1843">
        <v>3708.5509999999999</v>
      </c>
      <c r="X1843">
        <v>663</v>
      </c>
      <c r="Y1843">
        <v>1150.0387010833338</v>
      </c>
      <c r="Z1843">
        <v>5368.786000000001</v>
      </c>
      <c r="AA1843">
        <v>291</v>
      </c>
      <c r="AI1843">
        <v>1302.2729999999999</v>
      </c>
      <c r="AJ1843">
        <v>50</v>
      </c>
      <c r="AK1843">
        <v>825.61199999999985</v>
      </c>
      <c r="AL1843">
        <v>25</v>
      </c>
      <c r="AM1843">
        <v>0</v>
      </c>
      <c r="AN1843">
        <v>0</v>
      </c>
      <c r="AO1843" s="30">
        <v>455.81069937500001</v>
      </c>
      <c r="AP1843" s="30">
        <v>2127.8849999999998</v>
      </c>
      <c r="AQ1843" s="30">
        <v>75</v>
      </c>
      <c r="AR1843">
        <v>2400.2519292500006</v>
      </c>
      <c r="AS1843" s="20">
        <v>11205.222</v>
      </c>
      <c r="AT1843">
        <v>1023</v>
      </c>
      <c r="AU1843">
        <v>12</v>
      </c>
      <c r="AV1843" t="s">
        <v>1510</v>
      </c>
    </row>
    <row r="1844" spans="1:48" hidden="1" x14ac:dyDescent="0.25">
      <c r="A1844" t="s">
        <v>861</v>
      </c>
      <c r="B1844" t="s">
        <v>213</v>
      </c>
      <c r="C1844" t="s">
        <v>213</v>
      </c>
      <c r="D1844" t="s">
        <v>862</v>
      </c>
      <c r="E1844" s="31" t="s">
        <v>863</v>
      </c>
      <c r="F1844">
        <v>2010</v>
      </c>
      <c r="G1844" t="s">
        <v>858</v>
      </c>
      <c r="H1844">
        <v>12485</v>
      </c>
      <c r="I1844">
        <v>332240</v>
      </c>
      <c r="J1844" t="s">
        <v>211</v>
      </c>
      <c r="K1844" s="26" t="s">
        <v>374</v>
      </c>
      <c r="L1844" t="b">
        <v>1</v>
      </c>
      <c r="M1844" s="20" t="s">
        <v>1119</v>
      </c>
      <c r="N1844" s="26">
        <v>343</v>
      </c>
      <c r="O1844" t="s">
        <v>375</v>
      </c>
      <c r="P1844">
        <v>61.87</v>
      </c>
      <c r="Q1844">
        <v>-158.1108333</v>
      </c>
      <c r="S1844" t="s">
        <v>21</v>
      </c>
      <c r="T1844" s="40">
        <v>0.84420833333333345</v>
      </c>
      <c r="U1844" s="40">
        <v>0.22250833333333331</v>
      </c>
      <c r="V1844">
        <v>96.471063083333348</v>
      </c>
      <c r="W1844">
        <v>114.274</v>
      </c>
      <c r="X1844">
        <v>41</v>
      </c>
      <c r="Y1844">
        <v>73.04343762500001</v>
      </c>
      <c r="Z1844">
        <v>86.522999999999996</v>
      </c>
      <c r="AA1844">
        <v>7</v>
      </c>
      <c r="AI1844">
        <v>42.583999999999996</v>
      </c>
      <c r="AJ1844">
        <v>7</v>
      </c>
      <c r="AK1844">
        <v>8.2780000000000005</v>
      </c>
      <c r="AL1844">
        <v>2</v>
      </c>
      <c r="AM1844">
        <v>0</v>
      </c>
      <c r="AN1844">
        <v>0</v>
      </c>
      <c r="AO1844" s="30">
        <v>42.938124250000001</v>
      </c>
      <c r="AP1844" s="30">
        <v>50.861999999999995</v>
      </c>
      <c r="AQ1844" s="30">
        <v>9</v>
      </c>
      <c r="AR1844">
        <v>212.45262495833336</v>
      </c>
      <c r="AS1844" s="20">
        <v>251.65900000000005</v>
      </c>
      <c r="AT1844">
        <v>57</v>
      </c>
      <c r="AU1844">
        <v>12</v>
      </c>
      <c r="AV1844" t="s">
        <v>1510</v>
      </c>
    </row>
    <row r="1845" spans="1:48" hidden="1" x14ac:dyDescent="0.25">
      <c r="A1845" t="s">
        <v>909</v>
      </c>
      <c r="B1845" t="s">
        <v>178</v>
      </c>
      <c r="C1845" t="s">
        <v>178</v>
      </c>
      <c r="D1845" t="s">
        <v>911</v>
      </c>
      <c r="E1845" s="31" t="s">
        <v>912</v>
      </c>
      <c r="F1845">
        <v>2010</v>
      </c>
      <c r="G1845" t="s">
        <v>910</v>
      </c>
      <c r="H1845">
        <v>9416</v>
      </c>
      <c r="I1845">
        <v>332060</v>
      </c>
      <c r="J1845" t="s">
        <v>177</v>
      </c>
      <c r="K1845" s="26" t="s">
        <v>458</v>
      </c>
      <c r="L1845" t="b">
        <v>1</v>
      </c>
      <c r="M1845" s="20" t="s">
        <v>1116</v>
      </c>
      <c r="N1845" s="26">
        <v>369</v>
      </c>
      <c r="O1845" t="s">
        <v>375</v>
      </c>
      <c r="P1845">
        <v>66.075555600000001</v>
      </c>
      <c r="Q1845">
        <v>-162.71722220000001</v>
      </c>
      <c r="S1845" t="s">
        <v>21</v>
      </c>
      <c r="T1845" s="40">
        <v>0.77369999999999994</v>
      </c>
      <c r="U1845" s="40">
        <v>0.46629999999999999</v>
      </c>
      <c r="V1845">
        <v>0</v>
      </c>
      <c r="W1845">
        <v>0</v>
      </c>
      <c r="X1845">
        <v>44</v>
      </c>
      <c r="Y1845">
        <v>0</v>
      </c>
      <c r="Z1845">
        <v>0</v>
      </c>
      <c r="AA1845">
        <v>7</v>
      </c>
      <c r="AI1845">
        <v>0</v>
      </c>
      <c r="AJ1845">
        <v>7</v>
      </c>
      <c r="AK1845">
        <v>0</v>
      </c>
      <c r="AL1845">
        <v>5</v>
      </c>
      <c r="AM1845">
        <v>0</v>
      </c>
      <c r="AN1845">
        <v>2</v>
      </c>
      <c r="AO1845" s="30">
        <v>0</v>
      </c>
      <c r="AP1845" s="30">
        <v>0</v>
      </c>
      <c r="AQ1845" s="30">
        <v>12</v>
      </c>
      <c r="AR1845">
        <v>0</v>
      </c>
      <c r="AS1845" s="20">
        <v>0</v>
      </c>
      <c r="AT1845">
        <v>65</v>
      </c>
      <c r="AU1845">
        <v>12</v>
      </c>
      <c r="AV1845" t="s">
        <v>1510</v>
      </c>
    </row>
    <row r="1846" spans="1:48" hidden="1" x14ac:dyDescent="0.25">
      <c r="A1846" t="s">
        <v>496</v>
      </c>
      <c r="B1846" t="s">
        <v>1171</v>
      </c>
      <c r="C1846" t="s">
        <v>246</v>
      </c>
      <c r="D1846" t="s">
        <v>498</v>
      </c>
      <c r="E1846" s="31" t="s">
        <v>499</v>
      </c>
      <c r="F1846">
        <v>2010</v>
      </c>
      <c r="G1846" t="s">
        <v>497</v>
      </c>
      <c r="H1846">
        <v>13870</v>
      </c>
      <c r="I1846">
        <v>332430</v>
      </c>
      <c r="J1846" t="s">
        <v>245</v>
      </c>
      <c r="K1846" s="26" t="s">
        <v>458</v>
      </c>
      <c r="L1846" t="b">
        <v>1</v>
      </c>
      <c r="M1846" s="20" t="s">
        <v>1119</v>
      </c>
      <c r="N1846" s="26">
        <v>45</v>
      </c>
      <c r="O1846" t="s">
        <v>375</v>
      </c>
      <c r="P1846">
        <v>59.0397222</v>
      </c>
      <c r="Q1846">
        <v>-158.45750000000001</v>
      </c>
      <c r="S1846" t="s">
        <v>21</v>
      </c>
      <c r="T1846" s="40">
        <v>0.36355833333333337</v>
      </c>
      <c r="U1846" s="40">
        <v>0.17702499999999996</v>
      </c>
      <c r="V1846">
        <v>2054.7764391333335</v>
      </c>
      <c r="W1846">
        <v>5651.848</v>
      </c>
      <c r="X1846">
        <v>1012</v>
      </c>
      <c r="Y1846">
        <v>3904.6343143583335</v>
      </c>
      <c r="Z1846">
        <v>10740.048999999999</v>
      </c>
      <c r="AA1846">
        <v>912</v>
      </c>
      <c r="AI1846">
        <v>975.096</v>
      </c>
      <c r="AJ1846">
        <v>52</v>
      </c>
      <c r="AK1846">
        <v>807.68600000000015</v>
      </c>
      <c r="AL1846">
        <v>49</v>
      </c>
      <c r="AM1846">
        <v>0</v>
      </c>
      <c r="AN1846">
        <v>0</v>
      </c>
      <c r="AO1846" s="30">
        <v>648.14525261666677</v>
      </c>
      <c r="AP1846" s="30">
        <v>1782.7820000000002</v>
      </c>
      <c r="AQ1846" s="30">
        <v>101</v>
      </c>
      <c r="AR1846">
        <v>6607.5560061083343</v>
      </c>
      <c r="AS1846" s="20">
        <v>18174.679</v>
      </c>
      <c r="AT1846">
        <v>2024</v>
      </c>
      <c r="AU1846">
        <v>3</v>
      </c>
      <c r="AV1846" t="s">
        <v>1510</v>
      </c>
    </row>
    <row r="1847" spans="1:48" hidden="1" x14ac:dyDescent="0.25">
      <c r="A1847" t="s">
        <v>925</v>
      </c>
      <c r="B1847" t="s">
        <v>143</v>
      </c>
      <c r="C1847" t="s">
        <v>143</v>
      </c>
      <c r="D1847" t="s">
        <v>927</v>
      </c>
      <c r="E1847" s="31" t="s">
        <v>928</v>
      </c>
      <c r="F1847">
        <v>2010</v>
      </c>
      <c r="G1847" t="s">
        <v>926</v>
      </c>
      <c r="H1847" t="s">
        <v>582</v>
      </c>
      <c r="I1847">
        <v>331930</v>
      </c>
      <c r="J1847" t="s">
        <v>142</v>
      </c>
      <c r="K1847" s="26" t="s">
        <v>458</v>
      </c>
      <c r="L1847" t="b">
        <v>1</v>
      </c>
      <c r="M1847" s="20" t="s">
        <v>1118</v>
      </c>
      <c r="N1847" s="26">
        <v>383</v>
      </c>
      <c r="O1847" t="s">
        <v>375</v>
      </c>
      <c r="P1847">
        <v>65.753765200000004</v>
      </c>
      <c r="Q1847">
        <v>-168.92314999999999</v>
      </c>
      <c r="S1847" t="s">
        <v>21</v>
      </c>
      <c r="T1847" s="40">
        <v>0.59999999999999987</v>
      </c>
      <c r="U1847" s="40">
        <v>0.14254999999999998</v>
      </c>
      <c r="V1847">
        <v>91.166399999999967</v>
      </c>
      <c r="W1847">
        <v>151.94399999999999</v>
      </c>
      <c r="X1847">
        <v>51</v>
      </c>
      <c r="Y1847">
        <v>131.42999999999998</v>
      </c>
      <c r="Z1847">
        <v>219.05</v>
      </c>
      <c r="AA1847">
        <v>13</v>
      </c>
      <c r="AI1847">
        <v>44.089999999999996</v>
      </c>
      <c r="AJ1847">
        <v>5</v>
      </c>
      <c r="AK1847">
        <v>4.3819999999999997</v>
      </c>
      <c r="AL1847">
        <v>1</v>
      </c>
      <c r="AM1847">
        <v>16.959</v>
      </c>
      <c r="AN1847">
        <v>2</v>
      </c>
      <c r="AO1847" s="30">
        <v>29.083199999999991</v>
      </c>
      <c r="AP1847" s="30">
        <v>48.471999999999994</v>
      </c>
      <c r="AQ1847" s="30">
        <v>6</v>
      </c>
      <c r="AR1847">
        <v>251.67959999999994</v>
      </c>
      <c r="AS1847" s="20">
        <v>436.42500000000001</v>
      </c>
      <c r="AT1847">
        <v>72</v>
      </c>
      <c r="AU1847">
        <v>12</v>
      </c>
      <c r="AV1847" t="s">
        <v>1510</v>
      </c>
    </row>
    <row r="1848" spans="1:48" hidden="1" x14ac:dyDescent="0.25">
      <c r="A1848" t="s">
        <v>442</v>
      </c>
      <c r="B1848" t="s">
        <v>1142</v>
      </c>
      <c r="C1848" t="s">
        <v>443</v>
      </c>
      <c r="D1848" t="s">
        <v>438</v>
      </c>
      <c r="E1848" s="31" t="s">
        <v>439</v>
      </c>
      <c r="F1848">
        <v>2010</v>
      </c>
      <c r="G1848" t="s">
        <v>380</v>
      </c>
      <c r="H1848">
        <v>219</v>
      </c>
      <c r="I1848">
        <v>331100</v>
      </c>
      <c r="J1848" t="s">
        <v>30</v>
      </c>
      <c r="K1848" s="26" t="s">
        <v>374</v>
      </c>
      <c r="L1848" t="b">
        <v>1</v>
      </c>
      <c r="M1848" s="20" t="s">
        <v>1116</v>
      </c>
      <c r="N1848" s="26">
        <v>2</v>
      </c>
      <c r="O1848" t="s">
        <v>375</v>
      </c>
      <c r="P1848">
        <v>63.661388899999999</v>
      </c>
      <c r="Q1848">
        <v>-144.06444440000001</v>
      </c>
      <c r="S1848" t="s">
        <v>21</v>
      </c>
      <c r="T1848" s="40">
        <v>0.3912250000000001</v>
      </c>
      <c r="U1848" s="40">
        <v>0.17300833333333335</v>
      </c>
      <c r="V1848">
        <v>41.353264950000003</v>
      </c>
      <c r="W1848">
        <v>105.70199999999998</v>
      </c>
      <c r="X1848">
        <v>28</v>
      </c>
      <c r="Y1848">
        <v>38.39169170000001</v>
      </c>
      <c r="Z1848">
        <v>98.132000000000005</v>
      </c>
      <c r="AA1848">
        <v>14</v>
      </c>
      <c r="AI1848">
        <v>35.319000000000003</v>
      </c>
      <c r="AJ1848">
        <v>1</v>
      </c>
      <c r="AK1848">
        <v>109.30299999999998</v>
      </c>
      <c r="AL1848">
        <v>5</v>
      </c>
      <c r="AM1848">
        <v>0</v>
      </c>
      <c r="AN1848">
        <v>0</v>
      </c>
      <c r="AO1848" s="30">
        <v>56.579741950000006</v>
      </c>
      <c r="AP1848" s="30">
        <v>144.62199999999999</v>
      </c>
      <c r="AQ1848" s="30">
        <v>6</v>
      </c>
      <c r="AR1848">
        <v>136.32469860000003</v>
      </c>
      <c r="AS1848" s="20">
        <v>348.45600000000002</v>
      </c>
      <c r="AT1848">
        <v>47</v>
      </c>
      <c r="AU1848">
        <v>12</v>
      </c>
      <c r="AV1848" t="s">
        <v>1510</v>
      </c>
    </row>
    <row r="1849" spans="1:48" hidden="1" x14ac:dyDescent="0.25">
      <c r="A1849" t="s">
        <v>392</v>
      </c>
      <c r="B1849" t="s">
        <v>1145</v>
      </c>
      <c r="C1849" t="s">
        <v>36</v>
      </c>
      <c r="D1849" t="s">
        <v>393</v>
      </c>
      <c r="E1849" s="31" t="s">
        <v>394</v>
      </c>
      <c r="F1849">
        <v>2010</v>
      </c>
      <c r="G1849" t="s">
        <v>380</v>
      </c>
      <c r="H1849">
        <v>219</v>
      </c>
      <c r="I1849">
        <v>331110</v>
      </c>
      <c r="J1849" t="s">
        <v>30</v>
      </c>
      <c r="K1849" s="26" t="s">
        <v>374</v>
      </c>
      <c r="L1849" t="b">
        <v>1</v>
      </c>
      <c r="M1849" s="20" t="s">
        <v>1116</v>
      </c>
      <c r="N1849" s="26">
        <v>2</v>
      </c>
      <c r="O1849" t="s">
        <v>375</v>
      </c>
      <c r="P1849">
        <v>64.788055600000007</v>
      </c>
      <c r="Q1849">
        <v>-141.19999999999999</v>
      </c>
      <c r="S1849" t="s">
        <v>21</v>
      </c>
      <c r="T1849" s="40">
        <v>0.58171666666666655</v>
      </c>
      <c r="U1849" s="40">
        <v>0.19100000000000003</v>
      </c>
      <c r="V1849">
        <v>193.58309061666665</v>
      </c>
      <c r="W1849">
        <v>332.77900000000005</v>
      </c>
      <c r="X1849">
        <v>139</v>
      </c>
      <c r="Y1849">
        <v>66.934646533333321</v>
      </c>
      <c r="Z1849">
        <v>115.06400000000001</v>
      </c>
      <c r="AA1849">
        <v>19</v>
      </c>
      <c r="AI1849">
        <v>8.1160000000000014</v>
      </c>
      <c r="AJ1849">
        <v>7</v>
      </c>
      <c r="AK1849">
        <v>208.79699999999997</v>
      </c>
      <c r="AL1849">
        <v>18</v>
      </c>
      <c r="AM1849">
        <v>0</v>
      </c>
      <c r="AN1849">
        <v>0</v>
      </c>
      <c r="AO1849" s="30">
        <v>126.18190731666662</v>
      </c>
      <c r="AP1849" s="30">
        <v>216.91299999999998</v>
      </c>
      <c r="AQ1849" s="30">
        <v>25</v>
      </c>
      <c r="AR1849">
        <v>386.6996444666666</v>
      </c>
      <c r="AS1849" s="20">
        <v>664.75600000000009</v>
      </c>
      <c r="AT1849">
        <v>182</v>
      </c>
      <c r="AU1849">
        <v>12</v>
      </c>
      <c r="AV1849" t="s">
        <v>1510</v>
      </c>
    </row>
    <row r="1850" spans="1:48" hidden="1" x14ac:dyDescent="0.25">
      <c r="A1850" t="s">
        <v>578</v>
      </c>
      <c r="B1850" t="s">
        <v>56</v>
      </c>
      <c r="C1850" t="s">
        <v>56</v>
      </c>
      <c r="D1850" t="s">
        <v>579</v>
      </c>
      <c r="E1850" s="31" t="s">
        <v>580</v>
      </c>
      <c r="F1850">
        <v>2010</v>
      </c>
      <c r="G1850" t="s">
        <v>563</v>
      </c>
      <c r="H1850">
        <v>221</v>
      </c>
      <c r="I1850">
        <v>331290</v>
      </c>
      <c r="J1850" t="s">
        <v>50</v>
      </c>
      <c r="K1850" s="26" t="s">
        <v>458</v>
      </c>
      <c r="L1850" t="b">
        <v>1</v>
      </c>
      <c r="M1850" s="20" t="s">
        <v>1119</v>
      </c>
      <c r="N1850" s="26">
        <v>169</v>
      </c>
      <c r="O1850" t="s">
        <v>375</v>
      </c>
      <c r="P1850">
        <v>60.218888900000003</v>
      </c>
      <c r="Q1850">
        <v>-162.02444439999999</v>
      </c>
      <c r="S1850" t="s">
        <v>21</v>
      </c>
      <c r="T1850" s="40">
        <v>0.5354416666666667</v>
      </c>
      <c r="U1850" s="40">
        <v>0.19016666666666668</v>
      </c>
      <c r="V1850">
        <v>176.639528625</v>
      </c>
      <c r="W1850">
        <v>329.89499999999998</v>
      </c>
      <c r="X1850">
        <v>102</v>
      </c>
      <c r="Y1850">
        <v>68.299332675000002</v>
      </c>
      <c r="Z1850">
        <v>127.55699999999999</v>
      </c>
      <c r="AA1850">
        <v>11</v>
      </c>
      <c r="AI1850">
        <v>108.00699999999999</v>
      </c>
      <c r="AJ1850">
        <v>10</v>
      </c>
      <c r="AK1850">
        <v>177.75799999999998</v>
      </c>
      <c r="AL1850">
        <v>8</v>
      </c>
      <c r="AM1850">
        <v>0</v>
      </c>
      <c r="AN1850">
        <v>0</v>
      </c>
      <c r="AO1850" s="30">
        <v>153.010487875</v>
      </c>
      <c r="AP1850" s="30">
        <v>285.76499999999999</v>
      </c>
      <c r="AQ1850" s="30">
        <v>18</v>
      </c>
      <c r="AR1850">
        <v>397.94934917499995</v>
      </c>
      <c r="AS1850" s="20">
        <v>743.21699999999998</v>
      </c>
      <c r="AT1850">
        <v>130</v>
      </c>
      <c r="AU1850">
        <v>12</v>
      </c>
      <c r="AV1850" t="s">
        <v>1510</v>
      </c>
    </row>
    <row r="1851" spans="1:48" hidden="1" x14ac:dyDescent="0.25">
      <c r="A1851" t="s">
        <v>823</v>
      </c>
      <c r="B1851" t="s">
        <v>145</v>
      </c>
      <c r="C1851" t="s">
        <v>145</v>
      </c>
      <c r="D1851" t="s">
        <v>825</v>
      </c>
      <c r="E1851" s="31" t="s">
        <v>826</v>
      </c>
      <c r="F1851">
        <v>2010</v>
      </c>
      <c r="G1851" t="s">
        <v>824</v>
      </c>
      <c r="H1851">
        <v>5553</v>
      </c>
      <c r="I1851">
        <v>331940</v>
      </c>
      <c r="J1851" t="s">
        <v>144</v>
      </c>
      <c r="K1851" s="26" t="s">
        <v>458</v>
      </c>
      <c r="L1851" t="b">
        <v>1</v>
      </c>
      <c r="M1851" s="20" t="s">
        <v>1118</v>
      </c>
      <c r="N1851" s="26">
        <v>320</v>
      </c>
      <c r="O1851" t="s">
        <v>375</v>
      </c>
      <c r="P1851">
        <v>58.215555600000002</v>
      </c>
      <c r="Q1851">
        <v>-157.37583330000001</v>
      </c>
      <c r="S1851" t="s">
        <v>21</v>
      </c>
      <c r="T1851" s="40">
        <v>0.85581666666666667</v>
      </c>
      <c r="U1851" s="40">
        <v>0.45450833333333329</v>
      </c>
      <c r="V1851">
        <v>120.47502379999999</v>
      </c>
      <c r="W1851">
        <v>140.77199999999999</v>
      </c>
      <c r="X1851">
        <v>63</v>
      </c>
      <c r="Y1851">
        <v>326.41874646666668</v>
      </c>
      <c r="Z1851">
        <v>381.41200000000003</v>
      </c>
      <c r="AA1851">
        <v>18</v>
      </c>
      <c r="AI1851">
        <v>127.845</v>
      </c>
      <c r="AJ1851">
        <v>19</v>
      </c>
      <c r="AK1851">
        <v>23.055</v>
      </c>
      <c r="AL1851">
        <v>2</v>
      </c>
      <c r="AM1851">
        <v>4.7460000000000013</v>
      </c>
      <c r="AN1851">
        <v>1</v>
      </c>
      <c r="AO1851" s="30">
        <v>129.14273500000002</v>
      </c>
      <c r="AP1851" s="30">
        <v>150.9</v>
      </c>
      <c r="AQ1851" s="30">
        <v>21</v>
      </c>
      <c r="AR1851">
        <v>576.03650526666672</v>
      </c>
      <c r="AS1851" s="20">
        <v>677.82999999999993</v>
      </c>
      <c r="AT1851">
        <v>103</v>
      </c>
      <c r="AU1851">
        <v>12</v>
      </c>
      <c r="AV1851" t="s">
        <v>1510</v>
      </c>
    </row>
    <row r="1852" spans="1:48" hidden="1" x14ac:dyDescent="0.25">
      <c r="A1852" t="s">
        <v>581</v>
      </c>
      <c r="B1852" t="s">
        <v>57</v>
      </c>
      <c r="C1852" t="s">
        <v>57</v>
      </c>
      <c r="D1852" t="s">
        <v>583</v>
      </c>
      <c r="E1852" s="31" t="s">
        <v>584</v>
      </c>
      <c r="F1852">
        <v>2010</v>
      </c>
      <c r="G1852" t="s">
        <v>1063</v>
      </c>
      <c r="H1852" t="s">
        <v>582</v>
      </c>
      <c r="I1852">
        <v>331950</v>
      </c>
      <c r="J1852" t="s">
        <v>1064</v>
      </c>
      <c r="K1852" s="26" t="s">
        <v>458</v>
      </c>
      <c r="L1852" t="b">
        <v>1</v>
      </c>
      <c r="M1852" s="20" t="s">
        <v>1116</v>
      </c>
      <c r="N1852" s="26">
        <v>688</v>
      </c>
      <c r="O1852" t="s">
        <v>489</v>
      </c>
      <c r="P1852">
        <v>59.349722200000002</v>
      </c>
      <c r="Q1852">
        <v>-157.47527779999999</v>
      </c>
      <c r="S1852" t="s">
        <v>21</v>
      </c>
      <c r="T1852" s="40">
        <v>0.60000000000000009</v>
      </c>
      <c r="U1852" s="40">
        <v>0.17490000000000006</v>
      </c>
      <c r="V1852">
        <v>139.33200000000002</v>
      </c>
      <c r="W1852">
        <v>232.22</v>
      </c>
      <c r="X1852">
        <v>52</v>
      </c>
      <c r="Y1852">
        <v>173.83740000000006</v>
      </c>
      <c r="Z1852">
        <v>289.72900000000004</v>
      </c>
      <c r="AA1852">
        <v>14</v>
      </c>
      <c r="AI1852">
        <v>82.825999999999993</v>
      </c>
      <c r="AJ1852">
        <v>8</v>
      </c>
      <c r="AK1852">
        <v>0</v>
      </c>
      <c r="AL1852">
        <v>0</v>
      </c>
      <c r="AM1852">
        <v>0</v>
      </c>
      <c r="AN1852">
        <v>0</v>
      </c>
      <c r="AO1852" s="30">
        <v>49.695600000000006</v>
      </c>
      <c r="AP1852" s="30">
        <v>82.825999999999993</v>
      </c>
      <c r="AQ1852" s="30">
        <v>8</v>
      </c>
      <c r="AR1852">
        <v>362.86500000000012</v>
      </c>
      <c r="AS1852" s="20">
        <v>604.77499999999998</v>
      </c>
      <c r="AT1852">
        <v>74</v>
      </c>
      <c r="AU1852">
        <v>12</v>
      </c>
      <c r="AV1852" t="s">
        <v>1510</v>
      </c>
    </row>
    <row r="1853" spans="1:48" hidden="1" x14ac:dyDescent="0.25">
      <c r="A1853" t="s">
        <v>1065</v>
      </c>
      <c r="B1853" t="s">
        <v>147</v>
      </c>
      <c r="C1853" t="s">
        <v>147</v>
      </c>
      <c r="D1853" t="s">
        <v>1067</v>
      </c>
      <c r="E1853" s="31" t="s">
        <v>1068</v>
      </c>
      <c r="F1853">
        <v>2010</v>
      </c>
      <c r="G1853" t="s">
        <v>1066</v>
      </c>
      <c r="H1853">
        <v>5721</v>
      </c>
      <c r="I1853">
        <v>331960</v>
      </c>
      <c r="J1853" t="s">
        <v>146</v>
      </c>
      <c r="K1853" s="26" t="s">
        <v>458</v>
      </c>
      <c r="L1853" t="b">
        <v>1</v>
      </c>
      <c r="M1853" s="20" t="s">
        <v>1119</v>
      </c>
      <c r="N1853" s="26">
        <v>701</v>
      </c>
      <c r="O1853" t="s">
        <v>375</v>
      </c>
      <c r="P1853">
        <v>58.194444400000002</v>
      </c>
      <c r="Q1853">
        <v>-136.34333330000001</v>
      </c>
      <c r="S1853" t="s">
        <v>21</v>
      </c>
      <c r="T1853" s="40">
        <v>0.52940833333333337</v>
      </c>
      <c r="U1853" s="40">
        <v>0.20702499999999993</v>
      </c>
      <c r="V1853">
        <v>43.184896566666673</v>
      </c>
      <c r="W1853">
        <v>81.572000000000003</v>
      </c>
      <c r="X1853">
        <v>43</v>
      </c>
      <c r="Y1853">
        <v>88.100958383333335</v>
      </c>
      <c r="Z1853">
        <v>166.41399999999999</v>
      </c>
      <c r="AA1853">
        <v>30</v>
      </c>
      <c r="AI1853">
        <v>9.4870000000000019</v>
      </c>
      <c r="AJ1853">
        <v>6</v>
      </c>
      <c r="AK1853">
        <v>1.6659999999999999</v>
      </c>
      <c r="AL1853">
        <v>1</v>
      </c>
      <c r="AM1853">
        <v>0</v>
      </c>
      <c r="AN1853">
        <v>0</v>
      </c>
      <c r="AO1853" s="30">
        <v>5.9044911416666679</v>
      </c>
      <c r="AP1853" s="30">
        <v>11.153000000000002</v>
      </c>
      <c r="AQ1853" s="30">
        <v>7</v>
      </c>
      <c r="AR1853">
        <v>137.19034609166667</v>
      </c>
      <c r="AS1853" s="20">
        <v>259.13900000000001</v>
      </c>
      <c r="AT1853">
        <v>78</v>
      </c>
      <c r="AU1853">
        <v>12</v>
      </c>
      <c r="AV1853" t="s">
        <v>1510</v>
      </c>
    </row>
    <row r="1854" spans="1:48" hidden="1" x14ac:dyDescent="0.25">
      <c r="A1854" t="s">
        <v>585</v>
      </c>
      <c r="B1854" t="s">
        <v>58</v>
      </c>
      <c r="C1854" t="s">
        <v>58</v>
      </c>
      <c r="D1854" t="s">
        <v>586</v>
      </c>
      <c r="E1854" s="31" t="s">
        <v>587</v>
      </c>
      <c r="F1854">
        <v>2010</v>
      </c>
      <c r="G1854" t="s">
        <v>563</v>
      </c>
      <c r="H1854">
        <v>221</v>
      </c>
      <c r="I1854">
        <v>331300</v>
      </c>
      <c r="J1854" t="s">
        <v>50</v>
      </c>
      <c r="K1854" s="26" t="s">
        <v>458</v>
      </c>
      <c r="L1854" t="b">
        <v>1</v>
      </c>
      <c r="M1854" s="20" t="s">
        <v>1119</v>
      </c>
      <c r="N1854" s="26">
        <v>169</v>
      </c>
      <c r="O1854" t="s">
        <v>375</v>
      </c>
      <c r="P1854">
        <v>64.617500000000007</v>
      </c>
      <c r="Q1854">
        <v>-162.2605556</v>
      </c>
      <c r="S1854" t="s">
        <v>21</v>
      </c>
      <c r="T1854" s="40">
        <v>0.54264166666666658</v>
      </c>
      <c r="U1854" s="40">
        <v>0.19498333333333337</v>
      </c>
      <c r="V1854">
        <v>256.38516409999994</v>
      </c>
      <c r="W1854">
        <v>472.476</v>
      </c>
      <c r="X1854">
        <v>100</v>
      </c>
      <c r="Y1854">
        <v>113.96940132499998</v>
      </c>
      <c r="Z1854">
        <v>210.02699999999999</v>
      </c>
      <c r="AA1854">
        <v>11</v>
      </c>
      <c r="AI1854">
        <v>157.96899999999999</v>
      </c>
      <c r="AJ1854">
        <v>15</v>
      </c>
      <c r="AK1854">
        <v>171.93599999999998</v>
      </c>
      <c r="AL1854">
        <v>9</v>
      </c>
      <c r="AM1854">
        <v>0</v>
      </c>
      <c r="AN1854">
        <v>0</v>
      </c>
      <c r="AO1854" s="30">
        <v>179.02019904166661</v>
      </c>
      <c r="AP1854" s="30">
        <v>329.90499999999997</v>
      </c>
      <c r="AQ1854" s="30">
        <v>24</v>
      </c>
      <c r="AR1854">
        <v>549.37476446666653</v>
      </c>
      <c r="AS1854" s="20">
        <v>1012.408</v>
      </c>
      <c r="AT1854">
        <v>132</v>
      </c>
      <c r="AU1854">
        <v>12</v>
      </c>
      <c r="AV1854" t="s">
        <v>1510</v>
      </c>
    </row>
    <row r="1855" spans="1:48" hidden="1" x14ac:dyDescent="0.25">
      <c r="A1855" t="s">
        <v>590</v>
      </c>
      <c r="B1855" t="s">
        <v>59</v>
      </c>
      <c r="C1855" t="s">
        <v>59</v>
      </c>
      <c r="D1855" t="s">
        <v>591</v>
      </c>
      <c r="E1855" s="31" t="s">
        <v>589</v>
      </c>
      <c r="F1855">
        <v>2010</v>
      </c>
      <c r="G1855" t="s">
        <v>563</v>
      </c>
      <c r="H1855">
        <v>221</v>
      </c>
      <c r="I1855">
        <v>331310</v>
      </c>
      <c r="J1855" t="s">
        <v>50</v>
      </c>
      <c r="K1855" s="26" t="s">
        <v>458</v>
      </c>
      <c r="L1855" t="b">
        <v>1</v>
      </c>
      <c r="M1855" s="20" t="s">
        <v>1119</v>
      </c>
      <c r="N1855" s="26">
        <v>169</v>
      </c>
      <c r="O1855" t="s">
        <v>375</v>
      </c>
      <c r="P1855">
        <v>62.777777800000003</v>
      </c>
      <c r="Q1855">
        <v>-164.52305559999999</v>
      </c>
      <c r="S1855" t="s">
        <v>21</v>
      </c>
      <c r="T1855" s="40">
        <v>0.51391666666666669</v>
      </c>
      <c r="U1855" s="40">
        <v>0.20722499999999999</v>
      </c>
      <c r="V1855">
        <v>559.57713466666678</v>
      </c>
      <c r="W1855">
        <v>1088.8480000000002</v>
      </c>
      <c r="X1855">
        <v>219</v>
      </c>
      <c r="Y1855">
        <v>384.4389599166667</v>
      </c>
      <c r="Z1855">
        <v>748.05700000000002</v>
      </c>
      <c r="AA1855">
        <v>36</v>
      </c>
      <c r="AI1855">
        <v>741.30899999999997</v>
      </c>
      <c r="AJ1855">
        <v>21</v>
      </c>
      <c r="AK1855">
        <v>405.20100000000002</v>
      </c>
      <c r="AL1855">
        <v>14</v>
      </c>
      <c r="AM1855">
        <v>0</v>
      </c>
      <c r="AN1855">
        <v>0</v>
      </c>
      <c r="AO1855" s="30">
        <v>589.21059750000006</v>
      </c>
      <c r="AP1855" s="30">
        <v>1146.51</v>
      </c>
      <c r="AQ1855" s="30">
        <v>35</v>
      </c>
      <c r="AR1855">
        <v>1533.2266920833335</v>
      </c>
      <c r="AS1855" s="20">
        <v>2983.415</v>
      </c>
      <c r="AT1855">
        <v>287</v>
      </c>
      <c r="AU1855">
        <v>12</v>
      </c>
      <c r="AV1855" t="s">
        <v>1510</v>
      </c>
    </row>
    <row r="1856" spans="1:48" hidden="1" x14ac:dyDescent="0.25">
      <c r="A1856" t="s">
        <v>979</v>
      </c>
      <c r="B1856" t="s">
        <v>149</v>
      </c>
      <c r="C1856" t="s">
        <v>149</v>
      </c>
      <c r="D1856" t="s">
        <v>981</v>
      </c>
      <c r="E1856" s="31" t="s">
        <v>982</v>
      </c>
      <c r="F1856">
        <v>2010</v>
      </c>
      <c r="G1856" t="s">
        <v>980</v>
      </c>
      <c r="H1856" t="s">
        <v>582</v>
      </c>
      <c r="I1856">
        <v>331970</v>
      </c>
      <c r="J1856" t="s">
        <v>148</v>
      </c>
      <c r="K1856" s="26" t="s">
        <v>458</v>
      </c>
      <c r="L1856" t="b">
        <v>1</v>
      </c>
      <c r="M1856" s="20" t="s">
        <v>1118</v>
      </c>
      <c r="N1856" s="26">
        <v>442</v>
      </c>
      <c r="O1856" t="s">
        <v>375</v>
      </c>
      <c r="P1856">
        <v>54.850833299999998</v>
      </c>
      <c r="Q1856">
        <v>-163.41499999999999</v>
      </c>
      <c r="S1856" t="s">
        <v>21</v>
      </c>
      <c r="T1856" s="40">
        <v>0.53473333333333339</v>
      </c>
      <c r="U1856" s="40">
        <v>0.27983333333333332</v>
      </c>
      <c r="V1856">
        <v>23.852315066666673</v>
      </c>
      <c r="W1856">
        <v>44.606000000000009</v>
      </c>
      <c r="X1856">
        <v>26</v>
      </c>
      <c r="Y1856">
        <v>39.486313533333337</v>
      </c>
      <c r="Z1856">
        <v>73.843000000000004</v>
      </c>
      <c r="AA1856">
        <v>13</v>
      </c>
      <c r="AI1856">
        <v>44.271999999999998</v>
      </c>
      <c r="AJ1856">
        <v>10</v>
      </c>
      <c r="AK1856">
        <v>4.49</v>
      </c>
      <c r="AL1856">
        <v>1</v>
      </c>
      <c r="AM1856">
        <v>0</v>
      </c>
      <c r="AN1856">
        <v>0</v>
      </c>
      <c r="AO1856" s="30">
        <v>26.074666800000003</v>
      </c>
      <c r="AP1856" s="30">
        <v>48.762</v>
      </c>
      <c r="AQ1856" s="30">
        <v>11</v>
      </c>
      <c r="AR1856">
        <v>89.41329540000001</v>
      </c>
      <c r="AS1856" s="20">
        <v>167.21100000000001</v>
      </c>
      <c r="AT1856">
        <v>50</v>
      </c>
      <c r="AU1856">
        <v>12</v>
      </c>
      <c r="AV1856" t="s">
        <v>1510</v>
      </c>
    </row>
    <row r="1857" spans="1:48" hidden="1" x14ac:dyDescent="0.25">
      <c r="A1857" t="s">
        <v>509</v>
      </c>
      <c r="B1857" t="s">
        <v>164</v>
      </c>
      <c r="C1857" t="s">
        <v>164</v>
      </c>
      <c r="D1857" t="s">
        <v>511</v>
      </c>
      <c r="E1857" s="31" t="s">
        <v>512</v>
      </c>
      <c r="F1857">
        <v>2010</v>
      </c>
      <c r="G1857" t="s">
        <v>510</v>
      </c>
      <c r="H1857">
        <v>7833</v>
      </c>
      <c r="I1857">
        <v>332020</v>
      </c>
      <c r="J1857" t="s">
        <v>163</v>
      </c>
      <c r="K1857" s="26" t="s">
        <v>374</v>
      </c>
      <c r="L1857" t="b">
        <v>1</v>
      </c>
      <c r="M1857" s="20" t="s">
        <v>1116</v>
      </c>
      <c r="N1857" s="26">
        <v>63</v>
      </c>
      <c r="O1857" t="s">
        <v>375</v>
      </c>
      <c r="P1857">
        <v>66.564722200000006</v>
      </c>
      <c r="Q1857">
        <v>-145.2738889</v>
      </c>
      <c r="S1857" t="s">
        <v>21</v>
      </c>
      <c r="T1857" s="40">
        <v>0.62959166666666666</v>
      </c>
      <c r="U1857" s="40">
        <v>0.30144166666666666</v>
      </c>
      <c r="V1857">
        <v>676.75248964166656</v>
      </c>
      <c r="W1857">
        <v>1074.9069999999999</v>
      </c>
      <c r="X1857">
        <v>345</v>
      </c>
      <c r="Y1857">
        <v>641.33292165833325</v>
      </c>
      <c r="Z1857">
        <v>1018.6489999999999</v>
      </c>
      <c r="AA1857">
        <v>74</v>
      </c>
      <c r="AI1857">
        <v>274.75100000000003</v>
      </c>
      <c r="AJ1857">
        <v>9</v>
      </c>
      <c r="AK1857">
        <v>330.03399999999999</v>
      </c>
      <c r="AL1857">
        <v>20</v>
      </c>
      <c r="AM1857">
        <v>0</v>
      </c>
      <c r="AN1857">
        <v>0</v>
      </c>
      <c r="AO1857" s="30">
        <v>380.76759612500007</v>
      </c>
      <c r="AP1857" s="30">
        <v>604.78500000000008</v>
      </c>
      <c r="AQ1857" s="30">
        <v>29</v>
      </c>
      <c r="AR1857">
        <v>1698.8530074249998</v>
      </c>
      <c r="AS1857" s="20">
        <v>2698.3409999999999</v>
      </c>
      <c r="AT1857">
        <v>439</v>
      </c>
      <c r="AU1857">
        <v>6</v>
      </c>
      <c r="AV1857" t="s">
        <v>1510</v>
      </c>
    </row>
    <row r="1858" spans="1:48" hidden="1" x14ac:dyDescent="0.25">
      <c r="A1858" t="s">
        <v>786</v>
      </c>
      <c r="B1858" t="s">
        <v>151</v>
      </c>
      <c r="C1858" t="s">
        <v>151</v>
      </c>
      <c r="D1858" t="s">
        <v>788</v>
      </c>
      <c r="E1858" s="31" t="s">
        <v>789</v>
      </c>
      <c r="F1858">
        <v>2010</v>
      </c>
      <c r="G1858" t="s">
        <v>787</v>
      </c>
      <c r="H1858">
        <v>6915</v>
      </c>
      <c r="I1858">
        <v>331990</v>
      </c>
      <c r="J1858" t="s">
        <v>150</v>
      </c>
      <c r="K1858" s="26" t="s">
        <v>458</v>
      </c>
      <c r="L1858" t="b">
        <v>1</v>
      </c>
      <c r="M1858" s="20" t="s">
        <v>1118</v>
      </c>
      <c r="N1858" s="26">
        <v>274</v>
      </c>
      <c r="O1858" t="s">
        <v>375</v>
      </c>
      <c r="P1858">
        <v>64.733333299999998</v>
      </c>
      <c r="Q1858">
        <v>-156.92750000000001</v>
      </c>
      <c r="S1858" t="s">
        <v>21</v>
      </c>
      <c r="T1858" s="40">
        <v>0.56330000000000002</v>
      </c>
      <c r="U1858" s="40">
        <v>0.23540000000000003</v>
      </c>
      <c r="V1858">
        <v>0</v>
      </c>
      <c r="W1858">
        <v>0</v>
      </c>
      <c r="X1858">
        <v>215</v>
      </c>
      <c r="Y1858">
        <v>0</v>
      </c>
      <c r="Z1858">
        <v>0</v>
      </c>
      <c r="AA1858">
        <v>104</v>
      </c>
      <c r="AI1858">
        <v>0</v>
      </c>
      <c r="AJ1858">
        <v>9</v>
      </c>
      <c r="AK1858">
        <v>0</v>
      </c>
      <c r="AL1858">
        <v>33</v>
      </c>
      <c r="AM1858">
        <v>0</v>
      </c>
      <c r="AN1858">
        <v>0</v>
      </c>
      <c r="AO1858" s="30">
        <v>0</v>
      </c>
      <c r="AP1858" s="30">
        <v>0</v>
      </c>
      <c r="AQ1858" s="30">
        <v>42</v>
      </c>
      <c r="AR1858">
        <v>0</v>
      </c>
      <c r="AS1858" s="20">
        <v>0</v>
      </c>
      <c r="AT1858">
        <v>361</v>
      </c>
      <c r="AU1858">
        <v>12</v>
      </c>
      <c r="AV1858" t="s">
        <v>1510</v>
      </c>
    </row>
    <row r="1859" spans="1:48" hidden="1" x14ac:dyDescent="0.25">
      <c r="A1859" t="s">
        <v>592</v>
      </c>
      <c r="B1859" t="s">
        <v>60</v>
      </c>
      <c r="C1859" t="s">
        <v>60</v>
      </c>
      <c r="D1859" t="s">
        <v>593</v>
      </c>
      <c r="E1859" s="31" t="s">
        <v>594</v>
      </c>
      <c r="F1859">
        <v>2010</v>
      </c>
      <c r="G1859" t="s">
        <v>563</v>
      </c>
      <c r="H1859">
        <v>221</v>
      </c>
      <c r="I1859">
        <v>331320</v>
      </c>
      <c r="J1859" t="s">
        <v>50</v>
      </c>
      <c r="K1859" s="26" t="s">
        <v>458</v>
      </c>
      <c r="L1859" t="b">
        <v>1</v>
      </c>
      <c r="M1859" s="20" t="s">
        <v>1119</v>
      </c>
      <c r="N1859" s="26">
        <v>169</v>
      </c>
      <c r="O1859" t="s">
        <v>375</v>
      </c>
      <c r="P1859">
        <v>63.779722200000002</v>
      </c>
      <c r="Q1859">
        <v>-171.74111110000001</v>
      </c>
      <c r="S1859" t="s">
        <v>21</v>
      </c>
      <c r="T1859" s="40">
        <v>0.52796666666666681</v>
      </c>
      <c r="U1859" s="40">
        <v>0.23009166666666667</v>
      </c>
      <c r="V1859">
        <v>374.56014403333347</v>
      </c>
      <c r="W1859">
        <v>709.43900000000008</v>
      </c>
      <c r="X1859">
        <v>178</v>
      </c>
      <c r="Y1859">
        <v>181.22667020000006</v>
      </c>
      <c r="Z1859">
        <v>343.25400000000002</v>
      </c>
      <c r="AA1859">
        <v>15</v>
      </c>
      <c r="AI1859">
        <v>253.77399999999994</v>
      </c>
      <c r="AJ1859">
        <v>15</v>
      </c>
      <c r="AK1859">
        <v>525.18700000000001</v>
      </c>
      <c r="AL1859">
        <v>8</v>
      </c>
      <c r="AM1859">
        <v>0</v>
      </c>
      <c r="AN1859">
        <v>0</v>
      </c>
      <c r="AO1859" s="30">
        <v>411.26544263333346</v>
      </c>
      <c r="AP1859" s="30">
        <v>778.96100000000001</v>
      </c>
      <c r="AQ1859" s="30">
        <v>23</v>
      </c>
      <c r="AR1859">
        <v>967.05225686666699</v>
      </c>
      <c r="AS1859" s="20">
        <v>1831.6540000000002</v>
      </c>
      <c r="AT1859">
        <v>213</v>
      </c>
      <c r="AU1859">
        <v>12</v>
      </c>
      <c r="AV1859" t="s">
        <v>1510</v>
      </c>
    </row>
    <row r="1860" spans="1:48" hidden="1" x14ac:dyDescent="0.25">
      <c r="A1860" t="s">
        <v>913</v>
      </c>
      <c r="B1860" t="s">
        <v>160</v>
      </c>
      <c r="C1860" t="s">
        <v>160</v>
      </c>
      <c r="D1860" t="s">
        <v>915</v>
      </c>
      <c r="E1860" s="31" t="s">
        <v>916</v>
      </c>
      <c r="F1860">
        <v>2010</v>
      </c>
      <c r="G1860" t="s">
        <v>914</v>
      </c>
      <c r="H1860" t="s">
        <v>582</v>
      </c>
      <c r="I1860">
        <v>332000</v>
      </c>
      <c r="J1860" t="s">
        <v>159</v>
      </c>
      <c r="K1860" s="26" t="s">
        <v>458</v>
      </c>
      <c r="L1860" t="b">
        <v>1</v>
      </c>
      <c r="M1860" s="20" t="s">
        <v>1118</v>
      </c>
      <c r="N1860" s="26">
        <v>373</v>
      </c>
      <c r="O1860" t="s">
        <v>375</v>
      </c>
      <c r="P1860">
        <v>64.5433333</v>
      </c>
      <c r="Q1860">
        <v>-163.02916669999999</v>
      </c>
      <c r="S1860" t="s">
        <v>21</v>
      </c>
      <c r="T1860" s="40">
        <v>0.61666666666666659</v>
      </c>
      <c r="U1860" s="40">
        <v>0.31274166666666664</v>
      </c>
      <c r="V1860">
        <v>127.99039999999998</v>
      </c>
      <c r="W1860">
        <v>207.55199999999999</v>
      </c>
      <c r="X1860">
        <v>55</v>
      </c>
      <c r="Y1860">
        <v>137.86199999999999</v>
      </c>
      <c r="Z1860">
        <v>223.56</v>
      </c>
      <c r="AA1860">
        <v>26</v>
      </c>
      <c r="AI1860">
        <v>47.150999999999996</v>
      </c>
      <c r="AJ1860">
        <v>8</v>
      </c>
      <c r="AK1860">
        <v>27.875</v>
      </c>
      <c r="AL1860">
        <v>4</v>
      </c>
      <c r="AM1860">
        <v>49.286999999999999</v>
      </c>
      <c r="AN1860">
        <v>3</v>
      </c>
      <c r="AO1860" s="30">
        <v>46.266033333333326</v>
      </c>
      <c r="AP1860" s="30">
        <v>75.025999999999996</v>
      </c>
      <c r="AQ1860" s="30">
        <v>12</v>
      </c>
      <c r="AR1860">
        <v>312.11843333333331</v>
      </c>
      <c r="AS1860" s="20">
        <v>555.42500000000007</v>
      </c>
      <c r="AT1860">
        <v>96</v>
      </c>
      <c r="AU1860">
        <v>12</v>
      </c>
      <c r="AV1860" t="s">
        <v>1510</v>
      </c>
    </row>
    <row r="1861" spans="1:48" hidden="1" x14ac:dyDescent="0.25">
      <c r="A1861" t="s">
        <v>595</v>
      </c>
      <c r="B1861" t="s">
        <v>61</v>
      </c>
      <c r="C1861" t="s">
        <v>61</v>
      </c>
      <c r="D1861" t="s">
        <v>596</v>
      </c>
      <c r="E1861" s="31" t="s">
        <v>597</v>
      </c>
      <c r="F1861">
        <v>2010</v>
      </c>
      <c r="G1861" t="s">
        <v>563</v>
      </c>
      <c r="H1861">
        <v>221</v>
      </c>
      <c r="I1861">
        <v>331330</v>
      </c>
      <c r="J1861" t="s">
        <v>50</v>
      </c>
      <c r="K1861" s="26" t="s">
        <v>458</v>
      </c>
      <c r="L1861" t="b">
        <v>1</v>
      </c>
      <c r="M1861" s="20" t="s">
        <v>1119</v>
      </c>
      <c r="N1861" s="26">
        <v>169</v>
      </c>
      <c r="O1861" t="s">
        <v>375</v>
      </c>
      <c r="P1861">
        <v>59.118888900000002</v>
      </c>
      <c r="Q1861">
        <v>-161.58750000000001</v>
      </c>
      <c r="S1861" t="s">
        <v>21</v>
      </c>
      <c r="T1861" s="40">
        <v>0.47406666666666664</v>
      </c>
      <c r="U1861" s="40">
        <v>0.20388333333333333</v>
      </c>
      <c r="V1861">
        <v>175.33450479999999</v>
      </c>
      <c r="W1861">
        <v>369.85199999999998</v>
      </c>
      <c r="X1861">
        <v>82</v>
      </c>
      <c r="Y1861">
        <v>54.770344199999997</v>
      </c>
      <c r="Z1861">
        <v>115.533</v>
      </c>
      <c r="AA1861">
        <v>13</v>
      </c>
      <c r="AI1861">
        <v>93.38000000000001</v>
      </c>
      <c r="AJ1861">
        <v>11</v>
      </c>
      <c r="AK1861">
        <v>144.07499999999996</v>
      </c>
      <c r="AL1861">
        <v>5</v>
      </c>
      <c r="AM1861">
        <v>0</v>
      </c>
      <c r="AN1861">
        <v>0</v>
      </c>
      <c r="AO1861" s="30">
        <v>112.56950033333332</v>
      </c>
      <c r="AP1861" s="30">
        <v>237.45499999999998</v>
      </c>
      <c r="AQ1861" s="30">
        <v>16</v>
      </c>
      <c r="AR1861">
        <v>342.67434933333334</v>
      </c>
      <c r="AS1861" s="20">
        <v>722.83999999999992</v>
      </c>
      <c r="AT1861">
        <v>106</v>
      </c>
      <c r="AU1861">
        <v>12</v>
      </c>
      <c r="AV1861" t="s">
        <v>1510</v>
      </c>
    </row>
    <row r="1862" spans="1:48" hidden="1" x14ac:dyDescent="0.25">
      <c r="A1862" t="s">
        <v>598</v>
      </c>
      <c r="B1862" t="s">
        <v>62</v>
      </c>
      <c r="C1862" t="s">
        <v>62</v>
      </c>
      <c r="D1862" t="s">
        <v>599</v>
      </c>
      <c r="E1862" s="31" t="s">
        <v>600</v>
      </c>
      <c r="F1862">
        <v>2010</v>
      </c>
      <c r="G1862" t="s">
        <v>563</v>
      </c>
      <c r="H1862">
        <v>221</v>
      </c>
      <c r="I1862">
        <v>331340</v>
      </c>
      <c r="J1862" t="s">
        <v>50</v>
      </c>
      <c r="K1862" s="26" t="s">
        <v>458</v>
      </c>
      <c r="L1862" t="b">
        <v>1</v>
      </c>
      <c r="M1862" s="20" t="s">
        <v>1119</v>
      </c>
      <c r="N1862" s="26">
        <v>169</v>
      </c>
      <c r="O1862" t="s">
        <v>375</v>
      </c>
      <c r="P1862">
        <v>62.903611099999999</v>
      </c>
      <c r="Q1862">
        <v>-160.06472220000001</v>
      </c>
      <c r="S1862" t="s">
        <v>21</v>
      </c>
      <c r="T1862" s="40">
        <v>0.54419166666666685</v>
      </c>
      <c r="U1862" s="40">
        <v>0.2039</v>
      </c>
      <c r="V1862">
        <v>115.14333798333338</v>
      </c>
      <c r="W1862">
        <v>211.58600000000001</v>
      </c>
      <c r="X1862">
        <v>60</v>
      </c>
      <c r="Y1862">
        <v>73.247109950000024</v>
      </c>
      <c r="Z1862">
        <v>134.59799999999998</v>
      </c>
      <c r="AA1862">
        <v>11</v>
      </c>
      <c r="AI1862">
        <v>159.37400000000002</v>
      </c>
      <c r="AJ1862">
        <v>12</v>
      </c>
      <c r="AK1862">
        <v>81.497</v>
      </c>
      <c r="AL1862">
        <v>5</v>
      </c>
      <c r="AM1862">
        <v>0</v>
      </c>
      <c r="AN1862">
        <v>0</v>
      </c>
      <c r="AO1862" s="30">
        <v>131.07999094166672</v>
      </c>
      <c r="AP1862" s="30">
        <v>240.87100000000004</v>
      </c>
      <c r="AQ1862" s="30">
        <v>17</v>
      </c>
      <c r="AR1862">
        <v>319.47043887500013</v>
      </c>
      <c r="AS1862" s="20">
        <v>587.05500000000006</v>
      </c>
      <c r="AT1862">
        <v>84</v>
      </c>
      <c r="AU1862">
        <v>12</v>
      </c>
      <c r="AV1862" t="s">
        <v>1510</v>
      </c>
    </row>
    <row r="1863" spans="1:48" hidden="1" x14ac:dyDescent="0.25">
      <c r="A1863" t="s">
        <v>395</v>
      </c>
      <c r="B1863" t="s">
        <v>162</v>
      </c>
      <c r="C1863" t="s">
        <v>162</v>
      </c>
      <c r="D1863" t="s">
        <v>396</v>
      </c>
      <c r="E1863" s="31" t="s">
        <v>397</v>
      </c>
      <c r="F1863">
        <v>2010</v>
      </c>
      <c r="G1863" t="s">
        <v>962</v>
      </c>
      <c r="H1863">
        <v>7822</v>
      </c>
      <c r="I1863">
        <v>332010</v>
      </c>
      <c r="J1863" t="s">
        <v>161</v>
      </c>
      <c r="K1863" s="26" t="s">
        <v>374</v>
      </c>
      <c r="L1863" t="b">
        <v>1</v>
      </c>
      <c r="M1863" s="20" t="s">
        <v>1116</v>
      </c>
      <c r="N1863" s="26">
        <v>417</v>
      </c>
      <c r="O1863" t="s">
        <v>489</v>
      </c>
      <c r="P1863">
        <v>58.413333299999998</v>
      </c>
      <c r="Q1863">
        <v>-135.7369444</v>
      </c>
      <c r="S1863" t="s">
        <v>21</v>
      </c>
      <c r="T1863" s="40">
        <v>0.39589166666666659</v>
      </c>
      <c r="U1863" s="40">
        <v>0.2795083333333333</v>
      </c>
      <c r="V1863">
        <v>314.50821674999997</v>
      </c>
      <c r="W1863">
        <v>794.43000000000006</v>
      </c>
      <c r="X1863">
        <v>429</v>
      </c>
      <c r="Y1863">
        <v>213.17776520833331</v>
      </c>
      <c r="Z1863">
        <v>538.47500000000002</v>
      </c>
      <c r="AA1863">
        <v>121</v>
      </c>
      <c r="AI1863">
        <v>35.960999999999991</v>
      </c>
      <c r="AJ1863">
        <v>6</v>
      </c>
      <c r="AK1863">
        <v>302.58600000000001</v>
      </c>
      <c r="AL1863">
        <v>24</v>
      </c>
      <c r="AM1863">
        <v>0</v>
      </c>
      <c r="AN1863">
        <v>4</v>
      </c>
      <c r="AO1863" s="30">
        <v>134.02793607499999</v>
      </c>
      <c r="AP1863" s="30">
        <v>338.54700000000003</v>
      </c>
      <c r="AQ1863" s="30">
        <v>30</v>
      </c>
      <c r="AR1863">
        <v>661.71391803333324</v>
      </c>
      <c r="AS1863" s="20">
        <v>1671.4519999999998</v>
      </c>
      <c r="AT1863">
        <v>582</v>
      </c>
      <c r="AU1863">
        <v>12</v>
      </c>
      <c r="AV1863" t="s">
        <v>1510</v>
      </c>
    </row>
    <row r="1864" spans="1:48" hidden="1" x14ac:dyDescent="0.25">
      <c r="A1864" t="s">
        <v>401</v>
      </c>
      <c r="B1864" t="s">
        <v>1146</v>
      </c>
      <c r="C1864" t="s">
        <v>37</v>
      </c>
      <c r="D1864" t="s">
        <v>399</v>
      </c>
      <c r="E1864" s="31" t="s">
        <v>400</v>
      </c>
      <c r="F1864">
        <v>2010</v>
      </c>
      <c r="G1864" t="s">
        <v>380</v>
      </c>
      <c r="H1864">
        <v>219</v>
      </c>
      <c r="I1864">
        <v>331120</v>
      </c>
      <c r="J1864" t="s">
        <v>30</v>
      </c>
      <c r="K1864" s="26" t="s">
        <v>374</v>
      </c>
      <c r="L1864" t="b">
        <v>1</v>
      </c>
      <c r="M1864" s="20" t="s">
        <v>1116</v>
      </c>
      <c r="N1864" s="26">
        <v>2</v>
      </c>
      <c r="O1864" t="s">
        <v>375</v>
      </c>
      <c r="P1864">
        <v>59.228588999999999</v>
      </c>
      <c r="Q1864">
        <v>-135.44411400000001</v>
      </c>
      <c r="S1864" t="s">
        <v>21</v>
      </c>
      <c r="T1864" s="40">
        <v>0.21860000000000002</v>
      </c>
      <c r="U1864" s="40">
        <v>0.15642499999999995</v>
      </c>
      <c r="V1864">
        <v>1164.8719638</v>
      </c>
      <c r="W1864">
        <v>5328.7829999999994</v>
      </c>
      <c r="X1864">
        <v>1078</v>
      </c>
      <c r="Y1864">
        <v>1061.5163536</v>
      </c>
      <c r="Z1864">
        <v>4855.9759999999997</v>
      </c>
      <c r="AA1864">
        <v>329</v>
      </c>
      <c r="AI1864">
        <v>837.12400000000002</v>
      </c>
      <c r="AJ1864">
        <v>26</v>
      </c>
      <c r="AK1864">
        <v>1308.7329999999999</v>
      </c>
      <c r="AL1864">
        <v>27</v>
      </c>
      <c r="AM1864">
        <v>0</v>
      </c>
      <c r="AN1864">
        <v>0</v>
      </c>
      <c r="AO1864" s="30">
        <v>469.08434020000004</v>
      </c>
      <c r="AP1864" s="30">
        <v>2145.857</v>
      </c>
      <c r="AQ1864" s="30">
        <v>53</v>
      </c>
      <c r="AR1864">
        <v>2695.4726576000003</v>
      </c>
      <c r="AS1864" s="20">
        <v>12330.615999999998</v>
      </c>
      <c r="AT1864">
        <v>1457</v>
      </c>
      <c r="AU1864">
        <v>12</v>
      </c>
      <c r="AV1864" t="s">
        <v>1510</v>
      </c>
    </row>
    <row r="1865" spans="1:48" hidden="1" x14ac:dyDescent="0.25">
      <c r="A1865" t="s">
        <v>402</v>
      </c>
      <c r="B1865" t="s">
        <v>38</v>
      </c>
      <c r="C1865" t="s">
        <v>38</v>
      </c>
      <c r="D1865" t="s">
        <v>403</v>
      </c>
      <c r="E1865" s="31" t="s">
        <v>404</v>
      </c>
      <c r="F1865">
        <v>2010</v>
      </c>
      <c r="G1865" t="s">
        <v>380</v>
      </c>
      <c r="H1865">
        <v>219</v>
      </c>
      <c r="I1865">
        <v>331130</v>
      </c>
      <c r="J1865" t="s">
        <v>30</v>
      </c>
      <c r="K1865" s="26" t="s">
        <v>374</v>
      </c>
      <c r="L1865" t="b">
        <v>1</v>
      </c>
      <c r="M1865" s="20" t="s">
        <v>1116</v>
      </c>
      <c r="N1865" s="26">
        <v>2</v>
      </c>
      <c r="O1865" t="s">
        <v>375</v>
      </c>
      <c r="P1865">
        <v>63.987230799999999</v>
      </c>
      <c r="Q1865">
        <v>-144.69983250000001</v>
      </c>
      <c r="S1865" t="s">
        <v>21</v>
      </c>
      <c r="T1865" s="40">
        <v>0.64991666666666659</v>
      </c>
      <c r="U1865" s="40">
        <v>0.22229166666666667</v>
      </c>
      <c r="V1865">
        <v>17.248138416666663</v>
      </c>
      <c r="W1865">
        <v>26.538999999999998</v>
      </c>
      <c r="X1865">
        <v>10</v>
      </c>
      <c r="Y1865">
        <v>21.052750583333331</v>
      </c>
      <c r="Z1865">
        <v>32.393000000000001</v>
      </c>
      <c r="AA1865">
        <v>6</v>
      </c>
      <c r="AI1865">
        <v>13.136999999999999</v>
      </c>
      <c r="AJ1865">
        <v>3</v>
      </c>
      <c r="AK1865">
        <v>11.499000000000001</v>
      </c>
      <c r="AL1865">
        <v>1</v>
      </c>
      <c r="AM1865">
        <v>0</v>
      </c>
      <c r="AN1865">
        <v>0</v>
      </c>
      <c r="AO1865" s="30">
        <v>16.011346999999997</v>
      </c>
      <c r="AP1865" s="30">
        <v>24.635999999999999</v>
      </c>
      <c r="AQ1865" s="30">
        <v>4</v>
      </c>
      <c r="AR1865">
        <v>54.312235999999992</v>
      </c>
      <c r="AS1865" s="20">
        <v>83.567999999999984</v>
      </c>
      <c r="AT1865">
        <v>20</v>
      </c>
      <c r="AU1865">
        <v>12</v>
      </c>
      <c r="AV1865" t="s">
        <v>1510</v>
      </c>
    </row>
    <row r="1866" spans="1:48" hidden="1" x14ac:dyDescent="0.25">
      <c r="A1866" t="s">
        <v>405</v>
      </c>
      <c r="B1866" t="s">
        <v>39</v>
      </c>
      <c r="C1866" t="s">
        <v>39</v>
      </c>
      <c r="D1866" t="s">
        <v>426</v>
      </c>
      <c r="E1866" s="31" t="s">
        <v>422</v>
      </c>
      <c r="F1866">
        <v>2010</v>
      </c>
      <c r="G1866" t="s">
        <v>380</v>
      </c>
      <c r="H1866">
        <v>219</v>
      </c>
      <c r="I1866">
        <v>331140</v>
      </c>
      <c r="J1866" t="s">
        <v>30</v>
      </c>
      <c r="K1866" s="26" t="s">
        <v>374</v>
      </c>
      <c r="L1866" t="b">
        <v>1</v>
      </c>
      <c r="M1866" s="20" t="s">
        <v>1116</v>
      </c>
      <c r="N1866" s="26">
        <v>2</v>
      </c>
      <c r="O1866" t="s">
        <v>375</v>
      </c>
      <c r="P1866">
        <v>55.556666700000001</v>
      </c>
      <c r="Q1866">
        <v>-132.63638889999999</v>
      </c>
      <c r="S1866" t="s">
        <v>21</v>
      </c>
      <c r="T1866" s="40">
        <v>0.21400833333333336</v>
      </c>
      <c r="U1866" s="40">
        <v>0.15825</v>
      </c>
      <c r="V1866">
        <v>114.7745952416667</v>
      </c>
      <c r="W1866">
        <v>536.30900000000008</v>
      </c>
      <c r="X1866">
        <v>117</v>
      </c>
      <c r="Y1866">
        <v>63.679249625000011</v>
      </c>
      <c r="Z1866">
        <v>297.55500000000001</v>
      </c>
      <c r="AA1866">
        <v>14</v>
      </c>
      <c r="AI1866">
        <v>3.6280000000000001</v>
      </c>
      <c r="AJ1866">
        <v>1</v>
      </c>
      <c r="AK1866">
        <v>51.146000000000001</v>
      </c>
      <c r="AL1866">
        <v>7</v>
      </c>
      <c r="AM1866">
        <v>0</v>
      </c>
      <c r="AN1866">
        <v>0</v>
      </c>
      <c r="AO1866" s="30">
        <v>11.722092450000002</v>
      </c>
      <c r="AP1866" s="30">
        <v>54.774000000000001</v>
      </c>
      <c r="AQ1866" s="30">
        <v>8</v>
      </c>
      <c r="AR1866">
        <v>190.1759373166667</v>
      </c>
      <c r="AS1866" s="20">
        <v>888.63799999999992</v>
      </c>
      <c r="AT1866">
        <v>139</v>
      </c>
      <c r="AU1866">
        <v>12</v>
      </c>
      <c r="AV1866" t="s">
        <v>1510</v>
      </c>
    </row>
    <row r="1867" spans="1:48" hidden="1" x14ac:dyDescent="0.25">
      <c r="A1867" t="s">
        <v>601</v>
      </c>
      <c r="B1867" t="s">
        <v>63</v>
      </c>
      <c r="C1867" t="s">
        <v>63</v>
      </c>
      <c r="D1867" t="s">
        <v>602</v>
      </c>
      <c r="E1867" s="31" t="s">
        <v>603</v>
      </c>
      <c r="F1867">
        <v>2010</v>
      </c>
      <c r="G1867" t="s">
        <v>563</v>
      </c>
      <c r="H1867">
        <v>221</v>
      </c>
      <c r="I1867">
        <v>331350</v>
      </c>
      <c r="J1867" t="s">
        <v>50</v>
      </c>
      <c r="K1867" s="26" t="s">
        <v>458</v>
      </c>
      <c r="L1867" t="b">
        <v>1</v>
      </c>
      <c r="M1867" s="20" t="s">
        <v>1119</v>
      </c>
      <c r="N1867" s="26">
        <v>169</v>
      </c>
      <c r="O1867" t="s">
        <v>375</v>
      </c>
      <c r="P1867">
        <v>62.199444399999997</v>
      </c>
      <c r="Q1867">
        <v>-159.77138890000001</v>
      </c>
      <c r="S1867" t="s">
        <v>21</v>
      </c>
      <c r="T1867" s="40">
        <v>0.57304166666666667</v>
      </c>
      <c r="U1867" s="40">
        <v>0.22934999999999997</v>
      </c>
      <c r="V1867">
        <v>170.80366437500001</v>
      </c>
      <c r="W1867">
        <v>298.065</v>
      </c>
      <c r="X1867">
        <v>77</v>
      </c>
      <c r="Y1867">
        <v>27.317469291666661</v>
      </c>
      <c r="Z1867">
        <v>47.670999999999992</v>
      </c>
      <c r="AA1867">
        <v>7</v>
      </c>
      <c r="AI1867">
        <v>123.04399999999998</v>
      </c>
      <c r="AJ1867">
        <v>11</v>
      </c>
      <c r="AK1867">
        <v>119.01800000000001</v>
      </c>
      <c r="AL1867">
        <v>7</v>
      </c>
      <c r="AM1867">
        <v>0</v>
      </c>
      <c r="AN1867">
        <v>0</v>
      </c>
      <c r="AO1867" s="30">
        <v>138.71161191666667</v>
      </c>
      <c r="AP1867" s="30">
        <v>242.06200000000001</v>
      </c>
      <c r="AQ1867" s="30">
        <v>18</v>
      </c>
      <c r="AR1867">
        <v>336.83274558333335</v>
      </c>
      <c r="AS1867" s="20">
        <v>587.79800000000012</v>
      </c>
      <c r="AT1867">
        <v>100</v>
      </c>
      <c r="AU1867">
        <v>12</v>
      </c>
      <c r="AV1867" t="s">
        <v>1510</v>
      </c>
    </row>
    <row r="1868" spans="1:48" hidden="1" x14ac:dyDescent="0.25">
      <c r="A1868" t="s">
        <v>748</v>
      </c>
      <c r="B1868" t="s">
        <v>174</v>
      </c>
      <c r="C1868" t="s">
        <v>174</v>
      </c>
      <c r="D1868" t="s">
        <v>749</v>
      </c>
      <c r="E1868" s="31" t="s">
        <v>750</v>
      </c>
      <c r="F1868">
        <v>2010</v>
      </c>
      <c r="G1868" t="s">
        <v>743</v>
      </c>
      <c r="H1868">
        <v>18963</v>
      </c>
      <c r="I1868">
        <v>332670</v>
      </c>
      <c r="J1868" t="s">
        <v>171</v>
      </c>
      <c r="K1868" s="26" t="s">
        <v>458</v>
      </c>
      <c r="L1868" t="b">
        <v>1</v>
      </c>
      <c r="M1868" s="20" t="s">
        <v>1119</v>
      </c>
      <c r="N1868" s="26">
        <v>240</v>
      </c>
      <c r="O1868" t="s">
        <v>375</v>
      </c>
      <c r="P1868">
        <v>58.11</v>
      </c>
      <c r="Q1868">
        <v>-135.4436111</v>
      </c>
      <c r="S1868" t="s">
        <v>21</v>
      </c>
      <c r="T1868" s="40">
        <v>0.55091666666666672</v>
      </c>
      <c r="U1868" s="40">
        <v>0.20425000000000001</v>
      </c>
      <c r="V1868">
        <v>972.98990158333334</v>
      </c>
      <c r="W1868">
        <v>1766.1289999999999</v>
      </c>
      <c r="X1868">
        <v>363</v>
      </c>
      <c r="Y1868">
        <v>998.34363750000011</v>
      </c>
      <c r="Z1868">
        <v>1812.15</v>
      </c>
      <c r="AA1868">
        <v>65</v>
      </c>
      <c r="AI1868">
        <v>510.25100000000003</v>
      </c>
      <c r="AJ1868">
        <v>30</v>
      </c>
      <c r="AK1868">
        <v>148.75200000000001</v>
      </c>
      <c r="AL1868">
        <v>16</v>
      </c>
      <c r="AM1868">
        <v>0</v>
      </c>
      <c r="AN1868">
        <v>0</v>
      </c>
      <c r="AO1868" s="30">
        <v>363.05573608333339</v>
      </c>
      <c r="AP1868" s="30">
        <v>659.00300000000004</v>
      </c>
      <c r="AQ1868" s="30">
        <v>46</v>
      </c>
      <c r="AR1868">
        <v>2334.3892751666667</v>
      </c>
      <c r="AS1868" s="20">
        <v>4237.2820000000002</v>
      </c>
      <c r="AT1868">
        <v>470</v>
      </c>
      <c r="AU1868">
        <v>12</v>
      </c>
      <c r="AV1868" t="s">
        <v>1510</v>
      </c>
    </row>
    <row r="1869" spans="1:48" hidden="1" x14ac:dyDescent="0.25">
      <c r="A1869" t="s">
        <v>604</v>
      </c>
      <c r="B1869" t="s">
        <v>64</v>
      </c>
      <c r="C1869" t="s">
        <v>64</v>
      </c>
      <c r="D1869" t="s">
        <v>605</v>
      </c>
      <c r="E1869" s="31" t="s">
        <v>606</v>
      </c>
      <c r="F1869">
        <v>2010</v>
      </c>
      <c r="G1869" t="s">
        <v>563</v>
      </c>
      <c r="H1869">
        <v>221</v>
      </c>
      <c r="I1869">
        <v>331360</v>
      </c>
      <c r="J1869" t="s">
        <v>50</v>
      </c>
      <c r="K1869" s="26" t="s">
        <v>458</v>
      </c>
      <c r="L1869" t="b">
        <v>1</v>
      </c>
      <c r="M1869" s="20" t="s">
        <v>1119</v>
      </c>
      <c r="N1869" s="26">
        <v>169</v>
      </c>
      <c r="O1869" t="s">
        <v>375</v>
      </c>
      <c r="P1869">
        <v>61.531111099999997</v>
      </c>
      <c r="Q1869">
        <v>-166.09666669999999</v>
      </c>
      <c r="S1869" t="s">
        <v>21</v>
      </c>
      <c r="T1869" s="40">
        <v>0.54981666666666684</v>
      </c>
      <c r="U1869" s="40">
        <v>0.24554166666666666</v>
      </c>
      <c r="V1869">
        <v>588.49956806666671</v>
      </c>
      <c r="W1869">
        <v>1070.3559999999998</v>
      </c>
      <c r="X1869">
        <v>274</v>
      </c>
      <c r="Y1869">
        <v>336.51089230000008</v>
      </c>
      <c r="Z1869">
        <v>612.04199999999992</v>
      </c>
      <c r="AA1869">
        <v>254</v>
      </c>
      <c r="AI1869">
        <v>414.84899999999999</v>
      </c>
      <c r="AJ1869">
        <v>30</v>
      </c>
      <c r="AK1869">
        <v>777.88700000000006</v>
      </c>
      <c r="AL1869">
        <v>13</v>
      </c>
      <c r="AM1869">
        <v>0</v>
      </c>
      <c r="AN1869">
        <v>0</v>
      </c>
      <c r="AO1869" s="30">
        <v>655.7861317333336</v>
      </c>
      <c r="AP1869" s="30">
        <v>1192.7360000000001</v>
      </c>
      <c r="AQ1869" s="30">
        <v>43</v>
      </c>
      <c r="AR1869">
        <v>1580.7965921000005</v>
      </c>
      <c r="AS1869" s="20">
        <v>2875.134</v>
      </c>
      <c r="AT1869">
        <v>551</v>
      </c>
      <c r="AU1869">
        <v>12</v>
      </c>
      <c r="AV1869" t="s">
        <v>1510</v>
      </c>
    </row>
    <row r="1870" spans="1:48" hidden="1" x14ac:dyDescent="0.25">
      <c r="A1870" t="s">
        <v>835</v>
      </c>
      <c r="B1870" t="s">
        <v>167</v>
      </c>
      <c r="C1870" t="s">
        <v>167</v>
      </c>
      <c r="D1870" t="s">
        <v>837</v>
      </c>
      <c r="E1870" s="31" t="s">
        <v>838</v>
      </c>
      <c r="F1870">
        <v>2010</v>
      </c>
      <c r="G1870" t="s">
        <v>836</v>
      </c>
      <c r="H1870">
        <v>9000</v>
      </c>
      <c r="I1870">
        <v>332030</v>
      </c>
      <c r="J1870" t="s">
        <v>166</v>
      </c>
      <c r="K1870" s="26" t="s">
        <v>458</v>
      </c>
      <c r="L1870" t="b">
        <v>1</v>
      </c>
      <c r="M1870" s="20" t="s">
        <v>1118</v>
      </c>
      <c r="N1870" s="26">
        <v>332</v>
      </c>
      <c r="O1870" t="s">
        <v>375</v>
      </c>
      <c r="P1870">
        <v>66.048888899999994</v>
      </c>
      <c r="Q1870">
        <v>-154.25555560000001</v>
      </c>
      <c r="S1870" t="s">
        <v>21</v>
      </c>
      <c r="T1870" s="40">
        <v>0.71</v>
      </c>
      <c r="U1870" s="40">
        <v>0.34277500000000005</v>
      </c>
      <c r="V1870">
        <v>84.089559999999992</v>
      </c>
      <c r="W1870">
        <v>118.43599999999999</v>
      </c>
      <c r="X1870">
        <v>38</v>
      </c>
      <c r="Y1870">
        <v>60.021980000000006</v>
      </c>
      <c r="Z1870">
        <v>84.538000000000011</v>
      </c>
      <c r="AA1870">
        <v>12</v>
      </c>
      <c r="AI1870">
        <v>68.495000000000005</v>
      </c>
      <c r="AJ1870">
        <v>3</v>
      </c>
      <c r="AK1870">
        <v>10.145</v>
      </c>
      <c r="AL1870">
        <v>2</v>
      </c>
      <c r="AM1870">
        <v>2.4790000000000001</v>
      </c>
      <c r="AN1870">
        <v>1</v>
      </c>
      <c r="AO1870" s="30">
        <v>55.834399999999995</v>
      </c>
      <c r="AP1870" s="30">
        <v>78.64</v>
      </c>
      <c r="AQ1870" s="30">
        <v>5</v>
      </c>
      <c r="AR1870">
        <v>199.94594000000001</v>
      </c>
      <c r="AS1870" s="20">
        <v>284.09300000000002</v>
      </c>
      <c r="AT1870">
        <v>55</v>
      </c>
      <c r="AU1870">
        <v>12</v>
      </c>
      <c r="AV1870" t="s">
        <v>1510</v>
      </c>
    </row>
    <row r="1871" spans="1:48" hidden="1" x14ac:dyDescent="0.25">
      <c r="A1871" t="s">
        <v>607</v>
      </c>
      <c r="B1871" t="s">
        <v>65</v>
      </c>
      <c r="C1871" t="s">
        <v>65</v>
      </c>
      <c r="D1871" t="s">
        <v>608</v>
      </c>
      <c r="E1871" s="31" t="s">
        <v>609</v>
      </c>
      <c r="F1871">
        <v>2010</v>
      </c>
      <c r="G1871" t="s">
        <v>563</v>
      </c>
      <c r="H1871">
        <v>221</v>
      </c>
      <c r="I1871">
        <v>331370</v>
      </c>
      <c r="J1871" t="s">
        <v>50</v>
      </c>
      <c r="K1871" s="26" t="s">
        <v>458</v>
      </c>
      <c r="L1871" t="b">
        <v>1</v>
      </c>
      <c r="M1871" s="20" t="s">
        <v>1119</v>
      </c>
      <c r="N1871" s="26">
        <v>169</v>
      </c>
      <c r="O1871" t="s">
        <v>375</v>
      </c>
      <c r="P1871">
        <v>65.698611099999994</v>
      </c>
      <c r="Q1871">
        <v>-156.39972220000001</v>
      </c>
      <c r="S1871" t="s">
        <v>21</v>
      </c>
      <c r="T1871" s="40">
        <v>0.51579166666666654</v>
      </c>
      <c r="U1871" s="40">
        <v>0.20729166666666665</v>
      </c>
      <c r="V1871">
        <v>273.47325745833325</v>
      </c>
      <c r="W1871">
        <v>530.20100000000002</v>
      </c>
      <c r="X1871">
        <v>104</v>
      </c>
      <c r="Y1871">
        <v>28.703290458333321</v>
      </c>
      <c r="Z1871">
        <v>55.648999999999987</v>
      </c>
      <c r="AA1871">
        <v>13</v>
      </c>
      <c r="AI1871">
        <v>146.95600000000002</v>
      </c>
      <c r="AJ1871">
        <v>14</v>
      </c>
      <c r="AK1871">
        <v>230.78699999999998</v>
      </c>
      <c r="AL1871">
        <v>7</v>
      </c>
      <c r="AM1871">
        <v>0</v>
      </c>
      <c r="AN1871">
        <v>0</v>
      </c>
      <c r="AO1871" s="30">
        <v>194.83669154166662</v>
      </c>
      <c r="AP1871" s="30">
        <v>377.74299999999999</v>
      </c>
      <c r="AQ1871" s="30">
        <v>21</v>
      </c>
      <c r="AR1871">
        <v>497.0132394583332</v>
      </c>
      <c r="AS1871" s="20">
        <v>963.59299999999996</v>
      </c>
      <c r="AT1871">
        <v>135</v>
      </c>
      <c r="AU1871">
        <v>12</v>
      </c>
      <c r="AV1871" t="s">
        <v>1510</v>
      </c>
    </row>
    <row r="1872" spans="1:48" hidden="1" x14ac:dyDescent="0.25">
      <c r="A1872" t="s">
        <v>408</v>
      </c>
      <c r="B1872" t="s">
        <v>40</v>
      </c>
      <c r="C1872" t="s">
        <v>40</v>
      </c>
      <c r="D1872" t="s">
        <v>426</v>
      </c>
      <c r="E1872" s="31" t="s">
        <v>422</v>
      </c>
      <c r="F1872">
        <v>2010</v>
      </c>
      <c r="G1872" t="s">
        <v>380</v>
      </c>
      <c r="H1872">
        <v>219</v>
      </c>
      <c r="I1872">
        <v>331150</v>
      </c>
      <c r="J1872" t="s">
        <v>30</v>
      </c>
      <c r="K1872" s="26" t="s">
        <v>374</v>
      </c>
      <c r="L1872" t="b">
        <v>1</v>
      </c>
      <c r="M1872" s="20" t="s">
        <v>1116</v>
      </c>
      <c r="N1872" s="26">
        <v>2</v>
      </c>
      <c r="O1872" t="s">
        <v>375</v>
      </c>
      <c r="P1872">
        <v>55.208055600000002</v>
      </c>
      <c r="Q1872">
        <v>-132.8266667</v>
      </c>
      <c r="S1872" t="s">
        <v>21</v>
      </c>
      <c r="T1872" s="40">
        <v>0.21419166666666667</v>
      </c>
      <c r="U1872" s="40">
        <v>0.15843333333333334</v>
      </c>
      <c r="V1872">
        <v>147.85864941666665</v>
      </c>
      <c r="W1872">
        <v>690.31</v>
      </c>
      <c r="X1872">
        <v>123</v>
      </c>
      <c r="Y1872">
        <v>73.855214391666664</v>
      </c>
      <c r="Z1872">
        <v>344.80899999999997</v>
      </c>
      <c r="AA1872">
        <v>38</v>
      </c>
      <c r="AI1872">
        <v>107.87000000000002</v>
      </c>
      <c r="AJ1872">
        <v>8</v>
      </c>
      <c r="AK1872">
        <v>343.67700000000002</v>
      </c>
      <c r="AL1872">
        <v>11</v>
      </c>
      <c r="AM1872">
        <v>31.414000000000001</v>
      </c>
      <c r="AN1872">
        <v>0</v>
      </c>
      <c r="AO1872" s="30">
        <v>96.717604508333338</v>
      </c>
      <c r="AP1872" s="30">
        <v>451.54700000000003</v>
      </c>
      <c r="AQ1872" s="30">
        <v>19</v>
      </c>
      <c r="AR1872">
        <v>318.43146831666667</v>
      </c>
      <c r="AS1872" s="20">
        <v>1518.08</v>
      </c>
      <c r="AT1872">
        <v>179</v>
      </c>
      <c r="AU1872">
        <v>12</v>
      </c>
      <c r="AV1872" t="s">
        <v>1510</v>
      </c>
    </row>
    <row r="1873" spans="1:48" hidden="1" x14ac:dyDescent="0.25">
      <c r="A1873" t="s">
        <v>1039</v>
      </c>
      <c r="B1873" t="s">
        <v>169</v>
      </c>
      <c r="C1873" t="s">
        <v>169</v>
      </c>
      <c r="D1873" t="s">
        <v>1041</v>
      </c>
      <c r="E1873" s="31" t="s">
        <v>1042</v>
      </c>
      <c r="F1873">
        <v>2010</v>
      </c>
      <c r="G1873" t="s">
        <v>1040</v>
      </c>
      <c r="H1873">
        <v>9192</v>
      </c>
      <c r="I1873">
        <v>332040</v>
      </c>
      <c r="J1873" t="s">
        <v>168</v>
      </c>
      <c r="K1873" s="26" t="s">
        <v>458</v>
      </c>
      <c r="L1873" t="b">
        <v>1</v>
      </c>
      <c r="M1873" s="20" t="s">
        <v>1116</v>
      </c>
      <c r="N1873" s="26">
        <v>681</v>
      </c>
      <c r="O1873" t="s">
        <v>375</v>
      </c>
      <c r="P1873">
        <v>59.3277778</v>
      </c>
      <c r="Q1873">
        <v>-155.89472219999999</v>
      </c>
      <c r="S1873" t="s">
        <v>21</v>
      </c>
      <c r="T1873" s="40">
        <v>0.80300000000000027</v>
      </c>
      <c r="U1873" s="40">
        <v>0.35410000000000008</v>
      </c>
      <c r="V1873">
        <v>117.41466000000005</v>
      </c>
      <c r="W1873">
        <v>146.22000000000003</v>
      </c>
      <c r="X1873">
        <v>23</v>
      </c>
      <c r="Y1873">
        <v>72.147141000000033</v>
      </c>
      <c r="Z1873">
        <v>89.847000000000008</v>
      </c>
      <c r="AA1873">
        <v>8</v>
      </c>
      <c r="AI1873">
        <v>68.037000000000006</v>
      </c>
      <c r="AJ1873">
        <v>11</v>
      </c>
      <c r="AK1873">
        <v>26.018000000000001</v>
      </c>
      <c r="AL1873">
        <v>3</v>
      </c>
      <c r="AM1873">
        <v>0</v>
      </c>
      <c r="AN1873">
        <v>0</v>
      </c>
      <c r="AO1873" s="30">
        <v>75.526165000000034</v>
      </c>
      <c r="AP1873" s="30">
        <v>94.055000000000007</v>
      </c>
      <c r="AQ1873" s="30">
        <v>14</v>
      </c>
      <c r="AR1873">
        <v>265.08796600000016</v>
      </c>
      <c r="AS1873" s="20">
        <v>330.12199999999996</v>
      </c>
      <c r="AT1873">
        <v>45</v>
      </c>
      <c r="AU1873">
        <v>12</v>
      </c>
      <c r="AV1873" t="s">
        <v>1510</v>
      </c>
    </row>
    <row r="1874" spans="1:48" hidden="1" x14ac:dyDescent="0.25">
      <c r="A1874" t="s">
        <v>790</v>
      </c>
      <c r="B1874" t="s">
        <v>1169</v>
      </c>
      <c r="C1874" t="s">
        <v>792</v>
      </c>
      <c r="D1874" t="s">
        <v>793</v>
      </c>
      <c r="E1874" s="31" t="s">
        <v>794</v>
      </c>
      <c r="F1874">
        <v>2010</v>
      </c>
      <c r="G1874" t="s">
        <v>791</v>
      </c>
      <c r="H1874">
        <v>9188</v>
      </c>
      <c r="I1874">
        <v>332050</v>
      </c>
      <c r="J1874" t="s">
        <v>170</v>
      </c>
      <c r="K1874" s="26" t="s">
        <v>458</v>
      </c>
      <c r="L1874" t="b">
        <v>1</v>
      </c>
      <c r="M1874" s="20" t="s">
        <v>1119</v>
      </c>
      <c r="N1874" s="26">
        <v>280</v>
      </c>
      <c r="O1874" t="s">
        <v>375</v>
      </c>
      <c r="P1874">
        <v>59.7567965</v>
      </c>
      <c r="Q1874">
        <v>-154.91108370000001</v>
      </c>
      <c r="S1874" t="s">
        <v>21</v>
      </c>
      <c r="T1874" s="40">
        <v>0.56856666666666678</v>
      </c>
      <c r="U1874" s="40">
        <v>0.30984166666666663</v>
      </c>
      <c r="V1874">
        <v>554.84431016666667</v>
      </c>
      <c r="W1874">
        <v>975.8649999999999</v>
      </c>
      <c r="X1874">
        <v>219</v>
      </c>
      <c r="Y1874">
        <v>675.37987493333344</v>
      </c>
      <c r="Z1874">
        <v>1187.864</v>
      </c>
      <c r="AA1874">
        <v>101</v>
      </c>
      <c r="AI1874">
        <v>163.87699999999998</v>
      </c>
      <c r="AJ1874">
        <v>14</v>
      </c>
      <c r="AK1874">
        <v>321.78699999999998</v>
      </c>
      <c r="AL1874">
        <v>11</v>
      </c>
      <c r="AM1874">
        <v>0</v>
      </c>
      <c r="AN1874">
        <v>0</v>
      </c>
      <c r="AO1874" s="30">
        <v>276.13236160000002</v>
      </c>
      <c r="AP1874" s="30">
        <v>485.66399999999999</v>
      </c>
      <c r="AQ1874" s="30">
        <v>25</v>
      </c>
      <c r="AR1874">
        <v>1506.3565467000001</v>
      </c>
      <c r="AS1874" s="20">
        <v>2649.3930000000005</v>
      </c>
      <c r="AT1874">
        <v>345</v>
      </c>
      <c r="AU1874">
        <v>12</v>
      </c>
      <c r="AV1874" t="s">
        <v>1510</v>
      </c>
    </row>
    <row r="1875" spans="1:48" hidden="1" x14ac:dyDescent="0.25">
      <c r="A1875" t="s">
        <v>751</v>
      </c>
      <c r="B1875" t="s">
        <v>175</v>
      </c>
      <c r="C1875" t="s">
        <v>175</v>
      </c>
      <c r="D1875" t="s">
        <v>752</v>
      </c>
      <c r="E1875" s="31" t="s">
        <v>753</v>
      </c>
      <c r="F1875">
        <v>2010</v>
      </c>
      <c r="G1875" t="s">
        <v>743</v>
      </c>
      <c r="H1875">
        <v>18963</v>
      </c>
      <c r="I1875">
        <v>332680</v>
      </c>
      <c r="J1875" t="s">
        <v>171</v>
      </c>
      <c r="K1875" s="26" t="s">
        <v>458</v>
      </c>
      <c r="L1875" t="b">
        <v>1</v>
      </c>
      <c r="M1875" s="20" t="s">
        <v>1119</v>
      </c>
      <c r="N1875" s="26">
        <v>240</v>
      </c>
      <c r="O1875" t="s">
        <v>375</v>
      </c>
      <c r="P1875">
        <v>56.975833299999998</v>
      </c>
      <c r="Q1875">
        <v>-133.9472222</v>
      </c>
      <c r="S1875" t="s">
        <v>21</v>
      </c>
      <c r="T1875" s="40">
        <v>0.55091666666666672</v>
      </c>
      <c r="U1875" s="40">
        <v>0.20425000000000001</v>
      </c>
      <c r="V1875">
        <v>540.01953500000002</v>
      </c>
      <c r="W1875">
        <v>980.22</v>
      </c>
      <c r="X1875">
        <v>254</v>
      </c>
      <c r="Y1875">
        <v>573.28002691666666</v>
      </c>
      <c r="Z1875">
        <v>1040.5929999999998</v>
      </c>
      <c r="AA1875">
        <v>57</v>
      </c>
      <c r="AI1875">
        <v>136.25800000000001</v>
      </c>
      <c r="AJ1875">
        <v>15</v>
      </c>
      <c r="AK1875">
        <v>45.056000000000004</v>
      </c>
      <c r="AL1875">
        <v>6</v>
      </c>
      <c r="AM1875">
        <v>0</v>
      </c>
      <c r="AN1875">
        <v>0</v>
      </c>
      <c r="AO1875" s="30">
        <v>99.888904500000024</v>
      </c>
      <c r="AP1875" s="30">
        <v>181.31400000000002</v>
      </c>
      <c r="AQ1875" s="30">
        <v>21</v>
      </c>
      <c r="AR1875">
        <v>1213.1884664166669</v>
      </c>
      <c r="AS1875" s="20">
        <v>2202.1270000000004</v>
      </c>
      <c r="AT1875">
        <v>324</v>
      </c>
      <c r="AU1875">
        <v>12</v>
      </c>
      <c r="AV1875" t="s">
        <v>1510</v>
      </c>
    </row>
    <row r="1876" spans="1:48" hidden="1" x14ac:dyDescent="0.25">
      <c r="A1876" t="s">
        <v>765</v>
      </c>
      <c r="B1876" t="s">
        <v>238</v>
      </c>
      <c r="C1876" t="s">
        <v>238</v>
      </c>
      <c r="D1876" t="s">
        <v>766</v>
      </c>
      <c r="E1876" s="31" t="s">
        <v>767</v>
      </c>
      <c r="F1876">
        <v>2010</v>
      </c>
      <c r="G1876" t="s">
        <v>759</v>
      </c>
      <c r="H1876">
        <v>26616</v>
      </c>
      <c r="I1876">
        <v>332370</v>
      </c>
      <c r="J1876" t="s">
        <v>235</v>
      </c>
      <c r="K1876" s="26" t="s">
        <v>458</v>
      </c>
      <c r="L1876" t="b">
        <v>1</v>
      </c>
      <c r="M1876" s="20" t="s">
        <v>1118</v>
      </c>
      <c r="N1876" s="26">
        <v>254</v>
      </c>
      <c r="O1876" t="s">
        <v>375</v>
      </c>
      <c r="P1876">
        <v>70.131944399999995</v>
      </c>
      <c r="Q1876">
        <v>-143.6238889</v>
      </c>
      <c r="S1876" t="s">
        <v>21</v>
      </c>
      <c r="T1876" s="40">
        <v>0.15379999999999996</v>
      </c>
      <c r="U1876" s="40">
        <v>0.14634999999999995</v>
      </c>
      <c r="V1876">
        <v>94.072077599999986</v>
      </c>
      <c r="W1876">
        <v>611.65200000000004</v>
      </c>
      <c r="X1876">
        <v>82</v>
      </c>
      <c r="Y1876">
        <v>478.18634719999994</v>
      </c>
      <c r="Z1876">
        <v>3109.1440000000002</v>
      </c>
      <c r="AA1876">
        <v>51</v>
      </c>
      <c r="AI1876">
        <v>103.80099999999999</v>
      </c>
      <c r="AJ1876">
        <v>4</v>
      </c>
      <c r="AK1876">
        <v>615.09799999999984</v>
      </c>
      <c r="AL1876">
        <v>6</v>
      </c>
      <c r="AM1876">
        <v>210.34900000000002</v>
      </c>
      <c r="AN1876">
        <v>1</v>
      </c>
      <c r="AO1876" s="30">
        <v>110.56666619999996</v>
      </c>
      <c r="AP1876" s="30">
        <v>718.89899999999989</v>
      </c>
      <c r="AQ1876" s="30">
        <v>10</v>
      </c>
      <c r="AR1876">
        <v>682.82509099999982</v>
      </c>
      <c r="AS1876" s="20">
        <v>4650.0439999999999</v>
      </c>
      <c r="AT1876">
        <v>144</v>
      </c>
      <c r="AU1876">
        <v>12</v>
      </c>
      <c r="AV1876" t="s">
        <v>1510</v>
      </c>
    </row>
    <row r="1877" spans="1:48" hidden="1" x14ac:dyDescent="0.25">
      <c r="A1877" t="s">
        <v>722</v>
      </c>
      <c r="B1877" t="s">
        <v>66</v>
      </c>
      <c r="C1877" t="s">
        <v>66</v>
      </c>
      <c r="D1877" t="s">
        <v>720</v>
      </c>
      <c r="E1877" s="31" t="s">
        <v>721</v>
      </c>
      <c r="F1877">
        <v>2010</v>
      </c>
      <c r="G1877" t="s">
        <v>563</v>
      </c>
      <c r="H1877">
        <v>221</v>
      </c>
      <c r="I1877">
        <v>331720</v>
      </c>
      <c r="J1877" t="s">
        <v>50</v>
      </c>
      <c r="K1877" s="26" t="s">
        <v>458</v>
      </c>
      <c r="L1877" t="b">
        <v>1</v>
      </c>
      <c r="M1877" s="20" t="s">
        <v>1119</v>
      </c>
      <c r="N1877" s="26">
        <v>169</v>
      </c>
      <c r="O1877" t="s">
        <v>375</v>
      </c>
      <c r="P1877">
        <v>61.537222200000002</v>
      </c>
      <c r="Q1877">
        <v>-160.3052778</v>
      </c>
      <c r="S1877" t="s">
        <v>21</v>
      </c>
      <c r="T1877" s="40">
        <v>0.50826666666666676</v>
      </c>
      <c r="U1877" s="40">
        <v>0.17509166666666665</v>
      </c>
      <c r="V1877">
        <v>170.63681013333334</v>
      </c>
      <c r="W1877">
        <v>335.72299999999996</v>
      </c>
      <c r="X1877">
        <v>71</v>
      </c>
      <c r="Y1877">
        <v>85.814219200000011</v>
      </c>
      <c r="Z1877">
        <v>168.83699999999999</v>
      </c>
      <c r="AA1877">
        <v>13</v>
      </c>
      <c r="AI1877">
        <v>105.80499999999998</v>
      </c>
      <c r="AJ1877">
        <v>13</v>
      </c>
      <c r="AK1877">
        <v>176.524</v>
      </c>
      <c r="AL1877">
        <v>7</v>
      </c>
      <c r="AM1877">
        <v>0</v>
      </c>
      <c r="AN1877">
        <v>0</v>
      </c>
      <c r="AO1877" s="30">
        <v>143.49841973333332</v>
      </c>
      <c r="AP1877" s="30">
        <v>282.32899999999995</v>
      </c>
      <c r="AQ1877" s="30">
        <v>20</v>
      </c>
      <c r="AR1877">
        <v>399.94944906666672</v>
      </c>
      <c r="AS1877" s="20">
        <v>786.88900000000001</v>
      </c>
      <c r="AT1877">
        <v>102</v>
      </c>
      <c r="AU1877">
        <v>12</v>
      </c>
      <c r="AV1877" t="s">
        <v>1510</v>
      </c>
    </row>
    <row r="1878" spans="1:48" hidden="1" x14ac:dyDescent="0.25">
      <c r="A1878" t="s">
        <v>610</v>
      </c>
      <c r="B1878" t="s">
        <v>67</v>
      </c>
      <c r="C1878" t="s">
        <v>67</v>
      </c>
      <c r="D1878" t="s">
        <v>611</v>
      </c>
      <c r="E1878" s="31" t="s">
        <v>612</v>
      </c>
      <c r="F1878">
        <v>2010</v>
      </c>
      <c r="G1878" t="s">
        <v>563</v>
      </c>
      <c r="H1878">
        <v>221</v>
      </c>
      <c r="I1878">
        <v>331380</v>
      </c>
      <c r="J1878" t="s">
        <v>50</v>
      </c>
      <c r="K1878" s="26" t="s">
        <v>458</v>
      </c>
      <c r="L1878" t="b">
        <v>1</v>
      </c>
      <c r="M1878" s="20" t="s">
        <v>1119</v>
      </c>
      <c r="N1878" s="26">
        <v>169</v>
      </c>
      <c r="O1878" t="s">
        <v>375</v>
      </c>
      <c r="P1878">
        <v>64.327222199999994</v>
      </c>
      <c r="Q1878">
        <v>-158.72194440000001</v>
      </c>
      <c r="S1878" t="s">
        <v>21</v>
      </c>
      <c r="T1878" s="40">
        <v>0.5565416666666666</v>
      </c>
      <c r="U1878" s="40">
        <v>0.22235833333333335</v>
      </c>
      <c r="V1878">
        <v>174.89266220833329</v>
      </c>
      <c r="W1878">
        <v>314.24899999999997</v>
      </c>
      <c r="X1878">
        <v>81</v>
      </c>
      <c r="Y1878">
        <v>49.777086666666662</v>
      </c>
      <c r="Z1878">
        <v>89.44</v>
      </c>
      <c r="AA1878">
        <v>13</v>
      </c>
      <c r="AI1878">
        <v>58.812999999999995</v>
      </c>
      <c r="AJ1878">
        <v>12</v>
      </c>
      <c r="AK1878">
        <v>247.63200000000003</v>
      </c>
      <c r="AL1878">
        <v>9</v>
      </c>
      <c r="AM1878">
        <v>0</v>
      </c>
      <c r="AN1878">
        <v>0</v>
      </c>
      <c r="AO1878" s="30">
        <v>170.54941104166667</v>
      </c>
      <c r="AP1878" s="30">
        <v>306.44500000000005</v>
      </c>
      <c r="AQ1878" s="30">
        <v>21</v>
      </c>
      <c r="AR1878">
        <v>395.21915991666663</v>
      </c>
      <c r="AS1878" s="20">
        <v>710.13400000000013</v>
      </c>
      <c r="AT1878">
        <v>113</v>
      </c>
      <c r="AU1878">
        <v>12</v>
      </c>
      <c r="AV1878" t="s">
        <v>1510</v>
      </c>
    </row>
    <row r="1879" spans="1:48" hidden="1" x14ac:dyDescent="0.25">
      <c r="A1879" t="s">
        <v>1047</v>
      </c>
      <c r="B1879" t="s">
        <v>105</v>
      </c>
      <c r="C1879" t="s">
        <v>105</v>
      </c>
      <c r="D1879" t="s">
        <v>1049</v>
      </c>
      <c r="E1879" s="31" t="s">
        <v>1050</v>
      </c>
      <c r="F1879">
        <v>2010</v>
      </c>
      <c r="G1879" t="s">
        <v>1048</v>
      </c>
      <c r="H1879" t="s">
        <v>582</v>
      </c>
      <c r="I1879">
        <v>331740</v>
      </c>
      <c r="J1879" t="s">
        <v>104</v>
      </c>
      <c r="K1879" s="26" t="s">
        <v>458</v>
      </c>
      <c r="L1879" t="b">
        <v>1</v>
      </c>
      <c r="M1879" s="20" t="s">
        <v>1116</v>
      </c>
      <c r="N1879" s="26">
        <v>683</v>
      </c>
      <c r="O1879" t="s">
        <v>375</v>
      </c>
      <c r="P1879">
        <v>57.5719444</v>
      </c>
      <c r="Q1879">
        <v>-154.4555556</v>
      </c>
      <c r="S1879" t="s">
        <v>21</v>
      </c>
      <c r="T1879" s="40">
        <v>0.59999999999999987</v>
      </c>
      <c r="U1879" s="40">
        <v>0.25506666666666666</v>
      </c>
      <c r="V1879">
        <v>47.984999999999992</v>
      </c>
      <c r="W1879">
        <v>79.975000000000009</v>
      </c>
      <c r="X1879">
        <v>13</v>
      </c>
      <c r="Y1879">
        <v>71.744999999999976</v>
      </c>
      <c r="Z1879">
        <v>119.57499999999999</v>
      </c>
      <c r="AA1879">
        <v>11</v>
      </c>
      <c r="AI1879">
        <v>22.995000000000001</v>
      </c>
      <c r="AJ1879">
        <v>2</v>
      </c>
      <c r="AK1879">
        <v>1.7799999999999998</v>
      </c>
      <c r="AL1879">
        <v>1</v>
      </c>
      <c r="AM1879">
        <v>5.3970000000000002</v>
      </c>
      <c r="AN1879">
        <v>3</v>
      </c>
      <c r="AO1879" s="30">
        <v>14.864999999999998</v>
      </c>
      <c r="AP1879" s="30">
        <v>24.775000000000002</v>
      </c>
      <c r="AQ1879" s="30">
        <v>3</v>
      </c>
      <c r="AR1879">
        <v>134.59499999999997</v>
      </c>
      <c r="AS1879" s="20">
        <v>229.72200000000004</v>
      </c>
      <c r="AT1879">
        <v>30</v>
      </c>
      <c r="AU1879">
        <v>12</v>
      </c>
      <c r="AV1879" t="s">
        <v>1510</v>
      </c>
    </row>
    <row r="1880" spans="1:48" hidden="1" x14ac:dyDescent="0.25">
      <c r="A1880" t="s">
        <v>616</v>
      </c>
      <c r="B1880" t="s">
        <v>68</v>
      </c>
      <c r="C1880" t="s">
        <v>68</v>
      </c>
      <c r="D1880" t="s">
        <v>614</v>
      </c>
      <c r="E1880" s="31" t="s">
        <v>615</v>
      </c>
      <c r="F1880">
        <v>2010</v>
      </c>
      <c r="G1880" t="s">
        <v>563</v>
      </c>
      <c r="H1880">
        <v>221</v>
      </c>
      <c r="I1880">
        <v>331390</v>
      </c>
      <c r="J1880" t="s">
        <v>50</v>
      </c>
      <c r="K1880" s="26" t="s">
        <v>458</v>
      </c>
      <c r="L1880" t="b">
        <v>1</v>
      </c>
      <c r="M1880" s="20" t="s">
        <v>1119</v>
      </c>
      <c r="N1880" s="26">
        <v>169</v>
      </c>
      <c r="O1880" t="s">
        <v>375</v>
      </c>
      <c r="P1880">
        <v>60.895555600000002</v>
      </c>
      <c r="Q1880">
        <v>-162.5180556</v>
      </c>
      <c r="S1880" t="s">
        <v>21</v>
      </c>
      <c r="T1880" s="40">
        <v>0.52526666666666666</v>
      </c>
      <c r="U1880" s="40">
        <v>0.21978333333333333</v>
      </c>
      <c r="V1880">
        <v>314.97983353333331</v>
      </c>
      <c r="W1880">
        <v>599.65699999999993</v>
      </c>
      <c r="X1880">
        <v>122</v>
      </c>
      <c r="Y1880">
        <v>137.9329256</v>
      </c>
      <c r="Z1880">
        <v>262.596</v>
      </c>
      <c r="AA1880">
        <v>16</v>
      </c>
      <c r="AI1880">
        <v>83.957999999999998</v>
      </c>
      <c r="AJ1880">
        <v>12</v>
      </c>
      <c r="AK1880">
        <v>483.67</v>
      </c>
      <c r="AL1880">
        <v>9</v>
      </c>
      <c r="AM1880">
        <v>0</v>
      </c>
      <c r="AN1880">
        <v>0</v>
      </c>
      <c r="AO1880" s="30">
        <v>298.15606746666668</v>
      </c>
      <c r="AP1880" s="30">
        <v>567.62800000000004</v>
      </c>
      <c r="AQ1880" s="30">
        <v>21</v>
      </c>
      <c r="AR1880">
        <v>751.06882659999997</v>
      </c>
      <c r="AS1880" s="20">
        <v>1429.8810000000001</v>
      </c>
      <c r="AT1880">
        <v>156</v>
      </c>
      <c r="AU1880">
        <v>6</v>
      </c>
      <c r="AV1880" t="s">
        <v>1510</v>
      </c>
    </row>
    <row r="1881" spans="1:48" hidden="1" x14ac:dyDescent="0.25">
      <c r="A1881" t="s">
        <v>618</v>
      </c>
      <c r="B1881" t="s">
        <v>69</v>
      </c>
      <c r="C1881" t="s">
        <v>69</v>
      </c>
      <c r="D1881" t="s">
        <v>619</v>
      </c>
      <c r="E1881" s="31" t="s">
        <v>620</v>
      </c>
      <c r="F1881">
        <v>2010</v>
      </c>
      <c r="G1881" t="s">
        <v>563</v>
      </c>
      <c r="H1881">
        <v>221</v>
      </c>
      <c r="I1881">
        <v>331400</v>
      </c>
      <c r="J1881" t="s">
        <v>50</v>
      </c>
      <c r="K1881" s="26" t="s">
        <v>458</v>
      </c>
      <c r="L1881" t="b">
        <v>1</v>
      </c>
      <c r="M1881" s="20" t="s">
        <v>1119</v>
      </c>
      <c r="N1881" s="26">
        <v>169</v>
      </c>
      <c r="O1881" t="s">
        <v>375</v>
      </c>
      <c r="P1881">
        <v>66.974999999999994</v>
      </c>
      <c r="Q1881">
        <v>-160.42277780000001</v>
      </c>
      <c r="S1881" t="s">
        <v>21</v>
      </c>
      <c r="T1881" s="40">
        <v>0.61234166666666656</v>
      </c>
      <c r="U1881" s="40">
        <v>0.22200000000000006</v>
      </c>
      <c r="V1881">
        <v>366.17051919999989</v>
      </c>
      <c r="W1881">
        <v>597.98399999999992</v>
      </c>
      <c r="X1881">
        <v>123</v>
      </c>
      <c r="Y1881">
        <v>122.12909604999997</v>
      </c>
      <c r="Z1881">
        <v>199.446</v>
      </c>
      <c r="AA1881">
        <v>13</v>
      </c>
      <c r="AI1881">
        <v>223.46900000000002</v>
      </c>
      <c r="AJ1881">
        <v>19</v>
      </c>
      <c r="AK1881">
        <v>428.64100000000002</v>
      </c>
      <c r="AL1881">
        <v>6</v>
      </c>
      <c r="AM1881">
        <v>0</v>
      </c>
      <c r="AN1881">
        <v>0</v>
      </c>
      <c r="AO1881" s="30">
        <v>399.31412424999996</v>
      </c>
      <c r="AP1881" s="30">
        <v>652.11</v>
      </c>
      <c r="AQ1881" s="30">
        <v>25</v>
      </c>
      <c r="AR1881">
        <v>887.61373949999984</v>
      </c>
      <c r="AS1881" s="20">
        <v>1449.5400000000002</v>
      </c>
      <c r="AT1881">
        <v>156</v>
      </c>
      <c r="AU1881">
        <v>3</v>
      </c>
      <c r="AV1881" t="s">
        <v>1510</v>
      </c>
    </row>
    <row r="1882" spans="1:48" hidden="1" x14ac:dyDescent="0.25">
      <c r="A1882" t="s">
        <v>801</v>
      </c>
      <c r="B1882" t="s">
        <v>182</v>
      </c>
      <c r="C1882" t="s">
        <v>182</v>
      </c>
      <c r="D1882" t="s">
        <v>803</v>
      </c>
      <c r="E1882" s="31" t="s">
        <v>804</v>
      </c>
      <c r="F1882">
        <v>2010</v>
      </c>
      <c r="G1882" t="s">
        <v>802</v>
      </c>
      <c r="H1882">
        <v>9897</v>
      </c>
      <c r="I1882">
        <v>332070</v>
      </c>
      <c r="J1882" t="s">
        <v>181</v>
      </c>
      <c r="K1882" s="26" t="s">
        <v>458</v>
      </c>
      <c r="L1882" t="b">
        <v>1</v>
      </c>
      <c r="M1882" s="20" t="s">
        <v>1118</v>
      </c>
      <c r="N1882" s="26">
        <v>289</v>
      </c>
      <c r="O1882" t="s">
        <v>375</v>
      </c>
      <c r="P1882">
        <v>55.061666700000004</v>
      </c>
      <c r="Q1882">
        <v>-162.31027779999999</v>
      </c>
      <c r="S1882" t="s">
        <v>21</v>
      </c>
      <c r="T1882" s="40">
        <v>0.25999999999999995</v>
      </c>
      <c r="U1882" s="40">
        <v>0.15550000000000005</v>
      </c>
      <c r="V1882">
        <v>290.05573999999996</v>
      </c>
      <c r="W1882">
        <v>1115.5989999999999</v>
      </c>
      <c r="X1882">
        <v>167</v>
      </c>
      <c r="Y1882">
        <v>308.12860000000001</v>
      </c>
      <c r="Z1882">
        <v>1185.1100000000001</v>
      </c>
      <c r="AA1882">
        <v>218</v>
      </c>
      <c r="AI1882">
        <v>1249.114</v>
      </c>
      <c r="AJ1882">
        <v>37</v>
      </c>
      <c r="AK1882">
        <v>27.076000000000004</v>
      </c>
      <c r="AL1882">
        <v>1</v>
      </c>
      <c r="AM1882">
        <v>246.14299999999997</v>
      </c>
      <c r="AN1882">
        <v>34</v>
      </c>
      <c r="AO1882" s="30">
        <v>331.80939999999998</v>
      </c>
      <c r="AP1882" s="30">
        <v>1276.19</v>
      </c>
      <c r="AQ1882" s="30">
        <v>38</v>
      </c>
      <c r="AR1882">
        <v>929.99373999999989</v>
      </c>
      <c r="AS1882" s="20">
        <v>3823.0419999999999</v>
      </c>
      <c r="AT1882">
        <v>411</v>
      </c>
      <c r="AU1882">
        <v>12</v>
      </c>
      <c r="AV1882" t="s">
        <v>1510</v>
      </c>
    </row>
    <row r="1883" spans="1:48" hidden="1" x14ac:dyDescent="0.25">
      <c r="A1883" t="s">
        <v>983</v>
      </c>
      <c r="B1883" t="s">
        <v>184</v>
      </c>
      <c r="C1883" t="s">
        <v>184</v>
      </c>
      <c r="D1883" t="s">
        <v>985</v>
      </c>
      <c r="E1883" s="31" t="s">
        <v>986</v>
      </c>
      <c r="F1883">
        <v>2010</v>
      </c>
      <c r="G1883" t="s">
        <v>984</v>
      </c>
      <c r="H1883" t="s">
        <v>582</v>
      </c>
      <c r="I1883">
        <v>332080</v>
      </c>
      <c r="J1883" t="s">
        <v>183</v>
      </c>
      <c r="K1883" s="26" t="s">
        <v>458</v>
      </c>
      <c r="L1883" t="b">
        <v>1</v>
      </c>
      <c r="M1883" s="20" t="s">
        <v>1116</v>
      </c>
      <c r="N1883" s="26">
        <v>446</v>
      </c>
      <c r="O1883" t="s">
        <v>375</v>
      </c>
      <c r="P1883">
        <v>59.938888900000002</v>
      </c>
      <c r="Q1883">
        <v>-164.04138889999999</v>
      </c>
      <c r="S1883" t="s">
        <v>21</v>
      </c>
      <c r="T1883" s="40">
        <v>0.50453333333333339</v>
      </c>
      <c r="U1883" s="40">
        <v>0.29685</v>
      </c>
      <c r="V1883">
        <v>402.01316906666676</v>
      </c>
      <c r="W1883">
        <v>796.80200000000013</v>
      </c>
      <c r="X1883">
        <v>167</v>
      </c>
      <c r="Y1883">
        <v>179.88631466666669</v>
      </c>
      <c r="Z1883">
        <v>356.54</v>
      </c>
      <c r="AA1883">
        <v>33</v>
      </c>
      <c r="AI1883">
        <v>206.678</v>
      </c>
      <c r="AJ1883">
        <v>5</v>
      </c>
      <c r="AK1883">
        <v>72.504999999999995</v>
      </c>
      <c r="AL1883">
        <v>9</v>
      </c>
      <c r="AM1883">
        <v>87.498000000000005</v>
      </c>
      <c r="AN1883">
        <v>48</v>
      </c>
      <c r="AO1883" s="30">
        <v>140.85712960000001</v>
      </c>
      <c r="AP1883" s="30">
        <v>279.18299999999999</v>
      </c>
      <c r="AQ1883" s="30">
        <v>14</v>
      </c>
      <c r="AR1883">
        <v>722.75661333333346</v>
      </c>
      <c r="AS1883" s="20">
        <v>1520.0229999999997</v>
      </c>
      <c r="AT1883">
        <v>260</v>
      </c>
      <c r="AU1883">
        <v>12</v>
      </c>
      <c r="AV1883" t="s">
        <v>1510</v>
      </c>
    </row>
    <row r="1884" spans="1:48" hidden="1" x14ac:dyDescent="0.25">
      <c r="A1884" t="s">
        <v>621</v>
      </c>
      <c r="B1884" t="s">
        <v>70</v>
      </c>
      <c r="C1884" t="s">
        <v>70</v>
      </c>
      <c r="D1884" t="s">
        <v>622</v>
      </c>
      <c r="E1884" s="31" t="s">
        <v>623</v>
      </c>
      <c r="F1884">
        <v>2010</v>
      </c>
      <c r="G1884" t="s">
        <v>563</v>
      </c>
      <c r="H1884">
        <v>221</v>
      </c>
      <c r="I1884">
        <v>331410</v>
      </c>
      <c r="J1884" t="s">
        <v>50</v>
      </c>
      <c r="K1884" s="26" t="s">
        <v>458</v>
      </c>
      <c r="L1884" t="b">
        <v>1</v>
      </c>
      <c r="M1884" s="20" t="s">
        <v>1119</v>
      </c>
      <c r="N1884" s="26">
        <v>169</v>
      </c>
      <c r="O1884" t="s">
        <v>375</v>
      </c>
      <c r="P1884">
        <v>67.726944399999994</v>
      </c>
      <c r="Q1884">
        <v>-164.53333330000001</v>
      </c>
      <c r="S1884" t="s">
        <v>21</v>
      </c>
      <c r="T1884" s="40">
        <v>0.56156666666666666</v>
      </c>
      <c r="U1884" s="40">
        <v>0.2016333333333333</v>
      </c>
      <c r="V1884">
        <v>274.6959506666667</v>
      </c>
      <c r="W1884">
        <v>489.16000000000008</v>
      </c>
      <c r="X1884">
        <v>86</v>
      </c>
      <c r="Y1884">
        <v>99.774111233333329</v>
      </c>
      <c r="Z1884">
        <v>177.67099999999999</v>
      </c>
      <c r="AA1884">
        <v>10</v>
      </c>
      <c r="AI1884">
        <v>119.84399999999999</v>
      </c>
      <c r="AJ1884">
        <v>11</v>
      </c>
      <c r="AK1884">
        <v>368.41700000000003</v>
      </c>
      <c r="AL1884">
        <v>7</v>
      </c>
      <c r="AM1884">
        <v>0</v>
      </c>
      <c r="AN1884">
        <v>0</v>
      </c>
      <c r="AO1884" s="30">
        <v>274.19110223333337</v>
      </c>
      <c r="AP1884" s="30">
        <v>488.26100000000002</v>
      </c>
      <c r="AQ1884" s="30">
        <v>18</v>
      </c>
      <c r="AR1884">
        <v>648.66116413333339</v>
      </c>
      <c r="AS1884" s="20">
        <v>1155.0920000000001</v>
      </c>
      <c r="AT1884">
        <v>110</v>
      </c>
      <c r="AU1884">
        <v>12</v>
      </c>
      <c r="AV1884" t="s">
        <v>1510</v>
      </c>
    </row>
    <row r="1885" spans="1:48" hidden="1" x14ac:dyDescent="0.25">
      <c r="A1885" t="s">
        <v>429</v>
      </c>
      <c r="B1885" t="s">
        <v>41</v>
      </c>
      <c r="C1885" t="s">
        <v>41</v>
      </c>
      <c r="D1885" t="s">
        <v>426</v>
      </c>
      <c r="E1885" s="31" t="s">
        <v>422</v>
      </c>
      <c r="F1885">
        <v>2010</v>
      </c>
      <c r="G1885" t="s">
        <v>380</v>
      </c>
      <c r="H1885">
        <v>219</v>
      </c>
      <c r="I1885">
        <v>331155</v>
      </c>
      <c r="J1885" t="s">
        <v>30</v>
      </c>
      <c r="K1885" s="26" t="s">
        <v>374</v>
      </c>
      <c r="L1885" t="b">
        <v>1</v>
      </c>
      <c r="M1885" s="20" t="s">
        <v>1116</v>
      </c>
      <c r="N1885" s="26">
        <v>2</v>
      </c>
      <c r="O1885" t="s">
        <v>375</v>
      </c>
      <c r="P1885">
        <v>55.552222200000003</v>
      </c>
      <c r="Q1885">
        <v>-133.09583330000001</v>
      </c>
      <c r="S1885" t="s">
        <v>21</v>
      </c>
      <c r="T1885" s="40">
        <v>0.21420000000000003</v>
      </c>
      <c r="U1885" s="40">
        <v>0.15844166666666668</v>
      </c>
      <c r="V1885">
        <v>459.72417960000001</v>
      </c>
      <c r="W1885">
        <v>2146.2379999999998</v>
      </c>
      <c r="X1885">
        <v>365</v>
      </c>
      <c r="Y1885">
        <v>1052.8731108000004</v>
      </c>
      <c r="Z1885">
        <v>4915.3740000000007</v>
      </c>
      <c r="AA1885">
        <v>113</v>
      </c>
      <c r="AI1885">
        <v>402.43200000000002</v>
      </c>
      <c r="AJ1885">
        <v>22</v>
      </c>
      <c r="AK1885">
        <v>517.77700000000004</v>
      </c>
      <c r="AL1885">
        <v>14</v>
      </c>
      <c r="AM1885">
        <v>0</v>
      </c>
      <c r="AN1885">
        <v>0</v>
      </c>
      <c r="AO1885" s="30">
        <v>197.10876780000004</v>
      </c>
      <c r="AP1885" s="30">
        <v>920.20900000000006</v>
      </c>
      <c r="AQ1885" s="30">
        <v>36</v>
      </c>
      <c r="AR1885">
        <v>1709.7060582000006</v>
      </c>
      <c r="AS1885" s="20">
        <v>7981.8209999999999</v>
      </c>
      <c r="AT1885">
        <v>512</v>
      </c>
      <c r="AU1885">
        <v>12</v>
      </c>
      <c r="AV1885" t="s">
        <v>1510</v>
      </c>
    </row>
    <row r="1886" spans="1:48" hidden="1" x14ac:dyDescent="0.25">
      <c r="A1886" t="s">
        <v>747</v>
      </c>
      <c r="B1886" t="s">
        <v>176</v>
      </c>
      <c r="C1886" t="s">
        <v>176</v>
      </c>
      <c r="D1886" t="s">
        <v>399</v>
      </c>
      <c r="E1886" s="31" t="s">
        <v>400</v>
      </c>
      <c r="F1886">
        <v>2010</v>
      </c>
      <c r="G1886" t="s">
        <v>743</v>
      </c>
      <c r="H1886">
        <v>18963</v>
      </c>
      <c r="I1886">
        <v>332700</v>
      </c>
      <c r="J1886" t="s">
        <v>171</v>
      </c>
      <c r="K1886" s="26" t="s">
        <v>458</v>
      </c>
      <c r="L1886" t="b">
        <v>1</v>
      </c>
      <c r="M1886" s="20" t="s">
        <v>1119</v>
      </c>
      <c r="N1886" s="26">
        <v>240</v>
      </c>
      <c r="O1886" t="s">
        <v>375</v>
      </c>
      <c r="P1886">
        <v>59.403888899999998</v>
      </c>
      <c r="Q1886">
        <v>-135.88444440000001</v>
      </c>
      <c r="S1886" t="s">
        <v>21</v>
      </c>
      <c r="T1886" s="40">
        <v>0.54925000000000002</v>
      </c>
      <c r="U1886" s="40">
        <v>0.20258333333333334</v>
      </c>
      <c r="V1886">
        <v>120.00728024999999</v>
      </c>
      <c r="W1886">
        <v>218.49299999999999</v>
      </c>
      <c r="X1886">
        <v>49</v>
      </c>
      <c r="Y1886">
        <v>63.045661250000009</v>
      </c>
      <c r="Z1886">
        <v>114.78500000000001</v>
      </c>
      <c r="AA1886">
        <v>10</v>
      </c>
      <c r="AI1886">
        <v>37.326999999999998</v>
      </c>
      <c r="AJ1886">
        <v>8</v>
      </c>
      <c r="AK1886">
        <v>0</v>
      </c>
      <c r="AL1886">
        <v>0</v>
      </c>
      <c r="AM1886">
        <v>0</v>
      </c>
      <c r="AN1886">
        <v>0</v>
      </c>
      <c r="AO1886" s="30">
        <v>20.50185475</v>
      </c>
      <c r="AP1886" s="30">
        <v>37.326999999999998</v>
      </c>
      <c r="AQ1886" s="30">
        <v>8</v>
      </c>
      <c r="AR1886">
        <v>203.55479624999998</v>
      </c>
      <c r="AS1886" s="20">
        <v>370.60500000000002</v>
      </c>
      <c r="AT1886">
        <v>64</v>
      </c>
      <c r="AU1886">
        <v>12</v>
      </c>
      <c r="AV1886" t="s">
        <v>1510</v>
      </c>
    </row>
    <row r="1887" spans="1:48" hidden="1" x14ac:dyDescent="0.25">
      <c r="A1887" t="s">
        <v>704</v>
      </c>
      <c r="B1887" t="s">
        <v>186</v>
      </c>
      <c r="C1887" t="s">
        <v>186</v>
      </c>
      <c r="D1887" t="s">
        <v>702</v>
      </c>
      <c r="E1887" s="31" t="s">
        <v>703</v>
      </c>
      <c r="F1887">
        <v>2010</v>
      </c>
      <c r="G1887" t="s">
        <v>941</v>
      </c>
      <c r="H1887" t="s">
        <v>582</v>
      </c>
      <c r="I1887">
        <v>332090</v>
      </c>
      <c r="J1887" t="s">
        <v>185</v>
      </c>
      <c r="K1887" s="26" t="s">
        <v>458</v>
      </c>
      <c r="L1887" t="b">
        <v>1</v>
      </c>
      <c r="M1887" s="20" t="s">
        <v>1119</v>
      </c>
      <c r="N1887" s="26">
        <v>407</v>
      </c>
      <c r="O1887" t="s">
        <v>489</v>
      </c>
      <c r="P1887">
        <v>66.907222200000007</v>
      </c>
      <c r="Q1887">
        <v>-156.8811111</v>
      </c>
      <c r="S1887" t="s">
        <v>21</v>
      </c>
      <c r="T1887" s="40">
        <v>0.86999999999999977</v>
      </c>
      <c r="U1887" s="40">
        <v>0.35640833333333338</v>
      </c>
      <c r="V1887">
        <v>146.63501999999997</v>
      </c>
      <c r="W1887">
        <v>168.54599999999999</v>
      </c>
      <c r="X1887">
        <v>37</v>
      </c>
      <c r="Y1887">
        <v>172.20257999999995</v>
      </c>
      <c r="Z1887">
        <v>197.934</v>
      </c>
      <c r="AA1887">
        <v>15</v>
      </c>
      <c r="AI1887">
        <v>140.114</v>
      </c>
      <c r="AJ1887">
        <v>7</v>
      </c>
      <c r="AK1887">
        <v>5.1829999999999998</v>
      </c>
      <c r="AL1887">
        <v>1</v>
      </c>
      <c r="AM1887">
        <v>0</v>
      </c>
      <c r="AN1887">
        <v>0</v>
      </c>
      <c r="AO1887" s="30">
        <v>126.40838999999997</v>
      </c>
      <c r="AP1887" s="30">
        <v>145.297</v>
      </c>
      <c r="AQ1887" s="30">
        <v>8</v>
      </c>
      <c r="AR1887">
        <v>445.24598999999989</v>
      </c>
      <c r="AS1887" s="20">
        <v>511.77699999999999</v>
      </c>
      <c r="AT1887">
        <v>59</v>
      </c>
      <c r="AU1887">
        <v>6</v>
      </c>
      <c r="AV1887" t="s">
        <v>1510</v>
      </c>
    </row>
    <row r="1888" spans="1:48" hidden="1" x14ac:dyDescent="0.25">
      <c r="A1888" t="s">
        <v>1019</v>
      </c>
      <c r="B1888" t="s">
        <v>191</v>
      </c>
      <c r="C1888" t="s">
        <v>191</v>
      </c>
      <c r="D1888" t="s">
        <v>1021</v>
      </c>
      <c r="E1888" s="31" t="s">
        <v>1022</v>
      </c>
      <c r="F1888">
        <v>2010</v>
      </c>
      <c r="G1888" t="s">
        <v>1020</v>
      </c>
      <c r="H1888">
        <v>10455</v>
      </c>
      <c r="I1888">
        <v>332100</v>
      </c>
      <c r="J1888" t="s">
        <v>190</v>
      </c>
      <c r="K1888" s="26" t="s">
        <v>458</v>
      </c>
      <c r="L1888" t="b">
        <v>1</v>
      </c>
      <c r="M1888" s="20" t="s">
        <v>1118</v>
      </c>
      <c r="N1888" s="26">
        <v>660</v>
      </c>
      <c r="O1888" t="s">
        <v>375</v>
      </c>
      <c r="P1888">
        <v>59.439444399999999</v>
      </c>
      <c r="Q1888">
        <v>-154.77611110000001</v>
      </c>
      <c r="S1888" t="s">
        <v>21</v>
      </c>
      <c r="T1888" s="40">
        <v>0.90000000000000024</v>
      </c>
      <c r="U1888" s="40">
        <v>0.41948333333333343</v>
      </c>
      <c r="V1888">
        <v>161.04690000000002</v>
      </c>
      <c r="W1888">
        <v>178.94099999999997</v>
      </c>
      <c r="X1888">
        <v>56</v>
      </c>
      <c r="Y1888">
        <v>42.423300000000012</v>
      </c>
      <c r="Z1888">
        <v>47.137</v>
      </c>
      <c r="AA1888">
        <v>5</v>
      </c>
      <c r="AI1888">
        <v>64.440999999999988</v>
      </c>
      <c r="AJ1888">
        <v>9</v>
      </c>
      <c r="AK1888">
        <v>107.646</v>
      </c>
      <c r="AL1888">
        <v>5</v>
      </c>
      <c r="AM1888">
        <v>1.827</v>
      </c>
      <c r="AN1888">
        <v>2</v>
      </c>
      <c r="AO1888" s="30">
        <v>154.87830000000002</v>
      </c>
      <c r="AP1888" s="30">
        <v>172.08699999999999</v>
      </c>
      <c r="AQ1888" s="30">
        <v>14</v>
      </c>
      <c r="AR1888">
        <v>358.34850000000006</v>
      </c>
      <c r="AS1888" s="20">
        <v>399.99200000000002</v>
      </c>
      <c r="AT1888">
        <v>77</v>
      </c>
      <c r="AU1888">
        <v>12</v>
      </c>
      <c r="AV1888" t="s">
        <v>1510</v>
      </c>
    </row>
    <row r="1889" spans="1:48" hidden="1" x14ac:dyDescent="0.25">
      <c r="A1889" t="s">
        <v>1023</v>
      </c>
      <c r="B1889" t="s">
        <v>230</v>
      </c>
      <c r="C1889" t="s">
        <v>230</v>
      </c>
      <c r="D1889" t="s">
        <v>1025</v>
      </c>
      <c r="E1889" s="31" t="s">
        <v>1026</v>
      </c>
      <c r="F1889">
        <v>2010</v>
      </c>
      <c r="G1889" t="s">
        <v>1024</v>
      </c>
      <c r="H1889" t="s">
        <v>582</v>
      </c>
      <c r="I1889">
        <v>332110</v>
      </c>
      <c r="J1889" t="s">
        <v>229</v>
      </c>
      <c r="K1889" s="26" t="s">
        <v>458</v>
      </c>
      <c r="L1889" t="b">
        <v>1</v>
      </c>
      <c r="M1889" s="20" t="s">
        <v>1116</v>
      </c>
      <c r="N1889" s="26">
        <v>661</v>
      </c>
      <c r="O1889" t="s">
        <v>375</v>
      </c>
      <c r="P1889">
        <v>59.728611100000002</v>
      </c>
      <c r="Q1889">
        <v>-157.28444440000001</v>
      </c>
      <c r="S1889" t="s">
        <v>21</v>
      </c>
      <c r="T1889" s="40">
        <v>0.5</v>
      </c>
      <c r="U1889" s="40">
        <v>0.14254999999999998</v>
      </c>
      <c r="V1889">
        <v>120.584</v>
      </c>
      <c r="W1889">
        <v>241.16800000000001</v>
      </c>
      <c r="X1889">
        <v>70</v>
      </c>
      <c r="Y1889">
        <v>35.503999999999998</v>
      </c>
      <c r="Z1889">
        <v>71.007999999999996</v>
      </c>
      <c r="AA1889">
        <v>7</v>
      </c>
      <c r="AI1889">
        <v>71.601000000000013</v>
      </c>
      <c r="AJ1889">
        <v>10</v>
      </c>
      <c r="AK1889">
        <v>208.625</v>
      </c>
      <c r="AL1889">
        <v>13</v>
      </c>
      <c r="AM1889">
        <v>0</v>
      </c>
      <c r="AN1889">
        <v>0</v>
      </c>
      <c r="AO1889" s="30">
        <v>140.113</v>
      </c>
      <c r="AP1889" s="30">
        <v>280.226</v>
      </c>
      <c r="AQ1889" s="30">
        <v>23</v>
      </c>
      <c r="AR1889">
        <v>296.20100000000002</v>
      </c>
      <c r="AS1889" s="20">
        <v>592.40200000000004</v>
      </c>
      <c r="AT1889">
        <v>100</v>
      </c>
      <c r="AU1889">
        <v>12</v>
      </c>
      <c r="AV1889" t="s">
        <v>1510</v>
      </c>
    </row>
    <row r="1890" spans="1:48" hidden="1" x14ac:dyDescent="0.25">
      <c r="A1890" t="s">
        <v>933</v>
      </c>
      <c r="B1890" t="s">
        <v>260</v>
      </c>
      <c r="C1890" t="s">
        <v>260</v>
      </c>
      <c r="D1890" t="s">
        <v>935</v>
      </c>
      <c r="E1890" s="31" t="s">
        <v>936</v>
      </c>
      <c r="F1890">
        <v>2010</v>
      </c>
      <c r="G1890" t="s">
        <v>934</v>
      </c>
      <c r="H1890" t="s">
        <v>582</v>
      </c>
      <c r="I1890">
        <v>332510</v>
      </c>
      <c r="J1890" t="s">
        <v>259</v>
      </c>
      <c r="K1890" s="26" t="s">
        <v>458</v>
      </c>
      <c r="L1890" t="b">
        <v>1</v>
      </c>
      <c r="M1890" s="20" t="s">
        <v>1116</v>
      </c>
      <c r="N1890" s="26">
        <v>395</v>
      </c>
      <c r="O1890" t="s">
        <v>375</v>
      </c>
      <c r="P1890">
        <v>59.953273099999997</v>
      </c>
      <c r="Q1890">
        <v>-162.8951327</v>
      </c>
      <c r="S1890" t="s">
        <v>21</v>
      </c>
      <c r="T1890" s="40">
        <v>0.54999999999999993</v>
      </c>
      <c r="U1890" s="40">
        <v>0.26040000000000002</v>
      </c>
      <c r="V1890">
        <v>292.66104999999993</v>
      </c>
      <c r="W1890">
        <v>532.11099999999999</v>
      </c>
      <c r="X1890">
        <v>105</v>
      </c>
      <c r="Y1890">
        <v>162.92374999999998</v>
      </c>
      <c r="Z1890">
        <v>296.22500000000002</v>
      </c>
      <c r="AA1890">
        <v>18</v>
      </c>
      <c r="AI1890">
        <v>96.423999999999992</v>
      </c>
      <c r="AJ1890">
        <v>6</v>
      </c>
      <c r="AK1890">
        <v>9.9139999999999997</v>
      </c>
      <c r="AL1890">
        <v>8</v>
      </c>
      <c r="AM1890">
        <v>10.103</v>
      </c>
      <c r="AN1890">
        <v>7</v>
      </c>
      <c r="AO1890" s="30">
        <v>58.485899999999987</v>
      </c>
      <c r="AP1890" s="30">
        <v>106.33799999999999</v>
      </c>
      <c r="AQ1890" s="30">
        <v>14</v>
      </c>
      <c r="AR1890">
        <v>514.07069999999987</v>
      </c>
      <c r="AS1890" s="20">
        <v>944.77700000000004</v>
      </c>
      <c r="AT1890">
        <v>138</v>
      </c>
      <c r="AU1890">
        <v>12</v>
      </c>
      <c r="AV1890" t="s">
        <v>1510</v>
      </c>
    </row>
    <row r="1891" spans="1:48" hidden="1" x14ac:dyDescent="0.25">
      <c r="A1891" t="s">
        <v>624</v>
      </c>
      <c r="B1891" t="s">
        <v>71</v>
      </c>
      <c r="C1891" t="s">
        <v>71</v>
      </c>
      <c r="D1891" t="s">
        <v>625</v>
      </c>
      <c r="E1891" s="31" t="s">
        <v>626</v>
      </c>
      <c r="F1891">
        <v>2010</v>
      </c>
      <c r="G1891" t="s">
        <v>563</v>
      </c>
      <c r="H1891">
        <v>9898</v>
      </c>
      <c r="I1891">
        <v>332120</v>
      </c>
      <c r="J1891" t="s">
        <v>50</v>
      </c>
      <c r="K1891" s="26" t="s">
        <v>458</v>
      </c>
      <c r="L1891" t="b">
        <v>1</v>
      </c>
      <c r="M1891" s="20" t="s">
        <v>1119</v>
      </c>
      <c r="N1891" s="26">
        <v>169</v>
      </c>
      <c r="O1891" t="s">
        <v>375</v>
      </c>
      <c r="P1891">
        <v>63.0341667</v>
      </c>
      <c r="Q1891">
        <v>-163.55333329999999</v>
      </c>
      <c r="S1891" t="s">
        <v>21</v>
      </c>
      <c r="T1891" s="40">
        <v>0.51446666666666685</v>
      </c>
      <c r="U1891" s="40">
        <v>0.18219166666666667</v>
      </c>
      <c r="V1891">
        <v>359.22995126666683</v>
      </c>
      <c r="W1891">
        <v>698.25700000000006</v>
      </c>
      <c r="X1891">
        <v>132</v>
      </c>
      <c r="Y1891">
        <v>139.87011053333339</v>
      </c>
      <c r="Z1891">
        <v>271.87400000000002</v>
      </c>
      <c r="AA1891">
        <v>15</v>
      </c>
      <c r="AI1891">
        <v>312.18299999999999</v>
      </c>
      <c r="AJ1891">
        <v>17</v>
      </c>
      <c r="AK1891">
        <v>428.69599999999997</v>
      </c>
      <c r="AL1891">
        <v>7</v>
      </c>
      <c r="AM1891">
        <v>0</v>
      </c>
      <c r="AN1891">
        <v>0</v>
      </c>
      <c r="AO1891" s="30">
        <v>381.15754953333339</v>
      </c>
      <c r="AP1891" s="30">
        <v>740.87899999999991</v>
      </c>
      <c r="AQ1891" s="30">
        <v>24</v>
      </c>
      <c r="AR1891">
        <v>880.25761133333367</v>
      </c>
      <c r="AS1891" s="20">
        <v>1711.0099999999998</v>
      </c>
      <c r="AT1891">
        <v>168</v>
      </c>
      <c r="AU1891">
        <v>12</v>
      </c>
      <c r="AV1891" t="s">
        <v>1510</v>
      </c>
    </row>
    <row r="1892" spans="1:48" hidden="1" x14ac:dyDescent="0.25">
      <c r="A1892" t="s">
        <v>468</v>
      </c>
      <c r="B1892" t="s">
        <v>193</v>
      </c>
      <c r="C1892" t="s">
        <v>193</v>
      </c>
      <c r="D1892" t="s">
        <v>470</v>
      </c>
      <c r="E1892" s="31" t="s">
        <v>471</v>
      </c>
      <c r="F1892">
        <v>2010</v>
      </c>
      <c r="G1892" t="s">
        <v>469</v>
      </c>
      <c r="H1892">
        <v>10451</v>
      </c>
      <c r="I1892">
        <v>332130</v>
      </c>
      <c r="J1892" t="s">
        <v>192</v>
      </c>
      <c r="K1892" s="26" t="s">
        <v>458</v>
      </c>
      <c r="L1892" t="b">
        <v>1</v>
      </c>
      <c r="M1892" s="20" t="s">
        <v>1118</v>
      </c>
      <c r="N1892" s="26">
        <v>17</v>
      </c>
      <c r="O1892" t="s">
        <v>375</v>
      </c>
      <c r="P1892">
        <v>66.898333300000004</v>
      </c>
      <c r="Q1892">
        <v>-162.59666669999999</v>
      </c>
      <c r="S1892" t="s">
        <v>21</v>
      </c>
      <c r="T1892" s="40">
        <v>0.46999166666666664</v>
      </c>
      <c r="U1892" s="40">
        <v>0.17433333333333334</v>
      </c>
      <c r="V1892">
        <v>3481.6221280166669</v>
      </c>
      <c r="W1892">
        <v>7407.8380000000006</v>
      </c>
      <c r="X1892">
        <v>975</v>
      </c>
      <c r="Y1892">
        <v>4297.6291795500001</v>
      </c>
      <c r="Z1892">
        <v>9144.0540000000001</v>
      </c>
      <c r="AA1892">
        <v>107</v>
      </c>
      <c r="AI1892">
        <v>1657.787</v>
      </c>
      <c r="AJ1892">
        <v>29</v>
      </c>
      <c r="AK1892">
        <v>1070.8440000000001</v>
      </c>
      <c r="AL1892">
        <v>64</v>
      </c>
      <c r="AM1892">
        <v>0</v>
      </c>
      <c r="AN1892">
        <v>0</v>
      </c>
      <c r="AO1892" s="30">
        <v>1282.4338314083334</v>
      </c>
      <c r="AP1892" s="30">
        <v>2728.6310000000003</v>
      </c>
      <c r="AQ1892" s="30">
        <v>93</v>
      </c>
      <c r="AR1892">
        <v>9061.6851389750009</v>
      </c>
      <c r="AS1892" s="20">
        <v>19280.523000000001</v>
      </c>
      <c r="AT1892">
        <v>1175</v>
      </c>
      <c r="AU1892">
        <v>12</v>
      </c>
      <c r="AV1892" t="s">
        <v>1510</v>
      </c>
    </row>
    <row r="1893" spans="1:48" hidden="1" x14ac:dyDescent="0.25">
      <c r="A1893" t="s">
        <v>521</v>
      </c>
      <c r="B1893" t="s">
        <v>1120</v>
      </c>
      <c r="C1893" t="s">
        <v>524</v>
      </c>
      <c r="D1893" t="s">
        <v>525</v>
      </c>
      <c r="E1893" s="31" t="s">
        <v>526</v>
      </c>
      <c r="F1893">
        <v>2011</v>
      </c>
      <c r="G1893" t="s">
        <v>522</v>
      </c>
      <c r="H1893">
        <v>26754</v>
      </c>
      <c r="J1893" t="s">
        <v>523</v>
      </c>
      <c r="K1893" s="26">
        <v>0</v>
      </c>
      <c r="L1893" t="b">
        <v>1</v>
      </c>
      <c r="M1893" s="20" t="s">
        <v>1118</v>
      </c>
      <c r="N1893" s="26">
        <v>91</v>
      </c>
      <c r="O1893" t="s">
        <v>375</v>
      </c>
      <c r="P1893">
        <v>63.089722199999997</v>
      </c>
      <c r="Q1893">
        <v>-145.6130556</v>
      </c>
      <c r="R1893" t="s">
        <v>370</v>
      </c>
      <c r="S1893" t="s">
        <v>371</v>
      </c>
      <c r="V1893">
        <v>0</v>
      </c>
      <c r="W1893">
        <v>0</v>
      </c>
      <c r="X1893">
        <v>0</v>
      </c>
      <c r="Y1893">
        <v>240</v>
      </c>
      <c r="Z1893">
        <v>400</v>
      </c>
      <c r="AA1893">
        <v>5</v>
      </c>
      <c r="AO1893" s="30">
        <v>0</v>
      </c>
      <c r="AP1893" s="30">
        <v>0</v>
      </c>
      <c r="AQ1893" s="30">
        <v>0</v>
      </c>
      <c r="AR1893">
        <v>240</v>
      </c>
      <c r="AS1893" s="20">
        <v>400</v>
      </c>
      <c r="AT1893">
        <v>5</v>
      </c>
      <c r="AU1893">
        <v>12</v>
      </c>
      <c r="AV1893" t="s">
        <v>1131</v>
      </c>
    </row>
    <row r="1894" spans="1:48" hidden="1" x14ac:dyDescent="0.25">
      <c r="A1894" t="s">
        <v>1103</v>
      </c>
      <c r="B1894" t="s">
        <v>1105</v>
      </c>
      <c r="C1894" t="s">
        <v>1106</v>
      </c>
      <c r="D1894" t="s">
        <v>1107</v>
      </c>
      <c r="E1894" s="31" t="s">
        <v>1108</v>
      </c>
      <c r="F1894">
        <v>2011</v>
      </c>
      <c r="G1894" t="s">
        <v>1104</v>
      </c>
      <c r="H1894">
        <v>12385</v>
      </c>
      <c r="J1894" t="s">
        <v>1105</v>
      </c>
      <c r="K1894" s="26" t="s">
        <v>366</v>
      </c>
      <c r="L1894" t="b">
        <v>0</v>
      </c>
      <c r="M1894" s="20" t="s">
        <v>1116</v>
      </c>
      <c r="O1894" t="s">
        <v>366</v>
      </c>
      <c r="P1894">
        <v>55.129166699999999</v>
      </c>
      <c r="Q1894">
        <v>-131.5722222</v>
      </c>
      <c r="R1894" t="s">
        <v>370</v>
      </c>
      <c r="S1894" t="s">
        <v>371</v>
      </c>
      <c r="V1894">
        <v>772</v>
      </c>
      <c r="W1894">
        <v>8455</v>
      </c>
      <c r="X1894">
        <v>641</v>
      </c>
      <c r="Y1894">
        <v>1185</v>
      </c>
      <c r="Z1894">
        <v>9881</v>
      </c>
      <c r="AA1894">
        <v>210</v>
      </c>
      <c r="AB1894">
        <v>11</v>
      </c>
      <c r="AC1894">
        <v>60</v>
      </c>
      <c r="AD1894">
        <v>67</v>
      </c>
      <c r="AO1894" s="30">
        <v>11</v>
      </c>
      <c r="AP1894" s="30">
        <v>60</v>
      </c>
      <c r="AQ1894" s="30">
        <v>67</v>
      </c>
      <c r="AR1894">
        <v>1968</v>
      </c>
      <c r="AS1894" s="20">
        <v>18396</v>
      </c>
      <c r="AT1894">
        <v>918</v>
      </c>
      <c r="AU1894">
        <v>12</v>
      </c>
      <c r="AV1894" t="s">
        <v>1131</v>
      </c>
    </row>
    <row r="1895" spans="1:48" x14ac:dyDescent="0.25">
      <c r="A1895" t="s">
        <v>729</v>
      </c>
      <c r="B1895" t="s">
        <v>117</v>
      </c>
      <c r="C1895" t="s">
        <v>731</v>
      </c>
      <c r="D1895" t="s">
        <v>732</v>
      </c>
      <c r="E1895" s="31" t="s">
        <v>733</v>
      </c>
      <c r="F1895">
        <v>2011</v>
      </c>
      <c r="G1895" t="s">
        <v>730</v>
      </c>
      <c r="H1895">
        <v>1276</v>
      </c>
      <c r="J1895" t="s">
        <v>117</v>
      </c>
      <c r="K1895" s="26">
        <v>0</v>
      </c>
      <c r="L1895" t="b">
        <v>1</v>
      </c>
      <c r="M1895" s="20" t="s">
        <v>1118</v>
      </c>
      <c r="N1895" s="26">
        <v>214</v>
      </c>
      <c r="O1895" t="s">
        <v>375</v>
      </c>
      <c r="P1895">
        <v>71.290555600000005</v>
      </c>
      <c r="Q1895">
        <v>-156.7886111</v>
      </c>
      <c r="R1895" t="s">
        <v>370</v>
      </c>
      <c r="S1895" t="s">
        <v>371</v>
      </c>
      <c r="V1895">
        <v>1304</v>
      </c>
      <c r="W1895">
        <v>11253</v>
      </c>
      <c r="X1895">
        <v>1456</v>
      </c>
      <c r="Y1895">
        <v>3917</v>
      </c>
      <c r="Z1895">
        <v>38799</v>
      </c>
      <c r="AA1895">
        <v>394</v>
      </c>
      <c r="AO1895" s="30">
        <v>0</v>
      </c>
      <c r="AP1895" s="30">
        <v>0</v>
      </c>
      <c r="AQ1895" s="30">
        <v>0</v>
      </c>
      <c r="AR1895">
        <v>5221</v>
      </c>
      <c r="AS1895" s="20">
        <v>50052</v>
      </c>
      <c r="AT1895">
        <v>1850</v>
      </c>
      <c r="AU1895">
        <v>12</v>
      </c>
      <c r="AV1895" t="s">
        <v>1131</v>
      </c>
    </row>
    <row r="1896" spans="1:48" hidden="1" x14ac:dyDescent="0.25">
      <c r="A1896" t="s">
        <v>548</v>
      </c>
      <c r="B1896" t="s">
        <v>1218</v>
      </c>
      <c r="C1896" t="s">
        <v>307</v>
      </c>
      <c r="D1896" t="s">
        <v>540</v>
      </c>
      <c r="E1896" s="31" t="s">
        <v>541</v>
      </c>
      <c r="F1896">
        <v>2011</v>
      </c>
      <c r="G1896" t="s">
        <v>549</v>
      </c>
      <c r="H1896">
        <v>21015</v>
      </c>
      <c r="J1896" t="s">
        <v>306</v>
      </c>
      <c r="K1896" s="26">
        <v>0</v>
      </c>
      <c r="L1896" t="b">
        <v>1</v>
      </c>
      <c r="M1896" s="20" t="s">
        <v>1118</v>
      </c>
      <c r="N1896" s="26">
        <v>111</v>
      </c>
      <c r="O1896" t="s">
        <v>375</v>
      </c>
      <c r="P1896">
        <v>56.470833300000002</v>
      </c>
      <c r="Q1896">
        <v>-132.37666669999999</v>
      </c>
      <c r="R1896" t="s">
        <v>370</v>
      </c>
      <c r="S1896" t="s">
        <v>371</v>
      </c>
      <c r="V1896">
        <v>1506</v>
      </c>
      <c r="W1896">
        <v>14183</v>
      </c>
      <c r="X1896">
        <v>1050</v>
      </c>
      <c r="Y1896">
        <v>2096</v>
      </c>
      <c r="Z1896">
        <v>19585</v>
      </c>
      <c r="AA1896">
        <v>578</v>
      </c>
      <c r="AO1896" s="30">
        <v>0</v>
      </c>
      <c r="AP1896" s="30">
        <v>0</v>
      </c>
      <c r="AQ1896" s="30">
        <v>0</v>
      </c>
      <c r="AR1896">
        <v>3602</v>
      </c>
      <c r="AS1896" s="20">
        <v>33768</v>
      </c>
      <c r="AT1896">
        <v>1628</v>
      </c>
      <c r="AU1896">
        <v>12</v>
      </c>
      <c r="AV1896" t="s">
        <v>1131</v>
      </c>
    </row>
    <row r="1897" spans="1:48" hidden="1" x14ac:dyDescent="0.25">
      <c r="A1897" t="s">
        <v>727</v>
      </c>
      <c r="B1897" t="s">
        <v>1201</v>
      </c>
      <c r="C1897" t="s">
        <v>254</v>
      </c>
      <c r="D1897" t="s">
        <v>540</v>
      </c>
      <c r="E1897" s="31" t="s">
        <v>541</v>
      </c>
      <c r="F1897">
        <v>2011</v>
      </c>
      <c r="G1897" t="s">
        <v>728</v>
      </c>
      <c r="H1897">
        <v>14856</v>
      </c>
      <c r="J1897" t="s">
        <v>253</v>
      </c>
      <c r="K1897" s="26" t="s">
        <v>458</v>
      </c>
      <c r="L1897" t="b">
        <v>1</v>
      </c>
      <c r="M1897" s="20" t="s">
        <v>1118</v>
      </c>
      <c r="N1897" s="26">
        <v>212</v>
      </c>
      <c r="O1897" t="s">
        <v>375</v>
      </c>
      <c r="P1897">
        <v>56.811266699999997</v>
      </c>
      <c r="Q1897">
        <v>-132.95124250000001</v>
      </c>
      <c r="R1897" t="s">
        <v>370</v>
      </c>
      <c r="S1897" t="s">
        <v>371</v>
      </c>
      <c r="V1897">
        <v>2006.8</v>
      </c>
      <c r="W1897">
        <v>20389</v>
      </c>
      <c r="X1897">
        <v>1367</v>
      </c>
      <c r="Y1897">
        <v>1000.6</v>
      </c>
      <c r="Z1897">
        <v>8580</v>
      </c>
      <c r="AA1897">
        <v>713</v>
      </c>
      <c r="AB1897">
        <v>2329.9</v>
      </c>
      <c r="AC1897">
        <v>21706</v>
      </c>
      <c r="AD1897">
        <v>37</v>
      </c>
      <c r="AE1897">
        <v>0</v>
      </c>
      <c r="AF1897">
        <v>0</v>
      </c>
      <c r="AG1897">
        <v>0</v>
      </c>
      <c r="AO1897" s="30">
        <v>2329.9</v>
      </c>
      <c r="AP1897" s="30">
        <v>21706</v>
      </c>
      <c r="AQ1897" s="30">
        <v>37</v>
      </c>
      <c r="AR1897">
        <v>5337.3</v>
      </c>
      <c r="AS1897" s="20">
        <v>50675</v>
      </c>
      <c r="AT1897">
        <v>2117</v>
      </c>
      <c r="AU1897">
        <v>12</v>
      </c>
      <c r="AV1897" t="s">
        <v>1131</v>
      </c>
    </row>
    <row r="1898" spans="1:48" hidden="1" x14ac:dyDescent="0.25">
      <c r="A1898" t="s">
        <v>546</v>
      </c>
      <c r="B1898" t="s">
        <v>1202</v>
      </c>
      <c r="C1898" s="19" t="s">
        <v>268</v>
      </c>
      <c r="D1898" s="19" t="s">
        <v>453</v>
      </c>
      <c r="E1898" s="21" t="s">
        <v>454</v>
      </c>
      <c r="F1898" s="26">
        <v>2011</v>
      </c>
      <c r="G1898" s="19" t="s">
        <v>547</v>
      </c>
      <c r="H1898" s="26">
        <v>16955</v>
      </c>
      <c r="I1898" s="19"/>
      <c r="J1898" t="s">
        <v>267</v>
      </c>
      <c r="K1898" s="19" t="s">
        <v>458</v>
      </c>
      <c r="L1898" s="20" t="b">
        <v>1</v>
      </c>
      <c r="M1898" s="20" t="s">
        <v>1118</v>
      </c>
      <c r="N1898" s="19">
        <v>108</v>
      </c>
      <c r="O1898" s="19" t="s">
        <v>375</v>
      </c>
      <c r="P1898" s="20">
        <v>60.1041667</v>
      </c>
      <c r="Q1898" s="20">
        <v>-149.4422222</v>
      </c>
      <c r="R1898" s="19" t="s">
        <v>370</v>
      </c>
      <c r="S1898" s="19" t="s">
        <v>371</v>
      </c>
      <c r="V1898">
        <v>3123</v>
      </c>
      <c r="W1898">
        <v>16246</v>
      </c>
      <c r="X1898">
        <v>2053</v>
      </c>
      <c r="Y1898">
        <v>1724</v>
      </c>
      <c r="Z1898">
        <v>8464</v>
      </c>
      <c r="AA1898">
        <v>496</v>
      </c>
      <c r="AB1898">
        <v>5319</v>
      </c>
      <c r="AC1898">
        <v>32544</v>
      </c>
      <c r="AD1898">
        <v>122</v>
      </c>
      <c r="AE1898">
        <v>0</v>
      </c>
      <c r="AF1898">
        <v>0</v>
      </c>
      <c r="AG1898">
        <v>0</v>
      </c>
      <c r="AO1898" s="30">
        <v>5319</v>
      </c>
      <c r="AP1898" s="30">
        <v>32544</v>
      </c>
      <c r="AQ1898" s="30">
        <v>122</v>
      </c>
      <c r="AR1898">
        <v>10166</v>
      </c>
      <c r="AS1898" s="20">
        <v>57254</v>
      </c>
      <c r="AT1898">
        <v>2671</v>
      </c>
      <c r="AU1898">
        <v>12</v>
      </c>
      <c r="AV1898" t="s">
        <v>1131</v>
      </c>
    </row>
    <row r="1899" spans="1:48" hidden="1" x14ac:dyDescent="0.25">
      <c r="A1899" t="s">
        <v>531</v>
      </c>
      <c r="B1899" t="s">
        <v>270</v>
      </c>
      <c r="C1899" t="s">
        <v>271</v>
      </c>
      <c r="D1899" t="s">
        <v>534</v>
      </c>
      <c r="E1899" s="31" t="s">
        <v>535</v>
      </c>
      <c r="F1899">
        <v>2011</v>
      </c>
      <c r="G1899" t="s">
        <v>532</v>
      </c>
      <c r="H1899">
        <v>17271</v>
      </c>
      <c r="J1899" t="s">
        <v>533</v>
      </c>
      <c r="K1899" s="26">
        <v>0</v>
      </c>
      <c r="L1899" t="b">
        <v>1</v>
      </c>
      <c r="M1899" s="20" t="s">
        <v>1118</v>
      </c>
      <c r="N1899" s="26">
        <v>100</v>
      </c>
      <c r="O1899" t="s">
        <v>375</v>
      </c>
      <c r="P1899">
        <v>57.0530556</v>
      </c>
      <c r="Q1899">
        <v>-135.33000000000001</v>
      </c>
      <c r="R1899" t="s">
        <v>370</v>
      </c>
      <c r="S1899" t="s">
        <v>371</v>
      </c>
      <c r="V1899">
        <v>4573</v>
      </c>
      <c r="W1899">
        <v>48297</v>
      </c>
      <c r="X1899">
        <v>3682</v>
      </c>
      <c r="Y1899">
        <v>5442</v>
      </c>
      <c r="Z1899">
        <v>58422</v>
      </c>
      <c r="AA1899">
        <v>1603</v>
      </c>
      <c r="AB1899">
        <v>522</v>
      </c>
      <c r="AC1899">
        <v>5563</v>
      </c>
      <c r="AD1899">
        <v>16</v>
      </c>
      <c r="AO1899" s="30">
        <v>522</v>
      </c>
      <c r="AP1899" s="30">
        <v>5563</v>
      </c>
      <c r="AQ1899" s="30">
        <v>16</v>
      </c>
      <c r="AR1899">
        <v>10537</v>
      </c>
      <c r="AS1899" s="20">
        <v>112282</v>
      </c>
      <c r="AT1899">
        <v>5301</v>
      </c>
      <c r="AU1899">
        <v>6</v>
      </c>
      <c r="AV1899" t="s">
        <v>1131</v>
      </c>
    </row>
    <row r="1900" spans="1:48" hidden="1" x14ac:dyDescent="0.25">
      <c r="A1900" t="s">
        <v>455</v>
      </c>
      <c r="B1900" t="s">
        <v>457</v>
      </c>
      <c r="C1900" s="19" t="s">
        <v>138</v>
      </c>
      <c r="D1900" s="19" t="s">
        <v>459</v>
      </c>
      <c r="E1900" s="21" t="s">
        <v>460</v>
      </c>
      <c r="F1900" s="26">
        <v>2011</v>
      </c>
      <c r="G1900" s="19" t="s">
        <v>456</v>
      </c>
      <c r="H1900" s="26">
        <v>4329</v>
      </c>
      <c r="I1900" s="19"/>
      <c r="J1900" t="s">
        <v>457</v>
      </c>
      <c r="K1900" s="19" t="s">
        <v>458</v>
      </c>
      <c r="L1900" s="20" t="b">
        <v>1</v>
      </c>
      <c r="M1900" s="20" t="s">
        <v>1116</v>
      </c>
      <c r="N1900" s="19">
        <v>10</v>
      </c>
      <c r="O1900" s="19" t="s">
        <v>375</v>
      </c>
      <c r="P1900" s="20">
        <v>61.130833299999999</v>
      </c>
      <c r="Q1900" s="20">
        <v>-146.34833330000001</v>
      </c>
      <c r="R1900" s="19" t="s">
        <v>370</v>
      </c>
      <c r="S1900" s="19" t="s">
        <v>371</v>
      </c>
      <c r="V1900">
        <v>5174</v>
      </c>
      <c r="W1900">
        <v>18193</v>
      </c>
      <c r="X1900">
        <v>2978</v>
      </c>
      <c r="Y1900">
        <v>15352</v>
      </c>
      <c r="Z1900">
        <v>62228</v>
      </c>
      <c r="AA1900">
        <v>787</v>
      </c>
      <c r="AO1900" s="30">
        <v>0</v>
      </c>
      <c r="AP1900" s="30">
        <v>0</v>
      </c>
      <c r="AQ1900" s="30">
        <v>0</v>
      </c>
      <c r="AR1900">
        <v>20526</v>
      </c>
      <c r="AS1900" s="20">
        <v>80421</v>
      </c>
      <c r="AT1900">
        <v>3765</v>
      </c>
      <c r="AU1900" s="22">
        <v>12</v>
      </c>
      <c r="AV1900" t="s">
        <v>1131</v>
      </c>
    </row>
    <row r="1901" spans="1:48" hidden="1" x14ac:dyDescent="0.25">
      <c r="A1901" t="s">
        <v>464</v>
      </c>
      <c r="B1901" t="s">
        <v>187</v>
      </c>
      <c r="C1901" t="s">
        <v>188</v>
      </c>
      <c r="D1901" t="s">
        <v>466</v>
      </c>
      <c r="E1901" s="31" t="s">
        <v>467</v>
      </c>
      <c r="F1901">
        <v>2011</v>
      </c>
      <c r="G1901" t="s">
        <v>465</v>
      </c>
      <c r="H1901">
        <v>10433</v>
      </c>
      <c r="J1901" t="s">
        <v>187</v>
      </c>
      <c r="K1901" s="26" t="s">
        <v>374</v>
      </c>
      <c r="L1901" t="b">
        <v>1</v>
      </c>
      <c r="M1901" s="20" t="s">
        <v>1119</v>
      </c>
      <c r="N1901" s="26">
        <v>16</v>
      </c>
      <c r="O1901" t="s">
        <v>375</v>
      </c>
      <c r="P1901">
        <v>57.79</v>
      </c>
      <c r="Q1901">
        <v>-152.40722220000001</v>
      </c>
      <c r="R1901" t="s">
        <v>370</v>
      </c>
      <c r="S1901" t="s">
        <v>371</v>
      </c>
      <c r="V1901">
        <v>6493</v>
      </c>
      <c r="W1901">
        <v>34125</v>
      </c>
      <c r="X1901">
        <v>4689</v>
      </c>
      <c r="Y1901">
        <v>3982</v>
      </c>
      <c r="Z1901">
        <v>21537</v>
      </c>
      <c r="AA1901">
        <v>1032</v>
      </c>
      <c r="AB1901">
        <v>14978</v>
      </c>
      <c r="AC1901">
        <v>86308</v>
      </c>
      <c r="AD1901">
        <v>99</v>
      </c>
      <c r="AO1901" s="30">
        <v>14978</v>
      </c>
      <c r="AP1901" s="30">
        <v>86308</v>
      </c>
      <c r="AQ1901" s="30">
        <v>99</v>
      </c>
      <c r="AR1901">
        <v>25453</v>
      </c>
      <c r="AS1901" s="20">
        <v>141970</v>
      </c>
      <c r="AT1901">
        <v>5820</v>
      </c>
      <c r="AU1901" s="22">
        <v>12</v>
      </c>
      <c r="AV1901" t="s">
        <v>1131</v>
      </c>
    </row>
    <row r="1902" spans="1:48" hidden="1" x14ac:dyDescent="0.25">
      <c r="A1902" t="s">
        <v>536</v>
      </c>
      <c r="B1902" t="s">
        <v>179</v>
      </c>
      <c r="C1902" t="s">
        <v>180</v>
      </c>
      <c r="D1902" t="s">
        <v>540</v>
      </c>
      <c r="E1902" s="31" t="s">
        <v>541</v>
      </c>
      <c r="F1902">
        <v>2011</v>
      </c>
      <c r="G1902" t="s">
        <v>537</v>
      </c>
      <c r="H1902">
        <v>10210</v>
      </c>
      <c r="J1902" t="s">
        <v>179</v>
      </c>
      <c r="K1902" s="26">
        <v>0</v>
      </c>
      <c r="L1902" t="b">
        <v>1</v>
      </c>
      <c r="M1902" s="20" t="s">
        <v>1118</v>
      </c>
      <c r="N1902" s="26">
        <v>103</v>
      </c>
      <c r="O1902" t="s">
        <v>375</v>
      </c>
      <c r="P1902">
        <v>55.342222200000002</v>
      </c>
      <c r="Q1902">
        <v>-131.64611110000001</v>
      </c>
      <c r="R1902" t="s">
        <v>370</v>
      </c>
      <c r="S1902" t="s">
        <v>371</v>
      </c>
      <c r="V1902">
        <v>7223.5</v>
      </c>
      <c r="W1902">
        <v>70815</v>
      </c>
      <c r="X1902">
        <v>6208</v>
      </c>
      <c r="Y1902">
        <v>6837.1</v>
      </c>
      <c r="Z1902">
        <v>70657</v>
      </c>
      <c r="AA1902">
        <v>1223</v>
      </c>
      <c r="AB1902">
        <v>1952.6</v>
      </c>
      <c r="AC1902">
        <v>23242</v>
      </c>
      <c r="AD1902">
        <v>12</v>
      </c>
      <c r="AE1902">
        <v>0</v>
      </c>
      <c r="AF1902">
        <v>0</v>
      </c>
      <c r="AG1902">
        <v>0</v>
      </c>
      <c r="AO1902" s="30">
        <v>1952.6</v>
      </c>
      <c r="AP1902" s="30">
        <v>23242</v>
      </c>
      <c r="AQ1902" s="30">
        <v>12</v>
      </c>
      <c r="AR1902">
        <v>16013.2</v>
      </c>
      <c r="AS1902" s="20">
        <v>164714</v>
      </c>
      <c r="AT1902">
        <v>7443</v>
      </c>
      <c r="AU1902" s="22">
        <v>12</v>
      </c>
      <c r="AV1902" t="s">
        <v>1131</v>
      </c>
    </row>
    <row r="1903" spans="1:48" hidden="1" x14ac:dyDescent="0.25">
      <c r="A1903" t="s">
        <v>372</v>
      </c>
      <c r="B1903" t="s">
        <v>1115</v>
      </c>
      <c r="C1903" t="s">
        <v>29</v>
      </c>
      <c r="D1903" t="s">
        <v>376</v>
      </c>
      <c r="E1903" s="31" t="s">
        <v>377</v>
      </c>
      <c r="F1903">
        <v>2011</v>
      </c>
      <c r="G1903" t="s">
        <v>373</v>
      </c>
      <c r="H1903">
        <v>213</v>
      </c>
      <c r="J1903" t="s">
        <v>28</v>
      </c>
      <c r="K1903" s="26" t="s">
        <v>374</v>
      </c>
      <c r="L1903" t="b">
        <v>1</v>
      </c>
      <c r="M1903" s="20" t="s">
        <v>1116</v>
      </c>
      <c r="N1903" s="26">
        <v>1</v>
      </c>
      <c r="O1903" t="s">
        <v>375</v>
      </c>
      <c r="P1903">
        <v>58.301944399999996</v>
      </c>
      <c r="Q1903">
        <v>-134.4197222</v>
      </c>
      <c r="R1903" t="s">
        <v>370</v>
      </c>
      <c r="S1903" t="s">
        <v>371</v>
      </c>
      <c r="V1903">
        <v>16931</v>
      </c>
      <c r="W1903">
        <v>139936</v>
      </c>
      <c r="X1903">
        <v>13842</v>
      </c>
      <c r="Y1903">
        <v>12721</v>
      </c>
      <c r="Z1903">
        <v>126493</v>
      </c>
      <c r="AA1903">
        <v>2166</v>
      </c>
      <c r="AB1903">
        <v>9273</v>
      </c>
      <c r="AC1903">
        <v>98281</v>
      </c>
      <c r="AD1903">
        <v>94</v>
      </c>
      <c r="AO1903" s="30">
        <v>9273</v>
      </c>
      <c r="AP1903" s="30">
        <v>98281</v>
      </c>
      <c r="AQ1903" s="30">
        <v>94</v>
      </c>
      <c r="AR1903">
        <v>38925</v>
      </c>
      <c r="AS1903" s="20">
        <v>364710</v>
      </c>
      <c r="AT1903">
        <v>16102</v>
      </c>
      <c r="AU1903" s="22">
        <v>12</v>
      </c>
      <c r="AV1903" t="s">
        <v>1131</v>
      </c>
    </row>
    <row r="1904" spans="1:48" hidden="1" x14ac:dyDescent="0.25">
      <c r="A1904" t="s">
        <v>552</v>
      </c>
      <c r="B1904" t="s">
        <v>1117</v>
      </c>
      <c r="C1904" t="s">
        <v>107</v>
      </c>
      <c r="D1904" t="s">
        <v>453</v>
      </c>
      <c r="E1904" s="31" t="s">
        <v>454</v>
      </c>
      <c r="F1904">
        <v>2011</v>
      </c>
      <c r="G1904" t="s">
        <v>553</v>
      </c>
      <c r="H1904">
        <v>599</v>
      </c>
      <c r="J1904" t="s">
        <v>106</v>
      </c>
      <c r="K1904" s="26" t="s">
        <v>374</v>
      </c>
      <c r="L1904" t="b">
        <v>1</v>
      </c>
      <c r="M1904" s="20" t="s">
        <v>1118</v>
      </c>
      <c r="N1904" s="26">
        <v>121</v>
      </c>
      <c r="O1904" t="s">
        <v>375</v>
      </c>
      <c r="P1904">
        <v>61.2180556</v>
      </c>
      <c r="Q1904">
        <v>-149.9002778</v>
      </c>
      <c r="R1904" t="s">
        <v>370</v>
      </c>
      <c r="S1904" t="s">
        <v>371</v>
      </c>
      <c r="V1904">
        <v>18732.5</v>
      </c>
      <c r="W1904">
        <v>143844</v>
      </c>
      <c r="X1904">
        <v>24302</v>
      </c>
      <c r="Y1904">
        <v>97883.3</v>
      </c>
      <c r="Z1904">
        <v>967799</v>
      </c>
      <c r="AA1904">
        <v>6301</v>
      </c>
      <c r="AO1904" s="30">
        <v>0</v>
      </c>
      <c r="AP1904" s="30">
        <v>0</v>
      </c>
      <c r="AQ1904" s="30">
        <v>0</v>
      </c>
      <c r="AR1904">
        <v>116615.8</v>
      </c>
      <c r="AS1904" s="20">
        <v>1111643</v>
      </c>
      <c r="AT1904">
        <v>30603</v>
      </c>
      <c r="AU1904" s="22">
        <v>12</v>
      </c>
      <c r="AV1904" t="s">
        <v>1131</v>
      </c>
    </row>
    <row r="1905" spans="1:48" hidden="1" x14ac:dyDescent="0.25">
      <c r="A1905" t="s">
        <v>483</v>
      </c>
      <c r="B1905" t="s">
        <v>165</v>
      </c>
      <c r="C1905" t="s">
        <v>485</v>
      </c>
      <c r="D1905" t="s">
        <v>453</v>
      </c>
      <c r="E1905" s="31" t="s">
        <v>454</v>
      </c>
      <c r="F1905">
        <v>2011</v>
      </c>
      <c r="G1905" t="s">
        <v>484</v>
      </c>
      <c r="H1905">
        <v>19558</v>
      </c>
      <c r="J1905" t="s">
        <v>165</v>
      </c>
      <c r="K1905" s="26" t="s">
        <v>374</v>
      </c>
      <c r="L1905" t="b">
        <v>1</v>
      </c>
      <c r="M1905" s="20" t="s">
        <v>1116</v>
      </c>
      <c r="N1905" s="26">
        <v>32</v>
      </c>
      <c r="O1905" t="s">
        <v>375</v>
      </c>
      <c r="P1905">
        <v>59.642499999999998</v>
      </c>
      <c r="Q1905">
        <v>-151.5483333</v>
      </c>
      <c r="R1905" t="s">
        <v>370</v>
      </c>
      <c r="S1905" t="s">
        <v>371</v>
      </c>
      <c r="V1905">
        <v>35185</v>
      </c>
      <c r="W1905">
        <v>178368</v>
      </c>
      <c r="X1905">
        <v>25634</v>
      </c>
      <c r="Y1905">
        <v>31514</v>
      </c>
      <c r="Z1905">
        <v>177869</v>
      </c>
      <c r="AA1905">
        <v>3834</v>
      </c>
      <c r="AB1905">
        <v>9509</v>
      </c>
      <c r="AC1905">
        <v>118432</v>
      </c>
      <c r="AD1905">
        <v>25</v>
      </c>
      <c r="AE1905">
        <v>0</v>
      </c>
      <c r="AF1905">
        <v>0</v>
      </c>
      <c r="AG1905">
        <v>0</v>
      </c>
      <c r="AO1905" s="30">
        <v>9509</v>
      </c>
      <c r="AP1905" s="30">
        <v>118432</v>
      </c>
      <c r="AQ1905" s="30">
        <v>25</v>
      </c>
      <c r="AR1905">
        <v>76208</v>
      </c>
      <c r="AS1905" s="20">
        <v>474669</v>
      </c>
      <c r="AT1905">
        <v>29493</v>
      </c>
      <c r="AU1905" s="22">
        <v>12</v>
      </c>
      <c r="AV1905" t="s">
        <v>1131</v>
      </c>
    </row>
    <row r="1906" spans="1:48" hidden="1" x14ac:dyDescent="0.25">
      <c r="A1906" t="s">
        <v>472</v>
      </c>
      <c r="B1906" t="s">
        <v>1121</v>
      </c>
      <c r="C1906" t="s">
        <v>474</v>
      </c>
      <c r="D1906" t="s">
        <v>453</v>
      </c>
      <c r="E1906" s="31" t="s">
        <v>454</v>
      </c>
      <c r="F1906">
        <v>2011</v>
      </c>
      <c r="G1906" t="s">
        <v>473</v>
      </c>
      <c r="H1906">
        <v>11824</v>
      </c>
      <c r="J1906" t="s">
        <v>208</v>
      </c>
      <c r="K1906" s="26" t="s">
        <v>374</v>
      </c>
      <c r="L1906" t="b">
        <v>1</v>
      </c>
      <c r="M1906" s="20" t="s">
        <v>1119</v>
      </c>
      <c r="N1906" s="26">
        <v>18</v>
      </c>
      <c r="O1906" t="s">
        <v>375</v>
      </c>
      <c r="P1906">
        <v>61.5813889</v>
      </c>
      <c r="Q1906">
        <v>-149.43944440000001</v>
      </c>
      <c r="R1906" t="s">
        <v>370</v>
      </c>
      <c r="S1906" t="s">
        <v>371</v>
      </c>
      <c r="V1906">
        <v>68212</v>
      </c>
      <c r="W1906">
        <v>451449</v>
      </c>
      <c r="X1906">
        <v>53239</v>
      </c>
      <c r="Y1906">
        <v>33796</v>
      </c>
      <c r="Z1906">
        <v>265746</v>
      </c>
      <c r="AA1906">
        <v>3668</v>
      </c>
      <c r="AB1906">
        <v>0</v>
      </c>
      <c r="AC1906">
        <v>0</v>
      </c>
      <c r="AD1906">
        <v>0</v>
      </c>
      <c r="AE1906">
        <v>0</v>
      </c>
      <c r="AF1906">
        <v>0</v>
      </c>
      <c r="AG1906">
        <v>0</v>
      </c>
      <c r="AO1906" s="30">
        <v>0</v>
      </c>
      <c r="AP1906" s="30">
        <v>0</v>
      </c>
      <c r="AQ1906" s="30">
        <v>0</v>
      </c>
      <c r="AR1906">
        <v>102008</v>
      </c>
      <c r="AS1906" s="20">
        <v>717195</v>
      </c>
      <c r="AT1906">
        <v>56907</v>
      </c>
      <c r="AU1906" s="22">
        <v>12</v>
      </c>
      <c r="AV1906" t="s">
        <v>1131</v>
      </c>
    </row>
    <row r="1907" spans="1:48" hidden="1" x14ac:dyDescent="0.25">
      <c r="A1907" t="s">
        <v>461</v>
      </c>
      <c r="B1907" t="s">
        <v>156</v>
      </c>
      <c r="C1907" t="s">
        <v>157</v>
      </c>
      <c r="D1907" t="s">
        <v>453</v>
      </c>
      <c r="E1907" s="31" t="s">
        <v>454</v>
      </c>
      <c r="F1907">
        <v>2011</v>
      </c>
      <c r="G1907" t="s">
        <v>462</v>
      </c>
      <c r="H1907">
        <v>7353</v>
      </c>
      <c r="J1907" t="s">
        <v>463</v>
      </c>
      <c r="K1907" s="26" t="s">
        <v>374</v>
      </c>
      <c r="L1907" t="b">
        <v>1</v>
      </c>
      <c r="M1907" s="20" t="s">
        <v>1116</v>
      </c>
      <c r="N1907" s="26">
        <v>13</v>
      </c>
      <c r="O1907" t="s">
        <v>375</v>
      </c>
      <c r="P1907">
        <v>64.837777799999998</v>
      </c>
      <c r="Q1907">
        <v>-147.7163889</v>
      </c>
      <c r="R1907" t="s">
        <v>370</v>
      </c>
      <c r="S1907" t="s">
        <v>371</v>
      </c>
      <c r="V1907">
        <v>68389.2</v>
      </c>
      <c r="W1907">
        <v>305090</v>
      </c>
      <c r="X1907">
        <v>37835</v>
      </c>
      <c r="Y1907">
        <v>28777.3</v>
      </c>
      <c r="Z1907">
        <v>138534</v>
      </c>
      <c r="AA1907">
        <v>6417</v>
      </c>
      <c r="AB1907">
        <v>144490.70000000001</v>
      </c>
      <c r="AC1907">
        <v>846303</v>
      </c>
      <c r="AD1907">
        <v>483</v>
      </c>
      <c r="AO1907" s="30">
        <v>144490.70000000001</v>
      </c>
      <c r="AP1907" s="30">
        <v>846303</v>
      </c>
      <c r="AQ1907" s="30">
        <v>483</v>
      </c>
      <c r="AR1907">
        <v>241657.2</v>
      </c>
      <c r="AS1907" s="20">
        <v>1289927</v>
      </c>
      <c r="AT1907">
        <v>44735</v>
      </c>
      <c r="AU1907" s="22">
        <v>12</v>
      </c>
      <c r="AV1907" t="s">
        <v>1131</v>
      </c>
    </row>
    <row r="1908" spans="1:48" hidden="1" x14ac:dyDescent="0.25">
      <c r="A1908" t="s">
        <v>451</v>
      </c>
      <c r="B1908" t="s">
        <v>135</v>
      </c>
      <c r="C1908" t="s">
        <v>107</v>
      </c>
      <c r="D1908" t="s">
        <v>453</v>
      </c>
      <c r="E1908" s="31" t="s">
        <v>454</v>
      </c>
      <c r="F1908">
        <v>2011</v>
      </c>
      <c r="G1908" t="s">
        <v>452</v>
      </c>
      <c r="H1908">
        <v>3522</v>
      </c>
      <c r="J1908" t="s">
        <v>135</v>
      </c>
      <c r="K1908" s="26">
        <v>0</v>
      </c>
      <c r="L1908" t="b">
        <v>1</v>
      </c>
      <c r="M1908" s="20" t="s">
        <v>1119</v>
      </c>
      <c r="N1908" s="26">
        <v>8</v>
      </c>
      <c r="O1908" t="s">
        <v>375</v>
      </c>
      <c r="P1908">
        <v>61.2180556</v>
      </c>
      <c r="Q1908">
        <v>-149.9002778</v>
      </c>
      <c r="R1908" t="s">
        <v>370</v>
      </c>
      <c r="S1908" t="s">
        <v>371</v>
      </c>
      <c r="V1908">
        <v>77575</v>
      </c>
      <c r="W1908">
        <v>545129</v>
      </c>
      <c r="X1908">
        <v>69729</v>
      </c>
      <c r="Y1908">
        <v>68050</v>
      </c>
      <c r="Z1908">
        <v>567652</v>
      </c>
      <c r="AA1908">
        <v>9230</v>
      </c>
      <c r="AB1908">
        <v>5849</v>
      </c>
      <c r="AC1908">
        <v>53555</v>
      </c>
      <c r="AD1908">
        <v>7</v>
      </c>
      <c r="AO1908" s="30">
        <v>5849</v>
      </c>
      <c r="AP1908" s="30">
        <v>53555</v>
      </c>
      <c r="AQ1908" s="30">
        <v>7</v>
      </c>
      <c r="AR1908">
        <v>151474</v>
      </c>
      <c r="AS1908" s="20">
        <v>1166336</v>
      </c>
      <c r="AT1908">
        <v>78966</v>
      </c>
      <c r="AU1908" s="22">
        <v>12</v>
      </c>
      <c r="AV1908" t="s">
        <v>1131</v>
      </c>
    </row>
    <row r="1909" spans="1:48" hidden="1" x14ac:dyDescent="0.25">
      <c r="A1909" t="s">
        <v>734</v>
      </c>
      <c r="B1909" t="s">
        <v>1123</v>
      </c>
      <c r="C1909" t="s">
        <v>367</v>
      </c>
      <c r="D1909" t="s">
        <v>368</v>
      </c>
      <c r="E1909" s="31" t="s">
        <v>369</v>
      </c>
      <c r="F1909">
        <v>2011</v>
      </c>
      <c r="G1909" t="s">
        <v>735</v>
      </c>
      <c r="H1909">
        <v>19277</v>
      </c>
      <c r="J1909" t="s">
        <v>736</v>
      </c>
      <c r="K1909" s="26" t="s">
        <v>374</v>
      </c>
      <c r="L1909" t="b">
        <v>1</v>
      </c>
      <c r="M1909" s="20" t="s">
        <v>1116</v>
      </c>
      <c r="N1909" s="26">
        <v>227</v>
      </c>
      <c r="O1909" t="s">
        <v>375</v>
      </c>
      <c r="P1909">
        <v>70.205555599999997</v>
      </c>
      <c r="Q1909">
        <v>-148.51166670000001</v>
      </c>
      <c r="R1909" t="s">
        <v>370</v>
      </c>
      <c r="S1909" t="s">
        <v>371</v>
      </c>
      <c r="Y1909">
        <v>11574</v>
      </c>
      <c r="Z1909">
        <v>57192</v>
      </c>
      <c r="AA1909">
        <v>75</v>
      </c>
      <c r="AO1909" s="30">
        <v>0</v>
      </c>
      <c r="AP1909" s="30">
        <v>0</v>
      </c>
      <c r="AQ1909" s="30">
        <v>0</v>
      </c>
      <c r="AR1909">
        <v>11574</v>
      </c>
      <c r="AS1909" s="20">
        <v>57192</v>
      </c>
      <c r="AT1909">
        <v>75</v>
      </c>
      <c r="AU1909" s="22">
        <v>12</v>
      </c>
      <c r="AV1909" t="s">
        <v>1131</v>
      </c>
    </row>
    <row r="1910" spans="1:48" hidden="1" x14ac:dyDescent="0.25">
      <c r="A1910" t="s">
        <v>627</v>
      </c>
      <c r="B1910" t="s">
        <v>72</v>
      </c>
      <c r="C1910" t="s">
        <v>72</v>
      </c>
      <c r="D1910" t="s">
        <v>628</v>
      </c>
      <c r="E1910" s="31" t="s">
        <v>629</v>
      </c>
      <c r="F1910">
        <v>2011</v>
      </c>
      <c r="G1910" t="s">
        <v>563</v>
      </c>
      <c r="H1910">
        <v>221</v>
      </c>
      <c r="I1910">
        <v>331420</v>
      </c>
      <c r="J1910" t="s">
        <v>50</v>
      </c>
      <c r="K1910" s="26" t="s">
        <v>458</v>
      </c>
      <c r="L1910" t="b">
        <v>1</v>
      </c>
      <c r="M1910" s="20" t="s">
        <v>1119</v>
      </c>
      <c r="N1910" s="26">
        <v>169</v>
      </c>
      <c r="O1910" t="s">
        <v>375</v>
      </c>
      <c r="P1910">
        <v>64.931944400000006</v>
      </c>
      <c r="Q1910">
        <v>-161.15694439999999</v>
      </c>
      <c r="S1910" t="s">
        <v>21</v>
      </c>
      <c r="T1910" s="40">
        <v>0.55073333333333341</v>
      </c>
      <c r="U1910" s="40">
        <v>0.21104166666666668</v>
      </c>
      <c r="V1910">
        <v>276.19662180000006</v>
      </c>
      <c r="W1910">
        <v>501.50700000000006</v>
      </c>
      <c r="X1910">
        <v>96</v>
      </c>
      <c r="Y1910">
        <v>132.67110926666669</v>
      </c>
      <c r="Z1910">
        <v>240.89900000000003</v>
      </c>
      <c r="AA1910">
        <v>24</v>
      </c>
      <c r="AI1910">
        <v>201.279</v>
      </c>
      <c r="AJ1910">
        <v>12</v>
      </c>
      <c r="AK1910">
        <v>331.904</v>
      </c>
      <c r="AL1910">
        <v>11</v>
      </c>
      <c r="AM1910">
        <v>0</v>
      </c>
      <c r="AN1910">
        <v>0</v>
      </c>
      <c r="AO1910" s="30">
        <v>293.64165086666668</v>
      </c>
      <c r="AP1910" s="30">
        <v>533.18299999999999</v>
      </c>
      <c r="AQ1910" s="30">
        <v>23</v>
      </c>
      <c r="AR1910">
        <v>702.50938193333343</v>
      </c>
      <c r="AS1910" s="20">
        <v>1275.5889999999999</v>
      </c>
      <c r="AT1910">
        <v>133</v>
      </c>
      <c r="AU1910" s="22">
        <v>12</v>
      </c>
      <c r="AV1910" t="s">
        <v>1510</v>
      </c>
    </row>
    <row r="1911" spans="1:48" hidden="1" x14ac:dyDescent="0.25">
      <c r="A1911" t="s">
        <v>1059</v>
      </c>
      <c r="B1911" t="s">
        <v>195</v>
      </c>
      <c r="C1911" t="s">
        <v>195</v>
      </c>
      <c r="D1911" t="s">
        <v>1061</v>
      </c>
      <c r="E1911" s="31" t="s">
        <v>1062</v>
      </c>
      <c r="F1911">
        <v>2011</v>
      </c>
      <c r="G1911" t="s">
        <v>1060</v>
      </c>
      <c r="H1911" t="s">
        <v>582</v>
      </c>
      <c r="I1911">
        <v>332140</v>
      </c>
      <c r="J1911" t="s">
        <v>194</v>
      </c>
      <c r="K1911" s="26" t="s">
        <v>458</v>
      </c>
      <c r="L1911" t="b">
        <v>1</v>
      </c>
      <c r="M1911" s="20" t="s">
        <v>1118</v>
      </c>
      <c r="N1911" s="26">
        <v>687</v>
      </c>
      <c r="O1911" t="s">
        <v>375</v>
      </c>
      <c r="P1911">
        <v>64.880277800000002</v>
      </c>
      <c r="Q1911">
        <v>-157.7008333</v>
      </c>
      <c r="S1911" t="s">
        <v>21</v>
      </c>
      <c r="T1911" s="40">
        <v>0.49166666666666675</v>
      </c>
      <c r="U1911" s="40">
        <v>0.23633333333333337</v>
      </c>
      <c r="V1911">
        <v>59.576233333333342</v>
      </c>
      <c r="W1911">
        <v>121.172</v>
      </c>
      <c r="X1911">
        <v>59</v>
      </c>
      <c r="Y1911">
        <v>41.450941666666672</v>
      </c>
      <c r="Z1911">
        <v>84.307000000000002</v>
      </c>
      <c r="AA1911">
        <v>5</v>
      </c>
      <c r="AI1911">
        <v>35.4</v>
      </c>
      <c r="AJ1911">
        <v>5</v>
      </c>
      <c r="AK1911">
        <v>26.516000000000002</v>
      </c>
      <c r="AL1911">
        <v>5</v>
      </c>
      <c r="AM1911">
        <v>1.1549999999999998</v>
      </c>
      <c r="AN1911">
        <v>1</v>
      </c>
      <c r="AO1911" s="30">
        <v>30.442033333333338</v>
      </c>
      <c r="AP1911" s="30">
        <v>61.915999999999997</v>
      </c>
      <c r="AQ1911" s="30">
        <v>10</v>
      </c>
      <c r="AR1911">
        <v>131.46920833333334</v>
      </c>
      <c r="AS1911" s="20">
        <v>268.55</v>
      </c>
      <c r="AT1911">
        <v>75</v>
      </c>
      <c r="AU1911" s="22">
        <v>12</v>
      </c>
      <c r="AV1911" t="s">
        <v>1510</v>
      </c>
    </row>
    <row r="1912" spans="1:48" hidden="1" x14ac:dyDescent="0.25">
      <c r="A1912" t="s">
        <v>795</v>
      </c>
      <c r="B1912" t="s">
        <v>197</v>
      </c>
      <c r="C1912" t="s">
        <v>197</v>
      </c>
      <c r="D1912" t="s">
        <v>797</v>
      </c>
      <c r="E1912" s="31" t="s">
        <v>798</v>
      </c>
      <c r="F1912">
        <v>2011</v>
      </c>
      <c r="G1912" t="s">
        <v>796</v>
      </c>
      <c r="H1912">
        <v>9832</v>
      </c>
      <c r="I1912">
        <v>332150</v>
      </c>
      <c r="J1912" t="s">
        <v>196</v>
      </c>
      <c r="K1912" s="26" t="s">
        <v>458</v>
      </c>
      <c r="L1912" t="b">
        <v>1</v>
      </c>
      <c r="M1912" s="20" t="s">
        <v>1118</v>
      </c>
      <c r="N1912" s="26">
        <v>281</v>
      </c>
      <c r="O1912" t="s">
        <v>375</v>
      </c>
      <c r="P1912">
        <v>60.812222200000001</v>
      </c>
      <c r="Q1912">
        <v>-161.43583330000001</v>
      </c>
      <c r="S1912" t="s">
        <v>21</v>
      </c>
      <c r="T1912" s="40">
        <v>0.51999999999999991</v>
      </c>
      <c r="U1912" s="40">
        <v>0.24580000000000002</v>
      </c>
      <c r="V1912">
        <v>324.44775999999996</v>
      </c>
      <c r="W1912">
        <v>623.93799999999999</v>
      </c>
      <c r="X1912">
        <v>181</v>
      </c>
      <c r="Y1912">
        <v>130.89439999999999</v>
      </c>
      <c r="Z1912">
        <v>251.72000000000003</v>
      </c>
      <c r="AA1912">
        <v>14</v>
      </c>
      <c r="AI1912">
        <v>99.71599999999998</v>
      </c>
      <c r="AJ1912">
        <v>12</v>
      </c>
      <c r="AK1912">
        <v>34.419999999999995</v>
      </c>
      <c r="AL1912">
        <v>5</v>
      </c>
      <c r="AM1912">
        <v>132.92000000000002</v>
      </c>
      <c r="AN1912">
        <v>18</v>
      </c>
      <c r="AO1912" s="30">
        <v>69.750719999999973</v>
      </c>
      <c r="AP1912" s="30">
        <v>134.13599999999997</v>
      </c>
      <c r="AQ1912" s="30">
        <v>17</v>
      </c>
      <c r="AR1912">
        <v>525.09287999999992</v>
      </c>
      <c r="AS1912" s="20">
        <v>1142.7139999999997</v>
      </c>
      <c r="AT1912">
        <v>221</v>
      </c>
      <c r="AU1912" s="22">
        <v>12</v>
      </c>
      <c r="AV1912" t="s">
        <v>1510</v>
      </c>
    </row>
    <row r="1913" spans="1:48" hidden="1" x14ac:dyDescent="0.25">
      <c r="A1913" t="s">
        <v>921</v>
      </c>
      <c r="B1913" t="s">
        <v>199</v>
      </c>
      <c r="C1913" t="s">
        <v>199</v>
      </c>
      <c r="D1913" t="s">
        <v>923</v>
      </c>
      <c r="E1913" s="31" t="s">
        <v>924</v>
      </c>
      <c r="F1913">
        <v>2011</v>
      </c>
      <c r="G1913" t="s">
        <v>922</v>
      </c>
      <c r="H1913">
        <v>10491</v>
      </c>
      <c r="I1913">
        <v>332160</v>
      </c>
      <c r="J1913" t="s">
        <v>198</v>
      </c>
      <c r="K1913" s="26" t="s">
        <v>458</v>
      </c>
      <c r="L1913" t="b">
        <v>1</v>
      </c>
      <c r="M1913" s="20" t="s">
        <v>1118</v>
      </c>
      <c r="N1913" s="26">
        <v>376</v>
      </c>
      <c r="O1913" t="s">
        <v>375</v>
      </c>
      <c r="P1913">
        <v>59.864444399999996</v>
      </c>
      <c r="Q1913">
        <v>-163.13416670000001</v>
      </c>
      <c r="S1913" t="s">
        <v>21</v>
      </c>
      <c r="T1913" s="40">
        <v>0.59750000000000014</v>
      </c>
      <c r="U1913" s="40">
        <v>0.24152500000000002</v>
      </c>
      <c r="V1913">
        <v>260.19930000000005</v>
      </c>
      <c r="W1913">
        <v>435.48</v>
      </c>
      <c r="X1913">
        <v>87</v>
      </c>
      <c r="Y1913">
        <v>238.46762750000002</v>
      </c>
      <c r="Z1913">
        <v>399.10899999999992</v>
      </c>
      <c r="AA1913">
        <v>17</v>
      </c>
      <c r="AI1913">
        <v>75.313000000000002</v>
      </c>
      <c r="AJ1913">
        <v>22</v>
      </c>
      <c r="AK1913">
        <v>5.6249999999999991</v>
      </c>
      <c r="AL1913">
        <v>3</v>
      </c>
      <c r="AM1913">
        <v>24.381</v>
      </c>
      <c r="AN1913">
        <v>3</v>
      </c>
      <c r="AO1913" s="30">
        <v>48.360455000000016</v>
      </c>
      <c r="AP1913" s="30">
        <v>80.938000000000002</v>
      </c>
      <c r="AQ1913" s="30">
        <v>25</v>
      </c>
      <c r="AR1913">
        <v>547.02738250000016</v>
      </c>
      <c r="AS1913" s="20">
        <v>939.9079999999999</v>
      </c>
      <c r="AT1913">
        <v>118</v>
      </c>
      <c r="AU1913" s="22">
        <v>12</v>
      </c>
      <c r="AV1913" t="s">
        <v>1510</v>
      </c>
    </row>
    <row r="1914" spans="1:48" hidden="1" x14ac:dyDescent="0.25">
      <c r="A1914" t="s">
        <v>879</v>
      </c>
      <c r="B1914" t="s">
        <v>201</v>
      </c>
      <c r="C1914" t="s">
        <v>201</v>
      </c>
      <c r="D1914" t="s">
        <v>881</v>
      </c>
      <c r="E1914" s="31" t="s">
        <v>882</v>
      </c>
      <c r="F1914">
        <v>2011</v>
      </c>
      <c r="G1914" t="s">
        <v>880</v>
      </c>
      <c r="H1914">
        <v>10716</v>
      </c>
      <c r="I1914">
        <v>332170</v>
      </c>
      <c r="J1914" t="s">
        <v>200</v>
      </c>
      <c r="K1914" s="26" t="s">
        <v>458</v>
      </c>
      <c r="L1914" t="b">
        <v>1</v>
      </c>
      <c r="M1914" s="20" t="s">
        <v>1118</v>
      </c>
      <c r="N1914" s="26">
        <v>353</v>
      </c>
      <c r="O1914" t="s">
        <v>375</v>
      </c>
      <c r="P1914">
        <v>57.54</v>
      </c>
      <c r="Q1914">
        <v>-153.97861109999999</v>
      </c>
      <c r="S1914" t="s">
        <v>21</v>
      </c>
      <c r="T1914" s="40">
        <v>0.41500000000000009</v>
      </c>
      <c r="U1914" s="40">
        <v>0.31090000000000001</v>
      </c>
      <c r="V1914">
        <v>72.251915000000011</v>
      </c>
      <c r="W1914">
        <v>174.101</v>
      </c>
      <c r="X1914">
        <v>50</v>
      </c>
      <c r="Y1914">
        <v>108.31085000000003</v>
      </c>
      <c r="Z1914">
        <v>260.99</v>
      </c>
      <c r="AA1914">
        <v>36</v>
      </c>
      <c r="AI1914">
        <v>160.49300000000002</v>
      </c>
      <c r="AJ1914">
        <v>10</v>
      </c>
      <c r="AK1914">
        <v>14.197000000000001</v>
      </c>
      <c r="AL1914">
        <v>6</v>
      </c>
      <c r="AM1914">
        <v>121.11700000000002</v>
      </c>
      <c r="AN1914">
        <v>7</v>
      </c>
      <c r="AO1914" s="30">
        <v>72.496350000000021</v>
      </c>
      <c r="AP1914" s="30">
        <v>174.69000000000003</v>
      </c>
      <c r="AQ1914" s="30">
        <v>16</v>
      </c>
      <c r="AR1914">
        <v>253.05911500000008</v>
      </c>
      <c r="AS1914" s="20">
        <v>730.89799999999991</v>
      </c>
      <c r="AT1914">
        <v>104</v>
      </c>
      <c r="AU1914">
        <v>12</v>
      </c>
      <c r="AV1914" t="s">
        <v>1510</v>
      </c>
    </row>
    <row r="1915" spans="1:48" hidden="1" x14ac:dyDescent="0.25">
      <c r="A1915" t="s">
        <v>831</v>
      </c>
      <c r="B1915" t="s">
        <v>203</v>
      </c>
      <c r="C1915" t="s">
        <v>203</v>
      </c>
      <c r="D1915" t="s">
        <v>833</v>
      </c>
      <c r="E1915" s="31" t="s">
        <v>834</v>
      </c>
      <c r="F1915">
        <v>2011</v>
      </c>
      <c r="G1915" t="s">
        <v>832</v>
      </c>
      <c r="H1915" t="s">
        <v>582</v>
      </c>
      <c r="I1915">
        <v>332180</v>
      </c>
      <c r="J1915" t="s">
        <v>202</v>
      </c>
      <c r="K1915" s="26" t="s">
        <v>458</v>
      </c>
      <c r="L1915" t="b">
        <v>1</v>
      </c>
      <c r="M1915" s="20" t="s">
        <v>1118</v>
      </c>
      <c r="N1915" s="26">
        <v>330</v>
      </c>
      <c r="O1915" t="s">
        <v>375</v>
      </c>
      <c r="P1915">
        <v>59.114166699999998</v>
      </c>
      <c r="Q1915">
        <v>-156.85888890000001</v>
      </c>
      <c r="S1915" t="s">
        <v>21</v>
      </c>
      <c r="T1915" s="40">
        <v>0.70000000000000007</v>
      </c>
      <c r="U1915" s="40">
        <v>0.30069166666666675</v>
      </c>
      <c r="V1915">
        <v>110.45300000000003</v>
      </c>
      <c r="W1915">
        <v>157.79000000000002</v>
      </c>
      <c r="X1915">
        <v>36</v>
      </c>
      <c r="Y1915">
        <v>72.671200000000013</v>
      </c>
      <c r="Z1915">
        <v>103.81600000000002</v>
      </c>
      <c r="AA1915">
        <v>12</v>
      </c>
      <c r="AI1915">
        <v>52.308</v>
      </c>
      <c r="AJ1915">
        <v>8</v>
      </c>
      <c r="AK1915">
        <v>44.133000000000003</v>
      </c>
      <c r="AL1915">
        <v>4</v>
      </c>
      <c r="AM1915">
        <v>12.664</v>
      </c>
      <c r="AN1915">
        <v>13</v>
      </c>
      <c r="AO1915" s="30">
        <v>67.508700000000005</v>
      </c>
      <c r="AP1915" s="30">
        <v>96.441000000000003</v>
      </c>
      <c r="AQ1915" s="30">
        <v>12</v>
      </c>
      <c r="AR1915">
        <v>250.63290000000006</v>
      </c>
      <c r="AS1915" s="20">
        <v>370.71100000000001</v>
      </c>
      <c r="AT1915">
        <v>62</v>
      </c>
      <c r="AU1915">
        <v>12</v>
      </c>
      <c r="AV1915" t="s">
        <v>1510</v>
      </c>
    </row>
    <row r="1916" spans="1:48" hidden="1" x14ac:dyDescent="0.25">
      <c r="A1916" t="s">
        <v>995</v>
      </c>
      <c r="B1916" t="s">
        <v>205</v>
      </c>
      <c r="C1916" t="s">
        <v>205</v>
      </c>
      <c r="D1916" t="s">
        <v>997</v>
      </c>
      <c r="E1916" s="31" t="s">
        <v>998</v>
      </c>
      <c r="F1916">
        <v>2011</v>
      </c>
      <c r="G1916" t="s">
        <v>996</v>
      </c>
      <c r="H1916" t="s">
        <v>582</v>
      </c>
      <c r="I1916">
        <v>332190</v>
      </c>
      <c r="J1916" t="s">
        <v>204</v>
      </c>
      <c r="K1916" s="26" t="s">
        <v>458</v>
      </c>
      <c r="L1916" t="b">
        <v>1</v>
      </c>
      <c r="M1916" s="20" t="s">
        <v>1118</v>
      </c>
      <c r="N1916" s="26">
        <v>570</v>
      </c>
      <c r="O1916" t="s">
        <v>375</v>
      </c>
      <c r="P1916">
        <v>61.356388899999999</v>
      </c>
      <c r="Q1916">
        <v>-155.43555559999999</v>
      </c>
      <c r="S1916" t="s">
        <v>21</v>
      </c>
      <c r="T1916" s="40">
        <v>1.6468666666666667</v>
      </c>
      <c r="U1916" s="40">
        <v>0.94976666666666676</v>
      </c>
      <c r="V1916">
        <v>13.509247266666666</v>
      </c>
      <c r="W1916">
        <v>8.2029999999999994</v>
      </c>
      <c r="X1916">
        <v>13</v>
      </c>
      <c r="Y1916">
        <v>11.073531466666667</v>
      </c>
      <c r="Z1916">
        <v>6.7240000000000002</v>
      </c>
      <c r="AA1916">
        <v>2</v>
      </c>
      <c r="AI1916">
        <v>6.7079999999999993</v>
      </c>
      <c r="AJ1916">
        <v>5</v>
      </c>
      <c r="AK1916">
        <v>0.81099999999999994</v>
      </c>
      <c r="AL1916">
        <v>1</v>
      </c>
      <c r="AM1916">
        <v>0</v>
      </c>
      <c r="AN1916">
        <v>0</v>
      </c>
      <c r="AO1916" s="30">
        <v>12.382790466666666</v>
      </c>
      <c r="AP1916" s="30">
        <v>7.5189999999999992</v>
      </c>
      <c r="AQ1916" s="30">
        <v>6</v>
      </c>
      <c r="AR1916">
        <v>36.965569200000004</v>
      </c>
      <c r="AS1916" s="20">
        <v>22.446000000000002</v>
      </c>
      <c r="AT1916">
        <v>21</v>
      </c>
      <c r="AU1916">
        <v>12</v>
      </c>
      <c r="AV1916" t="s">
        <v>1510</v>
      </c>
    </row>
    <row r="1917" spans="1:48" hidden="1" x14ac:dyDescent="0.25">
      <c r="A1917" t="s">
        <v>630</v>
      </c>
      <c r="B1917" t="s">
        <v>73</v>
      </c>
      <c r="C1917" t="s">
        <v>73</v>
      </c>
      <c r="D1917" t="s">
        <v>720</v>
      </c>
      <c r="E1917" s="31" t="s">
        <v>721</v>
      </c>
      <c r="F1917">
        <v>2011</v>
      </c>
      <c r="G1917" t="s">
        <v>563</v>
      </c>
      <c r="H1917">
        <v>221</v>
      </c>
      <c r="I1917">
        <v>331430</v>
      </c>
      <c r="J1917" t="s">
        <v>50</v>
      </c>
      <c r="K1917" s="26" t="s">
        <v>458</v>
      </c>
      <c r="L1917" t="b">
        <v>1</v>
      </c>
      <c r="M1917" s="20" t="s">
        <v>1119</v>
      </c>
      <c r="N1917" s="26">
        <v>169</v>
      </c>
      <c r="O1917" t="s">
        <v>375</v>
      </c>
      <c r="P1917">
        <v>61.512222199999997</v>
      </c>
      <c r="Q1917">
        <v>-160.3580556</v>
      </c>
      <c r="S1917" t="s">
        <v>21</v>
      </c>
      <c r="T1917" s="40">
        <v>0.57994999999999985</v>
      </c>
      <c r="U1917" s="40">
        <v>0.21249166666666666</v>
      </c>
      <c r="V1917">
        <v>178.62054035</v>
      </c>
      <c r="W1917">
        <v>307.99300000000005</v>
      </c>
      <c r="X1917">
        <v>89</v>
      </c>
      <c r="Y1917">
        <v>34.656072149999993</v>
      </c>
      <c r="Z1917">
        <v>59.757000000000005</v>
      </c>
      <c r="AA1917">
        <v>13</v>
      </c>
      <c r="AI1917">
        <v>103.32700000000001</v>
      </c>
      <c r="AJ1917">
        <v>12</v>
      </c>
      <c r="AK1917">
        <v>63.80899999999999</v>
      </c>
      <c r="AL1917">
        <v>4</v>
      </c>
      <c r="AM1917">
        <v>0</v>
      </c>
      <c r="AN1917">
        <v>0</v>
      </c>
      <c r="AO1917" s="30">
        <v>96.930523199999968</v>
      </c>
      <c r="AP1917" s="30">
        <v>167.136</v>
      </c>
      <c r="AQ1917" s="30">
        <v>16</v>
      </c>
      <c r="AR1917">
        <v>310.20713569999998</v>
      </c>
      <c r="AS1917" s="20">
        <v>534.88599999999997</v>
      </c>
      <c r="AT1917">
        <v>102</v>
      </c>
      <c r="AU1917">
        <v>12</v>
      </c>
      <c r="AV1917" t="s">
        <v>1510</v>
      </c>
    </row>
    <row r="1918" spans="1:48" hidden="1" x14ac:dyDescent="0.25">
      <c r="A1918" t="s">
        <v>513</v>
      </c>
      <c r="B1918" t="s">
        <v>285</v>
      </c>
      <c r="C1918" t="s">
        <v>285</v>
      </c>
      <c r="D1918" t="s">
        <v>515</v>
      </c>
      <c r="E1918" s="31" t="s">
        <v>516</v>
      </c>
      <c r="F1918">
        <v>2011</v>
      </c>
      <c r="G1918" t="s">
        <v>514</v>
      </c>
      <c r="H1918">
        <v>11591</v>
      </c>
      <c r="I1918">
        <v>332200</v>
      </c>
      <c r="J1918" t="s">
        <v>284</v>
      </c>
      <c r="K1918" s="26" t="s">
        <v>374</v>
      </c>
      <c r="L1918" t="b">
        <v>1</v>
      </c>
      <c r="M1918" s="20" t="s">
        <v>1116</v>
      </c>
      <c r="N1918" s="26">
        <v>72</v>
      </c>
      <c r="O1918" t="s">
        <v>375</v>
      </c>
      <c r="P1918">
        <v>65.001111100000003</v>
      </c>
      <c r="Q1918">
        <v>-150.63388889999999</v>
      </c>
      <c r="S1918" t="s">
        <v>21</v>
      </c>
      <c r="T1918" s="40">
        <v>0.67374166666666646</v>
      </c>
      <c r="U1918" s="40">
        <v>0.19867500000000002</v>
      </c>
      <c r="V1918">
        <v>110.73887529999998</v>
      </c>
      <c r="W1918">
        <v>164.364</v>
      </c>
      <c r="X1918">
        <v>86</v>
      </c>
      <c r="Y1918">
        <v>113.66695658333329</v>
      </c>
      <c r="Z1918">
        <v>168.70999999999998</v>
      </c>
      <c r="AA1918">
        <v>16</v>
      </c>
      <c r="AI1918">
        <v>4.4399999999999995</v>
      </c>
      <c r="AJ1918">
        <v>3</v>
      </c>
      <c r="AK1918">
        <v>12.046999999999999</v>
      </c>
      <c r="AL1918">
        <v>1</v>
      </c>
      <c r="AM1918">
        <v>0</v>
      </c>
      <c r="AN1918">
        <v>0</v>
      </c>
      <c r="AO1918" s="30">
        <v>11.107978858333329</v>
      </c>
      <c r="AP1918" s="30">
        <v>16.486999999999998</v>
      </c>
      <c r="AQ1918" s="30">
        <v>4</v>
      </c>
      <c r="AR1918">
        <v>235.51381074166659</v>
      </c>
      <c r="AS1918" s="20">
        <v>349.56099999999998</v>
      </c>
      <c r="AT1918">
        <v>105</v>
      </c>
      <c r="AU1918">
        <v>12</v>
      </c>
      <c r="AV1918" t="s">
        <v>1510</v>
      </c>
    </row>
    <row r="1919" spans="1:48" hidden="1" x14ac:dyDescent="0.25">
      <c r="A1919" t="s">
        <v>827</v>
      </c>
      <c r="B1919" t="s">
        <v>207</v>
      </c>
      <c r="C1919" t="s">
        <v>207</v>
      </c>
      <c r="D1919" t="s">
        <v>829</v>
      </c>
      <c r="E1919" s="31" t="s">
        <v>830</v>
      </c>
      <c r="F1919">
        <v>2011</v>
      </c>
      <c r="G1919" t="s">
        <v>828</v>
      </c>
      <c r="H1919">
        <v>26317</v>
      </c>
      <c r="I1919">
        <v>332210</v>
      </c>
      <c r="J1919" t="s">
        <v>206</v>
      </c>
      <c r="K1919" s="26" t="s">
        <v>458</v>
      </c>
      <c r="L1919" t="b">
        <v>1</v>
      </c>
      <c r="M1919" s="20" t="s">
        <v>1116</v>
      </c>
      <c r="N1919" s="26">
        <v>321</v>
      </c>
      <c r="O1919" t="s">
        <v>375</v>
      </c>
      <c r="P1919">
        <v>58.981388899999999</v>
      </c>
      <c r="Q1919">
        <v>-159.05833329999999</v>
      </c>
      <c r="S1919" t="s">
        <v>21</v>
      </c>
      <c r="T1919" s="40">
        <v>0.54999999999999993</v>
      </c>
      <c r="U1919" s="40">
        <v>0.26494166666666663</v>
      </c>
      <c r="V1919">
        <v>298.56034999999997</v>
      </c>
      <c r="W1919">
        <v>542.83699999999999</v>
      </c>
      <c r="X1919">
        <v>150</v>
      </c>
      <c r="Y1919">
        <v>75.132199999999983</v>
      </c>
      <c r="Z1919">
        <v>136.60399999999998</v>
      </c>
      <c r="AA1919">
        <v>21</v>
      </c>
      <c r="AI1919">
        <v>93.459000000000003</v>
      </c>
      <c r="AJ1919">
        <v>5</v>
      </c>
      <c r="AK1919">
        <v>449.95399999999995</v>
      </c>
      <c r="AL1919">
        <v>24</v>
      </c>
      <c r="AM1919">
        <v>66.894000000000005</v>
      </c>
      <c r="AN1919">
        <v>8</v>
      </c>
      <c r="AO1919" s="30">
        <v>298.87714999999997</v>
      </c>
      <c r="AP1919" s="30">
        <v>543.41300000000001</v>
      </c>
      <c r="AQ1919" s="30">
        <v>29</v>
      </c>
      <c r="AR1919">
        <v>672.5696999999999</v>
      </c>
      <c r="AS1919" s="20">
        <v>1289.748</v>
      </c>
      <c r="AT1919">
        <v>204</v>
      </c>
      <c r="AU1919">
        <v>12</v>
      </c>
      <c r="AV1919" t="s">
        <v>1510</v>
      </c>
    </row>
    <row r="1920" spans="1:48" hidden="1" x14ac:dyDescent="0.25">
      <c r="A1920" t="s">
        <v>1051</v>
      </c>
      <c r="B1920" t="s">
        <v>281</v>
      </c>
      <c r="C1920" t="s">
        <v>281</v>
      </c>
      <c r="D1920" t="s">
        <v>1053</v>
      </c>
      <c r="E1920" s="31" t="s">
        <v>1054</v>
      </c>
      <c r="F1920">
        <v>2011</v>
      </c>
      <c r="G1920" t="s">
        <v>1052</v>
      </c>
      <c r="H1920" t="s">
        <v>582</v>
      </c>
      <c r="I1920">
        <v>331005</v>
      </c>
      <c r="J1920" t="s">
        <v>280</v>
      </c>
      <c r="K1920" s="26" t="s">
        <v>374</v>
      </c>
      <c r="L1920" t="b">
        <v>1</v>
      </c>
      <c r="M1920" s="20" t="s">
        <v>1116</v>
      </c>
      <c r="N1920" s="26">
        <v>684</v>
      </c>
      <c r="O1920" t="s">
        <v>375</v>
      </c>
      <c r="P1920">
        <v>51.88</v>
      </c>
      <c r="Q1920">
        <v>-176.65805560000001</v>
      </c>
      <c r="S1920" t="s">
        <v>21</v>
      </c>
      <c r="T1920" s="40">
        <v>0.81163333333333343</v>
      </c>
      <c r="U1920" s="40">
        <v>0.28255000000000002</v>
      </c>
      <c r="V1920">
        <v>306.55228673333335</v>
      </c>
      <c r="W1920">
        <v>377.69799999999998</v>
      </c>
      <c r="X1920">
        <v>127</v>
      </c>
      <c r="Y1920">
        <v>864.70360210000001</v>
      </c>
      <c r="Z1920">
        <v>1065.3869999999999</v>
      </c>
      <c r="AA1920">
        <v>65</v>
      </c>
      <c r="AI1920">
        <v>223.76000000000002</v>
      </c>
      <c r="AJ1920">
        <v>8</v>
      </c>
      <c r="AK1920">
        <v>395.94200000000001</v>
      </c>
      <c r="AL1920">
        <v>21</v>
      </c>
      <c r="AM1920">
        <v>0</v>
      </c>
      <c r="AN1920">
        <v>0</v>
      </c>
      <c r="AO1920" s="30">
        <v>502.97079993333341</v>
      </c>
      <c r="AP1920" s="30">
        <v>619.702</v>
      </c>
      <c r="AQ1920" s="30">
        <v>29</v>
      </c>
      <c r="AR1920">
        <v>1674.2266887666669</v>
      </c>
      <c r="AS1920" s="20">
        <v>2062.7870000000003</v>
      </c>
      <c r="AT1920">
        <v>216</v>
      </c>
      <c r="AU1920">
        <v>12</v>
      </c>
      <c r="AV1920" t="s">
        <v>1510</v>
      </c>
    </row>
    <row r="1921" spans="1:48" hidden="1" x14ac:dyDescent="0.25">
      <c r="A1921" t="s">
        <v>633</v>
      </c>
      <c r="B1921" t="s">
        <v>74</v>
      </c>
      <c r="C1921" t="s">
        <v>74</v>
      </c>
      <c r="D1921" t="s">
        <v>634</v>
      </c>
      <c r="E1921" s="31" t="s">
        <v>635</v>
      </c>
      <c r="F1921">
        <v>2011</v>
      </c>
      <c r="G1921" t="s">
        <v>563</v>
      </c>
      <c r="H1921">
        <v>221</v>
      </c>
      <c r="I1921">
        <v>331440</v>
      </c>
      <c r="J1921" t="s">
        <v>50</v>
      </c>
      <c r="K1921" s="26" t="s">
        <v>458</v>
      </c>
      <c r="L1921" t="b">
        <v>1</v>
      </c>
      <c r="M1921" s="20" t="s">
        <v>1119</v>
      </c>
      <c r="N1921" s="26">
        <v>169</v>
      </c>
      <c r="O1921" t="s">
        <v>375</v>
      </c>
      <c r="P1921">
        <v>61.877777799999997</v>
      </c>
      <c r="Q1921">
        <v>-162.08111109999999</v>
      </c>
      <c r="S1921" t="s">
        <v>21</v>
      </c>
      <c r="T1921" s="40">
        <v>0.50402499999999995</v>
      </c>
      <c r="U1921" s="40">
        <v>0.2087</v>
      </c>
      <c r="V1921">
        <v>286.8224826</v>
      </c>
      <c r="W1921">
        <v>569.06400000000008</v>
      </c>
      <c r="X1921">
        <v>113</v>
      </c>
      <c r="Y1921">
        <v>104.34829574999999</v>
      </c>
      <c r="Z1921">
        <v>207.03</v>
      </c>
      <c r="AA1921">
        <v>22</v>
      </c>
      <c r="AI1921">
        <v>217.875</v>
      </c>
      <c r="AJ1921">
        <v>17</v>
      </c>
      <c r="AK1921">
        <v>600.27800000000002</v>
      </c>
      <c r="AL1921">
        <v>10</v>
      </c>
      <c r="AM1921">
        <v>0</v>
      </c>
      <c r="AN1921">
        <v>0</v>
      </c>
      <c r="AO1921" s="30">
        <v>412.36956582499994</v>
      </c>
      <c r="AP1921" s="30">
        <v>818.15300000000002</v>
      </c>
      <c r="AQ1921" s="30">
        <v>27</v>
      </c>
      <c r="AR1921">
        <v>803.54034417499997</v>
      </c>
      <c r="AS1921" s="20">
        <v>1594.2469999999998</v>
      </c>
      <c r="AT1921">
        <v>151</v>
      </c>
      <c r="AU1921">
        <v>12</v>
      </c>
      <c r="AV1921" t="s">
        <v>1510</v>
      </c>
    </row>
    <row r="1922" spans="1:48" hidden="1" x14ac:dyDescent="0.25">
      <c r="A1922" t="s">
        <v>492</v>
      </c>
      <c r="B1922" t="s">
        <v>210</v>
      </c>
      <c r="C1922" t="s">
        <v>210</v>
      </c>
      <c r="D1922" t="s">
        <v>494</v>
      </c>
      <c r="E1922" s="31" t="s">
        <v>495</v>
      </c>
      <c r="F1922">
        <v>2011</v>
      </c>
      <c r="G1922" t="s">
        <v>493</v>
      </c>
      <c r="H1922">
        <v>12119</v>
      </c>
      <c r="I1922">
        <v>332220</v>
      </c>
      <c r="J1922" t="s">
        <v>209</v>
      </c>
      <c r="K1922" s="26" t="s">
        <v>374</v>
      </c>
      <c r="L1922" t="b">
        <v>1</v>
      </c>
      <c r="M1922" s="20" t="s">
        <v>1116</v>
      </c>
      <c r="N1922" s="26">
        <v>44</v>
      </c>
      <c r="O1922" t="s">
        <v>375</v>
      </c>
      <c r="P1922">
        <v>62.9563889</v>
      </c>
      <c r="Q1922">
        <v>-155.59583330000001</v>
      </c>
      <c r="S1922" t="s">
        <v>21</v>
      </c>
      <c r="T1922" s="40">
        <v>0.50935000000000008</v>
      </c>
      <c r="U1922" s="40">
        <v>0.17271666666666666</v>
      </c>
      <c r="V1922">
        <v>361.79945460000005</v>
      </c>
      <c r="W1922">
        <v>710.31600000000003</v>
      </c>
      <c r="X1922">
        <v>195</v>
      </c>
      <c r="Y1922">
        <v>450.51192540000005</v>
      </c>
      <c r="Z1922">
        <v>884.48399999999992</v>
      </c>
      <c r="AA1922">
        <v>63</v>
      </c>
      <c r="AI1922">
        <v>266.17900000000003</v>
      </c>
      <c r="AJ1922">
        <v>16</v>
      </c>
      <c r="AK1922">
        <v>678.97</v>
      </c>
      <c r="AL1922">
        <v>43</v>
      </c>
      <c r="AM1922">
        <v>4.9820000000000002</v>
      </c>
      <c r="AN1922">
        <v>1</v>
      </c>
      <c r="AO1922" s="30">
        <v>481.41164315000015</v>
      </c>
      <c r="AP1922" s="30">
        <v>945.14900000000011</v>
      </c>
      <c r="AQ1922" s="30">
        <v>59</v>
      </c>
      <c r="AR1922">
        <v>1293.7230231500002</v>
      </c>
      <c r="AS1922" s="20">
        <v>2544.931</v>
      </c>
      <c r="AT1922">
        <v>314</v>
      </c>
      <c r="AU1922">
        <v>6</v>
      </c>
      <c r="AV1922" t="s">
        <v>1510</v>
      </c>
    </row>
    <row r="1923" spans="1:48" hidden="1" x14ac:dyDescent="0.25">
      <c r="A1923" t="s">
        <v>636</v>
      </c>
      <c r="B1923" t="s">
        <v>75</v>
      </c>
      <c r="C1923" s="19" t="s">
        <v>75</v>
      </c>
      <c r="D1923" t="s">
        <v>637</v>
      </c>
      <c r="E1923" s="21" t="s">
        <v>638</v>
      </c>
      <c r="F1923" s="26">
        <v>2011</v>
      </c>
      <c r="G1923" s="19" t="s">
        <v>563</v>
      </c>
      <c r="H1923" s="26">
        <v>221</v>
      </c>
      <c r="I1923" s="19">
        <v>331450</v>
      </c>
      <c r="J1923" s="28" t="s">
        <v>50</v>
      </c>
      <c r="K1923" s="19" t="s">
        <v>458</v>
      </c>
      <c r="L1923" s="20" t="b">
        <v>1</v>
      </c>
      <c r="M1923" s="20" t="s">
        <v>1119</v>
      </c>
      <c r="N1923" s="19">
        <v>169</v>
      </c>
      <c r="O1923" s="19" t="s">
        <v>375</v>
      </c>
      <c r="P1923" s="20">
        <v>60.388055600000001</v>
      </c>
      <c r="Q1923" s="20">
        <v>-166.185</v>
      </c>
      <c r="R1923" s="19"/>
      <c r="S1923" s="19" t="s">
        <v>21</v>
      </c>
      <c r="T1923" s="40">
        <v>0.54693333333333338</v>
      </c>
      <c r="U1923" s="40">
        <v>0.21080833333333329</v>
      </c>
      <c r="V1923">
        <v>178.00875120000003</v>
      </c>
      <c r="W1923">
        <v>325.46700000000004</v>
      </c>
      <c r="X1923">
        <v>109</v>
      </c>
      <c r="Y1923">
        <v>93.521771466666678</v>
      </c>
      <c r="Z1923">
        <v>170.99299999999999</v>
      </c>
      <c r="AA1923">
        <v>31</v>
      </c>
      <c r="AI1923">
        <v>169.41399999999999</v>
      </c>
      <c r="AJ1923">
        <v>92</v>
      </c>
      <c r="AK1923">
        <v>217.238</v>
      </c>
      <c r="AL1923">
        <v>10</v>
      </c>
      <c r="AM1923">
        <v>0</v>
      </c>
      <c r="AN1923">
        <v>0</v>
      </c>
      <c r="AO1923" s="30">
        <v>211.47286720000002</v>
      </c>
      <c r="AP1923" s="30">
        <v>386.65199999999999</v>
      </c>
      <c r="AQ1923" s="30">
        <v>102</v>
      </c>
      <c r="AR1923">
        <v>483.00338986666668</v>
      </c>
      <c r="AS1923" s="20">
        <v>883.11199999999997</v>
      </c>
      <c r="AT1923">
        <v>211</v>
      </c>
      <c r="AU1923">
        <v>12</v>
      </c>
      <c r="AV1923" t="s">
        <v>1510</v>
      </c>
    </row>
    <row r="1924" spans="1:48" hidden="1" x14ac:dyDescent="0.25">
      <c r="A1924" t="s">
        <v>411</v>
      </c>
      <c r="B1924" t="s">
        <v>42</v>
      </c>
      <c r="C1924" s="19" t="s">
        <v>42</v>
      </c>
      <c r="D1924" t="s">
        <v>412</v>
      </c>
      <c r="E1924" s="21" t="s">
        <v>413</v>
      </c>
      <c r="F1924" s="26">
        <v>2011</v>
      </c>
      <c r="G1924" s="19" t="s">
        <v>380</v>
      </c>
      <c r="H1924" s="26">
        <v>219</v>
      </c>
      <c r="I1924" s="19">
        <v>331160</v>
      </c>
      <c r="J1924" s="20" t="s">
        <v>30</v>
      </c>
      <c r="K1924" s="19" t="s">
        <v>374</v>
      </c>
      <c r="L1924" s="20" t="b">
        <v>1</v>
      </c>
      <c r="M1924" s="20" t="s">
        <v>1116</v>
      </c>
      <c r="N1924" s="19">
        <v>2</v>
      </c>
      <c r="O1924" s="19" t="s">
        <v>375</v>
      </c>
      <c r="P1924" s="20">
        <v>62.921111099999997</v>
      </c>
      <c r="Q1924" s="20">
        <v>-143.7691667</v>
      </c>
      <c r="R1924" s="19"/>
      <c r="S1924" s="19" t="s">
        <v>21</v>
      </c>
      <c r="T1924" s="40">
        <v>0.67020909090909087</v>
      </c>
      <c r="U1924" s="40">
        <v>0.19294545454545456</v>
      </c>
      <c r="V1924">
        <v>87.330255172727249</v>
      </c>
      <c r="W1924">
        <v>130.30299999999997</v>
      </c>
      <c r="X1924">
        <v>52</v>
      </c>
      <c r="Y1924">
        <v>68.382773963636367</v>
      </c>
      <c r="Z1924">
        <v>102.03200000000001</v>
      </c>
      <c r="AA1924">
        <v>15</v>
      </c>
      <c r="AI1924">
        <v>23.771999999999998</v>
      </c>
      <c r="AJ1924">
        <v>5</v>
      </c>
      <c r="AK1924">
        <v>65.13</v>
      </c>
      <c r="AL1924">
        <v>3</v>
      </c>
      <c r="AM1924">
        <v>0</v>
      </c>
      <c r="AN1924">
        <v>0</v>
      </c>
      <c r="AO1924" s="30">
        <v>59.582928599999988</v>
      </c>
      <c r="AP1924" s="30">
        <v>88.901999999999987</v>
      </c>
      <c r="AQ1924" s="30">
        <v>8</v>
      </c>
      <c r="AR1924">
        <v>215.29595773636362</v>
      </c>
      <c r="AS1924" s="20">
        <v>321.23699999999997</v>
      </c>
      <c r="AT1924">
        <v>69</v>
      </c>
      <c r="AU1924">
        <v>12</v>
      </c>
      <c r="AV1924" t="s">
        <v>1510</v>
      </c>
    </row>
    <row r="1925" spans="1:48" hidden="1" x14ac:dyDescent="0.25">
      <c r="A1925" t="s">
        <v>411</v>
      </c>
      <c r="B1925" t="s">
        <v>42</v>
      </c>
      <c r="C1925" s="19" t="s">
        <v>42</v>
      </c>
      <c r="D1925" t="s">
        <v>412</v>
      </c>
      <c r="E1925" s="21" t="s">
        <v>413</v>
      </c>
      <c r="F1925" s="26">
        <v>2011</v>
      </c>
      <c r="G1925" s="19" t="s">
        <v>380</v>
      </c>
      <c r="H1925" s="26">
        <v>219</v>
      </c>
      <c r="I1925" s="19">
        <v>331160</v>
      </c>
      <c r="J1925" s="20" t="s">
        <v>30</v>
      </c>
      <c r="K1925" s="19" t="s">
        <v>374</v>
      </c>
      <c r="L1925" s="20" t="b">
        <v>1</v>
      </c>
      <c r="M1925" s="20" t="s">
        <v>1116</v>
      </c>
      <c r="N1925" s="19">
        <v>2</v>
      </c>
      <c r="O1925" s="19" t="s">
        <v>375</v>
      </c>
      <c r="P1925" s="20">
        <v>62.921111099999997</v>
      </c>
      <c r="Q1925" s="20">
        <v>-143.7691667</v>
      </c>
      <c r="R1925" s="19"/>
      <c r="S1925" s="19" t="s">
        <v>21</v>
      </c>
      <c r="T1925" s="40">
        <v>0.6925</v>
      </c>
      <c r="U1925" s="40">
        <v>0.18290000000000001</v>
      </c>
      <c r="V1925">
        <v>11.156867500000001</v>
      </c>
      <c r="W1925">
        <v>16.111000000000001</v>
      </c>
      <c r="X1925">
        <v>52</v>
      </c>
      <c r="Y1925">
        <v>5.8467775</v>
      </c>
      <c r="Z1925">
        <v>8.4429999999999996</v>
      </c>
      <c r="AA1925">
        <v>9</v>
      </c>
      <c r="AI1925">
        <v>2.31</v>
      </c>
      <c r="AJ1925">
        <v>5</v>
      </c>
      <c r="AK1925">
        <v>7.6589999999999998</v>
      </c>
      <c r="AL1925">
        <v>3</v>
      </c>
      <c r="AM1925">
        <v>0</v>
      </c>
      <c r="AN1925">
        <v>0</v>
      </c>
      <c r="AO1925" s="30">
        <v>6.9035324999999998</v>
      </c>
      <c r="AP1925" s="30">
        <v>9.9689999999999994</v>
      </c>
      <c r="AQ1925" s="30">
        <v>8</v>
      </c>
      <c r="AR1925">
        <v>23.9071775</v>
      </c>
      <c r="AS1925" s="20">
        <v>34.522999999999996</v>
      </c>
      <c r="AT1925">
        <v>69</v>
      </c>
      <c r="AU1925">
        <v>12</v>
      </c>
      <c r="AV1925" t="s">
        <v>1510</v>
      </c>
    </row>
    <row r="1926" spans="1:48" hidden="1" x14ac:dyDescent="0.25">
      <c r="A1926" t="s">
        <v>639</v>
      </c>
      <c r="B1926" t="s">
        <v>76</v>
      </c>
      <c r="C1926" s="19" t="s">
        <v>76</v>
      </c>
      <c r="D1926" s="19" t="s">
        <v>640</v>
      </c>
      <c r="E1926" s="21" t="s">
        <v>641</v>
      </c>
      <c r="F1926" s="26">
        <v>2011</v>
      </c>
      <c r="G1926" s="19" t="s">
        <v>563</v>
      </c>
      <c r="H1926" s="26">
        <v>221</v>
      </c>
      <c r="I1926" s="19">
        <v>331460</v>
      </c>
      <c r="J1926" t="s">
        <v>50</v>
      </c>
      <c r="K1926" s="19" t="s">
        <v>458</v>
      </c>
      <c r="L1926" s="20" t="b">
        <v>1</v>
      </c>
      <c r="M1926" s="20" t="s">
        <v>1119</v>
      </c>
      <c r="N1926" s="19">
        <v>169</v>
      </c>
      <c r="O1926" s="19" t="s">
        <v>375</v>
      </c>
      <c r="P1926" s="20">
        <v>65.150411000000005</v>
      </c>
      <c r="Q1926" s="20">
        <v>-149.34970799999999</v>
      </c>
      <c r="R1926" s="19"/>
      <c r="S1926" s="19" t="s">
        <v>21</v>
      </c>
      <c r="T1926" s="40">
        <v>0.58937500000000009</v>
      </c>
      <c r="U1926" s="40">
        <v>0.212925</v>
      </c>
      <c r="V1926">
        <v>179.94974312500005</v>
      </c>
      <c r="W1926">
        <v>305.32300000000004</v>
      </c>
      <c r="X1926">
        <v>81</v>
      </c>
      <c r="Y1926">
        <v>29.536528125</v>
      </c>
      <c r="Z1926">
        <v>50.114999999999995</v>
      </c>
      <c r="AA1926">
        <v>32</v>
      </c>
      <c r="AI1926">
        <v>161.84200000000001</v>
      </c>
      <c r="AJ1926">
        <v>7</v>
      </c>
      <c r="AK1926">
        <v>102.021</v>
      </c>
      <c r="AL1926">
        <v>9</v>
      </c>
      <c r="AM1926">
        <v>0</v>
      </c>
      <c r="AN1926">
        <v>0</v>
      </c>
      <c r="AO1926" s="30">
        <v>155.51425562500003</v>
      </c>
      <c r="AP1926" s="30">
        <v>263.863</v>
      </c>
      <c r="AQ1926" s="30">
        <v>16</v>
      </c>
      <c r="AR1926">
        <v>365.00052687500011</v>
      </c>
      <c r="AS1926" s="20">
        <v>619.30099999999993</v>
      </c>
      <c r="AT1926">
        <v>127</v>
      </c>
      <c r="AU1926">
        <v>12</v>
      </c>
      <c r="AV1926" t="s">
        <v>1510</v>
      </c>
    </row>
    <row r="1927" spans="1:48" hidden="1" x14ac:dyDescent="0.25">
      <c r="A1927" t="s">
        <v>642</v>
      </c>
      <c r="B1927" t="s">
        <v>77</v>
      </c>
      <c r="C1927" t="s">
        <v>77</v>
      </c>
      <c r="D1927" t="s">
        <v>643</v>
      </c>
      <c r="E1927" s="31" t="s">
        <v>644</v>
      </c>
      <c r="F1927">
        <v>2011</v>
      </c>
      <c r="G1927" t="s">
        <v>563</v>
      </c>
      <c r="H1927">
        <v>221</v>
      </c>
      <c r="I1927">
        <v>331470</v>
      </c>
      <c r="J1927" t="s">
        <v>50</v>
      </c>
      <c r="K1927" s="26" t="s">
        <v>458</v>
      </c>
      <c r="L1927" t="b">
        <v>1</v>
      </c>
      <c r="M1927" s="20" t="s">
        <v>1119</v>
      </c>
      <c r="N1927" s="26">
        <v>169</v>
      </c>
      <c r="O1927" t="s">
        <v>375</v>
      </c>
      <c r="P1927">
        <v>62.085555599999999</v>
      </c>
      <c r="Q1927">
        <v>-163.72944440000001</v>
      </c>
      <c r="S1927" t="s">
        <v>21</v>
      </c>
      <c r="T1927" s="40">
        <v>0.54399166666666654</v>
      </c>
      <c r="U1927" s="40">
        <v>0.21069166666666669</v>
      </c>
      <c r="V1927">
        <v>563.31098671666643</v>
      </c>
      <c r="W1927">
        <v>1035.5139999999999</v>
      </c>
      <c r="X1927">
        <v>202</v>
      </c>
      <c r="Y1927">
        <v>266.34865584166658</v>
      </c>
      <c r="Z1927">
        <v>489.61899999999997</v>
      </c>
      <c r="AA1927">
        <v>20</v>
      </c>
      <c r="AI1927">
        <v>377.24599999999992</v>
      </c>
      <c r="AJ1927">
        <v>21</v>
      </c>
      <c r="AK1927">
        <v>787.8309999999999</v>
      </c>
      <c r="AL1927">
        <v>13</v>
      </c>
      <c r="AM1927">
        <v>0</v>
      </c>
      <c r="AN1927">
        <v>0</v>
      </c>
      <c r="AO1927" s="30">
        <v>633.79217902499977</v>
      </c>
      <c r="AP1927" s="30">
        <v>1165.0769999999998</v>
      </c>
      <c r="AQ1927" s="30">
        <v>34</v>
      </c>
      <c r="AR1927">
        <v>1463.4518215833327</v>
      </c>
      <c r="AS1927" s="20">
        <v>2690.21</v>
      </c>
      <c r="AT1927">
        <v>249</v>
      </c>
      <c r="AU1927">
        <v>12</v>
      </c>
      <c r="AV1927" t="s">
        <v>1510</v>
      </c>
    </row>
    <row r="1928" spans="1:48" hidden="1" x14ac:dyDescent="0.25">
      <c r="A1928" t="s">
        <v>475</v>
      </c>
      <c r="B1928" t="s">
        <v>1170</v>
      </c>
      <c r="C1928" s="19" t="s">
        <v>218</v>
      </c>
      <c r="D1928" t="s">
        <v>477</v>
      </c>
      <c r="E1928" s="21" t="s">
        <v>478</v>
      </c>
      <c r="F1928" s="26">
        <v>2011</v>
      </c>
      <c r="G1928" s="19" t="s">
        <v>476</v>
      </c>
      <c r="H1928" s="26">
        <v>13201</v>
      </c>
      <c r="I1928" s="19">
        <v>332280</v>
      </c>
      <c r="J1928" t="s">
        <v>217</v>
      </c>
      <c r="K1928" s="19" t="s">
        <v>458</v>
      </c>
      <c r="L1928" s="20" t="b">
        <v>1</v>
      </c>
      <c r="M1928" s="20" t="s">
        <v>1119</v>
      </c>
      <c r="N1928" s="19">
        <v>22</v>
      </c>
      <c r="O1928" s="19" t="s">
        <v>375</v>
      </c>
      <c r="P1928" s="20">
        <v>58.728333300000003</v>
      </c>
      <c r="Q1928" s="20">
        <v>-157.01388890000001</v>
      </c>
      <c r="R1928" s="19"/>
      <c r="S1928" s="19" t="s">
        <v>21</v>
      </c>
      <c r="T1928" s="40">
        <v>0.50455833333333333</v>
      </c>
      <c r="U1928" s="40">
        <v>0.24440833333333334</v>
      </c>
      <c r="V1928">
        <v>1707.3799897499998</v>
      </c>
      <c r="W1928">
        <v>3383.91</v>
      </c>
      <c r="X1928">
        <v>749</v>
      </c>
      <c r="Y1928">
        <v>4833.7308940083331</v>
      </c>
      <c r="Z1928">
        <v>9580.1229999999996</v>
      </c>
      <c r="AA1928">
        <v>247</v>
      </c>
      <c r="AI1928">
        <v>1234.5550000000001</v>
      </c>
      <c r="AJ1928">
        <v>41</v>
      </c>
      <c r="AK1928">
        <v>4237.6799999999994</v>
      </c>
      <c r="AL1928">
        <v>101</v>
      </c>
      <c r="AM1928">
        <v>0</v>
      </c>
      <c r="AN1928">
        <v>0</v>
      </c>
      <c r="AO1928" s="30">
        <v>2761.0617712083331</v>
      </c>
      <c r="AP1928" s="30">
        <v>5472.2349999999997</v>
      </c>
      <c r="AQ1928" s="30">
        <v>142</v>
      </c>
      <c r="AR1928">
        <v>9302.1726549666655</v>
      </c>
      <c r="AS1928" s="20">
        <v>18436.267999999996</v>
      </c>
      <c r="AT1928">
        <v>1128</v>
      </c>
      <c r="AU1928">
        <v>6</v>
      </c>
      <c r="AV1928" t="s">
        <v>1510</v>
      </c>
    </row>
    <row r="1929" spans="1:48" hidden="1" x14ac:dyDescent="0.25">
      <c r="A1929" t="s">
        <v>821</v>
      </c>
      <c r="B1929" t="s">
        <v>220</v>
      </c>
      <c r="C1929" t="s">
        <v>220</v>
      </c>
      <c r="D1929" t="s">
        <v>490</v>
      </c>
      <c r="E1929" s="31" t="s">
        <v>491</v>
      </c>
      <c r="F1929">
        <v>2011</v>
      </c>
      <c r="G1929" t="s">
        <v>822</v>
      </c>
      <c r="H1929">
        <v>13211</v>
      </c>
      <c r="I1929">
        <v>332290</v>
      </c>
      <c r="J1929" t="s">
        <v>219</v>
      </c>
      <c r="K1929" s="26" t="s">
        <v>458</v>
      </c>
      <c r="L1929" t="b">
        <v>1</v>
      </c>
      <c r="M1929" s="20" t="s">
        <v>1116</v>
      </c>
      <c r="N1929" s="26">
        <v>319</v>
      </c>
      <c r="O1929" t="s">
        <v>375</v>
      </c>
      <c r="P1929">
        <v>60.696666700000002</v>
      </c>
      <c r="Q1929">
        <v>-161.9519444</v>
      </c>
      <c r="S1929" t="s">
        <v>21</v>
      </c>
      <c r="T1929" s="40">
        <v>0.82538333333333336</v>
      </c>
      <c r="U1929" s="40">
        <v>0.26337500000000003</v>
      </c>
      <c r="V1929">
        <v>296.6163577333333</v>
      </c>
      <c r="W1929">
        <v>359.36799999999994</v>
      </c>
      <c r="X1929">
        <v>199</v>
      </c>
      <c r="Y1929">
        <v>139.38661041666668</v>
      </c>
      <c r="Z1929">
        <v>168.875</v>
      </c>
      <c r="AA1929">
        <v>18</v>
      </c>
      <c r="AI1929">
        <v>39.019999999999996</v>
      </c>
      <c r="AJ1929">
        <v>4</v>
      </c>
      <c r="AK1929">
        <v>34.619</v>
      </c>
      <c r="AL1929">
        <v>8</v>
      </c>
      <c r="AM1929">
        <v>1.6</v>
      </c>
      <c r="AN1929">
        <v>2</v>
      </c>
      <c r="AO1929" s="30">
        <v>60.780403283333335</v>
      </c>
      <c r="AP1929" s="30">
        <v>73.638999999999996</v>
      </c>
      <c r="AQ1929" s="30">
        <v>12</v>
      </c>
      <c r="AR1929">
        <v>496.78337143333329</v>
      </c>
      <c r="AS1929" s="20">
        <v>603.48200000000008</v>
      </c>
      <c r="AT1929">
        <v>229</v>
      </c>
      <c r="AU1929">
        <v>12</v>
      </c>
      <c r="AV1929" t="s">
        <v>1510</v>
      </c>
    </row>
    <row r="1930" spans="1:48" hidden="1" x14ac:dyDescent="0.25">
      <c r="A1930" t="s">
        <v>1003</v>
      </c>
      <c r="B1930" t="s">
        <v>222</v>
      </c>
      <c r="C1930" t="s">
        <v>222</v>
      </c>
      <c r="D1930" t="s">
        <v>1005</v>
      </c>
      <c r="E1930" s="31" t="s">
        <v>1006</v>
      </c>
      <c r="F1930">
        <v>2011</v>
      </c>
      <c r="G1930" t="s">
        <v>1004</v>
      </c>
      <c r="H1930" t="s">
        <v>582</v>
      </c>
      <c r="I1930">
        <v>332300</v>
      </c>
      <c r="J1930" t="s">
        <v>221</v>
      </c>
      <c r="K1930" s="26" t="s">
        <v>458</v>
      </c>
      <c r="L1930" t="b">
        <v>1</v>
      </c>
      <c r="M1930" s="20" t="s">
        <v>1118</v>
      </c>
      <c r="N1930" s="26">
        <v>625</v>
      </c>
      <c r="O1930" t="s">
        <v>375</v>
      </c>
      <c r="P1930">
        <v>60.708055600000002</v>
      </c>
      <c r="Q1930">
        <v>-161.76611109999999</v>
      </c>
      <c r="S1930" t="s">
        <v>21</v>
      </c>
      <c r="T1930" s="40">
        <v>0.63750000000000007</v>
      </c>
      <c r="U1930" s="40">
        <v>0.22647499999999998</v>
      </c>
      <c r="V1930">
        <v>282.7491</v>
      </c>
      <c r="W1930">
        <v>443.52799999999996</v>
      </c>
      <c r="X1930">
        <v>107</v>
      </c>
      <c r="Y1930">
        <v>137.08098750000002</v>
      </c>
      <c r="Z1930">
        <v>215.029</v>
      </c>
      <c r="AA1930">
        <v>5</v>
      </c>
      <c r="AI1930">
        <v>76.855000000000004</v>
      </c>
      <c r="AJ1930">
        <v>10</v>
      </c>
      <c r="AK1930">
        <v>14.259999999999998</v>
      </c>
      <c r="AL1930">
        <v>3</v>
      </c>
      <c r="AM1930">
        <v>51.968000000000004</v>
      </c>
      <c r="AN1930">
        <v>11</v>
      </c>
      <c r="AO1930" s="30">
        <v>58.08581250000001</v>
      </c>
      <c r="AP1930" s="30">
        <v>91.115000000000009</v>
      </c>
      <c r="AQ1930" s="30">
        <v>13</v>
      </c>
      <c r="AR1930">
        <v>477.91590000000002</v>
      </c>
      <c r="AS1930" s="20">
        <v>801.64</v>
      </c>
      <c r="AT1930">
        <v>136</v>
      </c>
      <c r="AU1930">
        <v>4</v>
      </c>
      <c r="AV1930" t="s">
        <v>1510</v>
      </c>
    </row>
    <row r="1931" spans="1:48" hidden="1" x14ac:dyDescent="0.25">
      <c r="A1931" t="s">
        <v>414</v>
      </c>
      <c r="B1931" t="s">
        <v>43</v>
      </c>
      <c r="C1931" s="19" t="s">
        <v>43</v>
      </c>
      <c r="D1931" t="s">
        <v>415</v>
      </c>
      <c r="E1931" s="21" t="s">
        <v>416</v>
      </c>
      <c r="F1931" s="26">
        <v>2011</v>
      </c>
      <c r="G1931" s="19" t="s">
        <v>380</v>
      </c>
      <c r="H1931" s="26">
        <v>219</v>
      </c>
      <c r="I1931" s="19">
        <v>331170</v>
      </c>
      <c r="J1931" t="s">
        <v>30</v>
      </c>
      <c r="K1931" s="19" t="s">
        <v>374</v>
      </c>
      <c r="L1931" s="20" t="b">
        <v>1</v>
      </c>
      <c r="M1931" s="20" t="s">
        <v>1116</v>
      </c>
      <c r="N1931" s="19">
        <v>2</v>
      </c>
      <c r="O1931" s="19" t="s">
        <v>375</v>
      </c>
      <c r="P1931" s="20">
        <v>55.873611099999998</v>
      </c>
      <c r="Q1931" s="20">
        <v>-133.18472220000001</v>
      </c>
      <c r="R1931" s="19"/>
      <c r="S1931" s="19" t="s">
        <v>21</v>
      </c>
      <c r="T1931" s="40">
        <v>0.55281666666666662</v>
      </c>
      <c r="U1931" s="40">
        <v>0.1827</v>
      </c>
      <c r="V1931">
        <v>163.54030731666663</v>
      </c>
      <c r="W1931">
        <v>295.83099999999996</v>
      </c>
      <c r="X1931">
        <v>62</v>
      </c>
      <c r="Y1931">
        <v>31.704035833333332</v>
      </c>
      <c r="Z1931">
        <v>57.35</v>
      </c>
      <c r="AA1931">
        <v>8</v>
      </c>
      <c r="AI1931">
        <v>0</v>
      </c>
      <c r="AJ1931">
        <v>1</v>
      </c>
      <c r="AK1931">
        <v>71.88</v>
      </c>
      <c r="AL1931">
        <v>1</v>
      </c>
      <c r="AM1931">
        <v>0</v>
      </c>
      <c r="AN1931">
        <v>0</v>
      </c>
      <c r="AO1931" s="30">
        <v>39.736461999999996</v>
      </c>
      <c r="AP1931" s="30">
        <v>71.88</v>
      </c>
      <c r="AQ1931" s="30">
        <v>2</v>
      </c>
      <c r="AR1931">
        <v>234.98080514999995</v>
      </c>
      <c r="AS1931" s="20">
        <v>425.06100000000009</v>
      </c>
      <c r="AT1931">
        <v>70</v>
      </c>
      <c r="AU1931">
        <v>12</v>
      </c>
      <c r="AV1931" t="s">
        <v>1510</v>
      </c>
    </row>
    <row r="1932" spans="1:48" hidden="1" x14ac:dyDescent="0.25">
      <c r="A1932" t="s">
        <v>847</v>
      </c>
      <c r="B1932" t="s">
        <v>228</v>
      </c>
      <c r="C1932" t="s">
        <v>228</v>
      </c>
      <c r="D1932" t="s">
        <v>849</v>
      </c>
      <c r="E1932" s="31" t="s">
        <v>850</v>
      </c>
      <c r="F1932">
        <v>2011</v>
      </c>
      <c r="G1932" t="s">
        <v>848</v>
      </c>
      <c r="H1932">
        <v>13477</v>
      </c>
      <c r="I1932">
        <v>332320</v>
      </c>
      <c r="J1932" t="s">
        <v>227</v>
      </c>
      <c r="K1932" s="26" t="s">
        <v>458</v>
      </c>
      <c r="L1932" t="b">
        <v>1</v>
      </c>
      <c r="M1932" s="20" t="s">
        <v>1119</v>
      </c>
      <c r="N1932" s="26">
        <v>340</v>
      </c>
      <c r="O1932" t="s">
        <v>375</v>
      </c>
      <c r="P1932">
        <v>56.000615199999999</v>
      </c>
      <c r="Q1932">
        <v>-161.206974</v>
      </c>
      <c r="S1932" t="s">
        <v>21</v>
      </c>
      <c r="T1932" s="40">
        <v>0.76500000000000012</v>
      </c>
      <c r="U1932" s="40">
        <v>0.32705833333333334</v>
      </c>
      <c r="V1932">
        <v>117.77863500000002</v>
      </c>
      <c r="W1932">
        <v>153.959</v>
      </c>
      <c r="X1932">
        <v>36</v>
      </c>
      <c r="Y1932">
        <v>119.37213000000004</v>
      </c>
      <c r="Z1932">
        <v>156.04200000000003</v>
      </c>
      <c r="AA1932">
        <v>13</v>
      </c>
      <c r="AI1932">
        <v>45.907000000000004</v>
      </c>
      <c r="AJ1932">
        <v>9</v>
      </c>
      <c r="AK1932">
        <v>17.343</v>
      </c>
      <c r="AL1932">
        <v>2</v>
      </c>
      <c r="AM1932">
        <v>0</v>
      </c>
      <c r="AN1932">
        <v>0</v>
      </c>
      <c r="AO1932" s="30">
        <v>48.386250000000011</v>
      </c>
      <c r="AP1932" s="30">
        <v>63.25</v>
      </c>
      <c r="AQ1932" s="30">
        <v>11</v>
      </c>
      <c r="AR1932">
        <v>285.53701500000005</v>
      </c>
      <c r="AS1932" s="20">
        <v>373.25100000000009</v>
      </c>
      <c r="AT1932">
        <v>60</v>
      </c>
      <c r="AU1932">
        <v>3</v>
      </c>
      <c r="AV1932" t="s">
        <v>1510</v>
      </c>
    </row>
    <row r="1933" spans="1:48" hidden="1" x14ac:dyDescent="0.25">
      <c r="A1933" t="s">
        <v>645</v>
      </c>
      <c r="B1933" t="s">
        <v>78</v>
      </c>
      <c r="C1933" t="s">
        <v>78</v>
      </c>
      <c r="D1933" t="s">
        <v>646</v>
      </c>
      <c r="E1933" s="31" t="s">
        <v>647</v>
      </c>
      <c r="F1933">
        <v>2011</v>
      </c>
      <c r="G1933" t="s">
        <v>563</v>
      </c>
      <c r="H1933">
        <v>221</v>
      </c>
      <c r="I1933">
        <v>331480</v>
      </c>
      <c r="J1933" t="s">
        <v>50</v>
      </c>
      <c r="K1933" s="26" t="s">
        <v>458</v>
      </c>
      <c r="L1933" t="b">
        <v>1</v>
      </c>
      <c r="M1933" s="20" t="s">
        <v>1119</v>
      </c>
      <c r="N1933" s="26">
        <v>169</v>
      </c>
      <c r="O1933" t="s">
        <v>375</v>
      </c>
      <c r="P1933">
        <v>59.4527778</v>
      </c>
      <c r="Q1933">
        <v>-157.31194439999999</v>
      </c>
      <c r="S1933" t="s">
        <v>21</v>
      </c>
      <c r="T1933" s="40">
        <v>0.62085833333333318</v>
      </c>
      <c r="U1933" s="40">
        <v>0.21454999999999999</v>
      </c>
      <c r="V1933">
        <v>386.80405454166657</v>
      </c>
      <c r="W1933">
        <v>623.01499999999999</v>
      </c>
      <c r="X1933">
        <v>147</v>
      </c>
      <c r="Y1933">
        <v>185.3622222833333</v>
      </c>
      <c r="Z1933">
        <v>298.55799999999999</v>
      </c>
      <c r="AA1933">
        <v>35</v>
      </c>
      <c r="AI1933">
        <v>103.47900000000001</v>
      </c>
      <c r="AJ1933">
        <v>16</v>
      </c>
      <c r="AK1933">
        <v>403.00400000000002</v>
      </c>
      <c r="AL1933">
        <v>14</v>
      </c>
      <c r="AM1933">
        <v>0</v>
      </c>
      <c r="AN1933">
        <v>0</v>
      </c>
      <c r="AO1933" s="30">
        <v>314.45419124166665</v>
      </c>
      <c r="AP1933" s="30">
        <v>506.48300000000006</v>
      </c>
      <c r="AQ1933" s="30">
        <v>30</v>
      </c>
      <c r="AR1933">
        <v>886.62046806666649</v>
      </c>
      <c r="AS1933" s="20">
        <v>1428.0559999999998</v>
      </c>
      <c r="AT1933">
        <v>189</v>
      </c>
      <c r="AU1933">
        <v>12</v>
      </c>
      <c r="AV1933" t="s">
        <v>1510</v>
      </c>
    </row>
    <row r="1934" spans="1:48" hidden="1" x14ac:dyDescent="0.25">
      <c r="A1934" t="s">
        <v>917</v>
      </c>
      <c r="B1934" t="s">
        <v>301</v>
      </c>
      <c r="C1934" t="s">
        <v>301</v>
      </c>
      <c r="D1934" t="s">
        <v>919</v>
      </c>
      <c r="E1934" s="31" t="s">
        <v>920</v>
      </c>
      <c r="F1934">
        <v>2011</v>
      </c>
      <c r="G1934" t="s">
        <v>918</v>
      </c>
      <c r="H1934" t="s">
        <v>582</v>
      </c>
      <c r="I1934">
        <v>332870</v>
      </c>
      <c r="J1934" t="s">
        <v>300</v>
      </c>
      <c r="K1934" s="26" t="s">
        <v>458</v>
      </c>
      <c r="L1934" t="b">
        <v>1</v>
      </c>
      <c r="M1934" s="20" t="s">
        <v>1116</v>
      </c>
      <c r="N1934" s="26">
        <v>375</v>
      </c>
      <c r="O1934" t="s">
        <v>375</v>
      </c>
      <c r="P1934">
        <v>60.942777800000002</v>
      </c>
      <c r="Q1934">
        <v>-164.62944440000001</v>
      </c>
      <c r="S1934" t="s">
        <v>21</v>
      </c>
      <c r="T1934" s="40">
        <v>0.79999999999999993</v>
      </c>
      <c r="U1934" s="40">
        <v>0.31344999999999995</v>
      </c>
      <c r="V1934">
        <v>199.20479999999998</v>
      </c>
      <c r="W1934">
        <v>249.006</v>
      </c>
      <c r="X1934">
        <v>67</v>
      </c>
      <c r="Y1934">
        <v>91.32559999999998</v>
      </c>
      <c r="Z1934">
        <v>114.15699999999998</v>
      </c>
      <c r="AA1934">
        <v>16</v>
      </c>
      <c r="AI1934">
        <v>36.088000000000001</v>
      </c>
      <c r="AJ1934">
        <v>3</v>
      </c>
      <c r="AK1934">
        <v>4.3469999999999995</v>
      </c>
      <c r="AL1934">
        <v>3</v>
      </c>
      <c r="AM1934">
        <v>5.3780000000000001</v>
      </c>
      <c r="AN1934">
        <v>4</v>
      </c>
      <c r="AO1934" s="30">
        <v>32.347999999999999</v>
      </c>
      <c r="AP1934" s="30">
        <v>40.435000000000002</v>
      </c>
      <c r="AQ1934" s="30">
        <v>6</v>
      </c>
      <c r="AR1934">
        <v>322.87839999999994</v>
      </c>
      <c r="AS1934" s="20">
        <v>408.976</v>
      </c>
      <c r="AT1934">
        <v>93</v>
      </c>
      <c r="AU1934">
        <v>12</v>
      </c>
      <c r="AV1934" t="s">
        <v>1510</v>
      </c>
    </row>
    <row r="1935" spans="1:48" hidden="1" x14ac:dyDescent="0.25">
      <c r="A1935" t="s">
        <v>650</v>
      </c>
      <c r="B1935" t="s">
        <v>79</v>
      </c>
      <c r="C1935" t="s">
        <v>79</v>
      </c>
      <c r="D1935" t="s">
        <v>712</v>
      </c>
      <c r="E1935" s="31" t="s">
        <v>713</v>
      </c>
      <c r="F1935">
        <v>2011</v>
      </c>
      <c r="G1935" t="s">
        <v>563</v>
      </c>
      <c r="H1935">
        <v>221</v>
      </c>
      <c r="I1935">
        <v>331490</v>
      </c>
      <c r="J1935" t="s">
        <v>50</v>
      </c>
      <c r="K1935" s="26" t="s">
        <v>458</v>
      </c>
      <c r="L1935" t="b">
        <v>1</v>
      </c>
      <c r="M1935" s="20" t="s">
        <v>1119</v>
      </c>
      <c r="N1935" s="26">
        <v>169</v>
      </c>
      <c r="O1935" t="s">
        <v>375</v>
      </c>
      <c r="P1935">
        <v>60.479444399999998</v>
      </c>
      <c r="Q1935">
        <v>-164.72388889999999</v>
      </c>
      <c r="S1935" t="s">
        <v>21</v>
      </c>
      <c r="T1935" s="40">
        <v>0.51705000000000001</v>
      </c>
      <c r="U1935" s="40">
        <v>0.20935000000000001</v>
      </c>
      <c r="V1935">
        <v>148.60327230000004</v>
      </c>
      <c r="W1935">
        <v>287.40600000000006</v>
      </c>
      <c r="X1935">
        <v>58</v>
      </c>
      <c r="Y1935">
        <v>57.596784749999998</v>
      </c>
      <c r="Z1935">
        <v>111.395</v>
      </c>
      <c r="AA1935">
        <v>26</v>
      </c>
      <c r="AI1935">
        <v>91.067999999999998</v>
      </c>
      <c r="AJ1935">
        <v>11</v>
      </c>
      <c r="AK1935">
        <v>108.33499999999998</v>
      </c>
      <c r="AL1935">
        <v>13</v>
      </c>
      <c r="AM1935">
        <v>0</v>
      </c>
      <c r="AN1935">
        <v>0</v>
      </c>
      <c r="AO1935" s="30">
        <v>103.10132114999999</v>
      </c>
      <c r="AP1935" s="30">
        <v>199.40299999999996</v>
      </c>
      <c r="AQ1935" s="30">
        <v>24</v>
      </c>
      <c r="AR1935">
        <v>309.30137820000004</v>
      </c>
      <c r="AS1935" s="20">
        <v>598.20400000000006</v>
      </c>
      <c r="AT1935">
        <v>105</v>
      </c>
      <c r="AU1935">
        <v>12</v>
      </c>
      <c r="AV1935" t="s">
        <v>1510</v>
      </c>
    </row>
    <row r="1936" spans="1:48" hidden="1" x14ac:dyDescent="0.25">
      <c r="A1936" t="s">
        <v>958</v>
      </c>
      <c r="B1936" t="s">
        <v>232</v>
      </c>
      <c r="C1936" t="s">
        <v>232</v>
      </c>
      <c r="D1936" t="s">
        <v>960</v>
      </c>
      <c r="E1936" s="31" t="s">
        <v>961</v>
      </c>
      <c r="F1936">
        <v>2011</v>
      </c>
      <c r="G1936" t="s">
        <v>959</v>
      </c>
      <c r="H1936" t="s">
        <v>582</v>
      </c>
      <c r="I1936">
        <v>332330</v>
      </c>
      <c r="J1936" t="s">
        <v>231</v>
      </c>
      <c r="K1936" s="26" t="s">
        <v>458</v>
      </c>
      <c r="L1936" t="b">
        <v>1</v>
      </c>
      <c r="M1936" s="20" t="s">
        <v>1118</v>
      </c>
      <c r="N1936" s="26">
        <v>416</v>
      </c>
      <c r="O1936" t="s">
        <v>375</v>
      </c>
      <c r="P1936">
        <v>63.013333299999999</v>
      </c>
      <c r="Q1936">
        <v>-154.375</v>
      </c>
      <c r="S1936" t="s">
        <v>21</v>
      </c>
      <c r="T1936" s="40">
        <v>0.8041750000000002</v>
      </c>
      <c r="U1936" s="40">
        <v>0.22635000000000002</v>
      </c>
      <c r="V1936">
        <v>127.11996312500004</v>
      </c>
      <c r="W1936">
        <v>158.07500000000002</v>
      </c>
      <c r="X1936">
        <v>38</v>
      </c>
      <c r="Y1936">
        <v>56.437001500000008</v>
      </c>
      <c r="Z1936">
        <v>70.179999999999993</v>
      </c>
      <c r="AA1936">
        <v>6</v>
      </c>
      <c r="AI1936">
        <v>83.822000000000017</v>
      </c>
      <c r="AJ1936">
        <v>10</v>
      </c>
      <c r="AK1936">
        <v>22.065999999999999</v>
      </c>
      <c r="AL1936">
        <v>3</v>
      </c>
      <c r="AM1936">
        <v>0</v>
      </c>
      <c r="AN1936">
        <v>0</v>
      </c>
      <c r="AO1936" s="30">
        <v>85.152482400000039</v>
      </c>
      <c r="AP1936" s="30">
        <v>105.88800000000002</v>
      </c>
      <c r="AQ1936" s="30">
        <v>13</v>
      </c>
      <c r="AR1936">
        <v>268.70944702500009</v>
      </c>
      <c r="AS1936" s="20">
        <v>334.14300000000003</v>
      </c>
      <c r="AT1936">
        <v>57</v>
      </c>
      <c r="AU1936">
        <v>12</v>
      </c>
      <c r="AV1936" t="s">
        <v>1510</v>
      </c>
    </row>
    <row r="1937" spans="1:48" hidden="1" x14ac:dyDescent="0.25">
      <c r="A1937" t="s">
        <v>754</v>
      </c>
      <c r="B1937" t="s">
        <v>295</v>
      </c>
      <c r="C1937" t="s">
        <v>295</v>
      </c>
      <c r="D1937" t="s">
        <v>756</v>
      </c>
      <c r="E1937" s="31" t="s">
        <v>757</v>
      </c>
      <c r="F1937">
        <v>2011</v>
      </c>
      <c r="G1937" t="s">
        <v>755</v>
      </c>
      <c r="H1937" t="s">
        <v>582</v>
      </c>
      <c r="I1937">
        <v>332740</v>
      </c>
      <c r="J1937" t="s">
        <v>294</v>
      </c>
      <c r="K1937" s="26" t="s">
        <v>458</v>
      </c>
      <c r="L1937" t="b">
        <v>1</v>
      </c>
      <c r="M1937" s="20" t="s">
        <v>1116</v>
      </c>
      <c r="N1937" s="26">
        <v>242</v>
      </c>
      <c r="O1937" t="s">
        <v>375</v>
      </c>
      <c r="P1937">
        <v>52.938055599999998</v>
      </c>
      <c r="Q1937">
        <v>-168.8677778</v>
      </c>
      <c r="S1937" t="s">
        <v>21</v>
      </c>
      <c r="T1937" s="40">
        <v>0.59999999999999987</v>
      </c>
      <c r="U1937" s="40">
        <v>0.19980000000000006</v>
      </c>
      <c r="V1937">
        <v>31.322399999999988</v>
      </c>
      <c r="W1937">
        <v>52.203999999999994</v>
      </c>
      <c r="X1937">
        <v>15</v>
      </c>
      <c r="Y1937">
        <v>67.997399999999971</v>
      </c>
      <c r="Z1937">
        <v>113.32899999999998</v>
      </c>
      <c r="AA1937">
        <v>11</v>
      </c>
      <c r="AI1937">
        <v>32.443000000000005</v>
      </c>
      <c r="AJ1937">
        <v>6</v>
      </c>
      <c r="AK1937">
        <v>0</v>
      </c>
      <c r="AL1937">
        <v>0</v>
      </c>
      <c r="AM1937">
        <v>0</v>
      </c>
      <c r="AN1937">
        <v>0</v>
      </c>
      <c r="AO1937" s="30">
        <v>19.465799999999998</v>
      </c>
      <c r="AP1937" s="30">
        <v>32.443000000000005</v>
      </c>
      <c r="AQ1937" s="30">
        <v>6</v>
      </c>
      <c r="AR1937">
        <v>118.78559999999996</v>
      </c>
      <c r="AS1937" s="20">
        <v>197.976</v>
      </c>
      <c r="AT1937">
        <v>32</v>
      </c>
      <c r="AU1937">
        <v>12</v>
      </c>
      <c r="AV1937" t="s">
        <v>1510</v>
      </c>
    </row>
    <row r="1938" spans="1:48" hidden="1" x14ac:dyDescent="0.25">
      <c r="A1938" t="s">
        <v>653</v>
      </c>
      <c r="B1938" t="s">
        <v>80</v>
      </c>
      <c r="C1938" t="s">
        <v>80</v>
      </c>
      <c r="D1938" t="s">
        <v>654</v>
      </c>
      <c r="E1938" s="31" t="s">
        <v>655</v>
      </c>
      <c r="F1938">
        <v>2011</v>
      </c>
      <c r="G1938" t="s">
        <v>563</v>
      </c>
      <c r="H1938">
        <v>221</v>
      </c>
      <c r="I1938">
        <v>331500</v>
      </c>
      <c r="J1938" t="s">
        <v>50</v>
      </c>
      <c r="K1938" s="26" t="s">
        <v>458</v>
      </c>
      <c r="L1938" t="b">
        <v>1</v>
      </c>
      <c r="M1938" s="20" t="s">
        <v>1119</v>
      </c>
      <c r="N1938" s="26">
        <v>169</v>
      </c>
      <c r="O1938" t="s">
        <v>375</v>
      </c>
      <c r="P1938">
        <v>67.571111099999996</v>
      </c>
      <c r="Q1938">
        <v>-162.9652778</v>
      </c>
      <c r="S1938" t="s">
        <v>21</v>
      </c>
      <c r="T1938" s="40">
        <v>0.73998333333333333</v>
      </c>
      <c r="U1938" s="40">
        <v>0.22046666666666667</v>
      </c>
      <c r="V1938">
        <v>594.50408996666658</v>
      </c>
      <c r="W1938">
        <v>803.40199999999993</v>
      </c>
      <c r="X1938">
        <v>137</v>
      </c>
      <c r="Y1938">
        <v>164.47239558333337</v>
      </c>
      <c r="Z1938">
        <v>222.26500000000004</v>
      </c>
      <c r="AA1938">
        <v>18</v>
      </c>
      <c r="AI1938">
        <v>246.096</v>
      </c>
      <c r="AJ1938">
        <v>8</v>
      </c>
      <c r="AK1938">
        <v>474.09</v>
      </c>
      <c r="AL1938">
        <v>7</v>
      </c>
      <c r="AM1938">
        <v>0</v>
      </c>
      <c r="AN1938">
        <v>0</v>
      </c>
      <c r="AO1938" s="30">
        <v>532.92563689999997</v>
      </c>
      <c r="AP1938" s="30">
        <v>720.18599999999992</v>
      </c>
      <c r="AQ1938" s="30">
        <v>15</v>
      </c>
      <c r="AR1938">
        <v>1291.9021224499998</v>
      </c>
      <c r="AS1938" s="20">
        <v>1745.8530000000001</v>
      </c>
      <c r="AT1938">
        <v>168</v>
      </c>
      <c r="AU1938">
        <v>12</v>
      </c>
      <c r="AV1938" t="s">
        <v>1510</v>
      </c>
    </row>
    <row r="1939" spans="1:48" hidden="1" x14ac:dyDescent="0.25">
      <c r="A1939" t="s">
        <v>554</v>
      </c>
      <c r="B1939" t="s">
        <v>234</v>
      </c>
      <c r="C1939" s="19" t="s">
        <v>234</v>
      </c>
      <c r="D1939" s="19" t="s">
        <v>556</v>
      </c>
      <c r="E1939" s="21" t="s">
        <v>557</v>
      </c>
      <c r="F1939" s="26">
        <v>2011</v>
      </c>
      <c r="G1939" s="19" t="s">
        <v>555</v>
      </c>
      <c r="H1939" s="26">
        <v>13642</v>
      </c>
      <c r="I1939" s="19">
        <v>332340</v>
      </c>
      <c r="J1939" t="s">
        <v>233</v>
      </c>
      <c r="K1939" s="19" t="s">
        <v>458</v>
      </c>
      <c r="L1939" s="20" t="b">
        <v>1</v>
      </c>
      <c r="M1939" s="20" t="s">
        <v>1116</v>
      </c>
      <c r="N1939" s="19">
        <v>150</v>
      </c>
      <c r="O1939" s="19" t="s">
        <v>375</v>
      </c>
      <c r="P1939" s="20">
        <v>64.501111100000003</v>
      </c>
      <c r="Q1939" s="20">
        <v>-165.4063889</v>
      </c>
      <c r="R1939" s="19"/>
      <c r="S1939" s="19" t="s">
        <v>21</v>
      </c>
      <c r="T1939" s="40">
        <v>0.36220000000000002</v>
      </c>
      <c r="U1939" s="40">
        <v>0.19292500000000001</v>
      </c>
      <c r="V1939">
        <v>3338.3782033999996</v>
      </c>
      <c r="W1939">
        <v>9216.9469999999983</v>
      </c>
      <c r="X1939">
        <v>1731</v>
      </c>
      <c r="Y1939">
        <v>6087.4696838000018</v>
      </c>
      <c r="Z1939">
        <v>16806.929000000004</v>
      </c>
      <c r="AA1939">
        <v>286</v>
      </c>
      <c r="AI1939">
        <v>3625.4230000000002</v>
      </c>
      <c r="AJ1939">
        <v>79</v>
      </c>
      <c r="AK1939">
        <v>3126.75</v>
      </c>
      <c r="AL1939">
        <v>50</v>
      </c>
      <c r="AM1939">
        <v>0</v>
      </c>
      <c r="AN1939">
        <v>0</v>
      </c>
      <c r="AO1939" s="30">
        <v>2445.6370606000005</v>
      </c>
      <c r="AP1939" s="30">
        <v>6752.1730000000007</v>
      </c>
      <c r="AQ1939" s="30">
        <v>129</v>
      </c>
      <c r="AR1939">
        <v>11871.484947800001</v>
      </c>
      <c r="AS1939" s="20">
        <v>32776.048999999999</v>
      </c>
      <c r="AT1939">
        <v>2145</v>
      </c>
      <c r="AU1939">
        <v>12</v>
      </c>
      <c r="AV1939" t="s">
        <v>1510</v>
      </c>
    </row>
    <row r="1940" spans="1:48" hidden="1" x14ac:dyDescent="0.25">
      <c r="A1940" t="s">
        <v>656</v>
      </c>
      <c r="B1940" t="s">
        <v>81</v>
      </c>
      <c r="C1940" t="s">
        <v>81</v>
      </c>
      <c r="D1940" t="s">
        <v>657</v>
      </c>
      <c r="E1940" s="31" t="s">
        <v>658</v>
      </c>
      <c r="F1940">
        <v>2011</v>
      </c>
      <c r="G1940" t="s">
        <v>563</v>
      </c>
      <c r="H1940">
        <v>221</v>
      </c>
      <c r="I1940">
        <v>331510</v>
      </c>
      <c r="J1940" t="s">
        <v>50</v>
      </c>
      <c r="K1940" s="26" t="s">
        <v>458</v>
      </c>
      <c r="L1940" t="b">
        <v>1</v>
      </c>
      <c r="M1940" s="20" t="s">
        <v>1119</v>
      </c>
      <c r="N1940" s="26">
        <v>169</v>
      </c>
      <c r="O1940" t="s">
        <v>375</v>
      </c>
      <c r="P1940">
        <v>66.838333300000002</v>
      </c>
      <c r="Q1940">
        <v>-161.03277779999999</v>
      </c>
      <c r="S1940" t="s">
        <v>21</v>
      </c>
      <c r="T1940" s="40">
        <v>0.61409166666666659</v>
      </c>
      <c r="U1940" s="40">
        <v>0.21419999999999997</v>
      </c>
      <c r="V1940">
        <v>576.37231422499985</v>
      </c>
      <c r="W1940">
        <v>938.57699999999988</v>
      </c>
      <c r="X1940">
        <v>159</v>
      </c>
      <c r="Y1940">
        <v>120.86982047499997</v>
      </c>
      <c r="Z1940">
        <v>196.82699999999997</v>
      </c>
      <c r="AA1940">
        <v>12</v>
      </c>
      <c r="AI1940">
        <v>368.06599999999997</v>
      </c>
      <c r="AJ1940">
        <v>12</v>
      </c>
      <c r="AK1940">
        <v>439.45900000000006</v>
      </c>
      <c r="AL1940">
        <v>10</v>
      </c>
      <c r="AM1940">
        <v>0</v>
      </c>
      <c r="AN1940">
        <v>0</v>
      </c>
      <c r="AO1940" s="30">
        <v>495.89437312500002</v>
      </c>
      <c r="AP1940" s="30">
        <v>807.52500000000009</v>
      </c>
      <c r="AQ1940" s="30">
        <v>22</v>
      </c>
      <c r="AR1940">
        <v>1193.1365078249999</v>
      </c>
      <c r="AS1940" s="20">
        <v>1942.9289999999996</v>
      </c>
      <c r="AT1940">
        <v>189</v>
      </c>
      <c r="AU1940">
        <v>12</v>
      </c>
      <c r="AV1940" t="s">
        <v>1510</v>
      </c>
    </row>
    <row r="1941" spans="1:48" hidden="1" x14ac:dyDescent="0.25">
      <c r="A1941" t="s">
        <v>417</v>
      </c>
      <c r="B1941" t="s">
        <v>1151</v>
      </c>
      <c r="C1941" s="19" t="s">
        <v>418</v>
      </c>
      <c r="D1941" s="19" t="s">
        <v>419</v>
      </c>
      <c r="E1941" s="21" t="s">
        <v>420</v>
      </c>
      <c r="F1941" s="26">
        <v>2011</v>
      </c>
      <c r="G1941" s="19" t="s">
        <v>380</v>
      </c>
      <c r="H1941" s="26">
        <v>219</v>
      </c>
      <c r="I1941" s="19">
        <v>331180</v>
      </c>
      <c r="J1941" s="20" t="s">
        <v>30</v>
      </c>
      <c r="K1941" s="19" t="s">
        <v>374</v>
      </c>
      <c r="L1941" s="20" t="b">
        <v>1</v>
      </c>
      <c r="M1941" s="20" t="s">
        <v>1116</v>
      </c>
      <c r="N1941" s="19">
        <v>2</v>
      </c>
      <c r="O1941" s="19" t="s">
        <v>375</v>
      </c>
      <c r="P1941" s="20">
        <v>62.961666700000002</v>
      </c>
      <c r="Q1941" s="20">
        <v>-141.93722220000001</v>
      </c>
      <c r="R1941" s="19"/>
      <c r="S1941" s="19" t="s">
        <v>21</v>
      </c>
      <c r="T1941" s="40">
        <v>0.66501666666666659</v>
      </c>
      <c r="U1941" s="40">
        <v>0.18612500000000001</v>
      </c>
      <c r="V1941">
        <v>237.94695343333333</v>
      </c>
      <c r="W1941">
        <v>357.80600000000004</v>
      </c>
      <c r="X1941">
        <v>89</v>
      </c>
      <c r="Y1941">
        <v>323.76934931666659</v>
      </c>
      <c r="Z1941">
        <v>486.85899999999998</v>
      </c>
      <c r="AA1941">
        <v>22</v>
      </c>
      <c r="AI1941">
        <v>86.146999999999991</v>
      </c>
      <c r="AJ1941">
        <v>5</v>
      </c>
      <c r="AK1941">
        <v>254.85899999999995</v>
      </c>
      <c r="AL1941">
        <v>12</v>
      </c>
      <c r="AM1941">
        <v>0</v>
      </c>
      <c r="AN1941">
        <v>0</v>
      </c>
      <c r="AO1941" s="30">
        <v>226.77467343333328</v>
      </c>
      <c r="AP1941" s="30">
        <v>341.00599999999997</v>
      </c>
      <c r="AQ1941" s="30">
        <v>17</v>
      </c>
      <c r="AR1941">
        <v>788.49097618333315</v>
      </c>
      <c r="AS1941" s="20">
        <v>1185.671</v>
      </c>
      <c r="AT1941">
        <v>127</v>
      </c>
      <c r="AU1941">
        <v>12</v>
      </c>
      <c r="AV1941" t="s">
        <v>1510</v>
      </c>
    </row>
    <row r="1942" spans="1:48" hidden="1" x14ac:dyDescent="0.25">
      <c r="A1942" t="s">
        <v>954</v>
      </c>
      <c r="B1942" t="s">
        <v>23</v>
      </c>
      <c r="C1942" s="19" t="s">
        <v>23</v>
      </c>
      <c r="D1942" t="s">
        <v>956</v>
      </c>
      <c r="E1942" t="s">
        <v>957</v>
      </c>
      <c r="F1942" s="26">
        <v>2011</v>
      </c>
      <c r="G1942" s="19" t="s">
        <v>955</v>
      </c>
      <c r="H1942" s="26">
        <v>192</v>
      </c>
      <c r="I1942" s="19">
        <v>331020</v>
      </c>
      <c r="J1942" t="s">
        <v>22</v>
      </c>
      <c r="K1942" s="19" t="s">
        <v>458</v>
      </c>
      <c r="L1942" s="20" t="b">
        <v>1</v>
      </c>
      <c r="M1942" s="20" t="s">
        <v>1116</v>
      </c>
      <c r="N1942" s="19">
        <v>412</v>
      </c>
      <c r="O1942" s="19" t="s">
        <v>375</v>
      </c>
      <c r="P1942" s="20">
        <v>60.909444399999998</v>
      </c>
      <c r="Q1942" s="20">
        <v>-161.4313889</v>
      </c>
      <c r="R1942" s="19"/>
      <c r="S1942" s="19" t="s">
        <v>21</v>
      </c>
      <c r="T1942" s="40">
        <v>0.60499999999999987</v>
      </c>
      <c r="U1942" s="40">
        <v>0.22407499999999994</v>
      </c>
      <c r="V1942">
        <v>361.09303999999997</v>
      </c>
      <c r="W1942">
        <v>596.84800000000007</v>
      </c>
      <c r="X1942">
        <v>176</v>
      </c>
      <c r="Y1942">
        <v>111.19899999999997</v>
      </c>
      <c r="Z1942">
        <v>183.79999999999998</v>
      </c>
      <c r="AA1942">
        <v>23</v>
      </c>
      <c r="AI1942">
        <v>195.22600000000003</v>
      </c>
      <c r="AJ1942">
        <v>12</v>
      </c>
      <c r="AK1942">
        <v>694.01200000000017</v>
      </c>
      <c r="AL1942">
        <v>22</v>
      </c>
      <c r="AM1942">
        <v>200.84899999999999</v>
      </c>
      <c r="AN1942">
        <v>4</v>
      </c>
      <c r="AO1942" s="30">
        <v>537.98898999999994</v>
      </c>
      <c r="AP1942" s="30">
        <v>889.23800000000017</v>
      </c>
      <c r="AQ1942" s="30">
        <v>34</v>
      </c>
      <c r="AR1942">
        <v>1010.2810299999999</v>
      </c>
      <c r="AS1942" s="20">
        <v>1870.7350000000001</v>
      </c>
      <c r="AT1942">
        <v>219</v>
      </c>
      <c r="AU1942">
        <v>12</v>
      </c>
      <c r="AV1942" t="s">
        <v>1510</v>
      </c>
    </row>
    <row r="1943" spans="1:48" hidden="1" x14ac:dyDescent="0.25">
      <c r="A1943" t="s">
        <v>768</v>
      </c>
      <c r="B1943" t="s">
        <v>239</v>
      </c>
      <c r="C1943" t="s">
        <v>239</v>
      </c>
      <c r="D1943" t="s">
        <v>769</v>
      </c>
      <c r="E1943" s="31" t="s">
        <v>770</v>
      </c>
      <c r="F1943">
        <v>2011</v>
      </c>
      <c r="G1943" t="s">
        <v>759</v>
      </c>
      <c r="H1943">
        <v>26616</v>
      </c>
      <c r="I1943">
        <v>332380</v>
      </c>
      <c r="J1943" t="s">
        <v>235</v>
      </c>
      <c r="K1943" s="26" t="s">
        <v>458</v>
      </c>
      <c r="L1943" t="b">
        <v>1</v>
      </c>
      <c r="M1943" s="20" t="s">
        <v>1118</v>
      </c>
      <c r="N1943" s="26">
        <v>254</v>
      </c>
      <c r="O1943" t="s">
        <v>375</v>
      </c>
      <c r="P1943">
        <v>70.217500000000001</v>
      </c>
      <c r="Q1943">
        <v>-150.97638889999999</v>
      </c>
      <c r="S1943" t="s">
        <v>21</v>
      </c>
      <c r="T1943" s="40">
        <v>0.14999999999999997</v>
      </c>
      <c r="U1943" s="40">
        <v>0.14999999999999997</v>
      </c>
      <c r="V1943">
        <v>134.17919999999998</v>
      </c>
      <c r="W1943">
        <v>894.52800000000013</v>
      </c>
      <c r="X1943">
        <v>106</v>
      </c>
      <c r="Y1943">
        <v>533.30729999999994</v>
      </c>
      <c r="Z1943">
        <v>3555.3820000000001</v>
      </c>
      <c r="AA1943">
        <v>67</v>
      </c>
      <c r="AI1943">
        <v>78.203000000000003</v>
      </c>
      <c r="AJ1943">
        <v>3</v>
      </c>
      <c r="AK1943">
        <v>38.897999999999996</v>
      </c>
      <c r="AL1943">
        <v>3</v>
      </c>
      <c r="AM1943">
        <v>31.544</v>
      </c>
      <c r="AN1943">
        <v>1</v>
      </c>
      <c r="AO1943" s="30">
        <v>17.565149999999996</v>
      </c>
      <c r="AP1943" s="30">
        <v>117.101</v>
      </c>
      <c r="AQ1943" s="30">
        <v>6</v>
      </c>
      <c r="AR1943">
        <v>685.05164999999988</v>
      </c>
      <c r="AS1943" s="20">
        <v>4598.5550000000003</v>
      </c>
      <c r="AT1943">
        <v>178</v>
      </c>
      <c r="AU1943">
        <v>12</v>
      </c>
      <c r="AV1943" t="s">
        <v>1510</v>
      </c>
    </row>
    <row r="1944" spans="1:48" hidden="1" x14ac:dyDescent="0.25">
      <c r="A1944" t="s">
        <v>659</v>
      </c>
      <c r="B1944" t="s">
        <v>82</v>
      </c>
      <c r="C1944" s="19" t="s">
        <v>82</v>
      </c>
      <c r="D1944" t="s">
        <v>660</v>
      </c>
      <c r="E1944" s="21" t="s">
        <v>661</v>
      </c>
      <c r="F1944" s="26">
        <v>2011</v>
      </c>
      <c r="G1944" s="19" t="s">
        <v>563</v>
      </c>
      <c r="H1944" s="26">
        <v>221</v>
      </c>
      <c r="I1944" s="19">
        <v>331520</v>
      </c>
      <c r="J1944" t="s">
        <v>50</v>
      </c>
      <c r="K1944" s="19" t="s">
        <v>458</v>
      </c>
      <c r="L1944" s="20" t="b">
        <v>1</v>
      </c>
      <c r="M1944" s="20" t="s">
        <v>1119</v>
      </c>
      <c r="N1944" s="19">
        <v>169</v>
      </c>
      <c r="O1944" s="19" t="s">
        <v>375</v>
      </c>
      <c r="P1944" s="20">
        <v>64.7194444</v>
      </c>
      <c r="Q1944" s="20">
        <v>-158.1030556</v>
      </c>
      <c r="R1944" s="19"/>
      <c r="S1944" s="19" t="s">
        <v>21</v>
      </c>
      <c r="T1944" s="40">
        <v>0.53250000000000008</v>
      </c>
      <c r="U1944" s="40">
        <v>0.21009166666666668</v>
      </c>
      <c r="V1944">
        <v>274.91696999999999</v>
      </c>
      <c r="W1944">
        <v>516.27599999999995</v>
      </c>
      <c r="X1944">
        <v>117</v>
      </c>
      <c r="Y1944">
        <v>26.134035000000004</v>
      </c>
      <c r="Z1944">
        <v>49.078000000000003</v>
      </c>
      <c r="AA1944">
        <v>8</v>
      </c>
      <c r="AI1944">
        <v>266.58200000000005</v>
      </c>
      <c r="AJ1944">
        <v>21</v>
      </c>
      <c r="AK1944">
        <v>283.33</v>
      </c>
      <c r="AL1944">
        <v>8</v>
      </c>
      <c r="AM1944">
        <v>0</v>
      </c>
      <c r="AN1944">
        <v>0</v>
      </c>
      <c r="AO1944" s="30">
        <v>292.82814000000008</v>
      </c>
      <c r="AP1944" s="30">
        <v>549.91200000000003</v>
      </c>
      <c r="AQ1944" s="30">
        <v>29</v>
      </c>
      <c r="AR1944">
        <v>593.87914500000011</v>
      </c>
      <c r="AS1944" s="20">
        <v>1115.2660000000001</v>
      </c>
      <c r="AT1944">
        <v>152</v>
      </c>
      <c r="AU1944">
        <v>12</v>
      </c>
      <c r="AV1944" t="s">
        <v>1510</v>
      </c>
    </row>
    <row r="1945" spans="1:48" hidden="1" x14ac:dyDescent="0.25">
      <c r="A1945" t="s">
        <v>942</v>
      </c>
      <c r="B1945" t="s">
        <v>244</v>
      </c>
      <c r="C1945" s="19" t="s">
        <v>244</v>
      </c>
      <c r="D1945" t="s">
        <v>944</v>
      </c>
      <c r="E1945" t="s">
        <v>945</v>
      </c>
      <c r="F1945" s="26">
        <v>2011</v>
      </c>
      <c r="G1945" s="19" t="s">
        <v>943</v>
      </c>
      <c r="H1945" s="26" t="s">
        <v>582</v>
      </c>
      <c r="I1945" s="19">
        <v>332420</v>
      </c>
      <c r="J1945" t="s">
        <v>243</v>
      </c>
      <c r="K1945" s="19" t="s">
        <v>458</v>
      </c>
      <c r="L1945" s="20" t="b">
        <v>1</v>
      </c>
      <c r="M1945" s="20" t="s">
        <v>1118</v>
      </c>
      <c r="N1945" s="19">
        <v>408</v>
      </c>
      <c r="O1945" s="19" t="s">
        <v>375</v>
      </c>
      <c r="P1945" s="20">
        <v>62.533611100000002</v>
      </c>
      <c r="Q1945" s="20">
        <v>-164.84111110000001</v>
      </c>
      <c r="R1945" s="19"/>
      <c r="S1945" s="19" t="s">
        <v>21</v>
      </c>
      <c r="T1945" s="40">
        <v>0.53000000000000014</v>
      </c>
      <c r="U1945" s="40">
        <v>0.25849999999999995</v>
      </c>
      <c r="V1945">
        <v>91.969840000000033</v>
      </c>
      <c r="W1945">
        <v>173.52800000000002</v>
      </c>
      <c r="X1945">
        <v>42</v>
      </c>
      <c r="Y1945">
        <v>201.47685000000001</v>
      </c>
      <c r="Z1945">
        <v>380.14499999999992</v>
      </c>
      <c r="AA1945">
        <v>11</v>
      </c>
      <c r="AI1945">
        <v>175.90100000000001</v>
      </c>
      <c r="AJ1945">
        <v>6</v>
      </c>
      <c r="AK1945">
        <v>41.076999999999998</v>
      </c>
      <c r="AL1945">
        <v>5</v>
      </c>
      <c r="AM1945">
        <v>11.357999999999999</v>
      </c>
      <c r="AN1945">
        <v>4</v>
      </c>
      <c r="AO1945" s="30">
        <v>114.99834000000004</v>
      </c>
      <c r="AP1945" s="30">
        <v>216.97800000000001</v>
      </c>
      <c r="AQ1945" s="30">
        <v>11</v>
      </c>
      <c r="AR1945">
        <v>408.44503000000009</v>
      </c>
      <c r="AS1945" s="20">
        <v>782.00900000000001</v>
      </c>
      <c r="AT1945">
        <v>66</v>
      </c>
      <c r="AU1945">
        <v>12</v>
      </c>
      <c r="AV1945" t="s">
        <v>1510</v>
      </c>
    </row>
    <row r="1946" spans="1:48" hidden="1" x14ac:dyDescent="0.25">
      <c r="A1946" t="s">
        <v>613</v>
      </c>
      <c r="B1946" t="s">
        <v>83</v>
      </c>
      <c r="C1946" s="19" t="s">
        <v>83</v>
      </c>
      <c r="D1946" t="s">
        <v>614</v>
      </c>
      <c r="E1946" s="21" t="s">
        <v>615</v>
      </c>
      <c r="F1946" s="26">
        <v>2011</v>
      </c>
      <c r="G1946" s="19" t="s">
        <v>563</v>
      </c>
      <c r="H1946" s="26">
        <v>221</v>
      </c>
      <c r="I1946" s="19">
        <v>331530</v>
      </c>
      <c r="J1946" t="s">
        <v>50</v>
      </c>
      <c r="K1946" s="19" t="s">
        <v>458</v>
      </c>
      <c r="L1946" s="20" t="b">
        <v>1</v>
      </c>
      <c r="M1946" s="20" t="s">
        <v>1119</v>
      </c>
      <c r="N1946" s="19">
        <v>169</v>
      </c>
      <c r="O1946" s="19" t="s">
        <v>375</v>
      </c>
      <c r="P1946" s="20">
        <v>60.896944400000002</v>
      </c>
      <c r="Q1946" s="20">
        <v>-162.4594444</v>
      </c>
      <c r="R1946" s="19"/>
      <c r="S1946" s="19" t="s">
        <v>21</v>
      </c>
      <c r="T1946" s="40">
        <v>0.53120833333333328</v>
      </c>
      <c r="U1946" s="40">
        <v>0.21004166666666671</v>
      </c>
      <c r="V1946">
        <v>338.82273608333327</v>
      </c>
      <c r="W1946">
        <v>637.83399999999995</v>
      </c>
      <c r="X1946">
        <v>136</v>
      </c>
      <c r="Y1946">
        <v>100.58429791666669</v>
      </c>
      <c r="Z1946">
        <v>189.35000000000005</v>
      </c>
      <c r="AA1946">
        <v>41</v>
      </c>
      <c r="AI1946">
        <v>104.342</v>
      </c>
      <c r="AJ1946">
        <v>12</v>
      </c>
      <c r="AK1946">
        <v>247.31100000000001</v>
      </c>
      <c r="AL1946">
        <v>16</v>
      </c>
      <c r="AM1946">
        <v>0</v>
      </c>
      <c r="AN1946">
        <v>0</v>
      </c>
      <c r="AO1946" s="30">
        <v>186.80100404166666</v>
      </c>
      <c r="AP1946" s="30">
        <v>351.65300000000002</v>
      </c>
      <c r="AQ1946" s="30">
        <v>28</v>
      </c>
      <c r="AR1946">
        <v>626.20803804166667</v>
      </c>
      <c r="AS1946" s="20">
        <v>1178.8369999999998</v>
      </c>
      <c r="AT1946">
        <v>202</v>
      </c>
      <c r="AU1946">
        <v>6</v>
      </c>
      <c r="AV1946" t="s">
        <v>1510</v>
      </c>
    </row>
    <row r="1947" spans="1:48" hidden="1" x14ac:dyDescent="0.25">
      <c r="A1947" t="s">
        <v>664</v>
      </c>
      <c r="B1947" t="s">
        <v>84</v>
      </c>
      <c r="C1947" t="s">
        <v>84</v>
      </c>
      <c r="D1947" t="s">
        <v>665</v>
      </c>
      <c r="E1947" s="31" t="s">
        <v>666</v>
      </c>
      <c r="F1947">
        <v>2011</v>
      </c>
      <c r="G1947" t="s">
        <v>563</v>
      </c>
      <c r="H1947">
        <v>221</v>
      </c>
      <c r="I1947">
        <v>331540</v>
      </c>
      <c r="J1947" t="s">
        <v>50</v>
      </c>
      <c r="K1947" s="26" t="s">
        <v>458</v>
      </c>
      <c r="L1947" t="b">
        <v>1</v>
      </c>
      <c r="M1947" s="20" t="s">
        <v>1119</v>
      </c>
      <c r="N1947" s="26">
        <v>169</v>
      </c>
      <c r="O1947" t="s">
        <v>375</v>
      </c>
      <c r="P1947">
        <v>57.2027778</v>
      </c>
      <c r="Q1947">
        <v>-153.3038889</v>
      </c>
      <c r="S1947" t="s">
        <v>21</v>
      </c>
      <c r="T1947" s="40">
        <v>0.57622499999999999</v>
      </c>
      <c r="U1947" s="40">
        <v>0.21225833333333333</v>
      </c>
      <c r="V1947">
        <v>215.16299122499996</v>
      </c>
      <c r="W1947">
        <v>373.40099999999995</v>
      </c>
      <c r="X1947">
        <v>98</v>
      </c>
      <c r="Y1947">
        <v>51.322055849999998</v>
      </c>
      <c r="Z1947">
        <v>89.066000000000003</v>
      </c>
      <c r="AA1947">
        <v>16</v>
      </c>
      <c r="AI1947">
        <v>172.70600000000002</v>
      </c>
      <c r="AJ1947">
        <v>12</v>
      </c>
      <c r="AK1947">
        <v>120.47499999999998</v>
      </c>
      <c r="AL1947">
        <v>8</v>
      </c>
      <c r="AM1947">
        <v>0</v>
      </c>
      <c r="AN1947">
        <v>0</v>
      </c>
      <c r="AO1947" s="30">
        <v>168.93822172499998</v>
      </c>
      <c r="AP1947" s="30">
        <v>293.18099999999998</v>
      </c>
      <c r="AQ1947" s="30">
        <v>20</v>
      </c>
      <c r="AR1947">
        <v>435.42326879999996</v>
      </c>
      <c r="AS1947" s="20">
        <v>755.64800000000002</v>
      </c>
      <c r="AT1947">
        <v>130</v>
      </c>
      <c r="AU1947">
        <v>12</v>
      </c>
      <c r="AV1947" t="s">
        <v>1510</v>
      </c>
    </row>
    <row r="1948" spans="1:48" hidden="1" x14ac:dyDescent="0.25">
      <c r="A1948" t="s">
        <v>883</v>
      </c>
      <c r="B1948" t="s">
        <v>248</v>
      </c>
      <c r="C1948" t="s">
        <v>248</v>
      </c>
      <c r="D1948" t="s">
        <v>885</v>
      </c>
      <c r="E1948" s="31" t="s">
        <v>886</v>
      </c>
      <c r="F1948">
        <v>2011</v>
      </c>
      <c r="G1948" t="s">
        <v>884</v>
      </c>
      <c r="H1948">
        <v>14234</v>
      </c>
      <c r="I1948">
        <v>332440</v>
      </c>
      <c r="J1948" t="s">
        <v>247</v>
      </c>
      <c r="K1948" s="26" t="s">
        <v>458</v>
      </c>
      <c r="L1948" t="b">
        <v>1</v>
      </c>
      <c r="M1948" s="20" t="s">
        <v>1118</v>
      </c>
      <c r="N1948" s="26">
        <v>357</v>
      </c>
      <c r="O1948" t="s">
        <v>375</v>
      </c>
      <c r="P1948">
        <v>57.923611100000002</v>
      </c>
      <c r="Q1948">
        <v>-152.50222220000001</v>
      </c>
      <c r="S1948" t="s">
        <v>21</v>
      </c>
      <c r="T1948" s="40">
        <v>0.42721666666666674</v>
      </c>
      <c r="U1948" s="40">
        <v>0.21538333333333334</v>
      </c>
      <c r="V1948">
        <v>139.00861343333335</v>
      </c>
      <c r="W1948">
        <v>325.38200000000001</v>
      </c>
      <c r="X1948">
        <v>80</v>
      </c>
      <c r="Y1948">
        <v>103.6218297166667</v>
      </c>
      <c r="Z1948">
        <v>242.55100000000002</v>
      </c>
      <c r="AA1948">
        <v>11</v>
      </c>
      <c r="AI1948">
        <v>101.63499999999999</v>
      </c>
      <c r="AJ1948">
        <v>8</v>
      </c>
      <c r="AK1948">
        <v>4.2709999999999999</v>
      </c>
      <c r="AL1948">
        <v>1</v>
      </c>
      <c r="AM1948">
        <v>0.6</v>
      </c>
      <c r="AN1948">
        <v>1</v>
      </c>
      <c r="AO1948" s="30">
        <v>45.244808300000003</v>
      </c>
      <c r="AP1948" s="30">
        <v>105.90599999999999</v>
      </c>
      <c r="AQ1948" s="30">
        <v>9</v>
      </c>
      <c r="AR1948">
        <v>287.87525145000006</v>
      </c>
      <c r="AS1948" s="20">
        <v>674.43899999999996</v>
      </c>
      <c r="AT1948">
        <v>97</v>
      </c>
      <c r="AU1948">
        <v>12</v>
      </c>
      <c r="AV1948" t="s">
        <v>1510</v>
      </c>
    </row>
    <row r="1949" spans="1:48" hidden="1" x14ac:dyDescent="0.25">
      <c r="A1949" t="s">
        <v>1027</v>
      </c>
      <c r="B1949" t="s">
        <v>250</v>
      </c>
      <c r="C1949" t="s">
        <v>250</v>
      </c>
      <c r="D1949" t="s">
        <v>1029</v>
      </c>
      <c r="E1949" s="31" t="s">
        <v>1030</v>
      </c>
      <c r="F1949">
        <v>2011</v>
      </c>
      <c r="G1949" t="s">
        <v>1028</v>
      </c>
      <c r="H1949">
        <v>14633</v>
      </c>
      <c r="I1949">
        <v>332450</v>
      </c>
      <c r="J1949" t="s">
        <v>249</v>
      </c>
      <c r="K1949" s="26" t="s">
        <v>458</v>
      </c>
      <c r="L1949" t="b">
        <v>1</v>
      </c>
      <c r="M1949" s="20" t="s">
        <v>1116</v>
      </c>
      <c r="N1949" s="26">
        <v>662</v>
      </c>
      <c r="O1949" t="s">
        <v>375</v>
      </c>
      <c r="P1949">
        <v>59.787222200000002</v>
      </c>
      <c r="Q1949">
        <v>-154.10611109999999</v>
      </c>
      <c r="S1949" t="s">
        <v>21</v>
      </c>
      <c r="T1949" s="40">
        <v>0.91</v>
      </c>
      <c r="U1949" s="40">
        <v>0.45032500000000003</v>
      </c>
      <c r="V1949">
        <v>59.287409999999987</v>
      </c>
      <c r="W1949">
        <v>65.150999999999982</v>
      </c>
      <c r="X1949">
        <v>26</v>
      </c>
      <c r="Y1949">
        <v>93.279549999999986</v>
      </c>
      <c r="Z1949">
        <v>102.50499999999998</v>
      </c>
      <c r="AA1949">
        <v>11</v>
      </c>
      <c r="AI1949">
        <v>24.485999999999997</v>
      </c>
      <c r="AJ1949">
        <v>7</v>
      </c>
      <c r="AK1949">
        <v>8.7999999999999989</v>
      </c>
      <c r="AL1949">
        <v>1</v>
      </c>
      <c r="AM1949">
        <v>0</v>
      </c>
      <c r="AN1949">
        <v>0</v>
      </c>
      <c r="AO1949" s="30">
        <v>30.290259999999996</v>
      </c>
      <c r="AP1949" s="30">
        <v>33.285999999999994</v>
      </c>
      <c r="AQ1949" s="30">
        <v>8</v>
      </c>
      <c r="AR1949">
        <v>182.85721999999998</v>
      </c>
      <c r="AS1949" s="20">
        <v>200.94200000000004</v>
      </c>
      <c r="AT1949">
        <v>42</v>
      </c>
      <c r="AU1949">
        <v>12</v>
      </c>
      <c r="AV1949" t="s">
        <v>1510</v>
      </c>
    </row>
    <row r="1950" spans="1:48" hidden="1" x14ac:dyDescent="0.25">
      <c r="A1950" t="s">
        <v>479</v>
      </c>
      <c r="B1950" t="s">
        <v>252</v>
      </c>
      <c r="C1950" t="s">
        <v>252</v>
      </c>
      <c r="D1950" t="s">
        <v>481</v>
      </c>
      <c r="E1950" s="31" t="s">
        <v>482</v>
      </c>
      <c r="F1950">
        <v>2011</v>
      </c>
      <c r="G1950" t="s">
        <v>480</v>
      </c>
      <c r="H1950">
        <v>29297</v>
      </c>
      <c r="I1950">
        <v>332460</v>
      </c>
      <c r="J1950" t="s">
        <v>251</v>
      </c>
      <c r="K1950" s="26" t="s">
        <v>458</v>
      </c>
      <c r="L1950" t="b">
        <v>1</v>
      </c>
      <c r="M1950" s="20" t="s">
        <v>1118</v>
      </c>
      <c r="N1950" s="26">
        <v>24</v>
      </c>
      <c r="O1950" t="s">
        <v>375</v>
      </c>
      <c r="P1950">
        <v>57.960833299999997</v>
      </c>
      <c r="Q1950">
        <v>-136.22749999999999</v>
      </c>
      <c r="S1950" t="s">
        <v>21</v>
      </c>
      <c r="T1950" s="40">
        <v>0.68623333333333336</v>
      </c>
      <c r="U1950" s="40">
        <v>0.30769166666666664</v>
      </c>
      <c r="V1950">
        <v>228.44364550000003</v>
      </c>
      <c r="W1950">
        <v>332.89500000000004</v>
      </c>
      <c r="X1950">
        <v>71</v>
      </c>
      <c r="Y1950">
        <v>124.66457850000002</v>
      </c>
      <c r="Z1950">
        <v>181.66500000000002</v>
      </c>
      <c r="AA1950">
        <v>20</v>
      </c>
      <c r="AI1950">
        <v>196.60000000000002</v>
      </c>
      <c r="AJ1950">
        <v>29</v>
      </c>
      <c r="AK1950">
        <v>0</v>
      </c>
      <c r="AL1950">
        <v>0</v>
      </c>
      <c r="AM1950">
        <v>7.3310000000000004</v>
      </c>
      <c r="AN1950">
        <v>1</v>
      </c>
      <c r="AO1950" s="30">
        <v>134.91347333333334</v>
      </c>
      <c r="AP1950" s="30">
        <v>196.60000000000002</v>
      </c>
      <c r="AQ1950" s="30">
        <v>29</v>
      </c>
      <c r="AR1950">
        <v>488.02169733333335</v>
      </c>
      <c r="AS1950" s="20">
        <v>718.49099999999999</v>
      </c>
      <c r="AT1950">
        <v>111</v>
      </c>
      <c r="AU1950">
        <v>12</v>
      </c>
      <c r="AV1950" t="s">
        <v>1510</v>
      </c>
    </row>
    <row r="1951" spans="1:48" hidden="1" x14ac:dyDescent="0.25">
      <c r="A1951" t="s">
        <v>1015</v>
      </c>
      <c r="B1951" t="s">
        <v>226</v>
      </c>
      <c r="C1951" t="s">
        <v>226</v>
      </c>
      <c r="D1951" t="s">
        <v>1017</v>
      </c>
      <c r="E1951" s="31" t="s">
        <v>1018</v>
      </c>
      <c r="F1951">
        <v>2011</v>
      </c>
      <c r="G1951" t="s">
        <v>1016</v>
      </c>
      <c r="H1951">
        <v>14832</v>
      </c>
      <c r="I1951">
        <v>332470</v>
      </c>
      <c r="J1951" t="s">
        <v>225</v>
      </c>
      <c r="K1951" s="26" t="s">
        <v>458</v>
      </c>
      <c r="L1951" t="b">
        <v>1</v>
      </c>
      <c r="M1951" s="20" t="s">
        <v>1118</v>
      </c>
      <c r="N1951" s="26">
        <v>659</v>
      </c>
      <c r="O1951" t="s">
        <v>375</v>
      </c>
      <c r="P1951">
        <v>55.913984599999999</v>
      </c>
      <c r="Q1951">
        <v>-159.16327670000001</v>
      </c>
      <c r="S1951" t="s">
        <v>21</v>
      </c>
      <c r="T1951" s="40">
        <v>0.94999999999999984</v>
      </c>
      <c r="U1951" s="40">
        <v>0.70628333333333337</v>
      </c>
      <c r="V1951">
        <v>118.22654999999999</v>
      </c>
      <c r="W1951">
        <v>124.44900000000001</v>
      </c>
      <c r="X1951">
        <v>50</v>
      </c>
      <c r="Y1951">
        <v>149.35234999999997</v>
      </c>
      <c r="Z1951">
        <v>157.21299999999999</v>
      </c>
      <c r="AA1951">
        <v>10</v>
      </c>
      <c r="AI1951">
        <v>47.204000000000001</v>
      </c>
      <c r="AJ1951">
        <v>6</v>
      </c>
      <c r="AK1951">
        <v>10.249000000000002</v>
      </c>
      <c r="AL1951">
        <v>3</v>
      </c>
      <c r="AM1951">
        <v>19.106000000000002</v>
      </c>
      <c r="AN1951">
        <v>2</v>
      </c>
      <c r="AO1951" s="30">
        <v>54.580349999999996</v>
      </c>
      <c r="AP1951" s="30">
        <v>57.453000000000003</v>
      </c>
      <c r="AQ1951" s="30">
        <v>9</v>
      </c>
      <c r="AR1951">
        <v>322.15924999999993</v>
      </c>
      <c r="AS1951" s="20">
        <v>358.221</v>
      </c>
      <c r="AT1951">
        <v>70</v>
      </c>
      <c r="AU1951">
        <v>12</v>
      </c>
      <c r="AV1951" t="s">
        <v>1510</v>
      </c>
    </row>
    <row r="1952" spans="1:48" hidden="1" x14ac:dyDescent="0.25">
      <c r="A1952" t="s">
        <v>967</v>
      </c>
      <c r="B1952" t="s">
        <v>256</v>
      </c>
      <c r="C1952" t="s">
        <v>256</v>
      </c>
      <c r="D1952" t="s">
        <v>969</v>
      </c>
      <c r="E1952" s="31" t="s">
        <v>970</v>
      </c>
      <c r="F1952">
        <v>2011</v>
      </c>
      <c r="G1952" t="s">
        <v>968</v>
      </c>
      <c r="H1952" t="s">
        <v>582</v>
      </c>
      <c r="I1952">
        <v>332480</v>
      </c>
      <c r="J1952" t="s">
        <v>255</v>
      </c>
      <c r="K1952" s="26" t="s">
        <v>458</v>
      </c>
      <c r="L1952" t="b">
        <v>1</v>
      </c>
      <c r="M1952" s="20" t="s">
        <v>1118</v>
      </c>
      <c r="N1952" s="26">
        <v>425</v>
      </c>
      <c r="O1952" t="s">
        <v>375</v>
      </c>
      <c r="P1952">
        <v>57.564166700000001</v>
      </c>
      <c r="Q1952">
        <v>-157.5791667</v>
      </c>
      <c r="S1952" t="s">
        <v>21</v>
      </c>
      <c r="T1952" s="40">
        <v>0.5</v>
      </c>
      <c r="U1952" s="40">
        <v>0.14389999999999997</v>
      </c>
      <c r="V1952">
        <v>83.621499999999983</v>
      </c>
      <c r="W1952">
        <v>167.24299999999997</v>
      </c>
      <c r="X1952">
        <v>48</v>
      </c>
      <c r="Y1952">
        <v>61.274999999999999</v>
      </c>
      <c r="Z1952">
        <v>122.55</v>
      </c>
      <c r="AA1952">
        <v>17</v>
      </c>
      <c r="AI1952">
        <v>67.509</v>
      </c>
      <c r="AJ1952">
        <v>11</v>
      </c>
      <c r="AK1952">
        <v>39.103999999999999</v>
      </c>
      <c r="AL1952">
        <v>4</v>
      </c>
      <c r="AM1952">
        <v>0</v>
      </c>
      <c r="AN1952">
        <v>0</v>
      </c>
      <c r="AO1952" s="30">
        <v>53.3065</v>
      </c>
      <c r="AP1952" s="30">
        <v>106.613</v>
      </c>
      <c r="AQ1952" s="30">
        <v>15</v>
      </c>
      <c r="AR1952">
        <v>198.20299999999997</v>
      </c>
      <c r="AS1952" s="20">
        <v>396.40599999999995</v>
      </c>
      <c r="AT1952">
        <v>80</v>
      </c>
      <c r="AU1952">
        <v>12</v>
      </c>
      <c r="AV1952" t="s">
        <v>1510</v>
      </c>
    </row>
    <row r="1953" spans="1:48" hidden="1" x14ac:dyDescent="0.25">
      <c r="A1953" t="s">
        <v>1007</v>
      </c>
      <c r="B1953" t="s">
        <v>25</v>
      </c>
      <c r="C1953" t="s">
        <v>25</v>
      </c>
      <c r="D1953" t="s">
        <v>1009</v>
      </c>
      <c r="E1953" s="31" t="s">
        <v>1010</v>
      </c>
      <c r="F1953">
        <v>2011</v>
      </c>
      <c r="G1953" t="s">
        <v>1008</v>
      </c>
      <c r="H1953" t="s">
        <v>582</v>
      </c>
      <c r="I1953">
        <v>331030</v>
      </c>
      <c r="J1953" t="s">
        <v>24</v>
      </c>
      <c r="K1953" s="26" t="s">
        <v>458</v>
      </c>
      <c r="L1953" t="b">
        <v>1</v>
      </c>
      <c r="M1953" s="20" t="s">
        <v>1118</v>
      </c>
      <c r="N1953" s="26">
        <v>635</v>
      </c>
      <c r="O1953" t="s">
        <v>375</v>
      </c>
      <c r="P1953">
        <v>60.912222200000002</v>
      </c>
      <c r="Q1953">
        <v>-161.2138889</v>
      </c>
      <c r="S1953" t="s">
        <v>21</v>
      </c>
      <c r="T1953" s="40">
        <v>0.63</v>
      </c>
      <c r="U1953" s="40">
        <v>0.29536666666666672</v>
      </c>
      <c r="V1953">
        <v>180.58887000000001</v>
      </c>
      <c r="W1953">
        <v>286.649</v>
      </c>
      <c r="X1953">
        <v>92</v>
      </c>
      <c r="Y1953">
        <v>259.59087000000005</v>
      </c>
      <c r="Z1953">
        <v>412.04900000000004</v>
      </c>
      <c r="AA1953">
        <v>15</v>
      </c>
      <c r="AI1953">
        <v>120.62899999999999</v>
      </c>
      <c r="AJ1953">
        <v>9</v>
      </c>
      <c r="AK1953">
        <v>20.555999999999997</v>
      </c>
      <c r="AL1953">
        <v>4</v>
      </c>
      <c r="AM1953">
        <v>17.303000000000001</v>
      </c>
      <c r="AN1953">
        <v>4</v>
      </c>
      <c r="AO1953" s="30">
        <v>88.946550000000002</v>
      </c>
      <c r="AP1953" s="30">
        <v>141.185</v>
      </c>
      <c r="AQ1953" s="30">
        <v>13</v>
      </c>
      <c r="AR1953">
        <v>529.12629000000004</v>
      </c>
      <c r="AS1953" s="20">
        <v>857.18599999999992</v>
      </c>
      <c r="AT1953">
        <v>121</v>
      </c>
      <c r="AU1953">
        <v>4</v>
      </c>
      <c r="AV1953" t="s">
        <v>1510</v>
      </c>
    </row>
    <row r="1954" spans="1:48" hidden="1" x14ac:dyDescent="0.25">
      <c r="A1954" t="s">
        <v>667</v>
      </c>
      <c r="B1954" t="s">
        <v>85</v>
      </c>
      <c r="C1954" t="s">
        <v>85</v>
      </c>
      <c r="D1954" t="s">
        <v>668</v>
      </c>
      <c r="E1954" s="31" t="s">
        <v>669</v>
      </c>
      <c r="F1954">
        <v>2011</v>
      </c>
      <c r="G1954" t="s">
        <v>563</v>
      </c>
      <c r="H1954">
        <v>221</v>
      </c>
      <c r="I1954">
        <v>331550</v>
      </c>
      <c r="J1954" t="s">
        <v>50</v>
      </c>
      <c r="K1954" s="26" t="s">
        <v>458</v>
      </c>
      <c r="L1954" t="b">
        <v>1</v>
      </c>
      <c r="M1954" s="20" t="s">
        <v>1119</v>
      </c>
      <c r="N1954" s="26">
        <v>169</v>
      </c>
      <c r="O1954" t="s">
        <v>375</v>
      </c>
      <c r="P1954">
        <v>61.938888900000002</v>
      </c>
      <c r="Q1954">
        <v>-162.875</v>
      </c>
      <c r="S1954" t="s">
        <v>21</v>
      </c>
      <c r="T1954" s="40">
        <v>0.5356833333333334</v>
      </c>
      <c r="U1954" s="40">
        <v>0.21025833333333332</v>
      </c>
      <c r="V1954">
        <v>387.19459175000009</v>
      </c>
      <c r="W1954">
        <v>722.80500000000006</v>
      </c>
      <c r="X1954">
        <v>140</v>
      </c>
      <c r="Y1954">
        <v>126.94784338333335</v>
      </c>
      <c r="Z1954">
        <v>236.983</v>
      </c>
      <c r="AA1954">
        <v>18</v>
      </c>
      <c r="AI1954">
        <v>249.60299999999998</v>
      </c>
      <c r="AJ1954">
        <v>14</v>
      </c>
      <c r="AK1954">
        <v>476.07600000000002</v>
      </c>
      <c r="AL1954">
        <v>11</v>
      </c>
      <c r="AM1954">
        <v>0</v>
      </c>
      <c r="AN1954">
        <v>0</v>
      </c>
      <c r="AO1954" s="30">
        <v>388.73414565000002</v>
      </c>
      <c r="AP1954" s="30">
        <v>725.67899999999997</v>
      </c>
      <c r="AQ1954" s="30">
        <v>25</v>
      </c>
      <c r="AR1954">
        <v>902.87658078333345</v>
      </c>
      <c r="AS1954" s="20">
        <v>1685.4670000000001</v>
      </c>
      <c r="AT1954">
        <v>172</v>
      </c>
      <c r="AU1954">
        <v>12</v>
      </c>
      <c r="AV1954" t="s">
        <v>1510</v>
      </c>
    </row>
    <row r="1955" spans="1:48" hidden="1" x14ac:dyDescent="0.25">
      <c r="A1955" t="s">
        <v>676</v>
      </c>
      <c r="B1955" t="s">
        <v>86</v>
      </c>
      <c r="C1955" t="s">
        <v>86</v>
      </c>
      <c r="D1955" t="s">
        <v>677</v>
      </c>
      <c r="E1955" s="31" t="s">
        <v>678</v>
      </c>
      <c r="F1955">
        <v>2011</v>
      </c>
      <c r="G1955" t="s">
        <v>563</v>
      </c>
      <c r="H1955">
        <v>221</v>
      </c>
      <c r="I1955">
        <v>331560</v>
      </c>
      <c r="J1955" t="s">
        <v>50</v>
      </c>
      <c r="K1955" s="26" t="s">
        <v>458</v>
      </c>
      <c r="L1955" t="b">
        <v>1</v>
      </c>
      <c r="M1955" s="20" t="s">
        <v>1119</v>
      </c>
      <c r="N1955" s="26">
        <v>169</v>
      </c>
      <c r="O1955" t="s">
        <v>375</v>
      </c>
      <c r="P1955">
        <v>62.032777799999998</v>
      </c>
      <c r="Q1955">
        <v>-163.28777779999999</v>
      </c>
      <c r="S1955" t="s">
        <v>21</v>
      </c>
      <c r="T1955" s="40">
        <v>0.49364166666666659</v>
      </c>
      <c r="U1955" s="40">
        <v>0.20816666666666664</v>
      </c>
      <c r="V1955">
        <v>67.813530316666657</v>
      </c>
      <c r="W1955">
        <v>137.374</v>
      </c>
      <c r="X1955">
        <v>33</v>
      </c>
      <c r="Y1955">
        <v>33.205300349999987</v>
      </c>
      <c r="Z1955">
        <v>67.265999999999991</v>
      </c>
      <c r="AA1955">
        <v>24</v>
      </c>
      <c r="AI1955">
        <v>63.198999999999998</v>
      </c>
      <c r="AJ1955">
        <v>7</v>
      </c>
      <c r="AK1955">
        <v>112.44800000000001</v>
      </c>
      <c r="AL1955">
        <v>14</v>
      </c>
      <c r="AM1955">
        <v>0</v>
      </c>
      <c r="AN1955">
        <v>0</v>
      </c>
      <c r="AO1955" s="30">
        <v>86.706677824999986</v>
      </c>
      <c r="AP1955" s="30">
        <v>175.64699999999999</v>
      </c>
      <c r="AQ1955" s="30">
        <v>21</v>
      </c>
      <c r="AR1955">
        <v>187.72550849166663</v>
      </c>
      <c r="AS1955" s="20">
        <v>380.28699999999998</v>
      </c>
      <c r="AT1955">
        <v>75</v>
      </c>
      <c r="AU1955">
        <v>12</v>
      </c>
      <c r="AV1955" t="s">
        <v>1510</v>
      </c>
    </row>
    <row r="1956" spans="1:48" hidden="1" x14ac:dyDescent="0.25">
      <c r="A1956" t="s">
        <v>771</v>
      </c>
      <c r="B1956" t="s">
        <v>240</v>
      </c>
      <c r="C1956" t="s">
        <v>240</v>
      </c>
      <c r="D1956" t="s">
        <v>772</v>
      </c>
      <c r="E1956" s="31" t="s">
        <v>773</v>
      </c>
      <c r="F1956">
        <v>2011</v>
      </c>
      <c r="G1956" t="s">
        <v>759</v>
      </c>
      <c r="H1956">
        <v>26616</v>
      </c>
      <c r="I1956">
        <v>332390</v>
      </c>
      <c r="J1956" t="s">
        <v>235</v>
      </c>
      <c r="K1956" s="26" t="s">
        <v>458</v>
      </c>
      <c r="L1956" t="b">
        <v>1</v>
      </c>
      <c r="M1956" s="20" t="s">
        <v>1118</v>
      </c>
      <c r="N1956" s="26">
        <v>254</v>
      </c>
      <c r="O1956" t="s">
        <v>375</v>
      </c>
      <c r="P1956">
        <v>68.348611099999999</v>
      </c>
      <c r="Q1956">
        <v>-166.73472219999999</v>
      </c>
      <c r="S1956" t="s">
        <v>21</v>
      </c>
      <c r="T1956" s="40">
        <v>0.14999999999999997</v>
      </c>
      <c r="U1956" s="40">
        <v>0.14389999999999997</v>
      </c>
      <c r="V1956">
        <v>248.8012499999999</v>
      </c>
      <c r="W1956">
        <v>1658.6749999999997</v>
      </c>
      <c r="X1956">
        <v>183</v>
      </c>
      <c r="Y1956">
        <v>483.52364999999992</v>
      </c>
      <c r="Z1956">
        <v>3223.491</v>
      </c>
      <c r="AA1956">
        <v>78</v>
      </c>
      <c r="AI1956">
        <v>231.80400000000003</v>
      </c>
      <c r="AJ1956">
        <v>2</v>
      </c>
      <c r="AK1956">
        <v>49.195999999999998</v>
      </c>
      <c r="AL1956">
        <v>6</v>
      </c>
      <c r="AM1956">
        <v>53.792999999999999</v>
      </c>
      <c r="AN1956">
        <v>1</v>
      </c>
      <c r="AO1956" s="30">
        <v>42.149999999999991</v>
      </c>
      <c r="AP1956" s="30">
        <v>281</v>
      </c>
      <c r="AQ1956" s="30">
        <v>8</v>
      </c>
      <c r="AR1956">
        <v>774.47489999999982</v>
      </c>
      <c r="AS1956" s="20">
        <v>5216.9590000000007</v>
      </c>
      <c r="AT1956">
        <v>268</v>
      </c>
      <c r="AU1956">
        <v>12</v>
      </c>
      <c r="AV1956" t="s">
        <v>1510</v>
      </c>
    </row>
    <row r="1957" spans="1:48" hidden="1" x14ac:dyDescent="0.25">
      <c r="A1957" t="s">
        <v>774</v>
      </c>
      <c r="B1957" t="s">
        <v>241</v>
      </c>
      <c r="C1957" t="s">
        <v>241</v>
      </c>
      <c r="D1957" t="s">
        <v>775</v>
      </c>
      <c r="E1957" s="31" t="s">
        <v>776</v>
      </c>
      <c r="F1957">
        <v>2011</v>
      </c>
      <c r="G1957" t="s">
        <v>759</v>
      </c>
      <c r="H1957">
        <v>26616</v>
      </c>
      <c r="I1957">
        <v>332400</v>
      </c>
      <c r="J1957" t="s">
        <v>235</v>
      </c>
      <c r="K1957" s="26" t="s">
        <v>458</v>
      </c>
      <c r="L1957" t="b">
        <v>1</v>
      </c>
      <c r="M1957" s="20" t="s">
        <v>1118</v>
      </c>
      <c r="N1957" s="26">
        <v>254</v>
      </c>
      <c r="O1957" t="s">
        <v>375</v>
      </c>
      <c r="P1957">
        <v>69.743857000000006</v>
      </c>
      <c r="Q1957">
        <v>-163.008442</v>
      </c>
      <c r="S1957" t="s">
        <v>21</v>
      </c>
      <c r="T1957" s="40">
        <v>0.14999999999999997</v>
      </c>
      <c r="U1957" s="40">
        <v>0.14389999999999997</v>
      </c>
      <c r="V1957">
        <v>63.067499999999974</v>
      </c>
      <c r="W1957">
        <v>420.44999999999993</v>
      </c>
      <c r="X1957">
        <v>57</v>
      </c>
      <c r="Y1957">
        <v>275.62604999999991</v>
      </c>
      <c r="Z1957">
        <v>1837.5069999999998</v>
      </c>
      <c r="AA1957">
        <v>46</v>
      </c>
      <c r="AI1957">
        <v>38.724999999999994</v>
      </c>
      <c r="AJ1957">
        <v>1</v>
      </c>
      <c r="AK1957">
        <v>69.857000000000014</v>
      </c>
      <c r="AL1957">
        <v>2</v>
      </c>
      <c r="AM1957">
        <v>10.6</v>
      </c>
      <c r="AN1957">
        <v>1</v>
      </c>
      <c r="AO1957" s="30">
        <v>16.287299999999998</v>
      </c>
      <c r="AP1957" s="30">
        <v>108.58200000000001</v>
      </c>
      <c r="AQ1957" s="30">
        <v>3</v>
      </c>
      <c r="AR1957">
        <v>354.98084999999992</v>
      </c>
      <c r="AS1957" s="20">
        <v>2377.1390000000001</v>
      </c>
      <c r="AT1957">
        <v>107</v>
      </c>
      <c r="AU1957">
        <v>10</v>
      </c>
      <c r="AV1957" t="s">
        <v>1510</v>
      </c>
    </row>
    <row r="1958" spans="1:48" hidden="1" x14ac:dyDescent="0.25">
      <c r="A1958" t="s">
        <v>987</v>
      </c>
      <c r="B1958" t="s">
        <v>275</v>
      </c>
      <c r="C1958" t="s">
        <v>275</v>
      </c>
      <c r="D1958" t="s">
        <v>989</v>
      </c>
      <c r="E1958" s="31" t="s">
        <v>990</v>
      </c>
      <c r="F1958">
        <v>2011</v>
      </c>
      <c r="G1958" t="s">
        <v>988</v>
      </c>
      <c r="H1958" t="s">
        <v>582</v>
      </c>
      <c r="I1958">
        <v>332590</v>
      </c>
      <c r="J1958" t="s">
        <v>274</v>
      </c>
      <c r="K1958" s="26" t="s">
        <v>458</v>
      </c>
      <c r="L1958" t="b">
        <v>1</v>
      </c>
      <c r="M1958" s="20" t="s">
        <v>1118</v>
      </c>
      <c r="N1958" s="26">
        <v>447</v>
      </c>
      <c r="O1958" t="s">
        <v>375</v>
      </c>
      <c r="P1958">
        <v>60.202500000000001</v>
      </c>
      <c r="Q1958">
        <v>-154.31277779999999</v>
      </c>
      <c r="S1958" t="s">
        <v>21</v>
      </c>
      <c r="T1958" s="40">
        <v>0.68272500000000003</v>
      </c>
      <c r="U1958" s="40">
        <v>0.1895</v>
      </c>
      <c r="V1958">
        <v>177.42315937500001</v>
      </c>
      <c r="W1958">
        <v>259.875</v>
      </c>
      <c r="X1958">
        <v>63</v>
      </c>
      <c r="Y1958">
        <v>182.287575</v>
      </c>
      <c r="Z1958">
        <v>267</v>
      </c>
      <c r="AA1958">
        <v>33</v>
      </c>
      <c r="AI1958">
        <v>0</v>
      </c>
      <c r="AJ1958">
        <v>0</v>
      </c>
      <c r="AK1958">
        <v>79.222000000000008</v>
      </c>
      <c r="AL1958">
        <v>15</v>
      </c>
      <c r="AM1958">
        <v>0</v>
      </c>
      <c r="AN1958">
        <v>0</v>
      </c>
      <c r="AO1958" s="30">
        <v>54.086839950000005</v>
      </c>
      <c r="AP1958" s="30">
        <v>79.222000000000008</v>
      </c>
      <c r="AQ1958" s="30">
        <v>15</v>
      </c>
      <c r="AR1958">
        <v>413.79757432500003</v>
      </c>
      <c r="AS1958" s="20">
        <v>606.09699999999998</v>
      </c>
      <c r="AT1958">
        <v>111</v>
      </c>
      <c r="AU1958">
        <v>12</v>
      </c>
      <c r="AV1958" t="s">
        <v>1510</v>
      </c>
    </row>
    <row r="1959" spans="1:48" hidden="1" x14ac:dyDescent="0.25">
      <c r="A1959" t="s">
        <v>937</v>
      </c>
      <c r="B1959" t="s">
        <v>258</v>
      </c>
      <c r="C1959" t="s">
        <v>258</v>
      </c>
      <c r="D1959" t="s">
        <v>939</v>
      </c>
      <c r="E1959" s="31" t="s">
        <v>940</v>
      </c>
      <c r="F1959">
        <v>2011</v>
      </c>
      <c r="G1959" t="s">
        <v>938</v>
      </c>
      <c r="H1959" t="s">
        <v>582</v>
      </c>
      <c r="I1959">
        <v>332500</v>
      </c>
      <c r="J1959" t="s">
        <v>257</v>
      </c>
      <c r="K1959" s="26" t="s">
        <v>458</v>
      </c>
      <c r="L1959" t="b">
        <v>1</v>
      </c>
      <c r="M1959" s="20" t="s">
        <v>1118</v>
      </c>
      <c r="N1959" s="26">
        <v>399</v>
      </c>
      <c r="O1959" t="s">
        <v>375</v>
      </c>
      <c r="P1959">
        <v>56.932561399999997</v>
      </c>
      <c r="Q1959">
        <v>-158.6249699</v>
      </c>
      <c r="S1959" t="s">
        <v>21</v>
      </c>
      <c r="T1959" s="40">
        <v>0.75</v>
      </c>
      <c r="U1959" s="40">
        <v>0.53930000000000022</v>
      </c>
      <c r="V1959">
        <v>146.51325</v>
      </c>
      <c r="W1959">
        <v>195.351</v>
      </c>
      <c r="X1959">
        <v>49</v>
      </c>
      <c r="Y1959">
        <v>103.70175</v>
      </c>
      <c r="Z1959">
        <v>138.26900000000001</v>
      </c>
      <c r="AA1959">
        <v>32</v>
      </c>
      <c r="AI1959">
        <v>54.003999999999998</v>
      </c>
      <c r="AJ1959">
        <v>6</v>
      </c>
      <c r="AK1959">
        <v>199.48400000000001</v>
      </c>
      <c r="AL1959">
        <v>8</v>
      </c>
      <c r="AM1959">
        <v>0</v>
      </c>
      <c r="AN1959">
        <v>0</v>
      </c>
      <c r="AO1959" s="30">
        <v>190.11599999999999</v>
      </c>
      <c r="AP1959" s="30">
        <v>253.488</v>
      </c>
      <c r="AQ1959" s="30">
        <v>14</v>
      </c>
      <c r="AR1959">
        <v>440.33100000000002</v>
      </c>
      <c r="AS1959" s="20">
        <v>587.10799999999995</v>
      </c>
      <c r="AT1959">
        <v>90</v>
      </c>
      <c r="AU1959">
        <v>12</v>
      </c>
      <c r="AV1959" t="s">
        <v>1510</v>
      </c>
    </row>
    <row r="1960" spans="1:48" hidden="1" x14ac:dyDescent="0.25">
      <c r="A1960" t="s">
        <v>670</v>
      </c>
      <c r="B1960" t="s">
        <v>87</v>
      </c>
      <c r="C1960" t="s">
        <v>87</v>
      </c>
      <c r="D1960" t="s">
        <v>671</v>
      </c>
      <c r="E1960" s="31" t="s">
        <v>672</v>
      </c>
      <c r="F1960">
        <v>2011</v>
      </c>
      <c r="G1960" t="s">
        <v>563</v>
      </c>
      <c r="H1960">
        <v>221</v>
      </c>
      <c r="I1960">
        <v>331570</v>
      </c>
      <c r="J1960" t="s">
        <v>50</v>
      </c>
      <c r="K1960" s="26" t="s">
        <v>458</v>
      </c>
      <c r="L1960" t="b">
        <v>1</v>
      </c>
      <c r="M1960" s="20" t="s">
        <v>1119</v>
      </c>
      <c r="N1960" s="26">
        <v>169</v>
      </c>
      <c r="O1960" t="s">
        <v>375</v>
      </c>
      <c r="P1960">
        <v>59.748888899999997</v>
      </c>
      <c r="Q1960">
        <v>-161.9158333</v>
      </c>
      <c r="S1960" t="s">
        <v>21</v>
      </c>
      <c r="T1960" s="40">
        <v>0.53666666666666674</v>
      </c>
      <c r="U1960" s="40">
        <v>0.21030833333333335</v>
      </c>
      <c r="V1960">
        <v>430.87088333333338</v>
      </c>
      <c r="W1960">
        <v>802.86500000000001</v>
      </c>
      <c r="X1960">
        <v>179</v>
      </c>
      <c r="Y1960">
        <v>215.90797666666671</v>
      </c>
      <c r="Z1960">
        <v>402.31300000000005</v>
      </c>
      <c r="AA1960">
        <v>21</v>
      </c>
      <c r="AI1960">
        <v>295.76600000000002</v>
      </c>
      <c r="AJ1960">
        <v>14</v>
      </c>
      <c r="AK1960">
        <v>233.44399999999999</v>
      </c>
      <c r="AL1960">
        <v>6</v>
      </c>
      <c r="AM1960">
        <v>0</v>
      </c>
      <c r="AN1960">
        <v>0</v>
      </c>
      <c r="AO1960" s="30">
        <v>284.00936666666672</v>
      </c>
      <c r="AP1960" s="30">
        <v>529.21</v>
      </c>
      <c r="AQ1960" s="30">
        <v>20</v>
      </c>
      <c r="AR1960">
        <v>930.78822666666679</v>
      </c>
      <c r="AS1960" s="20">
        <v>1734.3880000000004</v>
      </c>
      <c r="AT1960">
        <v>216</v>
      </c>
      <c r="AU1960">
        <v>12</v>
      </c>
      <c r="AV1960" t="s">
        <v>1510</v>
      </c>
    </row>
    <row r="1961" spans="1:48" hidden="1" x14ac:dyDescent="0.25">
      <c r="A1961" t="s">
        <v>864</v>
      </c>
      <c r="B1961" t="s">
        <v>214</v>
      </c>
      <c r="C1961" t="s">
        <v>214</v>
      </c>
      <c r="D1961" t="s">
        <v>865</v>
      </c>
      <c r="E1961" s="31" t="s">
        <v>866</v>
      </c>
      <c r="F1961">
        <v>2011</v>
      </c>
      <c r="G1961" t="s">
        <v>858</v>
      </c>
      <c r="H1961">
        <v>12485</v>
      </c>
      <c r="I1961">
        <v>332250</v>
      </c>
      <c r="J1961" t="s">
        <v>211</v>
      </c>
      <c r="K1961" s="26" t="s">
        <v>374</v>
      </c>
      <c r="L1961" t="b">
        <v>1</v>
      </c>
      <c r="M1961" s="20" t="s">
        <v>1119</v>
      </c>
      <c r="N1961" s="26">
        <v>343</v>
      </c>
      <c r="O1961" t="s">
        <v>375</v>
      </c>
      <c r="P1961">
        <v>61.761111100000001</v>
      </c>
      <c r="Q1961">
        <v>-157.3125</v>
      </c>
      <c r="S1961" t="s">
        <v>21</v>
      </c>
      <c r="T1961" s="40">
        <v>0.92934166666666662</v>
      </c>
      <c r="U1961" s="40">
        <v>0.26891666666666675</v>
      </c>
      <c r="V1961">
        <v>52.637912</v>
      </c>
      <c r="W1961">
        <v>56.64</v>
      </c>
      <c r="X1961">
        <v>17</v>
      </c>
      <c r="Y1961">
        <v>21.544927858333335</v>
      </c>
      <c r="Z1961">
        <v>23.183000000000003</v>
      </c>
      <c r="AA1961">
        <v>3</v>
      </c>
      <c r="AI1961">
        <v>1.2890000000000001</v>
      </c>
      <c r="AJ1961">
        <v>2</v>
      </c>
      <c r="AK1961">
        <v>13.121999999999998</v>
      </c>
      <c r="AL1961">
        <v>2</v>
      </c>
      <c r="AM1961">
        <v>0</v>
      </c>
      <c r="AN1961">
        <v>0</v>
      </c>
      <c r="AO1961" s="30">
        <v>13.39274275833333</v>
      </c>
      <c r="AP1961" s="30">
        <v>14.410999999999998</v>
      </c>
      <c r="AQ1961" s="30">
        <v>4</v>
      </c>
      <c r="AR1961">
        <v>87.575582616666665</v>
      </c>
      <c r="AS1961" s="20">
        <v>94.233999999999995</v>
      </c>
      <c r="AT1961">
        <v>24</v>
      </c>
      <c r="AU1961">
        <v>11</v>
      </c>
      <c r="AV1961" t="s">
        <v>1510</v>
      </c>
    </row>
    <row r="1962" spans="1:48" hidden="1" x14ac:dyDescent="0.25">
      <c r="A1962" t="s">
        <v>813</v>
      </c>
      <c r="B1962" t="s">
        <v>27</v>
      </c>
      <c r="C1962" t="s">
        <v>27</v>
      </c>
      <c r="D1962" t="s">
        <v>815</v>
      </c>
      <c r="E1962" s="31" t="s">
        <v>816</v>
      </c>
      <c r="F1962">
        <v>2011</v>
      </c>
      <c r="G1962" t="s">
        <v>814</v>
      </c>
      <c r="H1962">
        <v>24486</v>
      </c>
      <c r="I1962">
        <v>331040</v>
      </c>
      <c r="J1962" t="s">
        <v>26</v>
      </c>
      <c r="K1962" s="26" t="s">
        <v>458</v>
      </c>
      <c r="L1962" t="b">
        <v>1</v>
      </c>
      <c r="M1962" s="20" t="s">
        <v>1118</v>
      </c>
      <c r="N1962" s="26">
        <v>293</v>
      </c>
      <c r="O1962" t="s">
        <v>375</v>
      </c>
      <c r="P1962">
        <v>54.135555600000004</v>
      </c>
      <c r="Q1962">
        <v>-165.77305559999999</v>
      </c>
      <c r="S1962" t="s">
        <v>21</v>
      </c>
      <c r="T1962" s="40">
        <v>0.32300000000000001</v>
      </c>
      <c r="U1962" s="40">
        <v>0.14389999999999997</v>
      </c>
      <c r="V1962">
        <v>66.596785999999994</v>
      </c>
      <c r="W1962">
        <v>206.18199999999999</v>
      </c>
      <c r="X1962">
        <v>41</v>
      </c>
      <c r="Y1962">
        <v>63.038294999999998</v>
      </c>
      <c r="Z1962">
        <v>195.16499999999999</v>
      </c>
      <c r="AA1962">
        <v>17</v>
      </c>
      <c r="AI1962">
        <v>94.942999999999984</v>
      </c>
      <c r="AJ1962">
        <v>11</v>
      </c>
      <c r="AK1962">
        <v>0.45500000000000002</v>
      </c>
      <c r="AL1962">
        <v>0</v>
      </c>
      <c r="AM1962">
        <v>0</v>
      </c>
      <c r="AN1962">
        <v>0</v>
      </c>
      <c r="AO1962" s="30">
        <v>30.813553999999996</v>
      </c>
      <c r="AP1962" s="30">
        <v>95.397999999999982</v>
      </c>
      <c r="AQ1962" s="30">
        <v>11</v>
      </c>
      <c r="AR1962">
        <v>160.44863499999997</v>
      </c>
      <c r="AS1962" s="20">
        <v>496.74500000000006</v>
      </c>
      <c r="AT1962">
        <v>69</v>
      </c>
      <c r="AU1962">
        <v>12</v>
      </c>
      <c r="AV1962" t="s">
        <v>1510</v>
      </c>
    </row>
    <row r="1963" spans="1:48" hidden="1" x14ac:dyDescent="0.25">
      <c r="A1963" t="s">
        <v>897</v>
      </c>
      <c r="B1963" t="s">
        <v>262</v>
      </c>
      <c r="C1963" t="s">
        <v>262</v>
      </c>
      <c r="D1963" t="s">
        <v>899</v>
      </c>
      <c r="E1963" s="31" t="s">
        <v>900</v>
      </c>
      <c r="F1963">
        <v>2011</v>
      </c>
      <c r="G1963" t="s">
        <v>898</v>
      </c>
      <c r="H1963" t="s">
        <v>582</v>
      </c>
      <c r="I1963">
        <v>332530</v>
      </c>
      <c r="J1963" t="s">
        <v>261</v>
      </c>
      <c r="K1963" s="26" t="s">
        <v>458</v>
      </c>
      <c r="L1963" t="b">
        <v>1</v>
      </c>
      <c r="M1963" s="20" t="s">
        <v>1118</v>
      </c>
      <c r="N1963" s="26">
        <v>364</v>
      </c>
      <c r="O1963" t="s">
        <v>375</v>
      </c>
      <c r="P1963">
        <v>64.739444399999996</v>
      </c>
      <c r="Q1963">
        <v>-155.4869444</v>
      </c>
      <c r="S1963" t="s">
        <v>21</v>
      </c>
      <c r="T1963" s="40">
        <v>0.84</v>
      </c>
      <c r="U1963" s="40">
        <v>0.38389166666666669</v>
      </c>
      <c r="V1963">
        <v>207.26579999999998</v>
      </c>
      <c r="W1963">
        <v>246.74499999999998</v>
      </c>
      <c r="X1963">
        <v>131</v>
      </c>
      <c r="Y1963">
        <v>241.91328000000001</v>
      </c>
      <c r="Z1963">
        <v>287.99200000000002</v>
      </c>
      <c r="AA1963">
        <v>14</v>
      </c>
      <c r="AI1963">
        <v>84.773000000000025</v>
      </c>
      <c r="AJ1963">
        <v>18</v>
      </c>
      <c r="AK1963">
        <v>41.102000000000004</v>
      </c>
      <c r="AL1963">
        <v>4</v>
      </c>
      <c r="AM1963">
        <v>0</v>
      </c>
      <c r="AN1963">
        <v>0</v>
      </c>
      <c r="AO1963" s="30">
        <v>105.73500000000001</v>
      </c>
      <c r="AP1963" s="30">
        <v>125.87500000000003</v>
      </c>
      <c r="AQ1963" s="30">
        <v>22</v>
      </c>
      <c r="AR1963">
        <v>554.91408000000001</v>
      </c>
      <c r="AS1963" s="20">
        <v>660.61200000000008</v>
      </c>
      <c r="AT1963">
        <v>167</v>
      </c>
      <c r="AU1963">
        <v>12</v>
      </c>
      <c r="AV1963" t="s">
        <v>1510</v>
      </c>
    </row>
    <row r="1964" spans="1:48" hidden="1" x14ac:dyDescent="0.25">
      <c r="A1964" t="s">
        <v>673</v>
      </c>
      <c r="B1964" t="s">
        <v>88</v>
      </c>
      <c r="C1964" t="s">
        <v>88</v>
      </c>
      <c r="D1964" t="s">
        <v>674</v>
      </c>
      <c r="E1964" s="31" t="s">
        <v>675</v>
      </c>
      <c r="F1964">
        <v>2011</v>
      </c>
      <c r="G1964" t="s">
        <v>563</v>
      </c>
      <c r="H1964">
        <v>221</v>
      </c>
      <c r="I1964">
        <v>331580</v>
      </c>
      <c r="J1964" t="s">
        <v>50</v>
      </c>
      <c r="K1964" s="26" t="s">
        <v>458</v>
      </c>
      <c r="L1964" t="b">
        <v>1</v>
      </c>
      <c r="M1964" s="20" t="s">
        <v>1119</v>
      </c>
      <c r="N1964" s="26">
        <v>169</v>
      </c>
      <c r="O1964" t="s">
        <v>375</v>
      </c>
      <c r="P1964">
        <v>61.784999999999997</v>
      </c>
      <c r="Q1964">
        <v>-161.32027780000001</v>
      </c>
      <c r="S1964" t="s">
        <v>21</v>
      </c>
      <c r="T1964" s="40">
        <v>0.54639166666666683</v>
      </c>
      <c r="U1964" s="40">
        <v>0.21080833333333335</v>
      </c>
      <c r="V1964">
        <v>208.8341733500001</v>
      </c>
      <c r="W1964">
        <v>382.20600000000007</v>
      </c>
      <c r="X1964">
        <v>71</v>
      </c>
      <c r="Y1964">
        <v>49.442435525000008</v>
      </c>
      <c r="Z1964">
        <v>90.48899999999999</v>
      </c>
      <c r="AA1964">
        <v>38</v>
      </c>
      <c r="AI1964">
        <v>79.793000000000021</v>
      </c>
      <c r="AJ1964">
        <v>7</v>
      </c>
      <c r="AK1964">
        <v>529.9430000000001</v>
      </c>
      <c r="AL1964">
        <v>13</v>
      </c>
      <c r="AM1964">
        <v>0</v>
      </c>
      <c r="AN1964">
        <v>0</v>
      </c>
      <c r="AO1964" s="30">
        <v>333.15466926666682</v>
      </c>
      <c r="AP1964" s="30">
        <v>609.7360000000001</v>
      </c>
      <c r="AQ1964" s="30">
        <v>20</v>
      </c>
      <c r="AR1964">
        <v>591.43127814166689</v>
      </c>
      <c r="AS1964" s="20">
        <v>1082.431</v>
      </c>
      <c r="AT1964">
        <v>125</v>
      </c>
      <c r="AU1964">
        <v>12</v>
      </c>
      <c r="AV1964" t="s">
        <v>1510</v>
      </c>
    </row>
    <row r="1965" spans="1:48" hidden="1" x14ac:dyDescent="0.25">
      <c r="A1965" t="s">
        <v>950</v>
      </c>
      <c r="B1965" t="s">
        <v>264</v>
      </c>
      <c r="C1965" t="s">
        <v>264</v>
      </c>
      <c r="D1965" t="s">
        <v>952</v>
      </c>
      <c r="E1965" s="31" t="s">
        <v>953</v>
      </c>
      <c r="F1965">
        <v>2011</v>
      </c>
      <c r="G1965" t="s">
        <v>951</v>
      </c>
      <c r="H1965" t="s">
        <v>582</v>
      </c>
      <c r="I1965">
        <v>332550</v>
      </c>
      <c r="J1965" t="s">
        <v>263</v>
      </c>
      <c r="K1965" s="26" t="s">
        <v>458</v>
      </c>
      <c r="L1965" t="b">
        <v>1</v>
      </c>
      <c r="M1965" s="20" t="s">
        <v>1118</v>
      </c>
      <c r="N1965" s="26">
        <v>410</v>
      </c>
      <c r="O1965" t="s">
        <v>375</v>
      </c>
      <c r="P1965">
        <v>56.6</v>
      </c>
      <c r="Q1965">
        <v>-169.54166670000001</v>
      </c>
      <c r="S1965" t="s">
        <v>21</v>
      </c>
      <c r="T1965" s="40">
        <v>0.67166666666666675</v>
      </c>
      <c r="U1965" s="40">
        <v>0.27212500000000001</v>
      </c>
      <c r="V1965">
        <v>121.67174500000002</v>
      </c>
      <c r="W1965">
        <v>181.149</v>
      </c>
      <c r="X1965">
        <v>43</v>
      </c>
      <c r="Y1965">
        <v>91.690560000000005</v>
      </c>
      <c r="Z1965">
        <v>136.512</v>
      </c>
      <c r="AA1965">
        <v>22</v>
      </c>
      <c r="AI1965">
        <v>124.76500000000001</v>
      </c>
      <c r="AJ1965">
        <v>8</v>
      </c>
      <c r="AK1965">
        <v>146.08600000000001</v>
      </c>
      <c r="AL1965">
        <v>19</v>
      </c>
      <c r="AM1965">
        <v>5.3070000000000004</v>
      </c>
      <c r="AN1965">
        <v>1</v>
      </c>
      <c r="AO1965" s="30">
        <v>181.92158833333335</v>
      </c>
      <c r="AP1965" s="30">
        <v>270.851</v>
      </c>
      <c r="AQ1965" s="30">
        <v>27</v>
      </c>
      <c r="AR1965">
        <v>395.28389333333337</v>
      </c>
      <c r="AS1965" s="20">
        <v>593.81899999999996</v>
      </c>
      <c r="AT1965">
        <v>90</v>
      </c>
      <c r="AU1965">
        <v>12</v>
      </c>
      <c r="AV1965" t="s">
        <v>1510</v>
      </c>
    </row>
    <row r="1966" spans="1:48" hidden="1" x14ac:dyDescent="0.25">
      <c r="A1966" t="s">
        <v>679</v>
      </c>
      <c r="B1966" t="s">
        <v>1163</v>
      </c>
      <c r="C1966" t="s">
        <v>89</v>
      </c>
      <c r="D1966" t="s">
        <v>677</v>
      </c>
      <c r="E1966" s="31" t="s">
        <v>678</v>
      </c>
      <c r="F1966">
        <v>2011</v>
      </c>
      <c r="G1966" t="s">
        <v>563</v>
      </c>
      <c r="H1966">
        <v>221</v>
      </c>
      <c r="I1966">
        <v>331660</v>
      </c>
      <c r="J1966" t="s">
        <v>50</v>
      </c>
      <c r="K1966" s="26" t="s">
        <v>458</v>
      </c>
      <c r="L1966" t="b">
        <v>1</v>
      </c>
      <c r="M1966" s="20" t="s">
        <v>1119</v>
      </c>
      <c r="N1966" s="26">
        <v>169</v>
      </c>
      <c r="O1966" t="s">
        <v>375</v>
      </c>
      <c r="P1966">
        <v>62.0530556</v>
      </c>
      <c r="Q1966">
        <v>-163.1658333</v>
      </c>
      <c r="S1966" t="s">
        <v>21</v>
      </c>
      <c r="T1966" s="40">
        <v>0.49364166666666659</v>
      </c>
      <c r="U1966" s="40">
        <v>0.20816666666666664</v>
      </c>
      <c r="V1966">
        <v>408.54524795833328</v>
      </c>
      <c r="W1966">
        <v>827.61500000000001</v>
      </c>
      <c r="X1966">
        <v>309</v>
      </c>
      <c r="Y1966">
        <v>402.59192945833325</v>
      </c>
      <c r="Z1966">
        <v>815.55499999999995</v>
      </c>
      <c r="AA1966">
        <v>56</v>
      </c>
      <c r="AI1966">
        <v>452.72399999999999</v>
      </c>
      <c r="AJ1966">
        <v>26</v>
      </c>
      <c r="AK1966">
        <v>607.14400000000001</v>
      </c>
      <c r="AL1966">
        <v>17</v>
      </c>
      <c r="AM1966">
        <v>0</v>
      </c>
      <c r="AN1966">
        <v>0</v>
      </c>
      <c r="AO1966" s="30">
        <v>523.1950059666666</v>
      </c>
      <c r="AP1966" s="30">
        <v>1059.8679999999999</v>
      </c>
      <c r="AQ1966" s="30">
        <v>43</v>
      </c>
      <c r="AR1966">
        <v>1334.3321833833331</v>
      </c>
      <c r="AS1966" s="20">
        <v>2703.0380000000005</v>
      </c>
      <c r="AT1966">
        <v>398</v>
      </c>
      <c r="AU1966">
        <v>12</v>
      </c>
      <c r="AV1966" t="s">
        <v>1510</v>
      </c>
    </row>
    <row r="1967" spans="1:48" hidden="1" x14ac:dyDescent="0.25">
      <c r="A1967" t="s">
        <v>680</v>
      </c>
      <c r="B1967" t="s">
        <v>90</v>
      </c>
      <c r="C1967" t="s">
        <v>90</v>
      </c>
      <c r="D1967" t="s">
        <v>681</v>
      </c>
      <c r="E1967" s="31" t="s">
        <v>682</v>
      </c>
      <c r="F1967">
        <v>2011</v>
      </c>
      <c r="G1967" t="s">
        <v>563</v>
      </c>
      <c r="H1967">
        <v>221</v>
      </c>
      <c r="I1967">
        <v>331670</v>
      </c>
      <c r="J1967" t="s">
        <v>50</v>
      </c>
      <c r="K1967" s="26" t="s">
        <v>458</v>
      </c>
      <c r="L1967" t="b">
        <v>1</v>
      </c>
      <c r="M1967" s="20" t="s">
        <v>1119</v>
      </c>
      <c r="N1967" s="26">
        <v>169</v>
      </c>
      <c r="O1967" t="s">
        <v>375</v>
      </c>
      <c r="P1967">
        <v>63.478055599999998</v>
      </c>
      <c r="Q1967">
        <v>-162.03916670000001</v>
      </c>
      <c r="S1967" t="s">
        <v>21</v>
      </c>
      <c r="T1967" s="40">
        <v>0.55336666666666656</v>
      </c>
      <c r="U1967" s="40">
        <v>0.21113333333333337</v>
      </c>
      <c r="V1967">
        <v>347.9315051333333</v>
      </c>
      <c r="W1967">
        <v>628.75400000000002</v>
      </c>
      <c r="X1967">
        <v>116</v>
      </c>
      <c r="Y1967">
        <v>205.35270989999995</v>
      </c>
      <c r="Z1967">
        <v>371.09699999999998</v>
      </c>
      <c r="AA1967">
        <v>14</v>
      </c>
      <c r="AI1967">
        <v>361.72300000000001</v>
      </c>
      <c r="AJ1967">
        <v>11</v>
      </c>
      <c r="AK1967">
        <v>321.60699999999997</v>
      </c>
      <c r="AL1967">
        <v>8</v>
      </c>
      <c r="AM1967">
        <v>0</v>
      </c>
      <c r="AN1967">
        <v>0</v>
      </c>
      <c r="AO1967" s="30">
        <v>378.13204433333323</v>
      </c>
      <c r="AP1967" s="30">
        <v>683.32999999999993</v>
      </c>
      <c r="AQ1967" s="30">
        <v>19</v>
      </c>
      <c r="AR1967">
        <v>931.41625936666651</v>
      </c>
      <c r="AS1967" s="20">
        <v>1683.1810000000003</v>
      </c>
      <c r="AT1967">
        <v>146</v>
      </c>
      <c r="AU1967">
        <v>12</v>
      </c>
      <c r="AV1967" t="s">
        <v>1510</v>
      </c>
    </row>
    <row r="1968" spans="1:48" hidden="1" x14ac:dyDescent="0.25">
      <c r="A1968" t="s">
        <v>843</v>
      </c>
      <c r="B1968" t="s">
        <v>266</v>
      </c>
      <c r="C1968" t="s">
        <v>266</v>
      </c>
      <c r="D1968" t="s">
        <v>845</v>
      </c>
      <c r="E1968" s="31" t="s">
        <v>846</v>
      </c>
      <c r="F1968">
        <v>2011</v>
      </c>
      <c r="G1968" t="s">
        <v>844</v>
      </c>
      <c r="H1968">
        <v>17898</v>
      </c>
      <c r="I1968">
        <v>332560</v>
      </c>
      <c r="J1968" t="s">
        <v>265</v>
      </c>
      <c r="K1968" s="26" t="s">
        <v>458</v>
      </c>
      <c r="L1968" t="b">
        <v>1</v>
      </c>
      <c r="M1968" s="20" t="s">
        <v>1118</v>
      </c>
      <c r="N1968" s="26">
        <v>339</v>
      </c>
      <c r="O1968" t="s">
        <v>375</v>
      </c>
      <c r="P1968">
        <v>57.122222200000003</v>
      </c>
      <c r="Q1968">
        <v>-170.27500000000001</v>
      </c>
      <c r="S1968" t="s">
        <v>21</v>
      </c>
      <c r="T1968" s="40">
        <v>0.51916666666666678</v>
      </c>
      <c r="U1968" s="40">
        <v>0.20821666666666672</v>
      </c>
      <c r="V1968">
        <v>428.57571750000011</v>
      </c>
      <c r="W1968">
        <v>825.50700000000006</v>
      </c>
      <c r="X1968">
        <v>154</v>
      </c>
      <c r="Y1968">
        <v>715.21646000000021</v>
      </c>
      <c r="Z1968">
        <v>1377.624</v>
      </c>
      <c r="AA1968">
        <v>33</v>
      </c>
      <c r="AI1968">
        <v>619.12899999999991</v>
      </c>
      <c r="AJ1968">
        <v>31</v>
      </c>
      <c r="AK1968">
        <v>838.58</v>
      </c>
      <c r="AL1968">
        <v>17</v>
      </c>
      <c r="AM1968">
        <v>0</v>
      </c>
      <c r="AN1968">
        <v>65</v>
      </c>
      <c r="AO1968" s="30">
        <v>756.79392250000012</v>
      </c>
      <c r="AP1968" s="30">
        <v>1457.7089999999998</v>
      </c>
      <c r="AQ1968" s="30">
        <v>48</v>
      </c>
      <c r="AR1968">
        <v>1900.5861000000004</v>
      </c>
      <c r="AS1968" s="20">
        <v>3660.8399999999997</v>
      </c>
      <c r="AT1968">
        <v>235</v>
      </c>
      <c r="AU1968">
        <v>12</v>
      </c>
      <c r="AV1968" t="s">
        <v>1510</v>
      </c>
    </row>
    <row r="1969" spans="1:48" hidden="1" x14ac:dyDescent="0.25">
      <c r="A1969" t="s">
        <v>737</v>
      </c>
      <c r="B1969" t="s">
        <v>283</v>
      </c>
      <c r="C1969" t="s">
        <v>283</v>
      </c>
      <c r="D1969" t="s">
        <v>740</v>
      </c>
      <c r="E1969" s="31" t="s">
        <v>741</v>
      </c>
      <c r="F1969">
        <v>2011</v>
      </c>
      <c r="G1969" t="s">
        <v>738</v>
      </c>
      <c r="H1969">
        <v>0</v>
      </c>
      <c r="I1969">
        <v>332540</v>
      </c>
      <c r="J1969" t="s">
        <v>739</v>
      </c>
      <c r="K1969" s="26" t="s">
        <v>374</v>
      </c>
      <c r="L1969" t="b">
        <v>1</v>
      </c>
      <c r="M1969" s="20" t="s">
        <v>1116</v>
      </c>
      <c r="N1969" s="26">
        <v>230</v>
      </c>
      <c r="O1969" t="s">
        <v>375</v>
      </c>
      <c r="P1969">
        <v>55.339722199999997</v>
      </c>
      <c r="Q1969">
        <v>-160.49722220000001</v>
      </c>
      <c r="S1969" t="s">
        <v>21</v>
      </c>
      <c r="T1969" s="40">
        <v>0.58409166666666656</v>
      </c>
      <c r="U1969" s="40">
        <v>0.19332500000000005</v>
      </c>
      <c r="V1969">
        <v>861.71919720833318</v>
      </c>
      <c r="W1969">
        <v>1475.3150000000001</v>
      </c>
      <c r="X1969">
        <v>295</v>
      </c>
      <c r="Y1969">
        <v>1012.3359948333331</v>
      </c>
      <c r="Z1969">
        <v>1733.1799999999998</v>
      </c>
      <c r="AA1969">
        <v>172</v>
      </c>
      <c r="AI1969">
        <v>405.89299999999997</v>
      </c>
      <c r="AJ1969">
        <v>31</v>
      </c>
      <c r="AK1969">
        <v>245.249</v>
      </c>
      <c r="AL1969">
        <v>15</v>
      </c>
      <c r="AM1969">
        <v>0</v>
      </c>
      <c r="AN1969">
        <v>0</v>
      </c>
      <c r="AO1969" s="30">
        <v>380.32661601666655</v>
      </c>
      <c r="AP1969" s="30">
        <v>651.14199999999994</v>
      </c>
      <c r="AQ1969" s="30">
        <v>46</v>
      </c>
      <c r="AR1969">
        <v>2254.3818080583328</v>
      </c>
      <c r="AS1969" s="20">
        <v>3859.6369999999997</v>
      </c>
      <c r="AT1969">
        <v>513</v>
      </c>
      <c r="AU1969">
        <v>6</v>
      </c>
      <c r="AV1969" t="s">
        <v>1510</v>
      </c>
    </row>
    <row r="1970" spans="1:48" hidden="1" x14ac:dyDescent="0.25">
      <c r="A1970" t="s">
        <v>683</v>
      </c>
      <c r="B1970" t="s">
        <v>91</v>
      </c>
      <c r="C1970" t="s">
        <v>91</v>
      </c>
      <c r="D1970" t="s">
        <v>684</v>
      </c>
      <c r="E1970" s="31" t="s">
        <v>685</v>
      </c>
      <c r="F1970">
        <v>2011</v>
      </c>
      <c r="G1970" t="s">
        <v>563</v>
      </c>
      <c r="H1970">
        <v>221</v>
      </c>
      <c r="I1970">
        <v>331590</v>
      </c>
      <c r="J1970" t="s">
        <v>50</v>
      </c>
      <c r="K1970" s="26" t="s">
        <v>458</v>
      </c>
      <c r="L1970" t="b">
        <v>1</v>
      </c>
      <c r="M1970" s="20" t="s">
        <v>1119</v>
      </c>
      <c r="N1970" s="26">
        <v>169</v>
      </c>
      <c r="O1970" t="s">
        <v>375</v>
      </c>
      <c r="P1970">
        <v>63.694166699999997</v>
      </c>
      <c r="Q1970">
        <v>-170.47888889999999</v>
      </c>
      <c r="S1970" t="s">
        <v>21</v>
      </c>
      <c r="T1970" s="40">
        <v>0.49088333333333334</v>
      </c>
      <c r="U1970" s="40">
        <v>0.20801666666666666</v>
      </c>
      <c r="V1970">
        <v>429.20187896666675</v>
      </c>
      <c r="W1970">
        <v>874.34600000000012</v>
      </c>
      <c r="X1970">
        <v>170</v>
      </c>
      <c r="Y1970">
        <v>174.08490180000001</v>
      </c>
      <c r="Z1970">
        <v>354.63600000000002</v>
      </c>
      <c r="AA1970">
        <v>18</v>
      </c>
      <c r="AI1970">
        <v>305.64300000000003</v>
      </c>
      <c r="AJ1970">
        <v>21</v>
      </c>
      <c r="AK1970">
        <v>565.4620000000001</v>
      </c>
      <c r="AL1970">
        <v>13</v>
      </c>
      <c r="AM1970">
        <v>0</v>
      </c>
      <c r="AN1970">
        <v>0</v>
      </c>
      <c r="AO1970" s="30">
        <v>427.61092608333342</v>
      </c>
      <c r="AP1970" s="30">
        <v>871.10500000000013</v>
      </c>
      <c r="AQ1970" s="30">
        <v>34</v>
      </c>
      <c r="AR1970">
        <v>1030.8977068500003</v>
      </c>
      <c r="AS1970" s="20">
        <v>2100.087</v>
      </c>
      <c r="AT1970">
        <v>213</v>
      </c>
      <c r="AU1970">
        <v>12</v>
      </c>
      <c r="AV1970" t="s">
        <v>1510</v>
      </c>
    </row>
    <row r="1971" spans="1:48" hidden="1" x14ac:dyDescent="0.25">
      <c r="A1971" t="s">
        <v>686</v>
      </c>
      <c r="B1971" t="s">
        <v>92</v>
      </c>
      <c r="C1971" t="s">
        <v>92</v>
      </c>
      <c r="D1971" t="s">
        <v>687</v>
      </c>
      <c r="E1971" s="31" t="s">
        <v>688</v>
      </c>
      <c r="F1971">
        <v>2011</v>
      </c>
      <c r="G1971" t="s">
        <v>563</v>
      </c>
      <c r="H1971">
        <v>221</v>
      </c>
      <c r="I1971">
        <v>331600</v>
      </c>
      <c r="J1971" t="s">
        <v>50</v>
      </c>
      <c r="K1971" s="26" t="s">
        <v>458</v>
      </c>
      <c r="L1971" t="b">
        <v>1</v>
      </c>
      <c r="M1971" s="20" t="s">
        <v>1119</v>
      </c>
      <c r="N1971" s="26">
        <v>169</v>
      </c>
      <c r="O1971" t="s">
        <v>375</v>
      </c>
      <c r="P1971">
        <v>61.8427778</v>
      </c>
      <c r="Q1971">
        <v>-165.5816667</v>
      </c>
      <c r="S1971" t="s">
        <v>21</v>
      </c>
      <c r="T1971" s="40">
        <v>0.5664499999999999</v>
      </c>
      <c r="U1971" s="40">
        <v>0.21180833333333335</v>
      </c>
      <c r="V1971">
        <v>340.44664610000001</v>
      </c>
      <c r="W1971">
        <v>601.01800000000014</v>
      </c>
      <c r="X1971">
        <v>136</v>
      </c>
      <c r="Y1971">
        <v>130.62960095</v>
      </c>
      <c r="Z1971">
        <v>230.61100000000002</v>
      </c>
      <c r="AA1971">
        <v>23</v>
      </c>
      <c r="AI1971">
        <v>150.37799999999999</v>
      </c>
      <c r="AJ1971">
        <v>9</v>
      </c>
      <c r="AK1971">
        <v>696.30400000000009</v>
      </c>
      <c r="AL1971">
        <v>13</v>
      </c>
      <c r="AM1971">
        <v>0</v>
      </c>
      <c r="AN1971">
        <v>0</v>
      </c>
      <c r="AO1971" s="30">
        <v>479.60301889999994</v>
      </c>
      <c r="AP1971" s="30">
        <v>846.68200000000002</v>
      </c>
      <c r="AQ1971" s="30">
        <v>22</v>
      </c>
      <c r="AR1971">
        <v>950.67926594999994</v>
      </c>
      <c r="AS1971" s="20">
        <v>1678.3110000000004</v>
      </c>
      <c r="AT1971">
        <v>167</v>
      </c>
      <c r="AU1971">
        <v>12</v>
      </c>
      <c r="AV1971" t="s">
        <v>1510</v>
      </c>
    </row>
    <row r="1972" spans="1:48" hidden="1" x14ac:dyDescent="0.25">
      <c r="A1972" t="s">
        <v>689</v>
      </c>
      <c r="B1972" t="s">
        <v>93</v>
      </c>
      <c r="C1972" t="s">
        <v>93</v>
      </c>
      <c r="D1972" t="s">
        <v>690</v>
      </c>
      <c r="E1972" s="31" t="s">
        <v>691</v>
      </c>
      <c r="F1972">
        <v>2011</v>
      </c>
      <c r="G1972" t="s">
        <v>563</v>
      </c>
      <c r="H1972">
        <v>221</v>
      </c>
      <c r="I1972">
        <v>331610</v>
      </c>
      <c r="J1972" t="s">
        <v>50</v>
      </c>
      <c r="K1972" s="26" t="s">
        <v>458</v>
      </c>
      <c r="L1972" t="b">
        <v>1</v>
      </c>
      <c r="M1972" s="20" t="s">
        <v>1119</v>
      </c>
      <c r="N1972" s="26">
        <v>169</v>
      </c>
      <c r="O1972" t="s">
        <v>375</v>
      </c>
      <c r="P1972">
        <v>66.603888900000001</v>
      </c>
      <c r="Q1972">
        <v>-160.00694440000001</v>
      </c>
      <c r="S1972" t="s">
        <v>21</v>
      </c>
      <c r="T1972" s="40">
        <v>0.57445833333333329</v>
      </c>
      <c r="U1972" s="40">
        <v>0.21219999999999997</v>
      </c>
      <c r="V1972">
        <v>624.0518957083334</v>
      </c>
      <c r="W1972">
        <v>1086.3310000000001</v>
      </c>
      <c r="X1972">
        <v>195</v>
      </c>
      <c r="Y1972">
        <v>222.27918412499997</v>
      </c>
      <c r="Z1972">
        <v>386.93699999999995</v>
      </c>
      <c r="AA1972">
        <v>29</v>
      </c>
      <c r="AI1972">
        <v>716.68399999999997</v>
      </c>
      <c r="AJ1972">
        <v>26</v>
      </c>
      <c r="AK1972">
        <v>536.26400000000001</v>
      </c>
      <c r="AL1972">
        <v>11</v>
      </c>
      <c r="AM1972">
        <v>0</v>
      </c>
      <c r="AN1972">
        <v>0</v>
      </c>
      <c r="AO1972" s="30">
        <v>719.7664198333332</v>
      </c>
      <c r="AP1972" s="30">
        <v>1252.9479999999999</v>
      </c>
      <c r="AQ1972" s="30">
        <v>37</v>
      </c>
      <c r="AR1972">
        <v>1566.0974996666666</v>
      </c>
      <c r="AS1972" s="20">
        <v>2726.2160000000003</v>
      </c>
      <c r="AT1972">
        <v>249</v>
      </c>
      <c r="AU1972">
        <v>12</v>
      </c>
      <c r="AV1972" t="s">
        <v>1510</v>
      </c>
    </row>
    <row r="1973" spans="1:48" hidden="1" x14ac:dyDescent="0.25">
      <c r="A1973" t="s">
        <v>562</v>
      </c>
      <c r="B1973" t="s">
        <v>51</v>
      </c>
      <c r="C1973" t="s">
        <v>51</v>
      </c>
      <c r="D1973" t="s">
        <v>564</v>
      </c>
      <c r="E1973" s="31" t="s">
        <v>565</v>
      </c>
      <c r="F1973">
        <v>2011</v>
      </c>
      <c r="G1973" t="s">
        <v>563</v>
      </c>
      <c r="H1973">
        <v>221</v>
      </c>
      <c r="I1973">
        <v>331240</v>
      </c>
      <c r="J1973" t="s">
        <v>50</v>
      </c>
      <c r="K1973" s="26" t="s">
        <v>458</v>
      </c>
      <c r="L1973" t="b">
        <v>1</v>
      </c>
      <c r="M1973" s="20" t="s">
        <v>1119</v>
      </c>
      <c r="N1973" s="26">
        <v>169</v>
      </c>
      <c r="O1973" t="s">
        <v>375</v>
      </c>
      <c r="P1973">
        <v>62.688888900000002</v>
      </c>
      <c r="Q1973">
        <v>-164.6152778</v>
      </c>
      <c r="S1973" t="s">
        <v>21</v>
      </c>
      <c r="T1973" s="40">
        <v>0.59294999999999998</v>
      </c>
      <c r="U1973" s="40">
        <v>0.21309999999999998</v>
      </c>
      <c r="V1973">
        <v>459.27950264999998</v>
      </c>
      <c r="W1973">
        <v>774.56700000000001</v>
      </c>
      <c r="X1973">
        <v>162</v>
      </c>
      <c r="Y1973">
        <v>137.8419006</v>
      </c>
      <c r="Z1973">
        <v>232.46799999999999</v>
      </c>
      <c r="AA1973">
        <v>23</v>
      </c>
      <c r="AI1973">
        <v>457.59199999999998</v>
      </c>
      <c r="AJ1973">
        <v>20</v>
      </c>
      <c r="AK1973">
        <v>469.15600000000001</v>
      </c>
      <c r="AL1973">
        <v>10</v>
      </c>
      <c r="AM1973">
        <v>0</v>
      </c>
      <c r="AN1973">
        <v>0</v>
      </c>
      <c r="AO1973" s="30">
        <v>549.51522660000001</v>
      </c>
      <c r="AP1973" s="30">
        <v>926.74800000000005</v>
      </c>
      <c r="AQ1973" s="30">
        <v>30</v>
      </c>
      <c r="AR1973">
        <v>1146.63662985</v>
      </c>
      <c r="AS1973" s="20">
        <v>1933.7830000000001</v>
      </c>
      <c r="AT1973">
        <v>204</v>
      </c>
      <c r="AU1973">
        <v>12</v>
      </c>
      <c r="AV1973" t="s">
        <v>1510</v>
      </c>
    </row>
    <row r="1974" spans="1:48" hidden="1" x14ac:dyDescent="0.25">
      <c r="A1974" t="s">
        <v>692</v>
      </c>
      <c r="B1974" t="s">
        <v>94</v>
      </c>
      <c r="C1974" t="s">
        <v>94</v>
      </c>
      <c r="D1974" t="s">
        <v>693</v>
      </c>
      <c r="E1974" s="31" t="s">
        <v>694</v>
      </c>
      <c r="F1974">
        <v>2011</v>
      </c>
      <c r="G1974" t="s">
        <v>563</v>
      </c>
      <c r="H1974">
        <v>221</v>
      </c>
      <c r="I1974">
        <v>331620</v>
      </c>
      <c r="J1974" t="s">
        <v>50</v>
      </c>
      <c r="K1974" s="26" t="s">
        <v>458</v>
      </c>
      <c r="L1974" t="b">
        <v>1</v>
      </c>
      <c r="M1974" s="20" t="s">
        <v>1119</v>
      </c>
      <c r="N1974" s="26">
        <v>169</v>
      </c>
      <c r="O1974" t="s">
        <v>375</v>
      </c>
      <c r="P1974">
        <v>62.682222199999998</v>
      </c>
      <c r="Q1974">
        <v>-159.56194439999999</v>
      </c>
      <c r="S1974" t="s">
        <v>21</v>
      </c>
      <c r="T1974" s="40">
        <v>0.60007500000000003</v>
      </c>
      <c r="U1974" s="40">
        <v>0.21348333333333333</v>
      </c>
      <c r="V1974">
        <v>68.981021549999994</v>
      </c>
      <c r="W1974">
        <v>114.95399999999999</v>
      </c>
      <c r="X1974">
        <v>176</v>
      </c>
      <c r="Y1974">
        <v>55.764969750000006</v>
      </c>
      <c r="Z1974">
        <v>92.93</v>
      </c>
      <c r="AA1974">
        <v>27</v>
      </c>
      <c r="AI1974">
        <v>63.762</v>
      </c>
      <c r="AJ1974">
        <v>7</v>
      </c>
      <c r="AK1974">
        <v>73.838999999999999</v>
      </c>
      <c r="AL1974">
        <v>5</v>
      </c>
      <c r="AM1974">
        <v>0</v>
      </c>
      <c r="AN1974">
        <v>0</v>
      </c>
      <c r="AO1974" s="30">
        <v>82.570920075000004</v>
      </c>
      <c r="AP1974" s="30">
        <v>137.601</v>
      </c>
      <c r="AQ1974" s="30">
        <v>12</v>
      </c>
      <c r="AR1974">
        <v>207.31691137500002</v>
      </c>
      <c r="AS1974" s="20">
        <v>345.48500000000001</v>
      </c>
      <c r="AT1974">
        <v>215</v>
      </c>
      <c r="AU1974">
        <v>12</v>
      </c>
      <c r="AV1974" t="s">
        <v>1510</v>
      </c>
    </row>
    <row r="1975" spans="1:48" hidden="1" x14ac:dyDescent="0.25">
      <c r="A1975" t="s">
        <v>695</v>
      </c>
      <c r="B1975" t="s">
        <v>95</v>
      </c>
      <c r="C1975" t="s">
        <v>95</v>
      </c>
      <c r="D1975" t="s">
        <v>696</v>
      </c>
      <c r="E1975" s="31" t="s">
        <v>697</v>
      </c>
      <c r="F1975">
        <v>2011</v>
      </c>
      <c r="G1975" t="s">
        <v>563</v>
      </c>
      <c r="H1975">
        <v>221</v>
      </c>
      <c r="I1975">
        <v>331630</v>
      </c>
      <c r="J1975" t="s">
        <v>50</v>
      </c>
      <c r="K1975" s="26" t="s">
        <v>458</v>
      </c>
      <c r="L1975" t="b">
        <v>1</v>
      </c>
      <c r="M1975" s="20" t="s">
        <v>1119</v>
      </c>
      <c r="N1975" s="26">
        <v>169</v>
      </c>
      <c r="O1975" t="s">
        <v>375</v>
      </c>
      <c r="P1975">
        <v>64.333888900000005</v>
      </c>
      <c r="Q1975">
        <v>-161.1538889</v>
      </c>
      <c r="S1975" t="s">
        <v>21</v>
      </c>
      <c r="T1975" s="40">
        <v>0.57519166666666666</v>
      </c>
      <c r="U1975" s="40">
        <v>0.21224166666666666</v>
      </c>
      <c r="V1975">
        <v>226.33044334166667</v>
      </c>
      <c r="W1975">
        <v>393.48700000000002</v>
      </c>
      <c r="X1975">
        <v>175</v>
      </c>
      <c r="Y1975">
        <v>126.57725335833334</v>
      </c>
      <c r="Z1975">
        <v>220.06100000000001</v>
      </c>
      <c r="AA1975">
        <v>30</v>
      </c>
      <c r="AI1975">
        <v>82.621999999999986</v>
      </c>
      <c r="AJ1975">
        <v>6</v>
      </c>
      <c r="AK1975">
        <v>189.84399999999999</v>
      </c>
      <c r="AL1975">
        <v>10</v>
      </c>
      <c r="AM1975">
        <v>0</v>
      </c>
      <c r="AN1975">
        <v>0</v>
      </c>
      <c r="AO1975" s="30">
        <v>156.72017264999999</v>
      </c>
      <c r="AP1975" s="30">
        <v>272.46600000000001</v>
      </c>
      <c r="AQ1975" s="30">
        <v>16</v>
      </c>
      <c r="AR1975">
        <v>509.62786934999997</v>
      </c>
      <c r="AS1975" s="20">
        <v>886.0139999999999</v>
      </c>
      <c r="AT1975">
        <v>215</v>
      </c>
      <c r="AU1975">
        <v>12</v>
      </c>
      <c r="AV1975" t="s">
        <v>1510</v>
      </c>
    </row>
    <row r="1976" spans="1:48" hidden="1" x14ac:dyDescent="0.25">
      <c r="A1976" t="s">
        <v>698</v>
      </c>
      <c r="B1976" t="s">
        <v>96</v>
      </c>
      <c r="C1976" t="s">
        <v>96</v>
      </c>
      <c r="D1976" t="s">
        <v>699</v>
      </c>
      <c r="E1976" s="31" t="s">
        <v>700</v>
      </c>
      <c r="F1976">
        <v>2011</v>
      </c>
      <c r="G1976" t="s">
        <v>563</v>
      </c>
      <c r="H1976">
        <v>221</v>
      </c>
      <c r="I1976">
        <v>331640</v>
      </c>
      <c r="J1976" t="s">
        <v>50</v>
      </c>
      <c r="K1976" s="26" t="s">
        <v>458</v>
      </c>
      <c r="L1976" t="b">
        <v>1</v>
      </c>
      <c r="M1976" s="20" t="s">
        <v>1119</v>
      </c>
      <c r="N1976" s="26">
        <v>169</v>
      </c>
      <c r="O1976" t="s">
        <v>375</v>
      </c>
      <c r="P1976">
        <v>66.256666699999997</v>
      </c>
      <c r="Q1976">
        <v>-166.07194440000001</v>
      </c>
      <c r="S1976" t="s">
        <v>21</v>
      </c>
      <c r="T1976" s="40">
        <v>0.591275</v>
      </c>
      <c r="U1976" s="40">
        <v>0.21304999999999999</v>
      </c>
      <c r="V1976">
        <v>432.23503305000003</v>
      </c>
      <c r="W1976">
        <v>731.02200000000005</v>
      </c>
      <c r="X1976">
        <v>150</v>
      </c>
      <c r="Y1976">
        <v>222.75043947500004</v>
      </c>
      <c r="Z1976">
        <v>376.72900000000004</v>
      </c>
      <c r="AA1976">
        <v>20</v>
      </c>
      <c r="AI1976">
        <v>149.05599999999998</v>
      </c>
      <c r="AJ1976">
        <v>10</v>
      </c>
      <c r="AK1976">
        <v>323.67200000000003</v>
      </c>
      <c r="AL1976">
        <v>14</v>
      </c>
      <c r="AM1976">
        <v>0</v>
      </c>
      <c r="AN1976">
        <v>0</v>
      </c>
      <c r="AO1976" s="30">
        <v>279.51224819999999</v>
      </c>
      <c r="AP1976" s="30">
        <v>472.72800000000001</v>
      </c>
      <c r="AQ1976" s="30">
        <v>24</v>
      </c>
      <c r="AR1976">
        <v>934.49772072500014</v>
      </c>
      <c r="AS1976" s="20">
        <v>1580.479</v>
      </c>
      <c r="AT1976">
        <v>193</v>
      </c>
      <c r="AU1976">
        <v>12</v>
      </c>
      <c r="AV1976" t="s">
        <v>1510</v>
      </c>
    </row>
    <row r="1977" spans="1:48" hidden="1" x14ac:dyDescent="0.25">
      <c r="A1977" t="s">
        <v>701</v>
      </c>
      <c r="B1977" t="s">
        <v>97</v>
      </c>
      <c r="C1977" t="s">
        <v>97</v>
      </c>
      <c r="D1977" t="s">
        <v>702</v>
      </c>
      <c r="E1977" s="31" t="s">
        <v>703</v>
      </c>
      <c r="F1977">
        <v>2011</v>
      </c>
      <c r="G1977" t="s">
        <v>563</v>
      </c>
      <c r="H1977">
        <v>221</v>
      </c>
      <c r="I1977">
        <v>331650</v>
      </c>
      <c r="J1977" t="s">
        <v>50</v>
      </c>
      <c r="K1977" s="26" t="s">
        <v>458</v>
      </c>
      <c r="L1977" t="b">
        <v>1</v>
      </c>
      <c r="M1977" s="20" t="s">
        <v>1119</v>
      </c>
      <c r="N1977" s="26">
        <v>169</v>
      </c>
      <c r="O1977" t="s">
        <v>375</v>
      </c>
      <c r="P1977">
        <v>66.888055600000001</v>
      </c>
      <c r="Q1977">
        <v>-157.13638889999999</v>
      </c>
      <c r="S1977" t="s">
        <v>21</v>
      </c>
      <c r="T1977" s="40">
        <v>0.72725000000000006</v>
      </c>
      <c r="U1977" s="40">
        <v>0.21984999999999999</v>
      </c>
      <c r="V1977">
        <v>282.08136650000006</v>
      </c>
      <c r="W1977">
        <v>387.87400000000002</v>
      </c>
      <c r="X1977">
        <v>147</v>
      </c>
      <c r="Y1977">
        <v>525.28685699999994</v>
      </c>
      <c r="Z1977">
        <v>722.29199999999992</v>
      </c>
      <c r="AA1977">
        <v>29</v>
      </c>
      <c r="AI1977">
        <v>152.58600000000001</v>
      </c>
      <c r="AJ1977">
        <v>9</v>
      </c>
      <c r="AK1977">
        <v>241.76999999999998</v>
      </c>
      <c r="AL1977">
        <v>8</v>
      </c>
      <c r="AM1977">
        <v>0</v>
      </c>
      <c r="AN1977">
        <v>0</v>
      </c>
      <c r="AO1977" s="30">
        <v>286.79540100000003</v>
      </c>
      <c r="AP1977" s="30">
        <v>394.35599999999999</v>
      </c>
      <c r="AQ1977" s="30">
        <v>17</v>
      </c>
      <c r="AR1977">
        <v>1094.1636245</v>
      </c>
      <c r="AS1977" s="20">
        <v>1504.5220000000002</v>
      </c>
      <c r="AT1977">
        <v>193</v>
      </c>
      <c r="AU1977">
        <v>12</v>
      </c>
      <c r="AV1977" t="s">
        <v>1510</v>
      </c>
    </row>
    <row r="1978" spans="1:48" hidden="1" x14ac:dyDescent="0.25">
      <c r="A1978" t="s">
        <v>398</v>
      </c>
      <c r="B1978" t="s">
        <v>44</v>
      </c>
      <c r="C1978" t="s">
        <v>44</v>
      </c>
      <c r="D1978" t="s">
        <v>399</v>
      </c>
      <c r="E1978" s="31" t="s">
        <v>400</v>
      </c>
      <c r="F1978">
        <v>2011</v>
      </c>
      <c r="G1978" t="s">
        <v>380</v>
      </c>
      <c r="H1978">
        <v>219</v>
      </c>
      <c r="I1978">
        <v>331190</v>
      </c>
      <c r="J1978" t="s">
        <v>30</v>
      </c>
      <c r="K1978" s="26" t="s">
        <v>374</v>
      </c>
      <c r="L1978" t="b">
        <v>1</v>
      </c>
      <c r="M1978" s="20" t="s">
        <v>1116</v>
      </c>
      <c r="N1978" s="26">
        <v>2</v>
      </c>
      <c r="O1978" t="s">
        <v>375</v>
      </c>
      <c r="P1978">
        <v>59.4583333</v>
      </c>
      <c r="Q1978">
        <v>-135.31388889999999</v>
      </c>
      <c r="S1978" t="s">
        <v>21</v>
      </c>
      <c r="T1978" s="40">
        <v>0.21996666666666667</v>
      </c>
      <c r="U1978" s="40">
        <v>0.15373333333333336</v>
      </c>
      <c r="V1978">
        <v>670.31366193333326</v>
      </c>
      <c r="W1978">
        <v>3047.3419999999996</v>
      </c>
      <c r="X1978">
        <v>611</v>
      </c>
      <c r="Y1978">
        <v>1543.8969807666665</v>
      </c>
      <c r="Z1978">
        <v>7018.7769999999991</v>
      </c>
      <c r="AA1978">
        <v>476</v>
      </c>
      <c r="AI1978">
        <v>1047.1310000000001</v>
      </c>
      <c r="AJ1978">
        <v>47</v>
      </c>
      <c r="AK1978">
        <v>1054.1699999999998</v>
      </c>
      <c r="AL1978">
        <v>50</v>
      </c>
      <c r="AM1978">
        <v>0</v>
      </c>
      <c r="AN1978">
        <v>0</v>
      </c>
      <c r="AO1978" s="30">
        <v>462.2161766333333</v>
      </c>
      <c r="AP1978" s="30">
        <v>2101.3009999999999</v>
      </c>
      <c r="AQ1978" s="30">
        <v>97</v>
      </c>
      <c r="AR1978">
        <v>2676.4268193333332</v>
      </c>
      <c r="AS1978" s="20">
        <v>12167.419999999998</v>
      </c>
      <c r="AT1978">
        <v>1172</v>
      </c>
      <c r="AU1978">
        <v>12</v>
      </c>
      <c r="AV1978" t="s">
        <v>1510</v>
      </c>
    </row>
    <row r="1979" spans="1:48" hidden="1" x14ac:dyDescent="0.25">
      <c r="A1979" t="s">
        <v>432</v>
      </c>
      <c r="B1979" t="s">
        <v>45</v>
      </c>
      <c r="C1979" t="s">
        <v>45</v>
      </c>
      <c r="D1979" t="s">
        <v>434</v>
      </c>
      <c r="E1979" s="31" t="s">
        <v>431</v>
      </c>
      <c r="F1979">
        <v>2011</v>
      </c>
      <c r="G1979" t="s">
        <v>380</v>
      </c>
      <c r="H1979">
        <v>219</v>
      </c>
      <c r="I1979">
        <v>331195</v>
      </c>
      <c r="J1979" t="s">
        <v>30</v>
      </c>
      <c r="K1979" s="26" t="s">
        <v>374</v>
      </c>
      <c r="L1979" t="b">
        <v>1</v>
      </c>
      <c r="M1979" s="20" t="s">
        <v>1116</v>
      </c>
      <c r="N1979" s="26">
        <v>2</v>
      </c>
      <c r="O1979" t="s">
        <v>375</v>
      </c>
      <c r="P1979">
        <v>62.706944399999998</v>
      </c>
      <c r="Q1979">
        <v>-143.96111110000001</v>
      </c>
      <c r="S1979" t="s">
        <v>21</v>
      </c>
      <c r="T1979" s="40">
        <v>0.67160833333333336</v>
      </c>
      <c r="U1979" s="40">
        <v>0.18779166666666669</v>
      </c>
      <c r="V1979">
        <v>192.0665511666667</v>
      </c>
      <c r="W1979">
        <v>285.98</v>
      </c>
      <c r="X1979">
        <v>82</v>
      </c>
      <c r="Y1979">
        <v>57.478255991666678</v>
      </c>
      <c r="Z1979">
        <v>85.583000000000013</v>
      </c>
      <c r="AA1979">
        <v>11</v>
      </c>
      <c r="AI1979">
        <v>1.9550000000000003</v>
      </c>
      <c r="AJ1979">
        <v>1</v>
      </c>
      <c r="AK1979">
        <v>156.67499999999998</v>
      </c>
      <c r="AL1979">
        <v>5</v>
      </c>
      <c r="AM1979">
        <v>0</v>
      </c>
      <c r="AN1979">
        <v>0</v>
      </c>
      <c r="AO1979" s="30">
        <v>106.53722991666667</v>
      </c>
      <c r="AP1979" s="30">
        <v>158.63</v>
      </c>
      <c r="AQ1979" s="30">
        <v>6</v>
      </c>
      <c r="AR1979">
        <v>356.08203707500002</v>
      </c>
      <c r="AS1979" s="20">
        <v>530.1930000000001</v>
      </c>
      <c r="AT1979">
        <v>99</v>
      </c>
      <c r="AU1979">
        <v>12</v>
      </c>
      <c r="AV1979" t="s">
        <v>1510</v>
      </c>
    </row>
    <row r="1980" spans="1:48" hidden="1" x14ac:dyDescent="0.25">
      <c r="A1980" t="s">
        <v>867</v>
      </c>
      <c r="B1980" t="s">
        <v>215</v>
      </c>
      <c r="C1980" t="s">
        <v>215</v>
      </c>
      <c r="D1980" t="s">
        <v>868</v>
      </c>
      <c r="E1980" s="31" t="s">
        <v>869</v>
      </c>
      <c r="F1980">
        <v>2011</v>
      </c>
      <c r="G1980" t="s">
        <v>858</v>
      </c>
      <c r="H1980">
        <v>12485</v>
      </c>
      <c r="I1980">
        <v>332260</v>
      </c>
      <c r="J1980" t="s">
        <v>211</v>
      </c>
      <c r="K1980" s="26" t="s">
        <v>374</v>
      </c>
      <c r="L1980" t="b">
        <v>1</v>
      </c>
      <c r="M1980" s="20" t="s">
        <v>1119</v>
      </c>
      <c r="N1980" s="26">
        <v>343</v>
      </c>
      <c r="O1980" t="s">
        <v>375</v>
      </c>
      <c r="P1980">
        <v>61.702500000000001</v>
      </c>
      <c r="Q1980">
        <v>-157.1697222</v>
      </c>
      <c r="S1980" t="s">
        <v>21</v>
      </c>
      <c r="T1980" s="40">
        <v>0.8521333333333333</v>
      </c>
      <c r="U1980" s="40">
        <v>0.19170833333333337</v>
      </c>
      <c r="V1980">
        <v>88.013443466666658</v>
      </c>
      <c r="W1980">
        <v>103.286</v>
      </c>
      <c r="X1980">
        <v>32</v>
      </c>
      <c r="Y1980">
        <v>56.112127866666668</v>
      </c>
      <c r="Z1980">
        <v>65.849000000000004</v>
      </c>
      <c r="AA1980">
        <v>7</v>
      </c>
      <c r="AI1980">
        <v>63.308999999999983</v>
      </c>
      <c r="AJ1980">
        <v>5</v>
      </c>
      <c r="AK1980">
        <v>19.891000000000002</v>
      </c>
      <c r="AL1980">
        <v>3</v>
      </c>
      <c r="AM1980">
        <v>0.48299999999999998</v>
      </c>
      <c r="AN1980">
        <v>2</v>
      </c>
      <c r="AO1980" s="30">
        <v>70.897493333333315</v>
      </c>
      <c r="AP1980" s="30">
        <v>83.199999999999989</v>
      </c>
      <c r="AQ1980" s="30">
        <v>8</v>
      </c>
      <c r="AR1980">
        <v>215.02306466666664</v>
      </c>
      <c r="AS1980" s="20">
        <v>252.81799999999998</v>
      </c>
      <c r="AT1980">
        <v>48</v>
      </c>
      <c r="AU1980">
        <v>12</v>
      </c>
      <c r="AV1980" t="s">
        <v>1510</v>
      </c>
    </row>
    <row r="1981" spans="1:48" hidden="1" x14ac:dyDescent="0.25">
      <c r="A1981" t="s">
        <v>707</v>
      </c>
      <c r="B1981" t="s">
        <v>98</v>
      </c>
      <c r="C1981" t="s">
        <v>98</v>
      </c>
      <c r="D1981" t="s">
        <v>708</v>
      </c>
      <c r="E1981" s="31" t="s">
        <v>706</v>
      </c>
      <c r="F1981">
        <v>2011</v>
      </c>
      <c r="G1981" t="s">
        <v>563</v>
      </c>
      <c r="H1981">
        <v>221</v>
      </c>
      <c r="I1981">
        <v>331680</v>
      </c>
      <c r="J1981" t="s">
        <v>50</v>
      </c>
      <c r="K1981" s="26" t="s">
        <v>458</v>
      </c>
      <c r="L1981" t="b">
        <v>1</v>
      </c>
      <c r="M1981" s="20" t="s">
        <v>1119</v>
      </c>
      <c r="N1981" s="26">
        <v>169</v>
      </c>
      <c r="O1981" t="s">
        <v>375</v>
      </c>
      <c r="P1981">
        <v>63.522222200000002</v>
      </c>
      <c r="Q1981">
        <v>-162.28805560000001</v>
      </c>
      <c r="S1981" t="s">
        <v>21</v>
      </c>
      <c r="T1981" s="40">
        <v>0.55827500000000008</v>
      </c>
      <c r="U1981" s="40">
        <v>0.21140833333333334</v>
      </c>
      <c r="V1981">
        <v>317.70202045000002</v>
      </c>
      <c r="W1981">
        <v>569.07799999999997</v>
      </c>
      <c r="X1981">
        <v>142</v>
      </c>
      <c r="Y1981">
        <v>151.44660890000003</v>
      </c>
      <c r="Z1981">
        <v>271.27600000000001</v>
      </c>
      <c r="AA1981">
        <v>31</v>
      </c>
      <c r="AI1981">
        <v>170.06800000000004</v>
      </c>
      <c r="AJ1981">
        <v>18</v>
      </c>
      <c r="AK1981">
        <v>335.51799999999997</v>
      </c>
      <c r="AL1981">
        <v>15</v>
      </c>
      <c r="AM1981">
        <v>0</v>
      </c>
      <c r="AN1981">
        <v>0</v>
      </c>
      <c r="AO1981" s="30">
        <v>282.25602415000003</v>
      </c>
      <c r="AP1981" s="30">
        <v>505.58600000000001</v>
      </c>
      <c r="AQ1981" s="30">
        <v>33</v>
      </c>
      <c r="AR1981">
        <v>751.40465349999999</v>
      </c>
      <c r="AS1981" s="20">
        <v>1345.9399999999998</v>
      </c>
      <c r="AT1981">
        <v>194</v>
      </c>
      <c r="AU1981">
        <v>12</v>
      </c>
      <c r="AV1981" t="s">
        <v>1510</v>
      </c>
    </row>
    <row r="1982" spans="1:48" hidden="1" x14ac:dyDescent="0.25">
      <c r="A1982" t="s">
        <v>870</v>
      </c>
      <c r="B1982" t="s">
        <v>216</v>
      </c>
      <c r="C1982" t="s">
        <v>216</v>
      </c>
      <c r="D1982" t="s">
        <v>873</v>
      </c>
      <c r="E1982" s="31" t="s">
        <v>874</v>
      </c>
      <c r="F1982">
        <v>2011</v>
      </c>
      <c r="G1982" t="s">
        <v>858</v>
      </c>
      <c r="H1982">
        <v>12485</v>
      </c>
      <c r="I1982">
        <v>332270</v>
      </c>
      <c r="J1982" t="s">
        <v>211</v>
      </c>
      <c r="K1982" s="26" t="s">
        <v>374</v>
      </c>
      <c r="L1982" t="b">
        <v>1</v>
      </c>
      <c r="M1982" s="20" t="s">
        <v>1119</v>
      </c>
      <c r="N1982" s="26">
        <v>343</v>
      </c>
      <c r="O1982" t="s">
        <v>375</v>
      </c>
      <c r="P1982">
        <v>61.783055599999997</v>
      </c>
      <c r="Q1982">
        <v>-156.58805559999999</v>
      </c>
      <c r="S1982" t="s">
        <v>21</v>
      </c>
      <c r="T1982" s="40">
        <v>0.84949999999999992</v>
      </c>
      <c r="U1982" s="40">
        <v>0.18907500000000002</v>
      </c>
      <c r="V1982">
        <v>36.282994499999994</v>
      </c>
      <c r="W1982">
        <v>42.710999999999999</v>
      </c>
      <c r="X1982">
        <v>19</v>
      </c>
      <c r="Y1982">
        <v>41.600014999999992</v>
      </c>
      <c r="Z1982">
        <v>48.97</v>
      </c>
      <c r="AA1982">
        <v>5</v>
      </c>
      <c r="AI1982">
        <v>13.312000000000003</v>
      </c>
      <c r="AJ1982">
        <v>2</v>
      </c>
      <c r="AK1982">
        <v>6.3259999999999987</v>
      </c>
      <c r="AL1982">
        <v>1</v>
      </c>
      <c r="AM1982">
        <v>6.0000000000000001E-3</v>
      </c>
      <c r="AN1982">
        <v>1</v>
      </c>
      <c r="AO1982" s="30">
        <v>16.682480999999999</v>
      </c>
      <c r="AP1982" s="30">
        <v>19.638000000000002</v>
      </c>
      <c r="AQ1982" s="30">
        <v>3</v>
      </c>
      <c r="AR1982">
        <v>94.565490499999981</v>
      </c>
      <c r="AS1982" s="20">
        <v>111.32499999999999</v>
      </c>
      <c r="AT1982">
        <v>28</v>
      </c>
      <c r="AU1982">
        <v>12</v>
      </c>
      <c r="AV1982" t="s">
        <v>1510</v>
      </c>
    </row>
    <row r="1983" spans="1:48" hidden="1" x14ac:dyDescent="0.25">
      <c r="A1983" t="s">
        <v>379</v>
      </c>
      <c r="B1983" t="s">
        <v>1132</v>
      </c>
      <c r="C1983" t="s">
        <v>31</v>
      </c>
      <c r="D1983" t="s">
        <v>381</v>
      </c>
      <c r="E1983" s="31" t="s">
        <v>382</v>
      </c>
      <c r="F1983">
        <v>2011</v>
      </c>
      <c r="G1983" t="s">
        <v>380</v>
      </c>
      <c r="H1983">
        <v>219</v>
      </c>
      <c r="I1983">
        <v>331050</v>
      </c>
      <c r="J1983" t="s">
        <v>30</v>
      </c>
      <c r="K1983" s="26" t="s">
        <v>374</v>
      </c>
      <c r="L1983" t="b">
        <v>1</v>
      </c>
      <c r="M1983" s="20" t="s">
        <v>1116</v>
      </c>
      <c r="N1983" s="26">
        <v>2</v>
      </c>
      <c r="O1983" t="s">
        <v>375</v>
      </c>
      <c r="P1983">
        <v>66.565555599999996</v>
      </c>
      <c r="Q1983">
        <v>-152.64555559999999</v>
      </c>
      <c r="S1983" t="s">
        <v>21</v>
      </c>
      <c r="T1983" s="40">
        <v>0.85897499999999993</v>
      </c>
      <c r="U1983" s="40">
        <v>0.19597500000000001</v>
      </c>
      <c r="V1983">
        <v>186.02821574999996</v>
      </c>
      <c r="W1983">
        <v>216.56999999999996</v>
      </c>
      <c r="X1983">
        <v>79</v>
      </c>
      <c r="Y1983">
        <v>138.23828264999997</v>
      </c>
      <c r="Z1983">
        <v>160.93399999999997</v>
      </c>
      <c r="AA1983">
        <v>22</v>
      </c>
      <c r="AI1983">
        <v>61.235999999999997</v>
      </c>
      <c r="AJ1983">
        <v>12</v>
      </c>
      <c r="AK1983">
        <v>162.72899999999998</v>
      </c>
      <c r="AL1983">
        <v>6</v>
      </c>
      <c r="AM1983">
        <v>0</v>
      </c>
      <c r="AN1983">
        <v>0</v>
      </c>
      <c r="AO1983" s="30">
        <v>192.38033587499996</v>
      </c>
      <c r="AP1983" s="30">
        <v>223.96499999999997</v>
      </c>
      <c r="AQ1983" s="30">
        <v>18</v>
      </c>
      <c r="AR1983">
        <v>516.64683427499995</v>
      </c>
      <c r="AS1983" s="20">
        <v>601.46899999999994</v>
      </c>
      <c r="AT1983">
        <v>113</v>
      </c>
      <c r="AU1983">
        <v>12</v>
      </c>
      <c r="AV1983" t="s">
        <v>1510</v>
      </c>
    </row>
    <row r="1984" spans="1:48" hidden="1" x14ac:dyDescent="0.25">
      <c r="A1984" t="s">
        <v>929</v>
      </c>
      <c r="B1984" t="s">
        <v>273</v>
      </c>
      <c r="C1984" t="s">
        <v>273</v>
      </c>
      <c r="D1984" t="s">
        <v>931</v>
      </c>
      <c r="E1984" s="31" t="s">
        <v>932</v>
      </c>
      <c r="F1984">
        <v>2011</v>
      </c>
      <c r="G1984" t="s">
        <v>930</v>
      </c>
      <c r="H1984" t="s">
        <v>582</v>
      </c>
      <c r="I1984">
        <v>332580</v>
      </c>
      <c r="J1984" t="s">
        <v>272</v>
      </c>
      <c r="K1984" s="26" t="s">
        <v>458</v>
      </c>
      <c r="L1984" t="b">
        <v>1</v>
      </c>
      <c r="M1984" s="20" t="s">
        <v>1118</v>
      </c>
      <c r="N1984" s="26">
        <v>394</v>
      </c>
      <c r="O1984" t="s">
        <v>375</v>
      </c>
      <c r="P1984">
        <v>62.9886111</v>
      </c>
      <c r="Q1984">
        <v>-156.06416669999999</v>
      </c>
      <c r="S1984" t="s">
        <v>21</v>
      </c>
      <c r="T1984" s="40">
        <v>1.022</v>
      </c>
      <c r="U1984" s="40">
        <v>0.44819999999999993</v>
      </c>
      <c r="V1984">
        <v>56.880432000000006</v>
      </c>
      <c r="W1984">
        <v>55.656000000000006</v>
      </c>
      <c r="X1984">
        <v>25</v>
      </c>
      <c r="Y1984">
        <v>64.202040000000011</v>
      </c>
      <c r="Z1984">
        <v>62.820000000000007</v>
      </c>
      <c r="AA1984">
        <v>15</v>
      </c>
      <c r="AI1984">
        <v>37.553000000000004</v>
      </c>
      <c r="AJ1984">
        <v>5</v>
      </c>
      <c r="AK1984">
        <v>17.312000000000001</v>
      </c>
      <c r="AL1984">
        <v>3</v>
      </c>
      <c r="AM1984">
        <v>0</v>
      </c>
      <c r="AN1984">
        <v>1</v>
      </c>
      <c r="AO1984" s="30">
        <v>56.072030000000012</v>
      </c>
      <c r="AP1984" s="30">
        <v>54.865000000000009</v>
      </c>
      <c r="AQ1984" s="30">
        <v>8</v>
      </c>
      <c r="AR1984">
        <v>177.15450200000004</v>
      </c>
      <c r="AS1984" s="20">
        <v>173.34100000000001</v>
      </c>
      <c r="AT1984">
        <v>43</v>
      </c>
      <c r="AU1984">
        <v>12</v>
      </c>
      <c r="AV1984" t="s">
        <v>1510</v>
      </c>
    </row>
    <row r="1985" spans="1:48" hidden="1" x14ac:dyDescent="0.25">
      <c r="A1985" t="s">
        <v>527</v>
      </c>
      <c r="B1985" t="s">
        <v>277</v>
      </c>
      <c r="C1985" t="s">
        <v>277</v>
      </c>
      <c r="D1985" t="s">
        <v>529</v>
      </c>
      <c r="E1985" s="31" t="s">
        <v>530</v>
      </c>
      <c r="F1985">
        <v>2011</v>
      </c>
      <c r="G1985" t="s">
        <v>528</v>
      </c>
      <c r="H1985">
        <v>18474</v>
      </c>
      <c r="I1985">
        <v>332600</v>
      </c>
      <c r="J1985" t="s">
        <v>276</v>
      </c>
      <c r="K1985" s="26" t="s">
        <v>374</v>
      </c>
      <c r="L1985" t="b">
        <v>1</v>
      </c>
      <c r="M1985" s="20" t="s">
        <v>1116</v>
      </c>
      <c r="N1985" s="26">
        <v>92</v>
      </c>
      <c r="O1985" t="s">
        <v>375</v>
      </c>
      <c r="P1985">
        <v>65.171944400000001</v>
      </c>
      <c r="Q1985">
        <v>-152.07888890000001</v>
      </c>
      <c r="S1985" t="s">
        <v>21</v>
      </c>
      <c r="T1985" s="40">
        <v>0.71367499999999995</v>
      </c>
      <c r="U1985" s="40">
        <v>0.29976666666666663</v>
      </c>
      <c r="V1985">
        <v>212.40038512499999</v>
      </c>
      <c r="W1985">
        <v>297.61500000000001</v>
      </c>
      <c r="X1985">
        <v>107</v>
      </c>
      <c r="Y1985">
        <v>292.40335262499997</v>
      </c>
      <c r="Z1985">
        <v>409.71499999999997</v>
      </c>
      <c r="AA1985">
        <v>37</v>
      </c>
      <c r="AI1985">
        <v>156.989</v>
      </c>
      <c r="AJ1985">
        <v>12</v>
      </c>
      <c r="AK1985">
        <v>204.27699999999999</v>
      </c>
      <c r="AL1985">
        <v>7</v>
      </c>
      <c r="AM1985">
        <v>0</v>
      </c>
      <c r="AN1985">
        <v>0</v>
      </c>
      <c r="AO1985" s="30">
        <v>257.82651254999996</v>
      </c>
      <c r="AP1985" s="30">
        <v>361.26599999999996</v>
      </c>
      <c r="AQ1985" s="30">
        <v>19</v>
      </c>
      <c r="AR1985">
        <v>762.63025029999994</v>
      </c>
      <c r="AS1985" s="20">
        <v>1068.596</v>
      </c>
      <c r="AT1985">
        <v>160</v>
      </c>
      <c r="AU1985">
        <v>12</v>
      </c>
      <c r="AV1985" t="s">
        <v>1510</v>
      </c>
    </row>
    <row r="1986" spans="1:48" hidden="1" x14ac:dyDescent="0.25">
      <c r="A1986" t="s">
        <v>999</v>
      </c>
      <c r="B1986" t="s">
        <v>279</v>
      </c>
      <c r="C1986" t="s">
        <v>279</v>
      </c>
      <c r="D1986" t="s">
        <v>1001</v>
      </c>
      <c r="E1986" s="31" t="s">
        <v>1002</v>
      </c>
      <c r="F1986">
        <v>2011</v>
      </c>
      <c r="G1986" t="s">
        <v>1000</v>
      </c>
      <c r="H1986">
        <v>18480</v>
      </c>
      <c r="I1986">
        <v>332610</v>
      </c>
      <c r="J1986" t="s">
        <v>278</v>
      </c>
      <c r="K1986" s="26" t="s">
        <v>458</v>
      </c>
      <c r="L1986" t="b">
        <v>1</v>
      </c>
      <c r="M1986" s="20" t="s">
        <v>1116</v>
      </c>
      <c r="N1986" s="26">
        <v>586</v>
      </c>
      <c r="O1986" t="s">
        <v>375</v>
      </c>
      <c r="P1986">
        <v>60.864722200000003</v>
      </c>
      <c r="Q1986">
        <v>-146.67861110000001</v>
      </c>
      <c r="S1986" t="s">
        <v>21</v>
      </c>
      <c r="T1986" s="40">
        <v>0.62490000000000012</v>
      </c>
      <c r="U1986" s="40">
        <v>0.20927499999999999</v>
      </c>
      <c r="V1986">
        <v>86.166836100000012</v>
      </c>
      <c r="W1986">
        <v>137.88899999999998</v>
      </c>
      <c r="X1986">
        <v>40</v>
      </c>
      <c r="Y1986">
        <v>53.143995600000018</v>
      </c>
      <c r="Z1986">
        <v>85.044000000000011</v>
      </c>
      <c r="AA1986">
        <v>14</v>
      </c>
      <c r="AI1986">
        <v>65.533000000000001</v>
      </c>
      <c r="AJ1986">
        <v>6</v>
      </c>
      <c r="AK1986">
        <v>99.274999999999991</v>
      </c>
      <c r="AL1986">
        <v>5</v>
      </c>
      <c r="AM1986">
        <v>16.539000000000001</v>
      </c>
      <c r="AN1986">
        <v>3</v>
      </c>
      <c r="AO1986" s="30">
        <v>102.98851920000001</v>
      </c>
      <c r="AP1986" s="30">
        <v>164.80799999999999</v>
      </c>
      <c r="AQ1986" s="30">
        <v>11</v>
      </c>
      <c r="AR1986">
        <v>242.29935090000004</v>
      </c>
      <c r="AS1986" s="20">
        <v>404.28000000000003</v>
      </c>
      <c r="AT1986">
        <v>68</v>
      </c>
      <c r="AU1986">
        <v>12</v>
      </c>
      <c r="AV1986" t="s">
        <v>1510</v>
      </c>
    </row>
    <row r="1987" spans="1:48" hidden="1" x14ac:dyDescent="0.25">
      <c r="A1987" t="s">
        <v>504</v>
      </c>
      <c r="B1987" t="s">
        <v>99</v>
      </c>
      <c r="C1987" t="s">
        <v>99</v>
      </c>
      <c r="D1987" t="s">
        <v>507</v>
      </c>
      <c r="E1987" s="31" t="s">
        <v>508</v>
      </c>
      <c r="F1987">
        <v>2011</v>
      </c>
      <c r="G1987" t="s">
        <v>563</v>
      </c>
      <c r="H1987">
        <v>18521</v>
      </c>
      <c r="I1987">
        <v>331685</v>
      </c>
      <c r="J1987" t="s">
        <v>50</v>
      </c>
      <c r="K1987" s="26" t="s">
        <v>458</v>
      </c>
      <c r="L1987" t="b">
        <v>1</v>
      </c>
      <c r="M1987" s="20" t="s">
        <v>1119</v>
      </c>
      <c r="N1987" s="26">
        <v>169</v>
      </c>
      <c r="O1987" t="s">
        <v>375</v>
      </c>
      <c r="P1987">
        <v>65.263611100000006</v>
      </c>
      <c r="Q1987">
        <v>-166.3608333</v>
      </c>
      <c r="S1987" t="s">
        <v>21</v>
      </c>
      <c r="T1987" s="40">
        <v>0.62324166666666658</v>
      </c>
      <c r="U1987" s="40">
        <v>0.21465833333333328</v>
      </c>
      <c r="V1987">
        <v>179.7453896333333</v>
      </c>
      <c r="W1987">
        <v>288.404</v>
      </c>
      <c r="X1987">
        <v>83</v>
      </c>
      <c r="Y1987">
        <v>100.73642030833331</v>
      </c>
      <c r="Z1987">
        <v>161.63299999999998</v>
      </c>
      <c r="AA1987">
        <v>18</v>
      </c>
      <c r="AI1987">
        <v>79.923999999999992</v>
      </c>
      <c r="AJ1987">
        <v>7</v>
      </c>
      <c r="AK1987">
        <v>259.34799999999996</v>
      </c>
      <c r="AL1987">
        <v>13</v>
      </c>
      <c r="AM1987">
        <v>0</v>
      </c>
      <c r="AN1987">
        <v>0</v>
      </c>
      <c r="AO1987" s="30">
        <v>211.44844673333327</v>
      </c>
      <c r="AP1987" s="30">
        <v>339.27199999999993</v>
      </c>
      <c r="AQ1987" s="30">
        <v>20</v>
      </c>
      <c r="AR1987">
        <v>491.9302566749999</v>
      </c>
      <c r="AS1987" s="20">
        <v>789.30899999999986</v>
      </c>
      <c r="AT1987">
        <v>117</v>
      </c>
      <c r="AU1987">
        <v>12</v>
      </c>
      <c r="AV1987" t="s">
        <v>1510</v>
      </c>
    </row>
    <row r="1988" spans="1:48" hidden="1" x14ac:dyDescent="0.25">
      <c r="A1988" t="s">
        <v>893</v>
      </c>
      <c r="B1988" t="s">
        <v>287</v>
      </c>
      <c r="C1988" t="s">
        <v>287</v>
      </c>
      <c r="D1988" t="s">
        <v>895</v>
      </c>
      <c r="E1988" s="31" t="s">
        <v>896</v>
      </c>
      <c r="F1988">
        <v>2011</v>
      </c>
      <c r="G1988" t="s">
        <v>894</v>
      </c>
      <c r="H1988">
        <v>18541</v>
      </c>
      <c r="I1988">
        <v>332630</v>
      </c>
      <c r="J1988" t="s">
        <v>286</v>
      </c>
      <c r="K1988" s="26" t="s">
        <v>458</v>
      </c>
      <c r="L1988" t="b">
        <v>1</v>
      </c>
      <c r="M1988" s="20" t="s">
        <v>1118</v>
      </c>
      <c r="N1988" s="26">
        <v>363</v>
      </c>
      <c r="O1988" t="s">
        <v>375</v>
      </c>
      <c r="P1988">
        <v>57.780833299999998</v>
      </c>
      <c r="Q1988">
        <v>-135.2188889</v>
      </c>
      <c r="S1988" t="s">
        <v>21</v>
      </c>
      <c r="T1988" s="40">
        <v>0.68833333333333335</v>
      </c>
      <c r="U1988" s="40">
        <v>0.31490000000000001</v>
      </c>
      <c r="V1988">
        <v>164.81522166666667</v>
      </c>
      <c r="W1988">
        <v>239.441</v>
      </c>
      <c r="X1988">
        <v>125</v>
      </c>
      <c r="Y1988">
        <v>57.479963333333338</v>
      </c>
      <c r="Z1988">
        <v>83.506</v>
      </c>
      <c r="AA1988">
        <v>24</v>
      </c>
      <c r="AI1988">
        <v>34.789000000000001</v>
      </c>
      <c r="AJ1988">
        <v>13</v>
      </c>
      <c r="AK1988">
        <v>2.0700000000000003</v>
      </c>
      <c r="AL1988">
        <v>1</v>
      </c>
      <c r="AM1988">
        <v>0</v>
      </c>
      <c r="AN1988">
        <v>0</v>
      </c>
      <c r="AO1988" s="30">
        <v>25.371278333333336</v>
      </c>
      <c r="AP1988" s="30">
        <v>36.859000000000002</v>
      </c>
      <c r="AQ1988" s="30">
        <v>14</v>
      </c>
      <c r="AR1988">
        <v>247.66646333333335</v>
      </c>
      <c r="AS1988" s="20">
        <v>359.80599999999998</v>
      </c>
      <c r="AT1988">
        <v>160</v>
      </c>
      <c r="AU1988">
        <v>12</v>
      </c>
      <c r="AV1988" t="s">
        <v>1510</v>
      </c>
    </row>
    <row r="1989" spans="1:48" hidden="1" x14ac:dyDescent="0.25">
      <c r="A1989" t="s">
        <v>435</v>
      </c>
      <c r="B1989" t="s">
        <v>46</v>
      </c>
      <c r="C1989" t="s">
        <v>46</v>
      </c>
      <c r="D1989" t="s">
        <v>438</v>
      </c>
      <c r="E1989" s="31" t="s">
        <v>439</v>
      </c>
      <c r="F1989">
        <v>2011</v>
      </c>
      <c r="G1989" t="s">
        <v>380</v>
      </c>
      <c r="H1989">
        <v>219</v>
      </c>
      <c r="I1989">
        <v>331200</v>
      </c>
      <c r="J1989" t="s">
        <v>30</v>
      </c>
      <c r="K1989" s="26" t="s">
        <v>374</v>
      </c>
      <c r="L1989" t="b">
        <v>1</v>
      </c>
      <c r="M1989" s="20" t="s">
        <v>1116</v>
      </c>
      <c r="N1989" s="26">
        <v>2</v>
      </c>
      <c r="O1989" t="s">
        <v>375</v>
      </c>
      <c r="P1989">
        <v>63.135051199999999</v>
      </c>
      <c r="Q1989">
        <v>-142.52387959999999</v>
      </c>
      <c r="S1989" t="s">
        <v>21</v>
      </c>
      <c r="T1989" s="40">
        <v>0.49043333333333328</v>
      </c>
      <c r="U1989" s="40">
        <v>0.17813333333333328</v>
      </c>
      <c r="V1989">
        <v>80.017631366666663</v>
      </c>
      <c r="W1989">
        <v>163.15700000000001</v>
      </c>
      <c r="X1989">
        <v>47</v>
      </c>
      <c r="Y1989">
        <v>8.4099507999999989</v>
      </c>
      <c r="Z1989">
        <v>17.148</v>
      </c>
      <c r="AA1989">
        <v>5</v>
      </c>
      <c r="AI1989">
        <v>69.829000000000008</v>
      </c>
      <c r="AJ1989">
        <v>4</v>
      </c>
      <c r="AK1989">
        <v>82.526999999999987</v>
      </c>
      <c r="AL1989">
        <v>2</v>
      </c>
      <c r="AM1989">
        <v>0</v>
      </c>
      <c r="AN1989">
        <v>0</v>
      </c>
      <c r="AO1989" s="30">
        <v>74.720460933333328</v>
      </c>
      <c r="AP1989" s="30">
        <v>152.35599999999999</v>
      </c>
      <c r="AQ1989" s="30">
        <v>6</v>
      </c>
      <c r="AR1989">
        <v>163.1480431</v>
      </c>
      <c r="AS1989" s="20">
        <v>332.66100000000006</v>
      </c>
      <c r="AT1989">
        <v>58</v>
      </c>
      <c r="AU1989">
        <v>12</v>
      </c>
      <c r="AV1989" t="s">
        <v>1510</v>
      </c>
    </row>
    <row r="1990" spans="1:48" hidden="1" x14ac:dyDescent="0.25">
      <c r="A1990" t="s">
        <v>423</v>
      </c>
      <c r="B1990" t="s">
        <v>1152</v>
      </c>
      <c r="C1990" t="s">
        <v>47</v>
      </c>
      <c r="D1990" t="s">
        <v>427</v>
      </c>
      <c r="E1990" s="31" t="s">
        <v>422</v>
      </c>
      <c r="F1990">
        <v>2011</v>
      </c>
      <c r="G1990" t="s">
        <v>380</v>
      </c>
      <c r="H1990">
        <v>219</v>
      </c>
      <c r="I1990">
        <v>331210</v>
      </c>
      <c r="J1990" t="s">
        <v>30</v>
      </c>
      <c r="K1990" s="26" t="s">
        <v>374</v>
      </c>
      <c r="L1990" t="b">
        <v>1</v>
      </c>
      <c r="M1990" s="20" t="s">
        <v>1116</v>
      </c>
      <c r="N1990" s="26">
        <v>2</v>
      </c>
      <c r="O1990" t="s">
        <v>375</v>
      </c>
      <c r="P1990">
        <v>55.687777799999999</v>
      </c>
      <c r="Q1990">
        <v>-132.52222219999999</v>
      </c>
      <c r="S1990" t="s">
        <v>21</v>
      </c>
      <c r="T1990" s="40">
        <v>0.2402</v>
      </c>
      <c r="U1990" s="40">
        <v>0.15614166666666668</v>
      </c>
      <c r="V1990">
        <v>320.47604099999995</v>
      </c>
      <c r="W1990">
        <v>1334.2049999999999</v>
      </c>
      <c r="X1990">
        <v>290</v>
      </c>
      <c r="Y1990">
        <v>233.263024</v>
      </c>
      <c r="Z1990">
        <v>971.12</v>
      </c>
      <c r="AA1990">
        <v>108</v>
      </c>
      <c r="AI1990">
        <v>348.87400000000002</v>
      </c>
      <c r="AJ1990">
        <v>31</v>
      </c>
      <c r="AK1990">
        <v>519.47199999999998</v>
      </c>
      <c r="AL1990">
        <v>26</v>
      </c>
      <c r="AM1990">
        <v>0</v>
      </c>
      <c r="AN1990">
        <v>0</v>
      </c>
      <c r="AO1990" s="30">
        <v>208.57670920000001</v>
      </c>
      <c r="AP1990" s="30">
        <v>868.346</v>
      </c>
      <c r="AQ1990" s="30">
        <v>57</v>
      </c>
      <c r="AR1990">
        <v>762.31577419999996</v>
      </c>
      <c r="AS1990" s="20">
        <v>3173.6710000000003</v>
      </c>
      <c r="AT1990">
        <v>451</v>
      </c>
      <c r="AU1990">
        <v>12</v>
      </c>
      <c r="AV1990" t="s">
        <v>1510</v>
      </c>
    </row>
    <row r="1991" spans="1:48" hidden="1" x14ac:dyDescent="0.25">
      <c r="A1991" t="s">
        <v>709</v>
      </c>
      <c r="B1991" t="s">
        <v>100</v>
      </c>
      <c r="C1991" t="s">
        <v>100</v>
      </c>
      <c r="D1991" t="s">
        <v>710</v>
      </c>
      <c r="E1991" s="31" t="s">
        <v>711</v>
      </c>
      <c r="F1991">
        <v>2011</v>
      </c>
      <c r="G1991" t="s">
        <v>563</v>
      </c>
      <c r="H1991">
        <v>221</v>
      </c>
      <c r="I1991">
        <v>331690</v>
      </c>
      <c r="J1991" t="s">
        <v>50</v>
      </c>
      <c r="K1991" s="26" t="s">
        <v>458</v>
      </c>
      <c r="L1991" t="b">
        <v>1</v>
      </c>
      <c r="M1991" s="20" t="s">
        <v>1119</v>
      </c>
      <c r="N1991" s="26">
        <v>169</v>
      </c>
      <c r="O1991" t="s">
        <v>375</v>
      </c>
      <c r="P1991">
        <v>59.061944400000002</v>
      </c>
      <c r="Q1991">
        <v>-160.37638889999999</v>
      </c>
      <c r="S1991" t="s">
        <v>21</v>
      </c>
      <c r="T1991" s="40">
        <v>0.56834166666666663</v>
      </c>
      <c r="U1991" s="40">
        <v>0.21186666666666668</v>
      </c>
      <c r="V1991">
        <v>737.81092151666667</v>
      </c>
      <c r="W1991">
        <v>1298.182</v>
      </c>
      <c r="X1991">
        <v>263</v>
      </c>
      <c r="Y1991">
        <v>445.16156720000004</v>
      </c>
      <c r="Z1991">
        <v>783.26400000000012</v>
      </c>
      <c r="AA1991">
        <v>35</v>
      </c>
      <c r="AI1991">
        <v>292.08699999999999</v>
      </c>
      <c r="AJ1991">
        <v>18</v>
      </c>
      <c r="AK1991">
        <v>562.48599999999999</v>
      </c>
      <c r="AL1991">
        <v>16</v>
      </c>
      <c r="AM1991">
        <v>0</v>
      </c>
      <c r="AN1991">
        <v>0</v>
      </c>
      <c r="AO1991" s="30">
        <v>485.68944310833331</v>
      </c>
      <c r="AP1991" s="30">
        <v>854.57299999999998</v>
      </c>
      <c r="AQ1991" s="30">
        <v>34</v>
      </c>
      <c r="AR1991">
        <v>1668.661931825</v>
      </c>
      <c r="AS1991" s="20">
        <v>2936.0189999999998</v>
      </c>
      <c r="AT1991">
        <v>321</v>
      </c>
      <c r="AU1991">
        <v>12</v>
      </c>
      <c r="AV1991" t="s">
        <v>1510</v>
      </c>
    </row>
    <row r="1992" spans="1:48" hidden="1" x14ac:dyDescent="0.25">
      <c r="A1992" t="s">
        <v>440</v>
      </c>
      <c r="B1992" t="s">
        <v>1153</v>
      </c>
      <c r="C1992" t="s">
        <v>48</v>
      </c>
      <c r="D1992" t="s">
        <v>438</v>
      </c>
      <c r="E1992" s="31" t="s">
        <v>439</v>
      </c>
      <c r="F1992">
        <v>2011</v>
      </c>
      <c r="G1992" t="s">
        <v>380</v>
      </c>
      <c r="H1992">
        <v>219</v>
      </c>
      <c r="I1992">
        <v>331220</v>
      </c>
      <c r="J1992" t="s">
        <v>30</v>
      </c>
      <c r="K1992" s="26" t="s">
        <v>374</v>
      </c>
      <c r="L1992" t="b">
        <v>1</v>
      </c>
      <c r="M1992" s="20" t="s">
        <v>1116</v>
      </c>
      <c r="N1992" s="26">
        <v>2</v>
      </c>
      <c r="O1992" t="s">
        <v>375</v>
      </c>
      <c r="P1992">
        <v>63.336666700000002</v>
      </c>
      <c r="Q1992">
        <v>-142.9855556</v>
      </c>
      <c r="S1992" t="s">
        <v>21</v>
      </c>
      <c r="T1992" s="40">
        <v>0.49040833333333328</v>
      </c>
      <c r="U1992" s="40">
        <v>0.17810833333333331</v>
      </c>
      <c r="V1992">
        <v>1980.1717491499999</v>
      </c>
      <c r="W1992">
        <v>4037.8020000000001</v>
      </c>
      <c r="X1992">
        <v>760</v>
      </c>
      <c r="Y1992">
        <v>1401.2653088000002</v>
      </c>
      <c r="Z1992">
        <v>2857.3440000000005</v>
      </c>
      <c r="AA1992">
        <v>187</v>
      </c>
      <c r="AI1992">
        <v>77.823000000000008</v>
      </c>
      <c r="AJ1992">
        <v>7</v>
      </c>
      <c r="AK1992">
        <v>1547.2820000000002</v>
      </c>
      <c r="AL1992">
        <v>44</v>
      </c>
      <c r="AM1992">
        <v>0</v>
      </c>
      <c r="AN1992">
        <v>0</v>
      </c>
      <c r="AO1992" s="30">
        <v>796.96503454166668</v>
      </c>
      <c r="AP1992" s="30">
        <v>1625.1050000000002</v>
      </c>
      <c r="AQ1992" s="30">
        <v>51</v>
      </c>
      <c r="AR1992">
        <v>4178.4020924916667</v>
      </c>
      <c r="AS1992" s="20">
        <v>8520.2509999999984</v>
      </c>
      <c r="AT1992">
        <v>991</v>
      </c>
      <c r="AU1992">
        <v>12</v>
      </c>
      <c r="AV1992" t="s">
        <v>1510</v>
      </c>
    </row>
    <row r="1993" spans="1:48" hidden="1" x14ac:dyDescent="0.25">
      <c r="A1993" t="s">
        <v>714</v>
      </c>
      <c r="B1993" t="s">
        <v>101</v>
      </c>
      <c r="C1993" t="s">
        <v>101</v>
      </c>
      <c r="D1993" t="s">
        <v>712</v>
      </c>
      <c r="E1993" s="31" t="s">
        <v>713</v>
      </c>
      <c r="F1993">
        <v>2011</v>
      </c>
      <c r="G1993" t="s">
        <v>563</v>
      </c>
      <c r="H1993">
        <v>221</v>
      </c>
      <c r="I1993">
        <v>331700</v>
      </c>
      <c r="J1993" t="s">
        <v>50</v>
      </c>
      <c r="K1993" s="26" t="s">
        <v>458</v>
      </c>
      <c r="L1993" t="b">
        <v>1</v>
      </c>
      <c r="M1993" s="20" t="s">
        <v>1119</v>
      </c>
      <c r="N1993" s="26">
        <v>169</v>
      </c>
      <c r="O1993" t="s">
        <v>375</v>
      </c>
      <c r="P1993">
        <v>60.533775200000001</v>
      </c>
      <c r="Q1993">
        <v>-165.1036627</v>
      </c>
      <c r="S1993" t="s">
        <v>21</v>
      </c>
      <c r="T1993" s="40">
        <v>0.51705000000000001</v>
      </c>
      <c r="U1993" s="40">
        <v>0.20935000000000001</v>
      </c>
      <c r="V1993">
        <v>363.18677804999999</v>
      </c>
      <c r="W1993">
        <v>702.42099999999994</v>
      </c>
      <c r="X1993">
        <v>148</v>
      </c>
      <c r="Y1993">
        <v>111.0592377</v>
      </c>
      <c r="Z1993">
        <v>214.79399999999998</v>
      </c>
      <c r="AA1993">
        <v>17</v>
      </c>
      <c r="AI1993">
        <v>275.36599999999999</v>
      </c>
      <c r="AJ1993">
        <v>15</v>
      </c>
      <c r="AK1993">
        <v>334.61199999999997</v>
      </c>
      <c r="AL1993">
        <v>10</v>
      </c>
      <c r="AM1993">
        <v>0</v>
      </c>
      <c r="AN1993">
        <v>0</v>
      </c>
      <c r="AO1993" s="30">
        <v>315.38912489999996</v>
      </c>
      <c r="AP1993" s="30">
        <v>609.97799999999995</v>
      </c>
      <c r="AQ1993" s="30">
        <v>25</v>
      </c>
      <c r="AR1993">
        <v>789.63514064999993</v>
      </c>
      <c r="AS1993" s="20">
        <v>1527.1930000000002</v>
      </c>
      <c r="AT1993">
        <v>186</v>
      </c>
      <c r="AU1993">
        <v>12</v>
      </c>
      <c r="AV1993" t="s">
        <v>1510</v>
      </c>
    </row>
    <row r="1994" spans="1:48" hidden="1" x14ac:dyDescent="0.25">
      <c r="A1994" t="s">
        <v>566</v>
      </c>
      <c r="B1994" t="s">
        <v>52</v>
      </c>
      <c r="C1994" t="s">
        <v>52</v>
      </c>
      <c r="D1994" t="s">
        <v>567</v>
      </c>
      <c r="E1994" s="31" t="s">
        <v>568</v>
      </c>
      <c r="F1994">
        <v>2011</v>
      </c>
      <c r="G1994" t="s">
        <v>563</v>
      </c>
      <c r="H1994">
        <v>221</v>
      </c>
      <c r="I1994">
        <v>331250</v>
      </c>
      <c r="J1994" t="s">
        <v>50</v>
      </c>
      <c r="K1994" s="26" t="s">
        <v>458</v>
      </c>
      <c r="L1994" t="b">
        <v>1</v>
      </c>
      <c r="M1994" s="20" t="s">
        <v>1119</v>
      </c>
      <c r="N1994" s="26">
        <v>169</v>
      </c>
      <c r="O1994" t="s">
        <v>375</v>
      </c>
      <c r="P1994">
        <v>67.086111099999997</v>
      </c>
      <c r="Q1994">
        <v>-157.85138889999999</v>
      </c>
      <c r="S1994" t="s">
        <v>21</v>
      </c>
      <c r="T1994" s="40">
        <v>0.63168333333333326</v>
      </c>
      <c r="U1994" s="40">
        <v>0.21506666666666666</v>
      </c>
      <c r="V1994">
        <v>264.89135236666664</v>
      </c>
      <c r="W1994">
        <v>419.34200000000004</v>
      </c>
      <c r="X1994">
        <v>185</v>
      </c>
      <c r="Y1994">
        <v>75.140627549999991</v>
      </c>
      <c r="Z1994">
        <v>118.95299999999999</v>
      </c>
      <c r="AA1994">
        <v>31</v>
      </c>
      <c r="AI1994">
        <v>264.30099999999999</v>
      </c>
      <c r="AJ1994">
        <v>13</v>
      </c>
      <c r="AK1994">
        <v>440.47600000000006</v>
      </c>
      <c r="AL1994">
        <v>11</v>
      </c>
      <c r="AM1994">
        <v>0</v>
      </c>
      <c r="AN1994">
        <v>0</v>
      </c>
      <c r="AO1994" s="30">
        <v>445.19588461666666</v>
      </c>
      <c r="AP1994" s="30">
        <v>704.77700000000004</v>
      </c>
      <c r="AQ1994" s="30">
        <v>24</v>
      </c>
      <c r="AR1994">
        <v>785.22786453333333</v>
      </c>
      <c r="AS1994" s="20">
        <v>1243.0720000000001</v>
      </c>
      <c r="AT1994">
        <v>240</v>
      </c>
      <c r="AU1994">
        <v>12</v>
      </c>
      <c r="AV1994" t="s">
        <v>1510</v>
      </c>
    </row>
    <row r="1995" spans="1:48" hidden="1" x14ac:dyDescent="0.25">
      <c r="A1995" t="s">
        <v>1035</v>
      </c>
      <c r="B1995" t="s">
        <v>289</v>
      </c>
      <c r="C1995" t="s">
        <v>289</v>
      </c>
      <c r="D1995" t="s">
        <v>1037</v>
      </c>
      <c r="E1995" s="31" t="s">
        <v>1038</v>
      </c>
      <c r="F1995">
        <v>2011</v>
      </c>
      <c r="G1995" t="s">
        <v>1036</v>
      </c>
      <c r="H1995" t="s">
        <v>582</v>
      </c>
      <c r="I1995">
        <v>332710</v>
      </c>
      <c r="J1995" t="s">
        <v>288</v>
      </c>
      <c r="K1995" s="26" t="s">
        <v>458</v>
      </c>
      <c r="L1995" t="b">
        <v>1</v>
      </c>
      <c r="M1995" s="20" t="s">
        <v>1116</v>
      </c>
      <c r="N1995" s="26">
        <v>664</v>
      </c>
      <c r="O1995" t="s">
        <v>375</v>
      </c>
      <c r="P1995">
        <v>61.102499999999999</v>
      </c>
      <c r="Q1995">
        <v>-160.96166669999999</v>
      </c>
      <c r="S1995" t="s">
        <v>21</v>
      </c>
      <c r="T1995" s="40">
        <v>0.59999999999999987</v>
      </c>
      <c r="U1995" s="40">
        <v>0.26954999999999996</v>
      </c>
      <c r="V1995">
        <v>159.70319999999995</v>
      </c>
      <c r="W1995">
        <v>266.17199999999997</v>
      </c>
      <c r="X1995">
        <v>87</v>
      </c>
      <c r="Y1995">
        <v>95.389199999999974</v>
      </c>
      <c r="Z1995">
        <v>158.982</v>
      </c>
      <c r="AA1995">
        <v>11</v>
      </c>
      <c r="AI1995">
        <v>62.258999999999986</v>
      </c>
      <c r="AJ1995">
        <v>5</v>
      </c>
      <c r="AK1995">
        <v>9.1820000000000004</v>
      </c>
      <c r="AL1995">
        <v>1</v>
      </c>
      <c r="AM1995">
        <v>13.321</v>
      </c>
      <c r="AN1995">
        <v>4</v>
      </c>
      <c r="AO1995" s="30">
        <v>42.864599999999982</v>
      </c>
      <c r="AP1995" s="30">
        <v>71.440999999999988</v>
      </c>
      <c r="AQ1995" s="30">
        <v>6</v>
      </c>
      <c r="AR1995">
        <v>297.95699999999988</v>
      </c>
      <c r="AS1995" s="20">
        <v>509.916</v>
      </c>
      <c r="AT1995">
        <v>105</v>
      </c>
      <c r="AU1995">
        <v>12</v>
      </c>
      <c r="AV1995" t="s">
        <v>1510</v>
      </c>
    </row>
    <row r="1996" spans="1:48" hidden="1" x14ac:dyDescent="0.25">
      <c r="A1996" t="s">
        <v>875</v>
      </c>
      <c r="B1996" t="s">
        <v>291</v>
      </c>
      <c r="C1996" t="s">
        <v>291</v>
      </c>
      <c r="D1996" t="s">
        <v>877</v>
      </c>
      <c r="E1996" s="31" t="s">
        <v>878</v>
      </c>
      <c r="F1996">
        <v>2011</v>
      </c>
      <c r="G1996" t="s">
        <v>876</v>
      </c>
      <c r="H1996">
        <v>19267</v>
      </c>
      <c r="I1996">
        <v>332720</v>
      </c>
      <c r="J1996" t="s">
        <v>290</v>
      </c>
      <c r="K1996" s="26" t="s">
        <v>458</v>
      </c>
      <c r="L1996" t="b">
        <v>1</v>
      </c>
      <c r="M1996" s="20" t="s">
        <v>1119</v>
      </c>
      <c r="N1996" s="26">
        <v>344</v>
      </c>
      <c r="O1996" t="s">
        <v>375</v>
      </c>
      <c r="P1996">
        <v>60.3430556</v>
      </c>
      <c r="Q1996">
        <v>-162.66305560000001</v>
      </c>
      <c r="S1996" t="s">
        <v>21</v>
      </c>
      <c r="T1996" s="40">
        <v>0.65000000000000013</v>
      </c>
      <c r="U1996" s="40">
        <v>0.39274166666666671</v>
      </c>
      <c r="V1996">
        <v>267.61995000000007</v>
      </c>
      <c r="W1996">
        <v>411.72300000000001</v>
      </c>
      <c r="X1996">
        <v>92</v>
      </c>
      <c r="Y1996">
        <v>265.57765000000001</v>
      </c>
      <c r="Z1996">
        <v>408.58099999999996</v>
      </c>
      <c r="AA1996">
        <v>26</v>
      </c>
      <c r="AI1996">
        <v>53.567</v>
      </c>
      <c r="AJ1996">
        <v>8</v>
      </c>
      <c r="AK1996">
        <v>18.948</v>
      </c>
      <c r="AL1996">
        <v>5</v>
      </c>
      <c r="AM1996">
        <v>10.875999999999999</v>
      </c>
      <c r="AN1996">
        <v>6</v>
      </c>
      <c r="AO1996" s="30">
        <v>47.134750000000011</v>
      </c>
      <c r="AP1996" s="30">
        <v>72.515000000000001</v>
      </c>
      <c r="AQ1996" s="30">
        <v>13</v>
      </c>
      <c r="AR1996">
        <v>580.33235000000013</v>
      </c>
      <c r="AS1996" s="20">
        <v>903.69500000000005</v>
      </c>
      <c r="AT1996">
        <v>136</v>
      </c>
      <c r="AU1996">
        <v>12</v>
      </c>
      <c r="AV1996" t="s">
        <v>1510</v>
      </c>
    </row>
    <row r="1997" spans="1:48" hidden="1" x14ac:dyDescent="0.25">
      <c r="A1997" t="s">
        <v>717</v>
      </c>
      <c r="B1997" t="s">
        <v>102</v>
      </c>
      <c r="C1997" t="s">
        <v>102</v>
      </c>
      <c r="D1997" t="s">
        <v>712</v>
      </c>
      <c r="E1997" s="31" t="s">
        <v>713</v>
      </c>
      <c r="F1997">
        <v>2011</v>
      </c>
      <c r="G1997" t="s">
        <v>563</v>
      </c>
      <c r="H1997">
        <v>221</v>
      </c>
      <c r="I1997">
        <v>331710</v>
      </c>
      <c r="J1997" t="s">
        <v>50</v>
      </c>
      <c r="K1997" s="26" t="s">
        <v>458</v>
      </c>
      <c r="L1997" t="b">
        <v>1</v>
      </c>
      <c r="M1997" s="20" t="s">
        <v>1119</v>
      </c>
      <c r="N1997" s="26">
        <v>169</v>
      </c>
      <c r="O1997" t="s">
        <v>375</v>
      </c>
      <c r="P1997">
        <v>60.585555599999999</v>
      </c>
      <c r="Q1997">
        <v>-165.25583330000001</v>
      </c>
      <c r="S1997" t="s">
        <v>21</v>
      </c>
      <c r="T1997" s="40">
        <v>0.51705000000000001</v>
      </c>
      <c r="U1997" s="40">
        <v>0.20935000000000001</v>
      </c>
      <c r="V1997">
        <v>234.32912820000004</v>
      </c>
      <c r="W1997">
        <v>453.20400000000006</v>
      </c>
      <c r="X1997">
        <v>95</v>
      </c>
      <c r="Y1997">
        <v>46.546392149999996</v>
      </c>
      <c r="Z1997">
        <v>90.022999999999996</v>
      </c>
      <c r="AA1997">
        <v>27</v>
      </c>
      <c r="AI1997">
        <v>93.633999999999986</v>
      </c>
      <c r="AJ1997">
        <v>11</v>
      </c>
      <c r="AK1997">
        <v>194.14</v>
      </c>
      <c r="AL1997">
        <v>13</v>
      </c>
      <c r="AM1997">
        <v>0</v>
      </c>
      <c r="AN1997">
        <v>0</v>
      </c>
      <c r="AO1997" s="30">
        <v>148.79354670000001</v>
      </c>
      <c r="AP1997" s="30">
        <v>287.774</v>
      </c>
      <c r="AQ1997" s="30">
        <v>24</v>
      </c>
      <c r="AR1997">
        <v>429.66906705000008</v>
      </c>
      <c r="AS1997" s="20">
        <v>831.0010000000002</v>
      </c>
      <c r="AT1997">
        <v>140</v>
      </c>
      <c r="AU1997">
        <v>12</v>
      </c>
      <c r="AV1997" t="s">
        <v>1510</v>
      </c>
    </row>
    <row r="1998" spans="1:48" hidden="1" x14ac:dyDescent="0.25">
      <c r="A1998" t="s">
        <v>1073</v>
      </c>
      <c r="B1998" t="s">
        <v>293</v>
      </c>
      <c r="C1998" t="s">
        <v>293</v>
      </c>
      <c r="D1998" t="s">
        <v>1075</v>
      </c>
      <c r="E1998" s="31" t="s">
        <v>1076</v>
      </c>
      <c r="F1998">
        <v>2011</v>
      </c>
      <c r="G1998" t="s">
        <v>1074</v>
      </c>
      <c r="H1998" t="s">
        <v>582</v>
      </c>
      <c r="I1998">
        <v>332730</v>
      </c>
      <c r="J1998" t="s">
        <v>292</v>
      </c>
      <c r="K1998" s="26" t="s">
        <v>458</v>
      </c>
      <c r="L1998" t="b">
        <v>1</v>
      </c>
      <c r="M1998" s="20" t="s">
        <v>1116</v>
      </c>
      <c r="N1998" s="26">
        <v>729</v>
      </c>
      <c r="O1998" t="s">
        <v>375</v>
      </c>
      <c r="P1998">
        <v>59.079166700000002</v>
      </c>
      <c r="Q1998">
        <v>-160.27500000000001</v>
      </c>
      <c r="S1998" t="s">
        <v>21</v>
      </c>
      <c r="T1998" s="40">
        <v>0.55467499999999992</v>
      </c>
      <c r="U1998" s="40">
        <v>0.18630833333333338</v>
      </c>
      <c r="V1998">
        <v>56.462032275000006</v>
      </c>
      <c r="W1998">
        <v>101.79300000000002</v>
      </c>
      <c r="X1998">
        <v>28</v>
      </c>
      <c r="Y1998">
        <v>26.194526874999994</v>
      </c>
      <c r="Z1998">
        <v>47.224999999999994</v>
      </c>
      <c r="AA1998">
        <v>4</v>
      </c>
      <c r="AI1998">
        <v>43.354999999999997</v>
      </c>
      <c r="AJ1998">
        <v>6</v>
      </c>
      <c r="AK1998">
        <v>11.106</v>
      </c>
      <c r="AL1998">
        <v>2</v>
      </c>
      <c r="AM1998">
        <v>3.895</v>
      </c>
      <c r="AN1998">
        <v>3</v>
      </c>
      <c r="AO1998" s="30">
        <v>30.208155174999995</v>
      </c>
      <c r="AP1998" s="30">
        <v>54.460999999999999</v>
      </c>
      <c r="AQ1998" s="30">
        <v>8</v>
      </c>
      <c r="AR1998">
        <v>112.86471432499999</v>
      </c>
      <c r="AS1998" s="20">
        <v>207.374</v>
      </c>
      <c r="AT1998">
        <v>43</v>
      </c>
      <c r="AU1998">
        <v>12</v>
      </c>
      <c r="AV1998" t="s">
        <v>1510</v>
      </c>
    </row>
    <row r="1999" spans="1:48" hidden="1" x14ac:dyDescent="0.25">
      <c r="A1999" t="s">
        <v>1077</v>
      </c>
      <c r="B1999" t="s">
        <v>297</v>
      </c>
      <c r="C1999" t="s">
        <v>297</v>
      </c>
      <c r="D1999" t="s">
        <v>1079</v>
      </c>
      <c r="E1999" s="31" t="s">
        <v>1080</v>
      </c>
      <c r="F1999">
        <v>2011</v>
      </c>
      <c r="G1999" t="s">
        <v>1078</v>
      </c>
      <c r="H1999">
        <v>40548</v>
      </c>
      <c r="I1999">
        <v>332850</v>
      </c>
      <c r="J1999" t="s">
        <v>296</v>
      </c>
      <c r="K1999" s="26" t="s">
        <v>458</v>
      </c>
      <c r="L1999" t="b">
        <v>1</v>
      </c>
      <c r="M1999" s="20" t="s">
        <v>1119</v>
      </c>
      <c r="N1999" s="26">
        <v>741</v>
      </c>
      <c r="O1999" t="s">
        <v>375</v>
      </c>
      <c r="P1999">
        <v>63.873055600000001</v>
      </c>
      <c r="Q1999">
        <v>-160.78805560000001</v>
      </c>
      <c r="S1999" t="s">
        <v>21</v>
      </c>
      <c r="T1999" s="40">
        <v>0.39138333333333336</v>
      </c>
      <c r="U1999" s="40">
        <v>0.19405833333333333</v>
      </c>
      <c r="V1999">
        <v>583.7357174</v>
      </c>
      <c r="W1999">
        <v>1491.4679999999998</v>
      </c>
      <c r="X1999">
        <v>288</v>
      </c>
      <c r="Y1999">
        <v>747.53629591666675</v>
      </c>
      <c r="Z1999">
        <v>1909.9850000000001</v>
      </c>
      <c r="AA1999">
        <v>45</v>
      </c>
      <c r="AI1999">
        <v>419.73200000000003</v>
      </c>
      <c r="AJ1999">
        <v>16</v>
      </c>
      <c r="AK1999">
        <v>305.68700000000001</v>
      </c>
      <c r="AL1999">
        <v>14</v>
      </c>
      <c r="AM1999">
        <v>14.090999999999998</v>
      </c>
      <c r="AN1999">
        <v>3</v>
      </c>
      <c r="AO1999" s="30">
        <v>283.91690628333339</v>
      </c>
      <c r="AP1999" s="30">
        <v>725.4190000000001</v>
      </c>
      <c r="AQ1999" s="30">
        <v>30</v>
      </c>
      <c r="AR1999">
        <v>1615.1889196000002</v>
      </c>
      <c r="AS1999" s="20">
        <v>4140.9630000000006</v>
      </c>
      <c r="AT1999">
        <v>364</v>
      </c>
      <c r="AU1999">
        <v>12</v>
      </c>
      <c r="AV1999" t="s">
        <v>1510</v>
      </c>
    </row>
    <row r="2000" spans="1:48" hidden="1" x14ac:dyDescent="0.25">
      <c r="A2000" t="s">
        <v>542</v>
      </c>
      <c r="B2000" t="s">
        <v>299</v>
      </c>
      <c r="C2000" t="s">
        <v>299</v>
      </c>
      <c r="D2000" t="s">
        <v>544</v>
      </c>
      <c r="E2000" s="31" t="s">
        <v>545</v>
      </c>
      <c r="F2000">
        <v>2011</v>
      </c>
      <c r="G2000" t="s">
        <v>543</v>
      </c>
      <c r="H2000">
        <v>19454</v>
      </c>
      <c r="I2000">
        <v>332860</v>
      </c>
      <c r="J2000" t="s">
        <v>298</v>
      </c>
      <c r="K2000" s="26" t="s">
        <v>458</v>
      </c>
      <c r="L2000" t="b">
        <v>1</v>
      </c>
      <c r="M2000" s="20" t="s">
        <v>1118</v>
      </c>
      <c r="N2000" s="26">
        <v>106</v>
      </c>
      <c r="O2000" t="s">
        <v>375</v>
      </c>
      <c r="P2000">
        <v>53.873611099999998</v>
      </c>
      <c r="Q2000">
        <v>-166.53666670000001</v>
      </c>
      <c r="S2000" t="s">
        <v>21</v>
      </c>
      <c r="T2000" s="40">
        <v>0.44580833333333336</v>
      </c>
      <c r="U2000" s="40">
        <v>0.24152500000000002</v>
      </c>
      <c r="V2000">
        <v>1770.1640162333335</v>
      </c>
      <c r="W2000">
        <v>3970.6840000000002</v>
      </c>
      <c r="X2000">
        <v>703</v>
      </c>
      <c r="Y2000">
        <v>15235.312106358337</v>
      </c>
      <c r="Z2000">
        <v>34174.579000000005</v>
      </c>
      <c r="AA2000">
        <v>185</v>
      </c>
      <c r="AI2000">
        <v>3032.3739999999998</v>
      </c>
      <c r="AJ2000">
        <v>56</v>
      </c>
      <c r="AK2000">
        <v>412.36900000000003</v>
      </c>
      <c r="AL2000">
        <v>19</v>
      </c>
      <c r="AM2000">
        <v>0</v>
      </c>
      <c r="AN2000">
        <v>0</v>
      </c>
      <c r="AO2000" s="30">
        <v>1535.6951355916667</v>
      </c>
      <c r="AP2000" s="30">
        <v>3444.7429999999999</v>
      </c>
      <c r="AQ2000" s="30">
        <v>75</v>
      </c>
      <c r="AR2000">
        <v>18541.171258183338</v>
      </c>
      <c r="AS2000" s="20">
        <v>41590.006000000001</v>
      </c>
      <c r="AT2000">
        <v>962</v>
      </c>
      <c r="AU2000">
        <v>12</v>
      </c>
      <c r="AV2000" t="s">
        <v>1510</v>
      </c>
    </row>
    <row r="2001" spans="1:48" hidden="1" x14ac:dyDescent="0.25">
      <c r="A2001" t="s">
        <v>777</v>
      </c>
      <c r="B2001" t="s">
        <v>242</v>
      </c>
      <c r="C2001" s="19" t="s">
        <v>242</v>
      </c>
      <c r="D2001" t="s">
        <v>778</v>
      </c>
      <c r="E2001" t="s">
        <v>779</v>
      </c>
      <c r="F2001" s="26">
        <v>2011</v>
      </c>
      <c r="G2001" s="19" t="s">
        <v>759</v>
      </c>
      <c r="H2001" s="26">
        <v>26616</v>
      </c>
      <c r="I2001" s="19">
        <v>332410</v>
      </c>
      <c r="J2001" t="s">
        <v>235</v>
      </c>
      <c r="K2001" s="19" t="s">
        <v>458</v>
      </c>
      <c r="L2001" s="20" t="b">
        <v>1</v>
      </c>
      <c r="M2001" s="20" t="s">
        <v>1118</v>
      </c>
      <c r="N2001" s="19">
        <v>254</v>
      </c>
      <c r="O2001" s="19" t="s">
        <v>375</v>
      </c>
      <c r="P2001" s="20">
        <v>70.636944400000004</v>
      </c>
      <c r="Q2001" s="20">
        <v>-160.03833330000001</v>
      </c>
      <c r="R2001" s="19"/>
      <c r="S2001" s="19" t="s">
        <v>21</v>
      </c>
      <c r="T2001" s="40">
        <v>0.14999999999999997</v>
      </c>
      <c r="U2001" s="40">
        <v>0.14389999999999997</v>
      </c>
      <c r="V2001">
        <v>172.49999999999997</v>
      </c>
      <c r="W2001">
        <v>1150</v>
      </c>
      <c r="X2001">
        <v>143</v>
      </c>
      <c r="Y2001">
        <v>509.85869999999989</v>
      </c>
      <c r="Z2001">
        <v>3399.058</v>
      </c>
      <c r="AA2001">
        <v>74</v>
      </c>
      <c r="AI2001">
        <v>76.430999999999983</v>
      </c>
      <c r="AJ2001">
        <v>3</v>
      </c>
      <c r="AK2001">
        <v>54.422999999999995</v>
      </c>
      <c r="AL2001">
        <v>3</v>
      </c>
      <c r="AM2001">
        <v>27.55</v>
      </c>
      <c r="AN2001">
        <v>1</v>
      </c>
      <c r="AO2001" s="30">
        <v>19.628099999999993</v>
      </c>
      <c r="AP2001" s="30">
        <v>130.85399999999998</v>
      </c>
      <c r="AQ2001" s="30">
        <v>6</v>
      </c>
      <c r="AR2001">
        <v>701.9867999999999</v>
      </c>
      <c r="AS2001" s="20">
        <v>4707.4619999999995</v>
      </c>
      <c r="AT2001">
        <v>224</v>
      </c>
      <c r="AU2001">
        <v>12</v>
      </c>
      <c r="AV2001" t="s">
        <v>1510</v>
      </c>
    </row>
    <row r="2002" spans="1:48" hidden="1" x14ac:dyDescent="0.25">
      <c r="A2002" t="s">
        <v>724</v>
      </c>
      <c r="B2002" t="s">
        <v>103</v>
      </c>
      <c r="C2002" s="19" t="s">
        <v>103</v>
      </c>
      <c r="D2002" s="19" t="s">
        <v>725</v>
      </c>
      <c r="E2002" s="21" t="s">
        <v>726</v>
      </c>
      <c r="F2002" s="26">
        <v>2011</v>
      </c>
      <c r="G2002" s="19" t="s">
        <v>563</v>
      </c>
      <c r="H2002" s="26">
        <v>221</v>
      </c>
      <c r="I2002" s="19">
        <v>331730</v>
      </c>
      <c r="J2002" t="s">
        <v>50</v>
      </c>
      <c r="K2002" s="19" t="s">
        <v>458</v>
      </c>
      <c r="L2002" s="20" t="b">
        <v>1</v>
      </c>
      <c r="M2002" s="20" t="s">
        <v>1119</v>
      </c>
      <c r="N2002" s="19">
        <v>169</v>
      </c>
      <c r="O2002" s="19" t="s">
        <v>375</v>
      </c>
      <c r="P2002" s="20">
        <v>65.609166700000003</v>
      </c>
      <c r="Q2002" s="20">
        <v>-168.08750000000001</v>
      </c>
      <c r="R2002" s="19"/>
      <c r="S2002" s="19" t="s">
        <v>21</v>
      </c>
      <c r="T2002" s="40">
        <v>0.64396666666666669</v>
      </c>
      <c r="U2002" s="40">
        <v>0.2157</v>
      </c>
      <c r="V2002">
        <v>151.00438763333335</v>
      </c>
      <c r="W2002">
        <v>234.49100000000001</v>
      </c>
      <c r="X2002">
        <v>66</v>
      </c>
      <c r="Y2002">
        <v>65.323334700000004</v>
      </c>
      <c r="Z2002">
        <v>101.43900000000001</v>
      </c>
      <c r="AA2002">
        <v>10</v>
      </c>
      <c r="AI2002">
        <v>65.266000000000005</v>
      </c>
      <c r="AJ2002">
        <v>8</v>
      </c>
      <c r="AK2002">
        <v>134.21100000000001</v>
      </c>
      <c r="AL2002">
        <v>9</v>
      </c>
      <c r="AM2002">
        <v>0</v>
      </c>
      <c r="AN2002">
        <v>0</v>
      </c>
      <c r="AO2002" s="30">
        <v>128.45653876666668</v>
      </c>
      <c r="AP2002" s="30">
        <v>199.47700000000003</v>
      </c>
      <c r="AQ2002" s="30">
        <v>17</v>
      </c>
      <c r="AR2002">
        <v>344.78426110000004</v>
      </c>
      <c r="AS2002" s="20">
        <v>535.40700000000004</v>
      </c>
      <c r="AT2002">
        <v>91</v>
      </c>
      <c r="AU2002">
        <v>12</v>
      </c>
      <c r="AV2002" t="s">
        <v>1510</v>
      </c>
    </row>
    <row r="2003" spans="1:48" hidden="1" x14ac:dyDescent="0.25">
      <c r="A2003" t="s">
        <v>444</v>
      </c>
      <c r="B2003" t="s">
        <v>49</v>
      </c>
      <c r="C2003" s="19" t="s">
        <v>49</v>
      </c>
      <c r="D2003" s="19" t="s">
        <v>445</v>
      </c>
      <c r="E2003" s="21" t="s">
        <v>446</v>
      </c>
      <c r="F2003" s="27">
        <v>2011</v>
      </c>
      <c r="G2003" s="19" t="s">
        <v>380</v>
      </c>
      <c r="H2003" s="27">
        <v>219</v>
      </c>
      <c r="I2003" s="19">
        <v>331230</v>
      </c>
      <c r="J2003" t="s">
        <v>30</v>
      </c>
      <c r="K2003" s="19" t="s">
        <v>374</v>
      </c>
      <c r="L2003" s="20" t="b">
        <v>1</v>
      </c>
      <c r="M2003" s="20" t="s">
        <v>1116</v>
      </c>
      <c r="N2003" s="19">
        <v>2</v>
      </c>
      <c r="O2003" s="19" t="s">
        <v>375</v>
      </c>
      <c r="P2003" s="20">
        <v>56.115277800000001</v>
      </c>
      <c r="Q2003" s="20">
        <v>-133.12083329999999</v>
      </c>
      <c r="R2003" s="19"/>
      <c r="S2003" s="19" t="s">
        <v>21</v>
      </c>
      <c r="T2003" s="41">
        <v>0.59952499999999986</v>
      </c>
      <c r="U2003" s="41">
        <v>0.26182500000000003</v>
      </c>
      <c r="V2003" s="29">
        <v>95.665005199999996</v>
      </c>
      <c r="W2003" s="30">
        <v>159.56800000000004</v>
      </c>
      <c r="X2003" s="30">
        <v>62</v>
      </c>
      <c r="Y2003" s="29">
        <v>33.669323999999996</v>
      </c>
      <c r="Z2003" s="30">
        <v>56.160000000000004</v>
      </c>
      <c r="AA2003" s="30">
        <v>10</v>
      </c>
      <c r="AB2003" s="29"/>
      <c r="AC2003" s="30"/>
      <c r="AD2003" s="30"/>
      <c r="AE2003" s="29"/>
      <c r="AF2003" s="30"/>
      <c r="AG2003" s="30"/>
      <c r="AH2003" s="30"/>
      <c r="AI2003" s="30">
        <v>3.532</v>
      </c>
      <c r="AJ2003" s="30">
        <v>2</v>
      </c>
      <c r="AK2003" s="30">
        <v>10.585000000000001</v>
      </c>
      <c r="AL2003" s="30">
        <v>3</v>
      </c>
      <c r="AM2003" s="30">
        <v>0</v>
      </c>
      <c r="AN2003" s="30">
        <v>0</v>
      </c>
      <c r="AO2003" s="30">
        <v>8.4634944249999986</v>
      </c>
      <c r="AP2003" s="30">
        <v>14.117000000000001</v>
      </c>
      <c r="AQ2003" s="30">
        <v>5</v>
      </c>
      <c r="AR2003" s="29">
        <v>137.79782362499998</v>
      </c>
      <c r="AS2003" s="20">
        <v>229.84500000000003</v>
      </c>
      <c r="AT2003" s="30">
        <v>77</v>
      </c>
      <c r="AU2003">
        <v>12</v>
      </c>
      <c r="AV2003" t="s">
        <v>1510</v>
      </c>
    </row>
    <row r="2004" spans="1:48" hidden="1" x14ac:dyDescent="0.25">
      <c r="A2004" t="s">
        <v>758</v>
      </c>
      <c r="B2004" t="s">
        <v>236</v>
      </c>
      <c r="C2004" t="s">
        <v>236</v>
      </c>
      <c r="D2004" t="s">
        <v>760</v>
      </c>
      <c r="E2004" s="31" t="s">
        <v>761</v>
      </c>
      <c r="F2004">
        <v>2011</v>
      </c>
      <c r="G2004" t="s">
        <v>759</v>
      </c>
      <c r="H2004">
        <v>26616</v>
      </c>
      <c r="I2004">
        <v>332350</v>
      </c>
      <c r="J2004" t="s">
        <v>235</v>
      </c>
      <c r="K2004" s="26" t="s">
        <v>458</v>
      </c>
      <c r="L2004" t="b">
        <v>1</v>
      </c>
      <c r="M2004" s="20" t="s">
        <v>1118</v>
      </c>
      <c r="N2004" s="26">
        <v>254</v>
      </c>
      <c r="O2004" t="s">
        <v>375</v>
      </c>
      <c r="P2004">
        <v>68.143333299999995</v>
      </c>
      <c r="Q2004">
        <v>-151.7358333</v>
      </c>
      <c r="S2004" t="s">
        <v>21</v>
      </c>
      <c r="T2004" s="40">
        <v>0.14999999999999997</v>
      </c>
      <c r="U2004" s="40">
        <v>0.14389999999999997</v>
      </c>
      <c r="V2004">
        <v>97.884599999999978</v>
      </c>
      <c r="W2004">
        <v>652.56399999999996</v>
      </c>
      <c r="X2004">
        <v>94</v>
      </c>
      <c r="Y2004">
        <v>385.48154999999991</v>
      </c>
      <c r="Z2004">
        <v>2569.877</v>
      </c>
      <c r="AA2004">
        <v>60</v>
      </c>
      <c r="AI2004">
        <v>55.312999999999995</v>
      </c>
      <c r="AJ2004">
        <v>2</v>
      </c>
      <c r="AK2004">
        <v>15.046000000000003</v>
      </c>
      <c r="AL2004">
        <v>2</v>
      </c>
      <c r="AM2004">
        <v>32.064</v>
      </c>
      <c r="AN2004">
        <v>1</v>
      </c>
      <c r="AO2004" s="30">
        <v>10.553849999999997</v>
      </c>
      <c r="AP2004" s="30">
        <v>70.358999999999995</v>
      </c>
      <c r="AQ2004" s="30">
        <v>4</v>
      </c>
      <c r="AR2004">
        <v>493.9199999999999</v>
      </c>
      <c r="AS2004" s="20">
        <v>3324.864</v>
      </c>
      <c r="AT2004">
        <v>158</v>
      </c>
      <c r="AU2004">
        <v>12</v>
      </c>
      <c r="AV2004" t="s">
        <v>1510</v>
      </c>
    </row>
    <row r="2005" spans="1:48" hidden="1" x14ac:dyDescent="0.25">
      <c r="A2005" t="s">
        <v>946</v>
      </c>
      <c r="B2005" t="s">
        <v>305</v>
      </c>
      <c r="C2005" t="s">
        <v>305</v>
      </c>
      <c r="D2005" t="s">
        <v>948</v>
      </c>
      <c r="E2005" s="31" t="s">
        <v>949</v>
      </c>
      <c r="F2005">
        <v>2011</v>
      </c>
      <c r="G2005" t="s">
        <v>947</v>
      </c>
      <c r="H2005">
        <v>20535</v>
      </c>
      <c r="I2005">
        <v>332890</v>
      </c>
      <c r="J2005" t="s">
        <v>304</v>
      </c>
      <c r="K2005" s="26" t="s">
        <v>458</v>
      </c>
      <c r="L2005" t="b">
        <v>1</v>
      </c>
      <c r="M2005" s="20" t="s">
        <v>1118</v>
      </c>
      <c r="N2005" s="26">
        <v>409</v>
      </c>
      <c r="O2005" t="s">
        <v>375</v>
      </c>
      <c r="P2005">
        <v>64.681388900000002</v>
      </c>
      <c r="Q2005">
        <v>-163.40555560000001</v>
      </c>
      <c r="S2005" t="s">
        <v>21</v>
      </c>
      <c r="T2005" s="40">
        <v>0.68666666666666665</v>
      </c>
      <c r="U2005" s="40">
        <v>0.35670000000000002</v>
      </c>
      <c r="V2005">
        <v>81.010186666666669</v>
      </c>
      <c r="W2005">
        <v>117.976</v>
      </c>
      <c r="X2005">
        <v>70</v>
      </c>
      <c r="Y2005">
        <v>107.87327333333333</v>
      </c>
      <c r="Z2005">
        <v>157.09700000000001</v>
      </c>
      <c r="AA2005">
        <v>19</v>
      </c>
      <c r="AI2005">
        <v>62.463000000000001</v>
      </c>
      <c r="AJ2005">
        <v>10</v>
      </c>
      <c r="AK2005">
        <v>7.7869999999999999</v>
      </c>
      <c r="AL2005">
        <v>4</v>
      </c>
      <c r="AM2005">
        <v>0</v>
      </c>
      <c r="AN2005">
        <v>0</v>
      </c>
      <c r="AO2005" s="30">
        <v>48.23833333333333</v>
      </c>
      <c r="AP2005" s="30">
        <v>70.25</v>
      </c>
      <c r="AQ2005" s="30">
        <v>14</v>
      </c>
      <c r="AR2005">
        <v>237.12179333333333</v>
      </c>
      <c r="AS2005" s="20">
        <v>345.32299999999998</v>
      </c>
      <c r="AT2005">
        <v>101</v>
      </c>
      <c r="AU2005">
        <v>12</v>
      </c>
      <c r="AV2005" t="s">
        <v>1510</v>
      </c>
    </row>
    <row r="2006" spans="1:48" hidden="1" x14ac:dyDescent="0.25">
      <c r="A2006" t="s">
        <v>500</v>
      </c>
      <c r="B2006" t="s">
        <v>309</v>
      </c>
      <c r="C2006" t="s">
        <v>309</v>
      </c>
      <c r="D2006" t="s">
        <v>502</v>
      </c>
      <c r="E2006" s="31" t="s">
        <v>503</v>
      </c>
      <c r="F2006">
        <v>2011</v>
      </c>
      <c r="G2006" t="s">
        <v>501</v>
      </c>
      <c r="H2006">
        <v>30150</v>
      </c>
      <c r="I2006">
        <v>332900</v>
      </c>
      <c r="J2006" t="s">
        <v>308</v>
      </c>
      <c r="K2006" s="26" t="s">
        <v>374</v>
      </c>
      <c r="L2006" t="b">
        <v>1</v>
      </c>
      <c r="M2006" s="20" t="s">
        <v>1118</v>
      </c>
      <c r="N2006" s="26">
        <v>53</v>
      </c>
      <c r="O2006" t="s">
        <v>489</v>
      </c>
      <c r="P2006">
        <v>59.546944400000001</v>
      </c>
      <c r="Q2006">
        <v>-139.7272222</v>
      </c>
      <c r="S2006" t="s">
        <v>21</v>
      </c>
      <c r="T2006" s="40">
        <v>0.50305833333333339</v>
      </c>
      <c r="U2006" s="40">
        <v>0.16924999999999998</v>
      </c>
      <c r="V2006">
        <v>722.99191525833351</v>
      </c>
      <c r="W2006">
        <v>1437.1930000000002</v>
      </c>
      <c r="X2006">
        <v>286</v>
      </c>
      <c r="Y2006">
        <v>1680.2867706750003</v>
      </c>
      <c r="Z2006">
        <v>3340.143</v>
      </c>
      <c r="AA2006">
        <v>92</v>
      </c>
      <c r="AI2006">
        <v>436.601</v>
      </c>
      <c r="AJ2006">
        <v>27</v>
      </c>
      <c r="AK2006">
        <v>752.03099999999995</v>
      </c>
      <c r="AL2006">
        <v>35</v>
      </c>
      <c r="AM2006">
        <v>0</v>
      </c>
      <c r="AN2006">
        <v>0</v>
      </c>
      <c r="AO2006" s="30">
        <v>597.95123286666671</v>
      </c>
      <c r="AP2006" s="30">
        <v>1188.6320000000001</v>
      </c>
      <c r="AQ2006" s="30">
        <v>62</v>
      </c>
      <c r="AR2006">
        <v>3001.2299188000006</v>
      </c>
      <c r="AS2006" s="20">
        <v>5965.9679999999998</v>
      </c>
      <c r="AT2006">
        <v>432</v>
      </c>
      <c r="AU2006">
        <v>12</v>
      </c>
      <c r="AV2006" t="s">
        <v>1510</v>
      </c>
    </row>
    <row r="2007" spans="1:48" hidden="1" x14ac:dyDescent="0.25">
      <c r="A2007" t="s">
        <v>742</v>
      </c>
      <c r="B2007" t="s">
        <v>172</v>
      </c>
      <c r="C2007" t="s">
        <v>172</v>
      </c>
      <c r="D2007" t="s">
        <v>744</v>
      </c>
      <c r="E2007" s="31" t="s">
        <v>745</v>
      </c>
      <c r="F2007">
        <v>2011</v>
      </c>
      <c r="G2007" t="s">
        <v>743</v>
      </c>
      <c r="H2007">
        <v>18963</v>
      </c>
      <c r="I2007">
        <v>332650</v>
      </c>
      <c r="J2007" t="s">
        <v>171</v>
      </c>
      <c r="K2007" s="26" t="s">
        <v>458</v>
      </c>
      <c r="L2007" t="b">
        <v>1</v>
      </c>
      <c r="M2007" s="20" t="s">
        <v>1119</v>
      </c>
      <c r="N2007" s="26">
        <v>240</v>
      </c>
      <c r="O2007" t="s">
        <v>375</v>
      </c>
      <c r="P2007">
        <v>57.503333300000001</v>
      </c>
      <c r="Q2007">
        <v>-134.58388890000001</v>
      </c>
      <c r="S2007" t="s">
        <v>21</v>
      </c>
      <c r="T2007" s="40">
        <v>0.62530000000000008</v>
      </c>
      <c r="U2007" s="40">
        <v>0.2258333333333333</v>
      </c>
      <c r="V2007">
        <v>605.45172739999998</v>
      </c>
      <c r="W2007">
        <v>968.25799999999992</v>
      </c>
      <c r="X2007">
        <v>203</v>
      </c>
      <c r="Y2007">
        <v>374.67663349999998</v>
      </c>
      <c r="Z2007">
        <v>599.19499999999994</v>
      </c>
      <c r="AA2007">
        <v>28</v>
      </c>
      <c r="AI2007">
        <v>251.84600000000003</v>
      </c>
      <c r="AJ2007">
        <v>8</v>
      </c>
      <c r="AK2007">
        <v>41.302</v>
      </c>
      <c r="AL2007">
        <v>7</v>
      </c>
      <c r="AM2007">
        <v>0</v>
      </c>
      <c r="AN2007">
        <v>0</v>
      </c>
      <c r="AO2007" s="30">
        <v>183.30544440000003</v>
      </c>
      <c r="AP2007" s="30">
        <v>293.14800000000002</v>
      </c>
      <c r="AQ2007" s="30">
        <v>15</v>
      </c>
      <c r="AR2007">
        <v>1163.4338053000001</v>
      </c>
      <c r="AS2007" s="20">
        <v>1860.6009999999999</v>
      </c>
      <c r="AT2007">
        <v>245</v>
      </c>
      <c r="AU2007">
        <v>6</v>
      </c>
      <c r="AV2007" t="s">
        <v>1510</v>
      </c>
    </row>
    <row r="2008" spans="1:48" hidden="1" x14ac:dyDescent="0.25">
      <c r="A2008" t="s">
        <v>447</v>
      </c>
      <c r="B2008" t="s">
        <v>110</v>
      </c>
      <c r="C2008" t="s">
        <v>110</v>
      </c>
      <c r="D2008" t="s">
        <v>449</v>
      </c>
      <c r="E2008" s="31" t="s">
        <v>450</v>
      </c>
      <c r="F2008">
        <v>2011</v>
      </c>
      <c r="G2008" t="s">
        <v>448</v>
      </c>
      <c r="H2008">
        <v>4959</v>
      </c>
      <c r="I2008">
        <v>331760</v>
      </c>
      <c r="J2008" t="s">
        <v>109</v>
      </c>
      <c r="K2008" s="26" t="s">
        <v>374</v>
      </c>
      <c r="L2008" t="b">
        <v>1</v>
      </c>
      <c r="M2008" s="20" t="s">
        <v>1116</v>
      </c>
      <c r="N2008" s="26">
        <v>5</v>
      </c>
      <c r="O2008" t="s">
        <v>375</v>
      </c>
      <c r="P2008">
        <v>61.578333299999997</v>
      </c>
      <c r="Q2008">
        <v>-159.52222219999999</v>
      </c>
      <c r="S2008" t="s">
        <v>21</v>
      </c>
      <c r="T2008" s="40">
        <v>0.71872500000000006</v>
      </c>
      <c r="U2008" s="40">
        <v>0.28160833333333335</v>
      </c>
      <c r="V2008">
        <v>696.84557354999993</v>
      </c>
      <c r="W2008">
        <v>969.55799999999988</v>
      </c>
      <c r="X2008">
        <v>196</v>
      </c>
      <c r="Y2008">
        <v>525.89467612500005</v>
      </c>
      <c r="Z2008">
        <v>731.70500000000004</v>
      </c>
      <c r="AA2008">
        <v>53</v>
      </c>
      <c r="AI2008">
        <v>29.540999999999997</v>
      </c>
      <c r="AJ2008">
        <v>8</v>
      </c>
      <c r="AK2008">
        <v>412.81200000000001</v>
      </c>
      <c r="AL2008">
        <v>24</v>
      </c>
      <c r="AM2008">
        <v>90.987999999999985</v>
      </c>
      <c r="AN2008">
        <v>1</v>
      </c>
      <c r="AO2008" s="30">
        <v>317.93015992500005</v>
      </c>
      <c r="AP2008" s="30">
        <v>442.35300000000001</v>
      </c>
      <c r="AQ2008" s="30">
        <v>32</v>
      </c>
      <c r="AR2008">
        <v>1540.6704096000001</v>
      </c>
      <c r="AS2008" s="20">
        <v>2234.6039999999998</v>
      </c>
      <c r="AT2008">
        <v>282</v>
      </c>
      <c r="AU2008">
        <v>12</v>
      </c>
      <c r="AV2008" t="s">
        <v>1510</v>
      </c>
    </row>
    <row r="2009" spans="1:48" hidden="1" x14ac:dyDescent="0.25">
      <c r="A2009" t="s">
        <v>569</v>
      </c>
      <c r="B2009" t="s">
        <v>53</v>
      </c>
      <c r="C2009" t="s">
        <v>53</v>
      </c>
      <c r="D2009" t="s">
        <v>570</v>
      </c>
      <c r="E2009" s="31" t="s">
        <v>571</v>
      </c>
      <c r="F2009">
        <v>2011</v>
      </c>
      <c r="G2009" t="s">
        <v>563</v>
      </c>
      <c r="H2009">
        <v>221</v>
      </c>
      <c r="I2009">
        <v>331260</v>
      </c>
      <c r="J2009" t="s">
        <v>50</v>
      </c>
      <c r="K2009" s="26" t="s">
        <v>458</v>
      </c>
      <c r="L2009" t="b">
        <v>1</v>
      </c>
      <c r="M2009" s="20" t="s">
        <v>1119</v>
      </c>
      <c r="N2009" s="26">
        <v>169</v>
      </c>
      <c r="O2009" t="s">
        <v>375</v>
      </c>
      <c r="P2009">
        <v>62.656111099999997</v>
      </c>
      <c r="Q2009">
        <v>-160.2066667</v>
      </c>
      <c r="S2009" t="s">
        <v>21</v>
      </c>
      <c r="T2009" s="40">
        <v>0.59096666666666653</v>
      </c>
      <c r="U2009" s="40">
        <v>0.21305833333333332</v>
      </c>
      <c r="V2009">
        <v>94.528664133333322</v>
      </c>
      <c r="W2009">
        <v>159.95600000000002</v>
      </c>
      <c r="X2009">
        <v>166</v>
      </c>
      <c r="Y2009">
        <v>33.050401799999989</v>
      </c>
      <c r="Z2009">
        <v>55.925999999999995</v>
      </c>
      <c r="AA2009">
        <v>16</v>
      </c>
      <c r="AI2009">
        <v>68.421999999999997</v>
      </c>
      <c r="AJ2009">
        <v>11</v>
      </c>
      <c r="AK2009">
        <v>104.273</v>
      </c>
      <c r="AL2009">
        <v>13</v>
      </c>
      <c r="AM2009">
        <v>0</v>
      </c>
      <c r="AN2009">
        <v>0</v>
      </c>
      <c r="AO2009" s="30">
        <v>102.05698849999997</v>
      </c>
      <c r="AP2009" s="30">
        <v>172.69499999999999</v>
      </c>
      <c r="AQ2009" s="30">
        <v>24</v>
      </c>
      <c r="AR2009">
        <v>229.6360544333333</v>
      </c>
      <c r="AS2009" s="20">
        <v>388.577</v>
      </c>
      <c r="AT2009">
        <v>206</v>
      </c>
      <c r="AU2009">
        <v>12</v>
      </c>
      <c r="AV2009" t="s">
        <v>1510</v>
      </c>
    </row>
    <row r="2010" spans="1:48" hidden="1" x14ac:dyDescent="0.25">
      <c r="A2010" t="s">
        <v>807</v>
      </c>
      <c r="B2010" t="s">
        <v>114</v>
      </c>
      <c r="C2010" t="s">
        <v>114</v>
      </c>
      <c r="D2010" t="s">
        <v>810</v>
      </c>
      <c r="E2010" s="31" t="s">
        <v>811</v>
      </c>
      <c r="F2010">
        <v>2011</v>
      </c>
      <c r="G2010" t="s">
        <v>812</v>
      </c>
      <c r="H2010">
        <v>653</v>
      </c>
      <c r="I2010">
        <v>331750</v>
      </c>
      <c r="J2010" t="s">
        <v>113</v>
      </c>
      <c r="K2010" s="26" t="s">
        <v>458</v>
      </c>
      <c r="L2010" t="b">
        <v>1</v>
      </c>
      <c r="M2010" s="20" t="s">
        <v>1118</v>
      </c>
      <c r="N2010" s="26">
        <v>291</v>
      </c>
      <c r="O2010" t="s">
        <v>375</v>
      </c>
      <c r="P2010">
        <v>52.196111100000003</v>
      </c>
      <c r="Q2010">
        <v>-174.2005556</v>
      </c>
      <c r="S2010" t="s">
        <v>21</v>
      </c>
      <c r="T2010" s="40">
        <v>0.70166666666666666</v>
      </c>
      <c r="U2010" s="40">
        <v>0.2023166666666667</v>
      </c>
      <c r="V2010">
        <v>114.50778999999999</v>
      </c>
      <c r="W2010">
        <v>163.19399999999999</v>
      </c>
      <c r="X2010">
        <v>28</v>
      </c>
      <c r="Y2010">
        <v>87.869716666666662</v>
      </c>
      <c r="Z2010">
        <v>125.22999999999999</v>
      </c>
      <c r="AA2010">
        <v>11</v>
      </c>
      <c r="AI2010">
        <v>46.51</v>
      </c>
      <c r="AJ2010">
        <v>16</v>
      </c>
      <c r="AK2010">
        <v>54.384000000000007</v>
      </c>
      <c r="AL2010">
        <v>6</v>
      </c>
      <c r="AM2010">
        <v>4.1710000000000003</v>
      </c>
      <c r="AN2010">
        <v>2</v>
      </c>
      <c r="AO2010" s="30">
        <v>70.793956666666674</v>
      </c>
      <c r="AP2010" s="30">
        <v>100.89400000000001</v>
      </c>
      <c r="AQ2010" s="30">
        <v>22</v>
      </c>
      <c r="AR2010">
        <v>273.17146333333335</v>
      </c>
      <c r="AS2010" s="20">
        <v>393.48900000000003</v>
      </c>
      <c r="AT2010">
        <v>62</v>
      </c>
      <c r="AU2010">
        <v>12</v>
      </c>
      <c r="AV2010" t="s">
        <v>1510</v>
      </c>
    </row>
    <row r="2011" spans="1:48" hidden="1" x14ac:dyDescent="0.25">
      <c r="A2011" t="s">
        <v>839</v>
      </c>
      <c r="B2011" t="s">
        <v>116</v>
      </c>
      <c r="C2011" t="s">
        <v>116</v>
      </c>
      <c r="D2011" t="s">
        <v>841</v>
      </c>
      <c r="E2011" s="31" t="s">
        <v>842</v>
      </c>
      <c r="F2011">
        <v>2011</v>
      </c>
      <c r="G2011" t="s">
        <v>840</v>
      </c>
      <c r="H2011">
        <v>878</v>
      </c>
      <c r="I2011">
        <v>331780</v>
      </c>
      <c r="J2011" t="s">
        <v>115</v>
      </c>
      <c r="K2011" s="26" t="s">
        <v>458</v>
      </c>
      <c r="L2011" t="b">
        <v>1</v>
      </c>
      <c r="M2011" s="20" t="s">
        <v>1116</v>
      </c>
      <c r="N2011" s="26">
        <v>337</v>
      </c>
      <c r="O2011" t="s">
        <v>375</v>
      </c>
      <c r="P2011">
        <v>60.866944400000001</v>
      </c>
      <c r="Q2011">
        <v>-162.27305559999999</v>
      </c>
      <c r="S2011" t="s">
        <v>21</v>
      </c>
      <c r="T2011" s="40">
        <v>0.6986</v>
      </c>
      <c r="U2011" s="40">
        <v>0.33676666666666666</v>
      </c>
      <c r="V2011">
        <v>202.9970922</v>
      </c>
      <c r="W2011">
        <v>290.577</v>
      </c>
      <c r="X2011">
        <v>73</v>
      </c>
      <c r="Y2011">
        <v>154.68960079999999</v>
      </c>
      <c r="Z2011">
        <v>221.428</v>
      </c>
      <c r="AA2011">
        <v>6</v>
      </c>
      <c r="AI2011">
        <v>27.126999999999999</v>
      </c>
      <c r="AJ2011">
        <v>5</v>
      </c>
      <c r="AK2011">
        <v>28.962999999999994</v>
      </c>
      <c r="AL2011">
        <v>5</v>
      </c>
      <c r="AM2011">
        <v>129.51900000000001</v>
      </c>
      <c r="AN2011">
        <v>3</v>
      </c>
      <c r="AO2011" s="30">
        <v>39.184473999999994</v>
      </c>
      <c r="AP2011" s="30">
        <v>56.089999999999989</v>
      </c>
      <c r="AQ2011" s="30">
        <v>10</v>
      </c>
      <c r="AR2011">
        <v>396.87116700000001</v>
      </c>
      <c r="AS2011" s="20">
        <v>697.61400000000003</v>
      </c>
      <c r="AT2011">
        <v>92</v>
      </c>
      <c r="AU2011">
        <v>12</v>
      </c>
      <c r="AV2011" t="s">
        <v>1510</v>
      </c>
    </row>
    <row r="2012" spans="1:48" hidden="1" x14ac:dyDescent="0.25">
      <c r="A2012" t="s">
        <v>762</v>
      </c>
      <c r="B2012" t="s">
        <v>237</v>
      </c>
      <c r="C2012" t="s">
        <v>237</v>
      </c>
      <c r="D2012" t="s">
        <v>763</v>
      </c>
      <c r="E2012" s="31" t="s">
        <v>764</v>
      </c>
      <c r="F2012">
        <v>2011</v>
      </c>
      <c r="G2012" t="s">
        <v>759</v>
      </c>
      <c r="H2012">
        <v>26616</v>
      </c>
      <c r="I2012">
        <v>332360</v>
      </c>
      <c r="J2012" t="s">
        <v>235</v>
      </c>
      <c r="K2012" s="26" t="s">
        <v>458</v>
      </c>
      <c r="L2012" t="b">
        <v>1</v>
      </c>
      <c r="M2012" s="20" t="s">
        <v>1118</v>
      </c>
      <c r="N2012" s="26">
        <v>254</v>
      </c>
      <c r="O2012" t="s">
        <v>375</v>
      </c>
      <c r="P2012">
        <v>70.469166700000002</v>
      </c>
      <c r="Q2012">
        <v>-157.39944439999999</v>
      </c>
      <c r="S2012" t="s">
        <v>21</v>
      </c>
      <c r="T2012" s="40">
        <v>0.14999999999999997</v>
      </c>
      <c r="U2012" s="40">
        <v>0.14389999999999997</v>
      </c>
      <c r="V2012">
        <v>87.6066</v>
      </c>
      <c r="W2012">
        <v>584.0440000000001</v>
      </c>
      <c r="X2012">
        <v>59</v>
      </c>
      <c r="Y2012">
        <v>348.21164999999991</v>
      </c>
      <c r="Z2012">
        <v>2321.4110000000001</v>
      </c>
      <c r="AA2012">
        <v>56</v>
      </c>
      <c r="AI2012">
        <v>77.221000000000004</v>
      </c>
      <c r="AJ2012">
        <v>2</v>
      </c>
      <c r="AK2012">
        <v>11.309000000000001</v>
      </c>
      <c r="AL2012">
        <v>2</v>
      </c>
      <c r="AM2012">
        <v>17.856000000000002</v>
      </c>
      <c r="AN2012">
        <v>1</v>
      </c>
      <c r="AO2012" s="30">
        <v>13.279499999999997</v>
      </c>
      <c r="AP2012" s="30">
        <v>88.53</v>
      </c>
      <c r="AQ2012" s="30">
        <v>4</v>
      </c>
      <c r="AR2012">
        <v>449.09774999999991</v>
      </c>
      <c r="AS2012" s="20">
        <v>3011.8409999999999</v>
      </c>
      <c r="AT2012">
        <v>120</v>
      </c>
      <c r="AU2012">
        <v>12</v>
      </c>
      <c r="AV2012" t="s">
        <v>1510</v>
      </c>
    </row>
    <row r="2013" spans="1:48" hidden="1" x14ac:dyDescent="0.25">
      <c r="A2013" t="s">
        <v>963</v>
      </c>
      <c r="B2013" t="s">
        <v>119</v>
      </c>
      <c r="C2013" t="s">
        <v>119</v>
      </c>
      <c r="D2013" t="s">
        <v>965</v>
      </c>
      <c r="E2013" s="31" t="s">
        <v>966</v>
      </c>
      <c r="F2013">
        <v>2011</v>
      </c>
      <c r="G2013" t="s">
        <v>964</v>
      </c>
      <c r="H2013" t="s">
        <v>582</v>
      </c>
      <c r="I2013">
        <v>331790</v>
      </c>
      <c r="J2013" t="s">
        <v>118</v>
      </c>
      <c r="K2013" s="26" t="s">
        <v>458</v>
      </c>
      <c r="L2013" t="b">
        <v>1</v>
      </c>
      <c r="M2013" s="20" t="s">
        <v>1116</v>
      </c>
      <c r="N2013" s="26">
        <v>420</v>
      </c>
      <c r="O2013" t="s">
        <v>375</v>
      </c>
      <c r="P2013">
        <v>66.359444400000001</v>
      </c>
      <c r="Q2013">
        <v>-147.39638890000001</v>
      </c>
      <c r="S2013" t="s">
        <v>21</v>
      </c>
      <c r="T2013" s="40">
        <v>0.65000000000000013</v>
      </c>
      <c r="U2013" s="40">
        <v>0.15740833333333329</v>
      </c>
      <c r="V2013">
        <v>71.069050000000018</v>
      </c>
      <c r="W2013">
        <v>109.337</v>
      </c>
      <c r="X2013">
        <v>42</v>
      </c>
      <c r="Y2013">
        <v>71.199700000000021</v>
      </c>
      <c r="Z2013">
        <v>109.53800000000001</v>
      </c>
      <c r="AA2013">
        <v>11</v>
      </c>
      <c r="AI2013">
        <v>66.671999999999997</v>
      </c>
      <c r="AJ2013">
        <v>6</v>
      </c>
      <c r="AK2013">
        <v>11.029</v>
      </c>
      <c r="AL2013">
        <v>2</v>
      </c>
      <c r="AM2013">
        <v>0</v>
      </c>
      <c r="AN2013">
        <v>0</v>
      </c>
      <c r="AO2013" s="30">
        <v>50.505650000000003</v>
      </c>
      <c r="AP2013" s="30">
        <v>77.700999999999993</v>
      </c>
      <c r="AQ2013" s="30">
        <v>8</v>
      </c>
      <c r="AR2013">
        <v>192.77440000000004</v>
      </c>
      <c r="AS2013" s="20">
        <v>296.57599999999996</v>
      </c>
      <c r="AT2013">
        <v>57</v>
      </c>
      <c r="AU2013">
        <v>12</v>
      </c>
      <c r="AV2013" t="s">
        <v>1510</v>
      </c>
    </row>
    <row r="2014" spans="1:48" hidden="1" x14ac:dyDescent="0.25">
      <c r="A2014" t="s">
        <v>486</v>
      </c>
      <c r="B2014" t="s">
        <v>1166</v>
      </c>
      <c r="C2014" t="s">
        <v>120</v>
      </c>
      <c r="D2014" t="s">
        <v>490</v>
      </c>
      <c r="E2014" s="31" t="s">
        <v>491</v>
      </c>
      <c r="F2014">
        <v>2011</v>
      </c>
      <c r="G2014" t="s">
        <v>487</v>
      </c>
      <c r="H2014">
        <v>1651</v>
      </c>
      <c r="I2014">
        <v>331800</v>
      </c>
      <c r="J2014" t="s">
        <v>488</v>
      </c>
      <c r="K2014" s="26" t="s">
        <v>374</v>
      </c>
      <c r="L2014" t="b">
        <v>1</v>
      </c>
      <c r="M2014" s="20" t="s">
        <v>1116</v>
      </c>
      <c r="N2014" s="26">
        <v>43</v>
      </c>
      <c r="O2014" t="s">
        <v>489</v>
      </c>
      <c r="P2014">
        <v>60.792222199999998</v>
      </c>
      <c r="Q2014">
        <v>-161.75583330000001</v>
      </c>
      <c r="S2014" t="s">
        <v>21</v>
      </c>
      <c r="T2014" s="40">
        <v>0.51467499999999988</v>
      </c>
      <c r="U2014" s="40">
        <v>0.16899166666666665</v>
      </c>
      <c r="V2014">
        <v>5272.9961747749994</v>
      </c>
      <c r="W2014">
        <v>10245.293000000001</v>
      </c>
      <c r="X2014">
        <v>1831</v>
      </c>
      <c r="Y2014">
        <v>12936.620667949997</v>
      </c>
      <c r="Z2014">
        <v>25135.513999999999</v>
      </c>
      <c r="AA2014">
        <v>1187</v>
      </c>
      <c r="AI2014">
        <v>890.67700000000002</v>
      </c>
      <c r="AJ2014">
        <v>20</v>
      </c>
      <c r="AK2014">
        <v>3205.5639999999999</v>
      </c>
      <c r="AL2014">
        <v>39</v>
      </c>
      <c r="AM2014">
        <v>0</v>
      </c>
      <c r="AN2014">
        <v>0</v>
      </c>
      <c r="AO2014" s="30">
        <v>2108.2328366749994</v>
      </c>
      <c r="AP2014" s="30">
        <v>4096.241</v>
      </c>
      <c r="AQ2014" s="30">
        <v>59</v>
      </c>
      <c r="AR2014">
        <v>20317.849679399995</v>
      </c>
      <c r="AS2014" s="20">
        <v>39477.048000000003</v>
      </c>
      <c r="AT2014">
        <v>3072</v>
      </c>
      <c r="AU2014">
        <v>12</v>
      </c>
      <c r="AV2014" t="s">
        <v>1510</v>
      </c>
    </row>
    <row r="2015" spans="1:48" hidden="1" x14ac:dyDescent="0.25">
      <c r="A2015" t="s">
        <v>383</v>
      </c>
      <c r="B2015" t="s">
        <v>1133</v>
      </c>
      <c r="C2015" t="s">
        <v>32</v>
      </c>
      <c r="D2015" t="s">
        <v>384</v>
      </c>
      <c r="E2015" s="31" t="s">
        <v>385</v>
      </c>
      <c r="F2015">
        <v>2011</v>
      </c>
      <c r="G2015" t="s">
        <v>380</v>
      </c>
      <c r="H2015">
        <v>219</v>
      </c>
      <c r="I2015">
        <v>331060</v>
      </c>
      <c r="J2015" t="s">
        <v>30</v>
      </c>
      <c r="K2015" s="26" t="s">
        <v>374</v>
      </c>
      <c r="L2015" t="b">
        <v>1</v>
      </c>
      <c r="M2015" s="20" t="s">
        <v>1116</v>
      </c>
      <c r="N2015" s="26">
        <v>2</v>
      </c>
      <c r="O2015" t="s">
        <v>375</v>
      </c>
      <c r="P2015">
        <v>66.918888899999999</v>
      </c>
      <c r="Q2015">
        <v>-151.51611109999999</v>
      </c>
      <c r="S2015" t="s">
        <v>21</v>
      </c>
      <c r="T2015" s="40">
        <v>0.6352000000000001</v>
      </c>
      <c r="U2015" s="40">
        <v>0.18467500000000003</v>
      </c>
      <c r="V2015">
        <v>81.191264000000004</v>
      </c>
      <c r="W2015">
        <v>127.82</v>
      </c>
      <c r="X2015">
        <v>36</v>
      </c>
      <c r="Y2015">
        <v>39.663158400000007</v>
      </c>
      <c r="Z2015">
        <v>62.442</v>
      </c>
      <c r="AA2015">
        <v>12</v>
      </c>
      <c r="AI2015">
        <v>36.482999999999997</v>
      </c>
      <c r="AJ2015">
        <v>5</v>
      </c>
      <c r="AK2015">
        <v>302.40500000000003</v>
      </c>
      <c r="AL2015">
        <v>17</v>
      </c>
      <c r="AM2015">
        <v>0</v>
      </c>
      <c r="AN2015">
        <v>0</v>
      </c>
      <c r="AO2015" s="30">
        <v>215.26165760000006</v>
      </c>
      <c r="AP2015" s="30">
        <v>338.88800000000003</v>
      </c>
      <c r="AQ2015" s="30">
        <v>22</v>
      </c>
      <c r="AR2015">
        <v>336.11608000000007</v>
      </c>
      <c r="AS2015" s="20">
        <v>529.14999999999986</v>
      </c>
      <c r="AT2015">
        <v>69</v>
      </c>
      <c r="AU2015">
        <v>12</v>
      </c>
      <c r="AV2015" t="s">
        <v>1510</v>
      </c>
    </row>
    <row r="2016" spans="1:48" hidden="1" x14ac:dyDescent="0.25">
      <c r="A2016" t="s">
        <v>572</v>
      </c>
      <c r="B2016" t="s">
        <v>54</v>
      </c>
      <c r="C2016" t="s">
        <v>54</v>
      </c>
      <c r="D2016" t="s">
        <v>573</v>
      </c>
      <c r="E2016" s="31" t="s">
        <v>574</v>
      </c>
      <c r="F2016">
        <v>2011</v>
      </c>
      <c r="G2016" t="s">
        <v>563</v>
      </c>
      <c r="H2016">
        <v>221</v>
      </c>
      <c r="I2016">
        <v>331270</v>
      </c>
      <c r="J2016" t="s">
        <v>50</v>
      </c>
      <c r="K2016" s="26" t="s">
        <v>458</v>
      </c>
      <c r="L2016" t="b">
        <v>1</v>
      </c>
      <c r="M2016" s="20" t="s">
        <v>1119</v>
      </c>
      <c r="N2016" s="26">
        <v>169</v>
      </c>
      <c r="O2016" t="s">
        <v>375</v>
      </c>
      <c r="P2016">
        <v>65.334722200000002</v>
      </c>
      <c r="Q2016">
        <v>-166.4891667</v>
      </c>
      <c r="S2016" t="s">
        <v>21</v>
      </c>
      <c r="T2016" s="40">
        <v>0.53576666666666661</v>
      </c>
      <c r="U2016" s="40">
        <v>0.21027499999999999</v>
      </c>
      <c r="V2016">
        <v>270.09819273333324</v>
      </c>
      <c r="W2016">
        <v>504.1339999999999</v>
      </c>
      <c r="X2016">
        <v>151</v>
      </c>
      <c r="Y2016">
        <v>73.181440533333316</v>
      </c>
      <c r="Z2016">
        <v>136.59199999999998</v>
      </c>
      <c r="AA2016">
        <v>9</v>
      </c>
      <c r="AI2016">
        <v>258.77900000000005</v>
      </c>
      <c r="AJ2016">
        <v>15</v>
      </c>
      <c r="AK2016">
        <v>246.137</v>
      </c>
      <c r="AL2016">
        <v>10</v>
      </c>
      <c r="AM2016">
        <v>0</v>
      </c>
      <c r="AN2016">
        <v>0</v>
      </c>
      <c r="AO2016" s="30">
        <v>270.51716226666667</v>
      </c>
      <c r="AP2016" s="30">
        <v>504.91600000000005</v>
      </c>
      <c r="AQ2016" s="30">
        <v>25</v>
      </c>
      <c r="AR2016">
        <v>613.79679553333324</v>
      </c>
      <c r="AS2016" s="20">
        <v>1145.6420000000001</v>
      </c>
      <c r="AT2016">
        <v>179</v>
      </c>
      <c r="AU2016">
        <v>12</v>
      </c>
      <c r="AV2016" t="s">
        <v>1510</v>
      </c>
    </row>
    <row r="2017" spans="1:48" hidden="1" x14ac:dyDescent="0.25">
      <c r="A2017" t="s">
        <v>971</v>
      </c>
      <c r="B2017" t="s">
        <v>122</v>
      </c>
      <c r="C2017" t="s">
        <v>122</v>
      </c>
      <c r="D2017" t="s">
        <v>973</v>
      </c>
      <c r="E2017" s="31" t="s">
        <v>974</v>
      </c>
      <c r="F2017">
        <v>2011</v>
      </c>
      <c r="G2017" t="s">
        <v>972</v>
      </c>
      <c r="H2017" t="s">
        <v>582</v>
      </c>
      <c r="I2017">
        <v>331820</v>
      </c>
      <c r="J2017" t="s">
        <v>121</v>
      </c>
      <c r="K2017" s="26" t="s">
        <v>458</v>
      </c>
      <c r="L2017" t="b">
        <v>1</v>
      </c>
      <c r="M2017" s="20" t="s">
        <v>1118</v>
      </c>
      <c r="N2017" s="26">
        <v>432</v>
      </c>
      <c r="O2017" t="s">
        <v>375</v>
      </c>
      <c r="P2017">
        <v>65.979722199999998</v>
      </c>
      <c r="Q2017">
        <v>-161.12305559999999</v>
      </c>
      <c r="S2017" t="s">
        <v>21</v>
      </c>
      <c r="T2017" s="40">
        <v>0.47410000000000002</v>
      </c>
      <c r="U2017" s="40">
        <v>0.19387500000000002</v>
      </c>
      <c r="V2017">
        <v>247.93960289999998</v>
      </c>
      <c r="W2017">
        <v>522.96899999999994</v>
      </c>
      <c r="X2017">
        <v>84</v>
      </c>
      <c r="Y2017">
        <v>340.21605640000001</v>
      </c>
      <c r="Z2017">
        <v>717.60400000000004</v>
      </c>
      <c r="AA2017">
        <v>16</v>
      </c>
      <c r="AI2017">
        <v>78.766999999999996</v>
      </c>
      <c r="AJ2017">
        <v>6</v>
      </c>
      <c r="AK2017">
        <v>0</v>
      </c>
      <c r="AL2017">
        <v>0</v>
      </c>
      <c r="AM2017">
        <v>8.4719999999999995</v>
      </c>
      <c r="AN2017">
        <v>3</v>
      </c>
      <c r="AO2017" s="30">
        <v>37.343434700000003</v>
      </c>
      <c r="AP2017" s="30">
        <v>78.766999999999996</v>
      </c>
      <c r="AQ2017" s="30">
        <v>6</v>
      </c>
      <c r="AR2017">
        <v>625.49909400000001</v>
      </c>
      <c r="AS2017" s="20">
        <v>1327.8119999999999</v>
      </c>
      <c r="AT2017">
        <v>109</v>
      </c>
      <c r="AU2017">
        <v>12</v>
      </c>
      <c r="AV2017" t="s">
        <v>1510</v>
      </c>
    </row>
    <row r="2018" spans="1:48" hidden="1" x14ac:dyDescent="0.25">
      <c r="A2018" t="s">
        <v>851</v>
      </c>
      <c r="B2018" t="s">
        <v>155</v>
      </c>
      <c r="C2018" t="s">
        <v>155</v>
      </c>
      <c r="D2018" t="s">
        <v>854</v>
      </c>
      <c r="E2018" s="31" t="s">
        <v>855</v>
      </c>
      <c r="F2018">
        <v>2011</v>
      </c>
      <c r="G2018" t="s">
        <v>856</v>
      </c>
      <c r="H2018">
        <v>6111</v>
      </c>
      <c r="I2018">
        <v>331830</v>
      </c>
      <c r="J2018" t="s">
        <v>154</v>
      </c>
      <c r="K2018" s="26" t="s">
        <v>374</v>
      </c>
      <c r="L2018" t="b">
        <v>1</v>
      </c>
      <c r="M2018" s="20" t="s">
        <v>1116</v>
      </c>
      <c r="N2018" s="26">
        <v>341</v>
      </c>
      <c r="O2018" t="s">
        <v>375</v>
      </c>
      <c r="P2018">
        <v>65.572500000000005</v>
      </c>
      <c r="Q2018">
        <v>-144.80305559999999</v>
      </c>
      <c r="S2018" t="s">
        <v>21</v>
      </c>
      <c r="T2018" s="40">
        <v>0.7756249999999999</v>
      </c>
      <c r="U2018" s="40">
        <v>0.23915</v>
      </c>
      <c r="V2018">
        <v>206.18361812499992</v>
      </c>
      <c r="W2018">
        <v>265.82899999999995</v>
      </c>
      <c r="X2018">
        <v>142</v>
      </c>
      <c r="Y2018">
        <v>42.814499999999995</v>
      </c>
      <c r="Z2018">
        <v>55.2</v>
      </c>
      <c r="AA2018">
        <v>8</v>
      </c>
      <c r="AI2018">
        <v>4.2339999999999991</v>
      </c>
      <c r="AJ2018">
        <v>1</v>
      </c>
      <c r="AK2018">
        <v>114.22200000000001</v>
      </c>
      <c r="AL2018">
        <v>7</v>
      </c>
      <c r="AM2018">
        <v>0</v>
      </c>
      <c r="AN2018">
        <v>0</v>
      </c>
      <c r="AO2018" s="30">
        <v>91.877434999999991</v>
      </c>
      <c r="AP2018" s="30">
        <v>118.456</v>
      </c>
      <c r="AQ2018" s="30">
        <v>8</v>
      </c>
      <c r="AR2018">
        <v>340.8755531249999</v>
      </c>
      <c r="AS2018" s="20">
        <v>439.4849999999999</v>
      </c>
      <c r="AT2018">
        <v>157</v>
      </c>
      <c r="AU2018">
        <v>12</v>
      </c>
      <c r="AV2018" t="s">
        <v>1510</v>
      </c>
    </row>
    <row r="2019" spans="1:48" hidden="1" x14ac:dyDescent="0.25">
      <c r="A2019" t="s">
        <v>1043</v>
      </c>
      <c r="B2019" t="s">
        <v>124</v>
      </c>
      <c r="C2019" t="s">
        <v>124</v>
      </c>
      <c r="D2019" t="s">
        <v>1045</v>
      </c>
      <c r="E2019" s="31" t="s">
        <v>1046</v>
      </c>
      <c r="F2019">
        <v>2011</v>
      </c>
      <c r="G2019" t="s">
        <v>1044</v>
      </c>
      <c r="H2019" t="s">
        <v>582</v>
      </c>
      <c r="I2019">
        <v>331840</v>
      </c>
      <c r="J2019" t="s">
        <v>123</v>
      </c>
      <c r="K2019" s="26" t="s">
        <v>458</v>
      </c>
      <c r="L2019" t="b">
        <v>1</v>
      </c>
      <c r="M2019" s="20" t="s">
        <v>1116</v>
      </c>
      <c r="N2019" s="26">
        <v>682</v>
      </c>
      <c r="O2019" t="s">
        <v>375</v>
      </c>
      <c r="P2019">
        <v>66.654444400000003</v>
      </c>
      <c r="Q2019">
        <v>-143.7222222</v>
      </c>
      <c r="S2019" t="s">
        <v>21</v>
      </c>
      <c r="T2019" s="40">
        <v>0.94999999999999984</v>
      </c>
      <c r="U2019" s="40">
        <v>0.44363333333333332</v>
      </c>
      <c r="V2019">
        <v>56.821399999999983</v>
      </c>
      <c r="W2019">
        <v>59.811999999999991</v>
      </c>
      <c r="X2019">
        <v>41</v>
      </c>
      <c r="Y2019">
        <v>44.566399999999994</v>
      </c>
      <c r="Z2019">
        <v>46.911999999999999</v>
      </c>
      <c r="AA2019">
        <v>6</v>
      </c>
      <c r="AI2019">
        <v>5.9209999999999994</v>
      </c>
      <c r="AJ2019">
        <v>1</v>
      </c>
      <c r="AK2019">
        <v>100.95400000000001</v>
      </c>
      <c r="AL2019">
        <v>4</v>
      </c>
      <c r="AM2019">
        <v>63.824999999999996</v>
      </c>
      <c r="AN2019">
        <v>9</v>
      </c>
      <c r="AO2019" s="30">
        <v>101.53124999999999</v>
      </c>
      <c r="AP2019" s="30">
        <v>106.875</v>
      </c>
      <c r="AQ2019" s="30">
        <v>5</v>
      </c>
      <c r="AR2019">
        <v>202.91904999999997</v>
      </c>
      <c r="AS2019" s="20">
        <v>277.42399999999998</v>
      </c>
      <c r="AT2019">
        <v>61</v>
      </c>
      <c r="AU2019">
        <v>12</v>
      </c>
      <c r="AV2019" t="s">
        <v>1510</v>
      </c>
    </row>
    <row r="2020" spans="1:48" hidden="1" x14ac:dyDescent="0.25">
      <c r="A2020" t="s">
        <v>901</v>
      </c>
      <c r="B2020" t="s">
        <v>224</v>
      </c>
      <c r="C2020" t="s">
        <v>224</v>
      </c>
      <c r="D2020" t="s">
        <v>903</v>
      </c>
      <c r="E2020" s="31" t="s">
        <v>904</v>
      </c>
      <c r="F2020">
        <v>2011</v>
      </c>
      <c r="G2020" t="s">
        <v>902</v>
      </c>
      <c r="H2020">
        <v>3422</v>
      </c>
      <c r="I2020">
        <v>332310</v>
      </c>
      <c r="J2020" t="s">
        <v>223</v>
      </c>
      <c r="K2020" s="26" t="s">
        <v>458</v>
      </c>
      <c r="L2020" t="b">
        <v>1</v>
      </c>
      <c r="M2020" s="20" t="s">
        <v>1116</v>
      </c>
      <c r="N2020" s="26">
        <v>365</v>
      </c>
      <c r="O2020" t="s">
        <v>375</v>
      </c>
      <c r="P2020">
        <v>60.16</v>
      </c>
      <c r="Q2020">
        <v>-164.2658333</v>
      </c>
      <c r="S2020" t="s">
        <v>21</v>
      </c>
      <c r="T2020" s="40">
        <v>0.57833333333333337</v>
      </c>
      <c r="U2020" s="40">
        <v>0.30638333333333334</v>
      </c>
      <c r="V2020">
        <v>242.71493333333336</v>
      </c>
      <c r="W2020">
        <v>419.68</v>
      </c>
      <c r="X2020">
        <v>96</v>
      </c>
      <c r="Y2020">
        <v>107.35370333333333</v>
      </c>
      <c r="Z2020">
        <v>185.62599999999998</v>
      </c>
      <c r="AA2020">
        <v>8</v>
      </c>
      <c r="AI2020">
        <v>83.066999999999993</v>
      </c>
      <c r="AJ2020">
        <v>8</v>
      </c>
      <c r="AK2020">
        <v>404.69</v>
      </c>
      <c r="AL2020">
        <v>19</v>
      </c>
      <c r="AM2020">
        <v>46.411000000000008</v>
      </c>
      <c r="AN2020">
        <v>17</v>
      </c>
      <c r="AO2020" s="30">
        <v>282.08613166666669</v>
      </c>
      <c r="AP2020" s="30">
        <v>487.75700000000001</v>
      </c>
      <c r="AQ2020" s="30">
        <v>27</v>
      </c>
      <c r="AR2020">
        <v>632.15476833333332</v>
      </c>
      <c r="AS2020" s="20">
        <v>1139.4739999999999</v>
      </c>
      <c r="AT2020">
        <v>144</v>
      </c>
      <c r="AU2020">
        <v>12</v>
      </c>
      <c r="AV2020" t="s">
        <v>1510</v>
      </c>
    </row>
    <row r="2021" spans="1:48" hidden="1" x14ac:dyDescent="0.25">
      <c r="A2021" t="s">
        <v>1055</v>
      </c>
      <c r="B2021" t="s">
        <v>126</v>
      </c>
      <c r="C2021" t="s">
        <v>126</v>
      </c>
      <c r="D2021" t="s">
        <v>1057</v>
      </c>
      <c r="E2021" s="31" t="s">
        <v>1058</v>
      </c>
      <c r="F2021">
        <v>2011</v>
      </c>
      <c r="G2021" t="s">
        <v>1056</v>
      </c>
      <c r="H2021" t="s">
        <v>582</v>
      </c>
      <c r="I2021">
        <v>331850</v>
      </c>
      <c r="J2021" t="s">
        <v>125</v>
      </c>
      <c r="K2021" s="26" t="s">
        <v>458</v>
      </c>
      <c r="L2021" t="b">
        <v>1</v>
      </c>
      <c r="M2021" s="20" t="s">
        <v>1116</v>
      </c>
      <c r="N2021" s="26">
        <v>686</v>
      </c>
      <c r="O2021" t="s">
        <v>375</v>
      </c>
      <c r="P2021">
        <v>60.063333299999996</v>
      </c>
      <c r="Q2021">
        <v>-148.01138889999999</v>
      </c>
      <c r="S2021" t="s">
        <v>21</v>
      </c>
      <c r="T2021" s="40">
        <v>0.43499999999999989</v>
      </c>
      <c r="U2021" s="40">
        <v>0.14389999999999997</v>
      </c>
      <c r="V2021">
        <v>47.309294999999992</v>
      </c>
      <c r="W2021">
        <v>108.75700000000001</v>
      </c>
      <c r="X2021">
        <v>25</v>
      </c>
      <c r="Y2021">
        <v>56.143709999999984</v>
      </c>
      <c r="Z2021">
        <v>129.066</v>
      </c>
      <c r="AA2021">
        <v>11</v>
      </c>
      <c r="AI2021">
        <v>44.734000000000009</v>
      </c>
      <c r="AJ2021">
        <v>6</v>
      </c>
      <c r="AK2021">
        <v>8.5609999999999999</v>
      </c>
      <c r="AL2021">
        <v>3</v>
      </c>
      <c r="AM2021">
        <v>0</v>
      </c>
      <c r="AN2021">
        <v>0</v>
      </c>
      <c r="AO2021" s="30">
        <v>23.183324999999996</v>
      </c>
      <c r="AP2021" s="30">
        <v>53.295000000000009</v>
      </c>
      <c r="AQ2021" s="30">
        <v>9</v>
      </c>
      <c r="AR2021">
        <v>126.63632999999997</v>
      </c>
      <c r="AS2021" s="20">
        <v>291.11799999999999</v>
      </c>
      <c r="AT2021">
        <v>45</v>
      </c>
      <c r="AU2021">
        <v>12</v>
      </c>
      <c r="AV2021" t="s">
        <v>1510</v>
      </c>
    </row>
    <row r="2022" spans="1:48" hidden="1" x14ac:dyDescent="0.25">
      <c r="A2022" t="s">
        <v>575</v>
      </c>
      <c r="B2022" t="s">
        <v>55</v>
      </c>
      <c r="C2022" t="s">
        <v>55</v>
      </c>
      <c r="D2022" t="s">
        <v>576</v>
      </c>
      <c r="E2022" s="31" t="s">
        <v>577</v>
      </c>
      <c r="F2022">
        <v>2011</v>
      </c>
      <c r="G2022" t="s">
        <v>563</v>
      </c>
      <c r="H2022">
        <v>221</v>
      </c>
      <c r="I2022">
        <v>331280</v>
      </c>
      <c r="J2022" t="s">
        <v>50</v>
      </c>
      <c r="K2022" s="26" t="s">
        <v>458</v>
      </c>
      <c r="L2022" t="b">
        <v>1</v>
      </c>
      <c r="M2022" s="20" t="s">
        <v>1119</v>
      </c>
      <c r="N2022" s="26">
        <v>169</v>
      </c>
      <c r="O2022" t="s">
        <v>375</v>
      </c>
      <c r="P2022">
        <v>61.527777800000003</v>
      </c>
      <c r="Q2022">
        <v>-165.5863889</v>
      </c>
      <c r="S2022" t="s">
        <v>21</v>
      </c>
      <c r="T2022" s="40">
        <v>0.48440833333333333</v>
      </c>
      <c r="U2022" s="40">
        <v>0.20770833333333336</v>
      </c>
      <c r="V2022">
        <v>494.60851960833338</v>
      </c>
      <c r="W2022">
        <v>1021.0570000000001</v>
      </c>
      <c r="X2022">
        <v>212</v>
      </c>
      <c r="Y2022">
        <v>183.71670449999999</v>
      </c>
      <c r="Z2022">
        <v>379.26</v>
      </c>
      <c r="AA2022">
        <v>23</v>
      </c>
      <c r="AI2022">
        <v>395.99899999999997</v>
      </c>
      <c r="AJ2022">
        <v>14</v>
      </c>
      <c r="AK2022">
        <v>532.702</v>
      </c>
      <c r="AL2022">
        <v>10</v>
      </c>
      <c r="AM2022">
        <v>0</v>
      </c>
      <c r="AN2022">
        <v>0</v>
      </c>
      <c r="AO2022" s="30">
        <v>449.87050357499999</v>
      </c>
      <c r="AP2022" s="30">
        <v>928.70100000000002</v>
      </c>
      <c r="AQ2022" s="30">
        <v>24</v>
      </c>
      <c r="AR2022">
        <v>1128.1957276833334</v>
      </c>
      <c r="AS2022" s="20">
        <v>2329.018</v>
      </c>
      <c r="AT2022">
        <v>252</v>
      </c>
      <c r="AU2022">
        <v>12</v>
      </c>
      <c r="AV2022" t="s">
        <v>1510</v>
      </c>
    </row>
    <row r="2023" spans="1:48" hidden="1" x14ac:dyDescent="0.25">
      <c r="A2023" t="s">
        <v>817</v>
      </c>
      <c r="B2023" t="s">
        <v>128</v>
      </c>
      <c r="C2023" t="s">
        <v>128</v>
      </c>
      <c r="D2023" t="s">
        <v>819</v>
      </c>
      <c r="E2023" s="31" t="s">
        <v>820</v>
      </c>
      <c r="F2023">
        <v>2011</v>
      </c>
      <c r="G2023" t="s">
        <v>818</v>
      </c>
      <c r="H2023">
        <v>3421</v>
      </c>
      <c r="I2023">
        <v>331860</v>
      </c>
      <c r="J2023" t="s">
        <v>127</v>
      </c>
      <c r="K2023" s="26" t="s">
        <v>458</v>
      </c>
      <c r="L2023" t="b">
        <v>1</v>
      </c>
      <c r="M2023" s="20" t="s">
        <v>1116</v>
      </c>
      <c r="N2023" s="26">
        <v>297</v>
      </c>
      <c r="O2023" t="s">
        <v>375</v>
      </c>
      <c r="P2023">
        <v>56.295277800000001</v>
      </c>
      <c r="Q2023">
        <v>-158.40222220000001</v>
      </c>
      <c r="S2023" t="s">
        <v>21</v>
      </c>
      <c r="T2023" s="40">
        <v>0.47909999999999991</v>
      </c>
      <c r="U2023" s="40">
        <v>0.16344999999999998</v>
      </c>
      <c r="V2023">
        <v>92.673271199999974</v>
      </c>
      <c r="W2023">
        <v>193.43199999999999</v>
      </c>
      <c r="X2023">
        <v>62</v>
      </c>
      <c r="Y2023">
        <v>236.57910089999996</v>
      </c>
      <c r="Z2023">
        <v>493.79899999999998</v>
      </c>
      <c r="AA2023">
        <v>28</v>
      </c>
      <c r="AI2023">
        <v>86.037000000000006</v>
      </c>
      <c r="AJ2023">
        <v>10</v>
      </c>
      <c r="AK2023">
        <v>12.375</v>
      </c>
      <c r="AL2023">
        <v>1</v>
      </c>
      <c r="AM2023">
        <v>0</v>
      </c>
      <c r="AN2023">
        <v>0</v>
      </c>
      <c r="AO2023" s="30">
        <v>47.149189199999995</v>
      </c>
      <c r="AP2023" s="30">
        <v>98.412000000000006</v>
      </c>
      <c r="AQ2023" s="30">
        <v>11</v>
      </c>
      <c r="AR2023">
        <v>376.40156129999997</v>
      </c>
      <c r="AS2023" s="20">
        <v>785.64299999999992</v>
      </c>
      <c r="AT2023">
        <v>101</v>
      </c>
      <c r="AU2023">
        <v>12</v>
      </c>
      <c r="AV2023" t="s">
        <v>1510</v>
      </c>
    </row>
    <row r="2024" spans="1:48" hidden="1" x14ac:dyDescent="0.25">
      <c r="A2024" t="s">
        <v>1011</v>
      </c>
      <c r="B2024" t="s">
        <v>130</v>
      </c>
      <c r="C2024" t="s">
        <v>130</v>
      </c>
      <c r="D2024" t="s">
        <v>1013</v>
      </c>
      <c r="E2024" s="31" t="s">
        <v>1014</v>
      </c>
      <c r="F2024">
        <v>2011</v>
      </c>
      <c r="G2024" t="s">
        <v>1012</v>
      </c>
      <c r="H2024" t="s">
        <v>582</v>
      </c>
      <c r="I2024">
        <v>331870</v>
      </c>
      <c r="J2024" t="s">
        <v>129</v>
      </c>
      <c r="K2024" s="26" t="s">
        <v>458</v>
      </c>
      <c r="L2024" t="b">
        <v>1</v>
      </c>
      <c r="M2024" s="20" t="s">
        <v>1116</v>
      </c>
      <c r="N2024" s="26">
        <v>658</v>
      </c>
      <c r="O2024" t="s">
        <v>375</v>
      </c>
      <c r="P2024">
        <v>56.308439300000003</v>
      </c>
      <c r="Q2024">
        <v>-158.53023909999999</v>
      </c>
      <c r="S2024" t="s">
        <v>21</v>
      </c>
      <c r="T2024" s="40">
        <v>0.69174999999999998</v>
      </c>
      <c r="U2024" s="40">
        <v>0.3041666666666667</v>
      </c>
      <c r="V2024">
        <v>162.82895725000003</v>
      </c>
      <c r="W2024">
        <v>235.38700000000006</v>
      </c>
      <c r="X2024">
        <v>56</v>
      </c>
      <c r="Y2024">
        <v>100.81426149999997</v>
      </c>
      <c r="Z2024">
        <v>145.73799999999997</v>
      </c>
      <c r="AA2024">
        <v>10</v>
      </c>
      <c r="AI2024">
        <v>52.702999999999996</v>
      </c>
      <c r="AJ2024">
        <v>11</v>
      </c>
      <c r="AK2024">
        <v>17.346</v>
      </c>
      <c r="AL2024">
        <v>1</v>
      </c>
      <c r="AM2024">
        <v>20.353000000000002</v>
      </c>
      <c r="AN2024">
        <v>6</v>
      </c>
      <c r="AO2024" s="30">
        <v>48.456395749999992</v>
      </c>
      <c r="AP2024" s="30">
        <v>70.048999999999992</v>
      </c>
      <c r="AQ2024" s="30">
        <v>12</v>
      </c>
      <c r="AR2024">
        <v>312.09961450000003</v>
      </c>
      <c r="AS2024" s="20">
        <v>471.52699999999999</v>
      </c>
      <c r="AT2024">
        <v>73</v>
      </c>
      <c r="AU2024">
        <v>4</v>
      </c>
      <c r="AV2024" t="s">
        <v>1510</v>
      </c>
    </row>
    <row r="2025" spans="1:48" hidden="1" x14ac:dyDescent="0.25">
      <c r="A2025" t="s">
        <v>975</v>
      </c>
      <c r="B2025" t="s">
        <v>132</v>
      </c>
      <c r="C2025" t="s">
        <v>132</v>
      </c>
      <c r="D2025" t="s">
        <v>977</v>
      </c>
      <c r="E2025" s="31" t="s">
        <v>978</v>
      </c>
      <c r="F2025">
        <v>2011</v>
      </c>
      <c r="G2025" t="s">
        <v>976</v>
      </c>
      <c r="H2025" t="s">
        <v>582</v>
      </c>
      <c r="I2025">
        <v>331880</v>
      </c>
      <c r="J2025" t="s">
        <v>131</v>
      </c>
      <c r="K2025" s="26" t="s">
        <v>458</v>
      </c>
      <c r="L2025" t="b">
        <v>1</v>
      </c>
      <c r="M2025" s="20" t="s">
        <v>1116</v>
      </c>
      <c r="N2025" s="26">
        <v>437</v>
      </c>
      <c r="O2025" t="s">
        <v>375</v>
      </c>
      <c r="P2025">
        <v>56.255555600000001</v>
      </c>
      <c r="Q2025">
        <v>-158.76249999999999</v>
      </c>
      <c r="S2025" t="s">
        <v>21</v>
      </c>
      <c r="T2025" s="40">
        <v>0.67300000000000004</v>
      </c>
      <c r="U2025" s="40">
        <v>0.22876666666666667</v>
      </c>
      <c r="V2025">
        <v>53.992770999999998</v>
      </c>
      <c r="W2025">
        <v>80.22699999999999</v>
      </c>
      <c r="X2025">
        <v>35</v>
      </c>
      <c r="Y2025">
        <v>23.816796999999998</v>
      </c>
      <c r="Z2025">
        <v>35.388999999999996</v>
      </c>
      <c r="AA2025">
        <v>2</v>
      </c>
      <c r="AI2025">
        <v>24.027999999999999</v>
      </c>
      <c r="AJ2025">
        <v>10</v>
      </c>
      <c r="AK2025">
        <v>40.44</v>
      </c>
      <c r="AL2025">
        <v>1</v>
      </c>
      <c r="AM2025">
        <v>8.0980000000000008</v>
      </c>
      <c r="AN2025">
        <v>2</v>
      </c>
      <c r="AO2025" s="30">
        <v>43.386963999999999</v>
      </c>
      <c r="AP2025" s="30">
        <v>64.467999999999989</v>
      </c>
      <c r="AQ2025" s="30">
        <v>11</v>
      </c>
      <c r="AR2025">
        <v>121.19653199999999</v>
      </c>
      <c r="AS2025" s="20">
        <v>188.18200000000002</v>
      </c>
      <c r="AT2025">
        <v>50</v>
      </c>
      <c r="AU2025">
        <v>12</v>
      </c>
      <c r="AV2025" t="s">
        <v>1510</v>
      </c>
    </row>
    <row r="2026" spans="1:48" hidden="1" x14ac:dyDescent="0.25">
      <c r="A2026" t="s">
        <v>746</v>
      </c>
      <c r="B2026" t="s">
        <v>173</v>
      </c>
      <c r="C2026" t="s">
        <v>173</v>
      </c>
      <c r="D2026" t="s">
        <v>399</v>
      </c>
      <c r="E2026" s="31" t="s">
        <v>400</v>
      </c>
      <c r="F2026">
        <v>2011</v>
      </c>
      <c r="G2026" t="s">
        <v>743</v>
      </c>
      <c r="H2026">
        <v>18963</v>
      </c>
      <c r="I2026">
        <v>332660</v>
      </c>
      <c r="J2026" t="s">
        <v>171</v>
      </c>
      <c r="K2026" s="26" t="s">
        <v>458</v>
      </c>
      <c r="L2026" t="b">
        <v>1</v>
      </c>
      <c r="M2026" s="20" t="s">
        <v>1119</v>
      </c>
      <c r="N2026" s="26">
        <v>240</v>
      </c>
      <c r="O2026" t="s">
        <v>375</v>
      </c>
      <c r="P2026">
        <v>59.399701999999998</v>
      </c>
      <c r="Q2026">
        <v>-135.89640890000001</v>
      </c>
      <c r="S2026" t="s">
        <v>21</v>
      </c>
      <c r="T2026" s="40">
        <v>0.62075833333333341</v>
      </c>
      <c r="U2026" s="40">
        <v>0.22129166666666666</v>
      </c>
      <c r="V2026">
        <v>437.18643748333346</v>
      </c>
      <c r="W2026">
        <v>704.27800000000013</v>
      </c>
      <c r="X2026">
        <v>204</v>
      </c>
      <c r="Y2026">
        <v>256.87538515833342</v>
      </c>
      <c r="Z2026">
        <v>413.80900000000008</v>
      </c>
      <c r="AA2026">
        <v>32</v>
      </c>
      <c r="AI2026">
        <v>1.0349999999999999</v>
      </c>
      <c r="AJ2026">
        <v>1</v>
      </c>
      <c r="AK2026">
        <v>19.683999999999997</v>
      </c>
      <c r="AL2026">
        <v>13</v>
      </c>
      <c r="AM2026">
        <v>0</v>
      </c>
      <c r="AN2026">
        <v>0</v>
      </c>
      <c r="AO2026" s="30">
        <v>12.861491908333333</v>
      </c>
      <c r="AP2026" s="30">
        <v>20.718999999999998</v>
      </c>
      <c r="AQ2026" s="30">
        <v>14</v>
      </c>
      <c r="AR2026">
        <v>706.92331455000021</v>
      </c>
      <c r="AS2026" s="20">
        <v>1138.806</v>
      </c>
      <c r="AT2026">
        <v>240</v>
      </c>
      <c r="AU2026">
        <v>6</v>
      </c>
      <c r="AV2026" t="s">
        <v>1510</v>
      </c>
    </row>
    <row r="2027" spans="1:48" hidden="1" x14ac:dyDescent="0.25">
      <c r="A2027" t="s">
        <v>386</v>
      </c>
      <c r="B2027" t="s">
        <v>33</v>
      </c>
      <c r="C2027" t="s">
        <v>33</v>
      </c>
      <c r="D2027" t="s">
        <v>434</v>
      </c>
      <c r="E2027" s="31" t="s">
        <v>431</v>
      </c>
      <c r="F2027">
        <v>2011</v>
      </c>
      <c r="G2027" t="s">
        <v>380</v>
      </c>
      <c r="H2027">
        <v>219</v>
      </c>
      <c r="I2027">
        <v>331070</v>
      </c>
      <c r="J2027" t="s">
        <v>30</v>
      </c>
      <c r="K2027" s="26" t="s">
        <v>374</v>
      </c>
      <c r="L2027" t="b">
        <v>1</v>
      </c>
      <c r="M2027" s="20" t="s">
        <v>1116</v>
      </c>
      <c r="N2027" s="26">
        <v>2</v>
      </c>
      <c r="O2027" t="s">
        <v>375</v>
      </c>
      <c r="P2027">
        <v>62.571782800000001</v>
      </c>
      <c r="Q2027">
        <v>-144.6541704</v>
      </c>
      <c r="S2027" t="s">
        <v>21</v>
      </c>
      <c r="T2027" s="40">
        <v>0.67158333333333331</v>
      </c>
      <c r="U2027" s="40">
        <v>0.18776666666666667</v>
      </c>
      <c r="V2027">
        <v>107.71860874999999</v>
      </c>
      <c r="W2027">
        <v>160.39499999999998</v>
      </c>
      <c r="X2027">
        <v>50</v>
      </c>
      <c r="Y2027">
        <v>86.766551916666671</v>
      </c>
      <c r="Z2027">
        <v>129.197</v>
      </c>
      <c r="AA2027">
        <v>14</v>
      </c>
      <c r="AI2027">
        <v>45.065000000000005</v>
      </c>
      <c r="AJ2027">
        <v>2</v>
      </c>
      <c r="AK2027">
        <v>13.506999999999998</v>
      </c>
      <c r="AL2027">
        <v>1</v>
      </c>
      <c r="AM2027">
        <v>0</v>
      </c>
      <c r="AN2027">
        <v>0</v>
      </c>
      <c r="AO2027" s="30">
        <v>39.335979000000002</v>
      </c>
      <c r="AP2027" s="30">
        <v>58.572000000000003</v>
      </c>
      <c r="AQ2027" s="30">
        <v>3</v>
      </c>
      <c r="AR2027">
        <v>233.82113966666665</v>
      </c>
      <c r="AS2027" s="20">
        <v>348.16399999999999</v>
      </c>
      <c r="AT2027">
        <v>67</v>
      </c>
      <c r="AU2027">
        <v>12</v>
      </c>
      <c r="AV2027" t="s">
        <v>1510</v>
      </c>
    </row>
    <row r="2028" spans="1:48" hidden="1" x14ac:dyDescent="0.25">
      <c r="A2028" t="s">
        <v>905</v>
      </c>
      <c r="B2028" t="s">
        <v>134</v>
      </c>
      <c r="C2028" t="s">
        <v>134</v>
      </c>
      <c r="D2028" t="s">
        <v>907</v>
      </c>
      <c r="E2028" s="31" t="s">
        <v>908</v>
      </c>
      <c r="F2028">
        <v>2011</v>
      </c>
      <c r="G2028" t="s">
        <v>906</v>
      </c>
      <c r="H2028">
        <v>3465</v>
      </c>
      <c r="I2028">
        <v>331890</v>
      </c>
      <c r="J2028" t="s">
        <v>133</v>
      </c>
      <c r="K2028" s="26" t="s">
        <v>458</v>
      </c>
      <c r="L2028" t="b">
        <v>1</v>
      </c>
      <c r="M2028" s="20" t="s">
        <v>1116</v>
      </c>
      <c r="N2028" s="26">
        <v>368</v>
      </c>
      <c r="O2028" t="s">
        <v>375</v>
      </c>
      <c r="P2028">
        <v>61.515833299999997</v>
      </c>
      <c r="Q2028">
        <v>-144.43694439999999</v>
      </c>
      <c r="S2028" t="s">
        <v>21</v>
      </c>
      <c r="T2028" s="40">
        <v>0.62916666666666676</v>
      </c>
      <c r="U2028" s="40">
        <v>0.26106666666666672</v>
      </c>
      <c r="V2028">
        <v>105.24762916666668</v>
      </c>
      <c r="W2028">
        <v>167.28100000000001</v>
      </c>
      <c r="X2028">
        <v>55</v>
      </c>
      <c r="Y2028">
        <v>152.49804583333335</v>
      </c>
      <c r="Z2028">
        <v>242.381</v>
      </c>
      <c r="AA2028">
        <v>27</v>
      </c>
      <c r="AI2028">
        <v>21.012</v>
      </c>
      <c r="AJ2028">
        <v>3</v>
      </c>
      <c r="AK2028">
        <v>49.167999999999992</v>
      </c>
      <c r="AL2028">
        <v>4</v>
      </c>
      <c r="AM2028">
        <v>6.9000000000000012</v>
      </c>
      <c r="AN2028">
        <v>1</v>
      </c>
      <c r="AO2028" s="30">
        <v>44.154916666666672</v>
      </c>
      <c r="AP2028" s="30">
        <v>70.179999999999993</v>
      </c>
      <c r="AQ2028" s="30">
        <v>7</v>
      </c>
      <c r="AR2028">
        <v>301.90059166666674</v>
      </c>
      <c r="AS2028" s="20">
        <v>486.74200000000002</v>
      </c>
      <c r="AT2028">
        <v>90</v>
      </c>
      <c r="AU2028">
        <v>12</v>
      </c>
      <c r="AV2028" t="s">
        <v>1510</v>
      </c>
    </row>
    <row r="2029" spans="1:48" hidden="1" x14ac:dyDescent="0.25">
      <c r="A2029" t="s">
        <v>857</v>
      </c>
      <c r="B2029" t="s">
        <v>212</v>
      </c>
      <c r="C2029" t="s">
        <v>212</v>
      </c>
      <c r="D2029" t="s">
        <v>859</v>
      </c>
      <c r="E2029" s="31" t="s">
        <v>860</v>
      </c>
      <c r="F2029">
        <v>2011</v>
      </c>
      <c r="G2029" t="s">
        <v>858</v>
      </c>
      <c r="H2029">
        <v>12485</v>
      </c>
      <c r="I2029">
        <v>332230</v>
      </c>
      <c r="J2029" t="s">
        <v>211</v>
      </c>
      <c r="K2029" s="26" t="s">
        <v>374</v>
      </c>
      <c r="L2029" t="b">
        <v>1</v>
      </c>
      <c r="M2029" s="20" t="s">
        <v>1119</v>
      </c>
      <c r="N2029" s="26">
        <v>343</v>
      </c>
      <c r="O2029" t="s">
        <v>375</v>
      </c>
      <c r="P2029">
        <v>61.5719444</v>
      </c>
      <c r="Q2029">
        <v>-159.245</v>
      </c>
      <c r="S2029" t="s">
        <v>21</v>
      </c>
      <c r="T2029" s="40">
        <v>0.84947499999999998</v>
      </c>
      <c r="U2029" s="40">
        <v>0.18905000000000005</v>
      </c>
      <c r="V2029">
        <v>99.980659074999977</v>
      </c>
      <c r="W2029">
        <v>117.69699999999997</v>
      </c>
      <c r="X2029">
        <v>35</v>
      </c>
      <c r="Y2029">
        <v>92.777111074999993</v>
      </c>
      <c r="Z2029">
        <v>109.217</v>
      </c>
      <c r="AA2029">
        <v>6</v>
      </c>
      <c r="AI2029">
        <v>11.431999999999999</v>
      </c>
      <c r="AJ2029">
        <v>5</v>
      </c>
      <c r="AK2029">
        <v>15.542000000000002</v>
      </c>
      <c r="AL2029">
        <v>3</v>
      </c>
      <c r="AM2029">
        <v>1.0309999999999999</v>
      </c>
      <c r="AN2029">
        <v>1</v>
      </c>
      <c r="AO2029" s="30">
        <v>22.913738649999999</v>
      </c>
      <c r="AP2029" s="30">
        <v>26.974</v>
      </c>
      <c r="AQ2029" s="30">
        <v>8</v>
      </c>
      <c r="AR2029">
        <v>215.67150879999997</v>
      </c>
      <c r="AS2029" s="20">
        <v>254.91899999999998</v>
      </c>
      <c r="AT2029">
        <v>50</v>
      </c>
      <c r="AU2029">
        <v>12</v>
      </c>
      <c r="AV2029" t="s">
        <v>1510</v>
      </c>
    </row>
    <row r="2030" spans="1:48" hidden="1" x14ac:dyDescent="0.25">
      <c r="A2030" t="s">
        <v>780</v>
      </c>
      <c r="B2030" t="s">
        <v>137</v>
      </c>
      <c r="C2030" t="s">
        <v>137</v>
      </c>
      <c r="D2030" t="s">
        <v>782</v>
      </c>
      <c r="E2030" s="31" t="s">
        <v>783</v>
      </c>
      <c r="F2030">
        <v>2011</v>
      </c>
      <c r="G2030" t="s">
        <v>781</v>
      </c>
      <c r="H2030" t="s">
        <v>582</v>
      </c>
      <c r="I2030">
        <v>331900</v>
      </c>
      <c r="J2030" t="s">
        <v>136</v>
      </c>
      <c r="K2030" s="26" t="s">
        <v>458</v>
      </c>
      <c r="L2030" t="b">
        <v>1</v>
      </c>
      <c r="M2030" s="20" t="s">
        <v>1116</v>
      </c>
      <c r="N2030" s="26">
        <v>256</v>
      </c>
      <c r="O2030" t="s">
        <v>375</v>
      </c>
      <c r="P2030">
        <v>65.825555600000001</v>
      </c>
      <c r="Q2030">
        <v>-144.06055559999999</v>
      </c>
      <c r="S2030" t="s">
        <v>21</v>
      </c>
      <c r="T2030" s="40">
        <v>0.77449166666666669</v>
      </c>
      <c r="U2030" s="40">
        <v>0.26236666666666669</v>
      </c>
      <c r="V2030">
        <v>103.38844156666669</v>
      </c>
      <c r="W2030">
        <v>133.49200000000002</v>
      </c>
      <c r="X2030">
        <v>39</v>
      </c>
      <c r="Y2030">
        <v>69.904068850000002</v>
      </c>
      <c r="Z2030">
        <v>90.257999999999996</v>
      </c>
      <c r="AA2030">
        <v>8</v>
      </c>
      <c r="AI2030">
        <v>7.585</v>
      </c>
      <c r="AJ2030">
        <v>3</v>
      </c>
      <c r="AK2030">
        <v>127.607</v>
      </c>
      <c r="AL2030">
        <v>4</v>
      </c>
      <c r="AM2030">
        <v>0</v>
      </c>
      <c r="AN2030">
        <v>0</v>
      </c>
      <c r="AO2030" s="30">
        <v>104.70507740000001</v>
      </c>
      <c r="AP2030" s="30">
        <v>135.19200000000001</v>
      </c>
      <c r="AQ2030" s="30">
        <v>7</v>
      </c>
      <c r="AR2030">
        <v>277.99758781666668</v>
      </c>
      <c r="AS2030" s="20">
        <v>358.94200000000001</v>
      </c>
      <c r="AT2030">
        <v>52</v>
      </c>
      <c r="AU2030">
        <v>12</v>
      </c>
      <c r="AV2030" t="s">
        <v>1510</v>
      </c>
    </row>
    <row r="2031" spans="1:48" hidden="1" x14ac:dyDescent="0.25">
      <c r="A2031" t="s">
        <v>389</v>
      </c>
      <c r="B2031" t="s">
        <v>34</v>
      </c>
      <c r="C2031" t="s">
        <v>34</v>
      </c>
      <c r="D2031" t="s">
        <v>427</v>
      </c>
      <c r="E2031" s="31" t="s">
        <v>422</v>
      </c>
      <c r="F2031">
        <v>2011</v>
      </c>
      <c r="G2031" t="s">
        <v>380</v>
      </c>
      <c r="H2031">
        <v>219</v>
      </c>
      <c r="I2031">
        <v>331080</v>
      </c>
      <c r="J2031" t="s">
        <v>30</v>
      </c>
      <c r="K2031" s="26" t="s">
        <v>374</v>
      </c>
      <c r="L2031" t="b">
        <v>1</v>
      </c>
      <c r="M2031" s="20" t="s">
        <v>1116</v>
      </c>
      <c r="N2031" s="26">
        <v>2</v>
      </c>
      <c r="O2031" t="s">
        <v>375</v>
      </c>
      <c r="P2031">
        <v>56.013888899999998</v>
      </c>
      <c r="Q2031">
        <v>-132.82777780000001</v>
      </c>
      <c r="S2031" t="s">
        <v>21</v>
      </c>
      <c r="T2031" s="40">
        <v>0.46661666666666662</v>
      </c>
      <c r="U2031" s="40">
        <v>0.1784</v>
      </c>
      <c r="V2031">
        <v>250.14526251666663</v>
      </c>
      <c r="W2031">
        <v>536.08299999999997</v>
      </c>
      <c r="X2031">
        <v>152</v>
      </c>
      <c r="Y2031">
        <v>51.710925616666664</v>
      </c>
      <c r="Z2031">
        <v>110.821</v>
      </c>
      <c r="AA2031">
        <v>31</v>
      </c>
      <c r="AI2031">
        <v>92.51600000000002</v>
      </c>
      <c r="AJ2031">
        <v>10</v>
      </c>
      <c r="AK2031">
        <v>47.504000000000005</v>
      </c>
      <c r="AL2031">
        <v>3</v>
      </c>
      <c r="AM2031">
        <v>0</v>
      </c>
      <c r="AN2031">
        <v>0</v>
      </c>
      <c r="AO2031" s="30">
        <v>65.335665666666685</v>
      </c>
      <c r="AP2031" s="30">
        <v>140.02000000000004</v>
      </c>
      <c r="AQ2031" s="30">
        <v>13</v>
      </c>
      <c r="AR2031">
        <v>367.19185379999999</v>
      </c>
      <c r="AS2031" s="20">
        <v>786.92399999999998</v>
      </c>
      <c r="AT2031">
        <v>194</v>
      </c>
      <c r="AU2031">
        <v>12</v>
      </c>
      <c r="AV2031" t="s">
        <v>1510</v>
      </c>
    </row>
    <row r="2032" spans="1:48" hidden="1" x14ac:dyDescent="0.25">
      <c r="A2032" t="s">
        <v>517</v>
      </c>
      <c r="B2032" t="s">
        <v>153</v>
      </c>
      <c r="C2032" t="s">
        <v>153</v>
      </c>
      <c r="D2032" t="s">
        <v>519</v>
      </c>
      <c r="E2032" s="31" t="s">
        <v>520</v>
      </c>
      <c r="F2032">
        <v>2011</v>
      </c>
      <c r="G2032" t="s">
        <v>518</v>
      </c>
      <c r="H2032">
        <v>6866</v>
      </c>
      <c r="I2032">
        <v>331980</v>
      </c>
      <c r="J2032" t="s">
        <v>152</v>
      </c>
      <c r="K2032" s="26" t="s">
        <v>374</v>
      </c>
      <c r="L2032" t="b">
        <v>1</v>
      </c>
      <c r="M2032" s="20" t="s">
        <v>1116</v>
      </c>
      <c r="N2032" s="26">
        <v>88</v>
      </c>
      <c r="O2032" t="s">
        <v>375</v>
      </c>
      <c r="P2032">
        <v>55.185833299999999</v>
      </c>
      <c r="Q2032">
        <v>-162.7211111</v>
      </c>
      <c r="S2032" t="s">
        <v>21</v>
      </c>
      <c r="T2032" s="40">
        <v>0.71516666666666673</v>
      </c>
      <c r="U2032" s="40">
        <v>0.22814166666666669</v>
      </c>
      <c r="V2032">
        <v>134.92763433333334</v>
      </c>
      <c r="W2032">
        <v>188.666</v>
      </c>
      <c r="X2032">
        <v>38</v>
      </c>
      <c r="Y2032">
        <v>574.03067049999993</v>
      </c>
      <c r="Z2032">
        <v>802.65299999999991</v>
      </c>
      <c r="AA2032">
        <v>25</v>
      </c>
      <c r="AI2032">
        <v>127.128</v>
      </c>
      <c r="AJ2032">
        <v>5</v>
      </c>
      <c r="AK2032">
        <v>1276.4580000000003</v>
      </c>
      <c r="AL2032">
        <v>52</v>
      </c>
      <c r="AM2032">
        <v>0</v>
      </c>
      <c r="AN2032">
        <v>0</v>
      </c>
      <c r="AO2032" s="30">
        <v>1003.7979210000003</v>
      </c>
      <c r="AP2032" s="30">
        <v>1403.5860000000002</v>
      </c>
      <c r="AQ2032" s="30">
        <v>57</v>
      </c>
      <c r="AR2032">
        <v>1712.7562258333335</v>
      </c>
      <c r="AS2032" s="20">
        <v>2394.9050000000002</v>
      </c>
      <c r="AT2032">
        <v>118</v>
      </c>
      <c r="AU2032">
        <v>12</v>
      </c>
      <c r="AV2032" t="s">
        <v>1510</v>
      </c>
    </row>
    <row r="2033" spans="1:48" hidden="1" x14ac:dyDescent="0.25">
      <c r="A2033" t="s">
        <v>558</v>
      </c>
      <c r="B2033" t="s">
        <v>1168</v>
      </c>
      <c r="C2033" t="s">
        <v>141</v>
      </c>
      <c r="D2033" t="s">
        <v>560</v>
      </c>
      <c r="E2033" s="31" t="s">
        <v>561</v>
      </c>
      <c r="F2033">
        <v>2011</v>
      </c>
      <c r="G2033" t="s">
        <v>559</v>
      </c>
      <c r="H2033">
        <v>40215</v>
      </c>
      <c r="I2033">
        <v>331920</v>
      </c>
      <c r="J2033" t="s">
        <v>140</v>
      </c>
      <c r="K2033" s="26" t="s">
        <v>458</v>
      </c>
      <c r="L2033" t="b">
        <v>1</v>
      </c>
      <c r="M2033" s="20" t="s">
        <v>1119</v>
      </c>
      <c r="N2033" s="26">
        <v>160</v>
      </c>
      <c r="O2033" t="s">
        <v>375</v>
      </c>
      <c r="P2033">
        <v>60.542777800000003</v>
      </c>
      <c r="Q2033">
        <v>-145.75749999999999</v>
      </c>
      <c r="S2033" t="s">
        <v>21</v>
      </c>
      <c r="T2033" s="40">
        <v>0.42116666666666663</v>
      </c>
      <c r="U2033" s="40">
        <v>0.2824666666666667</v>
      </c>
      <c r="V2033">
        <v>2135.0559824999996</v>
      </c>
      <c r="W2033">
        <v>5069.3849999999993</v>
      </c>
      <c r="X2033">
        <v>941</v>
      </c>
      <c r="Y2033">
        <v>6704.0956219999998</v>
      </c>
      <c r="Z2033">
        <v>15917.916000000001</v>
      </c>
      <c r="AA2033">
        <v>717</v>
      </c>
      <c r="AI2033">
        <v>2410.6520000000005</v>
      </c>
      <c r="AJ2033">
        <v>62</v>
      </c>
      <c r="AK2033">
        <v>2273.1419999999998</v>
      </c>
      <c r="AL2033">
        <v>50</v>
      </c>
      <c r="AM2033">
        <v>0</v>
      </c>
      <c r="AN2033">
        <v>0</v>
      </c>
      <c r="AO2033" s="30">
        <v>1972.6579063333331</v>
      </c>
      <c r="AP2033" s="30">
        <v>4683.7939999999999</v>
      </c>
      <c r="AQ2033" s="30">
        <v>112</v>
      </c>
      <c r="AR2033">
        <v>10811.809510833333</v>
      </c>
      <c r="AS2033" s="20">
        <v>25671.095000000001</v>
      </c>
      <c r="AT2033">
        <v>1620</v>
      </c>
      <c r="AU2033">
        <v>12</v>
      </c>
      <c r="AV2033" t="s">
        <v>1510</v>
      </c>
    </row>
    <row r="2034" spans="1:48" hidden="1" x14ac:dyDescent="0.25">
      <c r="A2034" t="s">
        <v>428</v>
      </c>
      <c r="B2034" t="s">
        <v>35</v>
      </c>
      <c r="C2034" t="s">
        <v>35</v>
      </c>
      <c r="D2034" t="s">
        <v>427</v>
      </c>
      <c r="E2034" s="31" t="s">
        <v>422</v>
      </c>
      <c r="F2034">
        <v>2011</v>
      </c>
      <c r="G2034" t="s">
        <v>380</v>
      </c>
      <c r="H2034">
        <v>219</v>
      </c>
      <c r="I2034">
        <v>331090</v>
      </c>
      <c r="J2034" t="s">
        <v>30</v>
      </c>
      <c r="K2034" s="26" t="s">
        <v>374</v>
      </c>
      <c r="L2034" t="b">
        <v>1</v>
      </c>
      <c r="M2034" s="20" t="s">
        <v>1116</v>
      </c>
      <c r="N2034" s="26">
        <v>2</v>
      </c>
      <c r="O2034" t="s">
        <v>375</v>
      </c>
      <c r="P2034">
        <v>55.476388900000003</v>
      </c>
      <c r="Q2034">
        <v>-133.14833329999999</v>
      </c>
      <c r="S2034" t="s">
        <v>21</v>
      </c>
      <c r="T2034" s="40">
        <v>0.24024166666666669</v>
      </c>
      <c r="U2034" s="40">
        <v>0.15618333333333334</v>
      </c>
      <c r="V2034">
        <v>917.86346780000019</v>
      </c>
      <c r="W2034">
        <v>3820.5840000000003</v>
      </c>
      <c r="X2034">
        <v>667</v>
      </c>
      <c r="Y2034">
        <v>1353.2142809083334</v>
      </c>
      <c r="Z2034">
        <v>5632.7209999999995</v>
      </c>
      <c r="AA2034">
        <v>301</v>
      </c>
      <c r="AI2034">
        <v>1351.4950000000003</v>
      </c>
      <c r="AJ2034">
        <v>52</v>
      </c>
      <c r="AK2034">
        <v>850.58399999999995</v>
      </c>
      <c r="AL2034">
        <v>25</v>
      </c>
      <c r="AM2034">
        <v>0</v>
      </c>
      <c r="AN2034">
        <v>0</v>
      </c>
      <c r="AO2034" s="30">
        <v>529.0311290916668</v>
      </c>
      <c r="AP2034" s="30">
        <v>2202.0790000000002</v>
      </c>
      <c r="AQ2034" s="30">
        <v>77</v>
      </c>
      <c r="AR2034">
        <v>2800.1088778000003</v>
      </c>
      <c r="AS2034" s="20">
        <v>11655.383999999998</v>
      </c>
      <c r="AT2034">
        <v>1031</v>
      </c>
      <c r="AU2034">
        <v>12</v>
      </c>
      <c r="AV2034" t="s">
        <v>1510</v>
      </c>
    </row>
    <row r="2035" spans="1:48" hidden="1" x14ac:dyDescent="0.25">
      <c r="A2035" t="s">
        <v>861</v>
      </c>
      <c r="B2035" t="s">
        <v>213</v>
      </c>
      <c r="C2035" t="s">
        <v>213</v>
      </c>
      <c r="D2035" t="s">
        <v>862</v>
      </c>
      <c r="E2035" s="31" t="s">
        <v>863</v>
      </c>
      <c r="F2035">
        <v>2011</v>
      </c>
      <c r="G2035" t="s">
        <v>858</v>
      </c>
      <c r="H2035">
        <v>12485</v>
      </c>
      <c r="I2035">
        <v>332240</v>
      </c>
      <c r="J2035" t="s">
        <v>211</v>
      </c>
      <c r="K2035" s="26" t="s">
        <v>374</v>
      </c>
      <c r="L2035" t="b">
        <v>1</v>
      </c>
      <c r="M2035" s="20" t="s">
        <v>1119</v>
      </c>
      <c r="N2035" s="26">
        <v>343</v>
      </c>
      <c r="O2035" t="s">
        <v>375</v>
      </c>
      <c r="P2035">
        <v>61.87</v>
      </c>
      <c r="Q2035">
        <v>-158.1108333</v>
      </c>
      <c r="S2035" t="s">
        <v>21</v>
      </c>
      <c r="T2035" s="40">
        <v>0.8494666666666667</v>
      </c>
      <c r="U2035" s="40">
        <v>0.18904166666666669</v>
      </c>
      <c r="V2035">
        <v>86.526674666666665</v>
      </c>
      <c r="W2035">
        <v>101.86</v>
      </c>
      <c r="X2035">
        <v>33</v>
      </c>
      <c r="Y2035">
        <v>89.714723066666664</v>
      </c>
      <c r="Z2035">
        <v>105.613</v>
      </c>
      <c r="AA2035">
        <v>8</v>
      </c>
      <c r="AI2035">
        <v>41.515000000000001</v>
      </c>
      <c r="AJ2035">
        <v>6</v>
      </c>
      <c r="AK2035">
        <v>9.0169999999999995</v>
      </c>
      <c r="AL2035">
        <v>2</v>
      </c>
      <c r="AM2035">
        <v>0</v>
      </c>
      <c r="AN2035">
        <v>1</v>
      </c>
      <c r="AO2035" s="30">
        <v>42.925249600000001</v>
      </c>
      <c r="AP2035" s="30">
        <v>50.531999999999996</v>
      </c>
      <c r="AQ2035" s="30">
        <v>8</v>
      </c>
      <c r="AR2035">
        <v>219.16664733333334</v>
      </c>
      <c r="AS2035" s="20">
        <v>258.005</v>
      </c>
      <c r="AT2035">
        <v>50</v>
      </c>
      <c r="AU2035">
        <v>12</v>
      </c>
      <c r="AV2035" t="s">
        <v>1510</v>
      </c>
    </row>
    <row r="2036" spans="1:48" hidden="1" x14ac:dyDescent="0.25">
      <c r="A2036" t="s">
        <v>909</v>
      </c>
      <c r="B2036" t="s">
        <v>178</v>
      </c>
      <c r="C2036" t="s">
        <v>178</v>
      </c>
      <c r="D2036" t="s">
        <v>911</v>
      </c>
      <c r="E2036" s="31" t="s">
        <v>912</v>
      </c>
      <c r="F2036">
        <v>2011</v>
      </c>
      <c r="G2036" t="s">
        <v>910</v>
      </c>
      <c r="H2036">
        <v>9416</v>
      </c>
      <c r="I2036">
        <v>332060</v>
      </c>
      <c r="J2036" t="s">
        <v>177</v>
      </c>
      <c r="K2036" s="26" t="s">
        <v>458</v>
      </c>
      <c r="L2036" t="b">
        <v>1</v>
      </c>
      <c r="M2036" s="20" t="s">
        <v>1116</v>
      </c>
      <c r="N2036" s="26">
        <v>369</v>
      </c>
      <c r="O2036" t="s">
        <v>375</v>
      </c>
      <c r="P2036">
        <v>66.075555600000001</v>
      </c>
      <c r="Q2036">
        <v>-162.71722220000001</v>
      </c>
      <c r="S2036" t="s">
        <v>21</v>
      </c>
      <c r="T2036" s="40">
        <v>0.70469999999999999</v>
      </c>
      <c r="U2036" s="40">
        <v>0.39729999999999999</v>
      </c>
      <c r="V2036">
        <v>69.541205399999996</v>
      </c>
      <c r="W2036">
        <v>98.681999999999988</v>
      </c>
      <c r="X2036">
        <v>44</v>
      </c>
      <c r="Y2036">
        <v>95.277554100000003</v>
      </c>
      <c r="Z2036">
        <v>135.203</v>
      </c>
      <c r="AA2036">
        <v>7</v>
      </c>
      <c r="AI2036">
        <v>55.841999999999999</v>
      </c>
      <c r="AJ2036">
        <v>8</v>
      </c>
      <c r="AK2036">
        <v>16.126000000000001</v>
      </c>
      <c r="AL2036">
        <v>5</v>
      </c>
      <c r="AM2036">
        <v>2.0540000000000003</v>
      </c>
      <c r="AN2036">
        <v>2</v>
      </c>
      <c r="AO2036" s="30">
        <v>50.715849599999999</v>
      </c>
      <c r="AP2036" s="30">
        <v>71.968000000000004</v>
      </c>
      <c r="AQ2036" s="30">
        <v>13</v>
      </c>
      <c r="AR2036">
        <v>215.53460909999998</v>
      </c>
      <c r="AS2036" s="20">
        <v>307.90699999999998</v>
      </c>
      <c r="AT2036">
        <v>65</v>
      </c>
      <c r="AU2036">
        <v>12</v>
      </c>
      <c r="AV2036" t="s">
        <v>1510</v>
      </c>
    </row>
    <row r="2037" spans="1:48" hidden="1" x14ac:dyDescent="0.25">
      <c r="A2037" t="s">
        <v>496</v>
      </c>
      <c r="B2037" t="s">
        <v>1171</v>
      </c>
      <c r="C2037" t="s">
        <v>246</v>
      </c>
      <c r="D2037" t="s">
        <v>498</v>
      </c>
      <c r="E2037" s="31" t="s">
        <v>499</v>
      </c>
      <c r="F2037">
        <v>2011</v>
      </c>
      <c r="G2037" t="s">
        <v>497</v>
      </c>
      <c r="H2037">
        <v>13870</v>
      </c>
      <c r="I2037">
        <v>332430</v>
      </c>
      <c r="J2037" t="s">
        <v>245</v>
      </c>
      <c r="K2037" s="26" t="s">
        <v>458</v>
      </c>
      <c r="L2037" t="b">
        <v>1</v>
      </c>
      <c r="M2037" s="20" t="s">
        <v>1119</v>
      </c>
      <c r="N2037" s="26">
        <v>45</v>
      </c>
      <c r="O2037" t="s">
        <v>375</v>
      </c>
      <c r="P2037">
        <v>59.0397222</v>
      </c>
      <c r="Q2037">
        <v>-158.45750000000001</v>
      </c>
      <c r="S2037" t="s">
        <v>21</v>
      </c>
      <c r="T2037" s="40">
        <v>0.40021666666666672</v>
      </c>
      <c r="U2037" s="40">
        <v>0.19843333333333338</v>
      </c>
      <c r="V2037">
        <v>2279.2359177499998</v>
      </c>
      <c r="W2037">
        <v>5695.0049999999992</v>
      </c>
      <c r="X2037">
        <v>1014</v>
      </c>
      <c r="Y2037">
        <v>4241.1796619500001</v>
      </c>
      <c r="Z2037">
        <v>10597.208999999999</v>
      </c>
      <c r="AA2037">
        <v>419</v>
      </c>
      <c r="AI2037">
        <v>993.40200000000004</v>
      </c>
      <c r="AJ2037">
        <v>56</v>
      </c>
      <c r="AK2037">
        <v>733.90100000000007</v>
      </c>
      <c r="AL2037">
        <v>49</v>
      </c>
      <c r="AM2037">
        <v>0</v>
      </c>
      <c r="AN2037">
        <v>0</v>
      </c>
      <c r="AO2037" s="30">
        <v>691.29544898333347</v>
      </c>
      <c r="AP2037" s="30">
        <v>1727.3030000000001</v>
      </c>
      <c r="AQ2037" s="30">
        <v>105</v>
      </c>
      <c r="AR2037">
        <v>7211.711028683334</v>
      </c>
      <c r="AS2037" s="20">
        <v>18019.516999999996</v>
      </c>
      <c r="AT2037">
        <v>1512</v>
      </c>
      <c r="AU2037">
        <v>6</v>
      </c>
      <c r="AV2037" t="s">
        <v>1510</v>
      </c>
    </row>
    <row r="2038" spans="1:48" hidden="1" x14ac:dyDescent="0.25">
      <c r="A2038" t="s">
        <v>925</v>
      </c>
      <c r="B2038" t="s">
        <v>143</v>
      </c>
      <c r="C2038" t="s">
        <v>143</v>
      </c>
      <c r="D2038" t="s">
        <v>927</v>
      </c>
      <c r="E2038" s="31" t="s">
        <v>928</v>
      </c>
      <c r="F2038">
        <v>2011</v>
      </c>
      <c r="G2038" t="s">
        <v>926</v>
      </c>
      <c r="H2038" t="s">
        <v>582</v>
      </c>
      <c r="I2038">
        <v>331930</v>
      </c>
      <c r="J2038" t="s">
        <v>142</v>
      </c>
      <c r="K2038" s="26" t="s">
        <v>458</v>
      </c>
      <c r="L2038" t="b">
        <v>1</v>
      </c>
      <c r="M2038" s="20" t="s">
        <v>1118</v>
      </c>
      <c r="N2038" s="26">
        <v>383</v>
      </c>
      <c r="O2038" t="s">
        <v>375</v>
      </c>
      <c r="P2038">
        <v>65.753765200000004</v>
      </c>
      <c r="Q2038">
        <v>-168.92314999999999</v>
      </c>
      <c r="S2038" t="s">
        <v>21</v>
      </c>
      <c r="T2038" s="40">
        <v>0.59999999999999987</v>
      </c>
      <c r="U2038" s="40">
        <v>0.14389999999999997</v>
      </c>
      <c r="V2038">
        <v>82.910399999999981</v>
      </c>
      <c r="W2038">
        <v>138.184</v>
      </c>
      <c r="X2038">
        <v>50</v>
      </c>
      <c r="Y2038">
        <v>148.17659999999995</v>
      </c>
      <c r="Z2038">
        <v>246.96099999999998</v>
      </c>
      <c r="AA2038">
        <v>14</v>
      </c>
      <c r="AI2038">
        <v>40.302</v>
      </c>
      <c r="AJ2038">
        <v>5</v>
      </c>
      <c r="AK2038">
        <v>3.8180000000000009</v>
      </c>
      <c r="AL2038">
        <v>1</v>
      </c>
      <c r="AM2038">
        <v>17.304000000000002</v>
      </c>
      <c r="AN2038">
        <v>2</v>
      </c>
      <c r="AO2038" s="30">
        <v>26.471999999999994</v>
      </c>
      <c r="AP2038" s="30">
        <v>44.12</v>
      </c>
      <c r="AQ2038" s="30">
        <v>6</v>
      </c>
      <c r="AR2038">
        <v>257.55899999999991</v>
      </c>
      <c r="AS2038" s="20">
        <v>446.56900000000002</v>
      </c>
      <c r="AT2038">
        <v>72</v>
      </c>
      <c r="AU2038">
        <v>12</v>
      </c>
      <c r="AV2038" t="s">
        <v>1510</v>
      </c>
    </row>
    <row r="2039" spans="1:48" hidden="1" x14ac:dyDescent="0.25">
      <c r="A2039" t="s">
        <v>442</v>
      </c>
      <c r="B2039" t="s">
        <v>1142</v>
      </c>
      <c r="C2039" t="s">
        <v>443</v>
      </c>
      <c r="D2039" t="s">
        <v>438</v>
      </c>
      <c r="E2039" s="31" t="s">
        <v>439</v>
      </c>
      <c r="F2039">
        <v>2011</v>
      </c>
      <c r="G2039" t="s">
        <v>380</v>
      </c>
      <c r="H2039">
        <v>219</v>
      </c>
      <c r="I2039">
        <v>331100</v>
      </c>
      <c r="J2039" t="s">
        <v>30</v>
      </c>
      <c r="K2039" s="26" t="s">
        <v>374</v>
      </c>
      <c r="L2039" t="b">
        <v>1</v>
      </c>
      <c r="M2039" s="20" t="s">
        <v>1116</v>
      </c>
      <c r="N2039" s="26">
        <v>2</v>
      </c>
      <c r="O2039" t="s">
        <v>375</v>
      </c>
      <c r="P2039">
        <v>63.661388899999999</v>
      </c>
      <c r="Q2039">
        <v>-144.06444440000001</v>
      </c>
      <c r="S2039" t="s">
        <v>21</v>
      </c>
      <c r="T2039" s="40">
        <v>0.49041666666666656</v>
      </c>
      <c r="U2039" s="40">
        <v>0.17811666666666662</v>
      </c>
      <c r="V2039">
        <v>49.259411666666651</v>
      </c>
      <c r="W2039">
        <v>100.44399999999999</v>
      </c>
      <c r="X2039">
        <v>25</v>
      </c>
      <c r="Y2039">
        <v>49.398199583333316</v>
      </c>
      <c r="Z2039">
        <v>100.72699999999999</v>
      </c>
      <c r="AA2039">
        <v>15</v>
      </c>
      <c r="AI2039">
        <v>28.832000000000001</v>
      </c>
      <c r="AJ2039">
        <v>2</v>
      </c>
      <c r="AK2039">
        <v>118.18299999999999</v>
      </c>
      <c r="AL2039">
        <v>4</v>
      </c>
      <c r="AM2039">
        <v>0</v>
      </c>
      <c r="AN2039">
        <v>0</v>
      </c>
      <c r="AO2039" s="30">
        <v>72.098606249999975</v>
      </c>
      <c r="AP2039" s="30">
        <v>147.01499999999999</v>
      </c>
      <c r="AQ2039" s="30">
        <v>6</v>
      </c>
      <c r="AR2039">
        <v>170.75621749999993</v>
      </c>
      <c r="AS2039" s="20">
        <v>348.18600000000004</v>
      </c>
      <c r="AT2039">
        <v>45</v>
      </c>
      <c r="AU2039">
        <v>12</v>
      </c>
      <c r="AV2039" t="s">
        <v>1510</v>
      </c>
    </row>
    <row r="2040" spans="1:48" hidden="1" x14ac:dyDescent="0.25">
      <c r="A2040" t="s">
        <v>392</v>
      </c>
      <c r="B2040" t="s">
        <v>1145</v>
      </c>
      <c r="C2040" t="s">
        <v>36</v>
      </c>
      <c r="D2040" t="s">
        <v>393</v>
      </c>
      <c r="E2040" s="31" t="s">
        <v>394</v>
      </c>
      <c r="F2040">
        <v>2011</v>
      </c>
      <c r="G2040" t="s">
        <v>380</v>
      </c>
      <c r="H2040">
        <v>219</v>
      </c>
      <c r="I2040">
        <v>331110</v>
      </c>
      <c r="J2040" t="s">
        <v>30</v>
      </c>
      <c r="K2040" s="26" t="s">
        <v>374</v>
      </c>
      <c r="L2040" t="b">
        <v>1</v>
      </c>
      <c r="M2040" s="20" t="s">
        <v>1116</v>
      </c>
      <c r="N2040" s="26">
        <v>2</v>
      </c>
      <c r="O2040" t="s">
        <v>375</v>
      </c>
      <c r="P2040">
        <v>64.788055600000007</v>
      </c>
      <c r="Q2040">
        <v>-141.19999999999999</v>
      </c>
      <c r="S2040" t="s">
        <v>21</v>
      </c>
      <c r="T2040" s="40">
        <v>0.59460000000000013</v>
      </c>
      <c r="U2040" s="40">
        <v>0.18262500000000001</v>
      </c>
      <c r="V2040">
        <v>201.86788920000004</v>
      </c>
      <c r="W2040">
        <v>339.50200000000001</v>
      </c>
      <c r="X2040">
        <v>143</v>
      </c>
      <c r="Y2040">
        <v>69.449874600000015</v>
      </c>
      <c r="Z2040">
        <v>116.801</v>
      </c>
      <c r="AA2040">
        <v>20</v>
      </c>
      <c r="AI2040">
        <v>38.453000000000003</v>
      </c>
      <c r="AJ2040">
        <v>7</v>
      </c>
      <c r="AK2040">
        <v>174.81399999999999</v>
      </c>
      <c r="AL2040">
        <v>18</v>
      </c>
      <c r="AM2040">
        <v>0</v>
      </c>
      <c r="AN2040">
        <v>0</v>
      </c>
      <c r="AO2040" s="30">
        <v>126.80855820000002</v>
      </c>
      <c r="AP2040" s="30">
        <v>213.267</v>
      </c>
      <c r="AQ2040" s="30">
        <v>25</v>
      </c>
      <c r="AR2040">
        <v>398.12632200000007</v>
      </c>
      <c r="AS2040" s="20">
        <v>669.57</v>
      </c>
      <c r="AT2040">
        <v>188</v>
      </c>
      <c r="AU2040">
        <v>12</v>
      </c>
      <c r="AV2040" t="s">
        <v>1510</v>
      </c>
    </row>
    <row r="2041" spans="1:48" hidden="1" x14ac:dyDescent="0.25">
      <c r="A2041" t="s">
        <v>578</v>
      </c>
      <c r="B2041" t="s">
        <v>56</v>
      </c>
      <c r="C2041" t="s">
        <v>56</v>
      </c>
      <c r="D2041" t="s">
        <v>579</v>
      </c>
      <c r="E2041" s="31" t="s">
        <v>580</v>
      </c>
      <c r="F2041">
        <v>2011</v>
      </c>
      <c r="G2041" t="s">
        <v>563</v>
      </c>
      <c r="H2041">
        <v>221</v>
      </c>
      <c r="I2041">
        <v>331290</v>
      </c>
      <c r="J2041" t="s">
        <v>50</v>
      </c>
      <c r="K2041" s="26" t="s">
        <v>458</v>
      </c>
      <c r="L2041" t="b">
        <v>1</v>
      </c>
      <c r="M2041" s="20" t="s">
        <v>1119</v>
      </c>
      <c r="N2041" s="26">
        <v>169</v>
      </c>
      <c r="O2041" t="s">
        <v>375</v>
      </c>
      <c r="P2041">
        <v>60.218888900000003</v>
      </c>
      <c r="Q2041">
        <v>-162.02444439999999</v>
      </c>
      <c r="S2041" t="s">
        <v>21</v>
      </c>
      <c r="T2041" s="40">
        <v>0.60357500000000008</v>
      </c>
      <c r="U2041" s="40">
        <v>0.21366666666666667</v>
      </c>
      <c r="V2041">
        <v>209.92036712500001</v>
      </c>
      <c r="W2041">
        <v>347.79499999999996</v>
      </c>
      <c r="X2041">
        <v>105</v>
      </c>
      <c r="Y2041">
        <v>85.637635299999999</v>
      </c>
      <c r="Z2041">
        <v>141.88399999999999</v>
      </c>
      <c r="AA2041">
        <v>16</v>
      </c>
      <c r="AI2041">
        <v>109.679</v>
      </c>
      <c r="AJ2041">
        <v>10</v>
      </c>
      <c r="AK2041">
        <v>173.98399999999998</v>
      </c>
      <c r="AL2041">
        <v>9</v>
      </c>
      <c r="AM2041">
        <v>0</v>
      </c>
      <c r="AN2041">
        <v>0</v>
      </c>
      <c r="AO2041" s="30">
        <v>171.21189522500003</v>
      </c>
      <c r="AP2041" s="30">
        <v>283.66300000000001</v>
      </c>
      <c r="AQ2041" s="30">
        <v>19</v>
      </c>
      <c r="AR2041">
        <v>466.76989765000008</v>
      </c>
      <c r="AS2041" s="20">
        <v>773.34199999999998</v>
      </c>
      <c r="AT2041">
        <v>135</v>
      </c>
      <c r="AU2041">
        <v>12</v>
      </c>
      <c r="AV2041" t="s">
        <v>1510</v>
      </c>
    </row>
    <row r="2042" spans="1:48" hidden="1" x14ac:dyDescent="0.25">
      <c r="A2042" t="s">
        <v>823</v>
      </c>
      <c r="B2042" t="s">
        <v>145</v>
      </c>
      <c r="C2042" t="s">
        <v>145</v>
      </c>
      <c r="D2042" t="s">
        <v>825</v>
      </c>
      <c r="E2042" s="31" t="s">
        <v>826</v>
      </c>
      <c r="F2042">
        <v>2011</v>
      </c>
      <c r="G2042" t="s">
        <v>824</v>
      </c>
      <c r="H2042">
        <v>5553</v>
      </c>
      <c r="I2042">
        <v>331940</v>
      </c>
      <c r="J2042" t="s">
        <v>144</v>
      </c>
      <c r="K2042" s="26" t="s">
        <v>458</v>
      </c>
      <c r="L2042" t="b">
        <v>1</v>
      </c>
      <c r="M2042" s="20" t="s">
        <v>1118</v>
      </c>
      <c r="N2042" s="26">
        <v>320</v>
      </c>
      <c r="O2042" t="s">
        <v>375</v>
      </c>
      <c r="P2042">
        <v>58.215555600000002</v>
      </c>
      <c r="Q2042">
        <v>-157.37583330000001</v>
      </c>
      <c r="S2042" t="s">
        <v>21</v>
      </c>
      <c r="T2042" s="40">
        <v>0.86005833333333337</v>
      </c>
      <c r="U2042" s="40">
        <v>0.32408333333333333</v>
      </c>
      <c r="V2042">
        <v>121.25618418333333</v>
      </c>
      <c r="W2042">
        <v>140.98599999999999</v>
      </c>
      <c r="X2042">
        <v>67</v>
      </c>
      <c r="Y2042">
        <v>200.56388321666665</v>
      </c>
      <c r="Z2042">
        <v>233.19799999999998</v>
      </c>
      <c r="AA2042">
        <v>19</v>
      </c>
      <c r="AI2042">
        <v>121.905</v>
      </c>
      <c r="AJ2042">
        <v>18</v>
      </c>
      <c r="AK2042">
        <v>22.34</v>
      </c>
      <c r="AL2042">
        <v>2</v>
      </c>
      <c r="AM2042">
        <v>2.0260000000000002</v>
      </c>
      <c r="AN2042">
        <v>1</v>
      </c>
      <c r="AO2042" s="30">
        <v>124.05911429166667</v>
      </c>
      <c r="AP2042" s="30">
        <v>144.245</v>
      </c>
      <c r="AQ2042" s="30">
        <v>20</v>
      </c>
      <c r="AR2042">
        <v>445.8791816916667</v>
      </c>
      <c r="AS2042" s="20">
        <v>520.45500000000004</v>
      </c>
      <c r="AT2042">
        <v>98</v>
      </c>
      <c r="AU2042">
        <v>12</v>
      </c>
      <c r="AV2042" t="s">
        <v>1510</v>
      </c>
    </row>
    <row r="2043" spans="1:48" hidden="1" x14ac:dyDescent="0.25">
      <c r="A2043" t="s">
        <v>581</v>
      </c>
      <c r="B2043" t="s">
        <v>57</v>
      </c>
      <c r="C2043" t="s">
        <v>57</v>
      </c>
      <c r="D2043" t="s">
        <v>583</v>
      </c>
      <c r="E2043" s="31" t="s">
        <v>584</v>
      </c>
      <c r="F2043">
        <v>2011</v>
      </c>
      <c r="G2043" t="s">
        <v>563</v>
      </c>
      <c r="H2043" t="s">
        <v>582</v>
      </c>
      <c r="I2043">
        <v>331950</v>
      </c>
      <c r="J2043" t="s">
        <v>50</v>
      </c>
      <c r="K2043" s="26" t="s">
        <v>458</v>
      </c>
      <c r="L2043" t="b">
        <v>1</v>
      </c>
      <c r="M2043" s="20" t="s">
        <v>1119</v>
      </c>
      <c r="N2043" s="26">
        <v>169</v>
      </c>
      <c r="O2043" t="s">
        <v>375</v>
      </c>
      <c r="P2043">
        <v>59.349722200000002</v>
      </c>
      <c r="Q2043">
        <v>-157.47527779999999</v>
      </c>
      <c r="S2043" t="s">
        <v>21</v>
      </c>
      <c r="T2043" s="40">
        <v>0.74070000000000003</v>
      </c>
      <c r="U2043" s="40">
        <v>0.22194000000000003</v>
      </c>
      <c r="V2043">
        <v>63.877227300000008</v>
      </c>
      <c r="W2043">
        <v>86.239000000000004</v>
      </c>
      <c r="X2043">
        <v>43</v>
      </c>
      <c r="Y2043">
        <v>71.613098100000002</v>
      </c>
      <c r="Z2043">
        <v>96.683000000000007</v>
      </c>
      <c r="AA2043">
        <v>25</v>
      </c>
      <c r="AI2043">
        <v>21.78</v>
      </c>
      <c r="AJ2043">
        <v>6</v>
      </c>
      <c r="AK2043">
        <v>7.633</v>
      </c>
      <c r="AL2043">
        <v>8</v>
      </c>
      <c r="AM2043">
        <v>0</v>
      </c>
      <c r="AN2043">
        <v>0</v>
      </c>
      <c r="AO2043" s="30">
        <v>21.786209100000001</v>
      </c>
      <c r="AP2043" s="30">
        <v>29.413</v>
      </c>
      <c r="AQ2043" s="30">
        <v>14</v>
      </c>
      <c r="AR2043">
        <v>157.27653450000003</v>
      </c>
      <c r="AS2043" s="20">
        <v>212.33500000000001</v>
      </c>
      <c r="AT2043">
        <v>76</v>
      </c>
      <c r="AU2043">
        <v>12</v>
      </c>
      <c r="AV2043" t="s">
        <v>1510</v>
      </c>
    </row>
    <row r="2044" spans="1:48" hidden="1" x14ac:dyDescent="0.25">
      <c r="A2044" t="s">
        <v>581</v>
      </c>
      <c r="B2044" t="s">
        <v>57</v>
      </c>
      <c r="C2044" t="s">
        <v>57</v>
      </c>
      <c r="D2044" t="s">
        <v>583</v>
      </c>
      <c r="E2044" s="31" t="s">
        <v>584</v>
      </c>
      <c r="F2044">
        <v>2011</v>
      </c>
      <c r="G2044" t="s">
        <v>1063</v>
      </c>
      <c r="H2044" t="s">
        <v>582</v>
      </c>
      <c r="I2044">
        <v>331950</v>
      </c>
      <c r="J2044" t="s">
        <v>1064</v>
      </c>
      <c r="K2044" s="26" t="s">
        <v>458</v>
      </c>
      <c r="L2044" t="b">
        <v>1</v>
      </c>
      <c r="M2044" s="20" t="s">
        <v>1116</v>
      </c>
      <c r="N2044" s="26">
        <v>688</v>
      </c>
      <c r="O2044" t="s">
        <v>489</v>
      </c>
      <c r="P2044">
        <v>59.349722200000002</v>
      </c>
      <c r="Q2044">
        <v>-157.47527779999999</v>
      </c>
      <c r="S2044" t="s">
        <v>21</v>
      </c>
      <c r="T2044" s="40">
        <v>9.9999999999999992E-2</v>
      </c>
      <c r="U2044" s="40">
        <v>2.98E-2</v>
      </c>
      <c r="V2044">
        <v>0</v>
      </c>
      <c r="W2044">
        <v>0</v>
      </c>
      <c r="X2044">
        <v>52</v>
      </c>
      <c r="Y2044">
        <v>0</v>
      </c>
      <c r="Z2044">
        <v>0</v>
      </c>
      <c r="AA2044">
        <v>14</v>
      </c>
      <c r="AI2044">
        <v>0</v>
      </c>
      <c r="AJ2044">
        <v>8</v>
      </c>
      <c r="AK2044">
        <v>0</v>
      </c>
      <c r="AL2044">
        <v>0</v>
      </c>
      <c r="AM2044">
        <v>0</v>
      </c>
      <c r="AN2044">
        <v>0</v>
      </c>
      <c r="AO2044" s="30">
        <v>0</v>
      </c>
      <c r="AP2044" s="30">
        <v>0</v>
      </c>
      <c r="AQ2044" s="30">
        <v>8</v>
      </c>
      <c r="AR2044">
        <v>0</v>
      </c>
      <c r="AS2044" s="20">
        <v>0</v>
      </c>
      <c r="AT2044">
        <v>74</v>
      </c>
      <c r="AU2044">
        <v>12</v>
      </c>
      <c r="AV2044" t="s">
        <v>1510</v>
      </c>
    </row>
    <row r="2045" spans="1:48" hidden="1" x14ac:dyDescent="0.25">
      <c r="A2045" t="s">
        <v>1065</v>
      </c>
      <c r="B2045" t="s">
        <v>147</v>
      </c>
      <c r="C2045" t="s">
        <v>147</v>
      </c>
      <c r="D2045" t="s">
        <v>1067</v>
      </c>
      <c r="E2045" s="31" t="s">
        <v>1068</v>
      </c>
      <c r="F2045">
        <v>2011</v>
      </c>
      <c r="G2045" t="s">
        <v>1066</v>
      </c>
      <c r="H2045">
        <v>5721</v>
      </c>
      <c r="I2045">
        <v>331960</v>
      </c>
      <c r="J2045" t="s">
        <v>146</v>
      </c>
      <c r="K2045" s="26" t="s">
        <v>458</v>
      </c>
      <c r="L2045" t="b">
        <v>1</v>
      </c>
      <c r="M2045" s="20" t="s">
        <v>1119</v>
      </c>
      <c r="N2045" s="26">
        <v>701</v>
      </c>
      <c r="O2045" t="s">
        <v>375</v>
      </c>
      <c r="P2045">
        <v>58.194444400000002</v>
      </c>
      <c r="Q2045">
        <v>-136.34333330000001</v>
      </c>
      <c r="S2045" t="s">
        <v>21</v>
      </c>
      <c r="T2045" s="40">
        <v>0.74601666666666666</v>
      </c>
      <c r="U2045" s="40">
        <v>0.37994166666666662</v>
      </c>
      <c r="V2045">
        <v>54.182444483333327</v>
      </c>
      <c r="W2045">
        <v>72.628999999999991</v>
      </c>
      <c r="X2045">
        <v>43</v>
      </c>
      <c r="Y2045">
        <v>122.4437155</v>
      </c>
      <c r="Z2045">
        <v>164.13</v>
      </c>
      <c r="AA2045">
        <v>33</v>
      </c>
      <c r="AI2045">
        <v>9.5059999999999985</v>
      </c>
      <c r="AJ2045">
        <v>6</v>
      </c>
      <c r="AK2045">
        <v>2.0179999999999998</v>
      </c>
      <c r="AL2045">
        <v>1</v>
      </c>
      <c r="AM2045">
        <v>0</v>
      </c>
      <c r="AN2045">
        <v>0</v>
      </c>
      <c r="AO2045" s="30">
        <v>8.5970960666666638</v>
      </c>
      <c r="AP2045" s="30">
        <v>11.523999999999997</v>
      </c>
      <c r="AQ2045" s="30">
        <v>7</v>
      </c>
      <c r="AR2045">
        <v>185.22325604999997</v>
      </c>
      <c r="AS2045" s="20">
        <v>248.28300000000002</v>
      </c>
      <c r="AT2045">
        <v>81</v>
      </c>
      <c r="AU2045">
        <v>12</v>
      </c>
      <c r="AV2045" t="s">
        <v>1510</v>
      </c>
    </row>
    <row r="2046" spans="1:48" hidden="1" x14ac:dyDescent="0.25">
      <c r="A2046" t="s">
        <v>585</v>
      </c>
      <c r="B2046" t="s">
        <v>58</v>
      </c>
      <c r="C2046" t="s">
        <v>58</v>
      </c>
      <c r="D2046" t="s">
        <v>586</v>
      </c>
      <c r="E2046" s="31" t="s">
        <v>587</v>
      </c>
      <c r="F2046">
        <v>2011</v>
      </c>
      <c r="G2046" t="s">
        <v>563</v>
      </c>
      <c r="H2046">
        <v>221</v>
      </c>
      <c r="I2046">
        <v>331300</v>
      </c>
      <c r="J2046" t="s">
        <v>50</v>
      </c>
      <c r="K2046" s="26" t="s">
        <v>458</v>
      </c>
      <c r="L2046" t="b">
        <v>1</v>
      </c>
      <c r="M2046" s="20" t="s">
        <v>1119</v>
      </c>
      <c r="N2046" s="26">
        <v>169</v>
      </c>
      <c r="O2046" t="s">
        <v>375</v>
      </c>
      <c r="P2046">
        <v>64.617500000000007</v>
      </c>
      <c r="Q2046">
        <v>-162.2605556</v>
      </c>
      <c r="S2046" t="s">
        <v>21</v>
      </c>
      <c r="T2046" s="40">
        <v>0.58745000000000014</v>
      </c>
      <c r="U2046" s="40">
        <v>0.22896666666666665</v>
      </c>
      <c r="V2046">
        <v>271.50000415</v>
      </c>
      <c r="W2046">
        <v>462.16699999999992</v>
      </c>
      <c r="X2046">
        <v>163</v>
      </c>
      <c r="Y2046">
        <v>136.47873380000001</v>
      </c>
      <c r="Z2046">
        <v>232.32399999999996</v>
      </c>
      <c r="AA2046">
        <v>17</v>
      </c>
      <c r="AI2046">
        <v>156.43199999999999</v>
      </c>
      <c r="AJ2046">
        <v>14</v>
      </c>
      <c r="AK2046">
        <v>260.05599999999998</v>
      </c>
      <c r="AL2046">
        <v>13</v>
      </c>
      <c r="AM2046">
        <v>0</v>
      </c>
      <c r="AN2046">
        <v>0</v>
      </c>
      <c r="AO2046" s="30">
        <v>244.66587560000002</v>
      </c>
      <c r="AP2046" s="30">
        <v>416.48799999999994</v>
      </c>
      <c r="AQ2046" s="30">
        <v>27</v>
      </c>
      <c r="AR2046">
        <v>652.64461355000003</v>
      </c>
      <c r="AS2046" s="20">
        <v>1110.979</v>
      </c>
      <c r="AT2046">
        <v>202</v>
      </c>
      <c r="AU2046">
        <v>12</v>
      </c>
      <c r="AV2046" t="s">
        <v>1510</v>
      </c>
    </row>
    <row r="2047" spans="1:48" hidden="1" x14ac:dyDescent="0.25">
      <c r="A2047" t="s">
        <v>590</v>
      </c>
      <c r="B2047" t="s">
        <v>59</v>
      </c>
      <c r="C2047" t="s">
        <v>59</v>
      </c>
      <c r="D2047" t="s">
        <v>591</v>
      </c>
      <c r="E2047" s="31" t="s">
        <v>589</v>
      </c>
      <c r="F2047">
        <v>2011</v>
      </c>
      <c r="G2047" t="s">
        <v>563</v>
      </c>
      <c r="H2047">
        <v>221</v>
      </c>
      <c r="I2047">
        <v>331310</v>
      </c>
      <c r="J2047" t="s">
        <v>50</v>
      </c>
      <c r="K2047" s="26" t="s">
        <v>458</v>
      </c>
      <c r="L2047" t="b">
        <v>1</v>
      </c>
      <c r="M2047" s="20" t="s">
        <v>1119</v>
      </c>
      <c r="N2047" s="26">
        <v>169</v>
      </c>
      <c r="O2047" t="s">
        <v>375</v>
      </c>
      <c r="P2047">
        <v>62.777777800000003</v>
      </c>
      <c r="Q2047">
        <v>-164.52305559999999</v>
      </c>
      <c r="S2047" t="s">
        <v>21</v>
      </c>
      <c r="T2047" s="40">
        <v>0.55097499999999999</v>
      </c>
      <c r="U2047" s="40">
        <v>0.21104166666666666</v>
      </c>
      <c r="V2047">
        <v>596.33566980000001</v>
      </c>
      <c r="W2047">
        <v>1082.328</v>
      </c>
      <c r="X2047">
        <v>223</v>
      </c>
      <c r="Y2047">
        <v>453.87667574999995</v>
      </c>
      <c r="Z2047">
        <v>823.76999999999987</v>
      </c>
      <c r="AA2047">
        <v>41</v>
      </c>
      <c r="AI2047">
        <v>718.24999999999989</v>
      </c>
      <c r="AJ2047">
        <v>20</v>
      </c>
      <c r="AK2047">
        <v>433.32600000000002</v>
      </c>
      <c r="AL2047">
        <v>16</v>
      </c>
      <c r="AM2047">
        <v>0</v>
      </c>
      <c r="AN2047">
        <v>0</v>
      </c>
      <c r="AO2047" s="30">
        <v>634.48958660000005</v>
      </c>
      <c r="AP2047" s="30">
        <v>1151.576</v>
      </c>
      <c r="AQ2047" s="30">
        <v>36</v>
      </c>
      <c r="AR2047">
        <v>1684.7019321499999</v>
      </c>
      <c r="AS2047" s="20">
        <v>3057.674</v>
      </c>
      <c r="AT2047">
        <v>293</v>
      </c>
      <c r="AU2047">
        <v>12</v>
      </c>
      <c r="AV2047" t="s">
        <v>1510</v>
      </c>
    </row>
    <row r="2048" spans="1:48" hidden="1" x14ac:dyDescent="0.25">
      <c r="A2048" t="s">
        <v>979</v>
      </c>
      <c r="B2048" t="s">
        <v>149</v>
      </c>
      <c r="C2048" t="s">
        <v>149</v>
      </c>
      <c r="D2048" t="s">
        <v>981</v>
      </c>
      <c r="E2048" s="31" t="s">
        <v>982</v>
      </c>
      <c r="F2048">
        <v>2011</v>
      </c>
      <c r="G2048" t="s">
        <v>980</v>
      </c>
      <c r="H2048" t="s">
        <v>582</v>
      </c>
      <c r="I2048">
        <v>331970</v>
      </c>
      <c r="J2048" t="s">
        <v>148</v>
      </c>
      <c r="K2048" s="26" t="s">
        <v>458</v>
      </c>
      <c r="L2048" t="b">
        <v>1</v>
      </c>
      <c r="M2048" s="20" t="s">
        <v>1118</v>
      </c>
      <c r="N2048" s="26">
        <v>442</v>
      </c>
      <c r="O2048" t="s">
        <v>375</v>
      </c>
      <c r="P2048">
        <v>54.850833299999998</v>
      </c>
      <c r="Q2048">
        <v>-163.41499999999999</v>
      </c>
      <c r="S2048" t="s">
        <v>21</v>
      </c>
      <c r="T2048" s="40">
        <v>0.5131916666666666</v>
      </c>
      <c r="U2048" s="40">
        <v>0.26822499999999994</v>
      </c>
      <c r="V2048">
        <v>44.081624591666667</v>
      </c>
      <c r="W2048">
        <v>85.897000000000006</v>
      </c>
      <c r="X2048">
        <v>26</v>
      </c>
      <c r="Y2048">
        <v>110.08474441666668</v>
      </c>
      <c r="Z2048">
        <v>214.51000000000005</v>
      </c>
      <c r="AA2048">
        <v>13</v>
      </c>
      <c r="AI2048">
        <v>75.294000000000011</v>
      </c>
      <c r="AJ2048">
        <v>10</v>
      </c>
      <c r="AK2048">
        <v>13.115</v>
      </c>
      <c r="AL2048">
        <v>2</v>
      </c>
      <c r="AM2048">
        <v>0</v>
      </c>
      <c r="AN2048">
        <v>0</v>
      </c>
      <c r="AO2048" s="30">
        <v>45.370762058333334</v>
      </c>
      <c r="AP2048" s="30">
        <v>88.409000000000006</v>
      </c>
      <c r="AQ2048" s="30">
        <v>12</v>
      </c>
      <c r="AR2048">
        <v>199.53713106666669</v>
      </c>
      <c r="AS2048" s="20">
        <v>388.81600000000003</v>
      </c>
      <c r="AT2048">
        <v>51</v>
      </c>
      <c r="AU2048">
        <v>12</v>
      </c>
      <c r="AV2048" t="s">
        <v>1510</v>
      </c>
    </row>
    <row r="2049" spans="1:48" hidden="1" x14ac:dyDescent="0.25">
      <c r="A2049" t="s">
        <v>509</v>
      </c>
      <c r="B2049" t="s">
        <v>164</v>
      </c>
      <c r="C2049" t="s">
        <v>164</v>
      </c>
      <c r="D2049" t="s">
        <v>511</v>
      </c>
      <c r="E2049" s="31" t="s">
        <v>512</v>
      </c>
      <c r="F2049">
        <v>2011</v>
      </c>
      <c r="G2049" t="s">
        <v>510</v>
      </c>
      <c r="H2049">
        <v>7833</v>
      </c>
      <c r="I2049">
        <v>332020</v>
      </c>
      <c r="J2049" t="s">
        <v>163</v>
      </c>
      <c r="K2049" s="26" t="s">
        <v>374</v>
      </c>
      <c r="L2049" t="b">
        <v>1</v>
      </c>
      <c r="M2049" s="20" t="s">
        <v>1116</v>
      </c>
      <c r="N2049" s="26">
        <v>63</v>
      </c>
      <c r="O2049" t="s">
        <v>375</v>
      </c>
      <c r="P2049">
        <v>66.564722200000006</v>
      </c>
      <c r="Q2049">
        <v>-145.2738889</v>
      </c>
      <c r="S2049" t="s">
        <v>21</v>
      </c>
      <c r="T2049" s="40">
        <v>0.59759166666666663</v>
      </c>
      <c r="U2049" s="40">
        <v>0.21188333333333331</v>
      </c>
      <c r="V2049">
        <v>659.81470377500011</v>
      </c>
      <c r="W2049">
        <v>1104.1230000000003</v>
      </c>
      <c r="X2049">
        <v>272</v>
      </c>
      <c r="Y2049">
        <v>605.01853589999996</v>
      </c>
      <c r="Z2049">
        <v>1012.428</v>
      </c>
      <c r="AA2049">
        <v>71</v>
      </c>
      <c r="AI2049">
        <v>283.03699999999998</v>
      </c>
      <c r="AJ2049">
        <v>11</v>
      </c>
      <c r="AK2049">
        <v>354.26000000000005</v>
      </c>
      <c r="AL2049">
        <v>20</v>
      </c>
      <c r="AM2049">
        <v>0</v>
      </c>
      <c r="AN2049">
        <v>0</v>
      </c>
      <c r="AO2049" s="30">
        <v>380.84337639166665</v>
      </c>
      <c r="AP2049" s="30">
        <v>637.29700000000003</v>
      </c>
      <c r="AQ2049" s="30">
        <v>31</v>
      </c>
      <c r="AR2049">
        <v>1645.6766160666666</v>
      </c>
      <c r="AS2049" s="20">
        <v>2753.8479999999995</v>
      </c>
      <c r="AT2049">
        <v>368</v>
      </c>
      <c r="AU2049">
        <v>12</v>
      </c>
      <c r="AV2049" t="s">
        <v>1510</v>
      </c>
    </row>
    <row r="2050" spans="1:48" hidden="1" x14ac:dyDescent="0.25">
      <c r="A2050" t="s">
        <v>786</v>
      </c>
      <c r="B2050" t="s">
        <v>151</v>
      </c>
      <c r="C2050" t="s">
        <v>151</v>
      </c>
      <c r="D2050" t="s">
        <v>788</v>
      </c>
      <c r="E2050" s="31" t="s">
        <v>789</v>
      </c>
      <c r="F2050">
        <v>2011</v>
      </c>
      <c r="G2050" t="s">
        <v>787</v>
      </c>
      <c r="H2050">
        <v>6915</v>
      </c>
      <c r="I2050">
        <v>331990</v>
      </c>
      <c r="J2050" t="s">
        <v>150</v>
      </c>
      <c r="K2050" s="26" t="s">
        <v>458</v>
      </c>
      <c r="L2050" t="b">
        <v>1</v>
      </c>
      <c r="M2050" s="20" t="s">
        <v>1118</v>
      </c>
      <c r="N2050" s="26">
        <v>274</v>
      </c>
      <c r="O2050" t="s">
        <v>375</v>
      </c>
      <c r="P2050">
        <v>64.733333299999998</v>
      </c>
      <c r="Q2050">
        <v>-156.92750000000001</v>
      </c>
      <c r="S2050" t="s">
        <v>21</v>
      </c>
      <c r="T2050" s="40">
        <v>0.56330000000000002</v>
      </c>
      <c r="U2050" s="40">
        <v>0.55769999999999997</v>
      </c>
      <c r="V2050">
        <v>290.6188626</v>
      </c>
      <c r="W2050">
        <v>515.92200000000003</v>
      </c>
      <c r="X2050">
        <v>223</v>
      </c>
      <c r="Y2050">
        <v>792.33777999999995</v>
      </c>
      <c r="Z2050">
        <v>1406.6</v>
      </c>
      <c r="AA2050">
        <v>116</v>
      </c>
      <c r="AI2050">
        <v>363.29700000000003</v>
      </c>
      <c r="AJ2050">
        <v>22</v>
      </c>
      <c r="AK2050">
        <v>332.26</v>
      </c>
      <c r="AL2050">
        <v>42</v>
      </c>
      <c r="AM2050">
        <v>0</v>
      </c>
      <c r="AN2050">
        <v>0</v>
      </c>
      <c r="AO2050" s="30">
        <v>391.80725810000001</v>
      </c>
      <c r="AP2050" s="30">
        <v>695.55700000000002</v>
      </c>
      <c r="AQ2050" s="30">
        <v>64</v>
      </c>
      <c r="AR2050">
        <v>1474.7639007</v>
      </c>
      <c r="AS2050" s="20">
        <v>2618.0789999999997</v>
      </c>
      <c r="AT2050">
        <v>390</v>
      </c>
      <c r="AU2050">
        <v>12</v>
      </c>
      <c r="AV2050" t="s">
        <v>1510</v>
      </c>
    </row>
    <row r="2051" spans="1:48" hidden="1" x14ac:dyDescent="0.25">
      <c r="A2051" t="s">
        <v>592</v>
      </c>
      <c r="B2051" t="s">
        <v>60</v>
      </c>
      <c r="C2051" t="s">
        <v>60</v>
      </c>
      <c r="D2051" t="s">
        <v>593</v>
      </c>
      <c r="E2051" s="31" t="s">
        <v>594</v>
      </c>
      <c r="F2051">
        <v>2011</v>
      </c>
      <c r="G2051" t="s">
        <v>563</v>
      </c>
      <c r="H2051">
        <v>221</v>
      </c>
      <c r="I2051">
        <v>331320</v>
      </c>
      <c r="J2051" t="s">
        <v>50</v>
      </c>
      <c r="K2051" s="26" t="s">
        <v>458</v>
      </c>
      <c r="L2051" t="b">
        <v>1</v>
      </c>
      <c r="M2051" s="20" t="s">
        <v>1119</v>
      </c>
      <c r="N2051" s="26">
        <v>169</v>
      </c>
      <c r="O2051" t="s">
        <v>375</v>
      </c>
      <c r="P2051">
        <v>63.779722200000002</v>
      </c>
      <c r="Q2051">
        <v>-171.74111110000001</v>
      </c>
      <c r="S2051" t="s">
        <v>21</v>
      </c>
      <c r="T2051" s="40">
        <v>0.52198333333333335</v>
      </c>
      <c r="U2051" s="40">
        <v>0.20957500000000004</v>
      </c>
      <c r="V2051">
        <v>374.16600506666668</v>
      </c>
      <c r="W2051">
        <v>716.81600000000003</v>
      </c>
      <c r="X2051">
        <v>174</v>
      </c>
      <c r="Y2051">
        <v>173.7802572833333</v>
      </c>
      <c r="Z2051">
        <v>332.92299999999994</v>
      </c>
      <c r="AA2051">
        <v>15</v>
      </c>
      <c r="AI2051">
        <v>284.714</v>
      </c>
      <c r="AJ2051">
        <v>14</v>
      </c>
      <c r="AK2051">
        <v>441.80900000000003</v>
      </c>
      <c r="AL2051">
        <v>10</v>
      </c>
      <c r="AM2051">
        <v>0</v>
      </c>
      <c r="AN2051">
        <v>0</v>
      </c>
      <c r="AO2051" s="30">
        <v>379.23289728333339</v>
      </c>
      <c r="AP2051" s="30">
        <v>726.52300000000002</v>
      </c>
      <c r="AQ2051" s="30">
        <v>24</v>
      </c>
      <c r="AR2051">
        <v>927.17915963333337</v>
      </c>
      <c r="AS2051" s="20">
        <v>1776.2620000000002</v>
      </c>
      <c r="AT2051">
        <v>208</v>
      </c>
      <c r="AU2051">
        <v>12</v>
      </c>
      <c r="AV2051" t="s">
        <v>1510</v>
      </c>
    </row>
    <row r="2052" spans="1:48" hidden="1" x14ac:dyDescent="0.25">
      <c r="A2052" t="s">
        <v>913</v>
      </c>
      <c r="B2052" t="s">
        <v>160</v>
      </c>
      <c r="C2052" t="s">
        <v>160</v>
      </c>
      <c r="D2052" t="s">
        <v>915</v>
      </c>
      <c r="E2052" s="31" t="s">
        <v>916</v>
      </c>
      <c r="F2052">
        <v>2011</v>
      </c>
      <c r="G2052" t="s">
        <v>914</v>
      </c>
      <c r="H2052" t="s">
        <v>582</v>
      </c>
      <c r="I2052">
        <v>332000</v>
      </c>
      <c r="J2052" t="s">
        <v>159</v>
      </c>
      <c r="K2052" s="26" t="s">
        <v>458</v>
      </c>
      <c r="L2052" t="b">
        <v>1</v>
      </c>
      <c r="M2052" s="20" t="s">
        <v>1118</v>
      </c>
      <c r="N2052" s="26">
        <v>373</v>
      </c>
      <c r="O2052" t="s">
        <v>375</v>
      </c>
      <c r="P2052">
        <v>64.5433333</v>
      </c>
      <c r="Q2052">
        <v>-163.02916669999999</v>
      </c>
      <c r="S2052" t="s">
        <v>21</v>
      </c>
      <c r="T2052" s="40">
        <v>0.5774999999999999</v>
      </c>
      <c r="U2052" s="40">
        <v>0.24684999999999999</v>
      </c>
      <c r="V2052">
        <v>130.51268999999996</v>
      </c>
      <c r="W2052">
        <v>225.99599999999998</v>
      </c>
      <c r="X2052">
        <v>55</v>
      </c>
      <c r="Y2052">
        <v>138.63926999999998</v>
      </c>
      <c r="Z2052">
        <v>240.06800000000001</v>
      </c>
      <c r="AA2052">
        <v>26</v>
      </c>
      <c r="AI2052">
        <v>62.710999999999991</v>
      </c>
      <c r="AJ2052">
        <v>8</v>
      </c>
      <c r="AK2052">
        <v>38.122</v>
      </c>
      <c r="AL2052">
        <v>4</v>
      </c>
      <c r="AM2052">
        <v>44.807999999999993</v>
      </c>
      <c r="AN2052">
        <v>3</v>
      </c>
      <c r="AO2052" s="30">
        <v>58.231057499999991</v>
      </c>
      <c r="AP2052" s="30">
        <v>100.833</v>
      </c>
      <c r="AQ2052" s="30">
        <v>12</v>
      </c>
      <c r="AR2052">
        <v>327.38301749999994</v>
      </c>
      <c r="AS2052" s="20">
        <v>611.70500000000004</v>
      </c>
      <c r="AT2052">
        <v>96</v>
      </c>
      <c r="AU2052">
        <v>12</v>
      </c>
      <c r="AV2052" t="s">
        <v>1510</v>
      </c>
    </row>
    <row r="2053" spans="1:48" hidden="1" x14ac:dyDescent="0.25">
      <c r="A2053" t="s">
        <v>595</v>
      </c>
      <c r="B2053" t="s">
        <v>61</v>
      </c>
      <c r="C2053" t="s">
        <v>61</v>
      </c>
      <c r="D2053" t="s">
        <v>596</v>
      </c>
      <c r="E2053" s="31" t="s">
        <v>597</v>
      </c>
      <c r="F2053">
        <v>2011</v>
      </c>
      <c r="G2053" t="s">
        <v>563</v>
      </c>
      <c r="H2053">
        <v>221</v>
      </c>
      <c r="I2053">
        <v>331330</v>
      </c>
      <c r="J2053" t="s">
        <v>50</v>
      </c>
      <c r="K2053" s="26" t="s">
        <v>458</v>
      </c>
      <c r="L2053" t="b">
        <v>1</v>
      </c>
      <c r="M2053" s="20" t="s">
        <v>1119</v>
      </c>
      <c r="N2053" s="26">
        <v>169</v>
      </c>
      <c r="O2053" t="s">
        <v>375</v>
      </c>
      <c r="P2053">
        <v>59.118888900000002</v>
      </c>
      <c r="Q2053">
        <v>-161.58750000000001</v>
      </c>
      <c r="S2053" t="s">
        <v>21</v>
      </c>
      <c r="T2053" s="40">
        <v>0.58979999999999999</v>
      </c>
      <c r="U2053" s="40">
        <v>0.21298333333333333</v>
      </c>
      <c r="V2053">
        <v>217.59727320000002</v>
      </c>
      <c r="W2053">
        <v>368.93400000000003</v>
      </c>
      <c r="X2053">
        <v>82</v>
      </c>
      <c r="Y2053">
        <v>81.155890199999988</v>
      </c>
      <c r="Z2053">
        <v>137.59899999999999</v>
      </c>
      <c r="AA2053">
        <v>11</v>
      </c>
      <c r="AI2053">
        <v>113.377</v>
      </c>
      <c r="AJ2053">
        <v>41</v>
      </c>
      <c r="AK2053">
        <v>145.50899999999999</v>
      </c>
      <c r="AL2053">
        <v>13</v>
      </c>
      <c r="AM2053">
        <v>0</v>
      </c>
      <c r="AN2053">
        <v>0</v>
      </c>
      <c r="AO2053" s="30">
        <v>152.69096279999997</v>
      </c>
      <c r="AP2053" s="30">
        <v>258.88599999999997</v>
      </c>
      <c r="AQ2053" s="30">
        <v>54</v>
      </c>
      <c r="AR2053">
        <v>451.44412619999997</v>
      </c>
      <c r="AS2053" s="20">
        <v>765.4190000000001</v>
      </c>
      <c r="AT2053">
        <v>137</v>
      </c>
      <c r="AU2053">
        <v>12</v>
      </c>
      <c r="AV2053" t="s">
        <v>1510</v>
      </c>
    </row>
    <row r="2054" spans="1:48" hidden="1" x14ac:dyDescent="0.25">
      <c r="A2054" t="s">
        <v>598</v>
      </c>
      <c r="B2054" t="s">
        <v>62</v>
      </c>
      <c r="C2054" t="s">
        <v>62</v>
      </c>
      <c r="D2054" t="s">
        <v>599</v>
      </c>
      <c r="E2054" s="31" t="s">
        <v>600</v>
      </c>
      <c r="F2054">
        <v>2011</v>
      </c>
      <c r="G2054" t="s">
        <v>563</v>
      </c>
      <c r="H2054">
        <v>221</v>
      </c>
      <c r="I2054">
        <v>331340</v>
      </c>
      <c r="J2054" t="s">
        <v>50</v>
      </c>
      <c r="K2054" s="26" t="s">
        <v>458</v>
      </c>
      <c r="L2054" t="b">
        <v>1</v>
      </c>
      <c r="M2054" s="20" t="s">
        <v>1119</v>
      </c>
      <c r="N2054" s="26">
        <v>169</v>
      </c>
      <c r="O2054" t="s">
        <v>375</v>
      </c>
      <c r="P2054">
        <v>62.903611099999999</v>
      </c>
      <c r="Q2054">
        <v>-160.06472220000001</v>
      </c>
      <c r="S2054" t="s">
        <v>21</v>
      </c>
      <c r="T2054" s="40">
        <v>0.55513333333333348</v>
      </c>
      <c r="U2054" s="40">
        <v>0.21125833333333333</v>
      </c>
      <c r="V2054">
        <v>116.95493553333337</v>
      </c>
      <c r="W2054">
        <v>210.679</v>
      </c>
      <c r="X2054">
        <v>60</v>
      </c>
      <c r="Y2054">
        <v>59.35652140000002</v>
      </c>
      <c r="Z2054">
        <v>106.923</v>
      </c>
      <c r="AA2054">
        <v>21</v>
      </c>
      <c r="AI2054">
        <v>141.33699999999999</v>
      </c>
      <c r="AJ2054">
        <v>12</v>
      </c>
      <c r="AK2054">
        <v>88.534999999999997</v>
      </c>
      <c r="AL2054">
        <v>10</v>
      </c>
      <c r="AM2054">
        <v>0</v>
      </c>
      <c r="AN2054">
        <v>0</v>
      </c>
      <c r="AO2054" s="30">
        <v>127.60960960000003</v>
      </c>
      <c r="AP2054" s="30">
        <v>229.87199999999999</v>
      </c>
      <c r="AQ2054" s="30">
        <v>22</v>
      </c>
      <c r="AR2054">
        <v>303.92106653333343</v>
      </c>
      <c r="AS2054" s="20">
        <v>547.47399999999993</v>
      </c>
      <c r="AT2054">
        <v>97</v>
      </c>
      <c r="AU2054">
        <v>12</v>
      </c>
      <c r="AV2054" t="s">
        <v>1510</v>
      </c>
    </row>
    <row r="2055" spans="1:48" hidden="1" x14ac:dyDescent="0.25">
      <c r="A2055" t="s">
        <v>395</v>
      </c>
      <c r="B2055" t="s">
        <v>162</v>
      </c>
      <c r="C2055" t="s">
        <v>162</v>
      </c>
      <c r="D2055" t="s">
        <v>396</v>
      </c>
      <c r="E2055" s="31" t="s">
        <v>397</v>
      </c>
      <c r="F2055">
        <v>2011</v>
      </c>
      <c r="G2055" t="s">
        <v>962</v>
      </c>
      <c r="H2055">
        <v>7822</v>
      </c>
      <c r="I2055">
        <v>332010</v>
      </c>
      <c r="J2055" t="s">
        <v>161</v>
      </c>
      <c r="K2055" s="26" t="s">
        <v>374</v>
      </c>
      <c r="L2055" t="b">
        <v>1</v>
      </c>
      <c r="M2055" s="20" t="s">
        <v>1116</v>
      </c>
      <c r="N2055" s="26">
        <v>417</v>
      </c>
      <c r="O2055" t="s">
        <v>489</v>
      </c>
      <c r="P2055">
        <v>58.413333299999998</v>
      </c>
      <c r="Q2055">
        <v>-135.7369444</v>
      </c>
      <c r="S2055" t="s">
        <v>21</v>
      </c>
      <c r="T2055" s="40">
        <v>0.4462833333333332</v>
      </c>
      <c r="U2055" s="40">
        <v>0.27550000000000002</v>
      </c>
      <c r="V2055">
        <v>407.13580561666652</v>
      </c>
      <c r="W2055">
        <v>912.28099999999995</v>
      </c>
      <c r="X2055">
        <v>439</v>
      </c>
      <c r="Y2055">
        <v>259.5588329499999</v>
      </c>
      <c r="Z2055">
        <v>581.601</v>
      </c>
      <c r="AA2055">
        <v>122</v>
      </c>
      <c r="AI2055">
        <v>50.213000000000001</v>
      </c>
      <c r="AJ2055">
        <v>6</v>
      </c>
      <c r="AK2055">
        <v>281.83600000000001</v>
      </c>
      <c r="AL2055">
        <v>24</v>
      </c>
      <c r="AM2055">
        <v>0</v>
      </c>
      <c r="AN2055">
        <v>3</v>
      </c>
      <c r="AO2055" s="30">
        <v>148.18793454999997</v>
      </c>
      <c r="AP2055" s="30">
        <v>332.04900000000004</v>
      </c>
      <c r="AQ2055" s="30">
        <v>30</v>
      </c>
      <c r="AR2055">
        <v>814.88257311666644</v>
      </c>
      <c r="AS2055" s="20">
        <v>1825.931</v>
      </c>
      <c r="AT2055">
        <v>591</v>
      </c>
      <c r="AU2055">
        <v>12</v>
      </c>
      <c r="AV2055" t="s">
        <v>1510</v>
      </c>
    </row>
    <row r="2056" spans="1:48" hidden="1" x14ac:dyDescent="0.25">
      <c r="A2056" t="s">
        <v>401</v>
      </c>
      <c r="B2056" t="s">
        <v>1146</v>
      </c>
      <c r="C2056" t="s">
        <v>37</v>
      </c>
      <c r="D2056" t="s">
        <v>399</v>
      </c>
      <c r="E2056" s="31" t="s">
        <v>400</v>
      </c>
      <c r="F2056">
        <v>2011</v>
      </c>
      <c r="G2056" t="s">
        <v>380</v>
      </c>
      <c r="H2056">
        <v>219</v>
      </c>
      <c r="I2056">
        <v>331120</v>
      </c>
      <c r="J2056" t="s">
        <v>30</v>
      </c>
      <c r="K2056" s="26" t="s">
        <v>374</v>
      </c>
      <c r="L2056" t="b">
        <v>1</v>
      </c>
      <c r="M2056" s="20" t="s">
        <v>1116</v>
      </c>
      <c r="N2056" s="26">
        <v>2</v>
      </c>
      <c r="O2056" t="s">
        <v>375</v>
      </c>
      <c r="P2056">
        <v>59.228588999999999</v>
      </c>
      <c r="Q2056">
        <v>-135.44411400000001</v>
      </c>
      <c r="S2056" t="s">
        <v>21</v>
      </c>
      <c r="T2056" s="40">
        <v>0.22019166666666667</v>
      </c>
      <c r="U2056" s="40">
        <v>0.15395833333333334</v>
      </c>
      <c r="V2056">
        <v>1218.4475422583334</v>
      </c>
      <c r="W2056">
        <v>5533.5770000000002</v>
      </c>
      <c r="X2056">
        <v>1079</v>
      </c>
      <c r="Y2056">
        <v>1076.9904704166665</v>
      </c>
      <c r="Z2056">
        <v>4891.1499999999996</v>
      </c>
      <c r="AA2056">
        <v>342</v>
      </c>
      <c r="AI2056">
        <v>993.73800000000006</v>
      </c>
      <c r="AJ2056">
        <v>30</v>
      </c>
      <c r="AK2056">
        <v>1350.634</v>
      </c>
      <c r="AL2056">
        <v>23</v>
      </c>
      <c r="AM2056">
        <v>0</v>
      </c>
      <c r="AN2056">
        <v>0</v>
      </c>
      <c r="AO2056" s="30">
        <v>516.2111779666667</v>
      </c>
      <c r="AP2056" s="30">
        <v>2344.3720000000003</v>
      </c>
      <c r="AQ2056" s="30">
        <v>53</v>
      </c>
      <c r="AR2056">
        <v>2811.6491906416668</v>
      </c>
      <c r="AS2056" s="20">
        <v>12769.098999999998</v>
      </c>
      <c r="AT2056">
        <v>1455</v>
      </c>
      <c r="AU2056">
        <v>12</v>
      </c>
      <c r="AV2056" t="s">
        <v>1510</v>
      </c>
    </row>
    <row r="2057" spans="1:48" hidden="1" x14ac:dyDescent="0.25">
      <c r="A2057" t="s">
        <v>402</v>
      </c>
      <c r="B2057" t="s">
        <v>38</v>
      </c>
      <c r="C2057" t="s">
        <v>38</v>
      </c>
      <c r="D2057" t="s">
        <v>403</v>
      </c>
      <c r="E2057" s="31" t="s">
        <v>404</v>
      </c>
      <c r="F2057">
        <v>2011</v>
      </c>
      <c r="G2057" t="s">
        <v>380</v>
      </c>
      <c r="H2057">
        <v>219</v>
      </c>
      <c r="I2057">
        <v>331130</v>
      </c>
      <c r="J2057" t="s">
        <v>30</v>
      </c>
      <c r="K2057" s="26" t="s">
        <v>374</v>
      </c>
      <c r="L2057" t="b">
        <v>1</v>
      </c>
      <c r="M2057" s="20" t="s">
        <v>1116</v>
      </c>
      <c r="N2057" s="26">
        <v>2</v>
      </c>
      <c r="O2057" t="s">
        <v>375</v>
      </c>
      <c r="P2057">
        <v>63.987230799999999</v>
      </c>
      <c r="Q2057">
        <v>-144.69983250000001</v>
      </c>
      <c r="S2057" t="s">
        <v>21</v>
      </c>
      <c r="T2057" s="40">
        <v>0.82661666666666667</v>
      </c>
      <c r="U2057" s="40">
        <v>0.22831666666666664</v>
      </c>
      <c r="V2057">
        <v>22.290545033333338</v>
      </c>
      <c r="W2057">
        <v>26.966000000000005</v>
      </c>
      <c r="X2057">
        <v>9</v>
      </c>
      <c r="Y2057">
        <v>26.731129766666669</v>
      </c>
      <c r="Z2057">
        <v>32.338000000000001</v>
      </c>
      <c r="AA2057">
        <v>8</v>
      </c>
      <c r="AI2057">
        <v>9.4939999999999998</v>
      </c>
      <c r="AJ2057">
        <v>3</v>
      </c>
      <c r="AK2057">
        <v>4.1369999999999987</v>
      </c>
      <c r="AL2057">
        <v>1</v>
      </c>
      <c r="AM2057">
        <v>0</v>
      </c>
      <c r="AN2057">
        <v>0</v>
      </c>
      <c r="AO2057" s="30">
        <v>11.267611783333333</v>
      </c>
      <c r="AP2057" s="30">
        <v>13.630999999999998</v>
      </c>
      <c r="AQ2057" s="30">
        <v>4</v>
      </c>
      <c r="AR2057">
        <v>60.289286583333343</v>
      </c>
      <c r="AS2057" s="20">
        <v>72.935000000000002</v>
      </c>
      <c r="AT2057">
        <v>21</v>
      </c>
      <c r="AU2057">
        <v>12</v>
      </c>
      <c r="AV2057" t="s">
        <v>1510</v>
      </c>
    </row>
    <row r="2058" spans="1:48" hidden="1" x14ac:dyDescent="0.25">
      <c r="A2058" t="s">
        <v>405</v>
      </c>
      <c r="B2058" t="s">
        <v>39</v>
      </c>
      <c r="C2058" t="s">
        <v>39</v>
      </c>
      <c r="D2058" t="s">
        <v>427</v>
      </c>
      <c r="E2058" s="31" t="s">
        <v>422</v>
      </c>
      <c r="F2058">
        <v>2011</v>
      </c>
      <c r="G2058" t="s">
        <v>380</v>
      </c>
      <c r="H2058">
        <v>219</v>
      </c>
      <c r="I2058">
        <v>331140</v>
      </c>
      <c r="J2058" t="s">
        <v>30</v>
      </c>
      <c r="K2058" s="26" t="s">
        <v>374</v>
      </c>
      <c r="L2058" t="b">
        <v>1</v>
      </c>
      <c r="M2058" s="20" t="s">
        <v>1116</v>
      </c>
      <c r="N2058" s="26">
        <v>2</v>
      </c>
      <c r="O2058" t="s">
        <v>375</v>
      </c>
      <c r="P2058">
        <v>55.556666700000001</v>
      </c>
      <c r="Q2058">
        <v>-132.63638889999999</v>
      </c>
      <c r="S2058" t="s">
        <v>21</v>
      </c>
      <c r="T2058" s="40">
        <v>0.24022500000000002</v>
      </c>
      <c r="U2058" s="40">
        <v>0.15616666666666668</v>
      </c>
      <c r="V2058">
        <v>137.80122764999999</v>
      </c>
      <c r="W2058">
        <v>573.6339999999999</v>
      </c>
      <c r="X2058">
        <v>117</v>
      </c>
      <c r="Y2058">
        <v>66.525028799999987</v>
      </c>
      <c r="Z2058">
        <v>276.92799999999994</v>
      </c>
      <c r="AA2058">
        <v>15</v>
      </c>
      <c r="AI2058">
        <v>2.8809999999999998</v>
      </c>
      <c r="AJ2058">
        <v>1</v>
      </c>
      <c r="AK2058">
        <v>45.567</v>
      </c>
      <c r="AL2058">
        <v>7</v>
      </c>
      <c r="AM2058">
        <v>0</v>
      </c>
      <c r="AN2058">
        <v>0</v>
      </c>
      <c r="AO2058" s="30">
        <v>11.6384208</v>
      </c>
      <c r="AP2058" s="30">
        <v>48.448</v>
      </c>
      <c r="AQ2058" s="30">
        <v>8</v>
      </c>
      <c r="AR2058">
        <v>215.96467724999997</v>
      </c>
      <c r="AS2058" s="20">
        <v>899.01</v>
      </c>
      <c r="AT2058">
        <v>139</v>
      </c>
      <c r="AU2058">
        <v>12</v>
      </c>
      <c r="AV2058" t="s">
        <v>1510</v>
      </c>
    </row>
    <row r="2059" spans="1:48" hidden="1" x14ac:dyDescent="0.25">
      <c r="A2059" t="s">
        <v>601</v>
      </c>
      <c r="B2059" t="s">
        <v>63</v>
      </c>
      <c r="C2059" t="s">
        <v>63</v>
      </c>
      <c r="D2059" t="s">
        <v>602</v>
      </c>
      <c r="E2059" s="31" t="s">
        <v>603</v>
      </c>
      <c r="F2059">
        <v>2011</v>
      </c>
      <c r="G2059" t="s">
        <v>563</v>
      </c>
      <c r="H2059">
        <v>221</v>
      </c>
      <c r="I2059">
        <v>331350</v>
      </c>
      <c r="J2059" t="s">
        <v>50</v>
      </c>
      <c r="K2059" s="26" t="s">
        <v>458</v>
      </c>
      <c r="L2059" t="b">
        <v>1</v>
      </c>
      <c r="M2059" s="20" t="s">
        <v>1119</v>
      </c>
      <c r="N2059" s="26">
        <v>169</v>
      </c>
      <c r="O2059" t="s">
        <v>375</v>
      </c>
      <c r="P2059">
        <v>62.199444399999997</v>
      </c>
      <c r="Q2059">
        <v>-159.77138890000001</v>
      </c>
      <c r="S2059" t="s">
        <v>21</v>
      </c>
      <c r="T2059" s="40">
        <v>0.53326666666666656</v>
      </c>
      <c r="U2059" s="40">
        <v>0.21014166666666667</v>
      </c>
      <c r="V2059">
        <v>169.73344733333332</v>
      </c>
      <c r="W2059">
        <v>318.29000000000002</v>
      </c>
      <c r="X2059">
        <v>84</v>
      </c>
      <c r="Y2059">
        <v>25.625596399999992</v>
      </c>
      <c r="Z2059">
        <v>48.053999999999995</v>
      </c>
      <c r="AA2059">
        <v>9</v>
      </c>
      <c r="AI2059">
        <v>119.066</v>
      </c>
      <c r="AJ2059">
        <v>12</v>
      </c>
      <c r="AK2059">
        <v>117.59599999999999</v>
      </c>
      <c r="AL2059">
        <v>7</v>
      </c>
      <c r="AM2059">
        <v>0</v>
      </c>
      <c r="AN2059">
        <v>0</v>
      </c>
      <c r="AO2059" s="30">
        <v>126.20395586666663</v>
      </c>
      <c r="AP2059" s="30">
        <v>236.66199999999998</v>
      </c>
      <c r="AQ2059" s="30">
        <v>19</v>
      </c>
      <c r="AR2059">
        <v>321.5629995999999</v>
      </c>
      <c r="AS2059" s="20">
        <v>603.00599999999997</v>
      </c>
      <c r="AT2059">
        <v>109</v>
      </c>
      <c r="AU2059">
        <v>12</v>
      </c>
      <c r="AV2059" t="s">
        <v>1510</v>
      </c>
    </row>
    <row r="2060" spans="1:48" hidden="1" x14ac:dyDescent="0.25">
      <c r="A2060" t="s">
        <v>748</v>
      </c>
      <c r="B2060" t="s">
        <v>174</v>
      </c>
      <c r="C2060" t="s">
        <v>174</v>
      </c>
      <c r="D2060" t="s">
        <v>749</v>
      </c>
      <c r="E2060" s="31" t="s">
        <v>750</v>
      </c>
      <c r="F2060">
        <v>2011</v>
      </c>
      <c r="G2060" t="s">
        <v>743</v>
      </c>
      <c r="H2060">
        <v>18963</v>
      </c>
      <c r="I2060">
        <v>332670</v>
      </c>
      <c r="J2060" t="s">
        <v>171</v>
      </c>
      <c r="K2060" s="26" t="s">
        <v>458</v>
      </c>
      <c r="L2060" t="b">
        <v>1</v>
      </c>
      <c r="M2060" s="20" t="s">
        <v>1119</v>
      </c>
      <c r="N2060" s="26">
        <v>240</v>
      </c>
      <c r="O2060" t="s">
        <v>375</v>
      </c>
      <c r="P2060">
        <v>58.11</v>
      </c>
      <c r="Q2060">
        <v>-135.4436111</v>
      </c>
      <c r="S2060" t="s">
        <v>21</v>
      </c>
      <c r="T2060" s="40">
        <v>0.62158333333333338</v>
      </c>
      <c r="U2060" s="40">
        <v>0.22211666666666663</v>
      </c>
      <c r="V2060">
        <v>1117.4974346666665</v>
      </c>
      <c r="W2060">
        <v>1797.8239999999998</v>
      </c>
      <c r="X2060">
        <v>365</v>
      </c>
      <c r="Y2060">
        <v>1143.8824040000002</v>
      </c>
      <c r="Z2060">
        <v>1840.2720000000002</v>
      </c>
      <c r="AA2060">
        <v>59</v>
      </c>
      <c r="AI2060">
        <v>616.17600000000004</v>
      </c>
      <c r="AJ2060">
        <v>32</v>
      </c>
      <c r="AK2060">
        <v>170.37200000000001</v>
      </c>
      <c r="AL2060">
        <v>14</v>
      </c>
      <c r="AM2060">
        <v>0</v>
      </c>
      <c r="AN2060">
        <v>0</v>
      </c>
      <c r="AO2060" s="30">
        <v>488.90512766666671</v>
      </c>
      <c r="AP2060" s="30">
        <v>786.548</v>
      </c>
      <c r="AQ2060" s="30">
        <v>46</v>
      </c>
      <c r="AR2060">
        <v>2750.2849663333336</v>
      </c>
      <c r="AS2060" s="20">
        <v>4424.6440000000002</v>
      </c>
      <c r="AT2060">
        <v>463</v>
      </c>
      <c r="AU2060">
        <v>12</v>
      </c>
      <c r="AV2060" t="s">
        <v>1510</v>
      </c>
    </row>
    <row r="2061" spans="1:48" hidden="1" x14ac:dyDescent="0.25">
      <c r="A2061" t="s">
        <v>604</v>
      </c>
      <c r="B2061" t="s">
        <v>64</v>
      </c>
      <c r="C2061" t="s">
        <v>64</v>
      </c>
      <c r="D2061" t="s">
        <v>605</v>
      </c>
      <c r="E2061" s="31" t="s">
        <v>606</v>
      </c>
      <c r="F2061">
        <v>2011</v>
      </c>
      <c r="G2061" t="s">
        <v>563</v>
      </c>
      <c r="H2061">
        <v>221</v>
      </c>
      <c r="I2061">
        <v>331360</v>
      </c>
      <c r="J2061" t="s">
        <v>50</v>
      </c>
      <c r="K2061" s="26" t="s">
        <v>458</v>
      </c>
      <c r="L2061" t="b">
        <v>1</v>
      </c>
      <c r="M2061" s="20" t="s">
        <v>1119</v>
      </c>
      <c r="N2061" s="26">
        <v>169</v>
      </c>
      <c r="O2061" t="s">
        <v>375</v>
      </c>
      <c r="P2061">
        <v>61.531111099999997</v>
      </c>
      <c r="Q2061">
        <v>-166.09666669999999</v>
      </c>
      <c r="S2061" t="s">
        <v>21</v>
      </c>
      <c r="T2061" s="40">
        <v>0.51734999999999998</v>
      </c>
      <c r="U2061" s="40">
        <v>0.20933333333333334</v>
      </c>
      <c r="V2061">
        <v>611.11761809999996</v>
      </c>
      <c r="W2061">
        <v>1181.2459999999999</v>
      </c>
      <c r="X2061">
        <v>282</v>
      </c>
      <c r="Y2061">
        <v>297.03546779999999</v>
      </c>
      <c r="Z2061">
        <v>574.14800000000002</v>
      </c>
      <c r="AA2061">
        <v>23</v>
      </c>
      <c r="AI2061">
        <v>472.71699999999998</v>
      </c>
      <c r="AJ2061">
        <v>18</v>
      </c>
      <c r="AK2061">
        <v>751.61399999999992</v>
      </c>
      <c r="AL2061">
        <v>13</v>
      </c>
      <c r="AM2061">
        <v>0</v>
      </c>
      <c r="AN2061">
        <v>0</v>
      </c>
      <c r="AO2061" s="30">
        <v>633.40764284999989</v>
      </c>
      <c r="AP2061" s="30">
        <v>1224.3309999999999</v>
      </c>
      <c r="AQ2061" s="30">
        <v>31</v>
      </c>
      <c r="AR2061">
        <v>1541.5607287499997</v>
      </c>
      <c r="AS2061" s="20">
        <v>2979.7249999999999</v>
      </c>
      <c r="AT2061">
        <v>332</v>
      </c>
      <c r="AU2061">
        <v>12</v>
      </c>
      <c r="AV2061" t="s">
        <v>1510</v>
      </c>
    </row>
    <row r="2062" spans="1:48" hidden="1" x14ac:dyDescent="0.25">
      <c r="A2062" t="s">
        <v>835</v>
      </c>
      <c r="B2062" t="s">
        <v>167</v>
      </c>
      <c r="C2062" t="s">
        <v>167</v>
      </c>
      <c r="D2062" t="s">
        <v>837</v>
      </c>
      <c r="E2062" s="31" t="s">
        <v>838</v>
      </c>
      <c r="F2062">
        <v>2011</v>
      </c>
      <c r="G2062" t="s">
        <v>836</v>
      </c>
      <c r="H2062">
        <v>9000</v>
      </c>
      <c r="I2062">
        <v>332030</v>
      </c>
      <c r="J2062" t="s">
        <v>166</v>
      </c>
      <c r="K2062" s="26" t="s">
        <v>458</v>
      </c>
      <c r="L2062" t="b">
        <v>1</v>
      </c>
      <c r="M2062" s="20" t="s">
        <v>1118</v>
      </c>
      <c r="N2062" s="26">
        <v>332</v>
      </c>
      <c r="O2062" t="s">
        <v>375</v>
      </c>
      <c r="P2062">
        <v>66.048888899999994</v>
      </c>
      <c r="Q2062">
        <v>-154.25555560000001</v>
      </c>
      <c r="S2062" t="s">
        <v>21</v>
      </c>
      <c r="T2062" s="40">
        <v>0.71</v>
      </c>
      <c r="U2062" s="40">
        <v>0.2105666666666666</v>
      </c>
      <c r="V2062">
        <v>98.82987</v>
      </c>
      <c r="W2062">
        <v>139.197</v>
      </c>
      <c r="X2062">
        <v>44</v>
      </c>
      <c r="Y2062">
        <v>53.921659999999996</v>
      </c>
      <c r="Z2062">
        <v>75.945999999999998</v>
      </c>
      <c r="AA2062">
        <v>10</v>
      </c>
      <c r="AI2062">
        <v>73.224999999999994</v>
      </c>
      <c r="AJ2062">
        <v>3</v>
      </c>
      <c r="AK2062">
        <v>9.9579999999999984</v>
      </c>
      <c r="AL2062">
        <v>2</v>
      </c>
      <c r="AM2062">
        <v>2.3619999999999997</v>
      </c>
      <c r="AN2062">
        <v>1</v>
      </c>
      <c r="AO2062" s="30">
        <v>59.059929999999994</v>
      </c>
      <c r="AP2062" s="30">
        <v>83.182999999999993</v>
      </c>
      <c r="AQ2062" s="30">
        <v>5</v>
      </c>
      <c r="AR2062">
        <v>211.81145999999998</v>
      </c>
      <c r="AS2062" s="20">
        <v>300.68799999999999</v>
      </c>
      <c r="AT2062">
        <v>57</v>
      </c>
      <c r="AU2062">
        <v>12</v>
      </c>
      <c r="AV2062" t="s">
        <v>1510</v>
      </c>
    </row>
    <row r="2063" spans="1:48" hidden="1" x14ac:dyDescent="0.25">
      <c r="A2063" t="s">
        <v>607</v>
      </c>
      <c r="B2063" t="s">
        <v>65</v>
      </c>
      <c r="C2063" t="s">
        <v>65</v>
      </c>
      <c r="D2063" t="s">
        <v>608</v>
      </c>
      <c r="E2063" s="31" t="s">
        <v>609</v>
      </c>
      <c r="F2063">
        <v>2011</v>
      </c>
      <c r="G2063" t="s">
        <v>563</v>
      </c>
      <c r="H2063">
        <v>221</v>
      </c>
      <c r="I2063">
        <v>331370</v>
      </c>
      <c r="J2063" t="s">
        <v>50</v>
      </c>
      <c r="K2063" s="26" t="s">
        <v>458</v>
      </c>
      <c r="L2063" t="b">
        <v>1</v>
      </c>
      <c r="M2063" s="20" t="s">
        <v>1119</v>
      </c>
      <c r="N2063" s="26">
        <v>169</v>
      </c>
      <c r="O2063" t="s">
        <v>375</v>
      </c>
      <c r="P2063">
        <v>65.698611099999994</v>
      </c>
      <c r="Q2063">
        <v>-156.39972220000001</v>
      </c>
      <c r="S2063" t="s">
        <v>21</v>
      </c>
      <c r="T2063" s="40">
        <v>0.5439666666666666</v>
      </c>
      <c r="U2063" s="40">
        <v>0.21067499999999997</v>
      </c>
      <c r="V2063">
        <v>293.21707216666664</v>
      </c>
      <c r="W2063">
        <v>539.03499999999997</v>
      </c>
      <c r="X2063">
        <v>105</v>
      </c>
      <c r="Y2063">
        <v>30.548080066666667</v>
      </c>
      <c r="Z2063">
        <v>56.158000000000008</v>
      </c>
      <c r="AA2063">
        <v>12</v>
      </c>
      <c r="AI2063">
        <v>145.43499999999997</v>
      </c>
      <c r="AJ2063">
        <v>16</v>
      </c>
      <c r="AK2063">
        <v>251.44699999999997</v>
      </c>
      <c r="AL2063">
        <v>11</v>
      </c>
      <c r="AM2063">
        <v>0</v>
      </c>
      <c r="AN2063">
        <v>0</v>
      </c>
      <c r="AO2063" s="30">
        <v>215.89057859999994</v>
      </c>
      <c r="AP2063" s="30">
        <v>396.88199999999995</v>
      </c>
      <c r="AQ2063" s="30">
        <v>27</v>
      </c>
      <c r="AR2063">
        <v>539.65573083333322</v>
      </c>
      <c r="AS2063" s="20">
        <v>992.07499999999993</v>
      </c>
      <c r="AT2063">
        <v>136</v>
      </c>
      <c r="AU2063">
        <v>12</v>
      </c>
      <c r="AV2063" t="s">
        <v>1510</v>
      </c>
    </row>
    <row r="2064" spans="1:48" hidden="1" x14ac:dyDescent="0.25">
      <c r="A2064" t="s">
        <v>408</v>
      </c>
      <c r="B2064" t="s">
        <v>40</v>
      </c>
      <c r="C2064" t="s">
        <v>40</v>
      </c>
      <c r="D2064" t="s">
        <v>427</v>
      </c>
      <c r="E2064" s="31" t="s">
        <v>422</v>
      </c>
      <c r="F2064">
        <v>2011</v>
      </c>
      <c r="G2064" t="s">
        <v>380</v>
      </c>
      <c r="H2064">
        <v>219</v>
      </c>
      <c r="I2064">
        <v>331150</v>
      </c>
      <c r="J2064" t="s">
        <v>30</v>
      </c>
      <c r="K2064" s="26" t="s">
        <v>374</v>
      </c>
      <c r="L2064" t="b">
        <v>1</v>
      </c>
      <c r="M2064" s="20" t="s">
        <v>1116</v>
      </c>
      <c r="N2064" s="26">
        <v>2</v>
      </c>
      <c r="O2064" t="s">
        <v>375</v>
      </c>
      <c r="P2064">
        <v>55.208055600000002</v>
      </c>
      <c r="Q2064">
        <v>-132.8266667</v>
      </c>
      <c r="S2064" t="s">
        <v>21</v>
      </c>
      <c r="T2064" s="40">
        <v>0.24023333333333333</v>
      </c>
      <c r="U2064" s="40">
        <v>0.15617500000000001</v>
      </c>
      <c r="V2064">
        <v>163.6815402666667</v>
      </c>
      <c r="W2064">
        <v>681.34400000000016</v>
      </c>
      <c r="X2064">
        <v>125</v>
      </c>
      <c r="Y2064">
        <v>67.885375566666667</v>
      </c>
      <c r="Z2064">
        <v>282.58100000000002</v>
      </c>
      <c r="AA2064">
        <v>38</v>
      </c>
      <c r="AI2064">
        <v>94.757999999999996</v>
      </c>
      <c r="AJ2064">
        <v>10</v>
      </c>
      <c r="AK2064">
        <v>315.47399999999999</v>
      </c>
      <c r="AL2064">
        <v>11</v>
      </c>
      <c r="AM2064">
        <v>0</v>
      </c>
      <c r="AN2064">
        <v>0</v>
      </c>
      <c r="AO2064" s="30">
        <v>98.551400799999996</v>
      </c>
      <c r="AP2064" s="30">
        <v>410.23199999999997</v>
      </c>
      <c r="AQ2064" s="30">
        <v>21</v>
      </c>
      <c r="AR2064">
        <v>330.11831663333339</v>
      </c>
      <c r="AS2064" s="20">
        <v>1374.1569999999999</v>
      </c>
      <c r="AT2064">
        <v>180</v>
      </c>
      <c r="AU2064">
        <v>12</v>
      </c>
      <c r="AV2064" t="s">
        <v>1510</v>
      </c>
    </row>
    <row r="2065" spans="1:48" hidden="1" x14ac:dyDescent="0.25">
      <c r="A2065" t="s">
        <v>1039</v>
      </c>
      <c r="B2065" t="s">
        <v>169</v>
      </c>
      <c r="C2065" t="s">
        <v>169</v>
      </c>
      <c r="D2065" t="s">
        <v>1041</v>
      </c>
      <c r="E2065" s="31" t="s">
        <v>1042</v>
      </c>
      <c r="F2065">
        <v>2011</v>
      </c>
      <c r="G2065" t="s">
        <v>1040</v>
      </c>
      <c r="H2065">
        <v>9192</v>
      </c>
      <c r="I2065">
        <v>332040</v>
      </c>
      <c r="J2065" t="s">
        <v>168</v>
      </c>
      <c r="K2065" s="26" t="s">
        <v>458</v>
      </c>
      <c r="L2065" t="b">
        <v>1</v>
      </c>
      <c r="M2065" s="20" t="s">
        <v>1116</v>
      </c>
      <c r="N2065" s="26">
        <v>681</v>
      </c>
      <c r="O2065" t="s">
        <v>375</v>
      </c>
      <c r="P2065">
        <v>59.3277778</v>
      </c>
      <c r="Q2065">
        <v>-155.89472219999999</v>
      </c>
      <c r="S2065" t="s">
        <v>21</v>
      </c>
      <c r="T2065" s="40">
        <v>0.80300000000000027</v>
      </c>
      <c r="U2065" s="40">
        <v>0.3886</v>
      </c>
      <c r="V2065">
        <v>68.886961000000014</v>
      </c>
      <c r="W2065">
        <v>85.786999999999992</v>
      </c>
      <c r="X2065">
        <v>25</v>
      </c>
      <c r="Y2065">
        <v>74.704696000000027</v>
      </c>
      <c r="Z2065">
        <v>93.031999999999996</v>
      </c>
      <c r="AA2065">
        <v>12</v>
      </c>
      <c r="AI2065">
        <v>70.036000000000016</v>
      </c>
      <c r="AJ2065">
        <v>13</v>
      </c>
      <c r="AK2065">
        <v>19.850999999999999</v>
      </c>
      <c r="AL2065">
        <v>3</v>
      </c>
      <c r="AM2065">
        <v>0</v>
      </c>
      <c r="AN2065">
        <v>0</v>
      </c>
      <c r="AO2065" s="30">
        <v>72.179261000000039</v>
      </c>
      <c r="AP2065" s="30">
        <v>89.887000000000015</v>
      </c>
      <c r="AQ2065" s="30">
        <v>16</v>
      </c>
      <c r="AR2065">
        <v>215.77091800000008</v>
      </c>
      <c r="AS2065" s="20">
        <v>268.70599999999996</v>
      </c>
      <c r="AT2065">
        <v>52</v>
      </c>
      <c r="AU2065">
        <v>12</v>
      </c>
      <c r="AV2065" t="s">
        <v>1510</v>
      </c>
    </row>
    <row r="2066" spans="1:48" hidden="1" x14ac:dyDescent="0.25">
      <c r="A2066" t="s">
        <v>790</v>
      </c>
      <c r="B2066" t="s">
        <v>1169</v>
      </c>
      <c r="C2066" t="s">
        <v>792</v>
      </c>
      <c r="D2066" t="s">
        <v>793</v>
      </c>
      <c r="E2066" s="31" t="s">
        <v>794</v>
      </c>
      <c r="F2066">
        <v>2011</v>
      </c>
      <c r="G2066" t="s">
        <v>791</v>
      </c>
      <c r="H2066">
        <v>9188</v>
      </c>
      <c r="I2066">
        <v>332050</v>
      </c>
      <c r="J2066" t="s">
        <v>170</v>
      </c>
      <c r="K2066" s="26" t="s">
        <v>458</v>
      </c>
      <c r="L2066" t="b">
        <v>1</v>
      </c>
      <c r="M2066" s="20" t="s">
        <v>1119</v>
      </c>
      <c r="N2066" s="26">
        <v>280</v>
      </c>
      <c r="O2066" t="s">
        <v>375</v>
      </c>
      <c r="P2066">
        <v>59.7567965</v>
      </c>
      <c r="Q2066">
        <v>-154.91108370000001</v>
      </c>
      <c r="S2066" t="s">
        <v>21</v>
      </c>
      <c r="T2066" s="40">
        <v>0.59402500000000003</v>
      </c>
      <c r="U2066" s="40">
        <v>0.33277499999999999</v>
      </c>
      <c r="V2066">
        <v>577.30616637500009</v>
      </c>
      <c r="W2066">
        <v>971.85500000000013</v>
      </c>
      <c r="X2066">
        <v>196</v>
      </c>
      <c r="Y2066">
        <v>848.52075465000019</v>
      </c>
      <c r="Z2066">
        <v>1428.4260000000002</v>
      </c>
      <c r="AA2066">
        <v>99</v>
      </c>
      <c r="AI2066">
        <v>187.06600000000003</v>
      </c>
      <c r="AJ2066">
        <v>15</v>
      </c>
      <c r="AK2066">
        <v>341.49400000000003</v>
      </c>
      <c r="AL2066">
        <v>11</v>
      </c>
      <c r="AM2066">
        <v>0</v>
      </c>
      <c r="AN2066">
        <v>0</v>
      </c>
      <c r="AO2066" s="30">
        <v>313.97785400000004</v>
      </c>
      <c r="AP2066" s="30">
        <v>528.56000000000006</v>
      </c>
      <c r="AQ2066" s="30">
        <v>26</v>
      </c>
      <c r="AR2066">
        <v>1739.8047750250003</v>
      </c>
      <c r="AS2066" s="20">
        <v>2928.8409999999999</v>
      </c>
      <c r="AT2066">
        <v>316</v>
      </c>
      <c r="AU2066">
        <v>12</v>
      </c>
      <c r="AV2066" t="s">
        <v>1510</v>
      </c>
    </row>
    <row r="2067" spans="1:48" hidden="1" x14ac:dyDescent="0.25">
      <c r="A2067" t="s">
        <v>751</v>
      </c>
      <c r="B2067" t="s">
        <v>175</v>
      </c>
      <c r="C2067" t="s">
        <v>175</v>
      </c>
      <c r="D2067" t="s">
        <v>752</v>
      </c>
      <c r="E2067" s="31" t="s">
        <v>753</v>
      </c>
      <c r="F2067">
        <v>2011</v>
      </c>
      <c r="G2067" t="s">
        <v>743</v>
      </c>
      <c r="H2067">
        <v>18963</v>
      </c>
      <c r="I2067">
        <v>332680</v>
      </c>
      <c r="J2067" t="s">
        <v>171</v>
      </c>
      <c r="K2067" s="26" t="s">
        <v>458</v>
      </c>
      <c r="L2067" t="b">
        <v>1</v>
      </c>
      <c r="M2067" s="20" t="s">
        <v>1119</v>
      </c>
      <c r="N2067" s="26">
        <v>240</v>
      </c>
      <c r="O2067" t="s">
        <v>375</v>
      </c>
      <c r="P2067">
        <v>56.975833299999998</v>
      </c>
      <c r="Q2067">
        <v>-133.9472222</v>
      </c>
      <c r="S2067" t="s">
        <v>21</v>
      </c>
      <c r="T2067" s="40">
        <v>0.62041666666666673</v>
      </c>
      <c r="U2067" s="40">
        <v>0.22094999999999998</v>
      </c>
      <c r="V2067">
        <v>655.82136416666674</v>
      </c>
      <c r="W2067">
        <v>1057.066</v>
      </c>
      <c r="X2067">
        <v>228</v>
      </c>
      <c r="Y2067">
        <v>746.18877416666669</v>
      </c>
      <c r="Z2067">
        <v>1202.722</v>
      </c>
      <c r="AA2067">
        <v>53</v>
      </c>
      <c r="AI2067">
        <v>228.80799999999999</v>
      </c>
      <c r="AJ2067">
        <v>15</v>
      </c>
      <c r="AK2067">
        <v>46.353000000000002</v>
      </c>
      <c r="AL2067">
        <v>6</v>
      </c>
      <c r="AM2067">
        <v>0</v>
      </c>
      <c r="AN2067">
        <v>0</v>
      </c>
      <c r="AO2067" s="30">
        <v>170.71447041666667</v>
      </c>
      <c r="AP2067" s="30">
        <v>275.161</v>
      </c>
      <c r="AQ2067" s="30">
        <v>21</v>
      </c>
      <c r="AR2067">
        <v>1572.7246087500002</v>
      </c>
      <c r="AS2067" s="20">
        <v>2534.9490000000001</v>
      </c>
      <c r="AT2067">
        <v>302</v>
      </c>
      <c r="AU2067">
        <v>12</v>
      </c>
      <c r="AV2067" t="s">
        <v>1510</v>
      </c>
    </row>
    <row r="2068" spans="1:48" hidden="1" x14ac:dyDescent="0.25">
      <c r="A2068" t="s">
        <v>765</v>
      </c>
      <c r="B2068" t="s">
        <v>238</v>
      </c>
      <c r="C2068" t="s">
        <v>238</v>
      </c>
      <c r="D2068" t="s">
        <v>766</v>
      </c>
      <c r="E2068" s="31" t="s">
        <v>767</v>
      </c>
      <c r="F2068">
        <v>2011</v>
      </c>
      <c r="G2068" t="s">
        <v>759</v>
      </c>
      <c r="H2068">
        <v>26616</v>
      </c>
      <c r="I2068">
        <v>332370</v>
      </c>
      <c r="J2068" t="s">
        <v>235</v>
      </c>
      <c r="K2068" s="26" t="s">
        <v>458</v>
      </c>
      <c r="L2068" t="b">
        <v>1</v>
      </c>
      <c r="M2068" s="20" t="s">
        <v>1118</v>
      </c>
      <c r="N2068" s="26">
        <v>254</v>
      </c>
      <c r="O2068" t="s">
        <v>375</v>
      </c>
      <c r="P2068">
        <v>70.131944399999995</v>
      </c>
      <c r="Q2068">
        <v>-143.6238889</v>
      </c>
      <c r="S2068" t="s">
        <v>21</v>
      </c>
      <c r="T2068" s="40">
        <v>0.14999999999999997</v>
      </c>
      <c r="U2068" s="40">
        <v>0.14389999999999997</v>
      </c>
      <c r="V2068">
        <v>97.421399999999977</v>
      </c>
      <c r="W2068">
        <v>649.476</v>
      </c>
      <c r="X2068">
        <v>81</v>
      </c>
      <c r="Y2068">
        <v>500.52074999999991</v>
      </c>
      <c r="Z2068">
        <v>3336.8050000000003</v>
      </c>
      <c r="AA2068">
        <v>51</v>
      </c>
      <c r="AI2068">
        <v>93.245000000000005</v>
      </c>
      <c r="AJ2068">
        <v>4</v>
      </c>
      <c r="AK2068">
        <v>766.9079999999999</v>
      </c>
      <c r="AL2068">
        <v>6</v>
      </c>
      <c r="AM2068">
        <v>18.053999999999998</v>
      </c>
      <c r="AN2068">
        <v>1</v>
      </c>
      <c r="AO2068" s="30">
        <v>129.02294999999995</v>
      </c>
      <c r="AP2068" s="30">
        <v>860.15299999999991</v>
      </c>
      <c r="AQ2068" s="30">
        <v>10</v>
      </c>
      <c r="AR2068">
        <v>726.96509999999978</v>
      </c>
      <c r="AS2068" s="20">
        <v>4864.4880000000012</v>
      </c>
      <c r="AT2068">
        <v>141</v>
      </c>
      <c r="AU2068">
        <v>12</v>
      </c>
      <c r="AV2068" t="s">
        <v>1510</v>
      </c>
    </row>
    <row r="2069" spans="1:48" hidden="1" x14ac:dyDescent="0.25">
      <c r="A2069" t="s">
        <v>722</v>
      </c>
      <c r="B2069" t="s">
        <v>66</v>
      </c>
      <c r="C2069" t="s">
        <v>66</v>
      </c>
      <c r="D2069" t="s">
        <v>720</v>
      </c>
      <c r="E2069" s="31" t="s">
        <v>721</v>
      </c>
      <c r="F2069">
        <v>2011</v>
      </c>
      <c r="G2069" t="s">
        <v>563</v>
      </c>
      <c r="H2069">
        <v>221</v>
      </c>
      <c r="I2069">
        <v>331720</v>
      </c>
      <c r="J2069" t="s">
        <v>50</v>
      </c>
      <c r="K2069" s="26" t="s">
        <v>458</v>
      </c>
      <c r="L2069" t="b">
        <v>1</v>
      </c>
      <c r="M2069" s="20" t="s">
        <v>1119</v>
      </c>
      <c r="N2069" s="26">
        <v>169</v>
      </c>
      <c r="O2069" t="s">
        <v>375</v>
      </c>
      <c r="P2069">
        <v>61.537222200000002</v>
      </c>
      <c r="Q2069">
        <v>-160.3052778</v>
      </c>
      <c r="S2069" t="s">
        <v>21</v>
      </c>
      <c r="T2069" s="40">
        <v>0.57994999999999985</v>
      </c>
      <c r="U2069" s="40">
        <v>0.21249166666666666</v>
      </c>
      <c r="V2069">
        <v>200.29327184999994</v>
      </c>
      <c r="W2069">
        <v>345.363</v>
      </c>
      <c r="X2069">
        <v>135</v>
      </c>
      <c r="Y2069">
        <v>96.563994799999975</v>
      </c>
      <c r="Z2069">
        <v>166.50399999999999</v>
      </c>
      <c r="AA2069">
        <v>13</v>
      </c>
      <c r="AI2069">
        <v>94.72999999999999</v>
      </c>
      <c r="AJ2069">
        <v>42</v>
      </c>
      <c r="AK2069">
        <v>332.80599999999998</v>
      </c>
      <c r="AL2069">
        <v>6</v>
      </c>
      <c r="AM2069">
        <v>0</v>
      </c>
      <c r="AN2069">
        <v>0</v>
      </c>
      <c r="AO2069" s="30">
        <v>247.9495031999999</v>
      </c>
      <c r="AP2069" s="30">
        <v>427.53599999999994</v>
      </c>
      <c r="AQ2069" s="30">
        <v>48</v>
      </c>
      <c r="AR2069">
        <v>544.8067698499998</v>
      </c>
      <c r="AS2069" s="20">
        <v>939.40299999999991</v>
      </c>
      <c r="AT2069">
        <v>193</v>
      </c>
      <c r="AU2069">
        <v>12</v>
      </c>
      <c r="AV2069" t="s">
        <v>1510</v>
      </c>
    </row>
    <row r="2070" spans="1:48" hidden="1" x14ac:dyDescent="0.25">
      <c r="A2070" t="s">
        <v>610</v>
      </c>
      <c r="B2070" t="s">
        <v>67</v>
      </c>
      <c r="C2070" t="s">
        <v>67</v>
      </c>
      <c r="D2070" t="s">
        <v>611</v>
      </c>
      <c r="E2070" s="31" t="s">
        <v>612</v>
      </c>
      <c r="F2070">
        <v>2011</v>
      </c>
      <c r="G2070" t="s">
        <v>563</v>
      </c>
      <c r="H2070">
        <v>221</v>
      </c>
      <c r="I2070">
        <v>331380</v>
      </c>
      <c r="J2070" t="s">
        <v>50</v>
      </c>
      <c r="K2070" s="26" t="s">
        <v>458</v>
      </c>
      <c r="L2070" t="b">
        <v>1</v>
      </c>
      <c r="M2070" s="20" t="s">
        <v>1119</v>
      </c>
      <c r="N2070" s="26">
        <v>169</v>
      </c>
      <c r="O2070" t="s">
        <v>375</v>
      </c>
      <c r="P2070">
        <v>64.327222199999994</v>
      </c>
      <c r="Q2070">
        <v>-158.72194440000001</v>
      </c>
      <c r="S2070" t="s">
        <v>21</v>
      </c>
      <c r="T2070" s="40">
        <v>0.51991666666666669</v>
      </c>
      <c r="U2070" s="40">
        <v>0.20945</v>
      </c>
      <c r="V2070">
        <v>154.09342158333334</v>
      </c>
      <c r="W2070">
        <v>296.38099999999997</v>
      </c>
      <c r="X2070">
        <v>77</v>
      </c>
      <c r="Y2070">
        <v>32.483353500000007</v>
      </c>
      <c r="Z2070">
        <v>62.478000000000009</v>
      </c>
      <c r="AA2070">
        <v>16</v>
      </c>
      <c r="AI2070">
        <v>66.603999999999999</v>
      </c>
      <c r="AJ2070">
        <v>11</v>
      </c>
      <c r="AK2070">
        <v>260.03399999999999</v>
      </c>
      <c r="AL2070">
        <v>9</v>
      </c>
      <c r="AM2070">
        <v>0</v>
      </c>
      <c r="AN2070">
        <v>0</v>
      </c>
      <c r="AO2070" s="30">
        <v>169.82454016666665</v>
      </c>
      <c r="AP2070" s="30">
        <v>326.63799999999998</v>
      </c>
      <c r="AQ2070" s="30">
        <v>20</v>
      </c>
      <c r="AR2070">
        <v>356.40131524999998</v>
      </c>
      <c r="AS2070" s="20">
        <v>685.49700000000007</v>
      </c>
      <c r="AT2070">
        <v>109</v>
      </c>
      <c r="AU2070">
        <v>12</v>
      </c>
      <c r="AV2070" t="s">
        <v>1510</v>
      </c>
    </row>
    <row r="2071" spans="1:48" hidden="1" x14ac:dyDescent="0.25">
      <c r="A2071" t="s">
        <v>1047</v>
      </c>
      <c r="B2071" t="s">
        <v>105</v>
      </c>
      <c r="C2071" t="s">
        <v>105</v>
      </c>
      <c r="D2071" t="s">
        <v>1049</v>
      </c>
      <c r="E2071" s="31" t="s">
        <v>1050</v>
      </c>
      <c r="F2071">
        <v>2011</v>
      </c>
      <c r="G2071" t="s">
        <v>1048</v>
      </c>
      <c r="H2071" t="s">
        <v>582</v>
      </c>
      <c r="I2071">
        <v>331740</v>
      </c>
      <c r="J2071" t="s">
        <v>104</v>
      </c>
      <c r="K2071" s="26" t="s">
        <v>458</v>
      </c>
      <c r="L2071" t="b">
        <v>1</v>
      </c>
      <c r="M2071" s="20" t="s">
        <v>1116</v>
      </c>
      <c r="N2071" s="26">
        <v>683</v>
      </c>
      <c r="O2071" t="s">
        <v>375</v>
      </c>
      <c r="P2071">
        <v>57.5719444</v>
      </c>
      <c r="Q2071">
        <v>-154.4555556</v>
      </c>
      <c r="S2071" t="s">
        <v>21</v>
      </c>
      <c r="T2071" s="40">
        <v>0.59999999999999987</v>
      </c>
      <c r="U2071" s="40">
        <v>0.25090833333333329</v>
      </c>
      <c r="V2071">
        <v>51.505199999999995</v>
      </c>
      <c r="W2071">
        <v>85.842000000000013</v>
      </c>
      <c r="X2071">
        <v>14</v>
      </c>
      <c r="Y2071">
        <v>64.429799999999986</v>
      </c>
      <c r="Z2071">
        <v>107.383</v>
      </c>
      <c r="AA2071">
        <v>11</v>
      </c>
      <c r="AI2071">
        <v>22.792999999999999</v>
      </c>
      <c r="AJ2071">
        <v>2</v>
      </c>
      <c r="AK2071">
        <v>0</v>
      </c>
      <c r="AL2071">
        <v>1</v>
      </c>
      <c r="AM2071">
        <v>6.5329999999999995</v>
      </c>
      <c r="AN2071">
        <v>3</v>
      </c>
      <c r="AO2071" s="30">
        <v>13.675799999999997</v>
      </c>
      <c r="AP2071" s="30">
        <v>22.792999999999999</v>
      </c>
      <c r="AQ2071" s="30">
        <v>3</v>
      </c>
      <c r="AR2071">
        <v>129.61079999999998</v>
      </c>
      <c r="AS2071" s="20">
        <v>222.55100000000002</v>
      </c>
      <c r="AT2071">
        <v>30</v>
      </c>
      <c r="AU2071">
        <v>12</v>
      </c>
      <c r="AV2071" t="s">
        <v>1510</v>
      </c>
    </row>
    <row r="2072" spans="1:48" hidden="1" x14ac:dyDescent="0.25">
      <c r="A2072" t="s">
        <v>616</v>
      </c>
      <c r="B2072" t="s">
        <v>68</v>
      </c>
      <c r="C2072" t="s">
        <v>68</v>
      </c>
      <c r="D2072" t="s">
        <v>614</v>
      </c>
      <c r="E2072" s="31" t="s">
        <v>615</v>
      </c>
      <c r="F2072">
        <v>2011</v>
      </c>
      <c r="G2072" t="s">
        <v>563</v>
      </c>
      <c r="H2072">
        <v>221</v>
      </c>
      <c r="I2072">
        <v>331390</v>
      </c>
      <c r="J2072" t="s">
        <v>50</v>
      </c>
      <c r="K2072" s="26" t="s">
        <v>458</v>
      </c>
      <c r="L2072" t="b">
        <v>1</v>
      </c>
      <c r="M2072" s="20" t="s">
        <v>1119</v>
      </c>
      <c r="N2072" s="26">
        <v>169</v>
      </c>
      <c r="O2072" t="s">
        <v>375</v>
      </c>
      <c r="P2072">
        <v>60.895555600000002</v>
      </c>
      <c r="Q2072">
        <v>-162.5180556</v>
      </c>
      <c r="S2072" t="s">
        <v>21</v>
      </c>
      <c r="T2072" s="40">
        <v>0.53120833333333328</v>
      </c>
      <c r="U2072" s="40">
        <v>0.21004166666666671</v>
      </c>
      <c r="V2072">
        <v>324.0344272916667</v>
      </c>
      <c r="W2072">
        <v>609.99500000000012</v>
      </c>
      <c r="X2072">
        <v>117</v>
      </c>
      <c r="Y2072">
        <v>198.51255416666663</v>
      </c>
      <c r="Z2072">
        <v>373.7</v>
      </c>
      <c r="AA2072">
        <v>33</v>
      </c>
      <c r="AI2072">
        <v>80.046999999999997</v>
      </c>
      <c r="AJ2072">
        <v>11</v>
      </c>
      <c r="AK2072">
        <v>492.02800000000002</v>
      </c>
      <c r="AL2072">
        <v>15</v>
      </c>
      <c r="AM2072">
        <v>0</v>
      </c>
      <c r="AN2072">
        <v>0</v>
      </c>
      <c r="AO2072" s="30">
        <v>303.89100729166665</v>
      </c>
      <c r="AP2072" s="30">
        <v>572.07500000000005</v>
      </c>
      <c r="AQ2072" s="30">
        <v>26</v>
      </c>
      <c r="AR2072">
        <v>826.43798874999993</v>
      </c>
      <c r="AS2072" s="20">
        <v>1555.77</v>
      </c>
      <c r="AT2072">
        <v>175</v>
      </c>
      <c r="AU2072">
        <v>12</v>
      </c>
      <c r="AV2072" t="s">
        <v>1510</v>
      </c>
    </row>
    <row r="2073" spans="1:48" hidden="1" x14ac:dyDescent="0.25">
      <c r="A2073" t="s">
        <v>618</v>
      </c>
      <c r="B2073" t="s">
        <v>69</v>
      </c>
      <c r="C2073" t="s">
        <v>69</v>
      </c>
      <c r="D2073" t="s">
        <v>619</v>
      </c>
      <c r="E2073" s="31" t="s">
        <v>620</v>
      </c>
      <c r="F2073">
        <v>2011</v>
      </c>
      <c r="G2073" t="s">
        <v>563</v>
      </c>
      <c r="H2073">
        <v>221</v>
      </c>
      <c r="I2073">
        <v>331400</v>
      </c>
      <c r="J2073" t="s">
        <v>50</v>
      </c>
      <c r="K2073" s="26" t="s">
        <v>458</v>
      </c>
      <c r="L2073" t="b">
        <v>1</v>
      </c>
      <c r="M2073" s="20" t="s">
        <v>1119</v>
      </c>
      <c r="N2073" s="26">
        <v>169</v>
      </c>
      <c r="O2073" t="s">
        <v>375</v>
      </c>
      <c r="P2073">
        <v>66.974999999999994</v>
      </c>
      <c r="Q2073">
        <v>-160.42277780000001</v>
      </c>
      <c r="S2073" t="s">
        <v>21</v>
      </c>
      <c r="T2073" s="40">
        <v>0.65162500000000012</v>
      </c>
      <c r="U2073" s="40">
        <v>0.21605833333333335</v>
      </c>
      <c r="V2073">
        <v>390.9332960000001</v>
      </c>
      <c r="W2073">
        <v>599.93600000000004</v>
      </c>
      <c r="X2073">
        <v>155</v>
      </c>
      <c r="Y2073">
        <v>126.72151375000003</v>
      </c>
      <c r="Z2073">
        <v>194.47</v>
      </c>
      <c r="AA2073">
        <v>18</v>
      </c>
      <c r="AI2073">
        <v>233.77500000000001</v>
      </c>
      <c r="AJ2073">
        <v>13</v>
      </c>
      <c r="AK2073">
        <v>409.113</v>
      </c>
      <c r="AL2073">
        <v>7</v>
      </c>
      <c r="AM2073">
        <v>0</v>
      </c>
      <c r="AN2073">
        <v>0</v>
      </c>
      <c r="AO2073" s="30">
        <v>418.92189300000013</v>
      </c>
      <c r="AP2073" s="30">
        <v>642.88800000000003</v>
      </c>
      <c r="AQ2073" s="30">
        <v>20</v>
      </c>
      <c r="AR2073">
        <v>936.57670275000032</v>
      </c>
      <c r="AS2073" s="20">
        <v>1437.2940000000001</v>
      </c>
      <c r="AT2073">
        <v>192</v>
      </c>
      <c r="AU2073">
        <v>12</v>
      </c>
      <c r="AV2073" t="s">
        <v>1510</v>
      </c>
    </row>
    <row r="2074" spans="1:48" hidden="1" x14ac:dyDescent="0.25">
      <c r="A2074" t="s">
        <v>801</v>
      </c>
      <c r="B2074" t="s">
        <v>182</v>
      </c>
      <c r="C2074" t="s">
        <v>182</v>
      </c>
      <c r="D2074" t="s">
        <v>803</v>
      </c>
      <c r="E2074" s="31" t="s">
        <v>804</v>
      </c>
      <c r="F2074">
        <v>2011</v>
      </c>
      <c r="G2074" t="s">
        <v>802</v>
      </c>
      <c r="H2074">
        <v>9897</v>
      </c>
      <c r="I2074">
        <v>332070</v>
      </c>
      <c r="J2074" t="s">
        <v>181</v>
      </c>
      <c r="K2074" s="26" t="s">
        <v>458</v>
      </c>
      <c r="L2074" t="b">
        <v>1</v>
      </c>
      <c r="M2074" s="20" t="s">
        <v>1118</v>
      </c>
      <c r="N2074" s="26">
        <v>289</v>
      </c>
      <c r="O2074" t="s">
        <v>375</v>
      </c>
      <c r="P2074">
        <v>55.061666700000004</v>
      </c>
      <c r="Q2074">
        <v>-162.31027779999999</v>
      </c>
      <c r="S2074" t="s">
        <v>21</v>
      </c>
      <c r="T2074" s="40">
        <v>0.28012499999999996</v>
      </c>
      <c r="U2074" s="40">
        <v>0.15986666666666663</v>
      </c>
      <c r="V2074">
        <v>321.4961009999999</v>
      </c>
      <c r="W2074">
        <v>1147.6879999999999</v>
      </c>
      <c r="X2074">
        <v>156</v>
      </c>
      <c r="Y2074">
        <v>408.59088524999987</v>
      </c>
      <c r="Z2074">
        <v>1458.6019999999999</v>
      </c>
      <c r="AA2074">
        <v>229</v>
      </c>
      <c r="AI2074">
        <v>1310.1849999999997</v>
      </c>
      <c r="AJ2074">
        <v>39</v>
      </c>
      <c r="AK2074">
        <v>40.868000000000002</v>
      </c>
      <c r="AL2074">
        <v>1</v>
      </c>
      <c r="AM2074">
        <v>251.15900000000002</v>
      </c>
      <c r="AN2074">
        <v>35</v>
      </c>
      <c r="AO2074" s="30">
        <v>378.46372162499983</v>
      </c>
      <c r="AP2074" s="30">
        <v>1351.0529999999997</v>
      </c>
      <c r="AQ2074" s="30">
        <v>40</v>
      </c>
      <c r="AR2074">
        <v>1108.5507078749997</v>
      </c>
      <c r="AS2074" s="20">
        <v>4208.5020000000004</v>
      </c>
      <c r="AT2074">
        <v>414</v>
      </c>
      <c r="AU2074">
        <v>12</v>
      </c>
      <c r="AV2074" t="s">
        <v>1510</v>
      </c>
    </row>
    <row r="2075" spans="1:48" hidden="1" x14ac:dyDescent="0.25">
      <c r="A2075" t="s">
        <v>983</v>
      </c>
      <c r="B2075" t="s">
        <v>184</v>
      </c>
      <c r="C2075" t="s">
        <v>184</v>
      </c>
      <c r="D2075" t="s">
        <v>985</v>
      </c>
      <c r="E2075" s="31" t="s">
        <v>986</v>
      </c>
      <c r="F2075">
        <v>2011</v>
      </c>
      <c r="G2075" t="s">
        <v>984</v>
      </c>
      <c r="H2075" t="s">
        <v>582</v>
      </c>
      <c r="I2075">
        <v>332080</v>
      </c>
      <c r="J2075" t="s">
        <v>183</v>
      </c>
      <c r="K2075" s="26" t="s">
        <v>458</v>
      </c>
      <c r="L2075" t="b">
        <v>1</v>
      </c>
      <c r="M2075" s="20" t="s">
        <v>1116</v>
      </c>
      <c r="N2075" s="26">
        <v>446</v>
      </c>
      <c r="O2075" t="s">
        <v>375</v>
      </c>
      <c r="P2075">
        <v>59.938888900000002</v>
      </c>
      <c r="Q2075">
        <v>-164.04138889999999</v>
      </c>
      <c r="S2075" t="s">
        <v>21</v>
      </c>
      <c r="T2075" s="40">
        <v>0.57383333333333331</v>
      </c>
      <c r="U2075" s="40">
        <v>0.2592416666666667</v>
      </c>
      <c r="V2075">
        <v>443.80786449999994</v>
      </c>
      <c r="W2075">
        <v>773.40899999999988</v>
      </c>
      <c r="X2075">
        <v>167</v>
      </c>
      <c r="Y2075">
        <v>197.10371633333332</v>
      </c>
      <c r="Z2075">
        <v>343.48599999999999</v>
      </c>
      <c r="AA2075">
        <v>32</v>
      </c>
      <c r="AI2075">
        <v>176.38</v>
      </c>
      <c r="AJ2075">
        <v>6</v>
      </c>
      <c r="AK2075">
        <v>71.787000000000006</v>
      </c>
      <c r="AL2075">
        <v>8</v>
      </c>
      <c r="AM2075">
        <v>78.245999999999995</v>
      </c>
      <c r="AN2075">
        <v>49</v>
      </c>
      <c r="AO2075" s="30">
        <v>142.40649683333334</v>
      </c>
      <c r="AP2075" s="30">
        <v>248.167</v>
      </c>
      <c r="AQ2075" s="30">
        <v>14</v>
      </c>
      <c r="AR2075">
        <v>783.31807766666657</v>
      </c>
      <c r="AS2075" s="20">
        <v>1443.308</v>
      </c>
      <c r="AT2075">
        <v>260</v>
      </c>
      <c r="AU2075">
        <v>12</v>
      </c>
      <c r="AV2075" t="s">
        <v>1510</v>
      </c>
    </row>
    <row r="2076" spans="1:48" hidden="1" x14ac:dyDescent="0.25">
      <c r="A2076" t="s">
        <v>621</v>
      </c>
      <c r="B2076" t="s">
        <v>70</v>
      </c>
      <c r="C2076" t="s">
        <v>70</v>
      </c>
      <c r="D2076" t="s">
        <v>622</v>
      </c>
      <c r="E2076" s="31" t="s">
        <v>623</v>
      </c>
      <c r="F2076">
        <v>2011</v>
      </c>
      <c r="G2076" t="s">
        <v>563</v>
      </c>
      <c r="H2076">
        <v>221</v>
      </c>
      <c r="I2076">
        <v>331410</v>
      </c>
      <c r="J2076" t="s">
        <v>50</v>
      </c>
      <c r="K2076" s="26" t="s">
        <v>458</v>
      </c>
      <c r="L2076" t="b">
        <v>1</v>
      </c>
      <c r="M2076" s="20" t="s">
        <v>1119</v>
      </c>
      <c r="N2076" s="26">
        <v>169</v>
      </c>
      <c r="O2076" t="s">
        <v>375</v>
      </c>
      <c r="P2076">
        <v>67.726944399999994</v>
      </c>
      <c r="Q2076">
        <v>-164.53333330000001</v>
      </c>
      <c r="S2076" t="s">
        <v>21</v>
      </c>
      <c r="T2076" s="40">
        <v>0.63886666666666669</v>
      </c>
      <c r="U2076" s="40">
        <v>0.21542500000000001</v>
      </c>
      <c r="V2076">
        <v>310.91915726666667</v>
      </c>
      <c r="W2076">
        <v>486.67299999999994</v>
      </c>
      <c r="X2076">
        <v>87</v>
      </c>
      <c r="Y2076">
        <v>113.19056280000002</v>
      </c>
      <c r="Z2076">
        <v>177.17400000000004</v>
      </c>
      <c r="AA2076">
        <v>29</v>
      </c>
      <c r="AI2076">
        <v>113.002</v>
      </c>
      <c r="AJ2076">
        <v>12</v>
      </c>
      <c r="AK2076">
        <v>378.5390000000001</v>
      </c>
      <c r="AL2076">
        <v>6</v>
      </c>
      <c r="AM2076">
        <v>0</v>
      </c>
      <c r="AN2076">
        <v>0</v>
      </c>
      <c r="AO2076" s="30">
        <v>314.02916020000009</v>
      </c>
      <c r="AP2076" s="30">
        <v>491.54100000000011</v>
      </c>
      <c r="AQ2076" s="30">
        <v>18</v>
      </c>
      <c r="AR2076">
        <v>738.13888026666677</v>
      </c>
      <c r="AS2076" s="20">
        <v>1155.3879999999999</v>
      </c>
      <c r="AT2076">
        <v>132</v>
      </c>
      <c r="AU2076">
        <v>12</v>
      </c>
      <c r="AV2076" t="s">
        <v>1510</v>
      </c>
    </row>
    <row r="2077" spans="1:48" hidden="1" x14ac:dyDescent="0.25">
      <c r="A2077" t="s">
        <v>429</v>
      </c>
      <c r="B2077" t="s">
        <v>41</v>
      </c>
      <c r="C2077" t="s">
        <v>41</v>
      </c>
      <c r="D2077" t="s">
        <v>427</v>
      </c>
      <c r="E2077" s="31" t="s">
        <v>422</v>
      </c>
      <c r="F2077">
        <v>2011</v>
      </c>
      <c r="G2077" t="s">
        <v>380</v>
      </c>
      <c r="H2077">
        <v>219</v>
      </c>
      <c r="I2077">
        <v>331155</v>
      </c>
      <c r="J2077" t="s">
        <v>30</v>
      </c>
      <c r="K2077" s="26" t="s">
        <v>374</v>
      </c>
      <c r="L2077" t="b">
        <v>1</v>
      </c>
      <c r="M2077" s="20" t="s">
        <v>1116</v>
      </c>
      <c r="N2077" s="26">
        <v>2</v>
      </c>
      <c r="O2077" t="s">
        <v>375</v>
      </c>
      <c r="P2077">
        <v>55.552222200000003</v>
      </c>
      <c r="Q2077">
        <v>-133.09583330000001</v>
      </c>
      <c r="S2077" t="s">
        <v>21</v>
      </c>
      <c r="T2077" s="40">
        <v>0.24023333333333333</v>
      </c>
      <c r="U2077" s="40">
        <v>0.15617500000000001</v>
      </c>
      <c r="V2077">
        <v>551.87049963333322</v>
      </c>
      <c r="W2077">
        <v>2297.2269999999994</v>
      </c>
      <c r="X2077">
        <v>378</v>
      </c>
      <c r="Y2077">
        <v>1196.4492047000001</v>
      </c>
      <c r="Z2077">
        <v>4980.3630000000003</v>
      </c>
      <c r="AA2077">
        <v>118</v>
      </c>
      <c r="AI2077">
        <v>536.45600000000002</v>
      </c>
      <c r="AJ2077">
        <v>22</v>
      </c>
      <c r="AK2077">
        <v>512.27499999999998</v>
      </c>
      <c r="AL2077">
        <v>14</v>
      </c>
      <c r="AM2077">
        <v>0</v>
      </c>
      <c r="AN2077">
        <v>0</v>
      </c>
      <c r="AO2077" s="30">
        <v>251.94014389999998</v>
      </c>
      <c r="AP2077" s="30">
        <v>1048.731</v>
      </c>
      <c r="AQ2077" s="30">
        <v>36</v>
      </c>
      <c r="AR2077">
        <v>2000.2598482333333</v>
      </c>
      <c r="AS2077" s="20">
        <v>8326.3209999999999</v>
      </c>
      <c r="AT2077">
        <v>527</v>
      </c>
      <c r="AU2077">
        <v>12</v>
      </c>
      <c r="AV2077" t="s">
        <v>1510</v>
      </c>
    </row>
    <row r="2078" spans="1:48" hidden="1" x14ac:dyDescent="0.25">
      <c r="A2078" t="s">
        <v>747</v>
      </c>
      <c r="B2078" t="s">
        <v>176</v>
      </c>
      <c r="C2078" t="s">
        <v>176</v>
      </c>
      <c r="D2078" t="s">
        <v>399</v>
      </c>
      <c r="E2078" s="31" t="s">
        <v>400</v>
      </c>
      <c r="F2078">
        <v>2011</v>
      </c>
      <c r="G2078" t="s">
        <v>743</v>
      </c>
      <c r="H2078">
        <v>18963</v>
      </c>
      <c r="I2078">
        <v>332700</v>
      </c>
      <c r="J2078" t="s">
        <v>171</v>
      </c>
      <c r="K2078" s="26" t="s">
        <v>458</v>
      </c>
      <c r="L2078" t="b">
        <v>1</v>
      </c>
      <c r="M2078" s="20" t="s">
        <v>1119</v>
      </c>
      <c r="N2078" s="26">
        <v>240</v>
      </c>
      <c r="O2078" t="s">
        <v>375</v>
      </c>
      <c r="P2078">
        <v>59.403888899999998</v>
      </c>
      <c r="Q2078">
        <v>-135.88444440000001</v>
      </c>
      <c r="S2078" t="s">
        <v>21</v>
      </c>
      <c r="T2078" s="40">
        <v>0.62294166666666673</v>
      </c>
      <c r="U2078" s="40">
        <v>0.22347499999999998</v>
      </c>
      <c r="V2078">
        <v>137.43588226666668</v>
      </c>
      <c r="W2078">
        <v>220.62400000000002</v>
      </c>
      <c r="X2078">
        <v>50</v>
      </c>
      <c r="Y2078">
        <v>57.197880891666671</v>
      </c>
      <c r="Z2078">
        <v>91.819000000000003</v>
      </c>
      <c r="AA2078">
        <v>7</v>
      </c>
      <c r="AI2078">
        <v>62.304999999999993</v>
      </c>
      <c r="AJ2078">
        <v>9</v>
      </c>
      <c r="AK2078">
        <v>0</v>
      </c>
      <c r="AL2078">
        <v>0</v>
      </c>
      <c r="AM2078">
        <v>0</v>
      </c>
      <c r="AN2078">
        <v>0</v>
      </c>
      <c r="AO2078" s="30">
        <v>38.812380541666663</v>
      </c>
      <c r="AP2078" s="30">
        <v>62.304999999999993</v>
      </c>
      <c r="AQ2078" s="30">
        <v>9</v>
      </c>
      <c r="AR2078">
        <v>233.44614370000002</v>
      </c>
      <c r="AS2078" s="20">
        <v>374.74800000000005</v>
      </c>
      <c r="AT2078">
        <v>65</v>
      </c>
      <c r="AU2078">
        <v>12</v>
      </c>
      <c r="AV2078" t="s">
        <v>1510</v>
      </c>
    </row>
    <row r="2079" spans="1:48" hidden="1" x14ac:dyDescent="0.25">
      <c r="A2079" t="s">
        <v>704</v>
      </c>
      <c r="B2079" t="s">
        <v>186</v>
      </c>
      <c r="C2079" t="s">
        <v>186</v>
      </c>
      <c r="D2079" t="s">
        <v>702</v>
      </c>
      <c r="E2079" s="31" t="s">
        <v>703</v>
      </c>
      <c r="F2079">
        <v>2011</v>
      </c>
      <c r="G2079" t="s">
        <v>941</v>
      </c>
      <c r="H2079" t="s">
        <v>582</v>
      </c>
      <c r="I2079">
        <v>332090</v>
      </c>
      <c r="J2079" t="s">
        <v>185</v>
      </c>
      <c r="K2079" s="26" t="s">
        <v>458</v>
      </c>
      <c r="L2079" t="b">
        <v>1</v>
      </c>
      <c r="M2079" s="20" t="s">
        <v>1119</v>
      </c>
      <c r="N2079" s="26">
        <v>407</v>
      </c>
      <c r="O2079" t="s">
        <v>489</v>
      </c>
      <c r="P2079">
        <v>66.907222200000007</v>
      </c>
      <c r="Q2079">
        <v>-156.8811111</v>
      </c>
      <c r="S2079" t="s">
        <v>21</v>
      </c>
      <c r="T2079" s="40">
        <v>0.86999999999999977</v>
      </c>
      <c r="U2079" s="40">
        <v>0.38822499999999999</v>
      </c>
      <c r="V2079">
        <v>144.58616999999995</v>
      </c>
      <c r="W2079">
        <v>166.191</v>
      </c>
      <c r="X2079">
        <v>34</v>
      </c>
      <c r="Y2079">
        <v>157.64225999999996</v>
      </c>
      <c r="Z2079">
        <v>181.19800000000001</v>
      </c>
      <c r="AA2079">
        <v>14</v>
      </c>
      <c r="AI2079">
        <v>147.74200000000002</v>
      </c>
      <c r="AJ2079">
        <v>13</v>
      </c>
      <c r="AK2079">
        <v>4.8459999999999992</v>
      </c>
      <c r="AL2079">
        <v>1</v>
      </c>
      <c r="AM2079">
        <v>0</v>
      </c>
      <c r="AN2079">
        <v>0</v>
      </c>
      <c r="AO2079" s="30">
        <v>132.75155999999998</v>
      </c>
      <c r="AP2079" s="30">
        <v>152.58800000000002</v>
      </c>
      <c r="AQ2079" s="30">
        <v>14</v>
      </c>
      <c r="AR2079">
        <v>434.97998999999993</v>
      </c>
      <c r="AS2079" s="20">
        <v>499.97700000000009</v>
      </c>
      <c r="AT2079">
        <v>55</v>
      </c>
      <c r="AU2079">
        <v>12</v>
      </c>
      <c r="AV2079" t="s">
        <v>1510</v>
      </c>
    </row>
    <row r="2080" spans="1:48" hidden="1" x14ac:dyDescent="0.25">
      <c r="A2080" t="s">
        <v>1019</v>
      </c>
      <c r="B2080" t="s">
        <v>191</v>
      </c>
      <c r="C2080" t="s">
        <v>191</v>
      </c>
      <c r="D2080" t="s">
        <v>1021</v>
      </c>
      <c r="E2080" s="31" t="s">
        <v>1022</v>
      </c>
      <c r="F2080">
        <v>2011</v>
      </c>
      <c r="G2080" t="s">
        <v>1020</v>
      </c>
      <c r="H2080">
        <v>10455</v>
      </c>
      <c r="I2080">
        <v>332100</v>
      </c>
      <c r="J2080" t="s">
        <v>190</v>
      </c>
      <c r="K2080" s="26" t="s">
        <v>458</v>
      </c>
      <c r="L2080" t="b">
        <v>1</v>
      </c>
      <c r="M2080" s="20" t="s">
        <v>1118</v>
      </c>
      <c r="N2080" s="26">
        <v>660</v>
      </c>
      <c r="O2080" t="s">
        <v>375</v>
      </c>
      <c r="P2080">
        <v>59.439444399999999</v>
      </c>
      <c r="Q2080">
        <v>-154.77611110000001</v>
      </c>
      <c r="S2080" t="s">
        <v>21</v>
      </c>
      <c r="T2080" s="40">
        <v>0.90000000000000024</v>
      </c>
      <c r="U2080" s="40">
        <v>0.37347500000000006</v>
      </c>
      <c r="V2080">
        <v>160.434</v>
      </c>
      <c r="W2080">
        <v>178.25999999999996</v>
      </c>
      <c r="X2080">
        <v>56</v>
      </c>
      <c r="Y2080">
        <v>49.918500000000016</v>
      </c>
      <c r="Z2080">
        <v>55.465000000000003</v>
      </c>
      <c r="AA2080">
        <v>7</v>
      </c>
      <c r="AI2080">
        <v>67.785999999999987</v>
      </c>
      <c r="AJ2080">
        <v>9</v>
      </c>
      <c r="AK2080">
        <v>102.72900000000001</v>
      </c>
      <c r="AL2080">
        <v>5</v>
      </c>
      <c r="AM2080">
        <v>9.2250000000000014</v>
      </c>
      <c r="AN2080">
        <v>4</v>
      </c>
      <c r="AO2080" s="30">
        <v>153.46350000000004</v>
      </c>
      <c r="AP2080" s="30">
        <v>170.51499999999999</v>
      </c>
      <c r="AQ2080" s="30">
        <v>14</v>
      </c>
      <c r="AR2080">
        <v>363.81600000000003</v>
      </c>
      <c r="AS2080" s="20">
        <v>413.46500000000003</v>
      </c>
      <c r="AT2080">
        <v>79</v>
      </c>
      <c r="AU2080">
        <v>12</v>
      </c>
      <c r="AV2080" t="s">
        <v>1510</v>
      </c>
    </row>
    <row r="2081" spans="1:48" hidden="1" x14ac:dyDescent="0.25">
      <c r="A2081" t="s">
        <v>1023</v>
      </c>
      <c r="B2081" t="s">
        <v>230</v>
      </c>
      <c r="C2081" t="s">
        <v>230</v>
      </c>
      <c r="D2081" t="s">
        <v>1025</v>
      </c>
      <c r="E2081" s="31" t="s">
        <v>1026</v>
      </c>
      <c r="F2081">
        <v>2011</v>
      </c>
      <c r="G2081" t="s">
        <v>1024</v>
      </c>
      <c r="H2081" t="s">
        <v>582</v>
      </c>
      <c r="I2081">
        <v>332110</v>
      </c>
      <c r="J2081" t="s">
        <v>229</v>
      </c>
      <c r="K2081" s="26" t="s">
        <v>458</v>
      </c>
      <c r="L2081" t="b">
        <v>1</v>
      </c>
      <c r="M2081" s="20" t="s">
        <v>1116</v>
      </c>
      <c r="N2081" s="26">
        <v>661</v>
      </c>
      <c r="O2081" t="s">
        <v>375</v>
      </c>
      <c r="P2081">
        <v>59.728611100000002</v>
      </c>
      <c r="Q2081">
        <v>-157.28444440000001</v>
      </c>
      <c r="S2081" t="s">
        <v>21</v>
      </c>
      <c r="T2081" s="40">
        <v>0.505</v>
      </c>
      <c r="U2081" s="40">
        <v>0.14889999999999998</v>
      </c>
      <c r="V2081">
        <v>130.37685999999999</v>
      </c>
      <c r="W2081">
        <v>258.17199999999997</v>
      </c>
      <c r="X2081">
        <v>70</v>
      </c>
      <c r="Y2081">
        <v>35.590885</v>
      </c>
      <c r="Z2081">
        <v>70.477000000000004</v>
      </c>
      <c r="AA2081">
        <v>7</v>
      </c>
      <c r="AI2081">
        <v>81.114000000000004</v>
      </c>
      <c r="AJ2081">
        <v>10</v>
      </c>
      <c r="AK2081">
        <v>200.31700000000001</v>
      </c>
      <c r="AL2081">
        <v>13</v>
      </c>
      <c r="AM2081">
        <v>0</v>
      </c>
      <c r="AN2081">
        <v>0</v>
      </c>
      <c r="AO2081" s="30">
        <v>142.12265500000001</v>
      </c>
      <c r="AP2081" s="30">
        <v>281.43100000000004</v>
      </c>
      <c r="AQ2081" s="30">
        <v>23</v>
      </c>
      <c r="AR2081">
        <v>308.09040000000005</v>
      </c>
      <c r="AS2081" s="20">
        <v>610.08000000000004</v>
      </c>
      <c r="AT2081">
        <v>100</v>
      </c>
      <c r="AU2081">
        <v>12</v>
      </c>
      <c r="AV2081" t="s">
        <v>1510</v>
      </c>
    </row>
    <row r="2082" spans="1:48" hidden="1" x14ac:dyDescent="0.25">
      <c r="A2082" t="s">
        <v>933</v>
      </c>
      <c r="B2082" t="s">
        <v>260</v>
      </c>
      <c r="C2082" t="s">
        <v>260</v>
      </c>
      <c r="D2082" t="s">
        <v>935</v>
      </c>
      <c r="E2082" s="31" t="s">
        <v>936</v>
      </c>
      <c r="F2082">
        <v>2011</v>
      </c>
      <c r="G2082" t="s">
        <v>934</v>
      </c>
      <c r="H2082" t="s">
        <v>582</v>
      </c>
      <c r="I2082">
        <v>332510</v>
      </c>
      <c r="J2082" t="s">
        <v>259</v>
      </c>
      <c r="K2082" s="26" t="s">
        <v>458</v>
      </c>
      <c r="L2082" t="b">
        <v>1</v>
      </c>
      <c r="M2082" s="20" t="s">
        <v>1116</v>
      </c>
      <c r="N2082" s="26">
        <v>395</v>
      </c>
      <c r="O2082" t="s">
        <v>375</v>
      </c>
      <c r="P2082">
        <v>59.953273099999997</v>
      </c>
      <c r="Q2082">
        <v>-162.8951327</v>
      </c>
      <c r="S2082" t="s">
        <v>21</v>
      </c>
      <c r="T2082" s="40">
        <v>0.56877499999999992</v>
      </c>
      <c r="U2082" s="40">
        <v>0.24912499999999996</v>
      </c>
      <c r="V2082">
        <v>288.6260112999999</v>
      </c>
      <c r="W2082">
        <v>507.45199999999994</v>
      </c>
      <c r="X2082">
        <v>105</v>
      </c>
      <c r="Y2082">
        <v>98.419688449999995</v>
      </c>
      <c r="Z2082">
        <v>173.03800000000001</v>
      </c>
      <c r="AA2082">
        <v>16</v>
      </c>
      <c r="AI2082">
        <v>84.85</v>
      </c>
      <c r="AJ2082">
        <v>6</v>
      </c>
      <c r="AK2082">
        <v>13.329000000000002</v>
      </c>
      <c r="AL2082">
        <v>5</v>
      </c>
      <c r="AM2082">
        <v>9.0150000000000006</v>
      </c>
      <c r="AN2082">
        <v>5</v>
      </c>
      <c r="AO2082" s="30">
        <v>55.841760724999993</v>
      </c>
      <c r="AP2082" s="30">
        <v>98.179000000000002</v>
      </c>
      <c r="AQ2082" s="30">
        <v>11</v>
      </c>
      <c r="AR2082">
        <v>442.8874604749999</v>
      </c>
      <c r="AS2082" s="20">
        <v>787.68400000000008</v>
      </c>
      <c r="AT2082">
        <v>135</v>
      </c>
      <c r="AU2082">
        <v>12</v>
      </c>
      <c r="AV2082" t="s">
        <v>1510</v>
      </c>
    </row>
    <row r="2083" spans="1:48" hidden="1" x14ac:dyDescent="0.25">
      <c r="A2083" t="s">
        <v>624</v>
      </c>
      <c r="B2083" t="s">
        <v>71</v>
      </c>
      <c r="C2083" t="s">
        <v>71</v>
      </c>
      <c r="D2083" t="s">
        <v>625</v>
      </c>
      <c r="E2083" s="31" t="s">
        <v>626</v>
      </c>
      <c r="F2083">
        <v>2011</v>
      </c>
      <c r="G2083" t="s">
        <v>563</v>
      </c>
      <c r="H2083">
        <v>9898</v>
      </c>
      <c r="I2083">
        <v>332120</v>
      </c>
      <c r="J2083" t="s">
        <v>50</v>
      </c>
      <c r="K2083" s="26" t="s">
        <v>458</v>
      </c>
      <c r="L2083" t="b">
        <v>1</v>
      </c>
      <c r="M2083" s="20" t="s">
        <v>1119</v>
      </c>
      <c r="N2083" s="26">
        <v>169</v>
      </c>
      <c r="O2083" t="s">
        <v>375</v>
      </c>
      <c r="P2083">
        <v>63.0341667</v>
      </c>
      <c r="Q2083">
        <v>-163.55333329999999</v>
      </c>
      <c r="S2083" t="s">
        <v>21</v>
      </c>
      <c r="T2083" s="40">
        <v>0.58574999999999988</v>
      </c>
      <c r="U2083" s="40">
        <v>0.21277499999999996</v>
      </c>
      <c r="V2083">
        <v>436.4065942499999</v>
      </c>
      <c r="W2083">
        <v>745.03899999999999</v>
      </c>
      <c r="X2083">
        <v>140</v>
      </c>
      <c r="Y2083">
        <v>173.75980874999996</v>
      </c>
      <c r="Z2083">
        <v>296.64499999999998</v>
      </c>
      <c r="AA2083">
        <v>18</v>
      </c>
      <c r="AI2083">
        <v>300.03399999999999</v>
      </c>
      <c r="AJ2083">
        <v>15</v>
      </c>
      <c r="AK2083">
        <v>493.24199999999996</v>
      </c>
      <c r="AL2083">
        <v>9</v>
      </c>
      <c r="AM2083">
        <v>0</v>
      </c>
      <c r="AN2083">
        <v>0</v>
      </c>
      <c r="AO2083" s="30">
        <v>464.66141699999986</v>
      </c>
      <c r="AP2083" s="30">
        <v>793.27599999999995</v>
      </c>
      <c r="AQ2083" s="30">
        <v>24</v>
      </c>
      <c r="AR2083">
        <v>1074.8278199999997</v>
      </c>
      <c r="AS2083" s="20">
        <v>1834.96</v>
      </c>
      <c r="AT2083">
        <v>175</v>
      </c>
      <c r="AU2083">
        <v>12</v>
      </c>
      <c r="AV2083" t="s">
        <v>1510</v>
      </c>
    </row>
    <row r="2084" spans="1:48" hidden="1" x14ac:dyDescent="0.25">
      <c r="A2084" t="s">
        <v>468</v>
      </c>
      <c r="B2084" t="s">
        <v>193</v>
      </c>
      <c r="C2084" t="s">
        <v>193</v>
      </c>
      <c r="D2084" t="s">
        <v>470</v>
      </c>
      <c r="E2084" s="31" t="s">
        <v>471</v>
      </c>
      <c r="F2084">
        <v>2011</v>
      </c>
      <c r="G2084" t="s">
        <v>469</v>
      </c>
      <c r="H2084">
        <v>10451</v>
      </c>
      <c r="I2084">
        <v>332130</v>
      </c>
      <c r="J2084" t="s">
        <v>192</v>
      </c>
      <c r="K2084" s="26" t="s">
        <v>458</v>
      </c>
      <c r="L2084" t="b">
        <v>1</v>
      </c>
      <c r="M2084" s="20" t="s">
        <v>1118</v>
      </c>
      <c r="N2084" s="26">
        <v>17</v>
      </c>
      <c r="O2084" t="s">
        <v>375</v>
      </c>
      <c r="P2084">
        <v>66.898333300000004</v>
      </c>
      <c r="Q2084">
        <v>-162.59666669999999</v>
      </c>
      <c r="S2084" t="s">
        <v>21</v>
      </c>
      <c r="T2084" s="40">
        <v>0.42269166666666669</v>
      </c>
      <c r="U2084" s="40">
        <v>0.15814166666666665</v>
      </c>
      <c r="V2084">
        <v>3123.1896816583344</v>
      </c>
      <c r="W2084">
        <v>7388.8130000000019</v>
      </c>
      <c r="X2084">
        <v>975</v>
      </c>
      <c r="Y2084">
        <v>4473.8730048416664</v>
      </c>
      <c r="Z2084">
        <v>10584.246999999999</v>
      </c>
      <c r="AA2084">
        <v>107</v>
      </c>
      <c r="AI2084">
        <v>1874.1700000000003</v>
      </c>
      <c r="AJ2084">
        <v>29</v>
      </c>
      <c r="AK2084">
        <v>1085.4939999999999</v>
      </c>
      <c r="AL2084">
        <v>64</v>
      </c>
      <c r="AM2084">
        <v>0</v>
      </c>
      <c r="AN2084">
        <v>0</v>
      </c>
      <c r="AO2084" s="30">
        <v>1251.0253089333335</v>
      </c>
      <c r="AP2084" s="30">
        <v>2959.6640000000002</v>
      </c>
      <c r="AQ2084" s="30">
        <v>93</v>
      </c>
      <c r="AR2084">
        <v>8848.0879954333341</v>
      </c>
      <c r="AS2084" s="20">
        <v>20932.723999999998</v>
      </c>
      <c r="AT2084">
        <v>1175</v>
      </c>
      <c r="AU2084">
        <v>12</v>
      </c>
      <c r="AV2084" t="s">
        <v>1510</v>
      </c>
    </row>
    <row r="2085" spans="1:48" hidden="1" x14ac:dyDescent="0.25">
      <c r="A2085" t="s">
        <v>734</v>
      </c>
      <c r="B2085" t="s">
        <v>1123</v>
      </c>
      <c r="C2085" t="s">
        <v>367</v>
      </c>
      <c r="D2085" t="s">
        <v>368</v>
      </c>
      <c r="E2085" s="31" t="s">
        <v>369</v>
      </c>
      <c r="F2085">
        <v>2012</v>
      </c>
      <c r="G2085" t="s">
        <v>735</v>
      </c>
      <c r="H2085">
        <v>19277</v>
      </c>
      <c r="J2085" t="s">
        <v>736</v>
      </c>
      <c r="K2085" s="26" t="s">
        <v>374</v>
      </c>
      <c r="L2085" t="b">
        <v>1</v>
      </c>
      <c r="M2085" s="20" t="s">
        <v>1116</v>
      </c>
      <c r="N2085" s="26">
        <v>227</v>
      </c>
      <c r="O2085" t="s">
        <v>375</v>
      </c>
      <c r="P2085">
        <v>70.205555599999997</v>
      </c>
      <c r="Q2085">
        <v>-148.51166670000001</v>
      </c>
      <c r="R2085" t="s">
        <v>370</v>
      </c>
      <c r="S2085" t="s">
        <v>371</v>
      </c>
      <c r="V2085">
        <v>0</v>
      </c>
      <c r="W2085">
        <v>0</v>
      </c>
      <c r="X2085">
        <v>0</v>
      </c>
      <c r="Y2085">
        <v>11466</v>
      </c>
      <c r="Z2085">
        <v>66768</v>
      </c>
      <c r="AA2085">
        <v>75</v>
      </c>
      <c r="AB2085">
        <v>0</v>
      </c>
      <c r="AC2085">
        <v>0</v>
      </c>
      <c r="AD2085">
        <v>0</v>
      </c>
      <c r="AE2085">
        <v>0</v>
      </c>
      <c r="AF2085">
        <v>0</v>
      </c>
      <c r="AG2085">
        <v>0</v>
      </c>
      <c r="AO2085" s="30">
        <v>0</v>
      </c>
      <c r="AP2085" s="30">
        <v>0</v>
      </c>
      <c r="AQ2085" s="30">
        <v>0</v>
      </c>
      <c r="AR2085">
        <v>11466</v>
      </c>
      <c r="AS2085" s="20">
        <v>66768</v>
      </c>
      <c r="AT2085">
        <v>75</v>
      </c>
      <c r="AU2085">
        <v>12</v>
      </c>
      <c r="AV2085" t="s">
        <v>1131</v>
      </c>
    </row>
    <row r="2086" spans="1:48" x14ac:dyDescent="0.25">
      <c r="A2086" t="s">
        <v>729</v>
      </c>
      <c r="B2086" t="s">
        <v>117</v>
      </c>
      <c r="C2086" t="s">
        <v>731</v>
      </c>
      <c r="D2086" t="s">
        <v>732</v>
      </c>
      <c r="E2086" s="31" t="s">
        <v>733</v>
      </c>
      <c r="F2086">
        <v>2012</v>
      </c>
      <c r="G2086" t="s">
        <v>730</v>
      </c>
      <c r="H2086">
        <v>1276</v>
      </c>
      <c r="J2086" t="s">
        <v>117</v>
      </c>
      <c r="K2086" s="26">
        <v>0</v>
      </c>
      <c r="L2086" t="b">
        <v>1</v>
      </c>
      <c r="M2086" s="20" t="s">
        <v>1118</v>
      </c>
      <c r="N2086" s="26">
        <v>214</v>
      </c>
      <c r="O2086" t="s">
        <v>375</v>
      </c>
      <c r="P2086">
        <v>71.290555600000005</v>
      </c>
      <c r="Q2086">
        <v>-156.7886111</v>
      </c>
      <c r="R2086" t="s">
        <v>370</v>
      </c>
      <c r="S2086" t="s">
        <v>371</v>
      </c>
      <c r="V2086">
        <v>1364</v>
      </c>
      <c r="W2086">
        <v>11511</v>
      </c>
      <c r="X2086">
        <v>1471</v>
      </c>
      <c r="Y2086">
        <v>3929</v>
      </c>
      <c r="Z2086">
        <v>38069</v>
      </c>
      <c r="AA2086">
        <v>400</v>
      </c>
      <c r="AO2086" s="30">
        <v>0</v>
      </c>
      <c r="AP2086" s="30">
        <v>0</v>
      </c>
      <c r="AQ2086" s="30">
        <v>0</v>
      </c>
      <c r="AR2086">
        <v>5293</v>
      </c>
      <c r="AS2086" s="20">
        <v>49580</v>
      </c>
      <c r="AT2086">
        <v>1871</v>
      </c>
      <c r="AU2086">
        <v>12</v>
      </c>
      <c r="AV2086" t="s">
        <v>1131</v>
      </c>
    </row>
    <row r="2087" spans="1:48" hidden="1" x14ac:dyDescent="0.25">
      <c r="A2087" t="s">
        <v>548</v>
      </c>
      <c r="B2087" t="s">
        <v>1218</v>
      </c>
      <c r="C2087" t="s">
        <v>307</v>
      </c>
      <c r="D2087" t="s">
        <v>540</v>
      </c>
      <c r="E2087" s="31" t="s">
        <v>541</v>
      </c>
      <c r="F2087">
        <v>2012</v>
      </c>
      <c r="G2087" t="s">
        <v>549</v>
      </c>
      <c r="H2087">
        <v>21015</v>
      </c>
      <c r="J2087" t="s">
        <v>306</v>
      </c>
      <c r="K2087" s="26">
        <v>0</v>
      </c>
      <c r="L2087" t="b">
        <v>1</v>
      </c>
      <c r="M2087" s="20" t="s">
        <v>1118</v>
      </c>
      <c r="N2087" s="26">
        <v>111</v>
      </c>
      <c r="O2087" t="s">
        <v>375</v>
      </c>
      <c r="P2087">
        <v>56.470833300000002</v>
      </c>
      <c r="Q2087">
        <v>-132.37666669999999</v>
      </c>
      <c r="R2087" t="s">
        <v>370</v>
      </c>
      <c r="S2087" t="s">
        <v>371</v>
      </c>
      <c r="V2087">
        <v>1604</v>
      </c>
      <c r="W2087">
        <v>15273</v>
      </c>
      <c r="X2087">
        <v>1170</v>
      </c>
      <c r="Y2087">
        <v>2132</v>
      </c>
      <c r="Z2087">
        <v>19919</v>
      </c>
      <c r="AA2087">
        <v>778</v>
      </c>
      <c r="AO2087" s="30">
        <v>0</v>
      </c>
      <c r="AP2087" s="30">
        <v>0</v>
      </c>
      <c r="AQ2087" s="30">
        <v>0</v>
      </c>
      <c r="AR2087">
        <v>3736</v>
      </c>
      <c r="AS2087" s="20">
        <v>35192</v>
      </c>
      <c r="AT2087">
        <v>1948</v>
      </c>
      <c r="AU2087">
        <v>12</v>
      </c>
      <c r="AV2087" t="s">
        <v>1131</v>
      </c>
    </row>
    <row r="2088" spans="1:48" hidden="1" x14ac:dyDescent="0.25">
      <c r="A2088" t="s">
        <v>727</v>
      </c>
      <c r="B2088" t="s">
        <v>1201</v>
      </c>
      <c r="C2088" s="19" t="s">
        <v>254</v>
      </c>
      <c r="D2088" s="19" t="s">
        <v>540</v>
      </c>
      <c r="E2088" s="21" t="s">
        <v>541</v>
      </c>
      <c r="F2088" s="26">
        <v>2012</v>
      </c>
      <c r="G2088" s="19" t="s">
        <v>728</v>
      </c>
      <c r="H2088" s="26">
        <v>14856</v>
      </c>
      <c r="I2088" s="19"/>
      <c r="J2088" t="s">
        <v>253</v>
      </c>
      <c r="K2088" s="19" t="s">
        <v>458</v>
      </c>
      <c r="L2088" s="20" t="b">
        <v>1</v>
      </c>
      <c r="M2088" s="20" t="s">
        <v>1118</v>
      </c>
      <c r="N2088" s="19">
        <v>212</v>
      </c>
      <c r="O2088" s="19" t="s">
        <v>375</v>
      </c>
      <c r="P2088" s="20">
        <v>56.811266699999997</v>
      </c>
      <c r="Q2088" s="20">
        <v>-132.95124250000001</v>
      </c>
      <c r="R2088" s="19" t="s">
        <v>370</v>
      </c>
      <c r="S2088" s="19" t="s">
        <v>371</v>
      </c>
      <c r="V2088">
        <v>2010.2</v>
      </c>
      <c r="W2088">
        <v>20803</v>
      </c>
      <c r="X2088">
        <v>1354</v>
      </c>
      <c r="Y2088">
        <v>1030.5</v>
      </c>
      <c r="Z2088">
        <v>9064</v>
      </c>
      <c r="AA2088">
        <v>717</v>
      </c>
      <c r="AB2088">
        <v>2208.6</v>
      </c>
      <c r="AC2088">
        <v>19905</v>
      </c>
      <c r="AD2088">
        <v>39</v>
      </c>
      <c r="AO2088" s="30">
        <v>2208.6</v>
      </c>
      <c r="AP2088" s="30">
        <v>19905</v>
      </c>
      <c r="AQ2088" s="30">
        <v>39</v>
      </c>
      <c r="AR2088">
        <v>5249.3</v>
      </c>
      <c r="AS2088" s="20">
        <v>49772</v>
      </c>
      <c r="AT2088">
        <v>2110</v>
      </c>
      <c r="AU2088">
        <v>12</v>
      </c>
      <c r="AV2088" t="s">
        <v>1131</v>
      </c>
    </row>
    <row r="2089" spans="1:48" hidden="1" x14ac:dyDescent="0.25">
      <c r="A2089" t="s">
        <v>546</v>
      </c>
      <c r="B2089" t="s">
        <v>1202</v>
      </c>
      <c r="C2089" t="s">
        <v>268</v>
      </c>
      <c r="D2089" t="s">
        <v>453</v>
      </c>
      <c r="E2089" s="31" t="s">
        <v>454</v>
      </c>
      <c r="F2089">
        <v>2012</v>
      </c>
      <c r="G2089" t="s">
        <v>547</v>
      </c>
      <c r="H2089">
        <v>16955</v>
      </c>
      <c r="J2089" t="s">
        <v>267</v>
      </c>
      <c r="K2089" s="26" t="s">
        <v>458</v>
      </c>
      <c r="L2089" t="b">
        <v>1</v>
      </c>
      <c r="M2089" s="20" t="s">
        <v>1118</v>
      </c>
      <c r="N2089" s="26">
        <v>108</v>
      </c>
      <c r="O2089" t="s">
        <v>375</v>
      </c>
      <c r="P2089">
        <v>60.1041667</v>
      </c>
      <c r="Q2089">
        <v>-149.4422222</v>
      </c>
      <c r="R2089" t="s">
        <v>370</v>
      </c>
      <c r="S2089" t="s">
        <v>371</v>
      </c>
      <c r="V2089">
        <v>3344</v>
      </c>
      <c r="W2089">
        <v>16488</v>
      </c>
      <c r="X2089">
        <v>2064</v>
      </c>
      <c r="Y2089">
        <v>1869</v>
      </c>
      <c r="Z2089">
        <v>8651</v>
      </c>
      <c r="AA2089">
        <v>503</v>
      </c>
      <c r="AB2089">
        <v>5828</v>
      </c>
      <c r="AC2089">
        <v>33599</v>
      </c>
      <c r="AD2089">
        <v>126</v>
      </c>
      <c r="AE2089">
        <v>0</v>
      </c>
      <c r="AF2089">
        <v>0</v>
      </c>
      <c r="AG2089">
        <v>0</v>
      </c>
      <c r="AO2089" s="30">
        <v>5828</v>
      </c>
      <c r="AP2089" s="30">
        <v>33599</v>
      </c>
      <c r="AQ2089" s="30">
        <v>126</v>
      </c>
      <c r="AR2089">
        <v>11041</v>
      </c>
      <c r="AS2089" s="20">
        <v>58738</v>
      </c>
      <c r="AT2089">
        <v>2693</v>
      </c>
      <c r="AU2089">
        <v>12</v>
      </c>
      <c r="AV2089" t="s">
        <v>1131</v>
      </c>
    </row>
    <row r="2090" spans="1:48" hidden="1" x14ac:dyDescent="0.25">
      <c r="A2090" t="s">
        <v>531</v>
      </c>
      <c r="B2090" t="s">
        <v>270</v>
      </c>
      <c r="C2090" s="19" t="s">
        <v>271</v>
      </c>
      <c r="D2090" s="19" t="s">
        <v>534</v>
      </c>
      <c r="E2090" s="21" t="s">
        <v>535</v>
      </c>
      <c r="F2090" s="26">
        <v>2012</v>
      </c>
      <c r="G2090" s="19" t="s">
        <v>532</v>
      </c>
      <c r="H2090" s="26">
        <v>17271</v>
      </c>
      <c r="I2090" s="19"/>
      <c r="J2090" t="s">
        <v>533</v>
      </c>
      <c r="K2090" s="19">
        <v>0</v>
      </c>
      <c r="L2090" s="20" t="b">
        <v>1</v>
      </c>
      <c r="M2090" s="20" t="s">
        <v>1118</v>
      </c>
      <c r="N2090" s="19">
        <v>100</v>
      </c>
      <c r="O2090" s="19" t="s">
        <v>375</v>
      </c>
      <c r="P2090" s="20">
        <v>57.0530556</v>
      </c>
      <c r="Q2090" s="20">
        <v>-135.33000000000001</v>
      </c>
      <c r="R2090" s="19" t="s">
        <v>370</v>
      </c>
      <c r="S2090" s="19" t="s">
        <v>371</v>
      </c>
      <c r="V2090">
        <v>4570</v>
      </c>
      <c r="W2090">
        <v>47899</v>
      </c>
      <c r="X2090">
        <v>3669</v>
      </c>
      <c r="Y2090">
        <v>5638</v>
      </c>
      <c r="Z2090">
        <v>58534</v>
      </c>
      <c r="AA2090">
        <v>1622</v>
      </c>
      <c r="AB2090">
        <v>476</v>
      </c>
      <c r="AC2090">
        <v>4968</v>
      </c>
      <c r="AD2090">
        <v>15</v>
      </c>
      <c r="AO2090" s="30">
        <v>476</v>
      </c>
      <c r="AP2090" s="30">
        <v>4968</v>
      </c>
      <c r="AQ2090" s="30">
        <v>15</v>
      </c>
      <c r="AR2090">
        <v>10684</v>
      </c>
      <c r="AS2090" s="20">
        <v>111401</v>
      </c>
      <c r="AT2090">
        <v>5306</v>
      </c>
      <c r="AU2090" s="22">
        <v>12</v>
      </c>
      <c r="AV2090" t="s">
        <v>1131</v>
      </c>
    </row>
    <row r="2091" spans="1:48" hidden="1" x14ac:dyDescent="0.25">
      <c r="A2091" t="s">
        <v>455</v>
      </c>
      <c r="B2091" t="s">
        <v>457</v>
      </c>
      <c r="C2091" t="s">
        <v>138</v>
      </c>
      <c r="D2091" t="s">
        <v>459</v>
      </c>
      <c r="E2091" s="31" t="s">
        <v>460</v>
      </c>
      <c r="F2091">
        <v>2012</v>
      </c>
      <c r="G2091" t="s">
        <v>456</v>
      </c>
      <c r="H2091">
        <v>4329</v>
      </c>
      <c r="J2091" t="s">
        <v>457</v>
      </c>
      <c r="K2091" s="26" t="s">
        <v>458</v>
      </c>
      <c r="L2091" t="b">
        <v>1</v>
      </c>
      <c r="M2091" s="20" t="s">
        <v>1116</v>
      </c>
      <c r="N2091" s="26">
        <v>10</v>
      </c>
      <c r="O2091" t="s">
        <v>375</v>
      </c>
      <c r="P2091">
        <v>61.130833299999999</v>
      </c>
      <c r="Q2091">
        <v>-146.34833330000001</v>
      </c>
      <c r="R2091" t="s">
        <v>370</v>
      </c>
      <c r="S2091" t="s">
        <v>371</v>
      </c>
      <c r="V2091">
        <v>5264.1</v>
      </c>
      <c r="W2091">
        <v>17517</v>
      </c>
      <c r="X2091">
        <v>2983</v>
      </c>
      <c r="Y2091">
        <v>17654.2</v>
      </c>
      <c r="Z2091">
        <v>65757</v>
      </c>
      <c r="AA2091">
        <v>797</v>
      </c>
      <c r="AO2091" s="30">
        <v>0</v>
      </c>
      <c r="AP2091" s="30">
        <v>0</v>
      </c>
      <c r="AQ2091" s="30">
        <v>0</v>
      </c>
      <c r="AR2091">
        <v>22918.3</v>
      </c>
      <c r="AS2091" s="20">
        <v>83274</v>
      </c>
      <c r="AT2091">
        <v>3780</v>
      </c>
      <c r="AU2091" s="22">
        <v>12</v>
      </c>
      <c r="AV2091" t="s">
        <v>1131</v>
      </c>
    </row>
    <row r="2092" spans="1:48" hidden="1" x14ac:dyDescent="0.25">
      <c r="A2092" t="s">
        <v>464</v>
      </c>
      <c r="B2092" t="s">
        <v>187</v>
      </c>
      <c r="C2092" t="s">
        <v>188</v>
      </c>
      <c r="D2092" t="s">
        <v>466</v>
      </c>
      <c r="E2092" s="31" t="s">
        <v>467</v>
      </c>
      <c r="F2092">
        <v>2012</v>
      </c>
      <c r="G2092" t="s">
        <v>465</v>
      </c>
      <c r="H2092">
        <v>10433</v>
      </c>
      <c r="J2092" t="s">
        <v>187</v>
      </c>
      <c r="K2092" s="26" t="s">
        <v>374</v>
      </c>
      <c r="L2092" t="b">
        <v>1</v>
      </c>
      <c r="M2092" s="20" t="s">
        <v>1119</v>
      </c>
      <c r="N2092" s="26">
        <v>16</v>
      </c>
      <c r="O2092" t="s">
        <v>375</v>
      </c>
      <c r="P2092">
        <v>57.79</v>
      </c>
      <c r="Q2092">
        <v>-152.40722220000001</v>
      </c>
      <c r="R2092" t="s">
        <v>370</v>
      </c>
      <c r="S2092" t="s">
        <v>371</v>
      </c>
      <c r="V2092">
        <v>6536</v>
      </c>
      <c r="W2092">
        <v>35273</v>
      </c>
      <c r="X2092">
        <v>4696</v>
      </c>
      <c r="Y2092">
        <v>4004</v>
      </c>
      <c r="Z2092">
        <v>22282</v>
      </c>
      <c r="AA2092">
        <v>1040</v>
      </c>
      <c r="AB2092">
        <v>14770</v>
      </c>
      <c r="AC2092">
        <v>87040</v>
      </c>
      <c r="AD2092">
        <v>102</v>
      </c>
      <c r="AO2092" s="30">
        <v>14770</v>
      </c>
      <c r="AP2092" s="30">
        <v>87040</v>
      </c>
      <c r="AQ2092" s="30">
        <v>102</v>
      </c>
      <c r="AR2092">
        <v>25310</v>
      </c>
      <c r="AS2092" s="20">
        <v>144595</v>
      </c>
      <c r="AT2092">
        <v>5838</v>
      </c>
      <c r="AU2092" s="22">
        <v>12</v>
      </c>
      <c r="AV2092" t="s">
        <v>1131</v>
      </c>
    </row>
    <row r="2093" spans="1:48" hidden="1" x14ac:dyDescent="0.25">
      <c r="A2093" t="s">
        <v>536</v>
      </c>
      <c r="B2093" t="s">
        <v>179</v>
      </c>
      <c r="C2093" t="s">
        <v>180</v>
      </c>
      <c r="D2093" t="s">
        <v>540</v>
      </c>
      <c r="E2093" s="31" t="s">
        <v>541</v>
      </c>
      <c r="F2093">
        <v>2012</v>
      </c>
      <c r="G2093" t="s">
        <v>537</v>
      </c>
      <c r="H2093">
        <v>10210</v>
      </c>
      <c r="J2093" t="s">
        <v>179</v>
      </c>
      <c r="K2093" s="26">
        <v>0</v>
      </c>
      <c r="L2093" t="b">
        <v>1</v>
      </c>
      <c r="M2093" s="20" t="s">
        <v>1118</v>
      </c>
      <c r="N2093" s="26">
        <v>103</v>
      </c>
      <c r="O2093" t="s">
        <v>375</v>
      </c>
      <c r="P2093">
        <v>55.342222200000002</v>
      </c>
      <c r="Q2093">
        <v>-131.64611110000001</v>
      </c>
      <c r="R2093" t="s">
        <v>370</v>
      </c>
      <c r="S2093" t="s">
        <v>371</v>
      </c>
      <c r="V2093">
        <v>7559.2</v>
      </c>
      <c r="W2093">
        <v>74274</v>
      </c>
      <c r="X2093">
        <v>6275</v>
      </c>
      <c r="Y2093">
        <v>7144.8</v>
      </c>
      <c r="Z2093">
        <v>73463</v>
      </c>
      <c r="AA2093">
        <v>1230</v>
      </c>
      <c r="AB2093">
        <v>2046.9</v>
      </c>
      <c r="AC2093">
        <v>24453</v>
      </c>
      <c r="AD2093">
        <v>13</v>
      </c>
      <c r="AE2093">
        <v>0</v>
      </c>
      <c r="AF2093">
        <v>0</v>
      </c>
      <c r="AG2093">
        <v>0</v>
      </c>
      <c r="AO2093" s="30">
        <v>2046.9</v>
      </c>
      <c r="AP2093" s="30">
        <v>24453</v>
      </c>
      <c r="AQ2093" s="30">
        <v>13</v>
      </c>
      <c r="AR2093">
        <v>16750.900000000001</v>
      </c>
      <c r="AS2093" s="20">
        <v>172190</v>
      </c>
      <c r="AT2093">
        <v>7518</v>
      </c>
      <c r="AU2093" s="22">
        <v>12</v>
      </c>
      <c r="AV2093" t="s">
        <v>1131</v>
      </c>
    </row>
    <row r="2094" spans="1:48" hidden="1" x14ac:dyDescent="0.25">
      <c r="A2094" t="s">
        <v>372</v>
      </c>
      <c r="B2094" t="s">
        <v>1115</v>
      </c>
      <c r="C2094" t="s">
        <v>29</v>
      </c>
      <c r="D2094" t="s">
        <v>376</v>
      </c>
      <c r="E2094" s="31" t="s">
        <v>377</v>
      </c>
      <c r="F2094">
        <v>2012</v>
      </c>
      <c r="G2094" t="s">
        <v>373</v>
      </c>
      <c r="H2094">
        <v>213</v>
      </c>
      <c r="J2094" t="s">
        <v>28</v>
      </c>
      <c r="K2094" s="26" t="s">
        <v>374</v>
      </c>
      <c r="L2094" t="b">
        <v>1</v>
      </c>
      <c r="M2094" s="20" t="s">
        <v>1116</v>
      </c>
      <c r="N2094" s="26">
        <v>1</v>
      </c>
      <c r="O2094" t="s">
        <v>375</v>
      </c>
      <c r="P2094">
        <v>58.301944399999996</v>
      </c>
      <c r="Q2094">
        <v>-134.4197222</v>
      </c>
      <c r="R2094" t="s">
        <v>370</v>
      </c>
      <c r="S2094" t="s">
        <v>371</v>
      </c>
      <c r="V2094">
        <v>16970</v>
      </c>
      <c r="W2094">
        <v>142255</v>
      </c>
      <c r="X2094">
        <v>13912</v>
      </c>
      <c r="Y2094">
        <v>12857</v>
      </c>
      <c r="Z2094">
        <v>129783</v>
      </c>
      <c r="AA2094">
        <v>2174</v>
      </c>
      <c r="AB2094">
        <v>11993</v>
      </c>
      <c r="AC2094">
        <v>127106</v>
      </c>
      <c r="AD2094">
        <v>94</v>
      </c>
      <c r="AO2094" s="30">
        <v>11993</v>
      </c>
      <c r="AP2094" s="30">
        <v>127106</v>
      </c>
      <c r="AQ2094" s="30">
        <v>94</v>
      </c>
      <c r="AR2094">
        <v>41820</v>
      </c>
      <c r="AS2094" s="20">
        <v>399144</v>
      </c>
      <c r="AT2094">
        <v>16180</v>
      </c>
      <c r="AU2094" s="22">
        <v>12</v>
      </c>
      <c r="AV2094" t="s">
        <v>1131</v>
      </c>
    </row>
    <row r="2095" spans="1:48" hidden="1" x14ac:dyDescent="0.25">
      <c r="A2095" t="s">
        <v>552</v>
      </c>
      <c r="B2095" t="s">
        <v>1117</v>
      </c>
      <c r="C2095" t="s">
        <v>107</v>
      </c>
      <c r="D2095" t="s">
        <v>453</v>
      </c>
      <c r="E2095" s="31" t="s">
        <v>454</v>
      </c>
      <c r="F2095">
        <v>2012</v>
      </c>
      <c r="G2095" t="s">
        <v>553</v>
      </c>
      <c r="H2095">
        <v>599</v>
      </c>
      <c r="J2095" t="s">
        <v>106</v>
      </c>
      <c r="K2095" s="26" t="s">
        <v>374</v>
      </c>
      <c r="L2095" t="b">
        <v>1</v>
      </c>
      <c r="M2095" s="20" t="s">
        <v>1118</v>
      </c>
      <c r="N2095" s="26">
        <v>121</v>
      </c>
      <c r="O2095" t="s">
        <v>375</v>
      </c>
      <c r="P2095">
        <v>61.2180556</v>
      </c>
      <c r="Q2095">
        <v>-149.9002778</v>
      </c>
      <c r="R2095" t="s">
        <v>370</v>
      </c>
      <c r="S2095" t="s">
        <v>371</v>
      </c>
      <c r="V2095">
        <v>17221.2</v>
      </c>
      <c r="W2095">
        <v>146789</v>
      </c>
      <c r="X2095">
        <v>24443</v>
      </c>
      <c r="Y2095">
        <v>83738</v>
      </c>
      <c r="Z2095">
        <v>953876</v>
      </c>
      <c r="AA2095">
        <v>6304</v>
      </c>
      <c r="AO2095" s="30">
        <v>0</v>
      </c>
      <c r="AP2095" s="30">
        <v>0</v>
      </c>
      <c r="AQ2095" s="30">
        <v>0</v>
      </c>
      <c r="AR2095">
        <v>100959.2</v>
      </c>
      <c r="AS2095" s="20">
        <v>1100665</v>
      </c>
      <c r="AT2095">
        <v>30747</v>
      </c>
      <c r="AU2095" s="22">
        <v>12</v>
      </c>
      <c r="AV2095" t="s">
        <v>1131</v>
      </c>
    </row>
    <row r="2096" spans="1:48" hidden="1" x14ac:dyDescent="0.25">
      <c r="A2096" t="s">
        <v>483</v>
      </c>
      <c r="B2096" t="s">
        <v>165</v>
      </c>
      <c r="C2096" t="s">
        <v>485</v>
      </c>
      <c r="D2096" t="s">
        <v>453</v>
      </c>
      <c r="E2096" s="31" t="s">
        <v>454</v>
      </c>
      <c r="F2096">
        <v>2012</v>
      </c>
      <c r="G2096" t="s">
        <v>484</v>
      </c>
      <c r="H2096">
        <v>19558</v>
      </c>
      <c r="J2096" t="s">
        <v>165</v>
      </c>
      <c r="K2096" s="26" t="s">
        <v>374</v>
      </c>
      <c r="L2096" t="b">
        <v>1</v>
      </c>
      <c r="M2096" s="20" t="s">
        <v>1116</v>
      </c>
      <c r="N2096" s="26">
        <v>32</v>
      </c>
      <c r="O2096" t="s">
        <v>375</v>
      </c>
      <c r="P2096">
        <v>59.642499999999998</v>
      </c>
      <c r="Q2096">
        <v>-151.5483333</v>
      </c>
      <c r="R2096" t="s">
        <v>370</v>
      </c>
      <c r="S2096" t="s">
        <v>371</v>
      </c>
      <c r="V2096">
        <v>36648</v>
      </c>
      <c r="W2096">
        <v>180859</v>
      </c>
      <c r="X2096">
        <v>25914</v>
      </c>
      <c r="Y2096">
        <v>31967</v>
      </c>
      <c r="Z2096">
        <v>181734</v>
      </c>
      <c r="AA2096">
        <v>3916</v>
      </c>
      <c r="AB2096">
        <v>11094</v>
      </c>
      <c r="AC2096">
        <v>127076</v>
      </c>
      <c r="AD2096">
        <v>23</v>
      </c>
      <c r="AE2096">
        <v>0</v>
      </c>
      <c r="AF2096">
        <v>0</v>
      </c>
      <c r="AG2096">
        <v>0</v>
      </c>
      <c r="AO2096" s="30">
        <v>11094</v>
      </c>
      <c r="AP2096" s="30">
        <v>127076</v>
      </c>
      <c r="AQ2096" s="30">
        <v>23</v>
      </c>
      <c r="AR2096">
        <v>79709</v>
      </c>
      <c r="AS2096" s="20">
        <v>489669</v>
      </c>
      <c r="AT2096">
        <v>29853</v>
      </c>
      <c r="AU2096" s="22">
        <v>12</v>
      </c>
      <c r="AV2096" t="s">
        <v>1131</v>
      </c>
    </row>
    <row r="2097" spans="1:48" hidden="1" x14ac:dyDescent="0.25">
      <c r="A2097" t="s">
        <v>472</v>
      </c>
      <c r="B2097" t="s">
        <v>1121</v>
      </c>
      <c r="C2097" t="s">
        <v>474</v>
      </c>
      <c r="D2097" t="s">
        <v>453</v>
      </c>
      <c r="E2097" s="31" t="s">
        <v>454</v>
      </c>
      <c r="F2097">
        <v>2012</v>
      </c>
      <c r="G2097" t="s">
        <v>473</v>
      </c>
      <c r="H2097">
        <v>11824</v>
      </c>
      <c r="J2097" t="s">
        <v>208</v>
      </c>
      <c r="K2097" s="26" t="s">
        <v>374</v>
      </c>
      <c r="L2097" t="b">
        <v>1</v>
      </c>
      <c r="M2097" s="20" t="s">
        <v>1119</v>
      </c>
      <c r="N2097" s="26">
        <v>18</v>
      </c>
      <c r="O2097" t="s">
        <v>375</v>
      </c>
      <c r="P2097">
        <v>61.5813889</v>
      </c>
      <c r="Q2097">
        <v>-149.43944440000001</v>
      </c>
      <c r="R2097" t="s">
        <v>370</v>
      </c>
      <c r="S2097" t="s">
        <v>371</v>
      </c>
      <c r="V2097">
        <v>69800</v>
      </c>
      <c r="W2097">
        <v>458393</v>
      </c>
      <c r="X2097">
        <v>53982</v>
      </c>
      <c r="Y2097">
        <v>34198</v>
      </c>
      <c r="Z2097">
        <v>268094</v>
      </c>
      <c r="AA2097">
        <v>3711</v>
      </c>
      <c r="AB2097">
        <v>0</v>
      </c>
      <c r="AC2097">
        <v>0</v>
      </c>
      <c r="AD2097">
        <v>0</v>
      </c>
      <c r="AE2097">
        <v>0</v>
      </c>
      <c r="AF2097">
        <v>0</v>
      </c>
      <c r="AG2097">
        <v>0</v>
      </c>
      <c r="AO2097" s="30">
        <v>0</v>
      </c>
      <c r="AP2097" s="30">
        <v>0</v>
      </c>
      <c r="AQ2097" s="30">
        <v>0</v>
      </c>
      <c r="AR2097">
        <v>103998</v>
      </c>
      <c r="AS2097" s="20">
        <v>726487</v>
      </c>
      <c r="AT2097">
        <v>57693</v>
      </c>
      <c r="AU2097" s="22">
        <v>12</v>
      </c>
      <c r="AV2097" t="s">
        <v>1131</v>
      </c>
    </row>
    <row r="2098" spans="1:48" hidden="1" x14ac:dyDescent="0.25">
      <c r="A2098" t="s">
        <v>461</v>
      </c>
      <c r="B2098" t="s">
        <v>156</v>
      </c>
      <c r="C2098" t="s">
        <v>157</v>
      </c>
      <c r="D2098" t="s">
        <v>453</v>
      </c>
      <c r="E2098" s="31" t="s">
        <v>454</v>
      </c>
      <c r="F2098">
        <v>2012</v>
      </c>
      <c r="G2098" t="s">
        <v>462</v>
      </c>
      <c r="H2098">
        <v>7353</v>
      </c>
      <c r="J2098" t="s">
        <v>463</v>
      </c>
      <c r="K2098" s="26" t="s">
        <v>374</v>
      </c>
      <c r="L2098" t="b">
        <v>1</v>
      </c>
      <c r="M2098" s="20" t="s">
        <v>1116</v>
      </c>
      <c r="N2098" s="26">
        <v>13</v>
      </c>
      <c r="O2098" t="s">
        <v>375</v>
      </c>
      <c r="P2098">
        <v>64.837777799999998</v>
      </c>
      <c r="Q2098">
        <v>-147.7163889</v>
      </c>
      <c r="R2098" t="s">
        <v>370</v>
      </c>
      <c r="S2098" t="s">
        <v>371</v>
      </c>
      <c r="V2098">
        <v>73023.3</v>
      </c>
      <c r="W2098">
        <v>301535</v>
      </c>
      <c r="X2098">
        <v>38011</v>
      </c>
      <c r="Y2098">
        <v>30826.2</v>
      </c>
      <c r="Z2098">
        <v>136451</v>
      </c>
      <c r="AA2098">
        <v>6298</v>
      </c>
      <c r="AB2098">
        <v>160872.20000000001</v>
      </c>
      <c r="AC2098">
        <v>855521</v>
      </c>
      <c r="AD2098">
        <v>496</v>
      </c>
      <c r="AO2098" s="30">
        <v>160872.20000000001</v>
      </c>
      <c r="AP2098" s="30">
        <v>855521</v>
      </c>
      <c r="AQ2098" s="30">
        <v>496</v>
      </c>
      <c r="AR2098">
        <v>264721.7</v>
      </c>
      <c r="AS2098" s="20">
        <v>1293507</v>
      </c>
      <c r="AT2098">
        <v>44805</v>
      </c>
      <c r="AU2098" s="22">
        <v>12</v>
      </c>
      <c r="AV2098" t="s">
        <v>1131</v>
      </c>
    </row>
    <row r="2099" spans="1:48" hidden="1" x14ac:dyDescent="0.25">
      <c r="A2099" t="s">
        <v>451</v>
      </c>
      <c r="B2099" t="s">
        <v>135</v>
      </c>
      <c r="C2099" t="s">
        <v>107</v>
      </c>
      <c r="D2099" t="s">
        <v>453</v>
      </c>
      <c r="E2099" s="31" t="s">
        <v>454</v>
      </c>
      <c r="F2099">
        <v>2012</v>
      </c>
      <c r="G2099" t="s">
        <v>452</v>
      </c>
      <c r="H2099">
        <v>3522</v>
      </c>
      <c r="J2099" t="s">
        <v>135</v>
      </c>
      <c r="K2099" s="26">
        <v>0</v>
      </c>
      <c r="L2099" t="b">
        <v>1</v>
      </c>
      <c r="M2099" s="20" t="s">
        <v>1119</v>
      </c>
      <c r="N2099" s="26">
        <v>8</v>
      </c>
      <c r="O2099" t="s">
        <v>375</v>
      </c>
      <c r="P2099">
        <v>61.2180556</v>
      </c>
      <c r="Q2099">
        <v>-149.9002778</v>
      </c>
      <c r="R2099" t="s">
        <v>370</v>
      </c>
      <c r="S2099" t="s">
        <v>371</v>
      </c>
      <c r="V2099">
        <v>76083</v>
      </c>
      <c r="W2099">
        <v>549748</v>
      </c>
      <c r="X2099">
        <v>69495</v>
      </c>
      <c r="Y2099">
        <v>67370</v>
      </c>
      <c r="Z2099">
        <v>574284</v>
      </c>
      <c r="AA2099">
        <v>9204</v>
      </c>
      <c r="AB2099">
        <v>5902</v>
      </c>
      <c r="AC2099">
        <v>54804</v>
      </c>
      <c r="AD2099">
        <v>7</v>
      </c>
      <c r="AE2099">
        <v>0</v>
      </c>
      <c r="AF2099">
        <v>0</v>
      </c>
      <c r="AG2099">
        <v>0</v>
      </c>
      <c r="AO2099" s="30">
        <v>5902</v>
      </c>
      <c r="AP2099" s="30">
        <v>54804</v>
      </c>
      <c r="AQ2099" s="30">
        <v>7</v>
      </c>
      <c r="AR2099">
        <v>149355</v>
      </c>
      <c r="AS2099" s="20">
        <v>1178836</v>
      </c>
      <c r="AT2099">
        <v>78706</v>
      </c>
      <c r="AU2099" s="22">
        <v>12</v>
      </c>
      <c r="AV2099" t="s">
        <v>1131</v>
      </c>
    </row>
    <row r="2100" spans="1:48" hidden="1" x14ac:dyDescent="0.25">
      <c r="A2100" t="s">
        <v>627</v>
      </c>
      <c r="B2100" t="s">
        <v>72</v>
      </c>
      <c r="C2100" t="s">
        <v>72</v>
      </c>
      <c r="D2100" t="s">
        <v>628</v>
      </c>
      <c r="E2100" s="31" t="s">
        <v>629</v>
      </c>
      <c r="F2100">
        <v>2012</v>
      </c>
      <c r="G2100" t="s">
        <v>563</v>
      </c>
      <c r="H2100">
        <v>221</v>
      </c>
      <c r="I2100">
        <v>331420</v>
      </c>
      <c r="J2100" t="s">
        <v>50</v>
      </c>
      <c r="K2100" s="26" t="s">
        <v>458</v>
      </c>
      <c r="L2100" t="b">
        <v>1</v>
      </c>
      <c r="M2100" s="20" t="s">
        <v>1119</v>
      </c>
      <c r="N2100" s="26">
        <v>169</v>
      </c>
      <c r="O2100" t="s">
        <v>375</v>
      </c>
      <c r="P2100">
        <v>64.931944400000006</v>
      </c>
      <c r="Q2100">
        <v>-161.15694439999999</v>
      </c>
      <c r="S2100" t="s">
        <v>21</v>
      </c>
      <c r="T2100" s="40">
        <v>0.60012500000000013</v>
      </c>
      <c r="U2100" s="40">
        <v>0.21451666666666661</v>
      </c>
      <c r="V2100">
        <v>310.67391025000006</v>
      </c>
      <c r="W2100">
        <v>517.68200000000002</v>
      </c>
      <c r="X2100">
        <v>93</v>
      </c>
      <c r="Y2100">
        <v>136.68927100000002</v>
      </c>
      <c r="Z2100">
        <v>227.76799999999997</v>
      </c>
      <c r="AA2100">
        <v>18</v>
      </c>
      <c r="AI2100">
        <v>195.90299999999999</v>
      </c>
      <c r="AJ2100">
        <v>13</v>
      </c>
      <c r="AK2100">
        <v>346.185</v>
      </c>
      <c r="AL2100">
        <v>11</v>
      </c>
      <c r="AM2100">
        <v>0</v>
      </c>
      <c r="AN2100">
        <v>0</v>
      </c>
      <c r="AO2100" s="30">
        <v>325.32056100000005</v>
      </c>
      <c r="AP2100" s="30">
        <v>542.08799999999997</v>
      </c>
      <c r="AQ2100" s="30">
        <v>24</v>
      </c>
      <c r="AR2100">
        <v>772.68374225000014</v>
      </c>
      <c r="AS2100" s="20">
        <v>1287.538</v>
      </c>
      <c r="AT2100">
        <v>129</v>
      </c>
      <c r="AU2100" s="22">
        <v>12</v>
      </c>
      <c r="AV2100" t="s">
        <v>1510</v>
      </c>
    </row>
    <row r="2101" spans="1:48" hidden="1" x14ac:dyDescent="0.25">
      <c r="A2101" t="s">
        <v>1059</v>
      </c>
      <c r="B2101" t="s">
        <v>195</v>
      </c>
      <c r="C2101" t="s">
        <v>195</v>
      </c>
      <c r="D2101" t="s">
        <v>1061</v>
      </c>
      <c r="E2101" s="31" t="s">
        <v>1062</v>
      </c>
      <c r="F2101">
        <v>2012</v>
      </c>
      <c r="G2101" t="s">
        <v>1060</v>
      </c>
      <c r="H2101" t="s">
        <v>582</v>
      </c>
      <c r="I2101">
        <v>332140</v>
      </c>
      <c r="J2101" t="s">
        <v>194</v>
      </c>
      <c r="K2101" s="26" t="s">
        <v>458</v>
      </c>
      <c r="L2101" t="b">
        <v>1</v>
      </c>
      <c r="M2101" s="20" t="s">
        <v>1118</v>
      </c>
      <c r="N2101" s="26">
        <v>687</v>
      </c>
      <c r="O2101" t="s">
        <v>375</v>
      </c>
      <c r="P2101">
        <v>64.880277800000002</v>
      </c>
      <c r="Q2101">
        <v>-157.7008333</v>
      </c>
      <c r="S2101" t="s">
        <v>21</v>
      </c>
      <c r="T2101" s="40">
        <v>0.94999999999999984</v>
      </c>
      <c r="U2101" s="40">
        <v>0.60355000000000014</v>
      </c>
      <c r="V2101">
        <v>93.060099999999977</v>
      </c>
      <c r="W2101">
        <v>97.957999999999998</v>
      </c>
      <c r="X2101">
        <v>58</v>
      </c>
      <c r="Y2101">
        <v>66.50569999999999</v>
      </c>
      <c r="Z2101">
        <v>70.006</v>
      </c>
      <c r="AA2101">
        <v>5</v>
      </c>
      <c r="AI2101">
        <v>80.998000000000005</v>
      </c>
      <c r="AJ2101">
        <v>5</v>
      </c>
      <c r="AK2101">
        <v>26.484999999999996</v>
      </c>
      <c r="AL2101">
        <v>5</v>
      </c>
      <c r="AM2101">
        <v>0.83100000000000007</v>
      </c>
      <c r="AN2101">
        <v>1</v>
      </c>
      <c r="AO2101" s="30">
        <v>102.10884999999999</v>
      </c>
      <c r="AP2101" s="30">
        <v>107.483</v>
      </c>
      <c r="AQ2101" s="30">
        <v>10</v>
      </c>
      <c r="AR2101">
        <v>261.67464999999993</v>
      </c>
      <c r="AS2101" s="20">
        <v>276.27800000000002</v>
      </c>
      <c r="AT2101">
        <v>74</v>
      </c>
      <c r="AU2101" s="22">
        <v>12</v>
      </c>
      <c r="AV2101" t="s">
        <v>1510</v>
      </c>
    </row>
    <row r="2102" spans="1:48" hidden="1" x14ac:dyDescent="0.25">
      <c r="A2102" t="s">
        <v>795</v>
      </c>
      <c r="B2102" t="s">
        <v>197</v>
      </c>
      <c r="C2102" t="s">
        <v>197</v>
      </c>
      <c r="D2102" t="s">
        <v>797</v>
      </c>
      <c r="E2102" s="31" t="s">
        <v>798</v>
      </c>
      <c r="F2102">
        <v>2012</v>
      </c>
      <c r="G2102" t="s">
        <v>796</v>
      </c>
      <c r="H2102">
        <v>9832</v>
      </c>
      <c r="I2102">
        <v>332150</v>
      </c>
      <c r="J2102" t="s">
        <v>196</v>
      </c>
      <c r="K2102" s="26" t="s">
        <v>458</v>
      </c>
      <c r="L2102" t="b">
        <v>1</v>
      </c>
      <c r="M2102" s="20" t="s">
        <v>1118</v>
      </c>
      <c r="N2102" s="26">
        <v>281</v>
      </c>
      <c r="O2102" t="s">
        <v>375</v>
      </c>
      <c r="P2102">
        <v>60.812222200000001</v>
      </c>
      <c r="Q2102">
        <v>-161.43583330000001</v>
      </c>
      <c r="S2102" t="s">
        <v>21</v>
      </c>
      <c r="T2102" s="40">
        <v>0.51999999999999991</v>
      </c>
      <c r="U2102" s="40">
        <v>0.19878333333333331</v>
      </c>
      <c r="V2102">
        <v>358.06263999999999</v>
      </c>
      <c r="W2102">
        <v>688.58200000000011</v>
      </c>
      <c r="X2102">
        <v>178</v>
      </c>
      <c r="Y2102">
        <v>180.09575999999996</v>
      </c>
      <c r="Z2102">
        <v>346.33799999999997</v>
      </c>
      <c r="AA2102">
        <v>19</v>
      </c>
      <c r="AI2102">
        <v>38.408999999999999</v>
      </c>
      <c r="AJ2102">
        <v>4</v>
      </c>
      <c r="AK2102">
        <v>44.051000000000002</v>
      </c>
      <c r="AL2102">
        <v>5</v>
      </c>
      <c r="AM2102">
        <v>121.376</v>
      </c>
      <c r="AN2102">
        <v>19</v>
      </c>
      <c r="AO2102" s="30">
        <v>42.879199999999997</v>
      </c>
      <c r="AP2102" s="30">
        <v>82.460000000000008</v>
      </c>
      <c r="AQ2102" s="30">
        <v>9</v>
      </c>
      <c r="AR2102">
        <v>581.03759999999988</v>
      </c>
      <c r="AS2102" s="20">
        <v>1238.7559999999999</v>
      </c>
      <c r="AT2102">
        <v>222</v>
      </c>
      <c r="AU2102" s="22">
        <v>12</v>
      </c>
      <c r="AV2102" t="s">
        <v>1510</v>
      </c>
    </row>
    <row r="2103" spans="1:48" hidden="1" x14ac:dyDescent="0.25">
      <c r="A2103" t="s">
        <v>921</v>
      </c>
      <c r="B2103" t="s">
        <v>199</v>
      </c>
      <c r="C2103" t="s">
        <v>199</v>
      </c>
      <c r="D2103" t="s">
        <v>923</v>
      </c>
      <c r="E2103" s="31" t="s">
        <v>924</v>
      </c>
      <c r="F2103">
        <v>2012</v>
      </c>
      <c r="G2103" t="s">
        <v>922</v>
      </c>
      <c r="H2103">
        <v>10491</v>
      </c>
      <c r="I2103">
        <v>332160</v>
      </c>
      <c r="J2103" t="s">
        <v>198</v>
      </c>
      <c r="K2103" s="26" t="s">
        <v>458</v>
      </c>
      <c r="L2103" t="b">
        <v>1</v>
      </c>
      <c r="M2103" s="20" t="s">
        <v>1118</v>
      </c>
      <c r="N2103" s="26">
        <v>376</v>
      </c>
      <c r="O2103" t="s">
        <v>375</v>
      </c>
      <c r="P2103">
        <v>59.864444399999996</v>
      </c>
      <c r="Q2103">
        <v>-163.13416670000001</v>
      </c>
      <c r="S2103" t="s">
        <v>21</v>
      </c>
      <c r="T2103" s="40">
        <v>0.6100000000000001</v>
      </c>
      <c r="U2103" s="40">
        <v>0.17950833333333335</v>
      </c>
      <c r="V2103">
        <v>294.80507000000006</v>
      </c>
      <c r="W2103">
        <v>483.28699999999998</v>
      </c>
      <c r="X2103">
        <v>95</v>
      </c>
      <c r="Y2103">
        <v>241.36662999999999</v>
      </c>
      <c r="Z2103">
        <v>395.68299999999994</v>
      </c>
      <c r="AA2103">
        <v>25</v>
      </c>
      <c r="AI2103">
        <v>96.22799999999998</v>
      </c>
      <c r="AJ2103">
        <v>22</v>
      </c>
      <c r="AK2103">
        <v>14.097</v>
      </c>
      <c r="AL2103">
        <v>3</v>
      </c>
      <c r="AM2103">
        <v>30.597000000000001</v>
      </c>
      <c r="AN2103">
        <v>4</v>
      </c>
      <c r="AO2103" s="30">
        <v>67.298249999999996</v>
      </c>
      <c r="AP2103" s="30">
        <v>110.32499999999997</v>
      </c>
      <c r="AQ2103" s="30">
        <v>25</v>
      </c>
      <c r="AR2103">
        <v>603.46995000000004</v>
      </c>
      <c r="AS2103" s="20">
        <v>1019.8920000000001</v>
      </c>
      <c r="AT2103">
        <v>130</v>
      </c>
      <c r="AU2103" s="22">
        <v>12</v>
      </c>
      <c r="AV2103" t="s">
        <v>1510</v>
      </c>
    </row>
    <row r="2104" spans="1:48" hidden="1" x14ac:dyDescent="0.25">
      <c r="A2104" t="s">
        <v>879</v>
      </c>
      <c r="B2104" t="s">
        <v>201</v>
      </c>
      <c r="C2104" t="s">
        <v>201</v>
      </c>
      <c r="D2104" t="s">
        <v>881</v>
      </c>
      <c r="E2104" s="31" t="s">
        <v>882</v>
      </c>
      <c r="F2104">
        <v>2012</v>
      </c>
      <c r="G2104" t="s">
        <v>880</v>
      </c>
      <c r="H2104">
        <v>10716</v>
      </c>
      <c r="I2104">
        <v>332170</v>
      </c>
      <c r="J2104" t="s">
        <v>200</v>
      </c>
      <c r="K2104" s="26" t="s">
        <v>458</v>
      </c>
      <c r="L2104" t="b">
        <v>1</v>
      </c>
      <c r="M2104" s="20" t="s">
        <v>1118</v>
      </c>
      <c r="N2104" s="26">
        <v>353</v>
      </c>
      <c r="O2104" t="s">
        <v>375</v>
      </c>
      <c r="P2104">
        <v>57.54</v>
      </c>
      <c r="Q2104">
        <v>-153.97861109999999</v>
      </c>
      <c r="S2104" t="s">
        <v>21</v>
      </c>
      <c r="T2104" s="40">
        <v>0.44000000000000011</v>
      </c>
      <c r="U2104" s="40">
        <v>0.38174999999999998</v>
      </c>
      <c r="V2104">
        <v>76.985480000000024</v>
      </c>
      <c r="W2104">
        <v>174.96700000000001</v>
      </c>
      <c r="X2104">
        <v>52</v>
      </c>
      <c r="Y2104">
        <v>127.76016000000004</v>
      </c>
      <c r="Z2104">
        <v>290.36400000000003</v>
      </c>
      <c r="AA2104">
        <v>35</v>
      </c>
      <c r="AI2104">
        <v>152.87799999999996</v>
      </c>
      <c r="AJ2104">
        <v>9</v>
      </c>
      <c r="AK2104">
        <v>13.864000000000001</v>
      </c>
      <c r="AL2104">
        <v>2</v>
      </c>
      <c r="AM2104">
        <v>118.089</v>
      </c>
      <c r="AN2104">
        <v>23</v>
      </c>
      <c r="AO2104" s="30">
        <v>73.366479999999996</v>
      </c>
      <c r="AP2104" s="30">
        <v>166.74199999999996</v>
      </c>
      <c r="AQ2104" s="30">
        <v>11</v>
      </c>
      <c r="AR2104">
        <v>278.11212000000006</v>
      </c>
      <c r="AS2104" s="20">
        <v>750.16200000000003</v>
      </c>
      <c r="AT2104">
        <v>119</v>
      </c>
      <c r="AU2104">
        <v>12</v>
      </c>
      <c r="AV2104" t="s">
        <v>1510</v>
      </c>
    </row>
    <row r="2105" spans="1:48" hidden="1" x14ac:dyDescent="0.25">
      <c r="A2105" t="s">
        <v>831</v>
      </c>
      <c r="B2105" t="s">
        <v>203</v>
      </c>
      <c r="C2105" t="s">
        <v>203</v>
      </c>
      <c r="D2105" t="s">
        <v>833</v>
      </c>
      <c r="E2105" s="31" t="s">
        <v>834</v>
      </c>
      <c r="F2105">
        <v>2012</v>
      </c>
      <c r="G2105" t="s">
        <v>832</v>
      </c>
      <c r="H2105" t="s">
        <v>582</v>
      </c>
      <c r="I2105">
        <v>332180</v>
      </c>
      <c r="J2105" t="s">
        <v>202</v>
      </c>
      <c r="K2105" s="26" t="s">
        <v>458</v>
      </c>
      <c r="L2105" t="b">
        <v>1</v>
      </c>
      <c r="M2105" s="20" t="s">
        <v>1118</v>
      </c>
      <c r="N2105" s="26">
        <v>330</v>
      </c>
      <c r="O2105" t="s">
        <v>375</v>
      </c>
      <c r="P2105">
        <v>59.114166699999998</v>
      </c>
      <c r="Q2105">
        <v>-156.85888890000001</v>
      </c>
      <c r="S2105" t="s">
        <v>21</v>
      </c>
      <c r="T2105" s="40">
        <v>0.70000000000000007</v>
      </c>
      <c r="U2105" s="40">
        <v>0.20445000000000005</v>
      </c>
      <c r="V2105">
        <v>104.27760000000002</v>
      </c>
      <c r="W2105">
        <v>148.96800000000002</v>
      </c>
      <c r="X2105">
        <v>36</v>
      </c>
      <c r="Y2105">
        <v>88.952500000000001</v>
      </c>
      <c r="Z2105">
        <v>127.07499999999999</v>
      </c>
      <c r="AA2105">
        <v>13</v>
      </c>
      <c r="AI2105">
        <v>37.346999999999994</v>
      </c>
      <c r="AJ2105">
        <v>8</v>
      </c>
      <c r="AK2105">
        <v>31.506999999999998</v>
      </c>
      <c r="AL2105">
        <v>9</v>
      </c>
      <c r="AM2105">
        <v>13.383999999999999</v>
      </c>
      <c r="AN2105">
        <v>2</v>
      </c>
      <c r="AO2105" s="30">
        <v>48.197799999999994</v>
      </c>
      <c r="AP2105" s="30">
        <v>68.853999999999985</v>
      </c>
      <c r="AQ2105" s="30">
        <v>17</v>
      </c>
      <c r="AR2105">
        <v>241.42790000000002</v>
      </c>
      <c r="AS2105" s="20">
        <v>358.28100000000001</v>
      </c>
      <c r="AT2105">
        <v>64</v>
      </c>
      <c r="AU2105">
        <v>12</v>
      </c>
      <c r="AV2105" t="s">
        <v>1510</v>
      </c>
    </row>
    <row r="2106" spans="1:48" hidden="1" x14ac:dyDescent="0.25">
      <c r="A2106" t="s">
        <v>995</v>
      </c>
      <c r="B2106" t="s">
        <v>205</v>
      </c>
      <c r="C2106" t="s">
        <v>205</v>
      </c>
      <c r="D2106" t="s">
        <v>997</v>
      </c>
      <c r="E2106" s="31" t="s">
        <v>998</v>
      </c>
      <c r="F2106">
        <v>2012</v>
      </c>
      <c r="G2106" t="s">
        <v>996</v>
      </c>
      <c r="H2106" t="s">
        <v>582</v>
      </c>
      <c r="I2106">
        <v>332190</v>
      </c>
      <c r="J2106" t="s">
        <v>204</v>
      </c>
      <c r="K2106" s="26" t="s">
        <v>458</v>
      </c>
      <c r="L2106" t="b">
        <v>1</v>
      </c>
      <c r="M2106" s="20" t="s">
        <v>1118</v>
      </c>
      <c r="N2106" s="26">
        <v>570</v>
      </c>
      <c r="O2106" t="s">
        <v>375</v>
      </c>
      <c r="P2106">
        <v>61.356388899999999</v>
      </c>
      <c r="Q2106">
        <v>-155.43555559999999</v>
      </c>
      <c r="S2106" t="s">
        <v>21</v>
      </c>
      <c r="T2106" s="40">
        <v>1.7043416666666664</v>
      </c>
      <c r="U2106" s="40">
        <v>0.89059166666666656</v>
      </c>
      <c r="V2106">
        <v>33.168193174999999</v>
      </c>
      <c r="W2106">
        <v>19.461000000000002</v>
      </c>
      <c r="X2106">
        <v>18</v>
      </c>
      <c r="Y2106">
        <v>32.370561275</v>
      </c>
      <c r="Z2106">
        <v>18.993000000000002</v>
      </c>
      <c r="AA2106">
        <v>2</v>
      </c>
      <c r="AI2106">
        <v>12.953000000000001</v>
      </c>
      <c r="AJ2106">
        <v>6</v>
      </c>
      <c r="AK2106">
        <v>5.1980000000000004</v>
      </c>
      <c r="AL2106">
        <v>1</v>
      </c>
      <c r="AM2106">
        <v>0</v>
      </c>
      <c r="AN2106">
        <v>0</v>
      </c>
      <c r="AO2106" s="30">
        <v>30.935505591666669</v>
      </c>
      <c r="AP2106" s="30">
        <v>18.151000000000003</v>
      </c>
      <c r="AQ2106" s="30">
        <v>7</v>
      </c>
      <c r="AR2106">
        <v>96.474260041666668</v>
      </c>
      <c r="AS2106" s="20">
        <v>56.604999999999997</v>
      </c>
      <c r="AT2106">
        <v>26</v>
      </c>
      <c r="AU2106">
        <v>12</v>
      </c>
      <c r="AV2106" t="s">
        <v>1510</v>
      </c>
    </row>
    <row r="2107" spans="1:48" hidden="1" x14ac:dyDescent="0.25">
      <c r="A2107" t="s">
        <v>630</v>
      </c>
      <c r="B2107" t="s">
        <v>73</v>
      </c>
      <c r="C2107" t="s">
        <v>73</v>
      </c>
      <c r="D2107" t="s">
        <v>720</v>
      </c>
      <c r="E2107" s="31" t="s">
        <v>721</v>
      </c>
      <c r="F2107">
        <v>2012</v>
      </c>
      <c r="G2107" t="s">
        <v>563</v>
      </c>
      <c r="H2107">
        <v>221</v>
      </c>
      <c r="I2107">
        <v>331430</v>
      </c>
      <c r="J2107" t="s">
        <v>50</v>
      </c>
      <c r="K2107" s="26" t="s">
        <v>458</v>
      </c>
      <c r="L2107" t="b">
        <v>1</v>
      </c>
      <c r="M2107" s="20" t="s">
        <v>1119</v>
      </c>
      <c r="N2107" s="26">
        <v>169</v>
      </c>
      <c r="O2107" t="s">
        <v>375</v>
      </c>
      <c r="P2107">
        <v>61.512222199999997</v>
      </c>
      <c r="Q2107">
        <v>-160.3580556</v>
      </c>
      <c r="S2107" t="s">
        <v>21</v>
      </c>
      <c r="T2107" s="40">
        <v>0.63888333333333336</v>
      </c>
      <c r="U2107" s="40">
        <v>0.21646666666666667</v>
      </c>
      <c r="V2107">
        <v>183.44448815000004</v>
      </c>
      <c r="W2107">
        <v>287.13300000000004</v>
      </c>
      <c r="X2107">
        <v>86</v>
      </c>
      <c r="Y2107">
        <v>40.111012316666667</v>
      </c>
      <c r="Z2107">
        <v>62.782999999999994</v>
      </c>
      <c r="AA2107">
        <v>4</v>
      </c>
      <c r="AI2107">
        <v>94.51400000000001</v>
      </c>
      <c r="AJ2107">
        <v>7</v>
      </c>
      <c r="AK2107">
        <v>56.318999999999988</v>
      </c>
      <c r="AL2107">
        <v>2</v>
      </c>
      <c r="AM2107">
        <v>0</v>
      </c>
      <c r="AN2107">
        <v>0</v>
      </c>
      <c r="AO2107" s="30">
        <v>96.364689816666669</v>
      </c>
      <c r="AP2107" s="30">
        <v>150.833</v>
      </c>
      <c r="AQ2107" s="30">
        <v>9</v>
      </c>
      <c r="AR2107">
        <v>319.92019028333334</v>
      </c>
      <c r="AS2107" s="20">
        <v>500.74899999999991</v>
      </c>
      <c r="AT2107">
        <v>98</v>
      </c>
      <c r="AU2107">
        <v>12</v>
      </c>
      <c r="AV2107" t="s">
        <v>1510</v>
      </c>
    </row>
    <row r="2108" spans="1:48" hidden="1" x14ac:dyDescent="0.25">
      <c r="A2108" t="s">
        <v>513</v>
      </c>
      <c r="B2108" t="s">
        <v>285</v>
      </c>
      <c r="C2108" t="s">
        <v>285</v>
      </c>
      <c r="D2108" t="s">
        <v>515</v>
      </c>
      <c r="E2108" s="31" t="s">
        <v>516</v>
      </c>
      <c r="F2108">
        <v>2012</v>
      </c>
      <c r="G2108" t="s">
        <v>514</v>
      </c>
      <c r="H2108">
        <v>11591</v>
      </c>
      <c r="I2108">
        <v>332200</v>
      </c>
      <c r="J2108" t="s">
        <v>284</v>
      </c>
      <c r="K2108" s="26" t="s">
        <v>374</v>
      </c>
      <c r="L2108" t="b">
        <v>1</v>
      </c>
      <c r="M2108" s="20" t="s">
        <v>1116</v>
      </c>
      <c r="N2108" s="26">
        <v>72</v>
      </c>
      <c r="O2108" t="s">
        <v>375</v>
      </c>
      <c r="P2108">
        <v>65.001111100000003</v>
      </c>
      <c r="Q2108">
        <v>-150.63388889999999</v>
      </c>
      <c r="S2108" t="s">
        <v>21</v>
      </c>
      <c r="T2108" s="40">
        <v>0.89974999999999994</v>
      </c>
      <c r="U2108" s="40">
        <v>0.23384166666666661</v>
      </c>
      <c r="V2108">
        <v>188.65508124999999</v>
      </c>
      <c r="W2108">
        <v>209.67500000000001</v>
      </c>
      <c r="X2108">
        <v>89</v>
      </c>
      <c r="Y2108">
        <v>167.17175049999997</v>
      </c>
      <c r="Z2108">
        <v>185.79799999999997</v>
      </c>
      <c r="AA2108">
        <v>16</v>
      </c>
      <c r="AI2108">
        <v>5.8570000000000002</v>
      </c>
      <c r="AJ2108">
        <v>3</v>
      </c>
      <c r="AK2108">
        <v>18.938000000000002</v>
      </c>
      <c r="AL2108">
        <v>1</v>
      </c>
      <c r="AM2108">
        <v>0</v>
      </c>
      <c r="AN2108">
        <v>0</v>
      </c>
      <c r="AO2108" s="30">
        <v>22.309301250000001</v>
      </c>
      <c r="AP2108" s="30">
        <v>24.795000000000002</v>
      </c>
      <c r="AQ2108" s="30">
        <v>4</v>
      </c>
      <c r="AR2108">
        <v>378.13613299999997</v>
      </c>
      <c r="AS2108" s="20">
        <v>420.26800000000003</v>
      </c>
      <c r="AT2108">
        <v>109</v>
      </c>
      <c r="AU2108">
        <v>12</v>
      </c>
      <c r="AV2108" t="s">
        <v>1510</v>
      </c>
    </row>
    <row r="2109" spans="1:48" hidden="1" x14ac:dyDescent="0.25">
      <c r="A2109" t="s">
        <v>827</v>
      </c>
      <c r="B2109" t="s">
        <v>207</v>
      </c>
      <c r="C2109" t="s">
        <v>207</v>
      </c>
      <c r="D2109" t="s">
        <v>829</v>
      </c>
      <c r="E2109" s="31" t="s">
        <v>830</v>
      </c>
      <c r="F2109">
        <v>2012</v>
      </c>
      <c r="G2109" t="s">
        <v>828</v>
      </c>
      <c r="H2109">
        <v>26317</v>
      </c>
      <c r="I2109">
        <v>332210</v>
      </c>
      <c r="J2109" t="s">
        <v>206</v>
      </c>
      <c r="K2109" s="26" t="s">
        <v>458</v>
      </c>
      <c r="L2109" t="b">
        <v>1</v>
      </c>
      <c r="M2109" s="20" t="s">
        <v>1116</v>
      </c>
      <c r="N2109" s="26">
        <v>321</v>
      </c>
      <c r="O2109" t="s">
        <v>375</v>
      </c>
      <c r="P2109">
        <v>58.981388899999999</v>
      </c>
      <c r="Q2109">
        <v>-159.05833329999999</v>
      </c>
      <c r="S2109" t="s">
        <v>21</v>
      </c>
      <c r="T2109" s="40">
        <v>0.54999999999999993</v>
      </c>
      <c r="U2109" s="40">
        <v>0.30612499999999992</v>
      </c>
      <c r="V2109">
        <v>303.12149999999997</v>
      </c>
      <c r="W2109">
        <v>551.13</v>
      </c>
      <c r="X2109">
        <v>151</v>
      </c>
      <c r="Y2109">
        <v>92.928550000000001</v>
      </c>
      <c r="Z2109">
        <v>168.96100000000001</v>
      </c>
      <c r="AA2109">
        <v>21</v>
      </c>
      <c r="AI2109">
        <v>85.988</v>
      </c>
      <c r="AJ2109">
        <v>5</v>
      </c>
      <c r="AK2109">
        <v>458.46499999999992</v>
      </c>
      <c r="AL2109">
        <v>19</v>
      </c>
      <c r="AM2109">
        <v>31.427999999999997</v>
      </c>
      <c r="AN2109">
        <v>7</v>
      </c>
      <c r="AO2109" s="30">
        <v>299.44914999999997</v>
      </c>
      <c r="AP2109" s="30">
        <v>544.45299999999997</v>
      </c>
      <c r="AQ2109" s="30">
        <v>24</v>
      </c>
      <c r="AR2109">
        <v>695.49919999999997</v>
      </c>
      <c r="AS2109" s="20">
        <v>1295.9719999999998</v>
      </c>
      <c r="AT2109">
        <v>203</v>
      </c>
      <c r="AU2109">
        <v>12</v>
      </c>
      <c r="AV2109" t="s">
        <v>1510</v>
      </c>
    </row>
    <row r="2110" spans="1:48" hidden="1" x14ac:dyDescent="0.25">
      <c r="A2110" t="s">
        <v>1051</v>
      </c>
      <c r="B2110" t="s">
        <v>281</v>
      </c>
      <c r="C2110" t="s">
        <v>281</v>
      </c>
      <c r="D2110" t="s">
        <v>1053</v>
      </c>
      <c r="E2110" s="31" t="s">
        <v>1054</v>
      </c>
      <c r="F2110">
        <v>2012</v>
      </c>
      <c r="G2110" t="s">
        <v>1052</v>
      </c>
      <c r="H2110" t="s">
        <v>582</v>
      </c>
      <c r="I2110">
        <v>331005</v>
      </c>
      <c r="J2110" t="s">
        <v>280</v>
      </c>
      <c r="K2110" s="26" t="s">
        <v>374</v>
      </c>
      <c r="L2110" t="b">
        <v>1</v>
      </c>
      <c r="M2110" s="20" t="s">
        <v>1116</v>
      </c>
      <c r="N2110" s="26">
        <v>684</v>
      </c>
      <c r="O2110" t="s">
        <v>375</v>
      </c>
      <c r="P2110">
        <v>51.88</v>
      </c>
      <c r="Q2110">
        <v>-176.65805560000001</v>
      </c>
      <c r="S2110" t="s">
        <v>21</v>
      </c>
      <c r="T2110" s="40">
        <v>1.0597750000000001</v>
      </c>
      <c r="U2110" s="40">
        <v>0.34394999999999998</v>
      </c>
      <c r="V2110">
        <v>494.40835255000002</v>
      </c>
      <c r="W2110">
        <v>466.52199999999993</v>
      </c>
      <c r="X2110">
        <v>142</v>
      </c>
      <c r="Y2110">
        <v>1570.3035900750003</v>
      </c>
      <c r="Z2110">
        <v>1481.7330000000002</v>
      </c>
      <c r="AA2110">
        <v>61</v>
      </c>
      <c r="AI2110">
        <v>298.77199999999993</v>
      </c>
      <c r="AJ2110">
        <v>7</v>
      </c>
      <c r="AK2110">
        <v>417.22099999999995</v>
      </c>
      <c r="AL2110">
        <v>21</v>
      </c>
      <c r="AM2110">
        <v>0</v>
      </c>
      <c r="AN2110">
        <v>0</v>
      </c>
      <c r="AO2110" s="30">
        <v>758.79148157500003</v>
      </c>
      <c r="AP2110" s="30">
        <v>715.99299999999994</v>
      </c>
      <c r="AQ2110" s="30">
        <v>28</v>
      </c>
      <c r="AR2110">
        <v>2823.5034242000002</v>
      </c>
      <c r="AS2110" s="20">
        <v>2664.2479999999996</v>
      </c>
      <c r="AT2110">
        <v>229</v>
      </c>
      <c r="AU2110">
        <v>12</v>
      </c>
      <c r="AV2110" t="s">
        <v>1510</v>
      </c>
    </row>
    <row r="2111" spans="1:48" hidden="1" x14ac:dyDescent="0.25">
      <c r="A2111" t="s">
        <v>633</v>
      </c>
      <c r="B2111" t="s">
        <v>74</v>
      </c>
      <c r="C2111" t="s">
        <v>74</v>
      </c>
      <c r="D2111" t="s">
        <v>634</v>
      </c>
      <c r="E2111" s="31" t="s">
        <v>635</v>
      </c>
      <c r="F2111">
        <v>2012</v>
      </c>
      <c r="G2111" t="s">
        <v>563</v>
      </c>
      <c r="H2111">
        <v>221</v>
      </c>
      <c r="I2111">
        <v>331440</v>
      </c>
      <c r="J2111" t="s">
        <v>50</v>
      </c>
      <c r="K2111" s="26" t="s">
        <v>458</v>
      </c>
      <c r="L2111" t="b">
        <v>1</v>
      </c>
      <c r="M2111" s="20" t="s">
        <v>1119</v>
      </c>
      <c r="N2111" s="26">
        <v>169</v>
      </c>
      <c r="O2111" t="s">
        <v>375</v>
      </c>
      <c r="P2111">
        <v>61.877777799999997</v>
      </c>
      <c r="Q2111">
        <v>-162.08111109999999</v>
      </c>
      <c r="S2111" t="s">
        <v>21</v>
      </c>
      <c r="T2111" s="40">
        <v>0.5795083333333334</v>
      </c>
      <c r="U2111" s="40">
        <v>0.21349166666666664</v>
      </c>
      <c r="V2111">
        <v>348.51399363333337</v>
      </c>
      <c r="W2111">
        <v>601.39599999999996</v>
      </c>
      <c r="X2111">
        <v>116</v>
      </c>
      <c r="Y2111">
        <v>135.5226598166667</v>
      </c>
      <c r="Z2111">
        <v>233.85800000000003</v>
      </c>
      <c r="AA2111">
        <v>15</v>
      </c>
      <c r="AI2111">
        <v>202.85199999999998</v>
      </c>
      <c r="AJ2111">
        <v>17</v>
      </c>
      <c r="AK2111">
        <v>538.34299999999996</v>
      </c>
      <c r="AL2111">
        <v>10</v>
      </c>
      <c r="AM2111">
        <v>0</v>
      </c>
      <c r="AN2111">
        <v>0</v>
      </c>
      <c r="AO2111" s="30">
        <v>429.528679125</v>
      </c>
      <c r="AP2111" s="30">
        <v>741.19499999999994</v>
      </c>
      <c r="AQ2111" s="30">
        <v>27</v>
      </c>
      <c r="AR2111">
        <v>913.56533257500007</v>
      </c>
      <c r="AS2111" s="20">
        <v>1576.4490000000003</v>
      </c>
      <c r="AT2111">
        <v>157</v>
      </c>
      <c r="AU2111">
        <v>12</v>
      </c>
      <c r="AV2111" t="s">
        <v>1510</v>
      </c>
    </row>
    <row r="2112" spans="1:48" hidden="1" x14ac:dyDescent="0.25">
      <c r="A2112" t="s">
        <v>492</v>
      </c>
      <c r="B2112" t="s">
        <v>210</v>
      </c>
      <c r="C2112" t="s">
        <v>210</v>
      </c>
      <c r="D2112" t="s">
        <v>494</v>
      </c>
      <c r="E2112" s="31" t="s">
        <v>495</v>
      </c>
      <c r="F2112">
        <v>2012</v>
      </c>
      <c r="G2112" t="s">
        <v>493</v>
      </c>
      <c r="H2112">
        <v>12119</v>
      </c>
      <c r="I2112">
        <v>332220</v>
      </c>
      <c r="J2112" t="s">
        <v>209</v>
      </c>
      <c r="K2112" s="26" t="s">
        <v>374</v>
      </c>
      <c r="L2112" t="b">
        <v>1</v>
      </c>
      <c r="M2112" s="20" t="s">
        <v>1116</v>
      </c>
      <c r="N2112" s="26">
        <v>44</v>
      </c>
      <c r="O2112" t="s">
        <v>375</v>
      </c>
      <c r="P2112">
        <v>62.9563889</v>
      </c>
      <c r="Q2112">
        <v>-155.59583330000001</v>
      </c>
      <c r="S2112" t="s">
        <v>21</v>
      </c>
      <c r="T2112" s="40">
        <v>0.58614999999999984</v>
      </c>
      <c r="U2112" s="40">
        <v>0.20179999999999998</v>
      </c>
      <c r="V2112">
        <v>429.69073894999991</v>
      </c>
      <c r="W2112">
        <v>733.07300000000009</v>
      </c>
      <c r="X2112">
        <v>189</v>
      </c>
      <c r="Y2112">
        <v>518.8336032499999</v>
      </c>
      <c r="Z2112">
        <v>885.15499999999997</v>
      </c>
      <c r="AA2112">
        <v>63</v>
      </c>
      <c r="AI2112">
        <v>272.01499999999999</v>
      </c>
      <c r="AJ2112">
        <v>15</v>
      </c>
      <c r="AK2112">
        <v>671.64300000000003</v>
      </c>
      <c r="AL2112">
        <v>39</v>
      </c>
      <c r="AM2112">
        <v>4.0469999999999997</v>
      </c>
      <c r="AN2112">
        <v>1</v>
      </c>
      <c r="AO2112" s="30">
        <v>553.12513669999987</v>
      </c>
      <c r="AP2112" s="30">
        <v>943.65800000000002</v>
      </c>
      <c r="AQ2112" s="30">
        <v>54</v>
      </c>
      <c r="AR2112">
        <v>1501.6494788999996</v>
      </c>
      <c r="AS2112" s="20">
        <v>2565.9330000000004</v>
      </c>
      <c r="AT2112">
        <v>302</v>
      </c>
      <c r="AU2112">
        <v>12</v>
      </c>
      <c r="AV2112" t="s">
        <v>1510</v>
      </c>
    </row>
    <row r="2113" spans="1:48" hidden="1" x14ac:dyDescent="0.25">
      <c r="A2113" t="s">
        <v>636</v>
      </c>
      <c r="B2113" t="s">
        <v>75</v>
      </c>
      <c r="C2113" s="19" t="s">
        <v>75</v>
      </c>
      <c r="D2113" t="s">
        <v>637</v>
      </c>
      <c r="E2113" s="21" t="s">
        <v>638</v>
      </c>
      <c r="F2113" s="26">
        <v>2012</v>
      </c>
      <c r="G2113" s="19" t="s">
        <v>563</v>
      </c>
      <c r="H2113" s="26">
        <v>221</v>
      </c>
      <c r="I2113" s="19">
        <v>331450</v>
      </c>
      <c r="J2113" s="28" t="s">
        <v>50</v>
      </c>
      <c r="K2113" s="19" t="s">
        <v>458</v>
      </c>
      <c r="L2113" s="20" t="b">
        <v>1</v>
      </c>
      <c r="M2113" s="20" t="s">
        <v>1119</v>
      </c>
      <c r="N2113" s="19">
        <v>169</v>
      </c>
      <c r="O2113" s="19" t="s">
        <v>375</v>
      </c>
      <c r="P2113" s="20">
        <v>60.388055600000001</v>
      </c>
      <c r="Q2113" s="20">
        <v>-166.185</v>
      </c>
      <c r="R2113" s="19"/>
      <c r="S2113" s="19" t="s">
        <v>21</v>
      </c>
      <c r="T2113" s="40">
        <v>0.54259166666666669</v>
      </c>
      <c r="U2113" s="40">
        <v>0.21163333333333334</v>
      </c>
      <c r="V2113">
        <v>167.51920857500002</v>
      </c>
      <c r="W2113">
        <v>308.73900000000003</v>
      </c>
      <c r="X2113">
        <v>94</v>
      </c>
      <c r="Y2113">
        <v>86.164099258333337</v>
      </c>
      <c r="Z2113">
        <v>158.80099999999999</v>
      </c>
      <c r="AA2113">
        <v>14</v>
      </c>
      <c r="AI2113">
        <v>197.88499999999999</v>
      </c>
      <c r="AJ2113">
        <v>13</v>
      </c>
      <c r="AK2113">
        <v>240.69599999999997</v>
      </c>
      <c r="AL2113">
        <v>10</v>
      </c>
      <c r="AM2113">
        <v>0</v>
      </c>
      <c r="AN2113">
        <v>0</v>
      </c>
      <c r="AO2113" s="30">
        <v>237.97039575833332</v>
      </c>
      <c r="AP2113" s="30">
        <v>438.58099999999996</v>
      </c>
      <c r="AQ2113" s="30">
        <v>23</v>
      </c>
      <c r="AR2113">
        <v>491.65370359166673</v>
      </c>
      <c r="AS2113" s="20">
        <v>906.12100000000021</v>
      </c>
      <c r="AT2113">
        <v>129</v>
      </c>
      <c r="AU2113">
        <v>12</v>
      </c>
      <c r="AV2113" t="s">
        <v>1510</v>
      </c>
    </row>
    <row r="2114" spans="1:48" hidden="1" x14ac:dyDescent="0.25">
      <c r="A2114" t="s">
        <v>411</v>
      </c>
      <c r="B2114" t="s">
        <v>42</v>
      </c>
      <c r="C2114" s="19" t="s">
        <v>42</v>
      </c>
      <c r="D2114" t="s">
        <v>430</v>
      </c>
      <c r="E2114" s="21" t="s">
        <v>431</v>
      </c>
      <c r="F2114" s="26">
        <v>2012</v>
      </c>
      <c r="G2114" s="19" t="s">
        <v>380</v>
      </c>
      <c r="H2114" s="26">
        <v>219</v>
      </c>
      <c r="I2114" s="19">
        <v>331160</v>
      </c>
      <c r="J2114" s="20" t="s">
        <v>30</v>
      </c>
      <c r="K2114" s="19" t="s">
        <v>374</v>
      </c>
      <c r="L2114" s="20" t="b">
        <v>1</v>
      </c>
      <c r="M2114" s="20" t="s">
        <v>1116</v>
      </c>
      <c r="N2114" s="19">
        <v>2</v>
      </c>
      <c r="O2114" s="19" t="s">
        <v>375</v>
      </c>
      <c r="P2114" s="20">
        <v>62.921111099999997</v>
      </c>
      <c r="Q2114" s="20">
        <v>-143.7691667</v>
      </c>
      <c r="R2114" s="19"/>
      <c r="S2114" s="19" t="s">
        <v>21</v>
      </c>
      <c r="T2114" s="40">
        <v>0.7014999999999999</v>
      </c>
      <c r="U2114" s="40">
        <v>0.20610833333333325</v>
      </c>
      <c r="V2114">
        <v>113.94745099999999</v>
      </c>
      <c r="W2114">
        <v>162.434</v>
      </c>
      <c r="X2114">
        <v>54</v>
      </c>
      <c r="Y2114">
        <v>74.711152999999982</v>
      </c>
      <c r="Z2114">
        <v>106.502</v>
      </c>
      <c r="AA2114">
        <v>10</v>
      </c>
      <c r="AI2114">
        <v>24.594999999999995</v>
      </c>
      <c r="AJ2114">
        <v>5</v>
      </c>
      <c r="AK2114">
        <v>75.189999999999984</v>
      </c>
      <c r="AL2114">
        <v>3</v>
      </c>
      <c r="AM2114">
        <v>0</v>
      </c>
      <c r="AN2114">
        <v>0</v>
      </c>
      <c r="AO2114" s="30">
        <v>69.999177499999973</v>
      </c>
      <c r="AP2114" s="30">
        <v>99.784999999999982</v>
      </c>
      <c r="AQ2114" s="30">
        <v>8</v>
      </c>
      <c r="AR2114">
        <v>258.65778149999994</v>
      </c>
      <c r="AS2114" s="20">
        <v>368.72099999999995</v>
      </c>
      <c r="AT2114">
        <v>72</v>
      </c>
      <c r="AU2114">
        <v>11</v>
      </c>
      <c r="AV2114" t="s">
        <v>1510</v>
      </c>
    </row>
    <row r="2115" spans="1:48" hidden="1" x14ac:dyDescent="0.25">
      <c r="A2115" t="s">
        <v>639</v>
      </c>
      <c r="B2115" t="s">
        <v>76</v>
      </c>
      <c r="C2115" s="19" t="s">
        <v>76</v>
      </c>
      <c r="D2115" t="s">
        <v>640</v>
      </c>
      <c r="E2115" s="21" t="s">
        <v>641</v>
      </c>
      <c r="F2115" s="26">
        <v>2012</v>
      </c>
      <c r="G2115" s="19" t="s">
        <v>563</v>
      </c>
      <c r="H2115" s="26">
        <v>221</v>
      </c>
      <c r="I2115" s="19">
        <v>331460</v>
      </c>
      <c r="J2115" s="20" t="s">
        <v>50</v>
      </c>
      <c r="K2115" s="19" t="s">
        <v>458</v>
      </c>
      <c r="L2115" s="20" t="b">
        <v>1</v>
      </c>
      <c r="M2115" s="20" t="s">
        <v>1119</v>
      </c>
      <c r="N2115" s="19">
        <v>169</v>
      </c>
      <c r="O2115" s="19" t="s">
        <v>375</v>
      </c>
      <c r="P2115" s="20">
        <v>65.150411000000005</v>
      </c>
      <c r="Q2115" s="20">
        <v>-149.34970799999999</v>
      </c>
      <c r="R2115" s="19"/>
      <c r="S2115" s="19" t="s">
        <v>21</v>
      </c>
      <c r="T2115" s="40">
        <v>0.63412500000000005</v>
      </c>
      <c r="U2115" s="40">
        <v>0.21623333333333336</v>
      </c>
      <c r="V2115">
        <v>190.53617287500001</v>
      </c>
      <c r="W2115">
        <v>300.471</v>
      </c>
      <c r="X2115">
        <v>76</v>
      </c>
      <c r="Y2115">
        <v>47.638640625000001</v>
      </c>
      <c r="Z2115">
        <v>75.125</v>
      </c>
      <c r="AA2115">
        <v>10</v>
      </c>
      <c r="AI2115">
        <v>148.45499999999998</v>
      </c>
      <c r="AJ2115">
        <v>6</v>
      </c>
      <c r="AK2115">
        <v>108.18200000000002</v>
      </c>
      <c r="AL2115">
        <v>7</v>
      </c>
      <c r="AM2115">
        <v>0</v>
      </c>
      <c r="AN2115">
        <v>0</v>
      </c>
      <c r="AO2115" s="30">
        <v>162.73993762500001</v>
      </c>
      <c r="AP2115" s="30">
        <v>256.637</v>
      </c>
      <c r="AQ2115" s="30">
        <v>13</v>
      </c>
      <c r="AR2115">
        <v>400.91475112500001</v>
      </c>
      <c r="AS2115" s="20">
        <v>632.23300000000006</v>
      </c>
      <c r="AT2115">
        <v>98</v>
      </c>
      <c r="AU2115">
        <v>12</v>
      </c>
      <c r="AV2115" t="s">
        <v>1510</v>
      </c>
    </row>
    <row r="2116" spans="1:48" hidden="1" x14ac:dyDescent="0.25">
      <c r="A2116" t="s">
        <v>642</v>
      </c>
      <c r="B2116" t="s">
        <v>77</v>
      </c>
      <c r="C2116" s="19" t="s">
        <v>77</v>
      </c>
      <c r="D2116" s="19" t="s">
        <v>643</v>
      </c>
      <c r="E2116" s="21" t="s">
        <v>644</v>
      </c>
      <c r="F2116" s="26">
        <v>2012</v>
      </c>
      <c r="G2116" s="19" t="s">
        <v>563</v>
      </c>
      <c r="H2116" s="26">
        <v>221</v>
      </c>
      <c r="I2116" s="19">
        <v>331470</v>
      </c>
      <c r="J2116" t="s">
        <v>50</v>
      </c>
      <c r="K2116" s="19" t="s">
        <v>458</v>
      </c>
      <c r="L2116" s="20" t="b">
        <v>1</v>
      </c>
      <c r="M2116" s="20" t="s">
        <v>1119</v>
      </c>
      <c r="N2116" s="19">
        <v>169</v>
      </c>
      <c r="O2116" s="19" t="s">
        <v>375</v>
      </c>
      <c r="P2116" s="20">
        <v>62.085555599999999</v>
      </c>
      <c r="Q2116" s="20">
        <v>-163.72944440000001</v>
      </c>
      <c r="R2116" s="19"/>
      <c r="S2116" s="19" t="s">
        <v>21</v>
      </c>
      <c r="T2116" s="40">
        <v>0.61188333333333345</v>
      </c>
      <c r="U2116" s="40">
        <v>0.21509999999999999</v>
      </c>
      <c r="V2116">
        <v>675.81045646666689</v>
      </c>
      <c r="W2116">
        <v>1104.4760000000001</v>
      </c>
      <c r="X2116">
        <v>200</v>
      </c>
      <c r="Y2116">
        <v>301.50612438333337</v>
      </c>
      <c r="Z2116">
        <v>492.75099999999998</v>
      </c>
      <c r="AA2116">
        <v>19</v>
      </c>
      <c r="AI2116">
        <v>383.04900000000009</v>
      </c>
      <c r="AJ2116">
        <v>26</v>
      </c>
      <c r="AK2116">
        <v>752.61999999999989</v>
      </c>
      <c r="AL2116">
        <v>9</v>
      </c>
      <c r="AM2116">
        <v>0</v>
      </c>
      <c r="AN2116">
        <v>0</v>
      </c>
      <c r="AO2116" s="30">
        <v>694.8969332833334</v>
      </c>
      <c r="AP2116" s="30">
        <v>1135.6689999999999</v>
      </c>
      <c r="AQ2116" s="30">
        <v>35</v>
      </c>
      <c r="AR2116">
        <v>1672.2135141333338</v>
      </c>
      <c r="AS2116" s="20">
        <v>2732.8960000000002</v>
      </c>
      <c r="AT2116">
        <v>245</v>
      </c>
      <c r="AU2116">
        <v>12</v>
      </c>
      <c r="AV2116" t="s">
        <v>1510</v>
      </c>
    </row>
    <row r="2117" spans="1:48" hidden="1" x14ac:dyDescent="0.25">
      <c r="A2117" t="s">
        <v>475</v>
      </c>
      <c r="B2117" t="s">
        <v>1170</v>
      </c>
      <c r="C2117" t="s">
        <v>218</v>
      </c>
      <c r="D2117" t="s">
        <v>477</v>
      </c>
      <c r="E2117" s="31" t="s">
        <v>478</v>
      </c>
      <c r="F2117">
        <v>2012</v>
      </c>
      <c r="G2117" t="s">
        <v>476</v>
      </c>
      <c r="H2117">
        <v>13201</v>
      </c>
      <c r="I2117">
        <v>332280</v>
      </c>
      <c r="J2117" t="s">
        <v>217</v>
      </c>
      <c r="K2117" s="26" t="s">
        <v>458</v>
      </c>
      <c r="L2117" t="b">
        <v>1</v>
      </c>
      <c r="M2117" s="20" t="s">
        <v>1119</v>
      </c>
      <c r="N2117" s="26">
        <v>22</v>
      </c>
      <c r="O2117" t="s">
        <v>375</v>
      </c>
      <c r="P2117">
        <v>58.728333300000003</v>
      </c>
      <c r="Q2117">
        <v>-157.01388890000001</v>
      </c>
      <c r="S2117" t="s">
        <v>21</v>
      </c>
      <c r="T2117" s="40">
        <v>0.55711666666666659</v>
      </c>
      <c r="U2117" s="40">
        <v>0.21810833333333332</v>
      </c>
      <c r="V2117">
        <v>1736.9905998999998</v>
      </c>
      <c r="W2117">
        <v>3117.8220000000001</v>
      </c>
      <c r="X2117">
        <v>808</v>
      </c>
      <c r="Y2117">
        <v>5524.2022887833318</v>
      </c>
      <c r="Z2117">
        <v>9915.7009999999991</v>
      </c>
      <c r="AA2117">
        <v>242</v>
      </c>
      <c r="AI2117">
        <v>1124.6469999999999</v>
      </c>
      <c r="AJ2117">
        <v>41</v>
      </c>
      <c r="AK2117">
        <v>4032.2490000000003</v>
      </c>
      <c r="AL2117">
        <v>122</v>
      </c>
      <c r="AM2117">
        <v>0</v>
      </c>
      <c r="AN2117">
        <v>0</v>
      </c>
      <c r="AO2117" s="30">
        <v>2872.9927098666667</v>
      </c>
      <c r="AP2117" s="30">
        <v>5156.8960000000006</v>
      </c>
      <c r="AQ2117" s="30">
        <v>163</v>
      </c>
      <c r="AR2117">
        <v>10134.185598549999</v>
      </c>
      <c r="AS2117" s="20">
        <v>18190.419000000002</v>
      </c>
      <c r="AT2117">
        <v>1206</v>
      </c>
      <c r="AU2117">
        <v>12</v>
      </c>
      <c r="AV2117" t="s">
        <v>1510</v>
      </c>
    </row>
    <row r="2118" spans="1:48" hidden="1" x14ac:dyDescent="0.25">
      <c r="A2118" t="s">
        <v>821</v>
      </c>
      <c r="B2118" t="s">
        <v>220</v>
      </c>
      <c r="C2118" s="19" t="s">
        <v>220</v>
      </c>
      <c r="D2118" t="s">
        <v>490</v>
      </c>
      <c r="E2118" s="21" t="s">
        <v>491</v>
      </c>
      <c r="F2118" s="26">
        <v>2012</v>
      </c>
      <c r="G2118" s="19" t="s">
        <v>822</v>
      </c>
      <c r="H2118" s="26">
        <v>13211</v>
      </c>
      <c r="I2118" s="19">
        <v>332290</v>
      </c>
      <c r="J2118" t="s">
        <v>219</v>
      </c>
      <c r="K2118" s="19" t="s">
        <v>458</v>
      </c>
      <c r="L2118" s="20" t="b">
        <v>1</v>
      </c>
      <c r="M2118" s="20" t="s">
        <v>1116</v>
      </c>
      <c r="N2118" s="19">
        <v>319</v>
      </c>
      <c r="O2118" s="19" t="s">
        <v>375</v>
      </c>
      <c r="P2118" s="20">
        <v>60.696666700000002</v>
      </c>
      <c r="Q2118" s="20">
        <v>-161.9519444</v>
      </c>
      <c r="R2118" s="19"/>
      <c r="S2118" s="19" t="s">
        <v>21</v>
      </c>
      <c r="T2118" s="40">
        <v>0.82670833333333327</v>
      </c>
      <c r="U2118" s="40">
        <v>0.23828333333333337</v>
      </c>
      <c r="V2118">
        <v>286.8496040833333</v>
      </c>
      <c r="W2118">
        <v>346.97800000000001</v>
      </c>
      <c r="X2118">
        <v>104</v>
      </c>
      <c r="Y2118">
        <v>184.722190125</v>
      </c>
      <c r="Z2118">
        <v>223.44300000000001</v>
      </c>
      <c r="AA2118">
        <v>18</v>
      </c>
      <c r="AI2118">
        <v>31.396999999999998</v>
      </c>
      <c r="AJ2118">
        <v>3</v>
      </c>
      <c r="AK2118">
        <v>31.582000000000004</v>
      </c>
      <c r="AL2118">
        <v>8</v>
      </c>
      <c r="AM2118">
        <v>1.647</v>
      </c>
      <c r="AN2118">
        <v>2</v>
      </c>
      <c r="AO2118" s="30">
        <v>52.065264124999992</v>
      </c>
      <c r="AP2118" s="30">
        <v>62.978999999999999</v>
      </c>
      <c r="AQ2118" s="30">
        <v>11</v>
      </c>
      <c r="AR2118">
        <v>523.63705833333324</v>
      </c>
      <c r="AS2118" s="20">
        <v>635.04700000000003</v>
      </c>
      <c r="AT2118">
        <v>134</v>
      </c>
      <c r="AU2118">
        <v>12</v>
      </c>
      <c r="AV2118" t="s">
        <v>1510</v>
      </c>
    </row>
    <row r="2119" spans="1:48" hidden="1" x14ac:dyDescent="0.25">
      <c r="A2119" t="s">
        <v>1003</v>
      </c>
      <c r="B2119" t="s">
        <v>222</v>
      </c>
      <c r="C2119" t="s">
        <v>222</v>
      </c>
      <c r="D2119" t="s">
        <v>1005</v>
      </c>
      <c r="E2119" s="31" t="s">
        <v>1006</v>
      </c>
      <c r="F2119">
        <v>2012</v>
      </c>
      <c r="G2119" t="s">
        <v>1004</v>
      </c>
      <c r="H2119" t="s">
        <v>582</v>
      </c>
      <c r="I2119">
        <v>332300</v>
      </c>
      <c r="J2119" t="s">
        <v>221</v>
      </c>
      <c r="K2119" s="26" t="s">
        <v>458</v>
      </c>
      <c r="L2119" t="b">
        <v>1</v>
      </c>
      <c r="M2119" s="20" t="s">
        <v>1118</v>
      </c>
      <c r="N2119" s="26">
        <v>625</v>
      </c>
      <c r="O2119" t="s">
        <v>375</v>
      </c>
      <c r="P2119">
        <v>60.708055600000002</v>
      </c>
      <c r="Q2119">
        <v>-161.76611109999999</v>
      </c>
      <c r="S2119" t="s">
        <v>21</v>
      </c>
      <c r="T2119" s="40">
        <v>0.70000000000000007</v>
      </c>
      <c r="U2119" s="40">
        <v>0.29267500000000007</v>
      </c>
      <c r="V2119">
        <v>290.45729999999998</v>
      </c>
      <c r="W2119">
        <v>414.93899999999996</v>
      </c>
      <c r="X2119">
        <v>108</v>
      </c>
      <c r="Y2119">
        <v>125.80610000000001</v>
      </c>
      <c r="Z2119">
        <v>179.72300000000001</v>
      </c>
      <c r="AA2119">
        <v>15</v>
      </c>
      <c r="AI2119">
        <v>67.751000000000005</v>
      </c>
      <c r="AJ2119">
        <v>10</v>
      </c>
      <c r="AK2119">
        <v>12.894999999999998</v>
      </c>
      <c r="AL2119">
        <v>3</v>
      </c>
      <c r="AM2119">
        <v>61.903000000000006</v>
      </c>
      <c r="AN2119">
        <v>11</v>
      </c>
      <c r="AO2119" s="30">
        <v>56.452200000000005</v>
      </c>
      <c r="AP2119" s="30">
        <v>80.646000000000001</v>
      </c>
      <c r="AQ2119" s="30">
        <v>13</v>
      </c>
      <c r="AR2119">
        <v>472.71559999999999</v>
      </c>
      <c r="AS2119" s="20">
        <v>737.21100000000001</v>
      </c>
      <c r="AT2119">
        <v>147</v>
      </c>
      <c r="AU2119">
        <v>6</v>
      </c>
      <c r="AV2119" t="s">
        <v>1510</v>
      </c>
    </row>
    <row r="2120" spans="1:48" hidden="1" x14ac:dyDescent="0.25">
      <c r="A2120" t="s">
        <v>414</v>
      </c>
      <c r="B2120" t="s">
        <v>43</v>
      </c>
      <c r="C2120" t="s">
        <v>43</v>
      </c>
      <c r="D2120" t="s">
        <v>415</v>
      </c>
      <c r="E2120" s="31" t="s">
        <v>416</v>
      </c>
      <c r="F2120">
        <v>2012</v>
      </c>
      <c r="G2120" t="s">
        <v>380</v>
      </c>
      <c r="H2120">
        <v>219</v>
      </c>
      <c r="I2120">
        <v>331170</v>
      </c>
      <c r="J2120" t="s">
        <v>30</v>
      </c>
      <c r="K2120" s="26" t="s">
        <v>374</v>
      </c>
      <c r="L2120" t="b">
        <v>1</v>
      </c>
      <c r="M2120" s="20" t="s">
        <v>1116</v>
      </c>
      <c r="N2120" s="26">
        <v>2</v>
      </c>
      <c r="O2120" t="s">
        <v>375</v>
      </c>
      <c r="P2120">
        <v>55.873611099999998</v>
      </c>
      <c r="Q2120">
        <v>-133.18472220000001</v>
      </c>
      <c r="S2120" t="s">
        <v>21</v>
      </c>
      <c r="T2120" s="40">
        <v>0.57767500000000005</v>
      </c>
      <c r="U2120" s="40">
        <v>0.20129166666666673</v>
      </c>
      <c r="V2120">
        <v>154.71349617499999</v>
      </c>
      <c r="W2120">
        <v>267.82099999999997</v>
      </c>
      <c r="X2120">
        <v>60</v>
      </c>
      <c r="Y2120">
        <v>34.322560124999995</v>
      </c>
      <c r="Z2120">
        <v>59.414999999999992</v>
      </c>
      <c r="AA2120">
        <v>8</v>
      </c>
      <c r="AI2120">
        <v>0</v>
      </c>
      <c r="AJ2120">
        <v>0</v>
      </c>
      <c r="AK2120">
        <v>61.360000000000007</v>
      </c>
      <c r="AL2120">
        <v>1</v>
      </c>
      <c r="AM2120">
        <v>0</v>
      </c>
      <c r="AN2120">
        <v>0</v>
      </c>
      <c r="AO2120" s="30">
        <v>35.446138000000005</v>
      </c>
      <c r="AP2120" s="30">
        <v>61.360000000000007</v>
      </c>
      <c r="AQ2120" s="30">
        <v>1</v>
      </c>
      <c r="AR2120">
        <v>224.4821943</v>
      </c>
      <c r="AS2120" s="20">
        <v>388.59599999999989</v>
      </c>
      <c r="AT2120">
        <v>69</v>
      </c>
      <c r="AU2120">
        <v>12</v>
      </c>
      <c r="AV2120" t="s">
        <v>1510</v>
      </c>
    </row>
    <row r="2121" spans="1:48" hidden="1" x14ac:dyDescent="0.25">
      <c r="A2121" t="s">
        <v>847</v>
      </c>
      <c r="B2121" t="s">
        <v>228</v>
      </c>
      <c r="C2121" s="19" t="s">
        <v>228</v>
      </c>
      <c r="D2121" t="s">
        <v>849</v>
      </c>
      <c r="E2121" s="21" t="s">
        <v>850</v>
      </c>
      <c r="F2121" s="26">
        <v>2012</v>
      </c>
      <c r="G2121" s="19" t="s">
        <v>848</v>
      </c>
      <c r="H2121" s="26">
        <v>13477</v>
      </c>
      <c r="I2121" s="19">
        <v>332320</v>
      </c>
      <c r="J2121" t="s">
        <v>227</v>
      </c>
      <c r="K2121" s="19" t="s">
        <v>458</v>
      </c>
      <c r="L2121" s="20" t="b">
        <v>1</v>
      </c>
      <c r="M2121" s="20" t="s">
        <v>1119</v>
      </c>
      <c r="N2121" s="19">
        <v>340</v>
      </c>
      <c r="O2121" s="19" t="s">
        <v>375</v>
      </c>
      <c r="P2121" s="20">
        <v>56.000615199999999</v>
      </c>
      <c r="Q2121" s="20">
        <v>-161.206974</v>
      </c>
      <c r="R2121" s="19"/>
      <c r="S2121" s="19" t="s">
        <v>21</v>
      </c>
      <c r="T2121" s="40">
        <v>0.84</v>
      </c>
      <c r="U2121" s="40">
        <v>0.34454999999999997</v>
      </c>
      <c r="V2121">
        <v>109.44863999999998</v>
      </c>
      <c r="W2121">
        <v>130.29599999999999</v>
      </c>
      <c r="X2121">
        <v>36</v>
      </c>
      <c r="Y2121">
        <v>120.44004</v>
      </c>
      <c r="Z2121">
        <v>143.381</v>
      </c>
      <c r="AA2121">
        <v>19</v>
      </c>
      <c r="AI2121">
        <v>43.564999999999998</v>
      </c>
      <c r="AJ2121">
        <v>9</v>
      </c>
      <c r="AK2121">
        <v>22.057000000000002</v>
      </c>
      <c r="AL2121">
        <v>2</v>
      </c>
      <c r="AM2121">
        <v>0</v>
      </c>
      <c r="AN2121">
        <v>0</v>
      </c>
      <c r="AO2121" s="30">
        <v>55.122479999999996</v>
      </c>
      <c r="AP2121" s="30">
        <v>65.622</v>
      </c>
      <c r="AQ2121" s="30">
        <v>11</v>
      </c>
      <c r="AR2121">
        <v>285.01116000000002</v>
      </c>
      <c r="AS2121" s="20">
        <v>339.29899999999998</v>
      </c>
      <c r="AT2121">
        <v>60</v>
      </c>
      <c r="AU2121">
        <v>6</v>
      </c>
      <c r="AV2121" t="s">
        <v>1510</v>
      </c>
    </row>
    <row r="2122" spans="1:48" hidden="1" x14ac:dyDescent="0.25">
      <c r="A2122" t="s">
        <v>645</v>
      </c>
      <c r="B2122" t="s">
        <v>78</v>
      </c>
      <c r="C2122" t="s">
        <v>78</v>
      </c>
      <c r="D2122" t="s">
        <v>646</v>
      </c>
      <c r="E2122" s="31" t="s">
        <v>647</v>
      </c>
      <c r="F2122">
        <v>2012</v>
      </c>
      <c r="G2122" t="s">
        <v>563</v>
      </c>
      <c r="H2122">
        <v>221</v>
      </c>
      <c r="I2122">
        <v>331480</v>
      </c>
      <c r="J2122" t="s">
        <v>50</v>
      </c>
      <c r="K2122" s="26" t="s">
        <v>458</v>
      </c>
      <c r="L2122" t="b">
        <v>1</v>
      </c>
      <c r="M2122" s="20" t="s">
        <v>1119</v>
      </c>
      <c r="N2122" s="26">
        <v>169</v>
      </c>
      <c r="O2122" t="s">
        <v>375</v>
      </c>
      <c r="P2122">
        <v>59.4527778</v>
      </c>
      <c r="Q2122">
        <v>-157.31194439999999</v>
      </c>
      <c r="S2122" t="s">
        <v>21</v>
      </c>
      <c r="T2122" s="40">
        <v>0.63133333333333341</v>
      </c>
      <c r="U2122" s="40">
        <v>0.21606666666666666</v>
      </c>
      <c r="V2122">
        <v>392.03400933333336</v>
      </c>
      <c r="W2122">
        <v>620.96199999999999</v>
      </c>
      <c r="X2122">
        <v>113</v>
      </c>
      <c r="Y2122">
        <v>171.22328199999998</v>
      </c>
      <c r="Z2122">
        <v>271.20899999999995</v>
      </c>
      <c r="AA2122">
        <v>29</v>
      </c>
      <c r="AI2122">
        <v>116.98899999999999</v>
      </c>
      <c r="AJ2122">
        <v>26</v>
      </c>
      <c r="AK2122">
        <v>384.86899999999997</v>
      </c>
      <c r="AL2122">
        <v>6</v>
      </c>
      <c r="AM2122">
        <v>0</v>
      </c>
      <c r="AN2122">
        <v>0</v>
      </c>
      <c r="AO2122" s="30">
        <v>316.83968400000003</v>
      </c>
      <c r="AP2122" s="30">
        <v>501.85799999999995</v>
      </c>
      <c r="AQ2122" s="30">
        <v>32</v>
      </c>
      <c r="AR2122">
        <v>880.09697533333338</v>
      </c>
      <c r="AS2122" s="20">
        <v>1394.029</v>
      </c>
      <c r="AT2122">
        <v>158</v>
      </c>
      <c r="AU2122">
        <v>12</v>
      </c>
      <c r="AV2122" t="s">
        <v>1510</v>
      </c>
    </row>
    <row r="2123" spans="1:48" hidden="1" x14ac:dyDescent="0.25">
      <c r="A2123" t="s">
        <v>917</v>
      </c>
      <c r="B2123" t="s">
        <v>301</v>
      </c>
      <c r="C2123" t="s">
        <v>301</v>
      </c>
      <c r="D2123" t="s">
        <v>919</v>
      </c>
      <c r="E2123" s="31" t="s">
        <v>920</v>
      </c>
      <c r="F2123">
        <v>2012</v>
      </c>
      <c r="G2123" t="s">
        <v>918</v>
      </c>
      <c r="H2123" t="s">
        <v>582</v>
      </c>
      <c r="I2123">
        <v>332870</v>
      </c>
      <c r="J2123" t="s">
        <v>300</v>
      </c>
      <c r="K2123" s="26" t="s">
        <v>458</v>
      </c>
      <c r="L2123" t="b">
        <v>1</v>
      </c>
      <c r="M2123" s="20" t="s">
        <v>1116</v>
      </c>
      <c r="N2123" s="26">
        <v>375</v>
      </c>
      <c r="O2123" t="s">
        <v>375</v>
      </c>
      <c r="P2123">
        <v>60.942777800000002</v>
      </c>
      <c r="Q2123">
        <v>-164.62944440000001</v>
      </c>
      <c r="S2123" t="s">
        <v>21</v>
      </c>
      <c r="T2123" s="40">
        <v>0.79999999999999993</v>
      </c>
      <c r="U2123" s="40">
        <v>0.22457499999999997</v>
      </c>
      <c r="V2123">
        <v>214.01359999999997</v>
      </c>
      <c r="W2123">
        <v>267.517</v>
      </c>
      <c r="X2123">
        <v>66</v>
      </c>
      <c r="Y2123">
        <v>98.309599999999989</v>
      </c>
      <c r="Z2123">
        <v>122.887</v>
      </c>
      <c r="AA2123">
        <v>16</v>
      </c>
      <c r="AI2123">
        <v>35.310999999999993</v>
      </c>
      <c r="AJ2123">
        <v>3</v>
      </c>
      <c r="AK2123">
        <v>9.9670000000000023</v>
      </c>
      <c r="AL2123">
        <v>3</v>
      </c>
      <c r="AM2123">
        <v>8.6359999999999992</v>
      </c>
      <c r="AN2123">
        <v>4</v>
      </c>
      <c r="AO2123" s="30">
        <v>36.222399999999993</v>
      </c>
      <c r="AP2123" s="30">
        <v>45.277999999999992</v>
      </c>
      <c r="AQ2123" s="30">
        <v>6</v>
      </c>
      <c r="AR2123">
        <v>348.54559999999992</v>
      </c>
      <c r="AS2123" s="20">
        <v>444.3180000000001</v>
      </c>
      <c r="AT2123">
        <v>92</v>
      </c>
      <c r="AU2123">
        <v>12</v>
      </c>
      <c r="AV2123" t="s">
        <v>1510</v>
      </c>
    </row>
    <row r="2124" spans="1:48" hidden="1" x14ac:dyDescent="0.25">
      <c r="A2124" t="s">
        <v>650</v>
      </c>
      <c r="B2124" t="s">
        <v>79</v>
      </c>
      <c r="C2124" t="s">
        <v>79</v>
      </c>
      <c r="D2124" t="s">
        <v>712</v>
      </c>
      <c r="E2124" s="31" t="s">
        <v>713</v>
      </c>
      <c r="F2124">
        <v>2012</v>
      </c>
      <c r="G2124" t="s">
        <v>563</v>
      </c>
      <c r="H2124">
        <v>221</v>
      </c>
      <c r="I2124">
        <v>331490</v>
      </c>
      <c r="J2124" t="s">
        <v>50</v>
      </c>
      <c r="K2124" s="26" t="s">
        <v>458</v>
      </c>
      <c r="L2124" t="b">
        <v>1</v>
      </c>
      <c r="M2124" s="20" t="s">
        <v>1119</v>
      </c>
      <c r="N2124" s="26">
        <v>169</v>
      </c>
      <c r="O2124" t="s">
        <v>375</v>
      </c>
      <c r="P2124">
        <v>60.479444399999998</v>
      </c>
      <c r="Q2124">
        <v>-164.72388889999999</v>
      </c>
      <c r="S2124" t="s">
        <v>21</v>
      </c>
      <c r="T2124" s="40">
        <v>0.574075</v>
      </c>
      <c r="U2124" s="40">
        <v>0.21321666666666664</v>
      </c>
      <c r="V2124">
        <v>166.82102832500001</v>
      </c>
      <c r="W2124">
        <v>290.59100000000001</v>
      </c>
      <c r="X2124">
        <v>58</v>
      </c>
      <c r="Y2124">
        <v>70.793206775000002</v>
      </c>
      <c r="Z2124">
        <v>123.31700000000001</v>
      </c>
      <c r="AA2124">
        <v>13</v>
      </c>
      <c r="AI2124">
        <v>87.435999999999979</v>
      </c>
      <c r="AJ2124">
        <v>10</v>
      </c>
      <c r="AK2124">
        <v>113.68499999999999</v>
      </c>
      <c r="AL2124">
        <v>6</v>
      </c>
      <c r="AM2124">
        <v>0</v>
      </c>
      <c r="AN2124">
        <v>0</v>
      </c>
      <c r="AO2124" s="30">
        <v>115.45853807499999</v>
      </c>
      <c r="AP2124" s="30">
        <v>201.12099999999998</v>
      </c>
      <c r="AQ2124" s="30">
        <v>16</v>
      </c>
      <c r="AR2124">
        <v>353.07277317500001</v>
      </c>
      <c r="AS2124" s="20">
        <v>615.02900000000022</v>
      </c>
      <c r="AT2124">
        <v>85</v>
      </c>
      <c r="AU2124">
        <v>12</v>
      </c>
      <c r="AV2124" t="s">
        <v>1510</v>
      </c>
    </row>
    <row r="2125" spans="1:48" hidden="1" x14ac:dyDescent="0.25">
      <c r="A2125" t="s">
        <v>958</v>
      </c>
      <c r="B2125" t="s">
        <v>232</v>
      </c>
      <c r="C2125" t="s">
        <v>232</v>
      </c>
      <c r="D2125" t="s">
        <v>960</v>
      </c>
      <c r="E2125" s="31" t="s">
        <v>961</v>
      </c>
      <c r="F2125">
        <v>2012</v>
      </c>
      <c r="G2125" t="s">
        <v>959</v>
      </c>
      <c r="H2125" t="s">
        <v>582</v>
      </c>
      <c r="I2125">
        <v>332330</v>
      </c>
      <c r="J2125" t="s">
        <v>231</v>
      </c>
      <c r="K2125" s="26" t="s">
        <v>458</v>
      </c>
      <c r="L2125" t="b">
        <v>1</v>
      </c>
      <c r="M2125" s="20" t="s">
        <v>1118</v>
      </c>
      <c r="N2125" s="26">
        <v>416</v>
      </c>
      <c r="O2125" t="s">
        <v>375</v>
      </c>
      <c r="P2125">
        <v>63.013333299999999</v>
      </c>
      <c r="Q2125">
        <v>-154.375</v>
      </c>
      <c r="S2125" t="s">
        <v>21</v>
      </c>
      <c r="T2125" s="40">
        <v>0.86793333333333356</v>
      </c>
      <c r="U2125" s="40">
        <v>0.22018333333333337</v>
      </c>
      <c r="V2125">
        <v>145.52811786666669</v>
      </c>
      <c r="W2125">
        <v>167.672</v>
      </c>
      <c r="X2125">
        <v>38</v>
      </c>
      <c r="Y2125">
        <v>65.025565333333361</v>
      </c>
      <c r="Z2125">
        <v>74.920000000000016</v>
      </c>
      <c r="AA2125">
        <v>6</v>
      </c>
      <c r="AI2125">
        <v>102.08799999999998</v>
      </c>
      <c r="AJ2125">
        <v>10</v>
      </c>
      <c r="AK2125">
        <v>21.998000000000001</v>
      </c>
      <c r="AL2125">
        <v>3</v>
      </c>
      <c r="AM2125">
        <v>0</v>
      </c>
      <c r="AN2125">
        <v>0</v>
      </c>
      <c r="AO2125" s="30">
        <v>107.69837560000002</v>
      </c>
      <c r="AP2125" s="30">
        <v>124.08599999999998</v>
      </c>
      <c r="AQ2125" s="30">
        <v>13</v>
      </c>
      <c r="AR2125">
        <v>318.2520588000001</v>
      </c>
      <c r="AS2125" s="20">
        <v>366.678</v>
      </c>
      <c r="AT2125">
        <v>57</v>
      </c>
      <c r="AU2125">
        <v>3</v>
      </c>
      <c r="AV2125" t="s">
        <v>1510</v>
      </c>
    </row>
    <row r="2126" spans="1:48" hidden="1" x14ac:dyDescent="0.25">
      <c r="A2126" t="s">
        <v>754</v>
      </c>
      <c r="B2126" t="s">
        <v>295</v>
      </c>
      <c r="C2126" t="s">
        <v>295</v>
      </c>
      <c r="D2126" t="s">
        <v>756</v>
      </c>
      <c r="E2126" s="31" t="s">
        <v>757</v>
      </c>
      <c r="F2126">
        <v>2012</v>
      </c>
      <c r="G2126" t="s">
        <v>755</v>
      </c>
      <c r="H2126" t="s">
        <v>582</v>
      </c>
      <c r="I2126">
        <v>332740</v>
      </c>
      <c r="J2126" t="s">
        <v>294</v>
      </c>
      <c r="K2126" s="26" t="s">
        <v>458</v>
      </c>
      <c r="L2126" t="b">
        <v>1</v>
      </c>
      <c r="M2126" s="20" t="s">
        <v>1116</v>
      </c>
      <c r="N2126" s="26">
        <v>242</v>
      </c>
      <c r="O2126" t="s">
        <v>375</v>
      </c>
      <c r="P2126">
        <v>52.938055599999998</v>
      </c>
      <c r="Q2126">
        <v>-168.8677778</v>
      </c>
      <c r="S2126" t="s">
        <v>21</v>
      </c>
      <c r="T2126" s="40">
        <v>0.59999999999999987</v>
      </c>
      <c r="U2126" s="40">
        <v>0.142625</v>
      </c>
      <c r="V2126">
        <v>34.522799999999997</v>
      </c>
      <c r="W2126">
        <v>57.538000000000004</v>
      </c>
      <c r="X2126">
        <v>15</v>
      </c>
      <c r="Y2126">
        <v>55.09379999999998</v>
      </c>
      <c r="Z2126">
        <v>91.822999999999993</v>
      </c>
      <c r="AA2126">
        <v>11</v>
      </c>
      <c r="AI2126">
        <v>32.059000000000005</v>
      </c>
      <c r="AJ2126">
        <v>6</v>
      </c>
      <c r="AK2126">
        <v>34.394000000000005</v>
      </c>
      <c r="AL2126">
        <v>1</v>
      </c>
      <c r="AM2126">
        <v>0</v>
      </c>
      <c r="AN2126">
        <v>0</v>
      </c>
      <c r="AO2126" s="30">
        <v>39.871799999999993</v>
      </c>
      <c r="AP2126" s="30">
        <v>66.453000000000003</v>
      </c>
      <c r="AQ2126" s="30">
        <v>7</v>
      </c>
      <c r="AR2126">
        <v>129.48839999999996</v>
      </c>
      <c r="AS2126" s="20">
        <v>215.81399999999999</v>
      </c>
      <c r="AT2126">
        <v>32</v>
      </c>
      <c r="AU2126">
        <v>6</v>
      </c>
      <c r="AV2126" t="s">
        <v>1510</v>
      </c>
    </row>
    <row r="2127" spans="1:48" hidden="1" x14ac:dyDescent="0.25">
      <c r="A2127" t="s">
        <v>653</v>
      </c>
      <c r="B2127" t="s">
        <v>80</v>
      </c>
      <c r="C2127" t="s">
        <v>80</v>
      </c>
      <c r="D2127" t="s">
        <v>654</v>
      </c>
      <c r="E2127" s="31" t="s">
        <v>655</v>
      </c>
      <c r="F2127">
        <v>2012</v>
      </c>
      <c r="G2127" t="s">
        <v>563</v>
      </c>
      <c r="H2127">
        <v>221</v>
      </c>
      <c r="I2127">
        <v>331500</v>
      </c>
      <c r="J2127" t="s">
        <v>50</v>
      </c>
      <c r="K2127" s="26" t="s">
        <v>458</v>
      </c>
      <c r="L2127" t="b">
        <v>1</v>
      </c>
      <c r="M2127" s="20" t="s">
        <v>1119</v>
      </c>
      <c r="N2127" s="26">
        <v>169</v>
      </c>
      <c r="O2127" t="s">
        <v>375</v>
      </c>
      <c r="P2127">
        <v>67.571111099999996</v>
      </c>
      <c r="Q2127">
        <v>-162.9652778</v>
      </c>
      <c r="S2127" t="s">
        <v>21</v>
      </c>
      <c r="T2127" s="40">
        <v>0.81140833333333318</v>
      </c>
      <c r="U2127" s="40">
        <v>0.22509166666666669</v>
      </c>
      <c r="V2127">
        <v>681.5813771833333</v>
      </c>
      <c r="W2127">
        <v>839.99800000000016</v>
      </c>
      <c r="X2127">
        <v>126</v>
      </c>
      <c r="Y2127">
        <v>186.83893987499997</v>
      </c>
      <c r="Z2127">
        <v>230.26499999999999</v>
      </c>
      <c r="AA2127">
        <v>13</v>
      </c>
      <c r="AI2127">
        <v>235.65900000000002</v>
      </c>
      <c r="AJ2127">
        <v>8</v>
      </c>
      <c r="AK2127">
        <v>475.30700000000002</v>
      </c>
      <c r="AL2127">
        <v>7</v>
      </c>
      <c r="AM2127">
        <v>0</v>
      </c>
      <c r="AN2127">
        <v>0</v>
      </c>
      <c r="AO2127" s="30">
        <v>576.88373711666657</v>
      </c>
      <c r="AP2127" s="30">
        <v>710.96600000000001</v>
      </c>
      <c r="AQ2127" s="30">
        <v>15</v>
      </c>
      <c r="AR2127">
        <v>1445.3040541749997</v>
      </c>
      <c r="AS2127" s="20">
        <v>1781.229</v>
      </c>
      <c r="AT2127">
        <v>151</v>
      </c>
      <c r="AU2127">
        <v>12</v>
      </c>
      <c r="AV2127" t="s">
        <v>1510</v>
      </c>
    </row>
    <row r="2128" spans="1:48" hidden="1" x14ac:dyDescent="0.25">
      <c r="A2128" t="s">
        <v>554</v>
      </c>
      <c r="B2128" t="s">
        <v>234</v>
      </c>
      <c r="C2128" t="s">
        <v>234</v>
      </c>
      <c r="D2128" t="s">
        <v>556</v>
      </c>
      <c r="E2128" s="31" t="s">
        <v>557</v>
      </c>
      <c r="F2128">
        <v>2012</v>
      </c>
      <c r="G2128" t="s">
        <v>555</v>
      </c>
      <c r="H2128">
        <v>13642</v>
      </c>
      <c r="I2128">
        <v>332340</v>
      </c>
      <c r="J2128" t="s">
        <v>233</v>
      </c>
      <c r="K2128" s="26" t="s">
        <v>458</v>
      </c>
      <c r="L2128" t="b">
        <v>1</v>
      </c>
      <c r="M2128" s="20" t="s">
        <v>1116</v>
      </c>
      <c r="N2128" s="26">
        <v>150</v>
      </c>
      <c r="O2128" t="s">
        <v>375</v>
      </c>
      <c r="P2128">
        <v>64.501111100000003</v>
      </c>
      <c r="Q2128">
        <v>-165.4063889</v>
      </c>
      <c r="S2128" t="s">
        <v>21</v>
      </c>
      <c r="T2128" s="40">
        <v>0.36467500000000003</v>
      </c>
      <c r="U2128" s="40">
        <v>0.19075</v>
      </c>
      <c r="V2128">
        <v>3566.6495009249998</v>
      </c>
      <c r="W2128">
        <v>9780.3509999999987</v>
      </c>
      <c r="X2128">
        <v>1729</v>
      </c>
      <c r="Y2128">
        <v>6135.0299986749997</v>
      </c>
      <c r="Z2128">
        <v>16823.280999999999</v>
      </c>
      <c r="AA2128">
        <v>290</v>
      </c>
      <c r="AI2128">
        <v>3631.1479999999997</v>
      </c>
      <c r="AJ2128">
        <v>75</v>
      </c>
      <c r="AK2128">
        <v>3098.473</v>
      </c>
      <c r="AL2128">
        <v>49</v>
      </c>
      <c r="AM2128">
        <v>0</v>
      </c>
      <c r="AN2128">
        <v>0</v>
      </c>
      <c r="AO2128" s="30">
        <v>2454.124538175</v>
      </c>
      <c r="AP2128" s="30">
        <v>6729.6209999999992</v>
      </c>
      <c r="AQ2128" s="30">
        <v>124</v>
      </c>
      <c r="AR2128">
        <v>12155.804037774999</v>
      </c>
      <c r="AS2128" s="20">
        <v>33333.252999999997</v>
      </c>
      <c r="AT2128">
        <v>2138</v>
      </c>
      <c r="AU2128">
        <v>12</v>
      </c>
      <c r="AV2128" t="s">
        <v>1510</v>
      </c>
    </row>
    <row r="2129" spans="1:48" hidden="1" x14ac:dyDescent="0.25">
      <c r="A2129" t="s">
        <v>656</v>
      </c>
      <c r="B2129" t="s">
        <v>81</v>
      </c>
      <c r="C2129" s="19" t="s">
        <v>81</v>
      </c>
      <c r="D2129" s="19" t="s">
        <v>657</v>
      </c>
      <c r="E2129" s="21" t="s">
        <v>658</v>
      </c>
      <c r="F2129" s="26">
        <v>2012</v>
      </c>
      <c r="G2129" s="19" t="s">
        <v>563</v>
      </c>
      <c r="H2129" s="26">
        <v>221</v>
      </c>
      <c r="I2129" s="19">
        <v>331510</v>
      </c>
      <c r="J2129" t="s">
        <v>50</v>
      </c>
      <c r="K2129" s="19" t="s">
        <v>458</v>
      </c>
      <c r="L2129" s="20" t="b">
        <v>1</v>
      </c>
      <c r="M2129" s="20" t="s">
        <v>1119</v>
      </c>
      <c r="N2129" s="19">
        <v>169</v>
      </c>
      <c r="O2129" s="19" t="s">
        <v>375</v>
      </c>
      <c r="P2129" s="20">
        <v>66.838333300000002</v>
      </c>
      <c r="Q2129" s="20">
        <v>-161.03277779999999</v>
      </c>
      <c r="R2129" s="19"/>
      <c r="S2129" s="19" t="s">
        <v>21</v>
      </c>
      <c r="T2129" s="40">
        <v>0.64745000000000019</v>
      </c>
      <c r="U2129" s="40">
        <v>0.21689999999999998</v>
      </c>
      <c r="V2129">
        <v>600.48138720000009</v>
      </c>
      <c r="W2129">
        <v>927.45599999999979</v>
      </c>
      <c r="X2129">
        <v>169</v>
      </c>
      <c r="Y2129">
        <v>111.48894765000003</v>
      </c>
      <c r="Z2129">
        <v>172.197</v>
      </c>
      <c r="AA2129">
        <v>12</v>
      </c>
      <c r="AI2129">
        <v>399.44499999999994</v>
      </c>
      <c r="AJ2129">
        <v>10</v>
      </c>
      <c r="AK2129">
        <v>454.49300000000005</v>
      </c>
      <c r="AL2129">
        <v>10</v>
      </c>
      <c r="AM2129">
        <v>0</v>
      </c>
      <c r="AN2129">
        <v>0</v>
      </c>
      <c r="AO2129" s="30">
        <v>552.8821581000002</v>
      </c>
      <c r="AP2129" s="30">
        <v>853.93799999999999</v>
      </c>
      <c r="AQ2129" s="30">
        <v>20</v>
      </c>
      <c r="AR2129">
        <v>1264.8524929500004</v>
      </c>
      <c r="AS2129" s="20">
        <v>1953.5910000000003</v>
      </c>
      <c r="AT2129">
        <v>199</v>
      </c>
      <c r="AU2129">
        <v>12</v>
      </c>
      <c r="AV2129" t="s">
        <v>1510</v>
      </c>
    </row>
    <row r="2130" spans="1:48" hidden="1" x14ac:dyDescent="0.25">
      <c r="A2130" t="s">
        <v>417</v>
      </c>
      <c r="B2130" t="s">
        <v>1151</v>
      </c>
      <c r="C2130" t="s">
        <v>418</v>
      </c>
      <c r="D2130" t="s">
        <v>419</v>
      </c>
      <c r="E2130" s="31" t="s">
        <v>420</v>
      </c>
      <c r="F2130">
        <v>2012</v>
      </c>
      <c r="G2130" t="s">
        <v>380</v>
      </c>
      <c r="H2130">
        <v>219</v>
      </c>
      <c r="I2130">
        <v>331180</v>
      </c>
      <c r="J2130" t="s">
        <v>30</v>
      </c>
      <c r="K2130" s="26" t="s">
        <v>374</v>
      </c>
      <c r="L2130" t="b">
        <v>1</v>
      </c>
      <c r="M2130" s="20" t="s">
        <v>1116</v>
      </c>
      <c r="N2130" s="26">
        <v>2</v>
      </c>
      <c r="O2130" t="s">
        <v>375</v>
      </c>
      <c r="P2130">
        <v>62.961666700000002</v>
      </c>
      <c r="Q2130">
        <v>-141.93722220000001</v>
      </c>
      <c r="S2130" t="s">
        <v>21</v>
      </c>
      <c r="T2130" s="40">
        <v>0.67965833333333336</v>
      </c>
      <c r="U2130" s="40">
        <v>0.2041833333333333</v>
      </c>
      <c r="V2130">
        <v>254.01958345000003</v>
      </c>
      <c r="W2130">
        <v>373.74600000000004</v>
      </c>
      <c r="X2130">
        <v>88</v>
      </c>
      <c r="Y2130">
        <v>325.41905068333335</v>
      </c>
      <c r="Z2130">
        <v>478.798</v>
      </c>
      <c r="AA2130">
        <v>21</v>
      </c>
      <c r="AI2130">
        <v>84.347999999999985</v>
      </c>
      <c r="AJ2130">
        <v>5</v>
      </c>
      <c r="AK2130">
        <v>251.88899999999998</v>
      </c>
      <c r="AL2130">
        <v>15</v>
      </c>
      <c r="AM2130">
        <v>0</v>
      </c>
      <c r="AN2130">
        <v>0</v>
      </c>
      <c r="AO2130" s="30">
        <v>228.52627902499998</v>
      </c>
      <c r="AP2130" s="30">
        <v>336.23699999999997</v>
      </c>
      <c r="AQ2130" s="30">
        <v>20</v>
      </c>
      <c r="AR2130">
        <v>807.96491315833339</v>
      </c>
      <c r="AS2130" s="20">
        <v>1188.7809999999999</v>
      </c>
      <c r="AT2130">
        <v>128</v>
      </c>
      <c r="AU2130">
        <v>12</v>
      </c>
      <c r="AV2130" t="s">
        <v>1510</v>
      </c>
    </row>
    <row r="2131" spans="1:48" hidden="1" x14ac:dyDescent="0.25">
      <c r="A2131" t="s">
        <v>954</v>
      </c>
      <c r="B2131" t="s">
        <v>23</v>
      </c>
      <c r="C2131" s="19" t="s">
        <v>23</v>
      </c>
      <c r="D2131" s="19" t="s">
        <v>956</v>
      </c>
      <c r="E2131" s="21" t="s">
        <v>957</v>
      </c>
      <c r="F2131" s="26">
        <v>2012</v>
      </c>
      <c r="G2131" s="19" t="s">
        <v>955</v>
      </c>
      <c r="H2131" s="26">
        <v>192</v>
      </c>
      <c r="I2131" s="19">
        <v>331020</v>
      </c>
      <c r="J2131" s="20" t="s">
        <v>22</v>
      </c>
      <c r="K2131" s="19" t="s">
        <v>458</v>
      </c>
      <c r="L2131" s="20" t="b">
        <v>1</v>
      </c>
      <c r="M2131" s="20" t="s">
        <v>1116</v>
      </c>
      <c r="N2131" s="19">
        <v>412</v>
      </c>
      <c r="O2131" s="19" t="s">
        <v>375</v>
      </c>
      <c r="P2131" s="20">
        <v>60.909444399999998</v>
      </c>
      <c r="Q2131" s="20">
        <v>-161.4313889</v>
      </c>
      <c r="R2131" s="19"/>
      <c r="S2131" s="19" t="s">
        <v>21</v>
      </c>
      <c r="T2131" s="40">
        <v>0.59999999999999987</v>
      </c>
      <c r="U2131" s="40">
        <v>0.2248</v>
      </c>
      <c r="V2131">
        <v>415.72739999999988</v>
      </c>
      <c r="W2131">
        <v>692.87899999999991</v>
      </c>
      <c r="X2131">
        <v>179</v>
      </c>
      <c r="Y2131">
        <v>105.36659999999998</v>
      </c>
      <c r="Z2131">
        <v>175.61099999999999</v>
      </c>
      <c r="AA2131">
        <v>20</v>
      </c>
      <c r="AI2131">
        <v>187.602</v>
      </c>
      <c r="AJ2131">
        <v>10</v>
      </c>
      <c r="AK2131">
        <v>670.47199999999998</v>
      </c>
      <c r="AL2131">
        <v>12</v>
      </c>
      <c r="AM2131">
        <v>59.041999999999987</v>
      </c>
      <c r="AN2131">
        <v>4</v>
      </c>
      <c r="AO2131" s="30">
        <v>514.84439999999984</v>
      </c>
      <c r="AP2131" s="30">
        <v>858.07399999999996</v>
      </c>
      <c r="AQ2131" s="30">
        <v>22</v>
      </c>
      <c r="AR2131">
        <v>1035.9383999999995</v>
      </c>
      <c r="AS2131" s="20">
        <v>1785.6059999999998</v>
      </c>
      <c r="AT2131">
        <v>225</v>
      </c>
      <c r="AU2131">
        <v>3</v>
      </c>
      <c r="AV2131" t="s">
        <v>1510</v>
      </c>
    </row>
    <row r="2132" spans="1:48" hidden="1" x14ac:dyDescent="0.25">
      <c r="A2132" t="s">
        <v>768</v>
      </c>
      <c r="B2132" t="s">
        <v>239</v>
      </c>
      <c r="C2132" s="19" t="s">
        <v>239</v>
      </c>
      <c r="D2132" t="s">
        <v>769</v>
      </c>
      <c r="E2132" t="s">
        <v>770</v>
      </c>
      <c r="F2132" s="26">
        <v>2012</v>
      </c>
      <c r="G2132" s="19" t="s">
        <v>759</v>
      </c>
      <c r="H2132" s="26">
        <v>26616</v>
      </c>
      <c r="I2132" s="19">
        <v>332380</v>
      </c>
      <c r="J2132" t="s">
        <v>235</v>
      </c>
      <c r="K2132" s="19" t="s">
        <v>458</v>
      </c>
      <c r="L2132" s="20" t="b">
        <v>1</v>
      </c>
      <c r="M2132" s="20" t="s">
        <v>1118</v>
      </c>
      <c r="N2132" s="19">
        <v>254</v>
      </c>
      <c r="O2132" s="19" t="s">
        <v>375</v>
      </c>
      <c r="P2132" s="20">
        <v>70.217500000000001</v>
      </c>
      <c r="Q2132" s="20">
        <v>-150.97638889999999</v>
      </c>
      <c r="R2132" s="19"/>
      <c r="S2132" s="19" t="s">
        <v>21</v>
      </c>
      <c r="T2132" s="40">
        <v>7.9999999999999988E-2</v>
      </c>
      <c r="U2132" s="40">
        <v>7.9999999999999988E-2</v>
      </c>
      <c r="V2132">
        <v>74.188239999999993</v>
      </c>
      <c r="W2132">
        <v>927.35300000000007</v>
      </c>
      <c r="X2132">
        <v>106</v>
      </c>
      <c r="Y2132">
        <v>360.42287999999996</v>
      </c>
      <c r="Z2132">
        <v>4505.2860000000001</v>
      </c>
      <c r="AA2132">
        <v>66</v>
      </c>
      <c r="AI2132">
        <v>83.631</v>
      </c>
      <c r="AJ2132">
        <v>4</v>
      </c>
      <c r="AK2132">
        <v>55.533000000000001</v>
      </c>
      <c r="AL2132">
        <v>3</v>
      </c>
      <c r="AM2132">
        <v>0</v>
      </c>
      <c r="AN2132">
        <v>1</v>
      </c>
      <c r="AO2132" s="30">
        <v>11.133119999999998</v>
      </c>
      <c r="AP2132" s="30">
        <v>139.16399999999999</v>
      </c>
      <c r="AQ2132" s="30">
        <v>7</v>
      </c>
      <c r="AR2132">
        <v>445.74423999999999</v>
      </c>
      <c r="AS2132" s="20">
        <v>5571.8030000000008</v>
      </c>
      <c r="AT2132">
        <v>178</v>
      </c>
      <c r="AU2132">
        <v>12</v>
      </c>
      <c r="AV2132" t="s">
        <v>1510</v>
      </c>
    </row>
    <row r="2133" spans="1:48" hidden="1" x14ac:dyDescent="0.25">
      <c r="A2133" t="s">
        <v>659</v>
      </c>
      <c r="B2133" t="s">
        <v>82</v>
      </c>
      <c r="C2133" t="s">
        <v>82</v>
      </c>
      <c r="D2133" t="s">
        <v>660</v>
      </c>
      <c r="E2133" s="31" t="s">
        <v>661</v>
      </c>
      <c r="F2133">
        <v>2012</v>
      </c>
      <c r="G2133" t="s">
        <v>563</v>
      </c>
      <c r="H2133">
        <v>221</v>
      </c>
      <c r="I2133">
        <v>331520</v>
      </c>
      <c r="J2133" t="s">
        <v>50</v>
      </c>
      <c r="K2133" s="26" t="s">
        <v>458</v>
      </c>
      <c r="L2133" t="b">
        <v>1</v>
      </c>
      <c r="M2133" s="20" t="s">
        <v>1119</v>
      </c>
      <c r="N2133" s="26">
        <v>169</v>
      </c>
      <c r="O2133" t="s">
        <v>375</v>
      </c>
      <c r="P2133">
        <v>64.7194444</v>
      </c>
      <c r="Q2133">
        <v>-158.1030556</v>
      </c>
      <c r="S2133" t="s">
        <v>21</v>
      </c>
      <c r="T2133" s="40">
        <v>0.61627499999999991</v>
      </c>
      <c r="U2133" s="40">
        <v>0.21531666666666668</v>
      </c>
      <c r="V2133">
        <v>292.78485719999992</v>
      </c>
      <c r="W2133">
        <v>475.08799999999997</v>
      </c>
      <c r="X2133">
        <v>117</v>
      </c>
      <c r="Y2133">
        <v>31.695023249999998</v>
      </c>
      <c r="Z2133">
        <v>51.430000000000007</v>
      </c>
      <c r="AA2133">
        <v>11</v>
      </c>
      <c r="AI2133">
        <v>247.63499999999996</v>
      </c>
      <c r="AJ2133">
        <v>20</v>
      </c>
      <c r="AK2133">
        <v>237.36100000000005</v>
      </c>
      <c r="AL2133">
        <v>8</v>
      </c>
      <c r="AM2133">
        <v>0</v>
      </c>
      <c r="AN2133">
        <v>0</v>
      </c>
      <c r="AO2133" s="30">
        <v>298.89090989999994</v>
      </c>
      <c r="AP2133" s="30">
        <v>484.99599999999998</v>
      </c>
      <c r="AQ2133" s="30">
        <v>28</v>
      </c>
      <c r="AR2133">
        <v>623.37079034999988</v>
      </c>
      <c r="AS2133" s="20">
        <v>1011.5139999999999</v>
      </c>
      <c r="AT2133">
        <v>153</v>
      </c>
      <c r="AU2133">
        <v>12</v>
      </c>
      <c r="AV2133" t="s">
        <v>1510</v>
      </c>
    </row>
    <row r="2134" spans="1:48" hidden="1" x14ac:dyDescent="0.25">
      <c r="A2134" t="s">
        <v>942</v>
      </c>
      <c r="B2134" t="s">
        <v>244</v>
      </c>
      <c r="C2134" s="19" t="s">
        <v>244</v>
      </c>
      <c r="D2134" t="s">
        <v>944</v>
      </c>
      <c r="E2134" s="21" t="s">
        <v>945</v>
      </c>
      <c r="F2134" s="26">
        <v>2012</v>
      </c>
      <c r="G2134" s="19" t="s">
        <v>943</v>
      </c>
      <c r="H2134" s="26" t="s">
        <v>582</v>
      </c>
      <c r="I2134" s="19">
        <v>332420</v>
      </c>
      <c r="J2134" t="s">
        <v>243</v>
      </c>
      <c r="K2134" s="19" t="s">
        <v>458</v>
      </c>
      <c r="L2134" s="20" t="b">
        <v>1</v>
      </c>
      <c r="M2134" s="20" t="s">
        <v>1118</v>
      </c>
      <c r="N2134" s="19">
        <v>408</v>
      </c>
      <c r="O2134" s="19" t="s">
        <v>375</v>
      </c>
      <c r="P2134" s="20">
        <v>62.533611100000002</v>
      </c>
      <c r="Q2134" s="20">
        <v>-164.84111110000001</v>
      </c>
      <c r="R2134" s="19"/>
      <c r="S2134" s="19" t="s">
        <v>21</v>
      </c>
      <c r="T2134" s="40">
        <v>0.53000000000000014</v>
      </c>
      <c r="U2134" s="40">
        <v>0.19869999999999996</v>
      </c>
      <c r="V2134">
        <v>98.129500000000021</v>
      </c>
      <c r="W2134">
        <v>185.15</v>
      </c>
      <c r="X2134">
        <v>42</v>
      </c>
      <c r="Y2134">
        <v>217.58037000000004</v>
      </c>
      <c r="Z2134">
        <v>410.529</v>
      </c>
      <c r="AA2134">
        <v>6</v>
      </c>
      <c r="AI2134">
        <v>178.36099999999999</v>
      </c>
      <c r="AJ2134">
        <v>6</v>
      </c>
      <c r="AK2134">
        <v>48.522999999999996</v>
      </c>
      <c r="AL2134">
        <v>4</v>
      </c>
      <c r="AM2134">
        <v>11.672000000000001</v>
      </c>
      <c r="AN2134">
        <v>3</v>
      </c>
      <c r="AO2134" s="30">
        <v>120.24852000000003</v>
      </c>
      <c r="AP2134" s="30">
        <v>226.88399999999999</v>
      </c>
      <c r="AQ2134" s="30">
        <v>10</v>
      </c>
      <c r="AR2134">
        <v>435.95839000000007</v>
      </c>
      <c r="AS2134" s="20">
        <v>834.23500000000001</v>
      </c>
      <c r="AT2134">
        <v>59</v>
      </c>
      <c r="AU2134">
        <v>12</v>
      </c>
      <c r="AV2134" t="s">
        <v>1510</v>
      </c>
    </row>
    <row r="2135" spans="1:48" hidden="1" x14ac:dyDescent="0.25">
      <c r="A2135" t="s">
        <v>613</v>
      </c>
      <c r="B2135" t="s">
        <v>83</v>
      </c>
      <c r="C2135" s="19" t="s">
        <v>83</v>
      </c>
      <c r="D2135" t="s">
        <v>614</v>
      </c>
      <c r="E2135" t="s">
        <v>615</v>
      </c>
      <c r="F2135" s="26">
        <v>2012</v>
      </c>
      <c r="G2135" s="19" t="s">
        <v>563</v>
      </c>
      <c r="H2135" s="26">
        <v>221</v>
      </c>
      <c r="I2135" s="19">
        <v>331530</v>
      </c>
      <c r="J2135" t="s">
        <v>50</v>
      </c>
      <c r="K2135" s="19" t="s">
        <v>458</v>
      </c>
      <c r="L2135" s="20" t="b">
        <v>1</v>
      </c>
      <c r="M2135" s="20" t="s">
        <v>1119</v>
      </c>
      <c r="N2135" s="19">
        <v>169</v>
      </c>
      <c r="O2135" s="19" t="s">
        <v>375</v>
      </c>
      <c r="P2135" s="20">
        <v>60.896944400000002</v>
      </c>
      <c r="Q2135" s="20">
        <v>-162.4594444</v>
      </c>
      <c r="R2135" s="19"/>
      <c r="S2135" s="19" t="s">
        <v>21</v>
      </c>
      <c r="T2135" s="40">
        <v>0.57752500000000007</v>
      </c>
      <c r="U2135" s="40">
        <v>0.21340000000000001</v>
      </c>
      <c r="V2135">
        <v>378.37820930000004</v>
      </c>
      <c r="W2135">
        <v>655.17200000000003</v>
      </c>
      <c r="X2135">
        <v>136</v>
      </c>
      <c r="Y2135">
        <v>122.811268775</v>
      </c>
      <c r="Z2135">
        <v>212.65099999999998</v>
      </c>
      <c r="AA2135">
        <v>22</v>
      </c>
      <c r="AI2135">
        <v>115.46100000000001</v>
      </c>
      <c r="AJ2135">
        <v>11</v>
      </c>
      <c r="AK2135">
        <v>234.18700000000001</v>
      </c>
      <c r="AL2135">
        <v>6</v>
      </c>
      <c r="AM2135">
        <v>0</v>
      </c>
      <c r="AN2135">
        <v>0</v>
      </c>
      <c r="AO2135" s="30">
        <v>201.93046120000002</v>
      </c>
      <c r="AP2135" s="30">
        <v>349.64800000000002</v>
      </c>
      <c r="AQ2135" s="30">
        <v>17</v>
      </c>
      <c r="AR2135">
        <v>703.11993927499998</v>
      </c>
      <c r="AS2135" s="20">
        <v>1217.471</v>
      </c>
      <c r="AT2135">
        <v>174</v>
      </c>
      <c r="AU2135">
        <v>12</v>
      </c>
      <c r="AV2135" t="s">
        <v>1510</v>
      </c>
    </row>
    <row r="2136" spans="1:48" hidden="1" x14ac:dyDescent="0.25">
      <c r="A2136" t="s">
        <v>664</v>
      </c>
      <c r="B2136" t="s">
        <v>84</v>
      </c>
      <c r="C2136" s="19" t="s">
        <v>84</v>
      </c>
      <c r="D2136" t="s">
        <v>665</v>
      </c>
      <c r="E2136" s="21" t="s">
        <v>666</v>
      </c>
      <c r="F2136" s="26">
        <v>2012</v>
      </c>
      <c r="G2136" s="19" t="s">
        <v>563</v>
      </c>
      <c r="H2136" s="26">
        <v>221</v>
      </c>
      <c r="I2136" s="19">
        <v>331540</v>
      </c>
      <c r="J2136" t="s">
        <v>50</v>
      </c>
      <c r="K2136" s="19" t="s">
        <v>458</v>
      </c>
      <c r="L2136" s="20" t="b">
        <v>1</v>
      </c>
      <c r="M2136" s="20" t="s">
        <v>1119</v>
      </c>
      <c r="N2136" s="19">
        <v>169</v>
      </c>
      <c r="O2136" s="19" t="s">
        <v>375</v>
      </c>
      <c r="P2136" s="20">
        <v>57.2027778</v>
      </c>
      <c r="Q2136" s="20">
        <v>-153.3038889</v>
      </c>
      <c r="R2136" s="19"/>
      <c r="S2136" s="19" t="s">
        <v>21</v>
      </c>
      <c r="T2136" s="40">
        <v>0.62243333333333328</v>
      </c>
      <c r="U2136" s="40">
        <v>0.21563333333333334</v>
      </c>
      <c r="V2136">
        <v>245.62526443333337</v>
      </c>
      <c r="W2136">
        <v>394.62100000000009</v>
      </c>
      <c r="X2136">
        <v>99</v>
      </c>
      <c r="Y2136">
        <v>91.929668733333315</v>
      </c>
      <c r="Z2136">
        <v>147.69399999999999</v>
      </c>
      <c r="AA2136">
        <v>15</v>
      </c>
      <c r="AI2136">
        <v>180.79899999999998</v>
      </c>
      <c r="AJ2136">
        <v>19</v>
      </c>
      <c r="AK2136">
        <v>117.13500000000001</v>
      </c>
      <c r="AL2136">
        <v>4</v>
      </c>
      <c r="AM2136">
        <v>0</v>
      </c>
      <c r="AN2136">
        <v>0</v>
      </c>
      <c r="AO2136" s="30">
        <v>185.44405273333331</v>
      </c>
      <c r="AP2136" s="30">
        <v>297.93399999999997</v>
      </c>
      <c r="AQ2136" s="30">
        <v>23</v>
      </c>
      <c r="AR2136">
        <v>522.99898589999998</v>
      </c>
      <c r="AS2136" s="20">
        <v>840.24900000000002</v>
      </c>
      <c r="AT2136">
        <v>131</v>
      </c>
      <c r="AU2136">
        <v>12</v>
      </c>
      <c r="AV2136" t="s">
        <v>1510</v>
      </c>
    </row>
    <row r="2137" spans="1:48" hidden="1" x14ac:dyDescent="0.25">
      <c r="A2137" t="s">
        <v>883</v>
      </c>
      <c r="B2137" t="s">
        <v>248</v>
      </c>
      <c r="C2137" t="s">
        <v>248</v>
      </c>
      <c r="D2137" t="s">
        <v>885</v>
      </c>
      <c r="E2137" s="31" t="s">
        <v>886</v>
      </c>
      <c r="F2137">
        <v>2012</v>
      </c>
      <c r="G2137" t="s">
        <v>884</v>
      </c>
      <c r="H2137">
        <v>14234</v>
      </c>
      <c r="I2137">
        <v>332440</v>
      </c>
      <c r="J2137" t="s">
        <v>247</v>
      </c>
      <c r="K2137" s="26" t="s">
        <v>458</v>
      </c>
      <c r="L2137" t="b">
        <v>1</v>
      </c>
      <c r="M2137" s="20" t="s">
        <v>1118</v>
      </c>
      <c r="N2137" s="26">
        <v>357</v>
      </c>
      <c r="O2137" t="s">
        <v>375</v>
      </c>
      <c r="P2137">
        <v>57.923611100000002</v>
      </c>
      <c r="Q2137">
        <v>-152.50222220000001</v>
      </c>
      <c r="S2137" t="s">
        <v>21</v>
      </c>
      <c r="T2137" s="40">
        <v>0.44565000000000005</v>
      </c>
      <c r="U2137" s="40">
        <v>0.19430833333333331</v>
      </c>
      <c r="V2137">
        <v>141.89184045000002</v>
      </c>
      <c r="W2137">
        <v>318.39300000000003</v>
      </c>
      <c r="X2137">
        <v>80</v>
      </c>
      <c r="Y2137">
        <v>111.15446865000003</v>
      </c>
      <c r="Z2137">
        <v>249.42100000000002</v>
      </c>
      <c r="AA2137">
        <v>13</v>
      </c>
      <c r="AI2137">
        <v>132.71800000000002</v>
      </c>
      <c r="AJ2137">
        <v>12</v>
      </c>
      <c r="AK2137">
        <v>5.8739999999999997</v>
      </c>
      <c r="AL2137">
        <v>1</v>
      </c>
      <c r="AM2137">
        <v>0</v>
      </c>
      <c r="AN2137">
        <v>0</v>
      </c>
      <c r="AO2137" s="30">
        <v>61.763524800000013</v>
      </c>
      <c r="AP2137" s="30">
        <v>138.59200000000001</v>
      </c>
      <c r="AQ2137" s="30">
        <v>13</v>
      </c>
      <c r="AR2137">
        <v>314.80983390000006</v>
      </c>
      <c r="AS2137" s="20">
        <v>706.40599999999995</v>
      </c>
      <c r="AT2137">
        <v>103</v>
      </c>
      <c r="AU2137">
        <v>12</v>
      </c>
      <c r="AV2137" t="s">
        <v>1510</v>
      </c>
    </row>
    <row r="2138" spans="1:48" hidden="1" x14ac:dyDescent="0.25">
      <c r="A2138" t="s">
        <v>1027</v>
      </c>
      <c r="B2138" t="s">
        <v>250</v>
      </c>
      <c r="C2138" t="s">
        <v>250</v>
      </c>
      <c r="D2138" t="s">
        <v>1029</v>
      </c>
      <c r="E2138" s="31" t="s">
        <v>1030</v>
      </c>
      <c r="F2138">
        <v>2012</v>
      </c>
      <c r="G2138" t="s">
        <v>1028</v>
      </c>
      <c r="H2138">
        <v>14633</v>
      </c>
      <c r="I2138">
        <v>332450</v>
      </c>
      <c r="J2138" t="s">
        <v>249</v>
      </c>
      <c r="K2138" s="26" t="s">
        <v>458</v>
      </c>
      <c r="L2138" t="b">
        <v>1</v>
      </c>
      <c r="M2138" s="20" t="s">
        <v>1116</v>
      </c>
      <c r="N2138" s="26">
        <v>662</v>
      </c>
      <c r="O2138" t="s">
        <v>375</v>
      </c>
      <c r="P2138">
        <v>59.787222200000002</v>
      </c>
      <c r="Q2138">
        <v>-154.10611109999999</v>
      </c>
      <c r="S2138" t="s">
        <v>21</v>
      </c>
      <c r="T2138" s="40">
        <v>0.91</v>
      </c>
      <c r="U2138" s="40">
        <v>0.40653333333333336</v>
      </c>
      <c r="V2138">
        <v>54.535390000000007</v>
      </c>
      <c r="W2138">
        <v>59.929000000000002</v>
      </c>
      <c r="X2138">
        <v>25</v>
      </c>
      <c r="Y2138">
        <v>76.405419999999992</v>
      </c>
      <c r="Z2138">
        <v>83.961999999999989</v>
      </c>
      <c r="AA2138">
        <v>10</v>
      </c>
      <c r="AI2138">
        <v>19.922999999999998</v>
      </c>
      <c r="AJ2138">
        <v>5</v>
      </c>
      <c r="AK2138">
        <v>10.748000000000001</v>
      </c>
      <c r="AL2138">
        <v>1</v>
      </c>
      <c r="AM2138">
        <v>0</v>
      </c>
      <c r="AN2138">
        <v>0</v>
      </c>
      <c r="AO2138" s="30">
        <v>27.910610000000002</v>
      </c>
      <c r="AP2138" s="30">
        <v>30.670999999999999</v>
      </c>
      <c r="AQ2138" s="30">
        <v>6</v>
      </c>
      <c r="AR2138">
        <v>158.85142000000002</v>
      </c>
      <c r="AS2138" s="20">
        <v>174.56200000000001</v>
      </c>
      <c r="AT2138">
        <v>41</v>
      </c>
      <c r="AU2138">
        <v>12</v>
      </c>
      <c r="AV2138" t="s">
        <v>1510</v>
      </c>
    </row>
    <row r="2139" spans="1:48" hidden="1" x14ac:dyDescent="0.25">
      <c r="A2139" t="s">
        <v>479</v>
      </c>
      <c r="B2139" t="s">
        <v>252</v>
      </c>
      <c r="C2139" t="s">
        <v>252</v>
      </c>
      <c r="D2139" t="s">
        <v>481</v>
      </c>
      <c r="E2139" s="31" t="s">
        <v>482</v>
      </c>
      <c r="F2139">
        <v>2012</v>
      </c>
      <c r="G2139" t="s">
        <v>480</v>
      </c>
      <c r="H2139">
        <v>29297</v>
      </c>
      <c r="I2139">
        <v>332460</v>
      </c>
      <c r="J2139" t="s">
        <v>251</v>
      </c>
      <c r="K2139" s="26" t="s">
        <v>458</v>
      </c>
      <c r="L2139" t="b">
        <v>1</v>
      </c>
      <c r="M2139" s="20" t="s">
        <v>1118</v>
      </c>
      <c r="N2139" s="26">
        <v>24</v>
      </c>
      <c r="O2139" t="s">
        <v>375</v>
      </c>
      <c r="P2139">
        <v>57.960833299999997</v>
      </c>
      <c r="Q2139">
        <v>-136.22749999999999</v>
      </c>
      <c r="S2139" t="s">
        <v>21</v>
      </c>
      <c r="T2139" s="40">
        <v>0.69944166666666685</v>
      </c>
      <c r="U2139" s="40">
        <v>0.16279166666666664</v>
      </c>
      <c r="V2139">
        <v>218.9553176583334</v>
      </c>
      <c r="W2139">
        <v>313.04300000000001</v>
      </c>
      <c r="X2139">
        <v>70</v>
      </c>
      <c r="Y2139">
        <v>128.98823440000004</v>
      </c>
      <c r="Z2139">
        <v>184.416</v>
      </c>
      <c r="AA2139">
        <v>14</v>
      </c>
      <c r="AI2139">
        <v>254.36399999999998</v>
      </c>
      <c r="AJ2139">
        <v>29</v>
      </c>
      <c r="AK2139">
        <v>4.5720000000000001</v>
      </c>
      <c r="AL2139">
        <v>1</v>
      </c>
      <c r="AM2139">
        <v>1.1969999999999998</v>
      </c>
      <c r="AN2139">
        <v>1</v>
      </c>
      <c r="AO2139" s="30">
        <v>181.11062740000003</v>
      </c>
      <c r="AP2139" s="30">
        <v>258.93599999999998</v>
      </c>
      <c r="AQ2139" s="30">
        <v>30</v>
      </c>
      <c r="AR2139">
        <v>529.05417945833346</v>
      </c>
      <c r="AS2139" s="20">
        <v>757.59199999999987</v>
      </c>
      <c r="AT2139">
        <v>110</v>
      </c>
      <c r="AU2139">
        <v>12</v>
      </c>
      <c r="AV2139" t="s">
        <v>1510</v>
      </c>
    </row>
    <row r="2140" spans="1:48" hidden="1" x14ac:dyDescent="0.25">
      <c r="A2140" t="s">
        <v>1015</v>
      </c>
      <c r="B2140" t="s">
        <v>226</v>
      </c>
      <c r="C2140" t="s">
        <v>226</v>
      </c>
      <c r="D2140" t="s">
        <v>1017</v>
      </c>
      <c r="E2140" s="31" t="s">
        <v>1018</v>
      </c>
      <c r="F2140">
        <v>2012</v>
      </c>
      <c r="G2140" t="s">
        <v>1016</v>
      </c>
      <c r="H2140">
        <v>14832</v>
      </c>
      <c r="I2140">
        <v>332470</v>
      </c>
      <c r="J2140" t="s">
        <v>225</v>
      </c>
      <c r="K2140" s="26" t="s">
        <v>458</v>
      </c>
      <c r="L2140" t="b">
        <v>1</v>
      </c>
      <c r="M2140" s="20" t="s">
        <v>1118</v>
      </c>
      <c r="N2140" s="26">
        <v>659</v>
      </c>
      <c r="O2140" t="s">
        <v>375</v>
      </c>
      <c r="P2140">
        <v>55.913984599999999</v>
      </c>
      <c r="Q2140">
        <v>-159.16327670000001</v>
      </c>
      <c r="S2140" t="s">
        <v>21</v>
      </c>
      <c r="T2140" s="40">
        <v>0.94999999999999984</v>
      </c>
      <c r="U2140" s="40">
        <v>0.66080000000000005</v>
      </c>
      <c r="V2140">
        <v>117.02194999999998</v>
      </c>
      <c r="W2140">
        <v>123.181</v>
      </c>
      <c r="X2140">
        <v>49</v>
      </c>
      <c r="Y2140">
        <v>138.17464999999999</v>
      </c>
      <c r="Z2140">
        <v>145.447</v>
      </c>
      <c r="AA2140">
        <v>9</v>
      </c>
      <c r="AI2140">
        <v>105.37000000000002</v>
      </c>
      <c r="AJ2140">
        <v>6</v>
      </c>
      <c r="AK2140">
        <v>10.305999999999999</v>
      </c>
      <c r="AL2140">
        <v>3</v>
      </c>
      <c r="AM2140">
        <v>17.382999999999999</v>
      </c>
      <c r="AN2140">
        <v>2</v>
      </c>
      <c r="AO2140" s="30">
        <v>109.8922</v>
      </c>
      <c r="AP2140" s="30">
        <v>115.67600000000002</v>
      </c>
      <c r="AQ2140" s="30">
        <v>9</v>
      </c>
      <c r="AR2140">
        <v>365.08879999999999</v>
      </c>
      <c r="AS2140" s="20">
        <v>401.68700000000001</v>
      </c>
      <c r="AT2140">
        <v>69</v>
      </c>
      <c r="AU2140">
        <v>12</v>
      </c>
      <c r="AV2140" t="s">
        <v>1510</v>
      </c>
    </row>
    <row r="2141" spans="1:48" hidden="1" x14ac:dyDescent="0.25">
      <c r="A2141" t="s">
        <v>967</v>
      </c>
      <c r="B2141" t="s">
        <v>256</v>
      </c>
      <c r="C2141" t="s">
        <v>256</v>
      </c>
      <c r="D2141" t="s">
        <v>969</v>
      </c>
      <c r="E2141" s="31" t="s">
        <v>970</v>
      </c>
      <c r="F2141">
        <v>2012</v>
      </c>
      <c r="G2141" t="s">
        <v>968</v>
      </c>
      <c r="H2141" t="s">
        <v>582</v>
      </c>
      <c r="I2141">
        <v>332480</v>
      </c>
      <c r="J2141" t="s">
        <v>255</v>
      </c>
      <c r="K2141" s="26" t="s">
        <v>458</v>
      </c>
      <c r="L2141" t="b">
        <v>1</v>
      </c>
      <c r="M2141" s="20" t="s">
        <v>1118</v>
      </c>
      <c r="N2141" s="26">
        <v>425</v>
      </c>
      <c r="O2141" t="s">
        <v>375</v>
      </c>
      <c r="P2141">
        <v>57.564166700000001</v>
      </c>
      <c r="Q2141">
        <v>-157.5791667</v>
      </c>
      <c r="S2141" t="s">
        <v>21</v>
      </c>
      <c r="T2141" s="40">
        <v>0.5</v>
      </c>
      <c r="U2141" s="40">
        <v>0.1386</v>
      </c>
      <c r="V2141">
        <v>83.303999999999974</v>
      </c>
      <c r="W2141">
        <v>166.60799999999995</v>
      </c>
      <c r="X2141">
        <v>48</v>
      </c>
      <c r="Y2141">
        <v>66.344999999999999</v>
      </c>
      <c r="Z2141">
        <v>132.69</v>
      </c>
      <c r="AA2141">
        <v>17</v>
      </c>
      <c r="AI2141">
        <v>65.441000000000003</v>
      </c>
      <c r="AJ2141">
        <v>11</v>
      </c>
      <c r="AK2141">
        <v>45.061999999999998</v>
      </c>
      <c r="AL2141">
        <v>4</v>
      </c>
      <c r="AM2141">
        <v>0</v>
      </c>
      <c r="AN2141">
        <v>0</v>
      </c>
      <c r="AO2141" s="30">
        <v>55.2515</v>
      </c>
      <c r="AP2141" s="30">
        <v>110.503</v>
      </c>
      <c r="AQ2141" s="30">
        <v>15</v>
      </c>
      <c r="AR2141">
        <v>204.90049999999997</v>
      </c>
      <c r="AS2141" s="20">
        <v>409.80100000000004</v>
      </c>
      <c r="AT2141">
        <v>79</v>
      </c>
      <c r="AU2141">
        <v>12</v>
      </c>
      <c r="AV2141" t="s">
        <v>1510</v>
      </c>
    </row>
    <row r="2142" spans="1:48" hidden="1" x14ac:dyDescent="0.25">
      <c r="A2142" t="s">
        <v>1007</v>
      </c>
      <c r="B2142" t="s">
        <v>25</v>
      </c>
      <c r="C2142" t="s">
        <v>25</v>
      </c>
      <c r="D2142" t="s">
        <v>1009</v>
      </c>
      <c r="E2142" s="31" t="s">
        <v>1010</v>
      </c>
      <c r="F2142">
        <v>2012</v>
      </c>
      <c r="G2142" t="s">
        <v>1008</v>
      </c>
      <c r="H2142" t="s">
        <v>582</v>
      </c>
      <c r="I2142">
        <v>331030</v>
      </c>
      <c r="J2142" t="s">
        <v>24</v>
      </c>
      <c r="K2142" s="26" t="s">
        <v>458</v>
      </c>
      <c r="L2142" t="b">
        <v>1</v>
      </c>
      <c r="M2142" s="20" t="s">
        <v>1118</v>
      </c>
      <c r="N2142" s="26">
        <v>635</v>
      </c>
      <c r="O2142" t="s">
        <v>375</v>
      </c>
      <c r="P2142">
        <v>60.912222200000002</v>
      </c>
      <c r="Q2142">
        <v>-161.2138889</v>
      </c>
      <c r="S2142" t="s">
        <v>21</v>
      </c>
      <c r="T2142" s="40">
        <v>0.63</v>
      </c>
      <c r="U2142" s="40">
        <v>0.26098333333333329</v>
      </c>
      <c r="V2142">
        <v>194.17544999999998</v>
      </c>
      <c r="W2142">
        <v>308.21499999999997</v>
      </c>
      <c r="X2142">
        <v>98</v>
      </c>
      <c r="Y2142">
        <v>299.05281000000002</v>
      </c>
      <c r="Z2142">
        <v>474.68700000000001</v>
      </c>
      <c r="AA2142">
        <v>15</v>
      </c>
      <c r="AI2142">
        <v>178.90600000000001</v>
      </c>
      <c r="AJ2142">
        <v>9</v>
      </c>
      <c r="AK2142">
        <v>32.113999999999997</v>
      </c>
      <c r="AL2142">
        <v>4</v>
      </c>
      <c r="AM2142">
        <v>11.292</v>
      </c>
      <c r="AN2142">
        <v>3</v>
      </c>
      <c r="AO2142" s="30">
        <v>132.9426</v>
      </c>
      <c r="AP2142" s="30">
        <v>211.02</v>
      </c>
      <c r="AQ2142" s="30">
        <v>13</v>
      </c>
      <c r="AR2142">
        <v>626.17085999999995</v>
      </c>
      <c r="AS2142" s="20">
        <v>1005.2140000000001</v>
      </c>
      <c r="AT2142">
        <v>126</v>
      </c>
      <c r="AU2142">
        <v>6</v>
      </c>
      <c r="AV2142" t="s">
        <v>1510</v>
      </c>
    </row>
    <row r="2143" spans="1:48" hidden="1" x14ac:dyDescent="0.25">
      <c r="A2143" t="s">
        <v>667</v>
      </c>
      <c r="B2143" t="s">
        <v>85</v>
      </c>
      <c r="C2143" t="s">
        <v>85</v>
      </c>
      <c r="D2143" t="s">
        <v>668</v>
      </c>
      <c r="E2143" s="31" t="s">
        <v>669</v>
      </c>
      <c r="F2143">
        <v>2012</v>
      </c>
      <c r="G2143" t="s">
        <v>563</v>
      </c>
      <c r="H2143">
        <v>221</v>
      </c>
      <c r="I2143">
        <v>331550</v>
      </c>
      <c r="J2143" t="s">
        <v>50</v>
      </c>
      <c r="K2143" s="26" t="s">
        <v>458</v>
      </c>
      <c r="L2143" t="b">
        <v>1</v>
      </c>
      <c r="M2143" s="20" t="s">
        <v>1119</v>
      </c>
      <c r="N2143" s="26">
        <v>169</v>
      </c>
      <c r="O2143" t="s">
        <v>375</v>
      </c>
      <c r="P2143">
        <v>61.938888900000002</v>
      </c>
      <c r="Q2143">
        <v>-162.875</v>
      </c>
      <c r="S2143" t="s">
        <v>21</v>
      </c>
      <c r="T2143" s="40">
        <v>0.60419999999999996</v>
      </c>
      <c r="U2143" s="40">
        <v>0.21474166666666669</v>
      </c>
      <c r="V2143">
        <v>465.52401599999996</v>
      </c>
      <c r="W2143">
        <v>770.48</v>
      </c>
      <c r="X2143">
        <v>145</v>
      </c>
      <c r="Y2143">
        <v>151.74362159999998</v>
      </c>
      <c r="Z2143">
        <v>251.148</v>
      </c>
      <c r="AA2143">
        <v>12</v>
      </c>
      <c r="AI2143">
        <v>233.70000000000005</v>
      </c>
      <c r="AJ2143">
        <v>14</v>
      </c>
      <c r="AK2143">
        <v>479.72799999999995</v>
      </c>
      <c r="AL2143">
        <v>6</v>
      </c>
      <c r="AM2143">
        <v>0</v>
      </c>
      <c r="AN2143">
        <v>0</v>
      </c>
      <c r="AO2143" s="30">
        <v>431.05319759999998</v>
      </c>
      <c r="AP2143" s="30">
        <v>713.428</v>
      </c>
      <c r="AQ2143" s="30">
        <v>20</v>
      </c>
      <c r="AR2143">
        <v>1048.3208351999999</v>
      </c>
      <c r="AS2143" s="20">
        <v>1735.056</v>
      </c>
      <c r="AT2143">
        <v>175</v>
      </c>
      <c r="AU2143">
        <v>12</v>
      </c>
      <c r="AV2143" t="s">
        <v>1510</v>
      </c>
    </row>
    <row r="2144" spans="1:48" hidden="1" x14ac:dyDescent="0.25">
      <c r="A2144" t="s">
        <v>676</v>
      </c>
      <c r="B2144" t="s">
        <v>86</v>
      </c>
      <c r="C2144" t="s">
        <v>86</v>
      </c>
      <c r="D2144" t="s">
        <v>677</v>
      </c>
      <c r="E2144" s="31" t="s">
        <v>678</v>
      </c>
      <c r="F2144">
        <v>2012</v>
      </c>
      <c r="G2144" t="s">
        <v>563</v>
      </c>
      <c r="H2144">
        <v>221</v>
      </c>
      <c r="I2144">
        <v>331560</v>
      </c>
      <c r="J2144" t="s">
        <v>50</v>
      </c>
      <c r="K2144" s="26" t="s">
        <v>458</v>
      </c>
      <c r="L2144" t="b">
        <v>1</v>
      </c>
      <c r="M2144" s="20" t="s">
        <v>1119</v>
      </c>
      <c r="N2144" s="26">
        <v>169</v>
      </c>
      <c r="O2144" t="s">
        <v>375</v>
      </c>
      <c r="P2144">
        <v>62.032777799999998</v>
      </c>
      <c r="Q2144">
        <v>-163.28777779999999</v>
      </c>
      <c r="S2144" t="s">
        <v>21</v>
      </c>
      <c r="T2144" s="40">
        <v>0.58396666666666663</v>
      </c>
      <c r="U2144" s="40">
        <v>0.21372499999999997</v>
      </c>
      <c r="V2144">
        <v>77.978820900000002</v>
      </c>
      <c r="W2144">
        <v>133.53300000000002</v>
      </c>
      <c r="X2144">
        <v>33</v>
      </c>
      <c r="Y2144">
        <v>14.210244866666663</v>
      </c>
      <c r="Z2144">
        <v>24.333999999999996</v>
      </c>
      <c r="AA2144">
        <v>5</v>
      </c>
      <c r="AI2144">
        <v>101.21799999999999</v>
      </c>
      <c r="AJ2144">
        <v>8</v>
      </c>
      <c r="AK2144">
        <v>73.144999999999996</v>
      </c>
      <c r="AL2144">
        <v>1</v>
      </c>
      <c r="AM2144">
        <v>0</v>
      </c>
      <c r="AN2144">
        <v>0</v>
      </c>
      <c r="AO2144" s="30">
        <v>101.82217989999999</v>
      </c>
      <c r="AP2144" s="30">
        <v>174.363</v>
      </c>
      <c r="AQ2144" s="30">
        <v>9</v>
      </c>
      <c r="AR2144">
        <v>194.01124566666664</v>
      </c>
      <c r="AS2144" s="20">
        <v>332.23</v>
      </c>
      <c r="AT2144">
        <v>44</v>
      </c>
      <c r="AU2144">
        <v>12</v>
      </c>
      <c r="AV2144" t="s">
        <v>1510</v>
      </c>
    </row>
    <row r="2145" spans="1:48" hidden="1" x14ac:dyDescent="0.25">
      <c r="A2145" t="s">
        <v>771</v>
      </c>
      <c r="B2145" t="s">
        <v>240</v>
      </c>
      <c r="C2145" t="s">
        <v>240</v>
      </c>
      <c r="D2145" t="s">
        <v>772</v>
      </c>
      <c r="E2145" s="31" t="s">
        <v>773</v>
      </c>
      <c r="F2145">
        <v>2012</v>
      </c>
      <c r="G2145" t="s">
        <v>759</v>
      </c>
      <c r="H2145">
        <v>26616</v>
      </c>
      <c r="I2145">
        <v>332390</v>
      </c>
      <c r="J2145" t="s">
        <v>235</v>
      </c>
      <c r="K2145" s="26" t="s">
        <v>458</v>
      </c>
      <c r="L2145" t="b">
        <v>1</v>
      </c>
      <c r="M2145" s="20" t="s">
        <v>1118</v>
      </c>
      <c r="N2145" s="26">
        <v>254</v>
      </c>
      <c r="O2145" t="s">
        <v>375</v>
      </c>
      <c r="P2145">
        <v>68.348611099999999</v>
      </c>
      <c r="Q2145">
        <v>-166.73472219999999</v>
      </c>
      <c r="S2145" t="s">
        <v>21</v>
      </c>
      <c r="T2145" s="40">
        <v>0.14999999999999997</v>
      </c>
      <c r="U2145" s="40">
        <v>0.1386</v>
      </c>
      <c r="V2145">
        <v>248.26064999999994</v>
      </c>
      <c r="W2145">
        <v>1655.0709999999999</v>
      </c>
      <c r="X2145">
        <v>185</v>
      </c>
      <c r="Y2145">
        <v>506.8547999999999</v>
      </c>
      <c r="Z2145">
        <v>3379.0320000000002</v>
      </c>
      <c r="AA2145">
        <v>77</v>
      </c>
      <c r="AI2145">
        <v>146.52500000000001</v>
      </c>
      <c r="AJ2145">
        <v>2</v>
      </c>
      <c r="AK2145">
        <v>50.55299999999999</v>
      </c>
      <c r="AL2145">
        <v>6</v>
      </c>
      <c r="AM2145">
        <v>0</v>
      </c>
      <c r="AN2145">
        <v>1</v>
      </c>
      <c r="AO2145" s="30">
        <v>29.561699999999995</v>
      </c>
      <c r="AP2145" s="30">
        <v>197.078</v>
      </c>
      <c r="AQ2145" s="30">
        <v>8</v>
      </c>
      <c r="AR2145">
        <v>784.67714999999987</v>
      </c>
      <c r="AS2145" s="20">
        <v>5231.1810000000005</v>
      </c>
      <c r="AT2145">
        <v>270</v>
      </c>
      <c r="AU2145">
        <v>12</v>
      </c>
      <c r="AV2145" t="s">
        <v>1510</v>
      </c>
    </row>
    <row r="2146" spans="1:48" hidden="1" x14ac:dyDescent="0.25">
      <c r="A2146" t="s">
        <v>774</v>
      </c>
      <c r="B2146" t="s">
        <v>241</v>
      </c>
      <c r="C2146" t="s">
        <v>241</v>
      </c>
      <c r="D2146" t="s">
        <v>775</v>
      </c>
      <c r="E2146" s="31" t="s">
        <v>776</v>
      </c>
      <c r="F2146">
        <v>2012</v>
      </c>
      <c r="G2146" t="s">
        <v>759</v>
      </c>
      <c r="H2146">
        <v>26616</v>
      </c>
      <c r="I2146">
        <v>332400</v>
      </c>
      <c r="J2146" t="s">
        <v>235</v>
      </c>
      <c r="K2146" s="26" t="s">
        <v>458</v>
      </c>
      <c r="L2146" t="b">
        <v>1</v>
      </c>
      <c r="M2146" s="20" t="s">
        <v>1118</v>
      </c>
      <c r="N2146" s="26">
        <v>254</v>
      </c>
      <c r="O2146" t="s">
        <v>375</v>
      </c>
      <c r="P2146">
        <v>69.743857000000006</v>
      </c>
      <c r="Q2146">
        <v>-163.008442</v>
      </c>
      <c r="S2146" t="s">
        <v>21</v>
      </c>
      <c r="T2146" s="40">
        <v>0.14999999999999997</v>
      </c>
      <c r="U2146" s="40">
        <v>0.1386</v>
      </c>
      <c r="V2146">
        <v>67.729199999999977</v>
      </c>
      <c r="W2146">
        <v>451.52799999999996</v>
      </c>
      <c r="X2146">
        <v>59</v>
      </c>
      <c r="Y2146">
        <v>395.97104999999988</v>
      </c>
      <c r="Z2146">
        <v>2639.8069999999998</v>
      </c>
      <c r="AA2146">
        <v>44</v>
      </c>
      <c r="AI2146">
        <v>36.463999999999999</v>
      </c>
      <c r="AJ2146">
        <v>1</v>
      </c>
      <c r="AK2146">
        <v>66.589999999999989</v>
      </c>
      <c r="AL2146">
        <v>2</v>
      </c>
      <c r="AM2146">
        <v>0</v>
      </c>
      <c r="AN2146">
        <v>1</v>
      </c>
      <c r="AO2146" s="30">
        <v>15.458099999999995</v>
      </c>
      <c r="AP2146" s="30">
        <v>103.05399999999999</v>
      </c>
      <c r="AQ2146" s="30">
        <v>3</v>
      </c>
      <c r="AR2146">
        <v>479.15834999999987</v>
      </c>
      <c r="AS2146" s="20">
        <v>3194.3890000000001</v>
      </c>
      <c r="AT2146">
        <v>105</v>
      </c>
      <c r="AU2146">
        <v>12</v>
      </c>
      <c r="AV2146" t="s">
        <v>1510</v>
      </c>
    </row>
    <row r="2147" spans="1:48" hidden="1" x14ac:dyDescent="0.25">
      <c r="A2147" t="s">
        <v>987</v>
      </c>
      <c r="B2147" t="s">
        <v>275</v>
      </c>
      <c r="C2147" t="s">
        <v>275</v>
      </c>
      <c r="D2147" t="s">
        <v>989</v>
      </c>
      <c r="E2147" s="31" t="s">
        <v>990</v>
      </c>
      <c r="F2147">
        <v>2012</v>
      </c>
      <c r="G2147" t="s">
        <v>988</v>
      </c>
      <c r="H2147" t="s">
        <v>582</v>
      </c>
      <c r="I2147">
        <v>332590</v>
      </c>
      <c r="J2147" t="s">
        <v>274</v>
      </c>
      <c r="K2147" s="26" t="s">
        <v>458</v>
      </c>
      <c r="L2147" t="b">
        <v>1</v>
      </c>
      <c r="M2147" s="20" t="s">
        <v>1118</v>
      </c>
      <c r="N2147" s="26">
        <v>447</v>
      </c>
      <c r="O2147" t="s">
        <v>375</v>
      </c>
      <c r="P2147">
        <v>60.202500000000001</v>
      </c>
      <c r="Q2147">
        <v>-154.31277779999999</v>
      </c>
      <c r="S2147" t="s">
        <v>21</v>
      </c>
      <c r="T2147" s="40">
        <v>0.68986666666666663</v>
      </c>
      <c r="U2147" s="40">
        <v>0.17195000000000002</v>
      </c>
      <c r="V2147">
        <v>195.60134533333334</v>
      </c>
      <c r="W2147">
        <v>283.53500000000003</v>
      </c>
      <c r="X2147">
        <v>69</v>
      </c>
      <c r="Y2147">
        <v>232.46781999999999</v>
      </c>
      <c r="Z2147">
        <v>336.97500000000002</v>
      </c>
      <c r="AA2147">
        <v>35</v>
      </c>
      <c r="AI2147">
        <v>0</v>
      </c>
      <c r="AJ2147">
        <v>18</v>
      </c>
      <c r="AK2147">
        <v>88.936000000000007</v>
      </c>
      <c r="AL2147">
        <v>18</v>
      </c>
      <c r="AM2147">
        <v>0</v>
      </c>
      <c r="AN2147">
        <v>0</v>
      </c>
      <c r="AO2147" s="30">
        <v>61.353981866666665</v>
      </c>
      <c r="AP2147" s="30">
        <v>88.936000000000007</v>
      </c>
      <c r="AQ2147" s="30">
        <v>36</v>
      </c>
      <c r="AR2147">
        <v>489.42314720000002</v>
      </c>
      <c r="AS2147" s="20">
        <v>709.44600000000003</v>
      </c>
      <c r="AT2147">
        <v>120</v>
      </c>
      <c r="AU2147">
        <v>12</v>
      </c>
      <c r="AV2147" t="s">
        <v>1510</v>
      </c>
    </row>
    <row r="2148" spans="1:48" hidden="1" x14ac:dyDescent="0.25">
      <c r="A2148" t="s">
        <v>937</v>
      </c>
      <c r="B2148" t="s">
        <v>258</v>
      </c>
      <c r="C2148" t="s">
        <v>258</v>
      </c>
      <c r="D2148" t="s">
        <v>939</v>
      </c>
      <c r="E2148" s="31" t="s">
        <v>940</v>
      </c>
      <c r="F2148">
        <v>2012</v>
      </c>
      <c r="G2148" t="s">
        <v>938</v>
      </c>
      <c r="H2148" t="s">
        <v>582</v>
      </c>
      <c r="I2148">
        <v>332500</v>
      </c>
      <c r="J2148" t="s">
        <v>257</v>
      </c>
      <c r="K2148" s="26" t="s">
        <v>458</v>
      </c>
      <c r="L2148" t="b">
        <v>1</v>
      </c>
      <c r="M2148" s="20" t="s">
        <v>1118</v>
      </c>
      <c r="N2148" s="26">
        <v>399</v>
      </c>
      <c r="O2148" t="s">
        <v>375</v>
      </c>
      <c r="P2148">
        <v>56.932561399999997</v>
      </c>
      <c r="Q2148">
        <v>-158.6249699</v>
      </c>
      <c r="S2148" t="s">
        <v>21</v>
      </c>
      <c r="T2148" s="40">
        <v>0.75</v>
      </c>
      <c r="U2148" s="40">
        <v>0.40859166666666663</v>
      </c>
      <c r="V2148">
        <v>163.09050000000002</v>
      </c>
      <c r="W2148">
        <v>217.45400000000001</v>
      </c>
      <c r="X2148">
        <v>52</v>
      </c>
      <c r="Y2148">
        <v>103.64925000000001</v>
      </c>
      <c r="Z2148">
        <v>138.19900000000001</v>
      </c>
      <c r="AA2148">
        <v>22</v>
      </c>
      <c r="AI2148">
        <v>62.223999999999997</v>
      </c>
      <c r="AJ2148">
        <v>6</v>
      </c>
      <c r="AK2148">
        <v>235.52499999999998</v>
      </c>
      <c r="AL2148">
        <v>8</v>
      </c>
      <c r="AM2148">
        <v>0</v>
      </c>
      <c r="AN2148">
        <v>0</v>
      </c>
      <c r="AO2148" s="30">
        <v>223.31174999999996</v>
      </c>
      <c r="AP2148" s="30">
        <v>297.74899999999997</v>
      </c>
      <c r="AQ2148" s="30">
        <v>14</v>
      </c>
      <c r="AR2148">
        <v>490.05149999999998</v>
      </c>
      <c r="AS2148" s="20">
        <v>653.40200000000004</v>
      </c>
      <c r="AT2148">
        <v>85</v>
      </c>
      <c r="AU2148">
        <v>12</v>
      </c>
      <c r="AV2148" t="s">
        <v>1510</v>
      </c>
    </row>
    <row r="2149" spans="1:48" hidden="1" x14ac:dyDescent="0.25">
      <c r="A2149" t="s">
        <v>670</v>
      </c>
      <c r="B2149" t="s">
        <v>87</v>
      </c>
      <c r="C2149" t="s">
        <v>87</v>
      </c>
      <c r="D2149" t="s">
        <v>671</v>
      </c>
      <c r="E2149" s="31" t="s">
        <v>672</v>
      </c>
      <c r="F2149">
        <v>2012</v>
      </c>
      <c r="G2149" t="s">
        <v>563</v>
      </c>
      <c r="H2149">
        <v>221</v>
      </c>
      <c r="I2149">
        <v>331570</v>
      </c>
      <c r="J2149" t="s">
        <v>50</v>
      </c>
      <c r="K2149" s="26" t="s">
        <v>458</v>
      </c>
      <c r="L2149" t="b">
        <v>1</v>
      </c>
      <c r="M2149" s="20" t="s">
        <v>1119</v>
      </c>
      <c r="N2149" s="26">
        <v>169</v>
      </c>
      <c r="O2149" t="s">
        <v>375</v>
      </c>
      <c r="P2149">
        <v>59.748888899999997</v>
      </c>
      <c r="Q2149">
        <v>-161.9158333</v>
      </c>
      <c r="S2149" t="s">
        <v>21</v>
      </c>
      <c r="T2149" s="40">
        <v>0.54704166666666687</v>
      </c>
      <c r="U2149" s="40">
        <v>0.21187499999999995</v>
      </c>
      <c r="V2149">
        <v>476.69101425000019</v>
      </c>
      <c r="W2149">
        <v>871.39800000000002</v>
      </c>
      <c r="X2149">
        <v>182</v>
      </c>
      <c r="Y2149">
        <v>243.95323125000013</v>
      </c>
      <c r="Z2149">
        <v>445.95000000000005</v>
      </c>
      <c r="AA2149">
        <v>22</v>
      </c>
      <c r="AI2149">
        <v>261.83300000000003</v>
      </c>
      <c r="AJ2149">
        <v>13</v>
      </c>
      <c r="AK2149">
        <v>241.83799999999997</v>
      </c>
      <c r="AL2149">
        <v>5</v>
      </c>
      <c r="AM2149">
        <v>0</v>
      </c>
      <c r="AN2149">
        <v>0</v>
      </c>
      <c r="AO2149" s="30">
        <v>275.52902329166676</v>
      </c>
      <c r="AP2149" s="30">
        <v>503.67099999999999</v>
      </c>
      <c r="AQ2149" s="30">
        <v>18</v>
      </c>
      <c r="AR2149">
        <v>996.17326879166706</v>
      </c>
      <c r="AS2149" s="20">
        <v>1821.019</v>
      </c>
      <c r="AT2149">
        <v>218</v>
      </c>
      <c r="AU2149">
        <v>12</v>
      </c>
      <c r="AV2149" t="s">
        <v>1510</v>
      </c>
    </row>
    <row r="2150" spans="1:48" hidden="1" x14ac:dyDescent="0.25">
      <c r="A2150" t="s">
        <v>864</v>
      </c>
      <c r="B2150" t="s">
        <v>214</v>
      </c>
      <c r="C2150" t="s">
        <v>214</v>
      </c>
      <c r="D2150" t="s">
        <v>865</v>
      </c>
      <c r="E2150" s="31" t="s">
        <v>866</v>
      </c>
      <c r="F2150">
        <v>2012</v>
      </c>
      <c r="G2150" t="s">
        <v>858</v>
      </c>
      <c r="H2150">
        <v>12485</v>
      </c>
      <c r="I2150">
        <v>332250</v>
      </c>
      <c r="J2150" t="s">
        <v>211</v>
      </c>
      <c r="K2150" s="26" t="s">
        <v>374</v>
      </c>
      <c r="L2150" t="b">
        <v>1</v>
      </c>
      <c r="M2150" s="20" t="s">
        <v>1119</v>
      </c>
      <c r="N2150" s="26">
        <v>343</v>
      </c>
      <c r="O2150" t="s">
        <v>375</v>
      </c>
      <c r="P2150">
        <v>61.761111100000001</v>
      </c>
      <c r="Q2150">
        <v>-157.3125</v>
      </c>
      <c r="S2150" t="s">
        <v>21</v>
      </c>
      <c r="T2150" s="40">
        <v>1.1574083333333336</v>
      </c>
      <c r="U2150" s="40">
        <v>0.35575833333333334</v>
      </c>
      <c r="V2150">
        <v>70.056769008333347</v>
      </c>
      <c r="W2150">
        <v>60.529000000000003</v>
      </c>
      <c r="X2150">
        <v>18</v>
      </c>
      <c r="Y2150">
        <v>18.307885016666667</v>
      </c>
      <c r="Z2150">
        <v>15.817999999999996</v>
      </c>
      <c r="AA2150">
        <v>3</v>
      </c>
      <c r="AI2150">
        <v>0.22899999999999998</v>
      </c>
      <c r="AJ2150">
        <v>2</v>
      </c>
      <c r="AK2150">
        <v>6.8459999999999992</v>
      </c>
      <c r="AL2150">
        <v>2</v>
      </c>
      <c r="AM2150">
        <v>0</v>
      </c>
      <c r="AN2150">
        <v>0</v>
      </c>
      <c r="AO2150" s="30">
        <v>8.1886639583333345</v>
      </c>
      <c r="AP2150" s="30">
        <v>7.0749999999999993</v>
      </c>
      <c r="AQ2150" s="30">
        <v>4</v>
      </c>
      <c r="AR2150">
        <v>96.553317983333358</v>
      </c>
      <c r="AS2150" s="20">
        <v>83.422000000000011</v>
      </c>
      <c r="AT2150">
        <v>25</v>
      </c>
      <c r="AU2150">
        <v>12</v>
      </c>
      <c r="AV2150" t="s">
        <v>1510</v>
      </c>
    </row>
    <row r="2151" spans="1:48" hidden="1" x14ac:dyDescent="0.25">
      <c r="A2151" t="s">
        <v>813</v>
      </c>
      <c r="B2151" t="s">
        <v>27</v>
      </c>
      <c r="C2151" t="s">
        <v>27</v>
      </c>
      <c r="D2151" t="s">
        <v>815</v>
      </c>
      <c r="E2151" s="31" t="s">
        <v>816</v>
      </c>
      <c r="F2151">
        <v>2012</v>
      </c>
      <c r="G2151" t="s">
        <v>814</v>
      </c>
      <c r="H2151">
        <v>24486</v>
      </c>
      <c r="I2151">
        <v>331040</v>
      </c>
      <c r="J2151" t="s">
        <v>26</v>
      </c>
      <c r="K2151" s="26" t="s">
        <v>458</v>
      </c>
      <c r="L2151" t="b">
        <v>1</v>
      </c>
      <c r="M2151" s="20" t="s">
        <v>1118</v>
      </c>
      <c r="N2151" s="26">
        <v>293</v>
      </c>
      <c r="O2151" t="s">
        <v>375</v>
      </c>
      <c r="P2151">
        <v>54.135555600000004</v>
      </c>
      <c r="Q2151">
        <v>-165.77305559999999</v>
      </c>
      <c r="S2151" t="s">
        <v>21</v>
      </c>
      <c r="T2151" s="40">
        <v>0.32300000000000001</v>
      </c>
      <c r="U2151" s="40">
        <v>0.1386</v>
      </c>
      <c r="V2151">
        <v>64.015370000000004</v>
      </c>
      <c r="W2151">
        <v>198.19</v>
      </c>
      <c r="X2151">
        <v>41</v>
      </c>
      <c r="Y2151">
        <v>65.028298000000007</v>
      </c>
      <c r="Z2151">
        <v>201.32599999999999</v>
      </c>
      <c r="AA2151">
        <v>17</v>
      </c>
      <c r="AI2151">
        <v>75.456999999999994</v>
      </c>
      <c r="AJ2151">
        <v>12</v>
      </c>
      <c r="AK2151">
        <v>3.1520000000000001</v>
      </c>
      <c r="AL2151">
        <v>1</v>
      </c>
      <c r="AM2151">
        <v>5.9589999999999996</v>
      </c>
      <c r="AN2151">
        <v>2</v>
      </c>
      <c r="AO2151" s="30">
        <v>25.390706999999999</v>
      </c>
      <c r="AP2151" s="30">
        <v>78.608999999999995</v>
      </c>
      <c r="AQ2151" s="30">
        <v>13</v>
      </c>
      <c r="AR2151">
        <v>154.43437499999999</v>
      </c>
      <c r="AS2151" s="20">
        <v>484.084</v>
      </c>
      <c r="AT2151">
        <v>70</v>
      </c>
      <c r="AU2151">
        <v>12</v>
      </c>
      <c r="AV2151" t="s">
        <v>1510</v>
      </c>
    </row>
    <row r="2152" spans="1:48" hidden="1" x14ac:dyDescent="0.25">
      <c r="A2152" t="s">
        <v>897</v>
      </c>
      <c r="B2152" t="s">
        <v>262</v>
      </c>
      <c r="C2152" t="s">
        <v>262</v>
      </c>
      <c r="D2152" t="s">
        <v>899</v>
      </c>
      <c r="E2152" s="31" t="s">
        <v>900</v>
      </c>
      <c r="F2152">
        <v>2012</v>
      </c>
      <c r="G2152" t="s">
        <v>898</v>
      </c>
      <c r="H2152" t="s">
        <v>582</v>
      </c>
      <c r="I2152">
        <v>332530</v>
      </c>
      <c r="J2152" t="s">
        <v>261</v>
      </c>
      <c r="K2152" s="26" t="s">
        <v>458</v>
      </c>
      <c r="L2152" t="b">
        <v>1</v>
      </c>
      <c r="M2152" s="20" t="s">
        <v>1118</v>
      </c>
      <c r="N2152" s="26">
        <v>364</v>
      </c>
      <c r="O2152" t="s">
        <v>375</v>
      </c>
      <c r="P2152">
        <v>64.739444399999996</v>
      </c>
      <c r="Q2152">
        <v>-155.4869444</v>
      </c>
      <c r="S2152" t="s">
        <v>21</v>
      </c>
      <c r="T2152" s="40">
        <v>0.84</v>
      </c>
      <c r="U2152" s="40">
        <v>0.42294166666666672</v>
      </c>
      <c r="V2152">
        <v>218.33363999999997</v>
      </c>
      <c r="W2152">
        <v>259.92099999999999</v>
      </c>
      <c r="X2152">
        <v>137</v>
      </c>
      <c r="Y2152">
        <v>247.73195999999999</v>
      </c>
      <c r="Z2152">
        <v>294.91899999999998</v>
      </c>
      <c r="AA2152">
        <v>14</v>
      </c>
      <c r="AI2152">
        <v>79.739000000000004</v>
      </c>
      <c r="AJ2152">
        <v>18</v>
      </c>
      <c r="AK2152">
        <v>40.194999999999993</v>
      </c>
      <c r="AL2152">
        <v>4</v>
      </c>
      <c r="AM2152">
        <v>0</v>
      </c>
      <c r="AN2152">
        <v>0</v>
      </c>
      <c r="AO2152" s="30">
        <v>100.74455999999999</v>
      </c>
      <c r="AP2152" s="30">
        <v>119.934</v>
      </c>
      <c r="AQ2152" s="30">
        <v>22</v>
      </c>
      <c r="AR2152">
        <v>566.81016</v>
      </c>
      <c r="AS2152" s="20">
        <v>674.774</v>
      </c>
      <c r="AT2152">
        <v>173</v>
      </c>
      <c r="AU2152">
        <v>12</v>
      </c>
      <c r="AV2152" t="s">
        <v>1510</v>
      </c>
    </row>
    <row r="2153" spans="1:48" hidden="1" x14ac:dyDescent="0.25">
      <c r="A2153" t="s">
        <v>673</v>
      </c>
      <c r="B2153" t="s">
        <v>88</v>
      </c>
      <c r="C2153" t="s">
        <v>88</v>
      </c>
      <c r="D2153" t="s">
        <v>674</v>
      </c>
      <c r="E2153" s="31" t="s">
        <v>675</v>
      </c>
      <c r="F2153">
        <v>2012</v>
      </c>
      <c r="G2153" t="s">
        <v>563</v>
      </c>
      <c r="H2153">
        <v>221</v>
      </c>
      <c r="I2153">
        <v>331580</v>
      </c>
      <c r="J2153" t="s">
        <v>50</v>
      </c>
      <c r="K2153" s="26" t="s">
        <v>458</v>
      </c>
      <c r="L2153" t="b">
        <v>1</v>
      </c>
      <c r="M2153" s="20" t="s">
        <v>1119</v>
      </c>
      <c r="N2153" s="26">
        <v>169</v>
      </c>
      <c r="O2153" t="s">
        <v>375</v>
      </c>
      <c r="P2153">
        <v>61.784999999999997</v>
      </c>
      <c r="Q2153">
        <v>-161.32027780000001</v>
      </c>
      <c r="S2153" t="s">
        <v>21</v>
      </c>
      <c r="T2153" s="40">
        <v>0.60554166666666676</v>
      </c>
      <c r="U2153" s="40">
        <v>0.2147833333333333</v>
      </c>
      <c r="V2153">
        <v>228.55867437500007</v>
      </c>
      <c r="W2153">
        <v>377.44500000000005</v>
      </c>
      <c r="X2153">
        <v>72</v>
      </c>
      <c r="Y2153">
        <v>54.944428666666688</v>
      </c>
      <c r="Z2153">
        <v>90.736000000000018</v>
      </c>
      <c r="AA2153">
        <v>13</v>
      </c>
      <c r="AI2153">
        <v>76.994</v>
      </c>
      <c r="AJ2153">
        <v>7</v>
      </c>
      <c r="AK2153">
        <v>441.64699999999999</v>
      </c>
      <c r="AL2153">
        <v>8</v>
      </c>
      <c r="AM2153">
        <v>0</v>
      </c>
      <c r="AN2153">
        <v>0</v>
      </c>
      <c r="AO2153" s="30">
        <v>314.05873554166669</v>
      </c>
      <c r="AP2153" s="30">
        <v>518.64099999999996</v>
      </c>
      <c r="AQ2153" s="30">
        <v>15</v>
      </c>
      <c r="AR2153">
        <v>597.56183858333338</v>
      </c>
      <c r="AS2153" s="20">
        <v>986.822</v>
      </c>
      <c r="AT2153">
        <v>98</v>
      </c>
      <c r="AU2153">
        <v>12</v>
      </c>
      <c r="AV2153" t="s">
        <v>1510</v>
      </c>
    </row>
    <row r="2154" spans="1:48" hidden="1" x14ac:dyDescent="0.25">
      <c r="A2154" t="s">
        <v>950</v>
      </c>
      <c r="B2154" t="s">
        <v>264</v>
      </c>
      <c r="C2154" t="s">
        <v>264</v>
      </c>
      <c r="D2154" t="s">
        <v>952</v>
      </c>
      <c r="E2154" s="31" t="s">
        <v>953</v>
      </c>
      <c r="F2154">
        <v>2012</v>
      </c>
      <c r="G2154" t="s">
        <v>951</v>
      </c>
      <c r="H2154" t="s">
        <v>582</v>
      </c>
      <c r="I2154">
        <v>332550</v>
      </c>
      <c r="J2154" t="s">
        <v>263</v>
      </c>
      <c r="K2154" s="26" t="s">
        <v>458</v>
      </c>
      <c r="L2154" t="b">
        <v>1</v>
      </c>
      <c r="M2154" s="20" t="s">
        <v>1118</v>
      </c>
      <c r="N2154" s="26">
        <v>410</v>
      </c>
      <c r="O2154" t="s">
        <v>375</v>
      </c>
      <c r="P2154">
        <v>56.6</v>
      </c>
      <c r="Q2154">
        <v>-169.54166670000001</v>
      </c>
      <c r="S2154" t="s">
        <v>21</v>
      </c>
      <c r="T2154" s="40">
        <v>0.86</v>
      </c>
      <c r="U2154" s="40">
        <v>0.28849999999999992</v>
      </c>
      <c r="V2154">
        <v>158.23225999999997</v>
      </c>
      <c r="W2154">
        <v>183.99099999999996</v>
      </c>
      <c r="X2154">
        <v>42</v>
      </c>
      <c r="Y2154">
        <v>109.02564</v>
      </c>
      <c r="Z2154">
        <v>126.774</v>
      </c>
      <c r="AA2154">
        <v>15</v>
      </c>
      <c r="AI2154">
        <v>132.416</v>
      </c>
      <c r="AJ2154">
        <v>8</v>
      </c>
      <c r="AK2154">
        <v>169.976</v>
      </c>
      <c r="AL2154">
        <v>13</v>
      </c>
      <c r="AM2154">
        <v>9.6379999999999981</v>
      </c>
      <c r="AN2154">
        <v>2</v>
      </c>
      <c r="AO2154" s="30">
        <v>260.05712</v>
      </c>
      <c r="AP2154" s="30">
        <v>302.392</v>
      </c>
      <c r="AQ2154" s="30">
        <v>21</v>
      </c>
      <c r="AR2154">
        <v>527.31502</v>
      </c>
      <c r="AS2154" s="20">
        <v>622.79499999999996</v>
      </c>
      <c r="AT2154">
        <v>79</v>
      </c>
      <c r="AU2154">
        <v>4</v>
      </c>
      <c r="AV2154" t="s">
        <v>1510</v>
      </c>
    </row>
    <row r="2155" spans="1:48" hidden="1" x14ac:dyDescent="0.25">
      <c r="A2155" t="s">
        <v>679</v>
      </c>
      <c r="B2155" t="s">
        <v>1163</v>
      </c>
      <c r="C2155" t="s">
        <v>89</v>
      </c>
      <c r="D2155" t="s">
        <v>677</v>
      </c>
      <c r="E2155" s="31" t="s">
        <v>678</v>
      </c>
      <c r="F2155">
        <v>2012</v>
      </c>
      <c r="G2155" t="s">
        <v>563</v>
      </c>
      <c r="H2155">
        <v>221</v>
      </c>
      <c r="I2155">
        <v>331660</v>
      </c>
      <c r="J2155" t="s">
        <v>50</v>
      </c>
      <c r="K2155" s="26" t="s">
        <v>458</v>
      </c>
      <c r="L2155" t="b">
        <v>1</v>
      </c>
      <c r="M2155" s="20" t="s">
        <v>1119</v>
      </c>
      <c r="N2155" s="26">
        <v>169</v>
      </c>
      <c r="O2155" t="s">
        <v>375</v>
      </c>
      <c r="P2155">
        <v>62.0530556</v>
      </c>
      <c r="Q2155">
        <v>-163.1658333</v>
      </c>
      <c r="S2155" t="s">
        <v>21</v>
      </c>
      <c r="T2155" s="40">
        <v>0.58396666666666663</v>
      </c>
      <c r="U2155" s="40">
        <v>0.21372499999999997</v>
      </c>
      <c r="V2155">
        <v>532.77673263333327</v>
      </c>
      <c r="W2155">
        <v>912.34100000000001</v>
      </c>
      <c r="X2155">
        <v>190</v>
      </c>
      <c r="Y2155">
        <v>464.87892829999993</v>
      </c>
      <c r="Z2155">
        <v>796.07099999999991</v>
      </c>
      <c r="AA2155">
        <v>40</v>
      </c>
      <c r="AI2155">
        <v>455.66300000000001</v>
      </c>
      <c r="AJ2155">
        <v>20</v>
      </c>
      <c r="AK2155">
        <v>681.85500000000002</v>
      </c>
      <c r="AL2155">
        <v>10</v>
      </c>
      <c r="AM2155">
        <v>0</v>
      </c>
      <c r="AN2155">
        <v>0</v>
      </c>
      <c r="AO2155" s="30">
        <v>664.27259473333334</v>
      </c>
      <c r="AP2155" s="30">
        <v>1137.518</v>
      </c>
      <c r="AQ2155" s="30">
        <v>30</v>
      </c>
      <c r="AR2155">
        <v>1661.9282556666665</v>
      </c>
      <c r="AS2155" s="20">
        <v>2845.9300000000003</v>
      </c>
      <c r="AT2155">
        <v>254</v>
      </c>
      <c r="AU2155">
        <v>12</v>
      </c>
      <c r="AV2155" t="s">
        <v>1510</v>
      </c>
    </row>
    <row r="2156" spans="1:48" hidden="1" x14ac:dyDescent="0.25">
      <c r="A2156" t="s">
        <v>680</v>
      </c>
      <c r="B2156" t="s">
        <v>90</v>
      </c>
      <c r="C2156" t="s">
        <v>90</v>
      </c>
      <c r="D2156" t="s">
        <v>681</v>
      </c>
      <c r="E2156" s="31" t="s">
        <v>682</v>
      </c>
      <c r="F2156">
        <v>2012</v>
      </c>
      <c r="G2156" t="s">
        <v>563</v>
      </c>
      <c r="H2156">
        <v>221</v>
      </c>
      <c r="I2156">
        <v>331670</v>
      </c>
      <c r="J2156" t="s">
        <v>50</v>
      </c>
      <c r="K2156" s="26" t="s">
        <v>458</v>
      </c>
      <c r="L2156" t="b">
        <v>1</v>
      </c>
      <c r="M2156" s="20" t="s">
        <v>1119</v>
      </c>
      <c r="N2156" s="26">
        <v>169</v>
      </c>
      <c r="O2156" t="s">
        <v>375</v>
      </c>
      <c r="P2156">
        <v>63.478055599999998</v>
      </c>
      <c r="Q2156">
        <v>-162.03916670000001</v>
      </c>
      <c r="S2156" t="s">
        <v>21</v>
      </c>
      <c r="T2156" s="40">
        <v>0.63534999999999997</v>
      </c>
      <c r="U2156" s="40">
        <v>0.2162583333333333</v>
      </c>
      <c r="V2156">
        <v>436.85649440000003</v>
      </c>
      <c r="W2156">
        <v>687.58400000000006</v>
      </c>
      <c r="X2156">
        <v>108</v>
      </c>
      <c r="Y2156">
        <v>264.5610107</v>
      </c>
      <c r="Z2156">
        <v>416.40199999999999</v>
      </c>
      <c r="AA2156">
        <v>15</v>
      </c>
      <c r="AI2156">
        <v>310.71600000000001</v>
      </c>
      <c r="AJ2156">
        <v>11</v>
      </c>
      <c r="AK2156">
        <v>331.46299999999997</v>
      </c>
      <c r="AL2156">
        <v>8</v>
      </c>
      <c r="AM2156">
        <v>0</v>
      </c>
      <c r="AN2156">
        <v>0</v>
      </c>
      <c r="AO2156" s="30">
        <v>408.00842764999999</v>
      </c>
      <c r="AP2156" s="30">
        <v>642.17899999999997</v>
      </c>
      <c r="AQ2156" s="30">
        <v>19</v>
      </c>
      <c r="AR2156">
        <v>1109.4259327499999</v>
      </c>
      <c r="AS2156" s="20">
        <v>1746.165</v>
      </c>
      <c r="AT2156">
        <v>139</v>
      </c>
      <c r="AU2156">
        <v>12</v>
      </c>
      <c r="AV2156" t="s">
        <v>1510</v>
      </c>
    </row>
    <row r="2157" spans="1:48" hidden="1" x14ac:dyDescent="0.25">
      <c r="A2157" t="s">
        <v>843</v>
      </c>
      <c r="B2157" t="s">
        <v>266</v>
      </c>
      <c r="C2157" t="s">
        <v>266</v>
      </c>
      <c r="D2157" t="s">
        <v>845</v>
      </c>
      <c r="E2157" s="31" t="s">
        <v>846</v>
      </c>
      <c r="F2157">
        <v>2012</v>
      </c>
      <c r="G2157" t="s">
        <v>844</v>
      </c>
      <c r="H2157">
        <v>17898</v>
      </c>
      <c r="I2157">
        <v>332560</v>
      </c>
      <c r="J2157" t="s">
        <v>265</v>
      </c>
      <c r="K2157" s="26" t="s">
        <v>458</v>
      </c>
      <c r="L2157" t="b">
        <v>1</v>
      </c>
      <c r="M2157" s="20" t="s">
        <v>1118</v>
      </c>
      <c r="N2157" s="26">
        <v>339</v>
      </c>
      <c r="O2157" t="s">
        <v>375</v>
      </c>
      <c r="P2157">
        <v>57.122222200000003</v>
      </c>
      <c r="Q2157">
        <v>-170.27500000000001</v>
      </c>
      <c r="S2157" t="s">
        <v>21</v>
      </c>
      <c r="T2157" s="40">
        <v>0.54916666666666669</v>
      </c>
      <c r="U2157" s="40">
        <v>0.19325000000000001</v>
      </c>
      <c r="V2157">
        <v>455.37778666666668</v>
      </c>
      <c r="W2157">
        <v>829.21600000000001</v>
      </c>
      <c r="X2157">
        <v>149</v>
      </c>
      <c r="Y2157">
        <v>780.32464583333331</v>
      </c>
      <c r="Z2157">
        <v>1420.925</v>
      </c>
      <c r="AA2157">
        <v>33</v>
      </c>
      <c r="AI2157">
        <v>703.37599999999986</v>
      </c>
      <c r="AJ2157">
        <v>31</v>
      </c>
      <c r="AK2157">
        <v>977.24300000000005</v>
      </c>
      <c r="AL2157">
        <v>17</v>
      </c>
      <c r="AM2157">
        <v>0</v>
      </c>
      <c r="AN2157">
        <v>0</v>
      </c>
      <c r="AO2157" s="30">
        <v>922.93993416666672</v>
      </c>
      <c r="AP2157" s="30">
        <v>1680.6189999999999</v>
      </c>
      <c r="AQ2157" s="30">
        <v>48</v>
      </c>
      <c r="AR2157">
        <v>2158.6423666666669</v>
      </c>
      <c r="AS2157" s="20">
        <v>3930.7599999999998</v>
      </c>
      <c r="AT2157">
        <v>230</v>
      </c>
      <c r="AU2157">
        <v>12</v>
      </c>
      <c r="AV2157" t="s">
        <v>1510</v>
      </c>
    </row>
    <row r="2158" spans="1:48" hidden="1" x14ac:dyDescent="0.25">
      <c r="A2158" t="s">
        <v>737</v>
      </c>
      <c r="B2158" t="s">
        <v>283</v>
      </c>
      <c r="C2158" t="s">
        <v>283</v>
      </c>
      <c r="D2158" t="s">
        <v>740</v>
      </c>
      <c r="E2158" s="31" t="s">
        <v>741</v>
      </c>
      <c r="F2158">
        <v>2012</v>
      </c>
      <c r="G2158" t="s">
        <v>738</v>
      </c>
      <c r="H2158">
        <v>0</v>
      </c>
      <c r="I2158">
        <v>332540</v>
      </c>
      <c r="J2158" t="s">
        <v>739</v>
      </c>
      <c r="K2158" s="26" t="s">
        <v>374</v>
      </c>
      <c r="L2158" t="b">
        <v>1</v>
      </c>
      <c r="M2158" s="20" t="s">
        <v>1116</v>
      </c>
      <c r="N2158" s="26">
        <v>230</v>
      </c>
      <c r="O2158" t="s">
        <v>375</v>
      </c>
      <c r="P2158">
        <v>55.339722199999997</v>
      </c>
      <c r="Q2158">
        <v>-160.49722220000001</v>
      </c>
      <c r="S2158" t="s">
        <v>21</v>
      </c>
      <c r="T2158" s="40">
        <v>0.66905000000000003</v>
      </c>
      <c r="U2158" s="40">
        <v>0.23080833333333337</v>
      </c>
      <c r="V2158">
        <v>1029.49466605</v>
      </c>
      <c r="W2158">
        <v>1538.741</v>
      </c>
      <c r="X2158">
        <v>299</v>
      </c>
      <c r="Y2158">
        <v>1186.9013904999999</v>
      </c>
      <c r="Z2158">
        <v>1774.0099999999998</v>
      </c>
      <c r="AA2158">
        <v>168</v>
      </c>
      <c r="AI2158">
        <v>483.69000000000011</v>
      </c>
      <c r="AJ2158">
        <v>32</v>
      </c>
      <c r="AK2158">
        <v>262.92600000000004</v>
      </c>
      <c r="AL2158">
        <v>15</v>
      </c>
      <c r="AM2158">
        <v>0</v>
      </c>
      <c r="AN2158">
        <v>0</v>
      </c>
      <c r="AO2158" s="30">
        <v>499.52343480000019</v>
      </c>
      <c r="AP2158" s="30">
        <v>746.61600000000021</v>
      </c>
      <c r="AQ2158" s="30">
        <v>47</v>
      </c>
      <c r="AR2158">
        <v>2715.91949135</v>
      </c>
      <c r="AS2158" s="20">
        <v>4059.3670000000011</v>
      </c>
      <c r="AT2158">
        <v>513</v>
      </c>
      <c r="AU2158">
        <v>12</v>
      </c>
      <c r="AV2158" t="s">
        <v>1510</v>
      </c>
    </row>
    <row r="2159" spans="1:48" hidden="1" x14ac:dyDescent="0.25">
      <c r="A2159" t="s">
        <v>683</v>
      </c>
      <c r="B2159" t="s">
        <v>91</v>
      </c>
      <c r="C2159" t="s">
        <v>91</v>
      </c>
      <c r="D2159" t="s">
        <v>684</v>
      </c>
      <c r="E2159" s="31" t="s">
        <v>685</v>
      </c>
      <c r="F2159">
        <v>2012</v>
      </c>
      <c r="G2159" t="s">
        <v>563</v>
      </c>
      <c r="H2159">
        <v>221</v>
      </c>
      <c r="I2159">
        <v>331590</v>
      </c>
      <c r="J2159" t="s">
        <v>50</v>
      </c>
      <c r="K2159" s="26" t="s">
        <v>458</v>
      </c>
      <c r="L2159" t="b">
        <v>1</v>
      </c>
      <c r="M2159" s="20" t="s">
        <v>1119</v>
      </c>
      <c r="N2159" s="26">
        <v>169</v>
      </c>
      <c r="O2159" t="s">
        <v>375</v>
      </c>
      <c r="P2159">
        <v>63.694166699999997</v>
      </c>
      <c r="Q2159">
        <v>-170.47888889999999</v>
      </c>
      <c r="S2159" t="s">
        <v>21</v>
      </c>
      <c r="T2159" s="40">
        <v>0.53785833333333333</v>
      </c>
      <c r="U2159" s="40">
        <v>0.21142499999999997</v>
      </c>
      <c r="V2159">
        <v>468.2524728416667</v>
      </c>
      <c r="W2159">
        <v>870.5870000000001</v>
      </c>
      <c r="X2159">
        <v>170</v>
      </c>
      <c r="Y2159">
        <v>190.56428321666669</v>
      </c>
      <c r="Z2159">
        <v>354.30200000000008</v>
      </c>
      <c r="AA2159">
        <v>22</v>
      </c>
      <c r="AI2159">
        <v>301.62300000000005</v>
      </c>
      <c r="AJ2159">
        <v>11</v>
      </c>
      <c r="AK2159">
        <v>562.2410000000001</v>
      </c>
      <c r="AL2159">
        <v>12</v>
      </c>
      <c r="AM2159">
        <v>0</v>
      </c>
      <c r="AN2159">
        <v>0</v>
      </c>
      <c r="AO2159" s="30">
        <v>464.63645126666677</v>
      </c>
      <c r="AP2159" s="30">
        <v>863.86400000000015</v>
      </c>
      <c r="AQ2159" s="30">
        <v>23</v>
      </c>
      <c r="AR2159">
        <v>1123.4532073250002</v>
      </c>
      <c r="AS2159" s="20">
        <v>2088.7530000000002</v>
      </c>
      <c r="AT2159">
        <v>210</v>
      </c>
      <c r="AU2159">
        <v>12</v>
      </c>
      <c r="AV2159" t="s">
        <v>1510</v>
      </c>
    </row>
    <row r="2160" spans="1:48" hidden="1" x14ac:dyDescent="0.25">
      <c r="A2160" t="s">
        <v>686</v>
      </c>
      <c r="B2160" t="s">
        <v>92</v>
      </c>
      <c r="C2160" t="s">
        <v>92</v>
      </c>
      <c r="D2160" t="s">
        <v>687</v>
      </c>
      <c r="E2160" s="31" t="s">
        <v>688</v>
      </c>
      <c r="F2160">
        <v>2012</v>
      </c>
      <c r="G2160" t="s">
        <v>563</v>
      </c>
      <c r="H2160">
        <v>221</v>
      </c>
      <c r="I2160">
        <v>331600</v>
      </c>
      <c r="J2160" t="s">
        <v>50</v>
      </c>
      <c r="K2160" s="26" t="s">
        <v>458</v>
      </c>
      <c r="L2160" t="b">
        <v>1</v>
      </c>
      <c r="M2160" s="20" t="s">
        <v>1119</v>
      </c>
      <c r="N2160" s="26">
        <v>169</v>
      </c>
      <c r="O2160" t="s">
        <v>375</v>
      </c>
      <c r="P2160">
        <v>61.8427778</v>
      </c>
      <c r="Q2160">
        <v>-165.5816667</v>
      </c>
      <c r="S2160" t="s">
        <v>21</v>
      </c>
      <c r="T2160" s="40">
        <v>0.66319166666666662</v>
      </c>
      <c r="U2160" s="40">
        <v>0.21768333333333334</v>
      </c>
      <c r="V2160">
        <v>390.25248348333326</v>
      </c>
      <c r="W2160">
        <v>588.44599999999991</v>
      </c>
      <c r="X2160">
        <v>125</v>
      </c>
      <c r="Y2160">
        <v>130.64013684166665</v>
      </c>
      <c r="Z2160">
        <v>196.98699999999999</v>
      </c>
      <c r="AA2160">
        <v>23</v>
      </c>
      <c r="AI2160">
        <v>153.96199999999999</v>
      </c>
      <c r="AJ2160">
        <v>9</v>
      </c>
      <c r="AK2160">
        <v>629.88600000000008</v>
      </c>
      <c r="AL2160">
        <v>13</v>
      </c>
      <c r="AM2160">
        <v>0</v>
      </c>
      <c r="AN2160">
        <v>0</v>
      </c>
      <c r="AO2160" s="30">
        <v>519.84146153333336</v>
      </c>
      <c r="AP2160" s="30">
        <v>783.84800000000007</v>
      </c>
      <c r="AQ2160" s="30">
        <v>22</v>
      </c>
      <c r="AR2160">
        <v>1040.7340818583332</v>
      </c>
      <c r="AS2160" s="20">
        <v>1569.2810000000002</v>
      </c>
      <c r="AT2160">
        <v>167</v>
      </c>
      <c r="AU2160">
        <v>12</v>
      </c>
      <c r="AV2160" t="s">
        <v>1510</v>
      </c>
    </row>
    <row r="2161" spans="1:48" hidden="1" x14ac:dyDescent="0.25">
      <c r="A2161" t="s">
        <v>689</v>
      </c>
      <c r="B2161" t="s">
        <v>93</v>
      </c>
      <c r="C2161" t="s">
        <v>93</v>
      </c>
      <c r="D2161" t="s">
        <v>690</v>
      </c>
      <c r="E2161" s="31" t="s">
        <v>691</v>
      </c>
      <c r="F2161">
        <v>2012</v>
      </c>
      <c r="G2161" t="s">
        <v>563</v>
      </c>
      <c r="H2161">
        <v>221</v>
      </c>
      <c r="I2161">
        <v>331610</v>
      </c>
      <c r="J2161" t="s">
        <v>50</v>
      </c>
      <c r="K2161" s="26" t="s">
        <v>458</v>
      </c>
      <c r="L2161" t="b">
        <v>1</v>
      </c>
      <c r="M2161" s="20" t="s">
        <v>1119</v>
      </c>
      <c r="N2161" s="26">
        <v>169</v>
      </c>
      <c r="O2161" t="s">
        <v>375</v>
      </c>
      <c r="P2161">
        <v>66.603888900000001</v>
      </c>
      <c r="Q2161">
        <v>-160.00694440000001</v>
      </c>
      <c r="S2161" t="s">
        <v>21</v>
      </c>
      <c r="T2161" s="40">
        <v>0.64526666666666666</v>
      </c>
      <c r="U2161" s="40">
        <v>0.21678333333333333</v>
      </c>
      <c r="V2161">
        <v>752.63258733333328</v>
      </c>
      <c r="W2161">
        <v>1166.3899999999999</v>
      </c>
      <c r="X2161">
        <v>200</v>
      </c>
      <c r="Y2161">
        <v>255.65917020000001</v>
      </c>
      <c r="Z2161">
        <v>396.20699999999999</v>
      </c>
      <c r="AA2161">
        <v>28</v>
      </c>
      <c r="AI2161">
        <v>965.12099999999998</v>
      </c>
      <c r="AJ2161">
        <v>55</v>
      </c>
      <c r="AK2161">
        <v>585.45799999999986</v>
      </c>
      <c r="AL2161">
        <v>13</v>
      </c>
      <c r="AM2161">
        <v>0</v>
      </c>
      <c r="AN2161">
        <v>0</v>
      </c>
      <c r="AO2161" s="30">
        <v>1000.5369427333331</v>
      </c>
      <c r="AP2161" s="30">
        <v>1550.5789999999997</v>
      </c>
      <c r="AQ2161" s="30">
        <v>68</v>
      </c>
      <c r="AR2161">
        <v>2008.8287002666664</v>
      </c>
      <c r="AS2161" s="20">
        <v>3113.1759999999999</v>
      </c>
      <c r="AT2161">
        <v>281</v>
      </c>
      <c r="AU2161">
        <v>12</v>
      </c>
      <c r="AV2161" t="s">
        <v>1510</v>
      </c>
    </row>
    <row r="2162" spans="1:48" hidden="1" x14ac:dyDescent="0.25">
      <c r="A2162" t="s">
        <v>562</v>
      </c>
      <c r="B2162" t="s">
        <v>51</v>
      </c>
      <c r="C2162" t="s">
        <v>51</v>
      </c>
      <c r="D2162" t="s">
        <v>564</v>
      </c>
      <c r="E2162" s="31" t="s">
        <v>565</v>
      </c>
      <c r="F2162">
        <v>2012</v>
      </c>
      <c r="G2162" t="s">
        <v>563</v>
      </c>
      <c r="H2162">
        <v>221</v>
      </c>
      <c r="I2162">
        <v>331240</v>
      </c>
      <c r="J2162" t="s">
        <v>50</v>
      </c>
      <c r="K2162" s="26" t="s">
        <v>458</v>
      </c>
      <c r="L2162" t="b">
        <v>1</v>
      </c>
      <c r="M2162" s="20" t="s">
        <v>1119</v>
      </c>
      <c r="N2162" s="26">
        <v>169</v>
      </c>
      <c r="O2162" t="s">
        <v>375</v>
      </c>
      <c r="P2162">
        <v>62.688888900000002</v>
      </c>
      <c r="Q2162">
        <v>-164.6152778</v>
      </c>
      <c r="S2162" t="s">
        <v>21</v>
      </c>
      <c r="T2162" s="40">
        <v>0.63069999999999993</v>
      </c>
      <c r="U2162" s="40">
        <v>0.21603333333333333</v>
      </c>
      <c r="V2162">
        <v>495.74785959999997</v>
      </c>
      <c r="W2162">
        <v>786.02800000000002</v>
      </c>
      <c r="X2162">
        <v>165</v>
      </c>
      <c r="Y2162">
        <v>199.89595009999999</v>
      </c>
      <c r="Z2162">
        <v>316.94300000000004</v>
      </c>
      <c r="AA2162">
        <v>22</v>
      </c>
      <c r="AI2162">
        <v>339.12200000000001</v>
      </c>
      <c r="AJ2162">
        <v>13</v>
      </c>
      <c r="AK2162">
        <v>505.64300000000003</v>
      </c>
      <c r="AL2162">
        <v>9</v>
      </c>
      <c r="AM2162">
        <v>0</v>
      </c>
      <c r="AN2162">
        <v>0</v>
      </c>
      <c r="AO2162" s="30">
        <v>532.79328550000002</v>
      </c>
      <c r="AP2162" s="30">
        <v>844.7650000000001</v>
      </c>
      <c r="AQ2162" s="30">
        <v>22</v>
      </c>
      <c r="AR2162">
        <v>1228.4370951999999</v>
      </c>
      <c r="AS2162" s="20">
        <v>1947.7359999999996</v>
      </c>
      <c r="AT2162">
        <v>203</v>
      </c>
      <c r="AU2162">
        <v>12</v>
      </c>
      <c r="AV2162" t="s">
        <v>1510</v>
      </c>
    </row>
    <row r="2163" spans="1:48" hidden="1" x14ac:dyDescent="0.25">
      <c r="A2163" t="s">
        <v>692</v>
      </c>
      <c r="B2163" t="s">
        <v>94</v>
      </c>
      <c r="C2163" t="s">
        <v>94</v>
      </c>
      <c r="D2163" t="s">
        <v>693</v>
      </c>
      <c r="E2163" s="31" t="s">
        <v>694</v>
      </c>
      <c r="F2163">
        <v>2012</v>
      </c>
      <c r="G2163" t="s">
        <v>563</v>
      </c>
      <c r="H2163">
        <v>221</v>
      </c>
      <c r="I2163">
        <v>331620</v>
      </c>
      <c r="J2163" t="s">
        <v>50</v>
      </c>
      <c r="K2163" s="26" t="s">
        <v>458</v>
      </c>
      <c r="L2163" t="b">
        <v>1</v>
      </c>
      <c r="M2163" s="20" t="s">
        <v>1119</v>
      </c>
      <c r="N2163" s="26">
        <v>169</v>
      </c>
      <c r="O2163" t="s">
        <v>375</v>
      </c>
      <c r="P2163">
        <v>62.682222199999998</v>
      </c>
      <c r="Q2163">
        <v>-159.56194439999999</v>
      </c>
      <c r="S2163" t="s">
        <v>21</v>
      </c>
      <c r="T2163" s="40">
        <v>0.65614166666666673</v>
      </c>
      <c r="U2163" s="40">
        <v>0.21730000000000002</v>
      </c>
      <c r="V2163">
        <v>72.325839775000006</v>
      </c>
      <c r="W2163">
        <v>110.229</v>
      </c>
      <c r="X2163">
        <v>38</v>
      </c>
      <c r="Y2163">
        <v>64.143097050000009</v>
      </c>
      <c r="Z2163">
        <v>97.75800000000001</v>
      </c>
      <c r="AA2163">
        <v>7</v>
      </c>
      <c r="AI2163">
        <v>58.59</v>
      </c>
      <c r="AJ2163">
        <v>7</v>
      </c>
      <c r="AK2163">
        <v>72.184000000000012</v>
      </c>
      <c r="AL2163">
        <v>4</v>
      </c>
      <c r="AM2163">
        <v>0</v>
      </c>
      <c r="AN2163">
        <v>0</v>
      </c>
      <c r="AO2163" s="30">
        <v>85.806270316666669</v>
      </c>
      <c r="AP2163" s="30">
        <v>130.774</v>
      </c>
      <c r="AQ2163" s="30">
        <v>11</v>
      </c>
      <c r="AR2163">
        <v>222.27520714166667</v>
      </c>
      <c r="AS2163" s="20">
        <v>338.76100000000002</v>
      </c>
      <c r="AT2163">
        <v>55</v>
      </c>
      <c r="AU2163">
        <v>12</v>
      </c>
      <c r="AV2163" t="s">
        <v>1510</v>
      </c>
    </row>
    <row r="2164" spans="1:48" hidden="1" x14ac:dyDescent="0.25">
      <c r="A2164" t="s">
        <v>695</v>
      </c>
      <c r="B2164" t="s">
        <v>95</v>
      </c>
      <c r="C2164" t="s">
        <v>95</v>
      </c>
      <c r="D2164" t="s">
        <v>696</v>
      </c>
      <c r="E2164" s="31" t="s">
        <v>697</v>
      </c>
      <c r="F2164">
        <v>2012</v>
      </c>
      <c r="G2164" t="s">
        <v>563</v>
      </c>
      <c r="H2164">
        <v>221</v>
      </c>
      <c r="I2164">
        <v>331630</v>
      </c>
      <c r="J2164" t="s">
        <v>50</v>
      </c>
      <c r="K2164" s="26" t="s">
        <v>458</v>
      </c>
      <c r="L2164" t="b">
        <v>1</v>
      </c>
      <c r="M2164" s="20" t="s">
        <v>1119</v>
      </c>
      <c r="N2164" s="26">
        <v>169</v>
      </c>
      <c r="O2164" t="s">
        <v>375</v>
      </c>
      <c r="P2164">
        <v>64.333888900000005</v>
      </c>
      <c r="Q2164">
        <v>-161.1538889</v>
      </c>
      <c r="S2164" t="s">
        <v>21</v>
      </c>
      <c r="T2164" s="40">
        <v>0.59549166666666653</v>
      </c>
      <c r="U2164" s="40">
        <v>0.21429999999999996</v>
      </c>
      <c r="V2164">
        <v>270.82841901666654</v>
      </c>
      <c r="W2164">
        <v>454.79799999999994</v>
      </c>
      <c r="X2164">
        <v>70</v>
      </c>
      <c r="Y2164">
        <v>148.53825034999997</v>
      </c>
      <c r="Z2164">
        <v>249.43799999999999</v>
      </c>
      <c r="AA2164">
        <v>12</v>
      </c>
      <c r="AI2164">
        <v>84.221999999999994</v>
      </c>
      <c r="AJ2164">
        <v>6</v>
      </c>
      <c r="AK2164">
        <v>145.79500000000002</v>
      </c>
      <c r="AL2164">
        <v>12</v>
      </c>
      <c r="AM2164">
        <v>0</v>
      </c>
      <c r="AN2164">
        <v>0</v>
      </c>
      <c r="AO2164" s="30">
        <v>136.97320669166663</v>
      </c>
      <c r="AP2164" s="30">
        <v>230.017</v>
      </c>
      <c r="AQ2164" s="30">
        <v>18</v>
      </c>
      <c r="AR2164">
        <v>556.33987605833318</v>
      </c>
      <c r="AS2164" s="20">
        <v>934.25299999999993</v>
      </c>
      <c r="AT2164">
        <v>99</v>
      </c>
      <c r="AU2164">
        <v>12</v>
      </c>
      <c r="AV2164" t="s">
        <v>1510</v>
      </c>
    </row>
    <row r="2165" spans="1:48" hidden="1" x14ac:dyDescent="0.25">
      <c r="A2165" t="s">
        <v>698</v>
      </c>
      <c r="B2165" t="s">
        <v>96</v>
      </c>
      <c r="C2165" t="s">
        <v>96</v>
      </c>
      <c r="D2165" t="s">
        <v>699</v>
      </c>
      <c r="E2165" s="31" t="s">
        <v>700</v>
      </c>
      <c r="F2165">
        <v>2012</v>
      </c>
      <c r="G2165" t="s">
        <v>563</v>
      </c>
      <c r="H2165">
        <v>221</v>
      </c>
      <c r="I2165">
        <v>331640</v>
      </c>
      <c r="J2165" t="s">
        <v>50</v>
      </c>
      <c r="K2165" s="26" t="s">
        <v>458</v>
      </c>
      <c r="L2165" t="b">
        <v>1</v>
      </c>
      <c r="M2165" s="20" t="s">
        <v>1119</v>
      </c>
      <c r="N2165" s="26">
        <v>169</v>
      </c>
      <c r="O2165" t="s">
        <v>375</v>
      </c>
      <c r="P2165">
        <v>66.256666699999997</v>
      </c>
      <c r="Q2165">
        <v>-166.07194440000001</v>
      </c>
      <c r="S2165" t="s">
        <v>21</v>
      </c>
      <c r="T2165" s="40">
        <v>0.61240833333333333</v>
      </c>
      <c r="U2165" s="40">
        <v>0.21513333333333337</v>
      </c>
      <c r="V2165">
        <v>456.66370804166672</v>
      </c>
      <c r="W2165">
        <v>745.68500000000006</v>
      </c>
      <c r="X2165">
        <v>150</v>
      </c>
      <c r="Y2165">
        <v>234.89717755833334</v>
      </c>
      <c r="Z2165">
        <v>383.56299999999999</v>
      </c>
      <c r="AA2165">
        <v>19</v>
      </c>
      <c r="AI2165">
        <v>136.44800000000001</v>
      </c>
      <c r="AJ2165">
        <v>10</v>
      </c>
      <c r="AK2165">
        <v>326.81799999999998</v>
      </c>
      <c r="AL2165">
        <v>14</v>
      </c>
      <c r="AM2165">
        <v>0</v>
      </c>
      <c r="AN2165">
        <v>0</v>
      </c>
      <c r="AO2165" s="30">
        <v>283.70795894999998</v>
      </c>
      <c r="AP2165" s="30">
        <v>463.26599999999996</v>
      </c>
      <c r="AQ2165" s="30">
        <v>24</v>
      </c>
      <c r="AR2165">
        <v>975.26884455000004</v>
      </c>
      <c r="AS2165" s="20">
        <v>1592.5140000000001</v>
      </c>
      <c r="AT2165">
        <v>193</v>
      </c>
      <c r="AU2165">
        <v>12</v>
      </c>
      <c r="AV2165" t="s">
        <v>1510</v>
      </c>
    </row>
    <row r="2166" spans="1:48" hidden="1" x14ac:dyDescent="0.25">
      <c r="A2166" t="s">
        <v>701</v>
      </c>
      <c r="B2166" t="s">
        <v>97</v>
      </c>
      <c r="C2166" t="s">
        <v>97</v>
      </c>
      <c r="D2166" t="s">
        <v>702</v>
      </c>
      <c r="E2166" s="31" t="s">
        <v>703</v>
      </c>
      <c r="F2166">
        <v>2012</v>
      </c>
      <c r="G2166" t="s">
        <v>563</v>
      </c>
      <c r="H2166">
        <v>221</v>
      </c>
      <c r="I2166">
        <v>331650</v>
      </c>
      <c r="J2166" t="s">
        <v>50</v>
      </c>
      <c r="K2166" s="26" t="s">
        <v>458</v>
      </c>
      <c r="L2166" t="b">
        <v>1</v>
      </c>
      <c r="M2166" s="20" t="s">
        <v>1119</v>
      </c>
      <c r="N2166" s="26">
        <v>169</v>
      </c>
      <c r="O2166" t="s">
        <v>375</v>
      </c>
      <c r="P2166">
        <v>66.888055600000001</v>
      </c>
      <c r="Q2166">
        <v>-157.13638889999999</v>
      </c>
      <c r="S2166" t="s">
        <v>21</v>
      </c>
      <c r="T2166" s="40">
        <v>0.89360833333333323</v>
      </c>
      <c r="U2166" s="40">
        <v>0.22918333333333329</v>
      </c>
      <c r="V2166">
        <v>369.01288042499993</v>
      </c>
      <c r="W2166">
        <v>412.947</v>
      </c>
      <c r="X2166">
        <v>65</v>
      </c>
      <c r="Y2166">
        <v>393.31902709166661</v>
      </c>
      <c r="Z2166">
        <v>440.14699999999999</v>
      </c>
      <c r="AA2166">
        <v>17</v>
      </c>
      <c r="AI2166">
        <v>148.92099999999999</v>
      </c>
      <c r="AJ2166">
        <v>10</v>
      </c>
      <c r="AK2166">
        <v>241.91899999999998</v>
      </c>
      <c r="AL2166">
        <v>5</v>
      </c>
      <c r="AM2166">
        <v>0</v>
      </c>
      <c r="AN2166">
        <v>0</v>
      </c>
      <c r="AO2166" s="30">
        <v>349.25788099999994</v>
      </c>
      <c r="AP2166" s="30">
        <v>390.84</v>
      </c>
      <c r="AQ2166" s="30">
        <v>15</v>
      </c>
      <c r="AR2166">
        <v>1111.5897885166664</v>
      </c>
      <c r="AS2166" s="20">
        <v>1243.9339999999997</v>
      </c>
      <c r="AT2166">
        <v>92</v>
      </c>
      <c r="AU2166">
        <v>12</v>
      </c>
      <c r="AV2166" t="s">
        <v>1510</v>
      </c>
    </row>
    <row r="2167" spans="1:48" hidden="1" x14ac:dyDescent="0.25">
      <c r="A2167" t="s">
        <v>398</v>
      </c>
      <c r="B2167" t="s">
        <v>44</v>
      </c>
      <c r="C2167" t="s">
        <v>44</v>
      </c>
      <c r="D2167" t="s">
        <v>399</v>
      </c>
      <c r="E2167" s="31" t="s">
        <v>400</v>
      </c>
      <c r="F2167">
        <v>2012</v>
      </c>
      <c r="G2167" t="s">
        <v>380</v>
      </c>
      <c r="H2167">
        <v>219</v>
      </c>
      <c r="I2167">
        <v>331190</v>
      </c>
      <c r="J2167" t="s">
        <v>30</v>
      </c>
      <c r="K2167" s="26" t="s">
        <v>374</v>
      </c>
      <c r="L2167" t="b">
        <v>1</v>
      </c>
      <c r="M2167" s="20" t="s">
        <v>1116</v>
      </c>
      <c r="N2167" s="26">
        <v>2</v>
      </c>
      <c r="O2167" t="s">
        <v>375</v>
      </c>
      <c r="P2167">
        <v>59.4583333</v>
      </c>
      <c r="Q2167">
        <v>-135.31388889999999</v>
      </c>
      <c r="S2167" t="s">
        <v>21</v>
      </c>
      <c r="T2167" s="40">
        <v>0.23699166666666663</v>
      </c>
      <c r="U2167" s="40">
        <v>0.17190833333333333</v>
      </c>
      <c r="V2167">
        <v>714.60618631666671</v>
      </c>
      <c r="W2167">
        <v>3015.3220000000006</v>
      </c>
      <c r="X2167">
        <v>615</v>
      </c>
      <c r="Y2167">
        <v>1633.4183751416663</v>
      </c>
      <c r="Z2167">
        <v>6892.3029999999999</v>
      </c>
      <c r="AA2167">
        <v>468</v>
      </c>
      <c r="AI2167">
        <v>1094.6400000000001</v>
      </c>
      <c r="AJ2167">
        <v>44</v>
      </c>
      <c r="AK2167">
        <v>1000.104</v>
      </c>
      <c r="AL2167">
        <v>50</v>
      </c>
      <c r="AM2167">
        <v>0</v>
      </c>
      <c r="AN2167">
        <v>0</v>
      </c>
      <c r="AO2167" s="30">
        <v>496.43687179999995</v>
      </c>
      <c r="AP2167" s="30">
        <v>2094.7440000000001</v>
      </c>
      <c r="AQ2167" s="30">
        <v>94</v>
      </c>
      <c r="AR2167">
        <v>2844.4614332583333</v>
      </c>
      <c r="AS2167" s="20">
        <v>12002.368999999999</v>
      </c>
      <c r="AT2167">
        <v>1172</v>
      </c>
      <c r="AU2167">
        <v>12</v>
      </c>
      <c r="AV2167" t="s">
        <v>1510</v>
      </c>
    </row>
    <row r="2168" spans="1:48" hidden="1" x14ac:dyDescent="0.25">
      <c r="A2168" t="s">
        <v>432</v>
      </c>
      <c r="B2168" t="s">
        <v>45</v>
      </c>
      <c r="C2168" t="s">
        <v>45</v>
      </c>
      <c r="D2168" t="s">
        <v>434</v>
      </c>
      <c r="E2168" s="31" t="s">
        <v>431</v>
      </c>
      <c r="F2168">
        <v>2012</v>
      </c>
      <c r="G2168" t="s">
        <v>380</v>
      </c>
      <c r="H2168">
        <v>219</v>
      </c>
      <c r="I2168">
        <v>331195</v>
      </c>
      <c r="J2168" t="s">
        <v>30</v>
      </c>
      <c r="K2168" s="26" t="s">
        <v>374</v>
      </c>
      <c r="L2168" t="b">
        <v>1</v>
      </c>
      <c r="M2168" s="20" t="s">
        <v>1116</v>
      </c>
      <c r="N2168" s="26">
        <v>2</v>
      </c>
      <c r="O2168" t="s">
        <v>375</v>
      </c>
      <c r="P2168">
        <v>62.706944399999998</v>
      </c>
      <c r="Q2168">
        <v>-143.96111110000001</v>
      </c>
      <c r="S2168" t="s">
        <v>21</v>
      </c>
      <c r="T2168" s="40">
        <v>0.70152499999999984</v>
      </c>
      <c r="U2168" s="40">
        <v>0.20613333333333328</v>
      </c>
      <c r="V2168">
        <v>207.58966579999995</v>
      </c>
      <c r="W2168">
        <v>295.91199999999998</v>
      </c>
      <c r="X2168">
        <v>81</v>
      </c>
      <c r="Y2168">
        <v>52.640331424999992</v>
      </c>
      <c r="Z2168">
        <v>75.037000000000006</v>
      </c>
      <c r="AA2168">
        <v>12</v>
      </c>
      <c r="AI2168">
        <v>2.0739999999999998</v>
      </c>
      <c r="AJ2168">
        <v>1</v>
      </c>
      <c r="AK2168">
        <v>139.87899999999999</v>
      </c>
      <c r="AL2168">
        <v>6</v>
      </c>
      <c r="AM2168">
        <v>0</v>
      </c>
      <c r="AN2168">
        <v>0</v>
      </c>
      <c r="AO2168" s="30">
        <v>99.583578324999976</v>
      </c>
      <c r="AP2168" s="30">
        <v>141.953</v>
      </c>
      <c r="AQ2168" s="30">
        <v>7</v>
      </c>
      <c r="AR2168">
        <v>359.81357554999988</v>
      </c>
      <c r="AS2168" s="20">
        <v>512.90200000000004</v>
      </c>
      <c r="AT2168">
        <v>98</v>
      </c>
      <c r="AU2168">
        <v>12</v>
      </c>
      <c r="AV2168" t="s">
        <v>1510</v>
      </c>
    </row>
    <row r="2169" spans="1:48" hidden="1" x14ac:dyDescent="0.25">
      <c r="A2169" t="s">
        <v>867</v>
      </c>
      <c r="B2169" t="s">
        <v>215</v>
      </c>
      <c r="C2169" t="s">
        <v>215</v>
      </c>
      <c r="D2169" t="s">
        <v>868</v>
      </c>
      <c r="E2169" s="31" t="s">
        <v>869</v>
      </c>
      <c r="F2169">
        <v>2012</v>
      </c>
      <c r="G2169" t="s">
        <v>858</v>
      </c>
      <c r="H2169">
        <v>12485</v>
      </c>
      <c r="I2169">
        <v>332260</v>
      </c>
      <c r="J2169" t="s">
        <v>211</v>
      </c>
      <c r="K2169" s="26" t="s">
        <v>374</v>
      </c>
      <c r="L2169" t="b">
        <v>1</v>
      </c>
      <c r="M2169" s="20" t="s">
        <v>1119</v>
      </c>
      <c r="N2169" s="26">
        <v>343</v>
      </c>
      <c r="O2169" t="s">
        <v>375</v>
      </c>
      <c r="P2169">
        <v>61.702500000000001</v>
      </c>
      <c r="Q2169">
        <v>-157.1697222</v>
      </c>
      <c r="S2169" t="s">
        <v>21</v>
      </c>
      <c r="T2169" s="40">
        <v>1.1600083333333335</v>
      </c>
      <c r="U2169" s="40">
        <v>0.35835833333333339</v>
      </c>
      <c r="V2169">
        <v>128.15540065000002</v>
      </c>
      <c r="W2169">
        <v>110.47799999999999</v>
      </c>
      <c r="X2169">
        <v>36</v>
      </c>
      <c r="Y2169">
        <v>67.857007475000017</v>
      </c>
      <c r="Z2169">
        <v>58.497</v>
      </c>
      <c r="AA2169">
        <v>7</v>
      </c>
      <c r="AI2169">
        <v>53.295999999999985</v>
      </c>
      <c r="AJ2169">
        <v>5</v>
      </c>
      <c r="AK2169">
        <v>22.311</v>
      </c>
      <c r="AL2169">
        <v>3</v>
      </c>
      <c r="AM2169">
        <v>0</v>
      </c>
      <c r="AN2169">
        <v>2</v>
      </c>
      <c r="AO2169" s="30">
        <v>87.704750058333332</v>
      </c>
      <c r="AP2169" s="30">
        <v>75.606999999999985</v>
      </c>
      <c r="AQ2169" s="30">
        <v>8</v>
      </c>
      <c r="AR2169">
        <v>283.71715818333337</v>
      </c>
      <c r="AS2169" s="20">
        <v>244.58199999999994</v>
      </c>
      <c r="AT2169">
        <v>52</v>
      </c>
      <c r="AU2169">
        <v>12</v>
      </c>
      <c r="AV2169" t="s">
        <v>1510</v>
      </c>
    </row>
    <row r="2170" spans="1:48" hidden="1" x14ac:dyDescent="0.25">
      <c r="A2170" t="s">
        <v>707</v>
      </c>
      <c r="B2170" t="s">
        <v>98</v>
      </c>
      <c r="C2170" t="s">
        <v>98</v>
      </c>
      <c r="D2170" t="s">
        <v>708</v>
      </c>
      <c r="E2170" s="31" t="s">
        <v>706</v>
      </c>
      <c r="F2170">
        <v>2012</v>
      </c>
      <c r="G2170" t="s">
        <v>563</v>
      </c>
      <c r="H2170">
        <v>221</v>
      </c>
      <c r="I2170">
        <v>331680</v>
      </c>
      <c r="J2170" t="s">
        <v>50</v>
      </c>
      <c r="K2170" s="26" t="s">
        <v>458</v>
      </c>
      <c r="L2170" t="b">
        <v>1</v>
      </c>
      <c r="M2170" s="20" t="s">
        <v>1119</v>
      </c>
      <c r="N2170" s="26">
        <v>169</v>
      </c>
      <c r="O2170" t="s">
        <v>375</v>
      </c>
      <c r="P2170">
        <v>63.522222200000002</v>
      </c>
      <c r="Q2170">
        <v>-162.28805560000001</v>
      </c>
      <c r="S2170" t="s">
        <v>21</v>
      </c>
      <c r="T2170" s="40">
        <v>0.61483333333333334</v>
      </c>
      <c r="U2170" s="40">
        <v>0.21528333333333335</v>
      </c>
      <c r="V2170">
        <v>380.73923066666674</v>
      </c>
      <c r="W2170">
        <v>619.25600000000009</v>
      </c>
      <c r="X2170">
        <v>145</v>
      </c>
      <c r="Y2170">
        <v>152.05996516666667</v>
      </c>
      <c r="Z2170">
        <v>247.31900000000002</v>
      </c>
      <c r="AA2170">
        <v>14</v>
      </c>
      <c r="AI2170">
        <v>152.14100000000002</v>
      </c>
      <c r="AJ2170">
        <v>13</v>
      </c>
      <c r="AK2170">
        <v>342.87399999999997</v>
      </c>
      <c r="AL2170">
        <v>6</v>
      </c>
      <c r="AM2170">
        <v>0</v>
      </c>
      <c r="AN2170">
        <v>0</v>
      </c>
      <c r="AO2170" s="30">
        <v>304.35172249999999</v>
      </c>
      <c r="AP2170" s="30">
        <v>495.01499999999999</v>
      </c>
      <c r="AQ2170" s="30">
        <v>19</v>
      </c>
      <c r="AR2170">
        <v>837.15091833333349</v>
      </c>
      <c r="AS2170" s="20">
        <v>1361.59</v>
      </c>
      <c r="AT2170">
        <v>176</v>
      </c>
      <c r="AU2170">
        <v>12</v>
      </c>
      <c r="AV2170" t="s">
        <v>1510</v>
      </c>
    </row>
    <row r="2171" spans="1:48" hidden="1" x14ac:dyDescent="0.25">
      <c r="A2171" t="s">
        <v>870</v>
      </c>
      <c r="B2171" t="s">
        <v>216</v>
      </c>
      <c r="C2171" t="s">
        <v>216</v>
      </c>
      <c r="D2171" t="s">
        <v>873</v>
      </c>
      <c r="E2171" s="31" t="s">
        <v>874</v>
      </c>
      <c r="F2171">
        <v>2012</v>
      </c>
      <c r="G2171" t="s">
        <v>858</v>
      </c>
      <c r="H2171">
        <v>12485</v>
      </c>
      <c r="I2171">
        <v>332270</v>
      </c>
      <c r="J2171" t="s">
        <v>211</v>
      </c>
      <c r="K2171" s="26" t="s">
        <v>374</v>
      </c>
      <c r="L2171" t="b">
        <v>1</v>
      </c>
      <c r="M2171" s="20" t="s">
        <v>1119</v>
      </c>
      <c r="N2171" s="26">
        <v>343</v>
      </c>
      <c r="O2171" t="s">
        <v>375</v>
      </c>
      <c r="P2171">
        <v>61.783055599999997</v>
      </c>
      <c r="Q2171">
        <v>-156.58805559999999</v>
      </c>
      <c r="S2171" t="s">
        <v>21</v>
      </c>
      <c r="T2171" s="40">
        <v>1.157416666666667</v>
      </c>
      <c r="U2171" s="40">
        <v>0.35576666666666662</v>
      </c>
      <c r="V2171">
        <v>44.520032083333348</v>
      </c>
      <c r="W2171">
        <v>38.465000000000003</v>
      </c>
      <c r="X2171">
        <v>18</v>
      </c>
      <c r="Y2171">
        <v>56.750454000000012</v>
      </c>
      <c r="Z2171">
        <v>49.031999999999996</v>
      </c>
      <c r="AA2171">
        <v>6</v>
      </c>
      <c r="AI2171">
        <v>4.7030000000000003</v>
      </c>
      <c r="AJ2171">
        <v>2</v>
      </c>
      <c r="AK2171">
        <v>8.6829999999999998</v>
      </c>
      <c r="AL2171">
        <v>1</v>
      </c>
      <c r="AM2171">
        <v>9.0000000000000011E-3</v>
      </c>
      <c r="AN2171">
        <v>1</v>
      </c>
      <c r="AO2171" s="30">
        <v>15.493179500000004</v>
      </c>
      <c r="AP2171" s="30">
        <v>13.385999999999999</v>
      </c>
      <c r="AQ2171" s="30">
        <v>3</v>
      </c>
      <c r="AR2171">
        <v>116.76366558333336</v>
      </c>
      <c r="AS2171" s="20">
        <v>100.892</v>
      </c>
      <c r="AT2171">
        <v>27</v>
      </c>
      <c r="AU2171">
        <v>12</v>
      </c>
      <c r="AV2171" t="s">
        <v>1510</v>
      </c>
    </row>
    <row r="2172" spans="1:48" hidden="1" x14ac:dyDescent="0.25">
      <c r="A2172" t="s">
        <v>379</v>
      </c>
      <c r="B2172" t="s">
        <v>1132</v>
      </c>
      <c r="C2172" t="s">
        <v>31</v>
      </c>
      <c r="D2172" t="s">
        <v>381</v>
      </c>
      <c r="E2172" s="31" t="s">
        <v>382</v>
      </c>
      <c r="F2172">
        <v>2012</v>
      </c>
      <c r="G2172" t="s">
        <v>380</v>
      </c>
      <c r="H2172">
        <v>219</v>
      </c>
      <c r="I2172">
        <v>331050</v>
      </c>
      <c r="J2172" t="s">
        <v>30</v>
      </c>
      <c r="K2172" s="26" t="s">
        <v>374</v>
      </c>
      <c r="L2172" t="b">
        <v>1</v>
      </c>
      <c r="M2172" s="20" t="s">
        <v>1116</v>
      </c>
      <c r="N2172" s="26">
        <v>2</v>
      </c>
      <c r="O2172" t="s">
        <v>375</v>
      </c>
      <c r="P2172">
        <v>66.565555599999996</v>
      </c>
      <c r="Q2172">
        <v>-152.64555559999999</v>
      </c>
      <c r="S2172" t="s">
        <v>21</v>
      </c>
      <c r="T2172" s="40">
        <v>0.96403333333333341</v>
      </c>
      <c r="U2172" s="40">
        <v>0.24740833333333331</v>
      </c>
      <c r="V2172">
        <v>210.63549913333333</v>
      </c>
      <c r="W2172">
        <v>218.49399999999997</v>
      </c>
      <c r="X2172">
        <v>74</v>
      </c>
      <c r="Y2172">
        <v>176.79021686666667</v>
      </c>
      <c r="Z2172">
        <v>183.386</v>
      </c>
      <c r="AA2172">
        <v>17</v>
      </c>
      <c r="AI2172">
        <v>60.839999999999996</v>
      </c>
      <c r="AJ2172">
        <v>10</v>
      </c>
      <c r="AK2172">
        <v>171.547</v>
      </c>
      <c r="AL2172">
        <v>6</v>
      </c>
      <c r="AM2172">
        <v>0</v>
      </c>
      <c r="AN2172">
        <v>0</v>
      </c>
      <c r="AO2172" s="30">
        <v>224.02881423333335</v>
      </c>
      <c r="AP2172" s="30">
        <v>232.387</v>
      </c>
      <c r="AQ2172" s="30">
        <v>16</v>
      </c>
      <c r="AR2172">
        <v>611.45453023333334</v>
      </c>
      <c r="AS2172" s="20">
        <v>634.26700000000005</v>
      </c>
      <c r="AT2172">
        <v>106</v>
      </c>
      <c r="AU2172">
        <v>12</v>
      </c>
      <c r="AV2172" t="s">
        <v>1510</v>
      </c>
    </row>
    <row r="2173" spans="1:48" hidden="1" x14ac:dyDescent="0.25">
      <c r="A2173" t="s">
        <v>929</v>
      </c>
      <c r="B2173" t="s">
        <v>273</v>
      </c>
      <c r="C2173" t="s">
        <v>273</v>
      </c>
      <c r="D2173" t="s">
        <v>931</v>
      </c>
      <c r="E2173" s="31" t="s">
        <v>932</v>
      </c>
      <c r="F2173">
        <v>2012</v>
      </c>
      <c r="G2173" t="s">
        <v>930</v>
      </c>
      <c r="H2173" t="s">
        <v>582</v>
      </c>
      <c r="I2173">
        <v>332580</v>
      </c>
      <c r="J2173" t="s">
        <v>272</v>
      </c>
      <c r="K2173" s="26" t="s">
        <v>458</v>
      </c>
      <c r="L2173" t="b">
        <v>1</v>
      </c>
      <c r="M2173" s="20" t="s">
        <v>1118</v>
      </c>
      <c r="N2173" s="26">
        <v>394</v>
      </c>
      <c r="O2173" t="s">
        <v>375</v>
      </c>
      <c r="P2173">
        <v>62.9886111</v>
      </c>
      <c r="Q2173">
        <v>-156.06416669999999</v>
      </c>
      <c r="S2173" t="s">
        <v>21</v>
      </c>
      <c r="T2173" s="40">
        <v>1.022</v>
      </c>
      <c r="U2173" s="40">
        <v>0.42139999999999994</v>
      </c>
      <c r="V2173">
        <v>63.403858</v>
      </c>
      <c r="W2173">
        <v>62.039000000000001</v>
      </c>
      <c r="X2173">
        <v>23</v>
      </c>
      <c r="Y2173">
        <v>56.67807599999999</v>
      </c>
      <c r="Z2173">
        <v>55.457999999999991</v>
      </c>
      <c r="AA2173">
        <v>12</v>
      </c>
      <c r="AI2173">
        <v>42.686000000000007</v>
      </c>
      <c r="AJ2173">
        <v>5</v>
      </c>
      <c r="AK2173">
        <v>17.897000000000006</v>
      </c>
      <c r="AL2173">
        <v>4</v>
      </c>
      <c r="AM2173">
        <v>0</v>
      </c>
      <c r="AN2173">
        <v>0</v>
      </c>
      <c r="AO2173" s="30">
        <v>61.915826000000017</v>
      </c>
      <c r="AP2173" s="30">
        <v>60.583000000000013</v>
      </c>
      <c r="AQ2173" s="30">
        <v>9</v>
      </c>
      <c r="AR2173">
        <v>181.99776000000003</v>
      </c>
      <c r="AS2173" s="20">
        <v>178.08</v>
      </c>
      <c r="AT2173">
        <v>42</v>
      </c>
      <c r="AU2173">
        <v>12</v>
      </c>
      <c r="AV2173" t="s">
        <v>1510</v>
      </c>
    </row>
    <row r="2174" spans="1:48" hidden="1" x14ac:dyDescent="0.25">
      <c r="A2174" t="s">
        <v>527</v>
      </c>
      <c r="B2174" t="s">
        <v>277</v>
      </c>
      <c r="C2174" t="s">
        <v>277</v>
      </c>
      <c r="D2174" t="s">
        <v>529</v>
      </c>
      <c r="E2174" s="31" t="s">
        <v>530</v>
      </c>
      <c r="F2174">
        <v>2012</v>
      </c>
      <c r="G2174" t="s">
        <v>528</v>
      </c>
      <c r="H2174">
        <v>18474</v>
      </c>
      <c r="I2174">
        <v>332600</v>
      </c>
      <c r="J2174" t="s">
        <v>276</v>
      </c>
      <c r="K2174" s="26" t="s">
        <v>374</v>
      </c>
      <c r="L2174" t="b">
        <v>1</v>
      </c>
      <c r="M2174" s="20" t="s">
        <v>1116</v>
      </c>
      <c r="N2174" s="26">
        <v>92</v>
      </c>
      <c r="O2174" t="s">
        <v>375</v>
      </c>
      <c r="P2174">
        <v>65.171944400000001</v>
      </c>
      <c r="Q2174">
        <v>-152.07888890000001</v>
      </c>
      <c r="S2174" t="s">
        <v>21</v>
      </c>
      <c r="T2174" s="40">
        <v>0.75645833333333323</v>
      </c>
      <c r="U2174" s="40">
        <v>0.30972500000000003</v>
      </c>
      <c r="V2174">
        <v>251.30377937499998</v>
      </c>
      <c r="W2174">
        <v>332.21100000000001</v>
      </c>
      <c r="X2174">
        <v>112</v>
      </c>
      <c r="Y2174">
        <v>289.56468541666663</v>
      </c>
      <c r="Z2174">
        <v>382.79</v>
      </c>
      <c r="AA2174">
        <v>33</v>
      </c>
      <c r="AI2174">
        <v>161.69999999999999</v>
      </c>
      <c r="AJ2174">
        <v>11</v>
      </c>
      <c r="AK2174">
        <v>200.505</v>
      </c>
      <c r="AL2174">
        <v>7</v>
      </c>
      <c r="AM2174">
        <v>0</v>
      </c>
      <c r="AN2174">
        <v>0</v>
      </c>
      <c r="AO2174" s="30">
        <v>273.99299062499995</v>
      </c>
      <c r="AP2174" s="30">
        <v>362.20499999999998</v>
      </c>
      <c r="AQ2174" s="30">
        <v>18</v>
      </c>
      <c r="AR2174">
        <v>814.86145541666656</v>
      </c>
      <c r="AS2174" s="20">
        <v>1077.2060000000001</v>
      </c>
      <c r="AT2174">
        <v>161</v>
      </c>
      <c r="AU2174">
        <v>12</v>
      </c>
      <c r="AV2174" t="s">
        <v>1510</v>
      </c>
    </row>
    <row r="2175" spans="1:48" hidden="1" x14ac:dyDescent="0.25">
      <c r="A2175" t="s">
        <v>999</v>
      </c>
      <c r="B2175" t="s">
        <v>279</v>
      </c>
      <c r="C2175" t="s">
        <v>279</v>
      </c>
      <c r="D2175" t="s">
        <v>1001</v>
      </c>
      <c r="E2175" s="31" t="s">
        <v>1002</v>
      </c>
      <c r="F2175">
        <v>2012</v>
      </c>
      <c r="G2175" t="s">
        <v>1000</v>
      </c>
      <c r="H2175">
        <v>18480</v>
      </c>
      <c r="I2175">
        <v>332610</v>
      </c>
      <c r="J2175" t="s">
        <v>278</v>
      </c>
      <c r="K2175" s="26" t="s">
        <v>458</v>
      </c>
      <c r="L2175" t="b">
        <v>1</v>
      </c>
      <c r="M2175" s="20" t="s">
        <v>1116</v>
      </c>
      <c r="N2175" s="26">
        <v>586</v>
      </c>
      <c r="O2175" t="s">
        <v>375</v>
      </c>
      <c r="P2175">
        <v>60.864722200000003</v>
      </c>
      <c r="Q2175">
        <v>-146.67861110000001</v>
      </c>
      <c r="S2175" t="s">
        <v>21</v>
      </c>
      <c r="T2175" s="40">
        <v>0.75666666666666671</v>
      </c>
      <c r="U2175" s="40">
        <v>0.25560833333333338</v>
      </c>
      <c r="V2175">
        <v>100.95598</v>
      </c>
      <c r="W2175">
        <v>133.422</v>
      </c>
      <c r="X2175">
        <v>53</v>
      </c>
      <c r="Y2175">
        <v>68.993623333333346</v>
      </c>
      <c r="Z2175">
        <v>91.181000000000012</v>
      </c>
      <c r="AA2175">
        <v>14</v>
      </c>
      <c r="AI2175">
        <v>74.608000000000004</v>
      </c>
      <c r="AJ2175">
        <v>6</v>
      </c>
      <c r="AK2175">
        <v>100.58500000000001</v>
      </c>
      <c r="AL2175">
        <v>5</v>
      </c>
      <c r="AM2175">
        <v>14.042999999999999</v>
      </c>
      <c r="AN2175">
        <v>3</v>
      </c>
      <c r="AO2175" s="30">
        <v>132.56270333333336</v>
      </c>
      <c r="AP2175" s="30">
        <v>175.19300000000001</v>
      </c>
      <c r="AQ2175" s="30">
        <v>11</v>
      </c>
      <c r="AR2175">
        <v>302.51230666666669</v>
      </c>
      <c r="AS2175" s="20">
        <v>413.839</v>
      </c>
      <c r="AT2175">
        <v>78</v>
      </c>
      <c r="AU2175">
        <v>6</v>
      </c>
      <c r="AV2175" t="s">
        <v>1510</v>
      </c>
    </row>
    <row r="2176" spans="1:48" hidden="1" x14ac:dyDescent="0.25">
      <c r="A2176" t="s">
        <v>504</v>
      </c>
      <c r="B2176" t="s">
        <v>99</v>
      </c>
      <c r="C2176" t="s">
        <v>99</v>
      </c>
      <c r="D2176" t="s">
        <v>507</v>
      </c>
      <c r="E2176" s="31" t="s">
        <v>508</v>
      </c>
      <c r="F2176">
        <v>2012</v>
      </c>
      <c r="G2176" t="s">
        <v>563</v>
      </c>
      <c r="H2176">
        <v>18521</v>
      </c>
      <c r="I2176">
        <v>331685</v>
      </c>
      <c r="J2176" t="s">
        <v>50</v>
      </c>
      <c r="K2176" s="26" t="s">
        <v>458</v>
      </c>
      <c r="L2176" t="b">
        <v>1</v>
      </c>
      <c r="M2176" s="20" t="s">
        <v>1119</v>
      </c>
      <c r="N2176" s="26">
        <v>169</v>
      </c>
      <c r="O2176" t="s">
        <v>375</v>
      </c>
      <c r="P2176">
        <v>65.263611100000006</v>
      </c>
      <c r="Q2176">
        <v>-166.3608333</v>
      </c>
      <c r="S2176" t="s">
        <v>21</v>
      </c>
      <c r="T2176" s="40">
        <v>0.6721999999999998</v>
      </c>
      <c r="U2176" s="40">
        <v>0.21811666666666665</v>
      </c>
      <c r="V2176">
        <v>194.73096239999995</v>
      </c>
      <c r="W2176">
        <v>289.69200000000001</v>
      </c>
      <c r="X2176">
        <v>83</v>
      </c>
      <c r="Y2176">
        <v>92.977359599999986</v>
      </c>
      <c r="Z2176">
        <v>138.31800000000001</v>
      </c>
      <c r="AA2176">
        <v>12</v>
      </c>
      <c r="AI2176">
        <v>94.069000000000003</v>
      </c>
      <c r="AJ2176">
        <v>10</v>
      </c>
      <c r="AK2176">
        <v>253.036</v>
      </c>
      <c r="AL2176">
        <v>13</v>
      </c>
      <c r="AM2176">
        <v>0</v>
      </c>
      <c r="AN2176">
        <v>0</v>
      </c>
      <c r="AO2176" s="30">
        <v>233.32398099999995</v>
      </c>
      <c r="AP2176" s="30">
        <v>347.10500000000002</v>
      </c>
      <c r="AQ2176" s="30">
        <v>23</v>
      </c>
      <c r="AR2176">
        <v>521.03230299999996</v>
      </c>
      <c r="AS2176" s="20">
        <v>775.1149999999999</v>
      </c>
      <c r="AT2176">
        <v>113</v>
      </c>
      <c r="AU2176">
        <v>12</v>
      </c>
      <c r="AV2176" t="s">
        <v>1510</v>
      </c>
    </row>
    <row r="2177" spans="1:48" hidden="1" x14ac:dyDescent="0.25">
      <c r="A2177" t="s">
        <v>893</v>
      </c>
      <c r="B2177" t="s">
        <v>287</v>
      </c>
      <c r="C2177" t="s">
        <v>287</v>
      </c>
      <c r="D2177" t="s">
        <v>895</v>
      </c>
      <c r="E2177" s="31" t="s">
        <v>896</v>
      </c>
      <c r="F2177">
        <v>2012</v>
      </c>
      <c r="G2177" t="s">
        <v>894</v>
      </c>
      <c r="H2177">
        <v>18541</v>
      </c>
      <c r="I2177">
        <v>332630</v>
      </c>
      <c r="J2177" t="s">
        <v>286</v>
      </c>
      <c r="K2177" s="26" t="s">
        <v>458</v>
      </c>
      <c r="L2177" t="b">
        <v>1</v>
      </c>
      <c r="M2177" s="20" t="s">
        <v>1118</v>
      </c>
      <c r="N2177" s="26">
        <v>363</v>
      </c>
      <c r="O2177" t="s">
        <v>375</v>
      </c>
      <c r="P2177">
        <v>57.780833299999998</v>
      </c>
      <c r="Q2177">
        <v>-135.2188889</v>
      </c>
      <c r="S2177" t="s">
        <v>21</v>
      </c>
      <c r="T2177" s="40">
        <v>0.75</v>
      </c>
      <c r="U2177" s="40">
        <v>0.28992499999999999</v>
      </c>
      <c r="V2177">
        <v>181.70324999999997</v>
      </c>
      <c r="W2177">
        <v>242.27099999999996</v>
      </c>
      <c r="X2177">
        <v>130</v>
      </c>
      <c r="Y2177">
        <v>62.151750000000007</v>
      </c>
      <c r="Z2177">
        <v>82.869000000000014</v>
      </c>
      <c r="AA2177">
        <v>160</v>
      </c>
      <c r="AI2177">
        <v>33.469000000000001</v>
      </c>
      <c r="AJ2177">
        <v>13</v>
      </c>
      <c r="AK2177">
        <v>2.2719999999999998</v>
      </c>
      <c r="AL2177">
        <v>1</v>
      </c>
      <c r="AM2177">
        <v>0</v>
      </c>
      <c r="AN2177">
        <v>0</v>
      </c>
      <c r="AO2177" s="30">
        <v>26.80575</v>
      </c>
      <c r="AP2177" s="30">
        <v>35.741</v>
      </c>
      <c r="AQ2177" s="30">
        <v>14</v>
      </c>
      <c r="AR2177">
        <v>270.66075000000001</v>
      </c>
      <c r="AS2177" s="20">
        <v>360.88100000000009</v>
      </c>
      <c r="AT2177">
        <v>298</v>
      </c>
      <c r="AU2177">
        <v>12</v>
      </c>
      <c r="AV2177" t="s">
        <v>1510</v>
      </c>
    </row>
    <row r="2178" spans="1:48" hidden="1" x14ac:dyDescent="0.25">
      <c r="A2178" t="s">
        <v>435</v>
      </c>
      <c r="B2178" t="s">
        <v>46</v>
      </c>
      <c r="C2178" t="s">
        <v>46</v>
      </c>
      <c r="D2178" t="s">
        <v>438</v>
      </c>
      <c r="E2178" s="31" t="s">
        <v>439</v>
      </c>
      <c r="F2178">
        <v>2012</v>
      </c>
      <c r="G2178" t="s">
        <v>380</v>
      </c>
      <c r="H2178">
        <v>219</v>
      </c>
      <c r="I2178">
        <v>331200</v>
      </c>
      <c r="J2178" t="s">
        <v>30</v>
      </c>
      <c r="K2178" s="26" t="s">
        <v>374</v>
      </c>
      <c r="L2178" t="b">
        <v>1</v>
      </c>
      <c r="M2178" s="20" t="s">
        <v>1116</v>
      </c>
      <c r="N2178" s="26">
        <v>2</v>
      </c>
      <c r="O2178" t="s">
        <v>375</v>
      </c>
      <c r="P2178">
        <v>63.135051199999999</v>
      </c>
      <c r="Q2178">
        <v>-142.52387959999999</v>
      </c>
      <c r="S2178" t="s">
        <v>21</v>
      </c>
      <c r="T2178" s="40">
        <v>0.4789166666666666</v>
      </c>
      <c r="U2178" s="40">
        <v>0.19642499999999999</v>
      </c>
      <c r="V2178">
        <v>81.058082583333317</v>
      </c>
      <c r="W2178">
        <v>169.25299999999999</v>
      </c>
      <c r="X2178">
        <v>45</v>
      </c>
      <c r="Y2178">
        <v>8.595596333333333</v>
      </c>
      <c r="Z2178">
        <v>17.948</v>
      </c>
      <c r="AA2178">
        <v>7</v>
      </c>
      <c r="AI2178">
        <v>59.431999999999995</v>
      </c>
      <c r="AJ2178">
        <v>4</v>
      </c>
      <c r="AK2178">
        <v>93.625</v>
      </c>
      <c r="AL2178">
        <v>2</v>
      </c>
      <c r="AM2178">
        <v>0</v>
      </c>
      <c r="AN2178">
        <v>0</v>
      </c>
      <c r="AO2178" s="30">
        <v>73.301548249999982</v>
      </c>
      <c r="AP2178" s="30">
        <v>153.05699999999999</v>
      </c>
      <c r="AQ2178" s="30">
        <v>6</v>
      </c>
      <c r="AR2178">
        <v>162.95522716666665</v>
      </c>
      <c r="AS2178" s="20">
        <v>340.25799999999992</v>
      </c>
      <c r="AT2178">
        <v>56</v>
      </c>
      <c r="AU2178">
        <v>12</v>
      </c>
      <c r="AV2178" t="s">
        <v>1510</v>
      </c>
    </row>
    <row r="2179" spans="1:48" hidden="1" x14ac:dyDescent="0.25">
      <c r="A2179" t="s">
        <v>423</v>
      </c>
      <c r="B2179" t="s">
        <v>1152</v>
      </c>
      <c r="C2179" t="s">
        <v>47</v>
      </c>
      <c r="D2179" t="s">
        <v>427</v>
      </c>
      <c r="E2179" s="31" t="s">
        <v>422</v>
      </c>
      <c r="F2179">
        <v>2012</v>
      </c>
      <c r="G2179" t="s">
        <v>380</v>
      </c>
      <c r="H2179">
        <v>219</v>
      </c>
      <c r="I2179">
        <v>331210</v>
      </c>
      <c r="J2179" t="s">
        <v>30</v>
      </c>
      <c r="K2179" s="26" t="s">
        <v>374</v>
      </c>
      <c r="L2179" t="b">
        <v>1</v>
      </c>
      <c r="M2179" s="20" t="s">
        <v>1116</v>
      </c>
      <c r="N2179" s="26">
        <v>2</v>
      </c>
      <c r="O2179" t="s">
        <v>375</v>
      </c>
      <c r="P2179">
        <v>55.687777799999999</v>
      </c>
      <c r="Q2179">
        <v>-132.52222219999999</v>
      </c>
      <c r="S2179" t="s">
        <v>21</v>
      </c>
      <c r="T2179" s="40">
        <v>0.25009166666666666</v>
      </c>
      <c r="U2179" s="40">
        <v>0.17397499999999999</v>
      </c>
      <c r="V2179">
        <v>349.4440825333333</v>
      </c>
      <c r="W2179">
        <v>1397.2639999999999</v>
      </c>
      <c r="X2179">
        <v>301</v>
      </c>
      <c r="Y2179">
        <v>268.16679178333334</v>
      </c>
      <c r="Z2179">
        <v>1072.2740000000001</v>
      </c>
      <c r="AA2179">
        <v>113</v>
      </c>
      <c r="AI2179">
        <v>349.26</v>
      </c>
      <c r="AJ2179">
        <v>32</v>
      </c>
      <c r="AK2179">
        <v>539.80500000000006</v>
      </c>
      <c r="AL2179">
        <v>24</v>
      </c>
      <c r="AM2179">
        <v>0</v>
      </c>
      <c r="AN2179">
        <v>0</v>
      </c>
      <c r="AO2179" s="30">
        <v>222.34774762500001</v>
      </c>
      <c r="AP2179" s="30">
        <v>889.06500000000005</v>
      </c>
      <c r="AQ2179" s="30">
        <v>56</v>
      </c>
      <c r="AR2179">
        <v>839.95862194166671</v>
      </c>
      <c r="AS2179" s="20">
        <v>3358.6030000000005</v>
      </c>
      <c r="AT2179">
        <v>462</v>
      </c>
      <c r="AU2179">
        <v>12</v>
      </c>
      <c r="AV2179" t="s">
        <v>1510</v>
      </c>
    </row>
    <row r="2180" spans="1:48" hidden="1" x14ac:dyDescent="0.25">
      <c r="A2180" t="s">
        <v>709</v>
      </c>
      <c r="B2180" t="s">
        <v>100</v>
      </c>
      <c r="C2180" t="s">
        <v>100</v>
      </c>
      <c r="D2180" t="s">
        <v>710</v>
      </c>
      <c r="E2180" s="31" t="s">
        <v>711</v>
      </c>
      <c r="F2180">
        <v>2012</v>
      </c>
      <c r="G2180" t="s">
        <v>563</v>
      </c>
      <c r="H2180">
        <v>221</v>
      </c>
      <c r="I2180">
        <v>331690</v>
      </c>
      <c r="J2180" t="s">
        <v>50</v>
      </c>
      <c r="K2180" s="26" t="s">
        <v>458</v>
      </c>
      <c r="L2180" t="b">
        <v>1</v>
      </c>
      <c r="M2180" s="20" t="s">
        <v>1119</v>
      </c>
      <c r="N2180" s="26">
        <v>169</v>
      </c>
      <c r="O2180" t="s">
        <v>375</v>
      </c>
      <c r="P2180">
        <v>59.061944400000002</v>
      </c>
      <c r="Q2180">
        <v>-160.37638889999999</v>
      </c>
      <c r="S2180" t="s">
        <v>21</v>
      </c>
      <c r="T2180" s="40">
        <v>0.6201916666666667</v>
      </c>
      <c r="U2180" s="40">
        <v>0.21551666666666669</v>
      </c>
      <c r="V2180">
        <v>813.73860123333338</v>
      </c>
      <c r="W2180">
        <v>1312.076</v>
      </c>
      <c r="X2180">
        <v>265</v>
      </c>
      <c r="Y2180">
        <v>470.97603243333333</v>
      </c>
      <c r="Z2180">
        <v>759.404</v>
      </c>
      <c r="AA2180">
        <v>27</v>
      </c>
      <c r="AI2180">
        <v>295.21999999999997</v>
      </c>
      <c r="AJ2180">
        <v>18</v>
      </c>
      <c r="AK2180">
        <v>554.93900000000008</v>
      </c>
      <c r="AL2180">
        <v>15</v>
      </c>
      <c r="AM2180">
        <v>0</v>
      </c>
      <c r="AN2180">
        <v>0</v>
      </c>
      <c r="AO2180" s="30">
        <v>527.26152714166676</v>
      </c>
      <c r="AP2180" s="30">
        <v>850.15900000000011</v>
      </c>
      <c r="AQ2180" s="30">
        <v>33</v>
      </c>
      <c r="AR2180">
        <v>1811.9761608083336</v>
      </c>
      <c r="AS2180" s="20">
        <v>2921.6390000000001</v>
      </c>
      <c r="AT2180">
        <v>323</v>
      </c>
      <c r="AU2180">
        <v>12</v>
      </c>
      <c r="AV2180" t="s">
        <v>1510</v>
      </c>
    </row>
    <row r="2181" spans="1:48" hidden="1" x14ac:dyDescent="0.25">
      <c r="A2181" t="s">
        <v>440</v>
      </c>
      <c r="B2181" t="s">
        <v>1153</v>
      </c>
      <c r="C2181" t="s">
        <v>48</v>
      </c>
      <c r="D2181" t="s">
        <v>438</v>
      </c>
      <c r="E2181" s="31" t="s">
        <v>439</v>
      </c>
      <c r="F2181">
        <v>2012</v>
      </c>
      <c r="G2181" t="s">
        <v>380</v>
      </c>
      <c r="H2181">
        <v>219</v>
      </c>
      <c r="I2181">
        <v>331220</v>
      </c>
      <c r="J2181" t="s">
        <v>30</v>
      </c>
      <c r="K2181" s="26" t="s">
        <v>374</v>
      </c>
      <c r="L2181" t="b">
        <v>1</v>
      </c>
      <c r="M2181" s="20" t="s">
        <v>1116</v>
      </c>
      <c r="N2181" s="26">
        <v>2</v>
      </c>
      <c r="O2181" t="s">
        <v>375</v>
      </c>
      <c r="P2181">
        <v>63.336666700000002</v>
      </c>
      <c r="Q2181">
        <v>-142.9855556</v>
      </c>
      <c r="S2181" t="s">
        <v>21</v>
      </c>
      <c r="T2181" s="40">
        <v>0.47889166666666655</v>
      </c>
      <c r="U2181" s="40">
        <v>0.19640000000000005</v>
      </c>
      <c r="V2181">
        <v>1963.587528541666</v>
      </c>
      <c r="W2181">
        <v>4100.2749999999996</v>
      </c>
      <c r="X2181">
        <v>778</v>
      </c>
      <c r="Y2181">
        <v>1324.5180927749996</v>
      </c>
      <c r="Z2181">
        <v>2765.7989999999995</v>
      </c>
      <c r="AA2181">
        <v>172</v>
      </c>
      <c r="AI2181">
        <v>76.469000000000008</v>
      </c>
      <c r="AJ2181">
        <v>7</v>
      </c>
      <c r="AK2181">
        <v>1435.9499999999998</v>
      </c>
      <c r="AL2181">
        <v>43</v>
      </c>
      <c r="AM2181">
        <v>0</v>
      </c>
      <c r="AN2181">
        <v>0</v>
      </c>
      <c r="AO2181" s="30">
        <v>724.28485560833315</v>
      </c>
      <c r="AP2181" s="30">
        <v>1512.4189999999999</v>
      </c>
      <c r="AQ2181" s="30">
        <v>50</v>
      </c>
      <c r="AR2181">
        <v>4012.3904769249984</v>
      </c>
      <c r="AS2181" s="20">
        <v>8378.4930000000004</v>
      </c>
      <c r="AT2181">
        <v>999</v>
      </c>
      <c r="AU2181">
        <v>12</v>
      </c>
      <c r="AV2181" t="s">
        <v>1510</v>
      </c>
    </row>
    <row r="2182" spans="1:48" hidden="1" x14ac:dyDescent="0.25">
      <c r="A2182" t="s">
        <v>714</v>
      </c>
      <c r="B2182" t="s">
        <v>101</v>
      </c>
      <c r="C2182" t="s">
        <v>101</v>
      </c>
      <c r="D2182" t="s">
        <v>712</v>
      </c>
      <c r="E2182" s="31" t="s">
        <v>713</v>
      </c>
      <c r="F2182">
        <v>2012</v>
      </c>
      <c r="G2182" t="s">
        <v>563</v>
      </c>
      <c r="H2182">
        <v>221</v>
      </c>
      <c r="I2182">
        <v>331700</v>
      </c>
      <c r="J2182" t="s">
        <v>50</v>
      </c>
      <c r="K2182" s="26" t="s">
        <v>458</v>
      </c>
      <c r="L2182" t="b">
        <v>1</v>
      </c>
      <c r="M2182" s="20" t="s">
        <v>1119</v>
      </c>
      <c r="N2182" s="26">
        <v>169</v>
      </c>
      <c r="O2182" t="s">
        <v>375</v>
      </c>
      <c r="P2182">
        <v>60.533775200000001</v>
      </c>
      <c r="Q2182">
        <v>-165.1036627</v>
      </c>
      <c r="S2182" t="s">
        <v>21</v>
      </c>
      <c r="T2182" s="40">
        <v>0.574075</v>
      </c>
      <c r="U2182" s="40">
        <v>0.21321666666666664</v>
      </c>
      <c r="V2182">
        <v>416.24456025000001</v>
      </c>
      <c r="W2182">
        <v>725.07</v>
      </c>
      <c r="X2182">
        <v>140</v>
      </c>
      <c r="Y2182">
        <v>153.7395813</v>
      </c>
      <c r="Z2182">
        <v>267.80399999999997</v>
      </c>
      <c r="AA2182">
        <v>17</v>
      </c>
      <c r="AI2182">
        <v>264.96999999999997</v>
      </c>
      <c r="AJ2182">
        <v>14</v>
      </c>
      <c r="AK2182">
        <v>347.06</v>
      </c>
      <c r="AL2182">
        <v>10</v>
      </c>
      <c r="AM2182">
        <v>0</v>
      </c>
      <c r="AN2182">
        <v>0</v>
      </c>
      <c r="AO2182" s="30">
        <v>351.35112225</v>
      </c>
      <c r="AP2182" s="30">
        <v>612.03</v>
      </c>
      <c r="AQ2182" s="30">
        <v>24</v>
      </c>
      <c r="AR2182">
        <v>921.33526380000001</v>
      </c>
      <c r="AS2182" s="20">
        <v>1604.9039999999995</v>
      </c>
      <c r="AT2182">
        <v>178</v>
      </c>
      <c r="AU2182">
        <v>12</v>
      </c>
      <c r="AV2182" t="s">
        <v>1510</v>
      </c>
    </row>
    <row r="2183" spans="1:48" hidden="1" x14ac:dyDescent="0.25">
      <c r="A2183" t="s">
        <v>566</v>
      </c>
      <c r="B2183" t="s">
        <v>52</v>
      </c>
      <c r="C2183" t="s">
        <v>52</v>
      </c>
      <c r="D2183" t="s">
        <v>567</v>
      </c>
      <c r="E2183" s="31" t="s">
        <v>568</v>
      </c>
      <c r="F2183">
        <v>2012</v>
      </c>
      <c r="G2183" t="s">
        <v>563</v>
      </c>
      <c r="H2183">
        <v>221</v>
      </c>
      <c r="I2183">
        <v>331250</v>
      </c>
      <c r="J2183" t="s">
        <v>50</v>
      </c>
      <c r="K2183" s="26" t="s">
        <v>458</v>
      </c>
      <c r="L2183" t="b">
        <v>1</v>
      </c>
      <c r="M2183" s="20" t="s">
        <v>1119</v>
      </c>
      <c r="N2183" s="26">
        <v>169</v>
      </c>
      <c r="O2183" t="s">
        <v>375</v>
      </c>
      <c r="P2183">
        <v>67.086111099999997</v>
      </c>
      <c r="Q2183">
        <v>-157.85138889999999</v>
      </c>
      <c r="S2183" t="s">
        <v>21</v>
      </c>
      <c r="T2183" s="40">
        <v>0.67387500000000011</v>
      </c>
      <c r="U2183" s="40">
        <v>0.2182166666666667</v>
      </c>
      <c r="V2183">
        <v>292.26160912500006</v>
      </c>
      <c r="W2183">
        <v>433.70300000000003</v>
      </c>
      <c r="X2183">
        <v>88</v>
      </c>
      <c r="Y2183">
        <v>97.38437175</v>
      </c>
      <c r="Z2183">
        <v>144.51399999999998</v>
      </c>
      <c r="AA2183">
        <v>12</v>
      </c>
      <c r="AI2183">
        <v>242.334</v>
      </c>
      <c r="AJ2183">
        <v>13</v>
      </c>
      <c r="AK2183">
        <v>449.964</v>
      </c>
      <c r="AL2183">
        <v>7</v>
      </c>
      <c r="AM2183">
        <v>0</v>
      </c>
      <c r="AN2183">
        <v>0</v>
      </c>
      <c r="AO2183" s="30">
        <v>466.52231475000008</v>
      </c>
      <c r="AP2183" s="30">
        <v>692.298</v>
      </c>
      <c r="AQ2183" s="30">
        <v>20</v>
      </c>
      <c r="AR2183">
        <v>856.16829562500016</v>
      </c>
      <c r="AS2183" s="20">
        <v>1270.5149999999999</v>
      </c>
      <c r="AT2183">
        <v>117</v>
      </c>
      <c r="AU2183">
        <v>12</v>
      </c>
      <c r="AV2183" t="s">
        <v>1510</v>
      </c>
    </row>
    <row r="2184" spans="1:48" hidden="1" x14ac:dyDescent="0.25">
      <c r="A2184" t="s">
        <v>1035</v>
      </c>
      <c r="B2184" t="s">
        <v>289</v>
      </c>
      <c r="C2184" t="s">
        <v>289</v>
      </c>
      <c r="D2184" t="s">
        <v>1037</v>
      </c>
      <c r="E2184" s="31" t="s">
        <v>1038</v>
      </c>
      <c r="F2184">
        <v>2012</v>
      </c>
      <c r="G2184" t="s">
        <v>1036</v>
      </c>
      <c r="H2184" t="s">
        <v>582</v>
      </c>
      <c r="I2184">
        <v>332710</v>
      </c>
      <c r="J2184" t="s">
        <v>288</v>
      </c>
      <c r="K2184" s="26" t="s">
        <v>458</v>
      </c>
      <c r="L2184" t="b">
        <v>1</v>
      </c>
      <c r="M2184" s="20" t="s">
        <v>1116</v>
      </c>
      <c r="N2184" s="26">
        <v>664</v>
      </c>
      <c r="O2184" t="s">
        <v>375</v>
      </c>
      <c r="P2184">
        <v>61.102499999999999</v>
      </c>
      <c r="Q2184">
        <v>-160.96166669999999</v>
      </c>
      <c r="S2184" t="s">
        <v>21</v>
      </c>
      <c r="T2184" s="40">
        <v>0.59999999999999987</v>
      </c>
      <c r="U2184" s="40">
        <v>0.17320000000000002</v>
      </c>
      <c r="V2184">
        <v>165.95999999999998</v>
      </c>
      <c r="W2184">
        <v>276.60000000000002</v>
      </c>
      <c r="X2184">
        <v>91</v>
      </c>
      <c r="Y2184">
        <v>92.636399999999995</v>
      </c>
      <c r="Z2184">
        <v>154.39400000000003</v>
      </c>
      <c r="AA2184">
        <v>11</v>
      </c>
      <c r="AI2184">
        <v>55.16</v>
      </c>
      <c r="AJ2184">
        <v>5</v>
      </c>
      <c r="AK2184">
        <v>20.986000000000004</v>
      </c>
      <c r="AL2184">
        <v>4</v>
      </c>
      <c r="AM2184">
        <v>10.635</v>
      </c>
      <c r="AN2184">
        <v>4</v>
      </c>
      <c r="AO2184" s="30">
        <v>45.687599999999989</v>
      </c>
      <c r="AP2184" s="30">
        <v>76.146000000000001</v>
      </c>
      <c r="AQ2184" s="30">
        <v>9</v>
      </c>
      <c r="AR2184">
        <v>304.28399999999999</v>
      </c>
      <c r="AS2184" s="20">
        <v>517.77499999999998</v>
      </c>
      <c r="AT2184">
        <v>113</v>
      </c>
      <c r="AU2184">
        <v>12</v>
      </c>
      <c r="AV2184" t="s">
        <v>1510</v>
      </c>
    </row>
    <row r="2185" spans="1:48" hidden="1" x14ac:dyDescent="0.25">
      <c r="A2185" t="s">
        <v>875</v>
      </c>
      <c r="B2185" t="s">
        <v>291</v>
      </c>
      <c r="C2185" t="s">
        <v>291</v>
      </c>
      <c r="D2185" t="s">
        <v>877</v>
      </c>
      <c r="E2185" s="31" t="s">
        <v>878</v>
      </c>
      <c r="F2185">
        <v>2012</v>
      </c>
      <c r="G2185" t="s">
        <v>876</v>
      </c>
      <c r="H2185">
        <v>19267</v>
      </c>
      <c r="I2185">
        <v>332720</v>
      </c>
      <c r="J2185" t="s">
        <v>290</v>
      </c>
      <c r="K2185" s="26" t="s">
        <v>458</v>
      </c>
      <c r="L2185" t="b">
        <v>1</v>
      </c>
      <c r="M2185" s="20" t="s">
        <v>1119</v>
      </c>
      <c r="N2185" s="26">
        <v>344</v>
      </c>
      <c r="O2185" t="s">
        <v>375</v>
      </c>
      <c r="P2185">
        <v>60.3430556</v>
      </c>
      <c r="Q2185">
        <v>-162.66305560000001</v>
      </c>
      <c r="S2185" t="s">
        <v>21</v>
      </c>
      <c r="T2185" s="40">
        <v>0.65000000000000013</v>
      </c>
      <c r="U2185" s="40">
        <v>0.18840000000000001</v>
      </c>
      <c r="V2185">
        <v>294.37850000000009</v>
      </c>
      <c r="W2185">
        <v>452.89000000000004</v>
      </c>
      <c r="X2185">
        <v>95</v>
      </c>
      <c r="Y2185">
        <v>260.38870000000009</v>
      </c>
      <c r="Z2185">
        <v>400.59800000000007</v>
      </c>
      <c r="AA2185">
        <v>25</v>
      </c>
      <c r="AI2185">
        <v>54.424999999999997</v>
      </c>
      <c r="AJ2185">
        <v>8</v>
      </c>
      <c r="AK2185">
        <v>25.365999999999996</v>
      </c>
      <c r="AL2185">
        <v>6</v>
      </c>
      <c r="AM2185">
        <v>13.989999999999998</v>
      </c>
      <c r="AN2185">
        <v>6</v>
      </c>
      <c r="AO2185" s="30">
        <v>51.864150000000009</v>
      </c>
      <c r="AP2185" s="30">
        <v>79.790999999999997</v>
      </c>
      <c r="AQ2185" s="30">
        <v>14</v>
      </c>
      <c r="AR2185">
        <v>606.63135000000011</v>
      </c>
      <c r="AS2185" s="20">
        <v>947.26899999999989</v>
      </c>
      <c r="AT2185">
        <v>136</v>
      </c>
      <c r="AU2185">
        <v>12</v>
      </c>
      <c r="AV2185" t="s">
        <v>1510</v>
      </c>
    </row>
    <row r="2186" spans="1:48" hidden="1" x14ac:dyDescent="0.25">
      <c r="A2186" t="s">
        <v>717</v>
      </c>
      <c r="B2186" t="s">
        <v>102</v>
      </c>
      <c r="C2186" t="s">
        <v>102</v>
      </c>
      <c r="D2186" t="s">
        <v>712</v>
      </c>
      <c r="E2186" s="31" t="s">
        <v>713</v>
      </c>
      <c r="F2186">
        <v>2012</v>
      </c>
      <c r="G2186" t="s">
        <v>563</v>
      </c>
      <c r="H2186">
        <v>221</v>
      </c>
      <c r="I2186">
        <v>331710</v>
      </c>
      <c r="J2186" t="s">
        <v>50</v>
      </c>
      <c r="K2186" s="26" t="s">
        <v>458</v>
      </c>
      <c r="L2186" t="b">
        <v>1</v>
      </c>
      <c r="M2186" s="20" t="s">
        <v>1119</v>
      </c>
      <c r="N2186" s="26">
        <v>169</v>
      </c>
      <c r="O2186" t="s">
        <v>375</v>
      </c>
      <c r="P2186">
        <v>60.585555599999999</v>
      </c>
      <c r="Q2186">
        <v>-165.25583330000001</v>
      </c>
      <c r="S2186" t="s">
        <v>21</v>
      </c>
      <c r="T2186" s="40">
        <v>0.574075</v>
      </c>
      <c r="U2186" s="40">
        <v>0.21321666666666664</v>
      </c>
      <c r="V2186">
        <v>258.907825</v>
      </c>
      <c r="W2186">
        <v>451</v>
      </c>
      <c r="X2186">
        <v>94</v>
      </c>
      <c r="Y2186">
        <v>95.299894449999996</v>
      </c>
      <c r="Z2186">
        <v>166.006</v>
      </c>
      <c r="AA2186">
        <v>14</v>
      </c>
      <c r="AI2186">
        <v>81.742000000000004</v>
      </c>
      <c r="AJ2186">
        <v>9</v>
      </c>
      <c r="AK2186">
        <v>200.73500000000001</v>
      </c>
      <c r="AL2186">
        <v>6</v>
      </c>
      <c r="AM2186">
        <v>0</v>
      </c>
      <c r="AN2186">
        <v>0</v>
      </c>
      <c r="AO2186" s="30">
        <v>162.16298377500001</v>
      </c>
      <c r="AP2186" s="30">
        <v>282.47700000000003</v>
      </c>
      <c r="AQ2186" s="30">
        <v>15</v>
      </c>
      <c r="AR2186">
        <v>516.37070322499994</v>
      </c>
      <c r="AS2186" s="20">
        <v>899.48300000000017</v>
      </c>
      <c r="AT2186">
        <v>120</v>
      </c>
      <c r="AU2186">
        <v>12</v>
      </c>
      <c r="AV2186" t="s">
        <v>1510</v>
      </c>
    </row>
    <row r="2187" spans="1:48" hidden="1" x14ac:dyDescent="0.25">
      <c r="A2187" t="s">
        <v>1073</v>
      </c>
      <c r="B2187" t="s">
        <v>293</v>
      </c>
      <c r="C2187" t="s">
        <v>293</v>
      </c>
      <c r="D2187" t="s">
        <v>1075</v>
      </c>
      <c r="E2187" s="31" t="s">
        <v>1076</v>
      </c>
      <c r="F2187">
        <v>2012</v>
      </c>
      <c r="G2187" t="s">
        <v>1074</v>
      </c>
      <c r="H2187" t="s">
        <v>582</v>
      </c>
      <c r="I2187">
        <v>332730</v>
      </c>
      <c r="J2187" t="s">
        <v>292</v>
      </c>
      <c r="K2187" s="26" t="s">
        <v>458</v>
      </c>
      <c r="L2187" t="b">
        <v>1</v>
      </c>
      <c r="M2187" s="20" t="s">
        <v>1116</v>
      </c>
      <c r="N2187" s="26">
        <v>729</v>
      </c>
      <c r="O2187" t="s">
        <v>375</v>
      </c>
      <c r="P2187">
        <v>59.079166700000002</v>
      </c>
      <c r="Q2187">
        <v>-160.27500000000001</v>
      </c>
      <c r="S2187" t="s">
        <v>21</v>
      </c>
      <c r="T2187" s="40">
        <v>0.55455833333333349</v>
      </c>
      <c r="U2187" s="40">
        <v>0.14752499999999999</v>
      </c>
      <c r="V2187">
        <v>58.682808275000021</v>
      </c>
      <c r="W2187">
        <v>105.819</v>
      </c>
      <c r="X2187">
        <v>28</v>
      </c>
      <c r="Y2187">
        <v>35.378603433333339</v>
      </c>
      <c r="Z2187">
        <v>63.795999999999992</v>
      </c>
      <c r="AA2187">
        <v>4</v>
      </c>
      <c r="AI2187">
        <v>45.788999999999994</v>
      </c>
      <c r="AJ2187">
        <v>7</v>
      </c>
      <c r="AK2187">
        <v>11.312999999999999</v>
      </c>
      <c r="AL2187">
        <v>2</v>
      </c>
      <c r="AM2187">
        <v>12.114999999999998</v>
      </c>
      <c r="AN2187">
        <v>3</v>
      </c>
      <c r="AO2187" s="30">
        <v>31.666389950000003</v>
      </c>
      <c r="AP2187" s="30">
        <v>57.10199999999999</v>
      </c>
      <c r="AQ2187" s="30">
        <v>9</v>
      </c>
      <c r="AR2187">
        <v>125.72780165833336</v>
      </c>
      <c r="AS2187" s="20">
        <v>238.83200000000002</v>
      </c>
      <c r="AT2187">
        <v>44</v>
      </c>
      <c r="AU2187">
        <v>12</v>
      </c>
      <c r="AV2187" t="s">
        <v>1510</v>
      </c>
    </row>
    <row r="2188" spans="1:48" hidden="1" x14ac:dyDescent="0.25">
      <c r="A2188" t="s">
        <v>1077</v>
      </c>
      <c r="B2188" t="s">
        <v>297</v>
      </c>
      <c r="C2188" t="s">
        <v>297</v>
      </c>
      <c r="D2188" t="s">
        <v>1079</v>
      </c>
      <c r="E2188" s="31" t="s">
        <v>1080</v>
      </c>
      <c r="F2188">
        <v>2012</v>
      </c>
      <c r="G2188" t="s">
        <v>1078</v>
      </c>
      <c r="H2188">
        <v>40548</v>
      </c>
      <c r="I2188">
        <v>332850</v>
      </c>
      <c r="J2188" t="s">
        <v>296</v>
      </c>
      <c r="K2188" s="26" t="s">
        <v>458</v>
      </c>
      <c r="L2188" t="b">
        <v>1</v>
      </c>
      <c r="M2188" s="20" t="s">
        <v>1119</v>
      </c>
      <c r="N2188" s="26">
        <v>741</v>
      </c>
      <c r="O2188" t="s">
        <v>375</v>
      </c>
      <c r="P2188">
        <v>63.873055600000001</v>
      </c>
      <c r="Q2188">
        <v>-160.78805560000001</v>
      </c>
      <c r="S2188" t="s">
        <v>21</v>
      </c>
      <c r="T2188" s="40">
        <v>0.41409999999999997</v>
      </c>
      <c r="U2188" s="40">
        <v>0.20157500000000006</v>
      </c>
      <c r="V2188">
        <v>627.52175669999997</v>
      </c>
      <c r="W2188">
        <v>1515.3869999999999</v>
      </c>
      <c r="X2188">
        <v>289</v>
      </c>
      <c r="Y2188">
        <v>758.88255869999989</v>
      </c>
      <c r="Z2188">
        <v>1832.607</v>
      </c>
      <c r="AA2188">
        <v>45</v>
      </c>
      <c r="AI2188">
        <v>415.95100000000002</v>
      </c>
      <c r="AJ2188">
        <v>16</v>
      </c>
      <c r="AK2188">
        <v>343.84899999999999</v>
      </c>
      <c r="AL2188">
        <v>15</v>
      </c>
      <c r="AM2188">
        <v>10.918000000000001</v>
      </c>
      <c r="AN2188">
        <v>3</v>
      </c>
      <c r="AO2188" s="30">
        <v>314.63317999999998</v>
      </c>
      <c r="AP2188" s="30">
        <v>759.8</v>
      </c>
      <c r="AQ2188" s="30">
        <v>31</v>
      </c>
      <c r="AR2188">
        <v>1701.0374953999999</v>
      </c>
      <c r="AS2188" s="20">
        <v>4118.7119999999995</v>
      </c>
      <c r="AT2188">
        <v>365</v>
      </c>
      <c r="AU2188">
        <v>12</v>
      </c>
      <c r="AV2188" t="s">
        <v>1510</v>
      </c>
    </row>
    <row r="2189" spans="1:48" hidden="1" x14ac:dyDescent="0.25">
      <c r="A2189" t="s">
        <v>542</v>
      </c>
      <c r="B2189" t="s">
        <v>299</v>
      </c>
      <c r="C2189" t="s">
        <v>299</v>
      </c>
      <c r="D2189" t="s">
        <v>544</v>
      </c>
      <c r="E2189" s="31" t="s">
        <v>545</v>
      </c>
      <c r="F2189">
        <v>2012</v>
      </c>
      <c r="G2189" t="s">
        <v>543</v>
      </c>
      <c r="H2189">
        <v>19454</v>
      </c>
      <c r="I2189">
        <v>332860</v>
      </c>
      <c r="J2189" t="s">
        <v>298</v>
      </c>
      <c r="K2189" s="26" t="s">
        <v>458</v>
      </c>
      <c r="L2189" t="b">
        <v>1</v>
      </c>
      <c r="M2189" s="20" t="s">
        <v>1118</v>
      </c>
      <c r="N2189" s="26">
        <v>106</v>
      </c>
      <c r="O2189" t="s">
        <v>375</v>
      </c>
      <c r="P2189">
        <v>53.873611099999998</v>
      </c>
      <c r="Q2189">
        <v>-166.53666670000001</v>
      </c>
      <c r="S2189" t="s">
        <v>21</v>
      </c>
      <c r="T2189" s="40">
        <v>0.49585000000000007</v>
      </c>
      <c r="U2189" s="40">
        <v>0.27749999999999997</v>
      </c>
      <c r="V2189">
        <v>2001.4886080000003</v>
      </c>
      <c r="W2189">
        <v>4036.48</v>
      </c>
      <c r="X2189">
        <v>701</v>
      </c>
      <c r="Y2189">
        <v>17182.321137600004</v>
      </c>
      <c r="Z2189">
        <v>34652.256000000001</v>
      </c>
      <c r="AA2189">
        <v>184</v>
      </c>
      <c r="AI2189">
        <v>3158.5220000000008</v>
      </c>
      <c r="AJ2189">
        <v>56</v>
      </c>
      <c r="AK2189">
        <v>397.02100000000002</v>
      </c>
      <c r="AL2189">
        <v>19</v>
      </c>
      <c r="AM2189">
        <v>0</v>
      </c>
      <c r="AN2189">
        <v>0</v>
      </c>
      <c r="AO2189" s="30">
        <v>1763.0159965500009</v>
      </c>
      <c r="AP2189" s="30">
        <v>3555.543000000001</v>
      </c>
      <c r="AQ2189" s="30">
        <v>75</v>
      </c>
      <c r="AR2189">
        <v>20946.825742150006</v>
      </c>
      <c r="AS2189" s="20">
        <v>42244.278999999995</v>
      </c>
      <c r="AT2189">
        <v>958</v>
      </c>
      <c r="AU2189">
        <v>12</v>
      </c>
      <c r="AV2189" t="s">
        <v>1510</v>
      </c>
    </row>
    <row r="2190" spans="1:48" hidden="1" x14ac:dyDescent="0.25">
      <c r="A2190" t="s">
        <v>1031</v>
      </c>
      <c r="B2190" t="s">
        <v>303</v>
      </c>
      <c r="C2190" t="s">
        <v>303</v>
      </c>
      <c r="D2190" t="s">
        <v>1033</v>
      </c>
      <c r="E2190" s="31" t="s">
        <v>1034</v>
      </c>
      <c r="F2190">
        <v>2012</v>
      </c>
      <c r="G2190" t="s">
        <v>1032</v>
      </c>
      <c r="H2190" t="s">
        <v>582</v>
      </c>
      <c r="I2190">
        <v>332880</v>
      </c>
      <c r="J2190" t="s">
        <v>302</v>
      </c>
      <c r="K2190" s="26" t="s">
        <v>458</v>
      </c>
      <c r="L2190" t="b">
        <v>1</v>
      </c>
      <c r="M2190" s="20" t="s">
        <v>1116</v>
      </c>
      <c r="N2190" s="26">
        <v>663</v>
      </c>
      <c r="O2190" t="s">
        <v>375</v>
      </c>
      <c r="P2190">
        <v>67.013888899999998</v>
      </c>
      <c r="Q2190">
        <v>-146.41861109999999</v>
      </c>
      <c r="S2190" t="s">
        <v>21</v>
      </c>
      <c r="T2190" s="40">
        <v>0.64</v>
      </c>
      <c r="U2190" s="40">
        <v>0.30491666666666667</v>
      </c>
      <c r="V2190">
        <v>50.716160000000002</v>
      </c>
      <c r="W2190">
        <v>79.244</v>
      </c>
      <c r="X2190">
        <v>88</v>
      </c>
      <c r="Y2190">
        <v>78.863360000000014</v>
      </c>
      <c r="Z2190">
        <v>123.22400000000002</v>
      </c>
      <c r="AA2190">
        <v>8</v>
      </c>
      <c r="AI2190">
        <v>44.09</v>
      </c>
      <c r="AJ2190">
        <v>5</v>
      </c>
      <c r="AK2190">
        <v>3.2850000000000001</v>
      </c>
      <c r="AL2190">
        <v>1</v>
      </c>
      <c r="AM2190">
        <v>2.5889999999999995</v>
      </c>
      <c r="AN2190">
        <v>7</v>
      </c>
      <c r="AO2190" s="30">
        <v>30.32</v>
      </c>
      <c r="AP2190" s="30">
        <v>47.375</v>
      </c>
      <c r="AQ2190" s="30">
        <v>6</v>
      </c>
      <c r="AR2190">
        <v>159.89952000000002</v>
      </c>
      <c r="AS2190" s="20">
        <v>252.43200000000002</v>
      </c>
      <c r="AT2190">
        <v>109</v>
      </c>
      <c r="AU2190">
        <v>12</v>
      </c>
      <c r="AV2190" t="s">
        <v>1510</v>
      </c>
    </row>
    <row r="2191" spans="1:48" hidden="1" x14ac:dyDescent="0.25">
      <c r="A2191" t="s">
        <v>777</v>
      </c>
      <c r="B2191" t="s">
        <v>242</v>
      </c>
      <c r="C2191" s="19" t="s">
        <v>242</v>
      </c>
      <c r="D2191" t="s">
        <v>778</v>
      </c>
      <c r="E2191" t="s">
        <v>779</v>
      </c>
      <c r="F2191" s="26">
        <v>2012</v>
      </c>
      <c r="G2191" s="19" t="s">
        <v>759</v>
      </c>
      <c r="H2191" s="26">
        <v>26616</v>
      </c>
      <c r="I2191" s="19">
        <v>332410</v>
      </c>
      <c r="J2191" t="s">
        <v>235</v>
      </c>
      <c r="K2191" s="19" t="s">
        <v>458</v>
      </c>
      <c r="L2191" s="20" t="b">
        <v>1</v>
      </c>
      <c r="M2191" s="20" t="s">
        <v>1118</v>
      </c>
      <c r="N2191" s="19">
        <v>254</v>
      </c>
      <c r="O2191" s="19" t="s">
        <v>375</v>
      </c>
      <c r="P2191" s="20">
        <v>70.636944400000004</v>
      </c>
      <c r="Q2191" s="20">
        <v>-160.03833330000001</v>
      </c>
      <c r="R2191" s="19"/>
      <c r="S2191" s="19" t="s">
        <v>21</v>
      </c>
      <c r="T2191" s="40">
        <v>0.14999999999999997</v>
      </c>
      <c r="U2191" s="40">
        <v>0.1386</v>
      </c>
      <c r="V2191">
        <v>182.05799999999996</v>
      </c>
      <c r="W2191">
        <v>1213.72</v>
      </c>
      <c r="X2191">
        <v>145</v>
      </c>
      <c r="Y2191">
        <v>616.64339999999993</v>
      </c>
      <c r="Z2191">
        <v>4110.9560000000001</v>
      </c>
      <c r="AA2191">
        <v>73</v>
      </c>
      <c r="AI2191">
        <v>77.822999999999993</v>
      </c>
      <c r="AJ2191">
        <v>3</v>
      </c>
      <c r="AK2191">
        <v>58.633000000000003</v>
      </c>
      <c r="AL2191">
        <v>4</v>
      </c>
      <c r="AM2191">
        <v>0</v>
      </c>
      <c r="AN2191">
        <v>1</v>
      </c>
      <c r="AO2191" s="30">
        <v>20.468399999999995</v>
      </c>
      <c r="AP2191" s="30">
        <v>136.45599999999999</v>
      </c>
      <c r="AQ2191" s="30">
        <v>7</v>
      </c>
      <c r="AR2191">
        <v>819.1697999999999</v>
      </c>
      <c r="AS2191" s="20">
        <v>5461.1319999999996</v>
      </c>
      <c r="AT2191">
        <v>222</v>
      </c>
      <c r="AU2191">
        <v>12</v>
      </c>
      <c r="AV2191" t="s">
        <v>1510</v>
      </c>
    </row>
    <row r="2192" spans="1:48" hidden="1" x14ac:dyDescent="0.25">
      <c r="A2192" t="s">
        <v>724</v>
      </c>
      <c r="B2192" t="s">
        <v>103</v>
      </c>
      <c r="C2192" s="19" t="s">
        <v>103</v>
      </c>
      <c r="D2192" s="19" t="s">
        <v>725</v>
      </c>
      <c r="E2192" s="21" t="s">
        <v>726</v>
      </c>
      <c r="F2192" s="26">
        <v>2012</v>
      </c>
      <c r="G2192" s="19" t="s">
        <v>563</v>
      </c>
      <c r="H2192" s="26">
        <v>221</v>
      </c>
      <c r="I2192" s="19">
        <v>331730</v>
      </c>
      <c r="J2192" t="s">
        <v>50</v>
      </c>
      <c r="K2192" s="19" t="s">
        <v>458</v>
      </c>
      <c r="L2192" s="20" t="b">
        <v>1</v>
      </c>
      <c r="M2192" s="20" t="s">
        <v>1119</v>
      </c>
      <c r="N2192" s="19">
        <v>169</v>
      </c>
      <c r="O2192" s="19" t="s">
        <v>375</v>
      </c>
      <c r="P2192" s="20">
        <v>65.609166700000003</v>
      </c>
      <c r="Q2192" s="20">
        <v>-168.08750000000001</v>
      </c>
      <c r="R2192" s="19"/>
      <c r="S2192" s="19" t="s">
        <v>21</v>
      </c>
      <c r="T2192" s="40">
        <v>0.70236666666666669</v>
      </c>
      <c r="U2192" s="40">
        <v>0.21965000000000004</v>
      </c>
      <c r="V2192">
        <v>160.19859880000004</v>
      </c>
      <c r="W2192">
        <v>228.08400000000003</v>
      </c>
      <c r="X2192">
        <v>53</v>
      </c>
      <c r="Y2192">
        <v>82.875754833333346</v>
      </c>
      <c r="Z2192">
        <v>117.995</v>
      </c>
      <c r="AA2192">
        <v>12</v>
      </c>
      <c r="AI2192">
        <v>66.013999999999996</v>
      </c>
      <c r="AJ2192">
        <v>8</v>
      </c>
      <c r="AK2192">
        <v>146.46799999999999</v>
      </c>
      <c r="AL2192">
        <v>5</v>
      </c>
      <c r="AM2192">
        <v>0</v>
      </c>
      <c r="AN2192">
        <v>0</v>
      </c>
      <c r="AO2192" s="30">
        <v>149.24027406666664</v>
      </c>
      <c r="AP2192" s="30">
        <v>212.48199999999997</v>
      </c>
      <c r="AQ2192" s="30">
        <v>13</v>
      </c>
      <c r="AR2192">
        <v>392.31462770000007</v>
      </c>
      <c r="AS2192" s="20">
        <v>558.56100000000004</v>
      </c>
      <c r="AT2192">
        <v>77</v>
      </c>
      <c r="AU2192">
        <v>12</v>
      </c>
      <c r="AV2192" t="s">
        <v>1510</v>
      </c>
    </row>
    <row r="2193" spans="1:48" hidden="1" x14ac:dyDescent="0.25">
      <c r="A2193" t="s">
        <v>444</v>
      </c>
      <c r="B2193" t="s">
        <v>49</v>
      </c>
      <c r="C2193" s="19" t="s">
        <v>49</v>
      </c>
      <c r="D2193" s="19" t="s">
        <v>445</v>
      </c>
      <c r="E2193" s="21" t="s">
        <v>446</v>
      </c>
      <c r="F2193" s="27">
        <v>2012</v>
      </c>
      <c r="G2193" s="19" t="s">
        <v>380</v>
      </c>
      <c r="H2193" s="27">
        <v>219</v>
      </c>
      <c r="I2193" s="19">
        <v>331230</v>
      </c>
      <c r="J2193" t="s">
        <v>30</v>
      </c>
      <c r="K2193" s="19" t="s">
        <v>374</v>
      </c>
      <c r="L2193" s="20" t="b">
        <v>1</v>
      </c>
      <c r="M2193" s="20" t="s">
        <v>1116</v>
      </c>
      <c r="N2193" s="19">
        <v>2</v>
      </c>
      <c r="O2193" s="19" t="s">
        <v>375</v>
      </c>
      <c r="P2193" s="20">
        <v>56.115277800000001</v>
      </c>
      <c r="Q2193" s="20">
        <v>-133.12083329999999</v>
      </c>
      <c r="R2193" s="19"/>
      <c r="S2193" s="19" t="s">
        <v>21</v>
      </c>
      <c r="T2193" s="41">
        <v>0.6339583333333334</v>
      </c>
      <c r="U2193" s="41">
        <v>0.23797500000000002</v>
      </c>
      <c r="V2193" s="29">
        <v>109.38697458333336</v>
      </c>
      <c r="W2193" s="30">
        <v>172.54600000000002</v>
      </c>
      <c r="X2193" s="30">
        <v>68</v>
      </c>
      <c r="Y2193" s="29">
        <v>42.417518125000008</v>
      </c>
      <c r="Z2193" s="30">
        <v>66.909000000000006</v>
      </c>
      <c r="AA2193" s="30">
        <v>9</v>
      </c>
      <c r="AB2193" s="29"/>
      <c r="AC2193" s="30"/>
      <c r="AD2193" s="30"/>
      <c r="AE2193" s="29"/>
      <c r="AF2193" s="30"/>
      <c r="AG2193" s="30"/>
      <c r="AH2193" s="30"/>
      <c r="AI2193" s="30">
        <v>4.4870000000000001</v>
      </c>
      <c r="AJ2193" s="30">
        <v>2</v>
      </c>
      <c r="AK2193" s="30">
        <v>19.945999999999998</v>
      </c>
      <c r="AL2193" s="30">
        <v>2</v>
      </c>
      <c r="AM2193" s="30">
        <v>0</v>
      </c>
      <c r="AN2193" s="30">
        <v>0</v>
      </c>
      <c r="AO2193" s="30">
        <v>15.489503958333335</v>
      </c>
      <c r="AP2193" s="30">
        <v>24.433</v>
      </c>
      <c r="AQ2193" s="30">
        <v>4</v>
      </c>
      <c r="AR2193" s="29">
        <v>167.29399666666671</v>
      </c>
      <c r="AS2193" s="20">
        <v>263.88799999999998</v>
      </c>
      <c r="AT2193" s="30">
        <v>81</v>
      </c>
      <c r="AU2193">
        <v>12</v>
      </c>
      <c r="AV2193" t="s">
        <v>1510</v>
      </c>
    </row>
    <row r="2194" spans="1:48" hidden="1" x14ac:dyDescent="0.25">
      <c r="A2194" t="s">
        <v>758</v>
      </c>
      <c r="B2194" t="s">
        <v>236</v>
      </c>
      <c r="C2194" t="s">
        <v>236</v>
      </c>
      <c r="D2194" t="s">
        <v>760</v>
      </c>
      <c r="E2194" s="31" t="s">
        <v>761</v>
      </c>
      <c r="F2194">
        <v>2012</v>
      </c>
      <c r="G2194" t="s">
        <v>759</v>
      </c>
      <c r="H2194">
        <v>26616</v>
      </c>
      <c r="I2194">
        <v>332350</v>
      </c>
      <c r="J2194" t="s">
        <v>235</v>
      </c>
      <c r="K2194" s="26" t="s">
        <v>458</v>
      </c>
      <c r="L2194" t="b">
        <v>1</v>
      </c>
      <c r="M2194" s="20" t="s">
        <v>1118</v>
      </c>
      <c r="N2194" s="26">
        <v>254</v>
      </c>
      <c r="O2194" t="s">
        <v>375</v>
      </c>
      <c r="P2194">
        <v>68.143333299999995</v>
      </c>
      <c r="Q2194">
        <v>-151.7358333</v>
      </c>
      <c r="S2194" t="s">
        <v>21</v>
      </c>
      <c r="T2194" s="40">
        <v>0.14999999999999997</v>
      </c>
      <c r="U2194" s="40">
        <v>0.1386</v>
      </c>
      <c r="V2194">
        <v>100.72904999999997</v>
      </c>
      <c r="W2194">
        <v>671.52699999999993</v>
      </c>
      <c r="X2194">
        <v>98</v>
      </c>
      <c r="Y2194">
        <v>452.38109999999995</v>
      </c>
      <c r="Z2194">
        <v>3015.8740000000003</v>
      </c>
      <c r="AA2194">
        <v>62</v>
      </c>
      <c r="AI2194">
        <v>45.692999999999991</v>
      </c>
      <c r="AJ2194">
        <v>2</v>
      </c>
      <c r="AK2194">
        <v>31.332000000000001</v>
      </c>
      <c r="AL2194">
        <v>3</v>
      </c>
      <c r="AM2194">
        <v>0</v>
      </c>
      <c r="AN2194">
        <v>1</v>
      </c>
      <c r="AO2194" s="30">
        <v>11.553749999999996</v>
      </c>
      <c r="AP2194" s="30">
        <v>77.024999999999991</v>
      </c>
      <c r="AQ2194" s="30">
        <v>5</v>
      </c>
      <c r="AR2194">
        <v>564.6638999999999</v>
      </c>
      <c r="AS2194" s="20">
        <v>3764.4259999999999</v>
      </c>
      <c r="AT2194">
        <v>165</v>
      </c>
      <c r="AU2194">
        <v>12</v>
      </c>
      <c r="AV2194" t="s">
        <v>1510</v>
      </c>
    </row>
    <row r="2195" spans="1:48" hidden="1" x14ac:dyDescent="0.25">
      <c r="A2195" t="s">
        <v>946</v>
      </c>
      <c r="B2195" t="s">
        <v>305</v>
      </c>
      <c r="C2195" t="s">
        <v>305</v>
      </c>
      <c r="D2195" t="s">
        <v>948</v>
      </c>
      <c r="E2195" s="31" t="s">
        <v>949</v>
      </c>
      <c r="F2195">
        <v>2012</v>
      </c>
      <c r="G2195" t="s">
        <v>947</v>
      </c>
      <c r="H2195">
        <v>20535</v>
      </c>
      <c r="I2195">
        <v>332890</v>
      </c>
      <c r="J2195" t="s">
        <v>304</v>
      </c>
      <c r="K2195" s="26" t="s">
        <v>458</v>
      </c>
      <c r="L2195" t="b">
        <v>1</v>
      </c>
      <c r="M2195" s="20" t="s">
        <v>1118</v>
      </c>
      <c r="N2195" s="26">
        <v>409</v>
      </c>
      <c r="O2195" t="s">
        <v>375</v>
      </c>
      <c r="P2195">
        <v>64.681388900000002</v>
      </c>
      <c r="Q2195">
        <v>-163.40555560000001</v>
      </c>
      <c r="S2195" t="s">
        <v>21</v>
      </c>
      <c r="T2195" s="40">
        <v>0.62</v>
      </c>
      <c r="U2195" s="40">
        <v>0.30829166666666663</v>
      </c>
      <c r="V2195">
        <v>156.63803999999999</v>
      </c>
      <c r="W2195">
        <v>252.642</v>
      </c>
      <c r="X2195">
        <v>68</v>
      </c>
      <c r="Y2195">
        <v>190.16144</v>
      </c>
      <c r="Z2195">
        <v>306.71199999999999</v>
      </c>
      <c r="AA2195">
        <v>21</v>
      </c>
      <c r="AI2195">
        <v>126.24299999999998</v>
      </c>
      <c r="AJ2195">
        <v>9</v>
      </c>
      <c r="AK2195">
        <v>23.714999999999996</v>
      </c>
      <c r="AL2195">
        <v>4</v>
      </c>
      <c r="AM2195">
        <v>0</v>
      </c>
      <c r="AN2195">
        <v>0</v>
      </c>
      <c r="AO2195" s="30">
        <v>92.973959999999977</v>
      </c>
      <c r="AP2195" s="30">
        <v>149.95799999999997</v>
      </c>
      <c r="AQ2195" s="30">
        <v>13</v>
      </c>
      <c r="AR2195">
        <v>439.77343999999999</v>
      </c>
      <c r="AS2195" s="20">
        <v>709.31200000000001</v>
      </c>
      <c r="AT2195">
        <v>101</v>
      </c>
      <c r="AU2195">
        <v>12</v>
      </c>
      <c r="AV2195" t="s">
        <v>1510</v>
      </c>
    </row>
    <row r="2196" spans="1:48" hidden="1" x14ac:dyDescent="0.25">
      <c r="A2196" t="s">
        <v>500</v>
      </c>
      <c r="B2196" t="s">
        <v>309</v>
      </c>
      <c r="C2196" t="s">
        <v>309</v>
      </c>
      <c r="D2196" t="s">
        <v>502</v>
      </c>
      <c r="E2196" s="31" t="s">
        <v>503</v>
      </c>
      <c r="F2196">
        <v>2012</v>
      </c>
      <c r="G2196" t="s">
        <v>501</v>
      </c>
      <c r="H2196">
        <v>30150</v>
      </c>
      <c r="I2196">
        <v>332900</v>
      </c>
      <c r="J2196" t="s">
        <v>308</v>
      </c>
      <c r="K2196" s="26" t="s">
        <v>374</v>
      </c>
      <c r="L2196" t="b">
        <v>1</v>
      </c>
      <c r="M2196" s="20" t="s">
        <v>1118</v>
      </c>
      <c r="N2196" s="26">
        <v>53</v>
      </c>
      <c r="O2196" t="s">
        <v>489</v>
      </c>
      <c r="P2196">
        <v>59.546944400000001</v>
      </c>
      <c r="Q2196">
        <v>-139.7272222</v>
      </c>
      <c r="S2196" t="s">
        <v>21</v>
      </c>
      <c r="T2196" s="40">
        <v>0.53228333333333333</v>
      </c>
      <c r="U2196" s="40">
        <v>0.18345</v>
      </c>
      <c r="V2196">
        <v>764.70804453333335</v>
      </c>
      <c r="W2196">
        <v>1436.6559999999999</v>
      </c>
      <c r="X2196">
        <v>292</v>
      </c>
      <c r="Y2196">
        <v>1618.8253174166666</v>
      </c>
      <c r="Z2196">
        <v>3041.2849999999999</v>
      </c>
      <c r="AA2196">
        <v>95</v>
      </c>
      <c r="AI2196">
        <v>400.81799999999998</v>
      </c>
      <c r="AJ2196">
        <v>27</v>
      </c>
      <c r="AK2196">
        <v>769.33100000000002</v>
      </c>
      <c r="AL2196">
        <v>36</v>
      </c>
      <c r="AM2196">
        <v>0</v>
      </c>
      <c r="AN2196">
        <v>0</v>
      </c>
      <c r="AO2196" s="30">
        <v>622.85081021666656</v>
      </c>
      <c r="AP2196" s="30">
        <v>1170.1489999999999</v>
      </c>
      <c r="AQ2196" s="30">
        <v>63</v>
      </c>
      <c r="AR2196">
        <v>3006.3841721666668</v>
      </c>
      <c r="AS2196" s="20">
        <v>5648.09</v>
      </c>
      <c r="AT2196">
        <v>442</v>
      </c>
      <c r="AU2196">
        <v>12</v>
      </c>
      <c r="AV2196" t="s">
        <v>1510</v>
      </c>
    </row>
    <row r="2197" spans="1:48" hidden="1" x14ac:dyDescent="0.25">
      <c r="A2197" t="s">
        <v>742</v>
      </c>
      <c r="B2197" t="s">
        <v>172</v>
      </c>
      <c r="C2197" t="s">
        <v>172</v>
      </c>
      <c r="D2197" t="s">
        <v>744</v>
      </c>
      <c r="E2197" s="31" t="s">
        <v>745</v>
      </c>
      <c r="F2197">
        <v>2012</v>
      </c>
      <c r="G2197" t="s">
        <v>743</v>
      </c>
      <c r="H2197">
        <v>18963</v>
      </c>
      <c r="I2197">
        <v>332650</v>
      </c>
      <c r="J2197" t="s">
        <v>171</v>
      </c>
      <c r="K2197" s="26" t="s">
        <v>458</v>
      </c>
      <c r="L2197" t="b">
        <v>1</v>
      </c>
      <c r="M2197" s="20" t="s">
        <v>1119</v>
      </c>
      <c r="N2197" s="26">
        <v>240</v>
      </c>
      <c r="O2197" t="s">
        <v>375</v>
      </c>
      <c r="P2197">
        <v>57.503333300000001</v>
      </c>
      <c r="Q2197">
        <v>-134.58388890000001</v>
      </c>
      <c r="S2197" t="s">
        <v>21</v>
      </c>
      <c r="T2197" s="40">
        <v>0.63468333333333338</v>
      </c>
      <c r="U2197" s="40">
        <v>0.216275</v>
      </c>
      <c r="V2197">
        <v>582.50601649999999</v>
      </c>
      <c r="W2197">
        <v>917.79</v>
      </c>
      <c r="X2197">
        <v>201</v>
      </c>
      <c r="Y2197">
        <v>291.46689653333334</v>
      </c>
      <c r="Z2197">
        <v>459.23199999999997</v>
      </c>
      <c r="AA2197">
        <v>26</v>
      </c>
      <c r="AI2197">
        <v>237.64800000000002</v>
      </c>
      <c r="AJ2197">
        <v>8</v>
      </c>
      <c r="AK2197">
        <v>49.167999999999999</v>
      </c>
      <c r="AL2197">
        <v>7</v>
      </c>
      <c r="AM2197">
        <v>0</v>
      </c>
      <c r="AN2197">
        <v>0</v>
      </c>
      <c r="AO2197" s="30">
        <v>182.03733493333337</v>
      </c>
      <c r="AP2197" s="30">
        <v>286.81600000000003</v>
      </c>
      <c r="AQ2197" s="30">
        <v>15</v>
      </c>
      <c r="AR2197">
        <v>1056.0102479666666</v>
      </c>
      <c r="AS2197" s="20">
        <v>1663.838</v>
      </c>
      <c r="AT2197">
        <v>242</v>
      </c>
      <c r="AU2197">
        <v>12</v>
      </c>
      <c r="AV2197" t="s">
        <v>1510</v>
      </c>
    </row>
    <row r="2198" spans="1:48" hidden="1" x14ac:dyDescent="0.25">
      <c r="A2198" t="s">
        <v>447</v>
      </c>
      <c r="B2198" t="s">
        <v>110</v>
      </c>
      <c r="C2198" t="s">
        <v>110</v>
      </c>
      <c r="D2198" t="s">
        <v>449</v>
      </c>
      <c r="E2198" s="31" t="s">
        <v>450</v>
      </c>
      <c r="F2198">
        <v>2012</v>
      </c>
      <c r="G2198" t="s">
        <v>448</v>
      </c>
      <c r="H2198">
        <v>4959</v>
      </c>
      <c r="I2198">
        <v>331760</v>
      </c>
      <c r="J2198" t="s">
        <v>109</v>
      </c>
      <c r="K2198" s="26" t="s">
        <v>374</v>
      </c>
      <c r="L2198" t="b">
        <v>1</v>
      </c>
      <c r="M2198" s="20" t="s">
        <v>1116</v>
      </c>
      <c r="N2198" s="26">
        <v>5</v>
      </c>
      <c r="O2198" t="s">
        <v>375</v>
      </c>
      <c r="P2198">
        <v>61.578333299999997</v>
      </c>
      <c r="Q2198">
        <v>-159.52222219999999</v>
      </c>
      <c r="S2198" t="s">
        <v>21</v>
      </c>
      <c r="T2198" s="40">
        <v>0.7601083333333335</v>
      </c>
      <c r="U2198" s="40">
        <v>0.2765083333333333</v>
      </c>
      <c r="V2198">
        <v>776.14661916666694</v>
      </c>
      <c r="W2198">
        <v>1021.1000000000001</v>
      </c>
      <c r="X2198">
        <v>183</v>
      </c>
      <c r="Y2198">
        <v>596.2897853333335</v>
      </c>
      <c r="Z2198">
        <v>784.48</v>
      </c>
      <c r="AA2198">
        <v>29</v>
      </c>
      <c r="AI2198">
        <v>36.146000000000001</v>
      </c>
      <c r="AJ2198">
        <v>2</v>
      </c>
      <c r="AK2198">
        <v>446.42399999999992</v>
      </c>
      <c r="AL2198">
        <v>7</v>
      </c>
      <c r="AM2198">
        <v>78.794999999999987</v>
      </c>
      <c r="AN2198">
        <v>2</v>
      </c>
      <c r="AO2198" s="30">
        <v>366.80547841666669</v>
      </c>
      <c r="AP2198" s="30">
        <v>482.56999999999994</v>
      </c>
      <c r="AQ2198" s="30">
        <v>9</v>
      </c>
      <c r="AR2198">
        <v>1739.2418829166672</v>
      </c>
      <c r="AS2198" s="20">
        <v>2366.9449999999997</v>
      </c>
      <c r="AT2198">
        <v>221</v>
      </c>
      <c r="AU2198">
        <v>12</v>
      </c>
      <c r="AV2198" t="s">
        <v>1510</v>
      </c>
    </row>
    <row r="2199" spans="1:48" hidden="1" x14ac:dyDescent="0.25">
      <c r="A2199" t="s">
        <v>569</v>
      </c>
      <c r="B2199" t="s">
        <v>53</v>
      </c>
      <c r="C2199" t="s">
        <v>53</v>
      </c>
      <c r="D2199" t="s">
        <v>570</v>
      </c>
      <c r="E2199" s="31" t="s">
        <v>571</v>
      </c>
      <c r="F2199">
        <v>2012</v>
      </c>
      <c r="G2199" t="s">
        <v>563</v>
      </c>
      <c r="H2199">
        <v>221</v>
      </c>
      <c r="I2199">
        <v>331260</v>
      </c>
      <c r="J2199" t="s">
        <v>50</v>
      </c>
      <c r="K2199" s="26" t="s">
        <v>458</v>
      </c>
      <c r="L2199" t="b">
        <v>1</v>
      </c>
      <c r="M2199" s="20" t="s">
        <v>1119</v>
      </c>
      <c r="N2199" s="26">
        <v>169</v>
      </c>
      <c r="O2199" t="s">
        <v>375</v>
      </c>
      <c r="P2199">
        <v>62.656111099999997</v>
      </c>
      <c r="Q2199">
        <v>-160.2066667</v>
      </c>
      <c r="S2199" t="s">
        <v>21</v>
      </c>
      <c r="T2199" s="40">
        <v>0.64993333333333347</v>
      </c>
      <c r="U2199" s="40">
        <v>0.21702500000000002</v>
      </c>
      <c r="V2199">
        <v>103.00598420000001</v>
      </c>
      <c r="W2199">
        <v>158.48699999999999</v>
      </c>
      <c r="X2199">
        <v>43</v>
      </c>
      <c r="Y2199">
        <v>47.172811266666685</v>
      </c>
      <c r="Z2199">
        <v>72.581000000000017</v>
      </c>
      <c r="AA2199">
        <v>15</v>
      </c>
      <c r="AI2199">
        <v>62.142000000000003</v>
      </c>
      <c r="AJ2199">
        <v>10</v>
      </c>
      <c r="AK2199">
        <v>111.581</v>
      </c>
      <c r="AL2199">
        <v>11</v>
      </c>
      <c r="AM2199">
        <v>0</v>
      </c>
      <c r="AN2199">
        <v>0</v>
      </c>
      <c r="AO2199" s="30">
        <v>112.9083684666667</v>
      </c>
      <c r="AP2199" s="30">
        <v>173.72300000000001</v>
      </c>
      <c r="AQ2199" s="30">
        <v>21</v>
      </c>
      <c r="AR2199">
        <v>263.08716393333339</v>
      </c>
      <c r="AS2199" s="20">
        <v>404.79100000000005</v>
      </c>
      <c r="AT2199">
        <v>71</v>
      </c>
      <c r="AU2199">
        <v>12</v>
      </c>
      <c r="AV2199" t="s">
        <v>1510</v>
      </c>
    </row>
    <row r="2200" spans="1:48" hidden="1" x14ac:dyDescent="0.25">
      <c r="A2200" t="s">
        <v>807</v>
      </c>
      <c r="B2200" t="s">
        <v>114</v>
      </c>
      <c r="C2200" t="s">
        <v>114</v>
      </c>
      <c r="D2200" t="s">
        <v>810</v>
      </c>
      <c r="E2200" s="31" t="s">
        <v>811</v>
      </c>
      <c r="F2200">
        <v>2012</v>
      </c>
      <c r="G2200" t="s">
        <v>812</v>
      </c>
      <c r="H2200">
        <v>653</v>
      </c>
      <c r="I2200">
        <v>331750</v>
      </c>
      <c r="J2200" t="s">
        <v>113</v>
      </c>
      <c r="K2200" s="26" t="s">
        <v>458</v>
      </c>
      <c r="L2200" t="b">
        <v>1</v>
      </c>
      <c r="M2200" s="20" t="s">
        <v>1118</v>
      </c>
      <c r="N2200" s="26">
        <v>291</v>
      </c>
      <c r="O2200" t="s">
        <v>375</v>
      </c>
      <c r="P2200">
        <v>52.196111100000003</v>
      </c>
      <c r="Q2200">
        <v>-174.2005556</v>
      </c>
      <c r="S2200" t="s">
        <v>21</v>
      </c>
      <c r="T2200" s="40">
        <v>0.7599999999999999</v>
      </c>
      <c r="U2200" s="40">
        <v>0.18826666666666669</v>
      </c>
      <c r="V2200">
        <v>124.80111999999997</v>
      </c>
      <c r="W2200">
        <v>164.21199999999999</v>
      </c>
      <c r="X2200">
        <v>30</v>
      </c>
      <c r="Y2200">
        <v>78.218439999999987</v>
      </c>
      <c r="Z2200">
        <v>102.919</v>
      </c>
      <c r="AA2200">
        <v>9</v>
      </c>
      <c r="AI2200">
        <v>43.042000000000009</v>
      </c>
      <c r="AJ2200">
        <v>16</v>
      </c>
      <c r="AK2200">
        <v>61.978999999999999</v>
      </c>
      <c r="AL2200">
        <v>6</v>
      </c>
      <c r="AM2200">
        <v>4.4609999999999994</v>
      </c>
      <c r="AN2200">
        <v>1</v>
      </c>
      <c r="AO2200" s="30">
        <v>79.815960000000004</v>
      </c>
      <c r="AP2200" s="30">
        <v>105.02100000000002</v>
      </c>
      <c r="AQ2200" s="30">
        <v>22</v>
      </c>
      <c r="AR2200">
        <v>282.83551999999997</v>
      </c>
      <c r="AS2200" s="20">
        <v>376.613</v>
      </c>
      <c r="AT2200">
        <v>62</v>
      </c>
      <c r="AU2200">
        <v>12</v>
      </c>
      <c r="AV2200" t="s">
        <v>1510</v>
      </c>
    </row>
    <row r="2201" spans="1:48" hidden="1" x14ac:dyDescent="0.25">
      <c r="A2201" t="s">
        <v>839</v>
      </c>
      <c r="B2201" t="s">
        <v>116</v>
      </c>
      <c r="C2201" t="s">
        <v>116</v>
      </c>
      <c r="D2201" t="s">
        <v>841</v>
      </c>
      <c r="E2201" s="31" t="s">
        <v>842</v>
      </c>
      <c r="F2201">
        <v>2012</v>
      </c>
      <c r="G2201" t="s">
        <v>840</v>
      </c>
      <c r="H2201">
        <v>878</v>
      </c>
      <c r="I2201">
        <v>331780</v>
      </c>
      <c r="J2201" t="s">
        <v>115</v>
      </c>
      <c r="K2201" s="26" t="s">
        <v>458</v>
      </c>
      <c r="L2201" t="b">
        <v>1</v>
      </c>
      <c r="M2201" s="20" t="s">
        <v>1116</v>
      </c>
      <c r="N2201" s="26">
        <v>337</v>
      </c>
      <c r="O2201" t="s">
        <v>375</v>
      </c>
      <c r="P2201">
        <v>60.866944400000001</v>
      </c>
      <c r="Q2201">
        <v>-162.27305559999999</v>
      </c>
      <c r="S2201" t="s">
        <v>21</v>
      </c>
      <c r="T2201" s="40">
        <v>0.79930000000000001</v>
      </c>
      <c r="U2201" s="40">
        <v>0.41839999999999994</v>
      </c>
      <c r="V2201">
        <v>240.96337240000003</v>
      </c>
      <c r="W2201">
        <v>301.46800000000002</v>
      </c>
      <c r="X2201">
        <v>73</v>
      </c>
      <c r="Y2201">
        <v>141.89813040000001</v>
      </c>
      <c r="Z2201">
        <v>177.52800000000002</v>
      </c>
      <c r="AA2201">
        <v>7</v>
      </c>
      <c r="AI2201">
        <v>30.715</v>
      </c>
      <c r="AJ2201">
        <v>5</v>
      </c>
      <c r="AK2201">
        <v>18.366999999999997</v>
      </c>
      <c r="AL2201">
        <v>5</v>
      </c>
      <c r="AM2201">
        <v>116.175</v>
      </c>
      <c r="AN2201">
        <v>3</v>
      </c>
      <c r="AO2201" s="30">
        <v>39.231242599999995</v>
      </c>
      <c r="AP2201" s="30">
        <v>49.081999999999994</v>
      </c>
      <c r="AQ2201" s="30">
        <v>10</v>
      </c>
      <c r="AR2201">
        <v>422.09274540000001</v>
      </c>
      <c r="AS2201" s="20">
        <v>644.25300000000004</v>
      </c>
      <c r="AT2201">
        <v>92</v>
      </c>
      <c r="AU2201">
        <v>12</v>
      </c>
      <c r="AV2201" t="s">
        <v>1510</v>
      </c>
    </row>
    <row r="2202" spans="1:48" hidden="1" x14ac:dyDescent="0.25">
      <c r="A2202" t="s">
        <v>762</v>
      </c>
      <c r="B2202" t="s">
        <v>237</v>
      </c>
      <c r="C2202" t="s">
        <v>237</v>
      </c>
      <c r="D2202" t="s">
        <v>763</v>
      </c>
      <c r="E2202" s="31" t="s">
        <v>764</v>
      </c>
      <c r="F2202">
        <v>2012</v>
      </c>
      <c r="G2202" t="s">
        <v>759</v>
      </c>
      <c r="H2202">
        <v>26616</v>
      </c>
      <c r="I2202">
        <v>332360</v>
      </c>
      <c r="J2202" t="s">
        <v>235</v>
      </c>
      <c r="K2202" s="26" t="s">
        <v>458</v>
      </c>
      <c r="L2202" t="b">
        <v>1</v>
      </c>
      <c r="M2202" s="20" t="s">
        <v>1118</v>
      </c>
      <c r="N2202" s="26">
        <v>254</v>
      </c>
      <c r="O2202" t="s">
        <v>375</v>
      </c>
      <c r="P2202">
        <v>70.469166700000002</v>
      </c>
      <c r="Q2202">
        <v>-157.39944439999999</v>
      </c>
      <c r="S2202" t="s">
        <v>21</v>
      </c>
      <c r="T2202" s="40">
        <v>0.14999999999999997</v>
      </c>
      <c r="U2202" s="40">
        <v>0.1386</v>
      </c>
      <c r="V2202">
        <v>92.14739999999999</v>
      </c>
      <c r="W2202">
        <v>614.31600000000003</v>
      </c>
      <c r="X2202">
        <v>59</v>
      </c>
      <c r="Y2202">
        <v>424.18109999999996</v>
      </c>
      <c r="Z2202">
        <v>2827.8740000000003</v>
      </c>
      <c r="AA2202">
        <v>56</v>
      </c>
      <c r="AI2202">
        <v>66.084999999999994</v>
      </c>
      <c r="AJ2202">
        <v>2</v>
      </c>
      <c r="AK2202">
        <v>11.180999999999997</v>
      </c>
      <c r="AL2202">
        <v>2</v>
      </c>
      <c r="AM2202">
        <v>0</v>
      </c>
      <c r="AN2202">
        <v>1</v>
      </c>
      <c r="AO2202" s="30">
        <v>11.589899999999997</v>
      </c>
      <c r="AP2202" s="30">
        <v>77.265999999999991</v>
      </c>
      <c r="AQ2202" s="30">
        <v>4</v>
      </c>
      <c r="AR2202">
        <v>527.91839999999991</v>
      </c>
      <c r="AS2202" s="20">
        <v>3519.4560000000006</v>
      </c>
      <c r="AT2202">
        <v>120</v>
      </c>
      <c r="AU2202">
        <v>12</v>
      </c>
      <c r="AV2202" t="s">
        <v>1510</v>
      </c>
    </row>
    <row r="2203" spans="1:48" hidden="1" x14ac:dyDescent="0.25">
      <c r="A2203" t="s">
        <v>963</v>
      </c>
      <c r="B2203" t="s">
        <v>119</v>
      </c>
      <c r="C2203" t="s">
        <v>119</v>
      </c>
      <c r="D2203" t="s">
        <v>965</v>
      </c>
      <c r="E2203" s="31" t="s">
        <v>966</v>
      </c>
      <c r="F2203">
        <v>2012</v>
      </c>
      <c r="G2203" t="s">
        <v>964</v>
      </c>
      <c r="H2203" t="s">
        <v>582</v>
      </c>
      <c r="I2203">
        <v>331790</v>
      </c>
      <c r="J2203" t="s">
        <v>118</v>
      </c>
      <c r="K2203" s="26" t="s">
        <v>458</v>
      </c>
      <c r="L2203" t="b">
        <v>1</v>
      </c>
      <c r="M2203" s="20" t="s">
        <v>1116</v>
      </c>
      <c r="N2203" s="26">
        <v>420</v>
      </c>
      <c r="O2203" t="s">
        <v>375</v>
      </c>
      <c r="P2203">
        <v>66.359444400000001</v>
      </c>
      <c r="Q2203">
        <v>-147.39638890000001</v>
      </c>
      <c r="S2203" t="s">
        <v>21</v>
      </c>
      <c r="T2203" s="40">
        <v>0.86437500000000023</v>
      </c>
      <c r="U2203" s="40">
        <v>0.27885000000000004</v>
      </c>
      <c r="V2203">
        <v>100.43864625000003</v>
      </c>
      <c r="W2203">
        <v>116.19800000000001</v>
      </c>
      <c r="X2203">
        <v>40</v>
      </c>
      <c r="Y2203">
        <v>66.449692500000012</v>
      </c>
      <c r="Z2203">
        <v>76.875999999999991</v>
      </c>
      <c r="AA2203">
        <v>8</v>
      </c>
      <c r="AI2203">
        <v>64.36999999999999</v>
      </c>
      <c r="AJ2203">
        <v>6</v>
      </c>
      <c r="AK2203">
        <v>17.616</v>
      </c>
      <c r="AL2203">
        <v>2</v>
      </c>
      <c r="AM2203">
        <v>0</v>
      </c>
      <c r="AN2203">
        <v>1</v>
      </c>
      <c r="AO2203" s="30">
        <v>70.86664875000001</v>
      </c>
      <c r="AP2203" s="30">
        <v>81.98599999999999</v>
      </c>
      <c r="AQ2203" s="30">
        <v>8</v>
      </c>
      <c r="AR2203">
        <v>237.75498750000006</v>
      </c>
      <c r="AS2203" s="20">
        <v>275.06</v>
      </c>
      <c r="AT2203">
        <v>56</v>
      </c>
      <c r="AU2203">
        <v>12</v>
      </c>
      <c r="AV2203" t="s">
        <v>1510</v>
      </c>
    </row>
    <row r="2204" spans="1:48" hidden="1" x14ac:dyDescent="0.25">
      <c r="A2204" t="s">
        <v>486</v>
      </c>
      <c r="B2204" t="s">
        <v>1166</v>
      </c>
      <c r="C2204" t="s">
        <v>120</v>
      </c>
      <c r="D2204" t="s">
        <v>490</v>
      </c>
      <c r="E2204" s="31" t="s">
        <v>491</v>
      </c>
      <c r="F2204">
        <v>2012</v>
      </c>
      <c r="G2204" t="s">
        <v>487</v>
      </c>
      <c r="H2204">
        <v>1651</v>
      </c>
      <c r="I2204">
        <v>331800</v>
      </c>
      <c r="J2204" t="s">
        <v>488</v>
      </c>
      <c r="K2204" s="26" t="s">
        <v>374</v>
      </c>
      <c r="L2204" t="b">
        <v>1</v>
      </c>
      <c r="M2204" s="20" t="s">
        <v>1116</v>
      </c>
      <c r="N2204" s="26">
        <v>43</v>
      </c>
      <c r="O2204" t="s">
        <v>489</v>
      </c>
      <c r="P2204">
        <v>60.792222199999998</v>
      </c>
      <c r="Q2204">
        <v>-161.75583330000001</v>
      </c>
      <c r="S2204" t="s">
        <v>21</v>
      </c>
      <c r="T2204" s="40">
        <v>0.55415833333333331</v>
      </c>
      <c r="U2204" s="40">
        <v>0.15845000000000001</v>
      </c>
      <c r="V2204">
        <v>5959.4453162666669</v>
      </c>
      <c r="W2204">
        <v>10754.048000000001</v>
      </c>
      <c r="X2204">
        <v>1731</v>
      </c>
      <c r="Y2204">
        <v>14922.454290483332</v>
      </c>
      <c r="Z2204">
        <v>26928.142</v>
      </c>
      <c r="AA2204">
        <v>1031</v>
      </c>
      <c r="AI2204">
        <v>845.92499999999995</v>
      </c>
      <c r="AJ2204">
        <v>18</v>
      </c>
      <c r="AK2204">
        <v>3163.8610000000003</v>
      </c>
      <c r="AL2204">
        <v>32</v>
      </c>
      <c r="AM2204">
        <v>0</v>
      </c>
      <c r="AN2204">
        <v>0</v>
      </c>
      <c r="AO2204" s="30">
        <v>2222.0563267833331</v>
      </c>
      <c r="AP2204" s="30">
        <v>4009.7860000000001</v>
      </c>
      <c r="AQ2204" s="30">
        <v>50</v>
      </c>
      <c r="AR2204">
        <v>23103.955933533332</v>
      </c>
      <c r="AS2204" s="20">
        <v>41691.976000000002</v>
      </c>
      <c r="AT2204">
        <v>2792</v>
      </c>
      <c r="AU2204">
        <v>12</v>
      </c>
      <c r="AV2204" t="s">
        <v>1510</v>
      </c>
    </row>
    <row r="2205" spans="1:48" hidden="1" x14ac:dyDescent="0.25">
      <c r="A2205" t="s">
        <v>383</v>
      </c>
      <c r="B2205" t="s">
        <v>1133</v>
      </c>
      <c r="C2205" t="s">
        <v>32</v>
      </c>
      <c r="D2205" t="s">
        <v>384</v>
      </c>
      <c r="E2205" s="31" t="s">
        <v>385</v>
      </c>
      <c r="F2205">
        <v>2012</v>
      </c>
      <c r="G2205" t="s">
        <v>380</v>
      </c>
      <c r="H2205">
        <v>219</v>
      </c>
      <c r="I2205">
        <v>331060</v>
      </c>
      <c r="J2205" t="s">
        <v>30</v>
      </c>
      <c r="K2205" s="26" t="s">
        <v>374</v>
      </c>
      <c r="L2205" t="b">
        <v>1</v>
      </c>
      <c r="M2205" s="20" t="s">
        <v>1116</v>
      </c>
      <c r="N2205" s="26">
        <v>2</v>
      </c>
      <c r="O2205" t="s">
        <v>375</v>
      </c>
      <c r="P2205">
        <v>66.918888899999999</v>
      </c>
      <c r="Q2205">
        <v>-151.51611109999999</v>
      </c>
      <c r="S2205" t="s">
        <v>21</v>
      </c>
      <c r="T2205" s="40">
        <v>0.74964999999999982</v>
      </c>
      <c r="U2205" s="40">
        <v>0.20765833333333331</v>
      </c>
      <c r="V2205">
        <v>93.23996769999998</v>
      </c>
      <c r="W2205">
        <v>124.378</v>
      </c>
      <c r="X2205">
        <v>31</v>
      </c>
      <c r="Y2205">
        <v>53.704925999999986</v>
      </c>
      <c r="Z2205">
        <v>71.64</v>
      </c>
      <c r="AA2205">
        <v>13</v>
      </c>
      <c r="AI2205">
        <v>37.164000000000001</v>
      </c>
      <c r="AJ2205">
        <v>5</v>
      </c>
      <c r="AK2205">
        <v>298.62300000000005</v>
      </c>
      <c r="AL2205">
        <v>16</v>
      </c>
      <c r="AM2205">
        <v>0</v>
      </c>
      <c r="AN2205">
        <v>0</v>
      </c>
      <c r="AO2205" s="30">
        <v>251.72272454999995</v>
      </c>
      <c r="AP2205" s="30">
        <v>335.78700000000003</v>
      </c>
      <c r="AQ2205" s="30">
        <v>21</v>
      </c>
      <c r="AR2205">
        <v>398.66761824999992</v>
      </c>
      <c r="AS2205" s="20">
        <v>531.80499999999995</v>
      </c>
      <c r="AT2205">
        <v>65</v>
      </c>
      <c r="AU2205">
        <v>12</v>
      </c>
      <c r="AV2205" t="s">
        <v>1510</v>
      </c>
    </row>
    <row r="2206" spans="1:48" hidden="1" x14ac:dyDescent="0.25">
      <c r="A2206" t="s">
        <v>572</v>
      </c>
      <c r="B2206" t="s">
        <v>54</v>
      </c>
      <c r="C2206" t="s">
        <v>54</v>
      </c>
      <c r="D2206" t="s">
        <v>573</v>
      </c>
      <c r="E2206" s="31" t="s">
        <v>574</v>
      </c>
      <c r="F2206">
        <v>2012</v>
      </c>
      <c r="G2206" t="s">
        <v>563</v>
      </c>
      <c r="H2206">
        <v>221</v>
      </c>
      <c r="I2206">
        <v>331270</v>
      </c>
      <c r="J2206" t="s">
        <v>50</v>
      </c>
      <c r="K2206" s="26" t="s">
        <v>458</v>
      </c>
      <c r="L2206" t="b">
        <v>1</v>
      </c>
      <c r="M2206" s="20" t="s">
        <v>1119</v>
      </c>
      <c r="N2206" s="26">
        <v>169</v>
      </c>
      <c r="O2206" t="s">
        <v>375</v>
      </c>
      <c r="P2206">
        <v>65.334722200000002</v>
      </c>
      <c r="Q2206">
        <v>-166.4891667</v>
      </c>
      <c r="S2206" t="s">
        <v>21</v>
      </c>
      <c r="T2206" s="40">
        <v>0.54779999999999995</v>
      </c>
      <c r="U2206" s="40">
        <v>0.211925</v>
      </c>
      <c r="V2206">
        <v>287.93189699999999</v>
      </c>
      <c r="W2206">
        <v>525.61500000000001</v>
      </c>
      <c r="X2206">
        <v>100</v>
      </c>
      <c r="Y2206">
        <v>88.165671000000003</v>
      </c>
      <c r="Z2206">
        <v>160.94500000000002</v>
      </c>
      <c r="AA2206">
        <v>10</v>
      </c>
      <c r="AI2206">
        <v>227.53299999999999</v>
      </c>
      <c r="AJ2206">
        <v>14</v>
      </c>
      <c r="AK2206">
        <v>243.69799999999998</v>
      </c>
      <c r="AL2206">
        <v>6</v>
      </c>
      <c r="AM2206">
        <v>0</v>
      </c>
      <c r="AN2206">
        <v>0</v>
      </c>
      <c r="AO2206" s="30">
        <v>258.14034179999999</v>
      </c>
      <c r="AP2206" s="30">
        <v>471.23099999999999</v>
      </c>
      <c r="AQ2206" s="30">
        <v>20</v>
      </c>
      <c r="AR2206">
        <v>634.2379097999999</v>
      </c>
      <c r="AS2206" s="20">
        <v>1157.7910000000002</v>
      </c>
      <c r="AT2206">
        <v>127</v>
      </c>
      <c r="AU2206">
        <v>12</v>
      </c>
      <c r="AV2206" t="s">
        <v>1510</v>
      </c>
    </row>
    <row r="2207" spans="1:48" hidden="1" x14ac:dyDescent="0.25">
      <c r="A2207" t="s">
        <v>971</v>
      </c>
      <c r="B2207" t="s">
        <v>122</v>
      </c>
      <c r="C2207" t="s">
        <v>122</v>
      </c>
      <c r="D2207" t="s">
        <v>973</v>
      </c>
      <c r="E2207" s="31" t="s">
        <v>974</v>
      </c>
      <c r="F2207">
        <v>2012</v>
      </c>
      <c r="G2207" t="s">
        <v>972</v>
      </c>
      <c r="H2207" t="s">
        <v>582</v>
      </c>
      <c r="I2207">
        <v>331820</v>
      </c>
      <c r="J2207" t="s">
        <v>121</v>
      </c>
      <c r="K2207" s="26" t="s">
        <v>458</v>
      </c>
      <c r="L2207" t="b">
        <v>1</v>
      </c>
      <c r="M2207" s="20" t="s">
        <v>1118</v>
      </c>
      <c r="N2207" s="26">
        <v>432</v>
      </c>
      <c r="O2207" t="s">
        <v>375</v>
      </c>
      <c r="P2207">
        <v>65.979722199999998</v>
      </c>
      <c r="Q2207">
        <v>-161.12305559999999</v>
      </c>
      <c r="S2207" t="s">
        <v>21</v>
      </c>
      <c r="T2207" s="40">
        <v>0.47410000000000002</v>
      </c>
      <c r="U2207" s="40">
        <v>0.21025000000000002</v>
      </c>
      <c r="V2207">
        <v>288.77762869999998</v>
      </c>
      <c r="W2207">
        <v>609.10699999999997</v>
      </c>
      <c r="X2207">
        <v>98</v>
      </c>
      <c r="Y2207">
        <v>378.55747160000004</v>
      </c>
      <c r="Z2207">
        <v>798.476</v>
      </c>
      <c r="AA2207">
        <v>17</v>
      </c>
      <c r="AI2207">
        <v>77.204999999999998</v>
      </c>
      <c r="AJ2207">
        <v>10</v>
      </c>
      <c r="AK2207">
        <v>0</v>
      </c>
      <c r="AL2207">
        <v>0</v>
      </c>
      <c r="AM2207">
        <v>8.9619999999999997</v>
      </c>
      <c r="AN2207">
        <v>3</v>
      </c>
      <c r="AO2207" s="30">
        <v>36.602890500000001</v>
      </c>
      <c r="AP2207" s="30">
        <v>77.204999999999998</v>
      </c>
      <c r="AQ2207" s="30">
        <v>10</v>
      </c>
      <c r="AR2207">
        <v>703.93799080000008</v>
      </c>
      <c r="AS2207" s="20">
        <v>1493.7499999999998</v>
      </c>
      <c r="AT2207">
        <v>127</v>
      </c>
      <c r="AU2207">
        <v>12</v>
      </c>
      <c r="AV2207" t="s">
        <v>1510</v>
      </c>
    </row>
    <row r="2208" spans="1:48" hidden="1" x14ac:dyDescent="0.25">
      <c r="A2208" t="s">
        <v>851</v>
      </c>
      <c r="B2208" t="s">
        <v>155</v>
      </c>
      <c r="C2208" t="s">
        <v>155</v>
      </c>
      <c r="D2208" t="s">
        <v>854</v>
      </c>
      <c r="E2208" s="31" t="s">
        <v>855</v>
      </c>
      <c r="F2208">
        <v>2012</v>
      </c>
      <c r="G2208" t="s">
        <v>856</v>
      </c>
      <c r="H2208">
        <v>6111</v>
      </c>
      <c r="I2208">
        <v>331830</v>
      </c>
      <c r="J2208" t="s">
        <v>154</v>
      </c>
      <c r="K2208" s="26" t="s">
        <v>374</v>
      </c>
      <c r="L2208" t="b">
        <v>1</v>
      </c>
      <c r="M2208" s="20" t="s">
        <v>1116</v>
      </c>
      <c r="N2208" s="26">
        <v>341</v>
      </c>
      <c r="O2208" t="s">
        <v>375</v>
      </c>
      <c r="P2208">
        <v>65.572500000000005</v>
      </c>
      <c r="Q2208">
        <v>-144.80305559999999</v>
      </c>
      <c r="S2208" t="s">
        <v>21</v>
      </c>
      <c r="T2208" s="40">
        <v>0.77271666666666683</v>
      </c>
      <c r="U2208" s="40">
        <v>0.26119166666666666</v>
      </c>
      <c r="V2208">
        <v>212.33249468333341</v>
      </c>
      <c r="W2208">
        <v>274.78700000000003</v>
      </c>
      <c r="X2208">
        <v>139</v>
      </c>
      <c r="Y2208">
        <v>45.238697250000008</v>
      </c>
      <c r="Z2208">
        <v>58.545000000000002</v>
      </c>
      <c r="AA2208">
        <v>7</v>
      </c>
      <c r="AI2208">
        <v>5.4449999999999985</v>
      </c>
      <c r="AJ2208">
        <v>1</v>
      </c>
      <c r="AK2208">
        <v>105.00900000000001</v>
      </c>
      <c r="AL2208">
        <v>7</v>
      </c>
      <c r="AM2208">
        <v>0</v>
      </c>
      <c r="AN2208">
        <v>0</v>
      </c>
      <c r="AO2208" s="30">
        <v>85.349646700000022</v>
      </c>
      <c r="AP2208" s="30">
        <v>110.45400000000001</v>
      </c>
      <c r="AQ2208" s="30">
        <v>8</v>
      </c>
      <c r="AR2208">
        <v>342.92083863333346</v>
      </c>
      <c r="AS2208" s="20">
        <v>443.78600000000006</v>
      </c>
      <c r="AT2208">
        <v>153</v>
      </c>
      <c r="AU2208">
        <v>12</v>
      </c>
      <c r="AV2208" t="s">
        <v>1510</v>
      </c>
    </row>
    <row r="2209" spans="1:48" hidden="1" x14ac:dyDescent="0.25">
      <c r="A2209" t="s">
        <v>1043</v>
      </c>
      <c r="B2209" t="s">
        <v>124</v>
      </c>
      <c r="C2209" t="s">
        <v>124</v>
      </c>
      <c r="D2209" t="s">
        <v>1045</v>
      </c>
      <c r="E2209" s="31" t="s">
        <v>1046</v>
      </c>
      <c r="F2209">
        <v>2012</v>
      </c>
      <c r="G2209" t="s">
        <v>1044</v>
      </c>
      <c r="H2209" t="s">
        <v>582</v>
      </c>
      <c r="I2209">
        <v>331840</v>
      </c>
      <c r="J2209" t="s">
        <v>123</v>
      </c>
      <c r="K2209" s="26" t="s">
        <v>458</v>
      </c>
      <c r="L2209" t="b">
        <v>1</v>
      </c>
      <c r="M2209" s="20" t="s">
        <v>1116</v>
      </c>
      <c r="N2209" s="26">
        <v>682</v>
      </c>
      <c r="O2209" t="s">
        <v>375</v>
      </c>
      <c r="P2209">
        <v>66.654444400000003</v>
      </c>
      <c r="Q2209">
        <v>-143.7222222</v>
      </c>
      <c r="S2209" t="s">
        <v>21</v>
      </c>
      <c r="T2209" s="40">
        <v>0.94999999999999984</v>
      </c>
      <c r="U2209" s="40">
        <v>0.36927500000000002</v>
      </c>
      <c r="V2209">
        <v>47.858149999999995</v>
      </c>
      <c r="W2209">
        <v>50.377000000000002</v>
      </c>
      <c r="X2209">
        <v>44</v>
      </c>
      <c r="Y2209">
        <v>50.764199999999988</v>
      </c>
      <c r="Z2209">
        <v>53.435999999999993</v>
      </c>
      <c r="AA2209">
        <v>6</v>
      </c>
      <c r="AI2209">
        <v>13.228</v>
      </c>
      <c r="AJ2209">
        <v>2</v>
      </c>
      <c r="AK2209">
        <v>89.06</v>
      </c>
      <c r="AL2209">
        <v>4</v>
      </c>
      <c r="AM2209">
        <v>43.870000000000005</v>
      </c>
      <c r="AN2209">
        <v>10</v>
      </c>
      <c r="AO2209" s="30">
        <v>97.173599999999979</v>
      </c>
      <c r="AP2209" s="30">
        <v>102.288</v>
      </c>
      <c r="AQ2209" s="30">
        <v>6</v>
      </c>
      <c r="AR2209">
        <v>195.79594999999998</v>
      </c>
      <c r="AS2209" s="20">
        <v>249.97100000000006</v>
      </c>
      <c r="AT2209">
        <v>66</v>
      </c>
      <c r="AU2209">
        <v>12</v>
      </c>
      <c r="AV2209" t="s">
        <v>1510</v>
      </c>
    </row>
    <row r="2210" spans="1:48" hidden="1" x14ac:dyDescent="0.25">
      <c r="A2210" t="s">
        <v>901</v>
      </c>
      <c r="B2210" t="s">
        <v>224</v>
      </c>
      <c r="C2210" t="s">
        <v>224</v>
      </c>
      <c r="D2210" t="s">
        <v>903</v>
      </c>
      <c r="E2210" s="31" t="s">
        <v>904</v>
      </c>
      <c r="F2210">
        <v>2012</v>
      </c>
      <c r="G2210" t="s">
        <v>902</v>
      </c>
      <c r="H2210">
        <v>3422</v>
      </c>
      <c r="I2210">
        <v>332310</v>
      </c>
      <c r="J2210" t="s">
        <v>223</v>
      </c>
      <c r="K2210" s="26" t="s">
        <v>458</v>
      </c>
      <c r="L2210" t="b">
        <v>1</v>
      </c>
      <c r="M2210" s="20" t="s">
        <v>1116</v>
      </c>
      <c r="N2210" s="26">
        <v>365</v>
      </c>
      <c r="O2210" t="s">
        <v>375</v>
      </c>
      <c r="P2210">
        <v>60.16</v>
      </c>
      <c r="Q2210">
        <v>-164.2658333</v>
      </c>
      <c r="S2210" t="s">
        <v>21</v>
      </c>
      <c r="T2210" s="40">
        <v>0.69499999999999984</v>
      </c>
      <c r="U2210" s="40">
        <v>0.36243333333333333</v>
      </c>
      <c r="V2210">
        <v>311.57197499999995</v>
      </c>
      <c r="W2210">
        <v>448.30500000000001</v>
      </c>
      <c r="X2210">
        <v>101</v>
      </c>
      <c r="Y2210">
        <v>153.41916499999996</v>
      </c>
      <c r="Z2210">
        <v>220.74699999999999</v>
      </c>
      <c r="AA2210">
        <v>11</v>
      </c>
      <c r="AI2210">
        <v>86.960999999999984</v>
      </c>
      <c r="AJ2210">
        <v>8</v>
      </c>
      <c r="AK2210">
        <v>341.56200000000001</v>
      </c>
      <c r="AL2210">
        <v>16</v>
      </c>
      <c r="AM2210">
        <v>61.823999999999991</v>
      </c>
      <c r="AN2210">
        <v>16</v>
      </c>
      <c r="AO2210" s="30">
        <v>297.82348499999995</v>
      </c>
      <c r="AP2210" s="30">
        <v>428.52300000000002</v>
      </c>
      <c r="AQ2210" s="30">
        <v>24</v>
      </c>
      <c r="AR2210">
        <v>762.81462499999986</v>
      </c>
      <c r="AS2210" s="20">
        <v>1159.3989999999999</v>
      </c>
      <c r="AT2210">
        <v>151</v>
      </c>
      <c r="AU2210">
        <v>12</v>
      </c>
      <c r="AV2210" t="s">
        <v>1510</v>
      </c>
    </row>
    <row r="2211" spans="1:48" hidden="1" x14ac:dyDescent="0.25">
      <c r="A2211" t="s">
        <v>1055</v>
      </c>
      <c r="B2211" t="s">
        <v>126</v>
      </c>
      <c r="C2211" t="s">
        <v>126</v>
      </c>
      <c r="D2211" t="s">
        <v>1057</v>
      </c>
      <c r="E2211" s="31" t="s">
        <v>1058</v>
      </c>
      <c r="F2211">
        <v>2012</v>
      </c>
      <c r="G2211" t="s">
        <v>1056</v>
      </c>
      <c r="H2211" t="s">
        <v>582</v>
      </c>
      <c r="I2211">
        <v>331850</v>
      </c>
      <c r="J2211" t="s">
        <v>125</v>
      </c>
      <c r="K2211" s="26" t="s">
        <v>458</v>
      </c>
      <c r="L2211" t="b">
        <v>1</v>
      </c>
      <c r="M2211" s="20" t="s">
        <v>1116</v>
      </c>
      <c r="N2211" s="26">
        <v>686</v>
      </c>
      <c r="O2211" t="s">
        <v>375</v>
      </c>
      <c r="P2211">
        <v>60.063333299999996</v>
      </c>
      <c r="Q2211">
        <v>-148.01138889999999</v>
      </c>
      <c r="S2211" t="s">
        <v>21</v>
      </c>
      <c r="T2211" s="40">
        <v>0.52666666666666673</v>
      </c>
      <c r="U2211" s="40">
        <v>0.1636</v>
      </c>
      <c r="V2211">
        <v>58.163486666666664</v>
      </c>
      <c r="W2211">
        <v>110.43699999999998</v>
      </c>
      <c r="X2211">
        <v>25</v>
      </c>
      <c r="Y2211">
        <v>59.344273333333341</v>
      </c>
      <c r="Z2211">
        <v>112.679</v>
      </c>
      <c r="AA2211">
        <v>11</v>
      </c>
      <c r="AI2211">
        <v>41.412999999999997</v>
      </c>
      <c r="AJ2211">
        <v>6</v>
      </c>
      <c r="AK2211">
        <v>10.219999999999997</v>
      </c>
      <c r="AL2211">
        <v>3</v>
      </c>
      <c r="AM2211">
        <v>0</v>
      </c>
      <c r="AN2211">
        <v>0</v>
      </c>
      <c r="AO2211" s="30">
        <v>27.193380000000001</v>
      </c>
      <c r="AP2211" s="30">
        <v>51.632999999999996</v>
      </c>
      <c r="AQ2211" s="30">
        <v>9</v>
      </c>
      <c r="AR2211">
        <v>144.70114000000001</v>
      </c>
      <c r="AS2211" s="20">
        <v>274.74900000000002</v>
      </c>
      <c r="AT2211">
        <v>45</v>
      </c>
      <c r="AU2211">
        <v>12</v>
      </c>
      <c r="AV2211" t="s">
        <v>1510</v>
      </c>
    </row>
    <row r="2212" spans="1:48" hidden="1" x14ac:dyDescent="0.25">
      <c r="A2212" t="s">
        <v>575</v>
      </c>
      <c r="B2212" t="s">
        <v>55</v>
      </c>
      <c r="C2212" t="s">
        <v>55</v>
      </c>
      <c r="D2212" t="s">
        <v>576</v>
      </c>
      <c r="E2212" s="31" t="s">
        <v>577</v>
      </c>
      <c r="F2212">
        <v>2012</v>
      </c>
      <c r="G2212" t="s">
        <v>563</v>
      </c>
      <c r="H2212">
        <v>221</v>
      </c>
      <c r="I2212">
        <v>331280</v>
      </c>
      <c r="J2212" t="s">
        <v>50</v>
      </c>
      <c r="K2212" s="26" t="s">
        <v>458</v>
      </c>
      <c r="L2212" t="b">
        <v>1</v>
      </c>
      <c r="M2212" s="20" t="s">
        <v>1119</v>
      </c>
      <c r="N2212" s="26">
        <v>169</v>
      </c>
      <c r="O2212" t="s">
        <v>375</v>
      </c>
      <c r="P2212">
        <v>61.527777800000003</v>
      </c>
      <c r="Q2212">
        <v>-165.5863889</v>
      </c>
      <c r="S2212" t="s">
        <v>21</v>
      </c>
      <c r="T2212" s="40">
        <v>0.51708333333333334</v>
      </c>
      <c r="U2212" s="40">
        <v>0.21038333333333328</v>
      </c>
      <c r="V2212">
        <v>559.25975249999988</v>
      </c>
      <c r="W2212">
        <v>1081.5659999999998</v>
      </c>
      <c r="X2212">
        <v>214</v>
      </c>
      <c r="Y2212">
        <v>206.09131875000003</v>
      </c>
      <c r="Z2212">
        <v>398.56500000000005</v>
      </c>
      <c r="AA2212">
        <v>19</v>
      </c>
      <c r="AI2212">
        <v>425.75300000000004</v>
      </c>
      <c r="AJ2212">
        <v>18</v>
      </c>
      <c r="AK2212">
        <v>591.2890000000001</v>
      </c>
      <c r="AL2212">
        <v>10</v>
      </c>
      <c r="AM2212">
        <v>0</v>
      </c>
      <c r="AN2212">
        <v>0</v>
      </c>
      <c r="AO2212" s="30">
        <v>525.89546750000011</v>
      </c>
      <c r="AP2212" s="30">
        <v>1017.0420000000001</v>
      </c>
      <c r="AQ2212" s="30">
        <v>28</v>
      </c>
      <c r="AR2212">
        <v>1291.2465387500001</v>
      </c>
      <c r="AS2212" s="20">
        <v>2497.1730000000002</v>
      </c>
      <c r="AT2212">
        <v>255</v>
      </c>
      <c r="AU2212">
        <v>12</v>
      </c>
      <c r="AV2212" t="s">
        <v>1510</v>
      </c>
    </row>
    <row r="2213" spans="1:48" hidden="1" x14ac:dyDescent="0.25">
      <c r="A2213" t="s">
        <v>817</v>
      </c>
      <c r="B2213" t="s">
        <v>128</v>
      </c>
      <c r="C2213" t="s">
        <v>128</v>
      </c>
      <c r="D2213" t="s">
        <v>819</v>
      </c>
      <c r="E2213" s="31" t="s">
        <v>820</v>
      </c>
      <c r="F2213">
        <v>2012</v>
      </c>
      <c r="G2213" t="s">
        <v>818</v>
      </c>
      <c r="H2213">
        <v>3421</v>
      </c>
      <c r="I2213">
        <v>331860</v>
      </c>
      <c r="J2213" t="s">
        <v>127</v>
      </c>
      <c r="K2213" s="26" t="s">
        <v>458</v>
      </c>
      <c r="L2213" t="b">
        <v>1</v>
      </c>
      <c r="M2213" s="20" t="s">
        <v>1116</v>
      </c>
      <c r="N2213" s="26">
        <v>297</v>
      </c>
      <c r="O2213" t="s">
        <v>375</v>
      </c>
      <c r="P2213">
        <v>56.295277800000001</v>
      </c>
      <c r="Q2213">
        <v>-158.40222220000001</v>
      </c>
      <c r="S2213" t="s">
        <v>21</v>
      </c>
      <c r="T2213" s="40">
        <v>0.51150833333333323</v>
      </c>
      <c r="U2213" s="40">
        <v>0.15947500000000003</v>
      </c>
      <c r="V2213">
        <v>113.74052752499999</v>
      </c>
      <c r="W2213">
        <v>222.36300000000003</v>
      </c>
      <c r="X2213">
        <v>61</v>
      </c>
      <c r="Y2213">
        <v>279.74441900833324</v>
      </c>
      <c r="Z2213">
        <v>546.90099999999995</v>
      </c>
      <c r="AA2213">
        <v>42</v>
      </c>
      <c r="AI2213">
        <v>105.557</v>
      </c>
      <c r="AJ2213">
        <v>10</v>
      </c>
      <c r="AK2213">
        <v>13.984000000000002</v>
      </c>
      <c r="AL2213">
        <v>1</v>
      </c>
      <c r="AM2213">
        <v>0</v>
      </c>
      <c r="AN2213">
        <v>0</v>
      </c>
      <c r="AO2213" s="30">
        <v>61.146217674999988</v>
      </c>
      <c r="AP2213" s="30">
        <v>119.541</v>
      </c>
      <c r="AQ2213" s="30">
        <v>11</v>
      </c>
      <c r="AR2213">
        <v>454.63116420833325</v>
      </c>
      <c r="AS2213" s="20">
        <v>888.80499999999995</v>
      </c>
      <c r="AT2213">
        <v>114</v>
      </c>
      <c r="AU2213">
        <v>12</v>
      </c>
      <c r="AV2213" t="s">
        <v>1510</v>
      </c>
    </row>
    <row r="2214" spans="1:48" hidden="1" x14ac:dyDescent="0.25">
      <c r="A2214" t="s">
        <v>1011</v>
      </c>
      <c r="B2214" t="s">
        <v>130</v>
      </c>
      <c r="C2214" t="s">
        <v>130</v>
      </c>
      <c r="D2214" t="s">
        <v>1013</v>
      </c>
      <c r="E2214" s="31" t="s">
        <v>1014</v>
      </c>
      <c r="F2214">
        <v>2012</v>
      </c>
      <c r="G2214" t="s">
        <v>1012</v>
      </c>
      <c r="H2214" t="s">
        <v>582</v>
      </c>
      <c r="I2214">
        <v>331870</v>
      </c>
      <c r="J2214" t="s">
        <v>129</v>
      </c>
      <c r="K2214" s="26" t="s">
        <v>458</v>
      </c>
      <c r="L2214" t="b">
        <v>1</v>
      </c>
      <c r="M2214" s="20" t="s">
        <v>1116</v>
      </c>
      <c r="N2214" s="26">
        <v>658</v>
      </c>
      <c r="O2214" t="s">
        <v>375</v>
      </c>
      <c r="P2214">
        <v>56.308439300000003</v>
      </c>
      <c r="Q2214">
        <v>-158.53023909999999</v>
      </c>
      <c r="S2214" t="s">
        <v>21</v>
      </c>
      <c r="T2214" s="40">
        <v>0.75</v>
      </c>
      <c r="U2214" s="40">
        <v>0.33044999999999997</v>
      </c>
      <c r="V2214">
        <v>180.68625000000003</v>
      </c>
      <c r="W2214">
        <v>240.91500000000002</v>
      </c>
      <c r="X2214">
        <v>54</v>
      </c>
      <c r="Y2214">
        <v>103.97549999999998</v>
      </c>
      <c r="Z2214">
        <v>138.63399999999999</v>
      </c>
      <c r="AA2214">
        <v>8</v>
      </c>
      <c r="AI2214">
        <v>44.286000000000001</v>
      </c>
      <c r="AJ2214">
        <v>8</v>
      </c>
      <c r="AK2214">
        <v>16.690999999999999</v>
      </c>
      <c r="AL2214">
        <v>1</v>
      </c>
      <c r="AM2214">
        <v>6.379999999999999</v>
      </c>
      <c r="AN2214">
        <v>2</v>
      </c>
      <c r="AO2214" s="30">
        <v>45.732750000000003</v>
      </c>
      <c r="AP2214" s="30">
        <v>60.977000000000004</v>
      </c>
      <c r="AQ2214" s="30">
        <v>9</v>
      </c>
      <c r="AR2214">
        <v>330.39449999999999</v>
      </c>
      <c r="AS2214" s="20">
        <v>446.90600000000006</v>
      </c>
      <c r="AT2214">
        <v>73</v>
      </c>
      <c r="AU2214">
        <v>6</v>
      </c>
      <c r="AV2214" t="s">
        <v>1510</v>
      </c>
    </row>
    <row r="2215" spans="1:48" hidden="1" x14ac:dyDescent="0.25">
      <c r="A2215" t="s">
        <v>975</v>
      </c>
      <c r="B2215" t="s">
        <v>132</v>
      </c>
      <c r="C2215" t="s">
        <v>132</v>
      </c>
      <c r="D2215" t="s">
        <v>977</v>
      </c>
      <c r="E2215" s="31" t="s">
        <v>978</v>
      </c>
      <c r="F2215">
        <v>2012</v>
      </c>
      <c r="G2215" t="s">
        <v>976</v>
      </c>
      <c r="H2215" t="s">
        <v>582</v>
      </c>
      <c r="I2215">
        <v>331880</v>
      </c>
      <c r="J2215" t="s">
        <v>131</v>
      </c>
      <c r="K2215" s="26" t="s">
        <v>458</v>
      </c>
      <c r="L2215" t="b">
        <v>1</v>
      </c>
      <c r="M2215" s="20" t="s">
        <v>1116</v>
      </c>
      <c r="N2215" s="26">
        <v>437</v>
      </c>
      <c r="O2215" t="s">
        <v>375</v>
      </c>
      <c r="P2215">
        <v>56.255555600000001</v>
      </c>
      <c r="Q2215">
        <v>-158.76249999999999</v>
      </c>
      <c r="S2215" t="s">
        <v>21</v>
      </c>
      <c r="T2215" s="40">
        <v>0.85583333333333311</v>
      </c>
      <c r="U2215" s="40">
        <v>0.31520833333333326</v>
      </c>
      <c r="V2215">
        <v>121.90404416666665</v>
      </c>
      <c r="W2215">
        <v>142.43900000000002</v>
      </c>
      <c r="X2215">
        <v>41</v>
      </c>
      <c r="Y2215">
        <v>49.818914166666652</v>
      </c>
      <c r="Z2215">
        <v>58.210999999999999</v>
      </c>
      <c r="AA2215">
        <v>2</v>
      </c>
      <c r="AI2215">
        <v>48.651999999999994</v>
      </c>
      <c r="AJ2215">
        <v>10</v>
      </c>
      <c r="AK2215">
        <v>75.47999999999999</v>
      </c>
      <c r="AL2215">
        <v>1</v>
      </c>
      <c r="AM2215">
        <v>26.816000000000003</v>
      </c>
      <c r="AN2215">
        <v>2</v>
      </c>
      <c r="AO2215" s="30">
        <v>106.23630333333328</v>
      </c>
      <c r="AP2215" s="30">
        <v>124.13199999999998</v>
      </c>
      <c r="AQ2215" s="30">
        <v>11</v>
      </c>
      <c r="AR2215">
        <v>277.95926166666658</v>
      </c>
      <c r="AS2215" s="20">
        <v>351.59799999999996</v>
      </c>
      <c r="AT2215">
        <v>56</v>
      </c>
      <c r="AU2215">
        <v>12</v>
      </c>
      <c r="AV2215" t="s">
        <v>1510</v>
      </c>
    </row>
    <row r="2216" spans="1:48" hidden="1" x14ac:dyDescent="0.25">
      <c r="A2216" t="s">
        <v>746</v>
      </c>
      <c r="B2216" t="s">
        <v>173</v>
      </c>
      <c r="C2216" t="s">
        <v>173</v>
      </c>
      <c r="D2216" t="s">
        <v>399</v>
      </c>
      <c r="E2216" s="31" t="s">
        <v>400</v>
      </c>
      <c r="F2216">
        <v>2012</v>
      </c>
      <c r="G2216" t="s">
        <v>743</v>
      </c>
      <c r="H2216">
        <v>18963</v>
      </c>
      <c r="I2216">
        <v>332660</v>
      </c>
      <c r="J2216" t="s">
        <v>171</v>
      </c>
      <c r="K2216" s="26" t="s">
        <v>458</v>
      </c>
      <c r="L2216" t="b">
        <v>1</v>
      </c>
      <c r="M2216" s="20" t="s">
        <v>1119</v>
      </c>
      <c r="N2216" s="26">
        <v>240</v>
      </c>
      <c r="O2216" t="s">
        <v>375</v>
      </c>
      <c r="P2216">
        <v>59.399701999999998</v>
      </c>
      <c r="Q2216">
        <v>-135.89640890000001</v>
      </c>
      <c r="S2216" t="s">
        <v>21</v>
      </c>
      <c r="T2216" s="40">
        <v>0.63468333333333338</v>
      </c>
      <c r="U2216" s="40">
        <v>0.216275</v>
      </c>
      <c r="V2216">
        <v>427.57918015000001</v>
      </c>
      <c r="W2216">
        <v>673.68899999999996</v>
      </c>
      <c r="X2216">
        <v>209</v>
      </c>
      <c r="Y2216">
        <v>256.24070216666667</v>
      </c>
      <c r="Z2216">
        <v>403.72999999999996</v>
      </c>
      <c r="AA2216">
        <v>25</v>
      </c>
      <c r="AI2216">
        <v>0.82800000000000007</v>
      </c>
      <c r="AJ2216">
        <v>1</v>
      </c>
      <c r="AK2216">
        <v>37.279999999999994</v>
      </c>
      <c r="AL2216">
        <v>16</v>
      </c>
      <c r="AM2216">
        <v>0</v>
      </c>
      <c r="AN2216">
        <v>0</v>
      </c>
      <c r="AO2216" s="30">
        <v>24.186512466666667</v>
      </c>
      <c r="AP2216" s="30">
        <v>38.107999999999997</v>
      </c>
      <c r="AQ2216" s="30">
        <v>17</v>
      </c>
      <c r="AR2216">
        <v>708.00639478333335</v>
      </c>
      <c r="AS2216" s="20">
        <v>1115.527</v>
      </c>
      <c r="AT2216">
        <v>249</v>
      </c>
      <c r="AU2216">
        <v>12</v>
      </c>
      <c r="AV2216" t="s">
        <v>1510</v>
      </c>
    </row>
    <row r="2217" spans="1:48" hidden="1" x14ac:dyDescent="0.25">
      <c r="A2217" t="s">
        <v>386</v>
      </c>
      <c r="B2217" t="s">
        <v>33</v>
      </c>
      <c r="C2217" t="s">
        <v>33</v>
      </c>
      <c r="D2217" t="s">
        <v>434</v>
      </c>
      <c r="E2217" s="31" t="s">
        <v>431</v>
      </c>
      <c r="F2217">
        <v>2012</v>
      </c>
      <c r="G2217" t="s">
        <v>380</v>
      </c>
      <c r="H2217">
        <v>219</v>
      </c>
      <c r="I2217">
        <v>331070</v>
      </c>
      <c r="J2217" t="s">
        <v>30</v>
      </c>
      <c r="K2217" s="26" t="s">
        <v>374</v>
      </c>
      <c r="L2217" t="b">
        <v>1</v>
      </c>
      <c r="M2217" s="20" t="s">
        <v>1116</v>
      </c>
      <c r="N2217" s="26">
        <v>2</v>
      </c>
      <c r="O2217" t="s">
        <v>375</v>
      </c>
      <c r="P2217">
        <v>62.571782800000001</v>
      </c>
      <c r="Q2217">
        <v>-144.6541704</v>
      </c>
      <c r="S2217" t="s">
        <v>21</v>
      </c>
      <c r="T2217" s="40">
        <v>0.70154166666666662</v>
      </c>
      <c r="U2217" s="40">
        <v>0.20614999999999994</v>
      </c>
      <c r="V2217">
        <v>128.45298070833331</v>
      </c>
      <c r="W2217">
        <v>183.101</v>
      </c>
      <c r="X2217">
        <v>53</v>
      </c>
      <c r="Y2217">
        <v>85.546692375000006</v>
      </c>
      <c r="Z2217">
        <v>121.94100000000002</v>
      </c>
      <c r="AA2217">
        <v>17</v>
      </c>
      <c r="AI2217">
        <v>35.859000000000009</v>
      </c>
      <c r="AJ2217">
        <v>2</v>
      </c>
      <c r="AK2217">
        <v>2.8930000000000007</v>
      </c>
      <c r="AL2217">
        <v>1</v>
      </c>
      <c r="AM2217">
        <v>0</v>
      </c>
      <c r="AN2217">
        <v>0</v>
      </c>
      <c r="AO2217" s="30">
        <v>27.186142666666672</v>
      </c>
      <c r="AP2217" s="30">
        <v>38.75200000000001</v>
      </c>
      <c r="AQ2217" s="30">
        <v>3</v>
      </c>
      <c r="AR2217">
        <v>241.18581574999999</v>
      </c>
      <c r="AS2217" s="20">
        <v>343.79399999999998</v>
      </c>
      <c r="AT2217">
        <v>72</v>
      </c>
      <c r="AU2217">
        <v>12</v>
      </c>
      <c r="AV2217" t="s">
        <v>1510</v>
      </c>
    </row>
    <row r="2218" spans="1:48" hidden="1" x14ac:dyDescent="0.25">
      <c r="A2218" t="s">
        <v>905</v>
      </c>
      <c r="B2218" t="s">
        <v>134</v>
      </c>
      <c r="C2218" t="s">
        <v>134</v>
      </c>
      <c r="D2218" t="s">
        <v>907</v>
      </c>
      <c r="E2218" s="31" t="s">
        <v>908</v>
      </c>
      <c r="F2218">
        <v>2012</v>
      </c>
      <c r="G2218" t="s">
        <v>906</v>
      </c>
      <c r="H2218">
        <v>3465</v>
      </c>
      <c r="I2218">
        <v>331890</v>
      </c>
      <c r="J2218" t="s">
        <v>133</v>
      </c>
      <c r="K2218" s="26" t="s">
        <v>458</v>
      </c>
      <c r="L2218" t="b">
        <v>1</v>
      </c>
      <c r="M2218" s="20" t="s">
        <v>1116</v>
      </c>
      <c r="N2218" s="26">
        <v>368</v>
      </c>
      <c r="O2218" t="s">
        <v>375</v>
      </c>
      <c r="P2218">
        <v>61.515833299999997</v>
      </c>
      <c r="Q2218">
        <v>-144.43694439999999</v>
      </c>
      <c r="S2218" t="s">
        <v>21</v>
      </c>
      <c r="T2218" s="40">
        <v>0.66625000000000001</v>
      </c>
      <c r="U2218" s="40">
        <v>0.27003333333333335</v>
      </c>
      <c r="V2218">
        <v>113.74952875</v>
      </c>
      <c r="W2218">
        <v>170.73099999999999</v>
      </c>
      <c r="X2218">
        <v>54</v>
      </c>
      <c r="Y2218">
        <v>159.90466375</v>
      </c>
      <c r="Z2218">
        <v>240.00699999999998</v>
      </c>
      <c r="AA2218">
        <v>30</v>
      </c>
      <c r="AI2218">
        <v>19.727</v>
      </c>
      <c r="AJ2218">
        <v>3</v>
      </c>
      <c r="AK2218">
        <v>56.092000000000006</v>
      </c>
      <c r="AL2218">
        <v>4</v>
      </c>
      <c r="AM2218">
        <v>6.9000000000000012</v>
      </c>
      <c r="AN2218">
        <v>1</v>
      </c>
      <c r="AO2218" s="30">
        <v>50.514408750000001</v>
      </c>
      <c r="AP2218" s="30">
        <v>75.819000000000003</v>
      </c>
      <c r="AQ2218" s="30">
        <v>7</v>
      </c>
      <c r="AR2218">
        <v>324.16860124999999</v>
      </c>
      <c r="AS2218" s="20">
        <v>493.45700000000011</v>
      </c>
      <c r="AT2218">
        <v>91</v>
      </c>
      <c r="AU2218">
        <v>12</v>
      </c>
      <c r="AV2218" t="s">
        <v>1510</v>
      </c>
    </row>
    <row r="2219" spans="1:48" hidden="1" x14ac:dyDescent="0.25">
      <c r="A2219" t="s">
        <v>857</v>
      </c>
      <c r="B2219" t="s">
        <v>212</v>
      </c>
      <c r="C2219" t="s">
        <v>212</v>
      </c>
      <c r="D2219" t="s">
        <v>859</v>
      </c>
      <c r="E2219" s="31" t="s">
        <v>860</v>
      </c>
      <c r="F2219">
        <v>2012</v>
      </c>
      <c r="G2219" t="s">
        <v>858</v>
      </c>
      <c r="H2219">
        <v>12485</v>
      </c>
      <c r="I2219">
        <v>332230</v>
      </c>
      <c r="J2219" t="s">
        <v>211</v>
      </c>
      <c r="K2219" s="26" t="s">
        <v>374</v>
      </c>
      <c r="L2219" t="b">
        <v>1</v>
      </c>
      <c r="M2219" s="20" t="s">
        <v>1119</v>
      </c>
      <c r="N2219" s="26">
        <v>343</v>
      </c>
      <c r="O2219" t="s">
        <v>375</v>
      </c>
      <c r="P2219">
        <v>61.5719444</v>
      </c>
      <c r="Q2219">
        <v>-159.245</v>
      </c>
      <c r="S2219" t="s">
        <v>21</v>
      </c>
      <c r="T2219" s="40">
        <v>1.1574000000000002</v>
      </c>
      <c r="U2219" s="40">
        <v>0.35575000000000001</v>
      </c>
      <c r="V2219">
        <v>126.24109020000002</v>
      </c>
      <c r="W2219">
        <v>109.07299999999999</v>
      </c>
      <c r="X2219">
        <v>37</v>
      </c>
      <c r="Y2219">
        <v>125.65081620000001</v>
      </c>
      <c r="Z2219">
        <v>108.56299999999999</v>
      </c>
      <c r="AA2219">
        <v>6</v>
      </c>
      <c r="AI2219">
        <v>38.273999999999994</v>
      </c>
      <c r="AJ2219">
        <v>8</v>
      </c>
      <c r="AK2219">
        <v>14.626999999999999</v>
      </c>
      <c r="AL2219">
        <v>3</v>
      </c>
      <c r="AM2219">
        <v>0.32000000000000006</v>
      </c>
      <c r="AN2219">
        <v>1</v>
      </c>
      <c r="AO2219" s="30">
        <v>61.227617400000007</v>
      </c>
      <c r="AP2219" s="30">
        <v>52.900999999999996</v>
      </c>
      <c r="AQ2219" s="30">
        <v>11</v>
      </c>
      <c r="AR2219">
        <v>313.11952380000002</v>
      </c>
      <c r="AS2219" s="20">
        <v>270.85700000000003</v>
      </c>
      <c r="AT2219">
        <v>54</v>
      </c>
      <c r="AU2219">
        <v>12</v>
      </c>
      <c r="AV2219" t="s">
        <v>1510</v>
      </c>
    </row>
    <row r="2220" spans="1:48" hidden="1" x14ac:dyDescent="0.25">
      <c r="A2220" t="s">
        <v>780</v>
      </c>
      <c r="B2220" t="s">
        <v>137</v>
      </c>
      <c r="C2220" t="s">
        <v>137</v>
      </c>
      <c r="D2220" t="s">
        <v>782</v>
      </c>
      <c r="E2220" s="31" t="s">
        <v>783</v>
      </c>
      <c r="F2220">
        <v>2012</v>
      </c>
      <c r="G2220" t="s">
        <v>781</v>
      </c>
      <c r="H2220" t="s">
        <v>582</v>
      </c>
      <c r="I2220">
        <v>331900</v>
      </c>
      <c r="J2220" t="s">
        <v>136</v>
      </c>
      <c r="K2220" s="26" t="s">
        <v>458</v>
      </c>
      <c r="L2220" t="b">
        <v>1</v>
      </c>
      <c r="M2220" s="20" t="s">
        <v>1116</v>
      </c>
      <c r="N2220" s="26">
        <v>256</v>
      </c>
      <c r="O2220" t="s">
        <v>375</v>
      </c>
      <c r="P2220">
        <v>65.825555600000001</v>
      </c>
      <c r="Q2220">
        <v>-144.06055559999999</v>
      </c>
      <c r="S2220" t="s">
        <v>21</v>
      </c>
      <c r="T2220" s="40">
        <v>0.7949750000000001</v>
      </c>
      <c r="U2220" s="40">
        <v>0.263575</v>
      </c>
      <c r="V2220">
        <v>112.882475125</v>
      </c>
      <c r="W2220">
        <v>141.99499999999998</v>
      </c>
      <c r="X2220">
        <v>39</v>
      </c>
      <c r="Y2220">
        <v>74.61317360000001</v>
      </c>
      <c r="Z2220">
        <v>93.856000000000009</v>
      </c>
      <c r="AA2220">
        <v>10</v>
      </c>
      <c r="AI2220">
        <v>5.32</v>
      </c>
      <c r="AJ2220">
        <v>2</v>
      </c>
      <c r="AK2220">
        <v>115.08600000000003</v>
      </c>
      <c r="AL2220">
        <v>3</v>
      </c>
      <c r="AM2220">
        <v>0</v>
      </c>
      <c r="AN2220">
        <v>0</v>
      </c>
      <c r="AO2220" s="30">
        <v>95.719759850000045</v>
      </c>
      <c r="AP2220" s="30">
        <v>120.40600000000003</v>
      </c>
      <c r="AQ2220" s="30">
        <v>5</v>
      </c>
      <c r="AR2220">
        <v>283.21540857500003</v>
      </c>
      <c r="AS2220" s="20">
        <v>356.25700000000001</v>
      </c>
      <c r="AT2220">
        <v>54</v>
      </c>
      <c r="AU2220">
        <v>12</v>
      </c>
      <c r="AV2220" t="s">
        <v>1510</v>
      </c>
    </row>
    <row r="2221" spans="1:48" hidden="1" x14ac:dyDescent="0.25">
      <c r="A2221" t="s">
        <v>389</v>
      </c>
      <c r="B2221" t="s">
        <v>34</v>
      </c>
      <c r="C2221" t="s">
        <v>34</v>
      </c>
      <c r="D2221" t="s">
        <v>427</v>
      </c>
      <c r="E2221" s="31" t="s">
        <v>422</v>
      </c>
      <c r="F2221">
        <v>2012</v>
      </c>
      <c r="G2221" t="s">
        <v>380</v>
      </c>
      <c r="H2221">
        <v>219</v>
      </c>
      <c r="I2221">
        <v>331080</v>
      </c>
      <c r="J2221" t="s">
        <v>30</v>
      </c>
      <c r="K2221" s="26" t="s">
        <v>374</v>
      </c>
      <c r="L2221" t="b">
        <v>1</v>
      </c>
      <c r="M2221" s="20" t="s">
        <v>1116</v>
      </c>
      <c r="N2221" s="26">
        <v>2</v>
      </c>
      <c r="O2221" t="s">
        <v>375</v>
      </c>
      <c r="P2221">
        <v>56.013888899999998</v>
      </c>
      <c r="Q2221">
        <v>-132.82777780000001</v>
      </c>
      <c r="S2221" t="s">
        <v>21</v>
      </c>
      <c r="T2221" s="40">
        <v>0.29601666666666665</v>
      </c>
      <c r="U2221" s="40">
        <v>0.17530833333333332</v>
      </c>
      <c r="V2221">
        <v>160.28621661666665</v>
      </c>
      <c r="W2221">
        <v>541.47699999999998</v>
      </c>
      <c r="X2221">
        <v>148</v>
      </c>
      <c r="Y2221">
        <v>39.426459833333332</v>
      </c>
      <c r="Z2221">
        <v>133.19</v>
      </c>
      <c r="AA2221">
        <v>37</v>
      </c>
      <c r="AI2221">
        <v>69.615999999999985</v>
      </c>
      <c r="AJ2221">
        <v>11</v>
      </c>
      <c r="AK2221">
        <v>55.443999999999996</v>
      </c>
      <c r="AL2221">
        <v>3</v>
      </c>
      <c r="AM2221">
        <v>0</v>
      </c>
      <c r="AN2221">
        <v>0</v>
      </c>
      <c r="AO2221" s="30">
        <v>37.019844333333324</v>
      </c>
      <c r="AP2221" s="30">
        <v>125.05999999999997</v>
      </c>
      <c r="AQ2221" s="30">
        <v>14</v>
      </c>
      <c r="AR2221">
        <v>236.73252078333331</v>
      </c>
      <c r="AS2221" s="20">
        <v>799.72699999999986</v>
      </c>
      <c r="AT2221">
        <v>197</v>
      </c>
      <c r="AU2221">
        <v>12</v>
      </c>
      <c r="AV2221" t="s">
        <v>1510</v>
      </c>
    </row>
    <row r="2222" spans="1:48" hidden="1" x14ac:dyDescent="0.25">
      <c r="A2222" t="s">
        <v>517</v>
      </c>
      <c r="B2222" t="s">
        <v>153</v>
      </c>
      <c r="C2222" t="s">
        <v>153</v>
      </c>
      <c r="D2222" t="s">
        <v>519</v>
      </c>
      <c r="E2222" s="31" t="s">
        <v>520</v>
      </c>
      <c r="F2222">
        <v>2012</v>
      </c>
      <c r="G2222" t="s">
        <v>518</v>
      </c>
      <c r="H2222">
        <v>6866</v>
      </c>
      <c r="I2222">
        <v>331980</v>
      </c>
      <c r="J2222" t="s">
        <v>152</v>
      </c>
      <c r="K2222" s="26" t="s">
        <v>374</v>
      </c>
      <c r="L2222" t="b">
        <v>1</v>
      </c>
      <c r="M2222" s="20" t="s">
        <v>1116</v>
      </c>
      <c r="N2222" s="26">
        <v>88</v>
      </c>
      <c r="O2222" t="s">
        <v>375</v>
      </c>
      <c r="P2222">
        <v>55.185833299999999</v>
      </c>
      <c r="Q2222">
        <v>-162.7211111</v>
      </c>
      <c r="S2222" t="s">
        <v>21</v>
      </c>
      <c r="T2222" s="40">
        <v>0.71539999999999992</v>
      </c>
      <c r="U2222" s="40">
        <v>0.20324166666666665</v>
      </c>
      <c r="V2222">
        <v>176.09928699999998</v>
      </c>
      <c r="W2222">
        <v>246.155</v>
      </c>
      <c r="X2222">
        <v>39</v>
      </c>
      <c r="Y2222">
        <v>725.33118279999985</v>
      </c>
      <c r="Z2222">
        <v>1013.8819999999998</v>
      </c>
      <c r="AA2222">
        <v>24</v>
      </c>
      <c r="AI2222">
        <v>152.577</v>
      </c>
      <c r="AJ2222">
        <v>4</v>
      </c>
      <c r="AK2222">
        <v>1265.7449999999999</v>
      </c>
      <c r="AL2222">
        <v>52</v>
      </c>
      <c r="AM2222">
        <v>0</v>
      </c>
      <c r="AN2222">
        <v>0</v>
      </c>
      <c r="AO2222" s="30">
        <v>1014.6675587999998</v>
      </c>
      <c r="AP2222" s="30">
        <v>1418.3219999999999</v>
      </c>
      <c r="AQ2222" s="30">
        <v>56</v>
      </c>
      <c r="AR2222">
        <v>1916.0980285999997</v>
      </c>
      <c r="AS2222" s="20">
        <v>2678.3589999999999</v>
      </c>
      <c r="AT2222">
        <v>119</v>
      </c>
      <c r="AU2222">
        <v>12</v>
      </c>
      <c r="AV2222" t="s">
        <v>1510</v>
      </c>
    </row>
    <row r="2223" spans="1:48" hidden="1" x14ac:dyDescent="0.25">
      <c r="A2223" t="s">
        <v>558</v>
      </c>
      <c r="B2223" t="s">
        <v>1168</v>
      </c>
      <c r="C2223" t="s">
        <v>141</v>
      </c>
      <c r="D2223" t="s">
        <v>560</v>
      </c>
      <c r="E2223" s="31" t="s">
        <v>561</v>
      </c>
      <c r="F2223">
        <v>2012</v>
      </c>
      <c r="G2223" t="s">
        <v>559</v>
      </c>
      <c r="H2223">
        <v>40215</v>
      </c>
      <c r="I2223">
        <v>331920</v>
      </c>
      <c r="J2223" t="s">
        <v>140</v>
      </c>
      <c r="K2223" s="26" t="s">
        <v>458</v>
      </c>
      <c r="L2223" t="b">
        <v>1</v>
      </c>
      <c r="M2223" s="20" t="s">
        <v>1119</v>
      </c>
      <c r="N2223" s="26">
        <v>160</v>
      </c>
      <c r="O2223" t="s">
        <v>375</v>
      </c>
      <c r="P2223">
        <v>60.542777800000003</v>
      </c>
      <c r="Q2223">
        <v>-145.75749999999999</v>
      </c>
      <c r="S2223" t="s">
        <v>21</v>
      </c>
      <c r="T2223" s="40">
        <v>0.421375</v>
      </c>
      <c r="U2223" s="40">
        <v>0.27583333333333337</v>
      </c>
      <c r="V2223">
        <v>2106.0828149999998</v>
      </c>
      <c r="W2223">
        <v>4998.12</v>
      </c>
      <c r="X2223">
        <v>951</v>
      </c>
      <c r="Y2223">
        <v>6498.6521451250001</v>
      </c>
      <c r="Z2223">
        <v>15422.491</v>
      </c>
      <c r="AA2223">
        <v>677</v>
      </c>
      <c r="AI2223">
        <v>2635.0239999999999</v>
      </c>
      <c r="AJ2223">
        <v>60</v>
      </c>
      <c r="AK2223">
        <v>2558.0699999999997</v>
      </c>
      <c r="AL2223">
        <v>49</v>
      </c>
      <c r="AM2223">
        <v>0</v>
      </c>
      <c r="AN2223">
        <v>0</v>
      </c>
      <c r="AO2223" s="30">
        <v>2188.2399842499995</v>
      </c>
      <c r="AP2223" s="30">
        <v>5193.0939999999991</v>
      </c>
      <c r="AQ2223" s="30">
        <v>109</v>
      </c>
      <c r="AR2223">
        <v>10792.974944374999</v>
      </c>
      <c r="AS2223" s="20">
        <v>25613.705000000002</v>
      </c>
      <c r="AT2223">
        <v>1628</v>
      </c>
      <c r="AU2223">
        <v>12</v>
      </c>
      <c r="AV2223" t="s">
        <v>1510</v>
      </c>
    </row>
    <row r="2224" spans="1:48" hidden="1" x14ac:dyDescent="0.25">
      <c r="A2224" t="s">
        <v>428</v>
      </c>
      <c r="B2224" t="s">
        <v>35</v>
      </c>
      <c r="C2224" t="s">
        <v>35</v>
      </c>
      <c r="D2224" t="s">
        <v>427</v>
      </c>
      <c r="E2224" s="31" t="s">
        <v>422</v>
      </c>
      <c r="F2224">
        <v>2012</v>
      </c>
      <c r="G2224" t="s">
        <v>380</v>
      </c>
      <c r="H2224">
        <v>219</v>
      </c>
      <c r="I2224">
        <v>331090</v>
      </c>
      <c r="J2224" t="s">
        <v>30</v>
      </c>
      <c r="K2224" s="26" t="s">
        <v>374</v>
      </c>
      <c r="L2224" t="b">
        <v>1</v>
      </c>
      <c r="M2224" s="20" t="s">
        <v>1116</v>
      </c>
      <c r="N2224" s="26">
        <v>2</v>
      </c>
      <c r="O2224" t="s">
        <v>375</v>
      </c>
      <c r="P2224">
        <v>55.476388900000003</v>
      </c>
      <c r="Q2224">
        <v>-133.14833329999999</v>
      </c>
      <c r="S2224" t="s">
        <v>21</v>
      </c>
      <c r="T2224" s="40">
        <v>0.25009166666666666</v>
      </c>
      <c r="U2224" s="40">
        <v>0.17397499999999999</v>
      </c>
      <c r="V2224">
        <v>938.51974777499993</v>
      </c>
      <c r="W2224">
        <v>3752.703</v>
      </c>
      <c r="X2224">
        <v>655</v>
      </c>
      <c r="Y2224">
        <v>1376.7646286666666</v>
      </c>
      <c r="Z2224">
        <v>5505.04</v>
      </c>
      <c r="AA2224">
        <v>297</v>
      </c>
      <c r="AI2224">
        <v>1332.3489999999999</v>
      </c>
      <c r="AJ2224">
        <v>51</v>
      </c>
      <c r="AK2224">
        <v>811.33899999999994</v>
      </c>
      <c r="AL2224">
        <v>25</v>
      </c>
      <c r="AM2224">
        <v>0</v>
      </c>
      <c r="AN2224">
        <v>0</v>
      </c>
      <c r="AO2224" s="30">
        <v>536.11850473333334</v>
      </c>
      <c r="AP2224" s="30">
        <v>2143.6880000000001</v>
      </c>
      <c r="AQ2224" s="30">
        <v>76</v>
      </c>
      <c r="AR2224">
        <v>2851.4028811749999</v>
      </c>
      <c r="AS2224" s="20">
        <v>11401.431000000002</v>
      </c>
      <c r="AT2224">
        <v>1022</v>
      </c>
      <c r="AU2224">
        <v>12</v>
      </c>
      <c r="AV2224" t="s">
        <v>1510</v>
      </c>
    </row>
    <row r="2225" spans="1:48" hidden="1" x14ac:dyDescent="0.25">
      <c r="A2225" t="s">
        <v>861</v>
      </c>
      <c r="B2225" t="s">
        <v>213</v>
      </c>
      <c r="C2225" t="s">
        <v>213</v>
      </c>
      <c r="D2225" t="s">
        <v>862</v>
      </c>
      <c r="E2225" s="31" t="s">
        <v>863</v>
      </c>
      <c r="F2225">
        <v>2012</v>
      </c>
      <c r="G2225" t="s">
        <v>858</v>
      </c>
      <c r="H2225">
        <v>12485</v>
      </c>
      <c r="I2225">
        <v>332240</v>
      </c>
      <c r="J2225" t="s">
        <v>211</v>
      </c>
      <c r="K2225" s="26" t="s">
        <v>374</v>
      </c>
      <c r="L2225" t="b">
        <v>1</v>
      </c>
      <c r="M2225" s="20" t="s">
        <v>1119</v>
      </c>
      <c r="N2225" s="26">
        <v>343</v>
      </c>
      <c r="O2225" t="s">
        <v>375</v>
      </c>
      <c r="P2225">
        <v>61.87</v>
      </c>
      <c r="Q2225">
        <v>-158.1108333</v>
      </c>
      <c r="S2225" t="s">
        <v>21</v>
      </c>
      <c r="T2225" s="40">
        <v>1.1574000000000002</v>
      </c>
      <c r="U2225" s="40">
        <v>0.35575000000000001</v>
      </c>
      <c r="V2225">
        <v>119.19020940000001</v>
      </c>
      <c r="W2225">
        <v>102.98099999999999</v>
      </c>
      <c r="X2225">
        <v>33</v>
      </c>
      <c r="Y2225">
        <v>89.005217399999992</v>
      </c>
      <c r="Z2225">
        <v>76.900999999999982</v>
      </c>
      <c r="AA2225">
        <v>8</v>
      </c>
      <c r="AI2225">
        <v>41.617000000000004</v>
      </c>
      <c r="AJ2225">
        <v>6</v>
      </c>
      <c r="AK2225">
        <v>14.456999999999997</v>
      </c>
      <c r="AL2225">
        <v>2</v>
      </c>
      <c r="AM2225">
        <v>1.4E-2</v>
      </c>
      <c r="AN2225">
        <v>1</v>
      </c>
      <c r="AO2225" s="30">
        <v>64.900047600000008</v>
      </c>
      <c r="AP2225" s="30">
        <v>56.073999999999998</v>
      </c>
      <c r="AQ2225" s="30">
        <v>8</v>
      </c>
      <c r="AR2225">
        <v>273.0954744</v>
      </c>
      <c r="AS2225" s="20">
        <v>235.97</v>
      </c>
      <c r="AT2225">
        <v>49</v>
      </c>
      <c r="AU2225">
        <v>12</v>
      </c>
      <c r="AV2225" t="s">
        <v>1510</v>
      </c>
    </row>
    <row r="2226" spans="1:48" hidden="1" x14ac:dyDescent="0.25">
      <c r="A2226" t="s">
        <v>909</v>
      </c>
      <c r="B2226" t="s">
        <v>178</v>
      </c>
      <c r="C2226" t="s">
        <v>178</v>
      </c>
      <c r="D2226" t="s">
        <v>911</v>
      </c>
      <c r="E2226" s="31" t="s">
        <v>912</v>
      </c>
      <c r="F2226">
        <v>2012</v>
      </c>
      <c r="G2226" t="s">
        <v>910</v>
      </c>
      <c r="H2226">
        <v>9416</v>
      </c>
      <c r="I2226">
        <v>332060</v>
      </c>
      <c r="J2226" t="s">
        <v>177</v>
      </c>
      <c r="K2226" s="26" t="s">
        <v>458</v>
      </c>
      <c r="L2226" t="b">
        <v>1</v>
      </c>
      <c r="M2226" s="20" t="s">
        <v>1116</v>
      </c>
      <c r="N2226" s="26">
        <v>369</v>
      </c>
      <c r="O2226" t="s">
        <v>375</v>
      </c>
      <c r="P2226">
        <v>66.075555600000001</v>
      </c>
      <c r="Q2226">
        <v>-162.71722220000001</v>
      </c>
      <c r="S2226" t="s">
        <v>21</v>
      </c>
      <c r="T2226" s="40">
        <v>0.70469999999999999</v>
      </c>
      <c r="U2226" s="40">
        <v>0.33736666666666665</v>
      </c>
      <c r="V2226">
        <v>150.92912250000001</v>
      </c>
      <c r="W2226">
        <v>214.17500000000001</v>
      </c>
      <c r="X2226">
        <v>42</v>
      </c>
      <c r="Y2226">
        <v>192.13434089999996</v>
      </c>
      <c r="Z2226">
        <v>272.64699999999993</v>
      </c>
      <c r="AA2226">
        <v>7</v>
      </c>
      <c r="AI2226">
        <v>117.98099999999999</v>
      </c>
      <c r="AJ2226">
        <v>7</v>
      </c>
      <c r="AK2226">
        <v>40.077999999999996</v>
      </c>
      <c r="AL2226">
        <v>5</v>
      </c>
      <c r="AM2226">
        <v>2.7069999999999994</v>
      </c>
      <c r="AN2226">
        <v>3</v>
      </c>
      <c r="AO2226" s="30">
        <v>111.38417729999999</v>
      </c>
      <c r="AP2226" s="30">
        <v>158.059</v>
      </c>
      <c r="AQ2226" s="30">
        <v>12</v>
      </c>
      <c r="AR2226">
        <v>454.44764069999997</v>
      </c>
      <c r="AS2226" s="20">
        <v>647.58799999999997</v>
      </c>
      <c r="AT2226">
        <v>64</v>
      </c>
      <c r="AU2226">
        <v>12</v>
      </c>
      <c r="AV2226" t="s">
        <v>1510</v>
      </c>
    </row>
    <row r="2227" spans="1:48" hidden="1" x14ac:dyDescent="0.25">
      <c r="A2227" t="s">
        <v>496</v>
      </c>
      <c r="B2227" t="s">
        <v>1171</v>
      </c>
      <c r="C2227" t="s">
        <v>246</v>
      </c>
      <c r="D2227" t="s">
        <v>498</v>
      </c>
      <c r="E2227" s="31" t="s">
        <v>499</v>
      </c>
      <c r="F2227">
        <v>2012</v>
      </c>
      <c r="G2227" t="s">
        <v>497</v>
      </c>
      <c r="H2227">
        <v>13870</v>
      </c>
      <c r="I2227">
        <v>332430</v>
      </c>
      <c r="J2227" t="s">
        <v>245</v>
      </c>
      <c r="K2227" s="26" t="s">
        <v>458</v>
      </c>
      <c r="L2227" t="b">
        <v>1</v>
      </c>
      <c r="M2227" s="20" t="s">
        <v>1119</v>
      </c>
      <c r="N2227" s="26">
        <v>45</v>
      </c>
      <c r="O2227" t="s">
        <v>375</v>
      </c>
      <c r="P2227">
        <v>59.0397222</v>
      </c>
      <c r="Q2227">
        <v>-158.45750000000001</v>
      </c>
      <c r="S2227" t="s">
        <v>21</v>
      </c>
      <c r="T2227" s="40">
        <v>0.46232500000000004</v>
      </c>
      <c r="U2227" s="40">
        <v>0.18157500000000004</v>
      </c>
      <c r="V2227">
        <v>2653.4644063999999</v>
      </c>
      <c r="W2227">
        <v>5739.3919999999989</v>
      </c>
      <c r="X2227">
        <v>1006</v>
      </c>
      <c r="Y2227">
        <v>4981.3364315500021</v>
      </c>
      <c r="Z2227">
        <v>10774.534000000003</v>
      </c>
      <c r="AA2227">
        <v>405</v>
      </c>
      <c r="AI2227">
        <v>994.72400000000005</v>
      </c>
      <c r="AJ2227">
        <v>50</v>
      </c>
      <c r="AK2227">
        <v>806.63600000000008</v>
      </c>
      <c r="AL2227">
        <v>52</v>
      </c>
      <c r="AM2227">
        <v>0</v>
      </c>
      <c r="AN2227">
        <v>0</v>
      </c>
      <c r="AO2227" s="30">
        <v>832.81376200000011</v>
      </c>
      <c r="AP2227" s="30">
        <v>1801.3600000000001</v>
      </c>
      <c r="AQ2227" s="30">
        <v>102</v>
      </c>
      <c r="AR2227">
        <v>8467.6145999500022</v>
      </c>
      <c r="AS2227" s="20">
        <v>18315.286</v>
      </c>
      <c r="AT2227">
        <v>1507</v>
      </c>
      <c r="AU2227">
        <v>12</v>
      </c>
      <c r="AV2227" t="s">
        <v>1510</v>
      </c>
    </row>
    <row r="2228" spans="1:48" hidden="1" x14ac:dyDescent="0.25">
      <c r="A2228" t="s">
        <v>925</v>
      </c>
      <c r="B2228" t="s">
        <v>143</v>
      </c>
      <c r="C2228" t="s">
        <v>143</v>
      </c>
      <c r="D2228" t="s">
        <v>927</v>
      </c>
      <c r="E2228" s="31" t="s">
        <v>928</v>
      </c>
      <c r="F2228">
        <v>2012</v>
      </c>
      <c r="G2228" t="s">
        <v>926</v>
      </c>
      <c r="H2228" t="s">
        <v>582</v>
      </c>
      <c r="I2228">
        <v>331930</v>
      </c>
      <c r="J2228" t="s">
        <v>142</v>
      </c>
      <c r="K2228" s="26" t="s">
        <v>458</v>
      </c>
      <c r="L2228" t="b">
        <v>1</v>
      </c>
      <c r="M2228" s="20" t="s">
        <v>1118</v>
      </c>
      <c r="N2228" s="26">
        <v>383</v>
      </c>
      <c r="O2228" t="s">
        <v>375</v>
      </c>
      <c r="P2228">
        <v>65.753765200000004</v>
      </c>
      <c r="Q2228">
        <v>-168.92314999999999</v>
      </c>
      <c r="S2228" t="s">
        <v>21</v>
      </c>
      <c r="T2228" s="40">
        <v>0.59999999999999987</v>
      </c>
      <c r="U2228" s="40">
        <v>0.1386</v>
      </c>
      <c r="V2228">
        <v>104.18459999999997</v>
      </c>
      <c r="W2228">
        <v>173.64099999999999</v>
      </c>
      <c r="X2228">
        <v>50</v>
      </c>
      <c r="Y2228">
        <v>174.90059999999997</v>
      </c>
      <c r="Z2228">
        <v>291.50100000000003</v>
      </c>
      <c r="AA2228">
        <v>13</v>
      </c>
      <c r="AI2228">
        <v>35.734000000000009</v>
      </c>
      <c r="AJ2228">
        <v>5</v>
      </c>
      <c r="AK2228">
        <v>4.0840000000000005</v>
      </c>
      <c r="AL2228">
        <v>1</v>
      </c>
      <c r="AM2228">
        <v>15.692000000000002</v>
      </c>
      <c r="AN2228">
        <v>2</v>
      </c>
      <c r="AO2228" s="30">
        <v>23.890800000000002</v>
      </c>
      <c r="AP2228" s="30">
        <v>39.818000000000012</v>
      </c>
      <c r="AQ2228" s="30">
        <v>6</v>
      </c>
      <c r="AR2228">
        <v>302.97599999999994</v>
      </c>
      <c r="AS2228" s="20">
        <v>520.65200000000004</v>
      </c>
      <c r="AT2228">
        <v>71</v>
      </c>
      <c r="AU2228">
        <v>12</v>
      </c>
      <c r="AV2228" t="s">
        <v>1510</v>
      </c>
    </row>
    <row r="2229" spans="1:48" hidden="1" x14ac:dyDescent="0.25">
      <c r="A2229" t="s">
        <v>442</v>
      </c>
      <c r="B2229" t="s">
        <v>1142</v>
      </c>
      <c r="C2229" t="s">
        <v>443</v>
      </c>
      <c r="D2229" t="s">
        <v>438</v>
      </c>
      <c r="E2229" s="31" t="s">
        <v>439</v>
      </c>
      <c r="F2229">
        <v>2012</v>
      </c>
      <c r="G2229" t="s">
        <v>380</v>
      </c>
      <c r="H2229">
        <v>219</v>
      </c>
      <c r="I2229">
        <v>331100</v>
      </c>
      <c r="J2229" t="s">
        <v>30</v>
      </c>
      <c r="K2229" s="26" t="s">
        <v>374</v>
      </c>
      <c r="L2229" t="b">
        <v>1</v>
      </c>
      <c r="M2229" s="20" t="s">
        <v>1116</v>
      </c>
      <c r="N2229" s="26">
        <v>2</v>
      </c>
      <c r="O2229" t="s">
        <v>375</v>
      </c>
      <c r="P2229">
        <v>63.661388899999999</v>
      </c>
      <c r="Q2229">
        <v>-144.06444440000001</v>
      </c>
      <c r="S2229" t="s">
        <v>21</v>
      </c>
      <c r="T2229" s="40">
        <v>0.47889166666666655</v>
      </c>
      <c r="U2229" s="40">
        <v>0.19640000000000005</v>
      </c>
      <c r="V2229">
        <v>55.546165524999985</v>
      </c>
      <c r="W2229">
        <v>115.989</v>
      </c>
      <c r="X2229">
        <v>28</v>
      </c>
      <c r="Y2229">
        <v>49.530328408333332</v>
      </c>
      <c r="Z2229">
        <v>103.42700000000002</v>
      </c>
      <c r="AA2229">
        <v>14</v>
      </c>
      <c r="AI2229">
        <v>23.532</v>
      </c>
      <c r="AJ2229">
        <v>2</v>
      </c>
      <c r="AK2229">
        <v>105.023</v>
      </c>
      <c r="AL2229">
        <v>4</v>
      </c>
      <c r="AM2229">
        <v>0</v>
      </c>
      <c r="AN2229">
        <v>0</v>
      </c>
      <c r="AO2229" s="30">
        <v>61.56391820833332</v>
      </c>
      <c r="AP2229" s="30">
        <v>128.55500000000001</v>
      </c>
      <c r="AQ2229" s="30">
        <v>6</v>
      </c>
      <c r="AR2229">
        <v>166.64041214166664</v>
      </c>
      <c r="AS2229" s="20">
        <v>347.971</v>
      </c>
      <c r="AT2229">
        <v>48</v>
      </c>
      <c r="AU2229">
        <v>12</v>
      </c>
      <c r="AV2229" t="s">
        <v>1510</v>
      </c>
    </row>
    <row r="2230" spans="1:48" hidden="1" x14ac:dyDescent="0.25">
      <c r="A2230" t="s">
        <v>392</v>
      </c>
      <c r="B2230" t="s">
        <v>1145</v>
      </c>
      <c r="C2230" t="s">
        <v>36</v>
      </c>
      <c r="D2230" t="s">
        <v>393</v>
      </c>
      <c r="E2230" s="31" t="s">
        <v>394</v>
      </c>
      <c r="F2230">
        <v>2012</v>
      </c>
      <c r="G2230" t="s">
        <v>380</v>
      </c>
      <c r="H2230">
        <v>219</v>
      </c>
      <c r="I2230">
        <v>331110</v>
      </c>
      <c r="J2230" t="s">
        <v>30</v>
      </c>
      <c r="K2230" s="26" t="s">
        <v>374</v>
      </c>
      <c r="L2230" t="b">
        <v>1</v>
      </c>
      <c r="M2230" s="20" t="s">
        <v>1116</v>
      </c>
      <c r="N2230" s="26">
        <v>2</v>
      </c>
      <c r="O2230" t="s">
        <v>375</v>
      </c>
      <c r="P2230">
        <v>64.788055600000007</v>
      </c>
      <c r="Q2230">
        <v>-141.19999999999999</v>
      </c>
      <c r="S2230" t="s">
        <v>21</v>
      </c>
      <c r="T2230" s="40">
        <v>0.66647500000000004</v>
      </c>
      <c r="U2230" s="40">
        <v>0.20359999999999998</v>
      </c>
      <c r="V2230">
        <v>250.09074490000003</v>
      </c>
      <c r="W2230">
        <v>375.24400000000003</v>
      </c>
      <c r="X2230">
        <v>143</v>
      </c>
      <c r="Y2230">
        <v>81.14866305000001</v>
      </c>
      <c r="Z2230">
        <v>121.75800000000001</v>
      </c>
      <c r="AA2230">
        <v>21</v>
      </c>
      <c r="AI2230">
        <v>8.6419999999999995</v>
      </c>
      <c r="AJ2230">
        <v>7</v>
      </c>
      <c r="AK2230">
        <v>177.13200000000001</v>
      </c>
      <c r="AL2230">
        <v>17</v>
      </c>
      <c r="AM2230">
        <v>0</v>
      </c>
      <c r="AN2230">
        <v>0</v>
      </c>
      <c r="AO2230" s="30">
        <v>123.81372665000001</v>
      </c>
      <c r="AP2230" s="30">
        <v>185.774</v>
      </c>
      <c r="AQ2230" s="30">
        <v>24</v>
      </c>
      <c r="AR2230">
        <v>455.05313460000002</v>
      </c>
      <c r="AS2230" s="20">
        <v>682.77599999999984</v>
      </c>
      <c r="AT2230">
        <v>184</v>
      </c>
      <c r="AU2230">
        <v>12</v>
      </c>
      <c r="AV2230" t="s">
        <v>1510</v>
      </c>
    </row>
    <row r="2231" spans="1:48" hidden="1" x14ac:dyDescent="0.25">
      <c r="A2231" t="s">
        <v>578</v>
      </c>
      <c r="B2231" t="s">
        <v>56</v>
      </c>
      <c r="C2231" t="s">
        <v>56</v>
      </c>
      <c r="D2231" t="s">
        <v>579</v>
      </c>
      <c r="E2231" s="31" t="s">
        <v>580</v>
      </c>
      <c r="F2231">
        <v>2012</v>
      </c>
      <c r="G2231" t="s">
        <v>563</v>
      </c>
      <c r="H2231">
        <v>221</v>
      </c>
      <c r="I2231">
        <v>331290</v>
      </c>
      <c r="J2231" t="s">
        <v>50</v>
      </c>
      <c r="K2231" s="26" t="s">
        <v>458</v>
      </c>
      <c r="L2231" t="b">
        <v>1</v>
      </c>
      <c r="M2231" s="20" t="s">
        <v>1119</v>
      </c>
      <c r="N2231" s="26">
        <v>169</v>
      </c>
      <c r="O2231" t="s">
        <v>375</v>
      </c>
      <c r="P2231">
        <v>60.218888900000003</v>
      </c>
      <c r="Q2231">
        <v>-162.02444439999999</v>
      </c>
      <c r="S2231" t="s">
        <v>21</v>
      </c>
      <c r="T2231" s="40">
        <v>0.68591666666666651</v>
      </c>
      <c r="U2231" s="40">
        <v>0.2188083333333333</v>
      </c>
      <c r="V2231">
        <v>239.7697159166666</v>
      </c>
      <c r="W2231">
        <v>349.56099999999998</v>
      </c>
      <c r="X2231">
        <v>104</v>
      </c>
      <c r="Y2231">
        <v>103.67081683333332</v>
      </c>
      <c r="Z2231">
        <v>151.14200000000002</v>
      </c>
      <c r="AA2231">
        <v>13</v>
      </c>
      <c r="AI2231">
        <v>107.21199999999999</v>
      </c>
      <c r="AJ2231">
        <v>10</v>
      </c>
      <c r="AK2231">
        <v>186.54</v>
      </c>
      <c r="AL2231">
        <v>8</v>
      </c>
      <c r="AM2231">
        <v>0</v>
      </c>
      <c r="AN2231">
        <v>0</v>
      </c>
      <c r="AO2231" s="30">
        <v>201.48939266666659</v>
      </c>
      <c r="AP2231" s="30">
        <v>293.75199999999995</v>
      </c>
      <c r="AQ2231" s="30">
        <v>18</v>
      </c>
      <c r="AR2231">
        <v>544.92992541666649</v>
      </c>
      <c r="AS2231" s="20">
        <v>794.45500000000004</v>
      </c>
      <c r="AT2231">
        <v>134</v>
      </c>
      <c r="AU2231">
        <v>12</v>
      </c>
      <c r="AV2231" t="s">
        <v>1510</v>
      </c>
    </row>
    <row r="2232" spans="1:48" hidden="1" x14ac:dyDescent="0.25">
      <c r="A2232" t="s">
        <v>823</v>
      </c>
      <c r="B2232" t="s">
        <v>145</v>
      </c>
      <c r="C2232" t="s">
        <v>145</v>
      </c>
      <c r="D2232" t="s">
        <v>825</v>
      </c>
      <c r="E2232" s="31" t="s">
        <v>826</v>
      </c>
      <c r="F2232">
        <v>2012</v>
      </c>
      <c r="G2232" t="s">
        <v>824</v>
      </c>
      <c r="H2232">
        <v>5553</v>
      </c>
      <c r="I2232">
        <v>331940</v>
      </c>
      <c r="J2232" t="s">
        <v>144</v>
      </c>
      <c r="K2232" s="26" t="s">
        <v>458</v>
      </c>
      <c r="L2232" t="b">
        <v>1</v>
      </c>
      <c r="M2232" s="20" t="s">
        <v>1118</v>
      </c>
      <c r="N2232" s="26">
        <v>320</v>
      </c>
      <c r="O2232" t="s">
        <v>375</v>
      </c>
      <c r="P2232">
        <v>58.215555600000002</v>
      </c>
      <c r="Q2232">
        <v>-157.37583330000001</v>
      </c>
      <c r="S2232" t="s">
        <v>21</v>
      </c>
      <c r="T2232" s="40">
        <v>0.86</v>
      </c>
      <c r="U2232" s="40">
        <v>0.25981666666666664</v>
      </c>
      <c r="V2232">
        <v>135.13953999999998</v>
      </c>
      <c r="W2232">
        <v>157.13899999999998</v>
      </c>
      <c r="X2232">
        <v>70</v>
      </c>
      <c r="Y2232">
        <v>220.04476</v>
      </c>
      <c r="Z2232">
        <v>255.86600000000001</v>
      </c>
      <c r="AA2232">
        <v>17</v>
      </c>
      <c r="AI2232">
        <v>127.377</v>
      </c>
      <c r="AJ2232">
        <v>18</v>
      </c>
      <c r="AK2232">
        <v>24.068000000000001</v>
      </c>
      <c r="AL2232">
        <v>2</v>
      </c>
      <c r="AM2232">
        <v>0</v>
      </c>
      <c r="AN2232">
        <v>0</v>
      </c>
      <c r="AO2232" s="30">
        <v>130.24269999999999</v>
      </c>
      <c r="AP2232" s="30">
        <v>151.44499999999999</v>
      </c>
      <c r="AQ2232" s="30">
        <v>20</v>
      </c>
      <c r="AR2232">
        <v>485.42700000000002</v>
      </c>
      <c r="AS2232" s="20">
        <v>564.44999999999993</v>
      </c>
      <c r="AT2232">
        <v>107</v>
      </c>
      <c r="AU2232">
        <v>12</v>
      </c>
      <c r="AV2232" t="s">
        <v>1510</v>
      </c>
    </row>
    <row r="2233" spans="1:48" hidden="1" x14ac:dyDescent="0.25">
      <c r="A2233" t="s">
        <v>581</v>
      </c>
      <c r="B2233" t="s">
        <v>57</v>
      </c>
      <c r="C2233" t="s">
        <v>57</v>
      </c>
      <c r="D2233" t="s">
        <v>583</v>
      </c>
      <c r="E2233" s="31" t="s">
        <v>584</v>
      </c>
      <c r="F2233">
        <v>2012</v>
      </c>
      <c r="G2233" t="s">
        <v>563</v>
      </c>
      <c r="H2233" t="s">
        <v>582</v>
      </c>
      <c r="I2233">
        <v>331950</v>
      </c>
      <c r="J2233" t="s">
        <v>50</v>
      </c>
      <c r="K2233" s="26" t="s">
        <v>458</v>
      </c>
      <c r="L2233" t="b">
        <v>1</v>
      </c>
      <c r="M2233" s="20" t="s">
        <v>1119</v>
      </c>
      <c r="N2233" s="26">
        <v>169</v>
      </c>
      <c r="O2233" t="s">
        <v>375</v>
      </c>
      <c r="P2233">
        <v>59.349722200000002</v>
      </c>
      <c r="Q2233">
        <v>-157.47527779999999</v>
      </c>
      <c r="S2233" t="s">
        <v>21</v>
      </c>
      <c r="T2233" s="40">
        <v>0.73790000000000022</v>
      </c>
      <c r="U2233" s="40">
        <v>0.2357083333333333</v>
      </c>
      <c r="V2233">
        <v>149.56937840000003</v>
      </c>
      <c r="W2233">
        <v>202.696</v>
      </c>
      <c r="X2233">
        <v>45</v>
      </c>
      <c r="Y2233">
        <v>171.75655560000004</v>
      </c>
      <c r="Z2233">
        <v>232.76399999999998</v>
      </c>
      <c r="AA2233">
        <v>26</v>
      </c>
      <c r="AI2233">
        <v>17.573</v>
      </c>
      <c r="AJ2233">
        <v>44</v>
      </c>
      <c r="AK2233">
        <v>11.446999999999997</v>
      </c>
      <c r="AL2233">
        <v>3</v>
      </c>
      <c r="AM2233">
        <v>0</v>
      </c>
      <c r="AN2233">
        <v>0</v>
      </c>
      <c r="AO2233" s="30">
        <v>21.413858000000005</v>
      </c>
      <c r="AP2233" s="30">
        <v>29.019999999999996</v>
      </c>
      <c r="AQ2233" s="30">
        <v>47</v>
      </c>
      <c r="AR2233">
        <v>342.73979200000008</v>
      </c>
      <c r="AS2233" s="20">
        <v>464.47999999999996</v>
      </c>
      <c r="AT2233">
        <v>115</v>
      </c>
      <c r="AU2233">
        <v>12</v>
      </c>
      <c r="AV2233" t="s">
        <v>1510</v>
      </c>
    </row>
    <row r="2234" spans="1:48" hidden="1" x14ac:dyDescent="0.25">
      <c r="A2234" t="s">
        <v>1065</v>
      </c>
      <c r="B2234" t="s">
        <v>147</v>
      </c>
      <c r="C2234" t="s">
        <v>147</v>
      </c>
      <c r="D2234" t="s">
        <v>1067</v>
      </c>
      <c r="E2234" s="31" t="s">
        <v>1068</v>
      </c>
      <c r="F2234">
        <v>2012</v>
      </c>
      <c r="G2234" t="s">
        <v>1066</v>
      </c>
      <c r="H2234">
        <v>5721</v>
      </c>
      <c r="I2234">
        <v>331960</v>
      </c>
      <c r="J2234" t="s">
        <v>146</v>
      </c>
      <c r="K2234" s="26" t="s">
        <v>458</v>
      </c>
      <c r="L2234" t="b">
        <v>1</v>
      </c>
      <c r="M2234" s="20" t="s">
        <v>1119</v>
      </c>
      <c r="N2234" s="26">
        <v>701</v>
      </c>
      <c r="O2234" t="s">
        <v>375</v>
      </c>
      <c r="P2234">
        <v>58.194444400000002</v>
      </c>
      <c r="Q2234">
        <v>-136.34333330000001</v>
      </c>
      <c r="S2234" t="s">
        <v>21</v>
      </c>
      <c r="T2234" s="40">
        <v>0.77725833333333327</v>
      </c>
      <c r="U2234" s="40">
        <v>0.41214166666666663</v>
      </c>
      <c r="V2234">
        <v>63.819127233333319</v>
      </c>
      <c r="W2234">
        <v>82.10799999999999</v>
      </c>
      <c r="X2234">
        <v>44</v>
      </c>
      <c r="Y2234">
        <v>117.97537886666667</v>
      </c>
      <c r="Z2234">
        <v>151.78400000000002</v>
      </c>
      <c r="AA2234">
        <v>31</v>
      </c>
      <c r="AI2234">
        <v>9.9220000000000006</v>
      </c>
      <c r="AJ2234">
        <v>6</v>
      </c>
      <c r="AK2234">
        <v>2.1070000000000002</v>
      </c>
      <c r="AL2234">
        <v>1</v>
      </c>
      <c r="AM2234">
        <v>0</v>
      </c>
      <c r="AN2234">
        <v>0</v>
      </c>
      <c r="AO2234" s="30">
        <v>9.3496404916666656</v>
      </c>
      <c r="AP2234" s="30">
        <v>12.029</v>
      </c>
      <c r="AQ2234" s="30">
        <v>7</v>
      </c>
      <c r="AR2234">
        <v>191.14414659166664</v>
      </c>
      <c r="AS2234" s="20">
        <v>245.92099999999999</v>
      </c>
      <c r="AT2234">
        <v>82</v>
      </c>
      <c r="AU2234">
        <v>12</v>
      </c>
      <c r="AV2234" t="s">
        <v>1510</v>
      </c>
    </row>
    <row r="2235" spans="1:48" hidden="1" x14ac:dyDescent="0.25">
      <c r="A2235" t="s">
        <v>585</v>
      </c>
      <c r="B2235" t="s">
        <v>58</v>
      </c>
      <c r="C2235" t="s">
        <v>58</v>
      </c>
      <c r="D2235" t="s">
        <v>586</v>
      </c>
      <c r="E2235" s="31" t="s">
        <v>587</v>
      </c>
      <c r="F2235">
        <v>2012</v>
      </c>
      <c r="G2235" t="s">
        <v>563</v>
      </c>
      <c r="H2235">
        <v>221</v>
      </c>
      <c r="I2235">
        <v>331300</v>
      </c>
      <c r="J2235" t="s">
        <v>50</v>
      </c>
      <c r="K2235" s="26" t="s">
        <v>458</v>
      </c>
      <c r="L2235" t="b">
        <v>1</v>
      </c>
      <c r="M2235" s="20" t="s">
        <v>1119</v>
      </c>
      <c r="N2235" s="26">
        <v>169</v>
      </c>
      <c r="O2235" t="s">
        <v>375</v>
      </c>
      <c r="P2235">
        <v>64.617500000000007</v>
      </c>
      <c r="Q2235">
        <v>-162.2605556</v>
      </c>
      <c r="S2235" t="s">
        <v>21</v>
      </c>
      <c r="T2235" s="40">
        <v>0.58854999999999991</v>
      </c>
      <c r="U2235" s="40">
        <v>0.21395</v>
      </c>
      <c r="V2235">
        <v>283.52925409999995</v>
      </c>
      <c r="W2235">
        <v>481.74199999999996</v>
      </c>
      <c r="X2235">
        <v>101</v>
      </c>
      <c r="Y2235">
        <v>122.81508269999996</v>
      </c>
      <c r="Z2235">
        <v>208.67399999999998</v>
      </c>
      <c r="AA2235">
        <v>13</v>
      </c>
      <c r="AI2235">
        <v>156.97399999999999</v>
      </c>
      <c r="AJ2235">
        <v>14</v>
      </c>
      <c r="AK2235">
        <v>292.90500000000003</v>
      </c>
      <c r="AL2235">
        <v>9</v>
      </c>
      <c r="AM2235">
        <v>0</v>
      </c>
      <c r="AN2235">
        <v>0</v>
      </c>
      <c r="AO2235" s="30">
        <v>264.77628544999999</v>
      </c>
      <c r="AP2235" s="30">
        <v>449.87900000000002</v>
      </c>
      <c r="AQ2235" s="30">
        <v>23</v>
      </c>
      <c r="AR2235">
        <v>671.12062224999988</v>
      </c>
      <c r="AS2235" s="20">
        <v>1140.2950000000001</v>
      </c>
      <c r="AT2235">
        <v>133</v>
      </c>
      <c r="AU2235">
        <v>12</v>
      </c>
      <c r="AV2235" t="s">
        <v>1510</v>
      </c>
    </row>
    <row r="2236" spans="1:48" hidden="1" x14ac:dyDescent="0.25">
      <c r="A2236" t="s">
        <v>590</v>
      </c>
      <c r="B2236" t="s">
        <v>59</v>
      </c>
      <c r="C2236" t="s">
        <v>59</v>
      </c>
      <c r="D2236" t="s">
        <v>591</v>
      </c>
      <c r="E2236" s="31" t="s">
        <v>589</v>
      </c>
      <c r="F2236">
        <v>2012</v>
      </c>
      <c r="G2236" t="s">
        <v>563</v>
      </c>
      <c r="H2236">
        <v>221</v>
      </c>
      <c r="I2236">
        <v>331310</v>
      </c>
      <c r="J2236" t="s">
        <v>50</v>
      </c>
      <c r="K2236" s="26" t="s">
        <v>458</v>
      </c>
      <c r="L2236" t="b">
        <v>1</v>
      </c>
      <c r="M2236" s="20" t="s">
        <v>1119</v>
      </c>
      <c r="N2236" s="26">
        <v>169</v>
      </c>
      <c r="O2236" t="s">
        <v>375</v>
      </c>
      <c r="P2236">
        <v>62.777777800000003</v>
      </c>
      <c r="Q2236">
        <v>-164.52305559999999</v>
      </c>
      <c r="S2236" t="s">
        <v>21</v>
      </c>
      <c r="T2236" s="40">
        <v>0.58944166666666675</v>
      </c>
      <c r="U2236" s="40">
        <v>0.21400833333333336</v>
      </c>
      <c r="V2236">
        <v>665.36823719166671</v>
      </c>
      <c r="W2236">
        <v>1128.8109999999999</v>
      </c>
      <c r="X2236">
        <v>227</v>
      </c>
      <c r="Y2236">
        <v>587.71519202500008</v>
      </c>
      <c r="Z2236">
        <v>997.07099999999991</v>
      </c>
      <c r="AA2236">
        <v>44</v>
      </c>
      <c r="AI2236">
        <v>703.80099999999993</v>
      </c>
      <c r="AJ2236">
        <v>22</v>
      </c>
      <c r="AK2236">
        <v>437.04300000000001</v>
      </c>
      <c r="AL2236">
        <v>16</v>
      </c>
      <c r="AM2236">
        <v>0</v>
      </c>
      <c r="AN2236">
        <v>0</v>
      </c>
      <c r="AO2236" s="30">
        <v>672.46098876666679</v>
      </c>
      <c r="AP2236" s="30">
        <v>1140.8440000000001</v>
      </c>
      <c r="AQ2236" s="30">
        <v>38</v>
      </c>
      <c r="AR2236">
        <v>1925.5444179833335</v>
      </c>
      <c r="AS2236" s="20">
        <v>3266.7259999999997</v>
      </c>
      <c r="AT2236">
        <v>296</v>
      </c>
      <c r="AU2236">
        <v>6</v>
      </c>
      <c r="AV2236" t="s">
        <v>1510</v>
      </c>
    </row>
    <row r="2237" spans="1:48" hidden="1" x14ac:dyDescent="0.25">
      <c r="A2237" t="s">
        <v>979</v>
      </c>
      <c r="B2237" t="s">
        <v>149</v>
      </c>
      <c r="C2237" t="s">
        <v>149</v>
      </c>
      <c r="D2237" t="s">
        <v>981</v>
      </c>
      <c r="E2237" s="31" t="s">
        <v>982</v>
      </c>
      <c r="F2237">
        <v>2012</v>
      </c>
      <c r="G2237" t="s">
        <v>980</v>
      </c>
      <c r="H2237" t="s">
        <v>582</v>
      </c>
      <c r="I2237">
        <v>331970</v>
      </c>
      <c r="J2237" t="s">
        <v>148</v>
      </c>
      <c r="K2237" s="26" t="s">
        <v>458</v>
      </c>
      <c r="L2237" t="b">
        <v>1</v>
      </c>
      <c r="M2237" s="20" t="s">
        <v>1118</v>
      </c>
      <c r="N2237" s="26">
        <v>442</v>
      </c>
      <c r="O2237" t="s">
        <v>375</v>
      </c>
      <c r="P2237">
        <v>54.850833299999998</v>
      </c>
      <c r="Q2237">
        <v>-163.41499999999999</v>
      </c>
      <c r="S2237" t="s">
        <v>21</v>
      </c>
      <c r="T2237" s="40">
        <v>0.42</v>
      </c>
      <c r="U2237" s="40">
        <v>0.16755</v>
      </c>
      <c r="V2237">
        <v>37.155720000000002</v>
      </c>
      <c r="W2237">
        <v>88.466000000000008</v>
      </c>
      <c r="X2237">
        <v>26</v>
      </c>
      <c r="Y2237">
        <v>133.07952</v>
      </c>
      <c r="Z2237">
        <v>316.85599999999999</v>
      </c>
      <c r="AA2237">
        <v>13</v>
      </c>
      <c r="AI2237">
        <v>65.350999999999999</v>
      </c>
      <c r="AJ2237">
        <v>11</v>
      </c>
      <c r="AK2237">
        <v>24.785000000000004</v>
      </c>
      <c r="AL2237">
        <v>3</v>
      </c>
      <c r="AM2237">
        <v>0</v>
      </c>
      <c r="AN2237">
        <v>0</v>
      </c>
      <c r="AO2237" s="30">
        <v>37.857119999999995</v>
      </c>
      <c r="AP2237" s="30">
        <v>90.135999999999996</v>
      </c>
      <c r="AQ2237" s="30">
        <v>14</v>
      </c>
      <c r="AR2237">
        <v>208.09236000000001</v>
      </c>
      <c r="AS2237" s="20">
        <v>495.45799999999997</v>
      </c>
      <c r="AT2237">
        <v>53</v>
      </c>
      <c r="AU2237">
        <v>12</v>
      </c>
      <c r="AV2237" t="s">
        <v>1510</v>
      </c>
    </row>
    <row r="2238" spans="1:48" hidden="1" x14ac:dyDescent="0.25">
      <c r="A2238" t="s">
        <v>509</v>
      </c>
      <c r="B2238" t="s">
        <v>164</v>
      </c>
      <c r="C2238" t="s">
        <v>164</v>
      </c>
      <c r="D2238" t="s">
        <v>511</v>
      </c>
      <c r="E2238" s="31" t="s">
        <v>512</v>
      </c>
      <c r="F2238">
        <v>2012</v>
      </c>
      <c r="G2238" t="s">
        <v>510</v>
      </c>
      <c r="H2238">
        <v>7833</v>
      </c>
      <c r="I2238">
        <v>332020</v>
      </c>
      <c r="J2238" t="s">
        <v>163</v>
      </c>
      <c r="K2238" s="26" t="s">
        <v>374</v>
      </c>
      <c r="L2238" t="b">
        <v>1</v>
      </c>
      <c r="M2238" s="20" t="s">
        <v>1116</v>
      </c>
      <c r="N2238" s="26">
        <v>63</v>
      </c>
      <c r="O2238" t="s">
        <v>375</v>
      </c>
      <c r="P2238">
        <v>66.564722200000006</v>
      </c>
      <c r="Q2238">
        <v>-145.2738889</v>
      </c>
      <c r="S2238" t="s">
        <v>21</v>
      </c>
      <c r="T2238" s="40">
        <v>0.64869999999999994</v>
      </c>
      <c r="U2238" s="40">
        <v>0.15425</v>
      </c>
      <c r="V2238">
        <v>750.67953219999993</v>
      </c>
      <c r="W2238">
        <v>1157.2059999999999</v>
      </c>
      <c r="X2238">
        <v>272</v>
      </c>
      <c r="Y2238">
        <v>677.90317659999994</v>
      </c>
      <c r="Z2238">
        <v>1045.018</v>
      </c>
      <c r="AA2238">
        <v>72</v>
      </c>
      <c r="AI2238">
        <v>201.27700000000004</v>
      </c>
      <c r="AJ2238">
        <v>11</v>
      </c>
      <c r="AK2238">
        <v>363.04700000000008</v>
      </c>
      <c r="AL2238">
        <v>20</v>
      </c>
      <c r="AM2238">
        <v>0</v>
      </c>
      <c r="AN2238">
        <v>0</v>
      </c>
      <c r="AO2238" s="30">
        <v>366.07697880000001</v>
      </c>
      <c r="AP2238" s="30">
        <v>564.32400000000007</v>
      </c>
      <c r="AQ2238" s="30">
        <v>31</v>
      </c>
      <c r="AR2238">
        <v>1794.6596875999999</v>
      </c>
      <c r="AS2238" s="20">
        <v>2766.5479999999998</v>
      </c>
      <c r="AT2238">
        <v>375</v>
      </c>
      <c r="AU2238">
        <v>6</v>
      </c>
      <c r="AV2238" t="s">
        <v>1510</v>
      </c>
    </row>
    <row r="2239" spans="1:48" hidden="1" x14ac:dyDescent="0.25">
      <c r="A2239" t="s">
        <v>786</v>
      </c>
      <c r="B2239" t="s">
        <v>151</v>
      </c>
      <c r="C2239" t="s">
        <v>151</v>
      </c>
      <c r="D2239" t="s">
        <v>788</v>
      </c>
      <c r="E2239" s="31" t="s">
        <v>789</v>
      </c>
      <c r="F2239">
        <v>2012</v>
      </c>
      <c r="G2239" t="s">
        <v>787</v>
      </c>
      <c r="H2239">
        <v>6915</v>
      </c>
      <c r="I2239">
        <v>331990</v>
      </c>
      <c r="J2239" t="s">
        <v>150</v>
      </c>
      <c r="K2239" s="26" t="s">
        <v>458</v>
      </c>
      <c r="L2239" t="b">
        <v>1</v>
      </c>
      <c r="M2239" s="20" t="s">
        <v>1118</v>
      </c>
      <c r="N2239" s="26">
        <v>274</v>
      </c>
      <c r="O2239" t="s">
        <v>375</v>
      </c>
      <c r="P2239">
        <v>64.733333299999998</v>
      </c>
      <c r="Q2239">
        <v>-156.92750000000001</v>
      </c>
      <c r="S2239" t="s">
        <v>21</v>
      </c>
      <c r="T2239" s="40">
        <v>0.60775833333333329</v>
      </c>
      <c r="U2239" s="40">
        <v>0.35059999999999997</v>
      </c>
      <c r="V2239">
        <v>570.76712237499987</v>
      </c>
      <c r="W2239">
        <v>939.13499999999988</v>
      </c>
      <c r="X2239">
        <v>231</v>
      </c>
      <c r="Y2239">
        <v>1348.3647374750001</v>
      </c>
      <c r="Z2239">
        <v>2218.5870000000004</v>
      </c>
      <c r="AA2239">
        <v>204</v>
      </c>
      <c r="AI2239">
        <v>640.76099999999997</v>
      </c>
      <c r="AJ2239">
        <v>30</v>
      </c>
      <c r="AK2239">
        <v>801.94900000000007</v>
      </c>
      <c r="AL2239">
        <v>43</v>
      </c>
      <c r="AM2239">
        <v>0</v>
      </c>
      <c r="AN2239">
        <v>0</v>
      </c>
      <c r="AO2239" s="30">
        <v>876.81902508333326</v>
      </c>
      <c r="AP2239" s="30">
        <v>1442.71</v>
      </c>
      <c r="AQ2239" s="30">
        <v>73</v>
      </c>
      <c r="AR2239">
        <v>2795.9508849333333</v>
      </c>
      <c r="AS2239" s="20">
        <v>4600.4319999999998</v>
      </c>
      <c r="AT2239">
        <v>506</v>
      </c>
      <c r="AU2239">
        <v>12</v>
      </c>
      <c r="AV2239" t="s">
        <v>1510</v>
      </c>
    </row>
    <row r="2240" spans="1:48" hidden="1" x14ac:dyDescent="0.25">
      <c r="A2240" t="s">
        <v>592</v>
      </c>
      <c r="B2240" t="s">
        <v>60</v>
      </c>
      <c r="C2240" t="s">
        <v>60</v>
      </c>
      <c r="D2240" t="s">
        <v>593</v>
      </c>
      <c r="E2240" s="31" t="s">
        <v>594</v>
      </c>
      <c r="F2240">
        <v>2012</v>
      </c>
      <c r="G2240" t="s">
        <v>563</v>
      </c>
      <c r="H2240">
        <v>221</v>
      </c>
      <c r="I2240">
        <v>331320</v>
      </c>
      <c r="J2240" t="s">
        <v>50</v>
      </c>
      <c r="K2240" s="26" t="s">
        <v>458</v>
      </c>
      <c r="L2240" t="b">
        <v>1</v>
      </c>
      <c r="M2240" s="20" t="s">
        <v>1119</v>
      </c>
      <c r="N2240" s="26">
        <v>169</v>
      </c>
      <c r="O2240" t="s">
        <v>375</v>
      </c>
      <c r="P2240">
        <v>63.779722200000002</v>
      </c>
      <c r="Q2240">
        <v>-171.74111110000001</v>
      </c>
      <c r="S2240" t="s">
        <v>21</v>
      </c>
      <c r="T2240" s="40">
        <v>0.56090833333333334</v>
      </c>
      <c r="U2240" s="40">
        <v>0.21257499999999999</v>
      </c>
      <c r="V2240">
        <v>432.14789905833334</v>
      </c>
      <c r="W2240">
        <v>770.44299999999998</v>
      </c>
      <c r="X2240">
        <v>173</v>
      </c>
      <c r="Y2240">
        <v>190.34536473333335</v>
      </c>
      <c r="Z2240">
        <v>339.35200000000003</v>
      </c>
      <c r="AA2240">
        <v>15</v>
      </c>
      <c r="AI2240">
        <v>269.88600000000002</v>
      </c>
      <c r="AJ2240">
        <v>16</v>
      </c>
      <c r="AK2240">
        <v>456.95900000000006</v>
      </c>
      <c r="AL2240">
        <v>8</v>
      </c>
      <c r="AM2240">
        <v>0</v>
      </c>
      <c r="AN2240">
        <v>0</v>
      </c>
      <c r="AO2240" s="30">
        <v>407.69341754166669</v>
      </c>
      <c r="AP2240" s="30">
        <v>726.84500000000003</v>
      </c>
      <c r="AQ2240" s="30">
        <v>24</v>
      </c>
      <c r="AR2240">
        <v>1030.1866813333334</v>
      </c>
      <c r="AS2240" s="20">
        <v>1836.64</v>
      </c>
      <c r="AT2240">
        <v>209</v>
      </c>
      <c r="AU2240">
        <v>12</v>
      </c>
      <c r="AV2240" t="s">
        <v>1510</v>
      </c>
    </row>
    <row r="2241" spans="1:48" hidden="1" x14ac:dyDescent="0.25">
      <c r="A2241" t="s">
        <v>913</v>
      </c>
      <c r="B2241" t="s">
        <v>160</v>
      </c>
      <c r="C2241" t="s">
        <v>160</v>
      </c>
      <c r="D2241" t="s">
        <v>915</v>
      </c>
      <c r="E2241" s="31" t="s">
        <v>916</v>
      </c>
      <c r="F2241">
        <v>2012</v>
      </c>
      <c r="G2241" t="s">
        <v>914</v>
      </c>
      <c r="H2241" t="s">
        <v>582</v>
      </c>
      <c r="I2241">
        <v>332000</v>
      </c>
      <c r="J2241" t="s">
        <v>159</v>
      </c>
      <c r="K2241" s="26" t="s">
        <v>458</v>
      </c>
      <c r="L2241" t="b">
        <v>1</v>
      </c>
      <c r="M2241" s="20" t="s">
        <v>1118</v>
      </c>
      <c r="N2241" s="26">
        <v>373</v>
      </c>
      <c r="O2241" t="s">
        <v>375</v>
      </c>
      <c r="P2241">
        <v>64.5433333</v>
      </c>
      <c r="Q2241">
        <v>-163.02916669999999</v>
      </c>
      <c r="S2241" t="s">
        <v>21</v>
      </c>
      <c r="T2241" s="40">
        <v>0.59999999999999987</v>
      </c>
      <c r="U2241" s="40">
        <v>0.25131666666666669</v>
      </c>
      <c r="V2241">
        <v>147.16439999999997</v>
      </c>
      <c r="W2241">
        <v>245.27400000000003</v>
      </c>
      <c r="X2241">
        <v>55</v>
      </c>
      <c r="Y2241">
        <v>197.16899999999995</v>
      </c>
      <c r="Z2241">
        <v>328.61500000000001</v>
      </c>
      <c r="AA2241">
        <v>27</v>
      </c>
      <c r="AI2241">
        <v>116.69</v>
      </c>
      <c r="AJ2241">
        <v>11</v>
      </c>
      <c r="AK2241">
        <v>36.754999999999995</v>
      </c>
      <c r="AL2241">
        <v>5</v>
      </c>
      <c r="AM2241">
        <v>28.789000000000001</v>
      </c>
      <c r="AN2241">
        <v>3</v>
      </c>
      <c r="AO2241" s="30">
        <v>92.066999999999979</v>
      </c>
      <c r="AP2241" s="30">
        <v>153.44499999999999</v>
      </c>
      <c r="AQ2241" s="30">
        <v>16</v>
      </c>
      <c r="AR2241">
        <v>436.40039999999988</v>
      </c>
      <c r="AS2241" s="20">
        <v>756.12300000000005</v>
      </c>
      <c r="AT2241">
        <v>98</v>
      </c>
      <c r="AU2241">
        <v>12</v>
      </c>
      <c r="AV2241" t="s">
        <v>1510</v>
      </c>
    </row>
    <row r="2242" spans="1:48" hidden="1" x14ac:dyDescent="0.25">
      <c r="A2242" t="s">
        <v>595</v>
      </c>
      <c r="B2242" t="s">
        <v>61</v>
      </c>
      <c r="C2242" t="s">
        <v>61</v>
      </c>
      <c r="D2242" t="s">
        <v>596</v>
      </c>
      <c r="E2242" s="31" t="s">
        <v>597</v>
      </c>
      <c r="F2242">
        <v>2012</v>
      </c>
      <c r="G2242" t="s">
        <v>563</v>
      </c>
      <c r="H2242">
        <v>221</v>
      </c>
      <c r="I2242">
        <v>331330</v>
      </c>
      <c r="J2242" t="s">
        <v>50</v>
      </c>
      <c r="K2242" s="26" t="s">
        <v>458</v>
      </c>
      <c r="L2242" t="b">
        <v>1</v>
      </c>
      <c r="M2242" s="20" t="s">
        <v>1119</v>
      </c>
      <c r="N2242" s="26">
        <v>169</v>
      </c>
      <c r="O2242" t="s">
        <v>375</v>
      </c>
      <c r="P2242">
        <v>59.118888900000002</v>
      </c>
      <c r="Q2242">
        <v>-161.58750000000001</v>
      </c>
      <c r="S2242" t="s">
        <v>21</v>
      </c>
      <c r="T2242" s="40">
        <v>0.63245000000000007</v>
      </c>
      <c r="U2242" s="40">
        <v>0.21613333333333332</v>
      </c>
      <c r="V2242">
        <v>258.74478174999996</v>
      </c>
      <c r="W2242">
        <v>409.1149999999999</v>
      </c>
      <c r="X2242">
        <v>89</v>
      </c>
      <c r="Y2242">
        <v>107.80995680000002</v>
      </c>
      <c r="Z2242">
        <v>170.46400000000003</v>
      </c>
      <c r="AA2242">
        <v>11</v>
      </c>
      <c r="AI2242">
        <v>77.393000000000001</v>
      </c>
      <c r="AJ2242">
        <v>10</v>
      </c>
      <c r="AK2242">
        <v>144.61200000000002</v>
      </c>
      <c r="AL2242">
        <v>13</v>
      </c>
      <c r="AM2242">
        <v>0</v>
      </c>
      <c r="AN2242">
        <v>0</v>
      </c>
      <c r="AO2242" s="30">
        <v>140.40706225000002</v>
      </c>
      <c r="AP2242" s="30">
        <v>222.00500000000002</v>
      </c>
      <c r="AQ2242" s="30">
        <v>23</v>
      </c>
      <c r="AR2242">
        <v>506.96180079999999</v>
      </c>
      <c r="AS2242" s="20">
        <v>801.58400000000006</v>
      </c>
      <c r="AT2242">
        <v>114</v>
      </c>
      <c r="AU2242">
        <v>12</v>
      </c>
      <c r="AV2242" t="s">
        <v>1510</v>
      </c>
    </row>
    <row r="2243" spans="1:48" hidden="1" x14ac:dyDescent="0.25">
      <c r="A2243" t="s">
        <v>598</v>
      </c>
      <c r="B2243" t="s">
        <v>62</v>
      </c>
      <c r="C2243" t="s">
        <v>62</v>
      </c>
      <c r="D2243" t="s">
        <v>599</v>
      </c>
      <c r="E2243" s="31" t="s">
        <v>600</v>
      </c>
      <c r="F2243">
        <v>2012</v>
      </c>
      <c r="G2243" t="s">
        <v>563</v>
      </c>
      <c r="H2243">
        <v>221</v>
      </c>
      <c r="I2243">
        <v>331340</v>
      </c>
      <c r="J2243" t="s">
        <v>50</v>
      </c>
      <c r="K2243" s="26" t="s">
        <v>458</v>
      </c>
      <c r="L2243" t="b">
        <v>1</v>
      </c>
      <c r="M2243" s="20" t="s">
        <v>1119</v>
      </c>
      <c r="N2243" s="26">
        <v>169</v>
      </c>
      <c r="O2243" t="s">
        <v>375</v>
      </c>
      <c r="P2243">
        <v>62.903611099999999</v>
      </c>
      <c r="Q2243">
        <v>-160.06472220000001</v>
      </c>
      <c r="S2243" t="s">
        <v>21</v>
      </c>
      <c r="T2243" s="40">
        <v>0.64026666666666687</v>
      </c>
      <c r="U2243" s="40">
        <v>0.21653333333333333</v>
      </c>
      <c r="V2243">
        <v>140.76006560000005</v>
      </c>
      <c r="W2243">
        <v>219.846</v>
      </c>
      <c r="X2243">
        <v>64</v>
      </c>
      <c r="Y2243">
        <v>78.279002666666685</v>
      </c>
      <c r="Z2243">
        <v>122.25999999999999</v>
      </c>
      <c r="AA2243">
        <v>9</v>
      </c>
      <c r="AI2243">
        <v>133.292</v>
      </c>
      <c r="AJ2243">
        <v>12</v>
      </c>
      <c r="AK2243">
        <v>71.364999999999995</v>
      </c>
      <c r="AL2243">
        <v>4</v>
      </c>
      <c r="AM2243">
        <v>0</v>
      </c>
      <c r="AN2243">
        <v>0</v>
      </c>
      <c r="AO2243" s="30">
        <v>131.03505520000004</v>
      </c>
      <c r="AP2243" s="30">
        <v>204.65699999999998</v>
      </c>
      <c r="AQ2243" s="30">
        <v>16</v>
      </c>
      <c r="AR2243">
        <v>350.07412346666678</v>
      </c>
      <c r="AS2243" s="20">
        <v>546.76299999999992</v>
      </c>
      <c r="AT2243">
        <v>87</v>
      </c>
      <c r="AU2243">
        <v>12</v>
      </c>
      <c r="AV2243" t="s">
        <v>1510</v>
      </c>
    </row>
    <row r="2244" spans="1:48" hidden="1" x14ac:dyDescent="0.25">
      <c r="A2244" t="s">
        <v>395</v>
      </c>
      <c r="B2244" t="s">
        <v>162</v>
      </c>
      <c r="C2244" t="s">
        <v>162</v>
      </c>
      <c r="D2244" t="s">
        <v>396</v>
      </c>
      <c r="E2244" s="31" t="s">
        <v>397</v>
      </c>
      <c r="F2244">
        <v>2012</v>
      </c>
      <c r="G2244" t="s">
        <v>962</v>
      </c>
      <c r="H2244">
        <v>7822</v>
      </c>
      <c r="I2244">
        <v>332010</v>
      </c>
      <c r="J2244" t="s">
        <v>161</v>
      </c>
      <c r="K2244" s="26" t="s">
        <v>374</v>
      </c>
      <c r="L2244" t="b">
        <v>1</v>
      </c>
      <c r="M2244" s="20" t="s">
        <v>1116</v>
      </c>
      <c r="N2244" s="26">
        <v>417</v>
      </c>
      <c r="O2244" t="s">
        <v>489</v>
      </c>
      <c r="P2244">
        <v>58.413333299999998</v>
      </c>
      <c r="Q2244">
        <v>-135.7369444</v>
      </c>
      <c r="S2244" t="s">
        <v>21</v>
      </c>
      <c r="T2244" s="40">
        <v>0.44460000000000005</v>
      </c>
      <c r="U2244" s="40">
        <v>0.25550833333333328</v>
      </c>
      <c r="V2244">
        <v>424.24087680000008</v>
      </c>
      <c r="W2244">
        <v>954.20800000000008</v>
      </c>
      <c r="X2244">
        <v>468</v>
      </c>
      <c r="Y2244">
        <v>263.6673624</v>
      </c>
      <c r="Z2244">
        <v>593.04399999999998</v>
      </c>
      <c r="AA2244">
        <v>123</v>
      </c>
      <c r="AI2244">
        <v>48.777999999999992</v>
      </c>
      <c r="AJ2244">
        <v>6</v>
      </c>
      <c r="AK2244">
        <v>264.77699999999993</v>
      </c>
      <c r="AL2244">
        <v>24</v>
      </c>
      <c r="AM2244">
        <v>0</v>
      </c>
      <c r="AN2244">
        <v>2</v>
      </c>
      <c r="AO2244" s="30">
        <v>139.406553</v>
      </c>
      <c r="AP2244" s="30">
        <v>313.55499999999995</v>
      </c>
      <c r="AQ2244" s="30">
        <v>30</v>
      </c>
      <c r="AR2244">
        <v>827.31479220000006</v>
      </c>
      <c r="AS2244" s="20">
        <v>1860.8070000000005</v>
      </c>
      <c r="AT2244">
        <v>616</v>
      </c>
      <c r="AU2244">
        <v>12</v>
      </c>
      <c r="AV2244" t="s">
        <v>1510</v>
      </c>
    </row>
    <row r="2245" spans="1:48" hidden="1" x14ac:dyDescent="0.25">
      <c r="A2245" t="s">
        <v>401</v>
      </c>
      <c r="B2245" t="s">
        <v>1146</v>
      </c>
      <c r="C2245" t="s">
        <v>37</v>
      </c>
      <c r="D2245" t="s">
        <v>399</v>
      </c>
      <c r="E2245" s="31" t="s">
        <v>400</v>
      </c>
      <c r="F2245">
        <v>2012</v>
      </c>
      <c r="G2245" t="s">
        <v>380</v>
      </c>
      <c r="H2245">
        <v>219</v>
      </c>
      <c r="I2245">
        <v>331120</v>
      </c>
      <c r="J2245" t="s">
        <v>30</v>
      </c>
      <c r="K2245" s="26" t="s">
        <v>374</v>
      </c>
      <c r="L2245" t="b">
        <v>1</v>
      </c>
      <c r="M2245" s="20" t="s">
        <v>1116</v>
      </c>
      <c r="N2245" s="26">
        <v>2</v>
      </c>
      <c r="O2245" t="s">
        <v>375</v>
      </c>
      <c r="P2245">
        <v>59.228588999999999</v>
      </c>
      <c r="Q2245">
        <v>-135.44411400000001</v>
      </c>
      <c r="S2245" t="s">
        <v>21</v>
      </c>
      <c r="T2245" s="40">
        <v>0.23699166666666663</v>
      </c>
      <c r="U2245" s="40">
        <v>0.17190833333333333</v>
      </c>
      <c r="V2245">
        <v>1308.3129698166663</v>
      </c>
      <c r="W2245">
        <v>5520.5019999999995</v>
      </c>
      <c r="X2245">
        <v>1069</v>
      </c>
      <c r="Y2245">
        <v>1114.8419788333335</v>
      </c>
      <c r="Z2245">
        <v>4704.1400000000012</v>
      </c>
      <c r="AA2245">
        <v>332</v>
      </c>
      <c r="AI2245">
        <v>1000.061</v>
      </c>
      <c r="AJ2245">
        <v>31</v>
      </c>
      <c r="AK2245">
        <v>1164.2249999999999</v>
      </c>
      <c r="AL2245">
        <v>22</v>
      </c>
      <c r="AM2245">
        <v>0</v>
      </c>
      <c r="AN2245">
        <v>0</v>
      </c>
      <c r="AO2245" s="30">
        <v>512.91774628333326</v>
      </c>
      <c r="AP2245" s="30">
        <v>2164.2860000000001</v>
      </c>
      <c r="AQ2245" s="30">
        <v>53</v>
      </c>
      <c r="AR2245">
        <v>2936.072694933333</v>
      </c>
      <c r="AS2245" s="20">
        <v>12388.928</v>
      </c>
      <c r="AT2245">
        <v>1450</v>
      </c>
      <c r="AU2245">
        <v>12</v>
      </c>
      <c r="AV2245" t="s">
        <v>1510</v>
      </c>
    </row>
    <row r="2246" spans="1:48" hidden="1" x14ac:dyDescent="0.25">
      <c r="A2246" t="s">
        <v>402</v>
      </c>
      <c r="B2246" t="s">
        <v>38</v>
      </c>
      <c r="C2246" t="s">
        <v>38</v>
      </c>
      <c r="D2246" t="s">
        <v>403</v>
      </c>
      <c r="E2246" s="31" t="s">
        <v>404</v>
      </c>
      <c r="F2246">
        <v>2012</v>
      </c>
      <c r="G2246" t="s">
        <v>380</v>
      </c>
      <c r="H2246">
        <v>219</v>
      </c>
      <c r="I2246">
        <v>331130</v>
      </c>
      <c r="J2246" t="s">
        <v>30</v>
      </c>
      <c r="K2246" s="26" t="s">
        <v>374</v>
      </c>
      <c r="L2246" t="b">
        <v>1</v>
      </c>
      <c r="M2246" s="20" t="s">
        <v>1116</v>
      </c>
      <c r="N2246" s="26">
        <v>2</v>
      </c>
      <c r="O2246" t="s">
        <v>375</v>
      </c>
      <c r="P2246">
        <v>63.987230799999999</v>
      </c>
      <c r="Q2246">
        <v>-144.69983250000001</v>
      </c>
      <c r="S2246" t="s">
        <v>21</v>
      </c>
      <c r="T2246" s="40">
        <v>0.93738333333333335</v>
      </c>
      <c r="U2246" s="40">
        <v>0.34871666666666673</v>
      </c>
      <c r="V2246">
        <v>21.82322138333333</v>
      </c>
      <c r="W2246">
        <v>23.280999999999995</v>
      </c>
      <c r="X2246">
        <v>8</v>
      </c>
      <c r="Y2246">
        <v>29.891279733333334</v>
      </c>
      <c r="Z2246">
        <v>31.888000000000002</v>
      </c>
      <c r="AA2246">
        <v>6</v>
      </c>
      <c r="AI2246">
        <v>8.218</v>
      </c>
      <c r="AJ2246">
        <v>3</v>
      </c>
      <c r="AK2246">
        <v>0</v>
      </c>
      <c r="AL2246">
        <v>0</v>
      </c>
      <c r="AM2246">
        <v>0</v>
      </c>
      <c r="AN2246">
        <v>0</v>
      </c>
      <c r="AO2246" s="30">
        <v>7.7034162333333338</v>
      </c>
      <c r="AP2246" s="30">
        <v>8.218</v>
      </c>
      <c r="AQ2246" s="30">
        <v>3</v>
      </c>
      <c r="AR2246">
        <v>59.417917349999996</v>
      </c>
      <c r="AS2246" s="20">
        <v>63.387</v>
      </c>
      <c r="AT2246">
        <v>17</v>
      </c>
      <c r="AU2246">
        <v>12</v>
      </c>
      <c r="AV2246" t="s">
        <v>1510</v>
      </c>
    </row>
    <row r="2247" spans="1:48" hidden="1" x14ac:dyDescent="0.25">
      <c r="A2247" t="s">
        <v>405</v>
      </c>
      <c r="B2247" t="s">
        <v>39</v>
      </c>
      <c r="C2247" t="s">
        <v>39</v>
      </c>
      <c r="D2247" t="s">
        <v>427</v>
      </c>
      <c r="E2247" s="31" t="s">
        <v>422</v>
      </c>
      <c r="F2247">
        <v>2012</v>
      </c>
      <c r="G2247" t="s">
        <v>380</v>
      </c>
      <c r="H2247">
        <v>219</v>
      </c>
      <c r="I2247">
        <v>331140</v>
      </c>
      <c r="J2247" t="s">
        <v>30</v>
      </c>
      <c r="K2247" s="26" t="s">
        <v>374</v>
      </c>
      <c r="L2247" t="b">
        <v>1</v>
      </c>
      <c r="M2247" s="20" t="s">
        <v>1116</v>
      </c>
      <c r="N2247" s="26">
        <v>2</v>
      </c>
      <c r="O2247" t="s">
        <v>375</v>
      </c>
      <c r="P2247">
        <v>55.556666700000001</v>
      </c>
      <c r="Q2247">
        <v>-132.63638889999999</v>
      </c>
      <c r="S2247" t="s">
        <v>21</v>
      </c>
      <c r="T2247" s="40">
        <v>0.25009166666666666</v>
      </c>
      <c r="U2247" s="40">
        <v>0.17397499999999999</v>
      </c>
      <c r="V2247">
        <v>142.33767134999999</v>
      </c>
      <c r="W2247">
        <v>569.14200000000005</v>
      </c>
      <c r="X2247">
        <v>121</v>
      </c>
      <c r="Y2247">
        <v>70.569616041666663</v>
      </c>
      <c r="Z2247">
        <v>282.17500000000001</v>
      </c>
      <c r="AA2247">
        <v>16</v>
      </c>
      <c r="AI2247">
        <v>4.2450000000000001</v>
      </c>
      <c r="AJ2247">
        <v>1</v>
      </c>
      <c r="AK2247">
        <v>46.200999999999993</v>
      </c>
      <c r="AL2247">
        <v>7</v>
      </c>
      <c r="AM2247">
        <v>0</v>
      </c>
      <c r="AN2247">
        <v>0</v>
      </c>
      <c r="AO2247" s="30">
        <v>12.616124216666664</v>
      </c>
      <c r="AP2247" s="30">
        <v>50.445999999999991</v>
      </c>
      <c r="AQ2247" s="30">
        <v>8</v>
      </c>
      <c r="AR2247">
        <v>225.52341160833333</v>
      </c>
      <c r="AS2247" s="20">
        <v>901.76300000000015</v>
      </c>
      <c r="AT2247">
        <v>144</v>
      </c>
      <c r="AU2247">
        <v>12</v>
      </c>
      <c r="AV2247" t="s">
        <v>1510</v>
      </c>
    </row>
    <row r="2248" spans="1:48" hidden="1" x14ac:dyDescent="0.25">
      <c r="A2248" t="s">
        <v>601</v>
      </c>
      <c r="B2248" t="s">
        <v>63</v>
      </c>
      <c r="C2248" t="s">
        <v>63</v>
      </c>
      <c r="D2248" t="s">
        <v>602</v>
      </c>
      <c r="E2248" s="31" t="s">
        <v>603</v>
      </c>
      <c r="F2248">
        <v>2012</v>
      </c>
      <c r="G2248" t="s">
        <v>563</v>
      </c>
      <c r="H2248">
        <v>221</v>
      </c>
      <c r="I2248">
        <v>331350</v>
      </c>
      <c r="J2248" t="s">
        <v>50</v>
      </c>
      <c r="K2248" s="26" t="s">
        <v>458</v>
      </c>
      <c r="L2248" t="b">
        <v>1</v>
      </c>
      <c r="M2248" s="20" t="s">
        <v>1119</v>
      </c>
      <c r="N2248" s="26">
        <v>169</v>
      </c>
      <c r="O2248" t="s">
        <v>375</v>
      </c>
      <c r="P2248">
        <v>62.199444399999997</v>
      </c>
      <c r="Q2248">
        <v>-159.77138890000001</v>
      </c>
      <c r="S2248" t="s">
        <v>21</v>
      </c>
      <c r="T2248" s="40">
        <v>0.59249166666666653</v>
      </c>
      <c r="U2248" s="40">
        <v>0.21414999999999998</v>
      </c>
      <c r="V2248">
        <v>189.01491402499994</v>
      </c>
      <c r="W2248">
        <v>319.017</v>
      </c>
      <c r="X2248">
        <v>84</v>
      </c>
      <c r="Y2248">
        <v>33.225747683333324</v>
      </c>
      <c r="Z2248">
        <v>56.078000000000003</v>
      </c>
      <c r="AA2248">
        <v>7</v>
      </c>
      <c r="AI2248">
        <v>120.62599999999999</v>
      </c>
      <c r="AJ2248">
        <v>10</v>
      </c>
      <c r="AK2248">
        <v>120.22199999999999</v>
      </c>
      <c r="AL2248">
        <v>7</v>
      </c>
      <c r="AM2248">
        <v>0</v>
      </c>
      <c r="AN2248">
        <v>0</v>
      </c>
      <c r="AO2248" s="30">
        <v>142.7004329333333</v>
      </c>
      <c r="AP2248" s="30">
        <v>240.84799999999998</v>
      </c>
      <c r="AQ2248" s="30">
        <v>17</v>
      </c>
      <c r="AR2248">
        <v>364.94109464166655</v>
      </c>
      <c r="AS2248" s="20">
        <v>615.94299999999998</v>
      </c>
      <c r="AT2248">
        <v>108</v>
      </c>
      <c r="AU2248">
        <v>12</v>
      </c>
      <c r="AV2248" t="s">
        <v>1510</v>
      </c>
    </row>
    <row r="2249" spans="1:48" hidden="1" x14ac:dyDescent="0.25">
      <c r="A2249" t="s">
        <v>748</v>
      </c>
      <c r="B2249" t="s">
        <v>174</v>
      </c>
      <c r="C2249" t="s">
        <v>174</v>
      </c>
      <c r="D2249" t="s">
        <v>749</v>
      </c>
      <c r="E2249" s="31" t="s">
        <v>750</v>
      </c>
      <c r="F2249">
        <v>2012</v>
      </c>
      <c r="G2249" t="s">
        <v>743</v>
      </c>
      <c r="H2249">
        <v>18963</v>
      </c>
      <c r="I2249">
        <v>332670</v>
      </c>
      <c r="J2249" t="s">
        <v>171</v>
      </c>
      <c r="K2249" s="26" t="s">
        <v>458</v>
      </c>
      <c r="L2249" t="b">
        <v>1</v>
      </c>
      <c r="M2249" s="20" t="s">
        <v>1119</v>
      </c>
      <c r="N2249" s="26">
        <v>240</v>
      </c>
      <c r="O2249" t="s">
        <v>375</v>
      </c>
      <c r="P2249">
        <v>58.11</v>
      </c>
      <c r="Q2249">
        <v>-135.4436111</v>
      </c>
      <c r="S2249" t="s">
        <v>21</v>
      </c>
      <c r="T2249" s="40">
        <v>0.63468333333333338</v>
      </c>
      <c r="U2249" s="40">
        <v>0.216275</v>
      </c>
      <c r="V2249">
        <v>1129.4684969666669</v>
      </c>
      <c r="W2249">
        <v>1779.5780000000002</v>
      </c>
      <c r="X2249">
        <v>372</v>
      </c>
      <c r="Y2249">
        <v>1117.5294687833334</v>
      </c>
      <c r="Z2249">
        <v>1760.7670000000001</v>
      </c>
      <c r="AA2249">
        <v>65</v>
      </c>
      <c r="AI2249">
        <v>601.1110000000001</v>
      </c>
      <c r="AJ2249">
        <v>32</v>
      </c>
      <c r="AK2249">
        <v>160.24699999999999</v>
      </c>
      <c r="AL2249">
        <v>14</v>
      </c>
      <c r="AM2249">
        <v>0</v>
      </c>
      <c r="AN2249">
        <v>0</v>
      </c>
      <c r="AO2249" s="30">
        <v>483.22123330000005</v>
      </c>
      <c r="AP2249" s="30">
        <v>761.35800000000006</v>
      </c>
      <c r="AQ2249" s="30">
        <v>46</v>
      </c>
      <c r="AR2249">
        <v>2730.2191990500005</v>
      </c>
      <c r="AS2249" s="20">
        <v>4301.7030000000004</v>
      </c>
      <c r="AT2249">
        <v>477</v>
      </c>
      <c r="AU2249">
        <v>12</v>
      </c>
      <c r="AV2249" t="s">
        <v>1510</v>
      </c>
    </row>
    <row r="2250" spans="1:48" hidden="1" x14ac:dyDescent="0.25">
      <c r="A2250" t="s">
        <v>604</v>
      </c>
      <c r="B2250" t="s">
        <v>64</v>
      </c>
      <c r="C2250" t="s">
        <v>64</v>
      </c>
      <c r="D2250" t="s">
        <v>605</v>
      </c>
      <c r="E2250" s="31" t="s">
        <v>606</v>
      </c>
      <c r="F2250">
        <v>2012</v>
      </c>
      <c r="G2250" t="s">
        <v>563</v>
      </c>
      <c r="H2250">
        <v>221</v>
      </c>
      <c r="I2250">
        <v>331360</v>
      </c>
      <c r="J2250" t="s">
        <v>50</v>
      </c>
      <c r="K2250" s="26" t="s">
        <v>458</v>
      </c>
      <c r="L2250" t="b">
        <v>1</v>
      </c>
      <c r="M2250" s="20" t="s">
        <v>1119</v>
      </c>
      <c r="N2250" s="26">
        <v>169</v>
      </c>
      <c r="O2250" t="s">
        <v>375</v>
      </c>
      <c r="P2250">
        <v>61.531111099999997</v>
      </c>
      <c r="Q2250">
        <v>-166.09666669999999</v>
      </c>
      <c r="S2250" t="s">
        <v>21</v>
      </c>
      <c r="T2250" s="40">
        <v>0.60144166666666676</v>
      </c>
      <c r="U2250" s="40">
        <v>0.21456666666666666</v>
      </c>
      <c r="V2250">
        <v>768.92212037500008</v>
      </c>
      <c r="W2250">
        <v>1278.4649999999999</v>
      </c>
      <c r="X2250">
        <v>283</v>
      </c>
      <c r="Y2250">
        <v>323.80596882500009</v>
      </c>
      <c r="Z2250">
        <v>538.38300000000004</v>
      </c>
      <c r="AA2250">
        <v>18</v>
      </c>
      <c r="AI2250">
        <v>669.64099999999996</v>
      </c>
      <c r="AJ2250">
        <v>17</v>
      </c>
      <c r="AK2250">
        <v>772.125</v>
      </c>
      <c r="AL2250">
        <v>13</v>
      </c>
      <c r="AM2250">
        <v>0</v>
      </c>
      <c r="AN2250">
        <v>0</v>
      </c>
      <c r="AO2250" s="30">
        <v>867.13814598333352</v>
      </c>
      <c r="AP2250" s="30">
        <v>1441.7660000000001</v>
      </c>
      <c r="AQ2250" s="30">
        <v>30</v>
      </c>
      <c r="AR2250">
        <v>1959.8662351833336</v>
      </c>
      <c r="AS2250" s="20">
        <v>3258.6139999999996</v>
      </c>
      <c r="AT2250">
        <v>329</v>
      </c>
      <c r="AU2250">
        <v>6</v>
      </c>
      <c r="AV2250" t="s">
        <v>1510</v>
      </c>
    </row>
    <row r="2251" spans="1:48" hidden="1" x14ac:dyDescent="0.25">
      <c r="A2251" t="s">
        <v>835</v>
      </c>
      <c r="B2251" t="s">
        <v>167</v>
      </c>
      <c r="C2251" t="s">
        <v>167</v>
      </c>
      <c r="D2251" t="s">
        <v>837</v>
      </c>
      <c r="E2251" s="31" t="s">
        <v>838</v>
      </c>
      <c r="F2251">
        <v>2012</v>
      </c>
      <c r="G2251" t="s">
        <v>836</v>
      </c>
      <c r="H2251">
        <v>9000</v>
      </c>
      <c r="I2251">
        <v>332030</v>
      </c>
      <c r="J2251" t="s">
        <v>166</v>
      </c>
      <c r="K2251" s="26" t="s">
        <v>458</v>
      </c>
      <c r="L2251" t="b">
        <v>1</v>
      </c>
      <c r="M2251" s="20" t="s">
        <v>1118</v>
      </c>
      <c r="N2251" s="26">
        <v>332</v>
      </c>
      <c r="O2251" t="s">
        <v>375</v>
      </c>
      <c r="P2251">
        <v>66.048888899999994</v>
      </c>
      <c r="Q2251">
        <v>-154.25555560000001</v>
      </c>
      <c r="S2251" t="s">
        <v>21</v>
      </c>
      <c r="T2251" s="40">
        <v>0.71</v>
      </c>
      <c r="U2251" s="40">
        <v>0.1386</v>
      </c>
      <c r="V2251">
        <v>118.11346999999999</v>
      </c>
      <c r="W2251">
        <v>166.357</v>
      </c>
      <c r="X2251">
        <v>39</v>
      </c>
      <c r="Y2251">
        <v>49.462149999999994</v>
      </c>
      <c r="Z2251">
        <v>69.664999999999992</v>
      </c>
      <c r="AA2251">
        <v>8</v>
      </c>
      <c r="AI2251">
        <v>83.393999999999991</v>
      </c>
      <c r="AJ2251">
        <v>3</v>
      </c>
      <c r="AK2251">
        <v>11.181000000000001</v>
      </c>
      <c r="AL2251">
        <v>2</v>
      </c>
      <c r="AM2251">
        <v>2.3840000000000003</v>
      </c>
      <c r="AN2251">
        <v>1</v>
      </c>
      <c r="AO2251" s="30">
        <v>67.14824999999999</v>
      </c>
      <c r="AP2251" s="30">
        <v>94.574999999999989</v>
      </c>
      <c r="AQ2251" s="30">
        <v>5</v>
      </c>
      <c r="AR2251">
        <v>234.72386999999998</v>
      </c>
      <c r="AS2251" s="20">
        <v>332.98099999999999</v>
      </c>
      <c r="AT2251">
        <v>52</v>
      </c>
      <c r="AU2251">
        <v>12</v>
      </c>
      <c r="AV2251" t="s">
        <v>1510</v>
      </c>
    </row>
    <row r="2252" spans="1:48" hidden="1" x14ac:dyDescent="0.25">
      <c r="A2252" t="s">
        <v>607</v>
      </c>
      <c r="B2252" t="s">
        <v>65</v>
      </c>
      <c r="C2252" t="s">
        <v>65</v>
      </c>
      <c r="D2252" t="s">
        <v>608</v>
      </c>
      <c r="E2252" s="31" t="s">
        <v>609</v>
      </c>
      <c r="F2252">
        <v>2012</v>
      </c>
      <c r="G2252" t="s">
        <v>563</v>
      </c>
      <c r="H2252">
        <v>221</v>
      </c>
      <c r="I2252">
        <v>331370</v>
      </c>
      <c r="J2252" t="s">
        <v>50</v>
      </c>
      <c r="K2252" s="26" t="s">
        <v>458</v>
      </c>
      <c r="L2252" t="b">
        <v>1</v>
      </c>
      <c r="M2252" s="20" t="s">
        <v>1119</v>
      </c>
      <c r="N2252" s="26">
        <v>169</v>
      </c>
      <c r="O2252" t="s">
        <v>375</v>
      </c>
      <c r="P2252">
        <v>65.698611099999994</v>
      </c>
      <c r="Q2252">
        <v>-156.39972220000001</v>
      </c>
      <c r="S2252" t="s">
        <v>21</v>
      </c>
      <c r="T2252" s="40">
        <v>0.59270833333333328</v>
      </c>
      <c r="U2252" s="40">
        <v>0.21415000000000003</v>
      </c>
      <c r="V2252">
        <v>338.80690104166666</v>
      </c>
      <c r="W2252">
        <v>571.625</v>
      </c>
      <c r="X2252">
        <v>107</v>
      </c>
      <c r="Y2252">
        <v>27.449508333333331</v>
      </c>
      <c r="Z2252">
        <v>46.311999999999998</v>
      </c>
      <c r="AA2252">
        <v>12</v>
      </c>
      <c r="AI2252">
        <v>125.85900000000002</v>
      </c>
      <c r="AJ2252">
        <v>15</v>
      </c>
      <c r="AK2252">
        <v>267.66700000000003</v>
      </c>
      <c r="AL2252">
        <v>7</v>
      </c>
      <c r="AM2252">
        <v>0</v>
      </c>
      <c r="AN2252">
        <v>0</v>
      </c>
      <c r="AO2252" s="30">
        <v>233.24613958333336</v>
      </c>
      <c r="AP2252" s="30">
        <v>393.52600000000007</v>
      </c>
      <c r="AQ2252" s="30">
        <v>22</v>
      </c>
      <c r="AR2252">
        <v>599.50254895833336</v>
      </c>
      <c r="AS2252" s="20">
        <v>1011.4630000000002</v>
      </c>
      <c r="AT2252">
        <v>139</v>
      </c>
      <c r="AU2252">
        <v>6</v>
      </c>
      <c r="AV2252" t="s">
        <v>1510</v>
      </c>
    </row>
    <row r="2253" spans="1:48" hidden="1" x14ac:dyDescent="0.25">
      <c r="A2253" t="s">
        <v>408</v>
      </c>
      <c r="B2253" t="s">
        <v>40</v>
      </c>
      <c r="C2253" t="s">
        <v>40</v>
      </c>
      <c r="D2253" t="s">
        <v>427</v>
      </c>
      <c r="E2253" s="31" t="s">
        <v>422</v>
      </c>
      <c r="F2253">
        <v>2012</v>
      </c>
      <c r="G2253" t="s">
        <v>380</v>
      </c>
      <c r="H2253">
        <v>219</v>
      </c>
      <c r="I2253">
        <v>331150</v>
      </c>
      <c r="J2253" t="s">
        <v>30</v>
      </c>
      <c r="K2253" s="26" t="s">
        <v>374</v>
      </c>
      <c r="L2253" t="b">
        <v>1</v>
      </c>
      <c r="M2253" s="20" t="s">
        <v>1116</v>
      </c>
      <c r="N2253" s="26">
        <v>2</v>
      </c>
      <c r="O2253" t="s">
        <v>375</v>
      </c>
      <c r="P2253">
        <v>55.208055600000002</v>
      </c>
      <c r="Q2253">
        <v>-132.8266667</v>
      </c>
      <c r="S2253" t="s">
        <v>21</v>
      </c>
      <c r="T2253" s="40">
        <v>0.25009166666666666</v>
      </c>
      <c r="U2253" s="40">
        <v>0.17397499999999999</v>
      </c>
      <c r="V2253">
        <v>171.45884519999998</v>
      </c>
      <c r="W2253">
        <v>685.58399999999995</v>
      </c>
      <c r="X2253">
        <v>124</v>
      </c>
      <c r="Y2253">
        <v>66.398587224999986</v>
      </c>
      <c r="Z2253">
        <v>265.49699999999996</v>
      </c>
      <c r="AA2253">
        <v>41</v>
      </c>
      <c r="AI2253">
        <v>67.838000000000008</v>
      </c>
      <c r="AJ2253">
        <v>11</v>
      </c>
      <c r="AK2253">
        <v>277.85199999999998</v>
      </c>
      <c r="AL2253">
        <v>7</v>
      </c>
      <c r="AM2253">
        <v>0</v>
      </c>
      <c r="AN2253">
        <v>0</v>
      </c>
      <c r="AO2253" s="30">
        <v>86.454188250000001</v>
      </c>
      <c r="AP2253" s="30">
        <v>345.69</v>
      </c>
      <c r="AQ2253" s="30">
        <v>18</v>
      </c>
      <c r="AR2253">
        <v>324.31162067499997</v>
      </c>
      <c r="AS2253" s="20">
        <v>1296.771</v>
      </c>
      <c r="AT2253">
        <v>179</v>
      </c>
      <c r="AU2253">
        <v>12</v>
      </c>
      <c r="AV2253" t="s">
        <v>1510</v>
      </c>
    </row>
    <row r="2254" spans="1:48" hidden="1" x14ac:dyDescent="0.25">
      <c r="A2254" t="s">
        <v>1039</v>
      </c>
      <c r="B2254" t="s">
        <v>169</v>
      </c>
      <c r="C2254" t="s">
        <v>169</v>
      </c>
      <c r="D2254" t="s">
        <v>1041</v>
      </c>
      <c r="E2254" s="31" t="s">
        <v>1042</v>
      </c>
      <c r="F2254">
        <v>2012</v>
      </c>
      <c r="G2254" t="s">
        <v>1040</v>
      </c>
      <c r="H2254">
        <v>9192</v>
      </c>
      <c r="I2254">
        <v>332040</v>
      </c>
      <c r="J2254" t="s">
        <v>168</v>
      </c>
      <c r="K2254" s="26" t="s">
        <v>458</v>
      </c>
      <c r="L2254" t="b">
        <v>1</v>
      </c>
      <c r="M2254" s="20" t="s">
        <v>1116</v>
      </c>
      <c r="N2254" s="26">
        <v>681</v>
      </c>
      <c r="O2254" t="s">
        <v>375</v>
      </c>
      <c r="P2254">
        <v>59.3277778</v>
      </c>
      <c r="Q2254">
        <v>-155.89472219999999</v>
      </c>
      <c r="S2254" t="s">
        <v>21</v>
      </c>
      <c r="T2254" s="40">
        <v>0.81133333333333335</v>
      </c>
      <c r="U2254" s="40">
        <v>0.29011666666666658</v>
      </c>
      <c r="V2254">
        <v>78.189004666666662</v>
      </c>
      <c r="W2254">
        <v>96.370999999999995</v>
      </c>
      <c r="X2254">
        <v>27</v>
      </c>
      <c r="Y2254">
        <v>75.559473333333344</v>
      </c>
      <c r="Z2254">
        <v>93.13000000000001</v>
      </c>
      <c r="AA2254">
        <v>11</v>
      </c>
      <c r="AI2254">
        <v>77.25</v>
      </c>
      <c r="AJ2254">
        <v>13</v>
      </c>
      <c r="AK2254">
        <v>25.661000000000001</v>
      </c>
      <c r="AL2254">
        <v>3</v>
      </c>
      <c r="AM2254">
        <v>0</v>
      </c>
      <c r="AN2254">
        <v>0</v>
      </c>
      <c r="AO2254" s="30">
        <v>83.495124666666669</v>
      </c>
      <c r="AP2254" s="30">
        <v>102.911</v>
      </c>
      <c r="AQ2254" s="30">
        <v>16</v>
      </c>
      <c r="AR2254">
        <v>237.24360266666667</v>
      </c>
      <c r="AS2254" s="20">
        <v>292.41200000000003</v>
      </c>
      <c r="AT2254">
        <v>51</v>
      </c>
      <c r="AU2254">
        <v>12</v>
      </c>
      <c r="AV2254" t="s">
        <v>1510</v>
      </c>
    </row>
    <row r="2255" spans="1:48" hidden="1" x14ac:dyDescent="0.25">
      <c r="A2255" t="s">
        <v>790</v>
      </c>
      <c r="B2255" t="s">
        <v>1169</v>
      </c>
      <c r="C2255" t="s">
        <v>792</v>
      </c>
      <c r="D2255" t="s">
        <v>793</v>
      </c>
      <c r="E2255" s="31" t="s">
        <v>794</v>
      </c>
      <c r="F2255">
        <v>2012</v>
      </c>
      <c r="G2255" t="s">
        <v>791</v>
      </c>
      <c r="H2255">
        <v>9188</v>
      </c>
      <c r="I2255">
        <v>332050</v>
      </c>
      <c r="J2255" t="s">
        <v>170</v>
      </c>
      <c r="K2255" s="26" t="s">
        <v>458</v>
      </c>
      <c r="L2255" t="b">
        <v>1</v>
      </c>
      <c r="M2255" s="20" t="s">
        <v>1119</v>
      </c>
      <c r="N2255" s="26">
        <v>280</v>
      </c>
      <c r="O2255" t="s">
        <v>375</v>
      </c>
      <c r="P2255">
        <v>59.7567965</v>
      </c>
      <c r="Q2255">
        <v>-154.91108370000001</v>
      </c>
      <c r="S2255" t="s">
        <v>21</v>
      </c>
      <c r="T2255" s="40">
        <v>0.60754166666666665</v>
      </c>
      <c r="U2255" s="40">
        <v>0.38309166666666677</v>
      </c>
      <c r="V2255">
        <v>575.49019850000002</v>
      </c>
      <c r="W2255">
        <v>947.24400000000003</v>
      </c>
      <c r="X2255">
        <v>212</v>
      </c>
      <c r="Y2255">
        <v>1132.606514375</v>
      </c>
      <c r="Z2255">
        <v>1864.2449999999999</v>
      </c>
      <c r="AA2255">
        <v>94</v>
      </c>
      <c r="AI2255">
        <v>234.18700000000004</v>
      </c>
      <c r="AJ2255">
        <v>15</v>
      </c>
      <c r="AK2255">
        <v>351.73299999999995</v>
      </c>
      <c r="AL2255">
        <v>10</v>
      </c>
      <c r="AM2255">
        <v>0</v>
      </c>
      <c r="AN2255">
        <v>0</v>
      </c>
      <c r="AO2255" s="30">
        <v>355.9708133333333</v>
      </c>
      <c r="AP2255" s="30">
        <v>585.91999999999996</v>
      </c>
      <c r="AQ2255" s="30">
        <v>25</v>
      </c>
      <c r="AR2255">
        <v>2064.0675262083332</v>
      </c>
      <c r="AS2255" s="20">
        <v>3397.4090000000006</v>
      </c>
      <c r="AT2255">
        <v>331</v>
      </c>
      <c r="AU2255">
        <v>3</v>
      </c>
      <c r="AV2255" t="s">
        <v>1510</v>
      </c>
    </row>
    <row r="2256" spans="1:48" hidden="1" x14ac:dyDescent="0.25">
      <c r="A2256" t="s">
        <v>751</v>
      </c>
      <c r="B2256" t="s">
        <v>175</v>
      </c>
      <c r="C2256" t="s">
        <v>175</v>
      </c>
      <c r="D2256" t="s">
        <v>752</v>
      </c>
      <c r="E2256" s="31" t="s">
        <v>753</v>
      </c>
      <c r="F2256">
        <v>2012</v>
      </c>
      <c r="G2256" t="s">
        <v>743</v>
      </c>
      <c r="H2256">
        <v>18963</v>
      </c>
      <c r="I2256">
        <v>332680</v>
      </c>
      <c r="J2256" t="s">
        <v>171</v>
      </c>
      <c r="K2256" s="26" t="s">
        <v>458</v>
      </c>
      <c r="L2256" t="b">
        <v>1</v>
      </c>
      <c r="M2256" s="20" t="s">
        <v>1119</v>
      </c>
      <c r="N2256" s="26">
        <v>240</v>
      </c>
      <c r="O2256" t="s">
        <v>375</v>
      </c>
      <c r="P2256">
        <v>56.975833299999998</v>
      </c>
      <c r="Q2256">
        <v>-133.9472222</v>
      </c>
      <c r="S2256" t="s">
        <v>21</v>
      </c>
      <c r="T2256" s="40">
        <v>0.63468333333333338</v>
      </c>
      <c r="U2256" s="40">
        <v>0.216275</v>
      </c>
      <c r="V2256">
        <v>702.13493926666672</v>
      </c>
      <c r="W2256">
        <v>1106.2760000000001</v>
      </c>
      <c r="X2256">
        <v>241</v>
      </c>
      <c r="Y2256">
        <v>845.98655145000032</v>
      </c>
      <c r="Z2256">
        <v>1332.9270000000004</v>
      </c>
      <c r="AA2256">
        <v>52</v>
      </c>
      <c r="AI2256">
        <v>251.61900000000003</v>
      </c>
      <c r="AJ2256">
        <v>16</v>
      </c>
      <c r="AK2256">
        <v>47.68099999999999</v>
      </c>
      <c r="AL2256">
        <v>6</v>
      </c>
      <c r="AM2256">
        <v>0</v>
      </c>
      <c r="AN2256">
        <v>0</v>
      </c>
      <c r="AO2256" s="30">
        <v>189.9607216666667</v>
      </c>
      <c r="AP2256" s="30">
        <v>299.3</v>
      </c>
      <c r="AQ2256" s="30">
        <v>22</v>
      </c>
      <c r="AR2256">
        <v>1738.0822123833336</v>
      </c>
      <c r="AS2256" s="20">
        <v>2738.5029999999997</v>
      </c>
      <c r="AT2256">
        <v>314</v>
      </c>
      <c r="AU2256">
        <v>12</v>
      </c>
      <c r="AV2256" t="s">
        <v>1510</v>
      </c>
    </row>
    <row r="2257" spans="1:48" hidden="1" x14ac:dyDescent="0.25">
      <c r="A2257" t="s">
        <v>765</v>
      </c>
      <c r="B2257" t="s">
        <v>238</v>
      </c>
      <c r="C2257" t="s">
        <v>238</v>
      </c>
      <c r="D2257" t="s">
        <v>766</v>
      </c>
      <c r="E2257" s="31" t="s">
        <v>767</v>
      </c>
      <c r="F2257">
        <v>2012</v>
      </c>
      <c r="G2257" t="s">
        <v>759</v>
      </c>
      <c r="H2257">
        <v>26616</v>
      </c>
      <c r="I2257">
        <v>332370</v>
      </c>
      <c r="J2257" t="s">
        <v>235</v>
      </c>
      <c r="K2257" s="26" t="s">
        <v>458</v>
      </c>
      <c r="L2257" t="b">
        <v>1</v>
      </c>
      <c r="M2257" s="20" t="s">
        <v>1118</v>
      </c>
      <c r="N2257" s="26">
        <v>254</v>
      </c>
      <c r="O2257" t="s">
        <v>375</v>
      </c>
      <c r="P2257">
        <v>70.131944399999995</v>
      </c>
      <c r="Q2257">
        <v>-143.6238889</v>
      </c>
      <c r="S2257" t="s">
        <v>21</v>
      </c>
      <c r="T2257" s="40">
        <v>0.14999999999999997</v>
      </c>
      <c r="U2257" s="40">
        <v>0.1386</v>
      </c>
      <c r="V2257">
        <v>106.23389999999998</v>
      </c>
      <c r="W2257">
        <v>708.226</v>
      </c>
      <c r="X2257">
        <v>79</v>
      </c>
      <c r="Y2257">
        <v>619.58564999999987</v>
      </c>
      <c r="Z2257">
        <v>4130.5709999999999</v>
      </c>
      <c r="AA2257">
        <v>50</v>
      </c>
      <c r="AI2257">
        <v>112.05600000000001</v>
      </c>
      <c r="AJ2257">
        <v>4</v>
      </c>
      <c r="AK2257">
        <v>777.77200000000016</v>
      </c>
      <c r="AL2257">
        <v>6</v>
      </c>
      <c r="AM2257">
        <v>0</v>
      </c>
      <c r="AN2257">
        <v>1</v>
      </c>
      <c r="AO2257" s="30">
        <v>133.4742</v>
      </c>
      <c r="AP2257" s="30">
        <v>889.8280000000002</v>
      </c>
      <c r="AQ2257" s="30">
        <v>10</v>
      </c>
      <c r="AR2257">
        <v>859.29374999999982</v>
      </c>
      <c r="AS2257" s="20">
        <v>5728.6249999999991</v>
      </c>
      <c r="AT2257">
        <v>140</v>
      </c>
      <c r="AU2257">
        <v>12</v>
      </c>
      <c r="AV2257" t="s">
        <v>1510</v>
      </c>
    </row>
    <row r="2258" spans="1:48" hidden="1" x14ac:dyDescent="0.25">
      <c r="A2258" t="s">
        <v>722</v>
      </c>
      <c r="B2258" t="s">
        <v>66</v>
      </c>
      <c r="C2258" t="s">
        <v>66</v>
      </c>
      <c r="D2258" t="s">
        <v>720</v>
      </c>
      <c r="E2258" s="31" t="s">
        <v>721</v>
      </c>
      <c r="F2258">
        <v>2012</v>
      </c>
      <c r="G2258" t="s">
        <v>563</v>
      </c>
      <c r="H2258">
        <v>221</v>
      </c>
      <c r="I2258">
        <v>331720</v>
      </c>
      <c r="J2258" t="s">
        <v>50</v>
      </c>
      <c r="K2258" s="26" t="s">
        <v>458</v>
      </c>
      <c r="L2258" t="b">
        <v>1</v>
      </c>
      <c r="M2258" s="20" t="s">
        <v>1119</v>
      </c>
      <c r="N2258" s="26">
        <v>169</v>
      </c>
      <c r="O2258" t="s">
        <v>375</v>
      </c>
      <c r="P2258">
        <v>61.537222200000002</v>
      </c>
      <c r="Q2258">
        <v>-160.3052778</v>
      </c>
      <c r="S2258" t="s">
        <v>21</v>
      </c>
      <c r="T2258" s="40">
        <v>0.63888333333333336</v>
      </c>
      <c r="U2258" s="40">
        <v>0.21646666666666667</v>
      </c>
      <c r="V2258">
        <v>215.27237805000001</v>
      </c>
      <c r="W2258">
        <v>336.95100000000002</v>
      </c>
      <c r="X2258">
        <v>72</v>
      </c>
      <c r="Y2258">
        <v>132.52420871666669</v>
      </c>
      <c r="Z2258">
        <v>207.43100000000004</v>
      </c>
      <c r="AA2258">
        <v>24</v>
      </c>
      <c r="AI2258">
        <v>30.532</v>
      </c>
      <c r="AJ2258">
        <v>14</v>
      </c>
      <c r="AK2258">
        <v>285.15399999999994</v>
      </c>
      <c r="AL2258">
        <v>6</v>
      </c>
      <c r="AM2258">
        <v>0</v>
      </c>
      <c r="AN2258">
        <v>0</v>
      </c>
      <c r="AO2258" s="30">
        <v>201.68652396666661</v>
      </c>
      <c r="AP2258" s="30">
        <v>315.68599999999992</v>
      </c>
      <c r="AQ2258" s="30">
        <v>20</v>
      </c>
      <c r="AR2258">
        <v>549.48311073333332</v>
      </c>
      <c r="AS2258" s="20">
        <v>860.06799999999998</v>
      </c>
      <c r="AT2258">
        <v>103</v>
      </c>
      <c r="AU2258">
        <v>12</v>
      </c>
      <c r="AV2258" t="s">
        <v>1510</v>
      </c>
    </row>
    <row r="2259" spans="1:48" hidden="1" x14ac:dyDescent="0.25">
      <c r="A2259" t="s">
        <v>610</v>
      </c>
      <c r="B2259" t="s">
        <v>67</v>
      </c>
      <c r="C2259" t="s">
        <v>67</v>
      </c>
      <c r="D2259" t="s">
        <v>611</v>
      </c>
      <c r="E2259" s="31" t="s">
        <v>612</v>
      </c>
      <c r="F2259">
        <v>2012</v>
      </c>
      <c r="G2259" t="s">
        <v>563</v>
      </c>
      <c r="H2259">
        <v>221</v>
      </c>
      <c r="I2259">
        <v>331380</v>
      </c>
      <c r="J2259" t="s">
        <v>50</v>
      </c>
      <c r="K2259" s="26" t="s">
        <v>458</v>
      </c>
      <c r="L2259" t="b">
        <v>1</v>
      </c>
      <c r="M2259" s="20" t="s">
        <v>1119</v>
      </c>
      <c r="N2259" s="26">
        <v>169</v>
      </c>
      <c r="O2259" t="s">
        <v>375</v>
      </c>
      <c r="P2259">
        <v>64.327222199999994</v>
      </c>
      <c r="Q2259">
        <v>-158.72194440000001</v>
      </c>
      <c r="S2259" t="s">
        <v>21</v>
      </c>
      <c r="T2259" s="40">
        <v>0.56948333333333356</v>
      </c>
      <c r="U2259" s="40">
        <v>0.21299166666666666</v>
      </c>
      <c r="V2259">
        <v>167.41841878333344</v>
      </c>
      <c r="W2259">
        <v>293.98300000000006</v>
      </c>
      <c r="X2259">
        <v>79</v>
      </c>
      <c r="Y2259">
        <v>57.312233183333355</v>
      </c>
      <c r="Z2259">
        <v>100.639</v>
      </c>
      <c r="AA2259">
        <v>15</v>
      </c>
      <c r="AI2259">
        <v>74.02000000000001</v>
      </c>
      <c r="AJ2259">
        <v>10</v>
      </c>
      <c r="AK2259">
        <v>248.953</v>
      </c>
      <c r="AL2259">
        <v>9</v>
      </c>
      <c r="AM2259">
        <v>0</v>
      </c>
      <c r="AN2259">
        <v>0</v>
      </c>
      <c r="AO2259" s="30">
        <v>183.92774061666674</v>
      </c>
      <c r="AP2259" s="30">
        <v>322.97300000000001</v>
      </c>
      <c r="AQ2259" s="30">
        <v>19</v>
      </c>
      <c r="AR2259">
        <v>408.65839258333352</v>
      </c>
      <c r="AS2259" s="20">
        <v>717.59500000000003</v>
      </c>
      <c r="AT2259">
        <v>111</v>
      </c>
      <c r="AU2259">
        <v>12</v>
      </c>
      <c r="AV2259" t="s">
        <v>1510</v>
      </c>
    </row>
    <row r="2260" spans="1:48" hidden="1" x14ac:dyDescent="0.25">
      <c r="A2260" t="s">
        <v>1047</v>
      </c>
      <c r="B2260" t="s">
        <v>105</v>
      </c>
      <c r="C2260" t="s">
        <v>105</v>
      </c>
      <c r="D2260" t="s">
        <v>1049</v>
      </c>
      <c r="E2260" s="31" t="s">
        <v>1050</v>
      </c>
      <c r="F2260">
        <v>2012</v>
      </c>
      <c r="G2260" t="s">
        <v>1048</v>
      </c>
      <c r="H2260" t="s">
        <v>582</v>
      </c>
      <c r="I2260">
        <v>331740</v>
      </c>
      <c r="J2260" t="s">
        <v>104</v>
      </c>
      <c r="K2260" s="26" t="s">
        <v>458</v>
      </c>
      <c r="L2260" t="b">
        <v>1</v>
      </c>
      <c r="M2260" s="20" t="s">
        <v>1116</v>
      </c>
      <c r="N2260" s="26">
        <v>683</v>
      </c>
      <c r="O2260" t="s">
        <v>375</v>
      </c>
      <c r="P2260">
        <v>57.5719444</v>
      </c>
      <c r="Q2260">
        <v>-154.4555556</v>
      </c>
      <c r="S2260" t="s">
        <v>21</v>
      </c>
      <c r="T2260" s="40">
        <v>0.63866666666666672</v>
      </c>
      <c r="U2260" s="40">
        <v>0.22511666666666666</v>
      </c>
      <c r="V2260">
        <v>69.789661333333342</v>
      </c>
      <c r="W2260">
        <v>109.274</v>
      </c>
      <c r="X2260">
        <v>14</v>
      </c>
      <c r="Y2260">
        <v>65.958299999999994</v>
      </c>
      <c r="Z2260">
        <v>103.27499999999999</v>
      </c>
      <c r="AA2260">
        <v>11</v>
      </c>
      <c r="AI2260">
        <v>21.551000000000005</v>
      </c>
      <c r="AJ2260">
        <v>2</v>
      </c>
      <c r="AK2260">
        <v>0</v>
      </c>
      <c r="AL2260">
        <v>1</v>
      </c>
      <c r="AM2260">
        <v>9.2639999999999993</v>
      </c>
      <c r="AN2260">
        <v>3</v>
      </c>
      <c r="AO2260" s="30">
        <v>13.763905333333337</v>
      </c>
      <c r="AP2260" s="30">
        <v>21.551000000000005</v>
      </c>
      <c r="AQ2260" s="30">
        <v>3</v>
      </c>
      <c r="AR2260">
        <v>149.51186666666666</v>
      </c>
      <c r="AS2260" s="20">
        <v>243.36399999999998</v>
      </c>
      <c r="AT2260">
        <v>31</v>
      </c>
      <c r="AU2260">
        <v>12</v>
      </c>
      <c r="AV2260" t="s">
        <v>1510</v>
      </c>
    </row>
    <row r="2261" spans="1:48" hidden="1" x14ac:dyDescent="0.25">
      <c r="A2261" t="s">
        <v>616</v>
      </c>
      <c r="B2261" t="s">
        <v>68</v>
      </c>
      <c r="C2261" t="s">
        <v>68</v>
      </c>
      <c r="D2261" t="s">
        <v>614</v>
      </c>
      <c r="E2261" s="31" t="s">
        <v>615</v>
      </c>
      <c r="F2261">
        <v>2012</v>
      </c>
      <c r="G2261" t="s">
        <v>563</v>
      </c>
      <c r="H2261">
        <v>221</v>
      </c>
      <c r="I2261">
        <v>331390</v>
      </c>
      <c r="J2261" t="s">
        <v>50</v>
      </c>
      <c r="K2261" s="26" t="s">
        <v>458</v>
      </c>
      <c r="L2261" t="b">
        <v>1</v>
      </c>
      <c r="M2261" s="20" t="s">
        <v>1119</v>
      </c>
      <c r="N2261" s="26">
        <v>169</v>
      </c>
      <c r="O2261" t="s">
        <v>375</v>
      </c>
      <c r="P2261">
        <v>60.895555600000002</v>
      </c>
      <c r="Q2261">
        <v>-162.5180556</v>
      </c>
      <c r="S2261" t="s">
        <v>21</v>
      </c>
      <c r="T2261" s="40">
        <v>0.57752500000000007</v>
      </c>
      <c r="U2261" s="40">
        <v>0.21340000000000001</v>
      </c>
      <c r="V2261">
        <v>389.33039340000005</v>
      </c>
      <c r="W2261">
        <v>674.13599999999997</v>
      </c>
      <c r="X2261">
        <v>119</v>
      </c>
      <c r="Y2261">
        <v>234.59354262500003</v>
      </c>
      <c r="Z2261">
        <v>406.20499999999998</v>
      </c>
      <c r="AA2261">
        <v>23</v>
      </c>
      <c r="AI2261">
        <v>142.60900000000001</v>
      </c>
      <c r="AJ2261">
        <v>11</v>
      </c>
      <c r="AK2261">
        <v>480.61500000000001</v>
      </c>
      <c r="AL2261">
        <v>9</v>
      </c>
      <c r="AM2261">
        <v>0</v>
      </c>
      <c r="AN2261">
        <v>0</v>
      </c>
      <c r="AO2261" s="30">
        <v>359.92744060000007</v>
      </c>
      <c r="AP2261" s="30">
        <v>623.22400000000005</v>
      </c>
      <c r="AQ2261" s="30">
        <v>20</v>
      </c>
      <c r="AR2261">
        <v>983.85137662500017</v>
      </c>
      <c r="AS2261" s="20">
        <v>1703.5650000000001</v>
      </c>
      <c r="AT2261">
        <v>157</v>
      </c>
      <c r="AU2261">
        <v>12</v>
      </c>
      <c r="AV2261" t="s">
        <v>1510</v>
      </c>
    </row>
    <row r="2262" spans="1:48" hidden="1" x14ac:dyDescent="0.25">
      <c r="A2262" t="s">
        <v>618</v>
      </c>
      <c r="B2262" t="s">
        <v>69</v>
      </c>
      <c r="C2262" t="s">
        <v>69</v>
      </c>
      <c r="D2262" t="s">
        <v>619</v>
      </c>
      <c r="E2262" s="31" t="s">
        <v>620</v>
      </c>
      <c r="F2262">
        <v>2012</v>
      </c>
      <c r="G2262" t="s">
        <v>563</v>
      </c>
      <c r="H2262">
        <v>221</v>
      </c>
      <c r="I2262">
        <v>331400</v>
      </c>
      <c r="J2262" t="s">
        <v>50</v>
      </c>
      <c r="K2262" s="26" t="s">
        <v>458</v>
      </c>
      <c r="L2262" t="b">
        <v>1</v>
      </c>
      <c r="M2262" s="20" t="s">
        <v>1119</v>
      </c>
      <c r="N2262" s="26">
        <v>169</v>
      </c>
      <c r="O2262" t="s">
        <v>375</v>
      </c>
      <c r="P2262">
        <v>66.974999999999994</v>
      </c>
      <c r="Q2262">
        <v>-160.42277780000001</v>
      </c>
      <c r="S2262" t="s">
        <v>21</v>
      </c>
      <c r="T2262" s="40">
        <v>0.67346666666666655</v>
      </c>
      <c r="U2262" s="40">
        <v>0.21820000000000003</v>
      </c>
      <c r="V2262">
        <v>418.06520879999982</v>
      </c>
      <c r="W2262">
        <v>620.76599999999985</v>
      </c>
      <c r="X2262">
        <v>123</v>
      </c>
      <c r="Y2262">
        <v>130.02486239999999</v>
      </c>
      <c r="Z2262">
        <v>193.06800000000001</v>
      </c>
      <c r="AA2262">
        <v>13</v>
      </c>
      <c r="AI2262">
        <v>197.435</v>
      </c>
      <c r="AJ2262">
        <v>20</v>
      </c>
      <c r="AK2262">
        <v>431.5390000000001</v>
      </c>
      <c r="AL2262">
        <v>6</v>
      </c>
      <c r="AM2262">
        <v>0</v>
      </c>
      <c r="AN2262">
        <v>0</v>
      </c>
      <c r="AO2262" s="30">
        <v>423.5930232</v>
      </c>
      <c r="AP2262" s="30">
        <v>628.97400000000016</v>
      </c>
      <c r="AQ2262" s="30">
        <v>26</v>
      </c>
      <c r="AR2262">
        <v>971.68309439999985</v>
      </c>
      <c r="AS2262" s="20">
        <v>1442.808</v>
      </c>
      <c r="AT2262">
        <v>153</v>
      </c>
      <c r="AU2262">
        <v>12</v>
      </c>
      <c r="AV2262" t="s">
        <v>1510</v>
      </c>
    </row>
    <row r="2263" spans="1:48" hidden="1" x14ac:dyDescent="0.25">
      <c r="A2263" t="s">
        <v>801</v>
      </c>
      <c r="B2263" t="s">
        <v>182</v>
      </c>
      <c r="C2263" t="s">
        <v>182</v>
      </c>
      <c r="D2263" t="s">
        <v>803</v>
      </c>
      <c r="E2263" s="31" t="s">
        <v>804</v>
      </c>
      <c r="F2263">
        <v>2012</v>
      </c>
      <c r="G2263" t="s">
        <v>802</v>
      </c>
      <c r="H2263">
        <v>9897</v>
      </c>
      <c r="I2263">
        <v>332070</v>
      </c>
      <c r="J2263" t="s">
        <v>181</v>
      </c>
      <c r="K2263" s="26" t="s">
        <v>458</v>
      </c>
      <c r="L2263" t="b">
        <v>1</v>
      </c>
      <c r="M2263" s="20" t="s">
        <v>1118</v>
      </c>
      <c r="N2263" s="26">
        <v>289</v>
      </c>
      <c r="O2263" t="s">
        <v>375</v>
      </c>
      <c r="P2263">
        <v>55.061666700000004</v>
      </c>
      <c r="Q2263">
        <v>-162.31027779999999</v>
      </c>
      <c r="S2263" t="s">
        <v>21</v>
      </c>
      <c r="T2263" s="40">
        <v>0.29999999999999993</v>
      </c>
      <c r="U2263" s="40">
        <v>0.21330000000000002</v>
      </c>
      <c r="V2263">
        <v>366.97499999999991</v>
      </c>
      <c r="W2263">
        <v>1223.25</v>
      </c>
      <c r="X2263">
        <v>195</v>
      </c>
      <c r="Y2263">
        <v>569.70629999999983</v>
      </c>
      <c r="Z2263">
        <v>1899.0209999999997</v>
      </c>
      <c r="AA2263">
        <v>235</v>
      </c>
      <c r="AI2263">
        <v>1109.2619999999999</v>
      </c>
      <c r="AJ2263">
        <v>32</v>
      </c>
      <c r="AK2263">
        <v>67.86</v>
      </c>
      <c r="AL2263">
        <v>7</v>
      </c>
      <c r="AM2263">
        <v>0</v>
      </c>
      <c r="AN2263">
        <v>35</v>
      </c>
      <c r="AO2263" s="30">
        <v>353.13659999999987</v>
      </c>
      <c r="AP2263" s="30">
        <v>1177.1219999999998</v>
      </c>
      <c r="AQ2263" s="30">
        <v>39</v>
      </c>
      <c r="AR2263">
        <v>1289.8178999999996</v>
      </c>
      <c r="AS2263" s="20">
        <v>4299.393</v>
      </c>
      <c r="AT2263">
        <v>423</v>
      </c>
      <c r="AU2263">
        <v>12</v>
      </c>
      <c r="AV2263" t="s">
        <v>1510</v>
      </c>
    </row>
    <row r="2264" spans="1:48" hidden="1" x14ac:dyDescent="0.25">
      <c r="A2264" t="s">
        <v>983</v>
      </c>
      <c r="B2264" t="s">
        <v>184</v>
      </c>
      <c r="C2264" t="s">
        <v>184</v>
      </c>
      <c r="D2264" t="s">
        <v>985</v>
      </c>
      <c r="E2264" s="31" t="s">
        <v>986</v>
      </c>
      <c r="F2264">
        <v>2012</v>
      </c>
      <c r="G2264" t="s">
        <v>984</v>
      </c>
      <c r="H2264" t="s">
        <v>582</v>
      </c>
      <c r="I2264">
        <v>332080</v>
      </c>
      <c r="J2264" t="s">
        <v>183</v>
      </c>
      <c r="K2264" s="26" t="s">
        <v>458</v>
      </c>
      <c r="L2264" t="b">
        <v>1</v>
      </c>
      <c r="M2264" s="20" t="s">
        <v>1116</v>
      </c>
      <c r="N2264" s="26">
        <v>446</v>
      </c>
      <c r="O2264" t="s">
        <v>375</v>
      </c>
      <c r="P2264">
        <v>59.938888900000002</v>
      </c>
      <c r="Q2264">
        <v>-164.04138889999999</v>
      </c>
      <c r="S2264" t="s">
        <v>21</v>
      </c>
      <c r="T2264" s="40">
        <v>0.56961666666666655</v>
      </c>
      <c r="U2264" s="40">
        <v>0.2174666666666667</v>
      </c>
      <c r="V2264">
        <v>457.07180566666653</v>
      </c>
      <c r="W2264">
        <v>802.42</v>
      </c>
      <c r="X2264">
        <v>163</v>
      </c>
      <c r="Y2264">
        <v>166.27053538333325</v>
      </c>
      <c r="Z2264">
        <v>291.89899999999994</v>
      </c>
      <c r="AA2264">
        <v>34</v>
      </c>
      <c r="AI2264">
        <v>198.24899999999997</v>
      </c>
      <c r="AJ2264">
        <v>10</v>
      </c>
      <c r="AK2264">
        <v>32.218000000000004</v>
      </c>
      <c r="AL2264">
        <v>7</v>
      </c>
      <c r="AM2264">
        <v>72.25200000000001</v>
      </c>
      <c r="AN2264">
        <v>50</v>
      </c>
      <c r="AO2264" s="30">
        <v>131.27784431666663</v>
      </c>
      <c r="AP2264" s="30">
        <v>230.46699999999998</v>
      </c>
      <c r="AQ2264" s="30">
        <v>17</v>
      </c>
      <c r="AR2264">
        <v>754.62018536666642</v>
      </c>
      <c r="AS2264" s="20">
        <v>1397.038</v>
      </c>
      <c r="AT2264">
        <v>261</v>
      </c>
      <c r="AU2264">
        <v>12</v>
      </c>
      <c r="AV2264" t="s">
        <v>1510</v>
      </c>
    </row>
    <row r="2265" spans="1:48" hidden="1" x14ac:dyDescent="0.25">
      <c r="A2265" t="s">
        <v>621</v>
      </c>
      <c r="B2265" t="s">
        <v>70</v>
      </c>
      <c r="C2265" t="s">
        <v>70</v>
      </c>
      <c r="D2265" t="s">
        <v>622</v>
      </c>
      <c r="E2265" s="31" t="s">
        <v>623</v>
      </c>
      <c r="F2265">
        <v>2012</v>
      </c>
      <c r="G2265" t="s">
        <v>563</v>
      </c>
      <c r="H2265">
        <v>221</v>
      </c>
      <c r="I2265">
        <v>331410</v>
      </c>
      <c r="J2265" t="s">
        <v>50</v>
      </c>
      <c r="K2265" s="26" t="s">
        <v>458</v>
      </c>
      <c r="L2265" t="b">
        <v>1</v>
      </c>
      <c r="M2265" s="20" t="s">
        <v>1119</v>
      </c>
      <c r="N2265" s="26">
        <v>169</v>
      </c>
      <c r="O2265" t="s">
        <v>375</v>
      </c>
      <c r="P2265">
        <v>67.726944399999994</v>
      </c>
      <c r="Q2265">
        <v>-164.53333330000001</v>
      </c>
      <c r="S2265" t="s">
        <v>21</v>
      </c>
      <c r="T2265" s="40">
        <v>0.66984166666666678</v>
      </c>
      <c r="U2265" s="40">
        <v>0.21803333333333338</v>
      </c>
      <c r="V2265">
        <v>330.03969710833343</v>
      </c>
      <c r="W2265">
        <v>492.71300000000002</v>
      </c>
      <c r="X2265">
        <v>90</v>
      </c>
      <c r="Y2265">
        <v>129.08920663333333</v>
      </c>
      <c r="Z2265">
        <v>192.71599999999998</v>
      </c>
      <c r="AA2265">
        <v>10</v>
      </c>
      <c r="AI2265">
        <v>129.18599999999998</v>
      </c>
      <c r="AJ2265">
        <v>12</v>
      </c>
      <c r="AK2265">
        <v>362.52600000000001</v>
      </c>
      <c r="AL2265">
        <v>6</v>
      </c>
      <c r="AM2265">
        <v>0</v>
      </c>
      <c r="AN2265">
        <v>0</v>
      </c>
      <c r="AO2265" s="30">
        <v>329.36918560000004</v>
      </c>
      <c r="AP2265" s="30">
        <v>491.71199999999999</v>
      </c>
      <c r="AQ2265" s="30">
        <v>18</v>
      </c>
      <c r="AR2265">
        <v>788.49808934166686</v>
      </c>
      <c r="AS2265" s="20">
        <v>1177.1409999999998</v>
      </c>
      <c r="AT2265">
        <v>115</v>
      </c>
      <c r="AU2265">
        <v>12</v>
      </c>
      <c r="AV2265" t="s">
        <v>1510</v>
      </c>
    </row>
    <row r="2266" spans="1:48" hidden="1" x14ac:dyDescent="0.25">
      <c r="A2266" t="s">
        <v>429</v>
      </c>
      <c r="B2266" t="s">
        <v>41</v>
      </c>
      <c r="C2266" t="s">
        <v>41</v>
      </c>
      <c r="D2266" t="s">
        <v>427</v>
      </c>
      <c r="E2266" s="31" t="s">
        <v>422</v>
      </c>
      <c r="F2266">
        <v>2012</v>
      </c>
      <c r="G2266" t="s">
        <v>380</v>
      </c>
      <c r="H2266">
        <v>219</v>
      </c>
      <c r="I2266">
        <v>331155</v>
      </c>
      <c r="J2266" t="s">
        <v>30</v>
      </c>
      <c r="K2266" s="26" t="s">
        <v>374</v>
      </c>
      <c r="L2266" t="b">
        <v>1</v>
      </c>
      <c r="M2266" s="20" t="s">
        <v>1116</v>
      </c>
      <c r="N2266" s="26">
        <v>2</v>
      </c>
      <c r="O2266" t="s">
        <v>375</v>
      </c>
      <c r="P2266">
        <v>55.552222200000003</v>
      </c>
      <c r="Q2266">
        <v>-133.09583330000001</v>
      </c>
      <c r="S2266" t="s">
        <v>21</v>
      </c>
      <c r="T2266" s="40">
        <v>0.25009166666666666</v>
      </c>
      <c r="U2266" s="40">
        <v>0.17397499999999999</v>
      </c>
      <c r="V2266">
        <v>584.09959135000008</v>
      </c>
      <c r="W2266">
        <v>2335.5420000000004</v>
      </c>
      <c r="X2266">
        <v>383</v>
      </c>
      <c r="Y2266">
        <v>1283.5357072583331</v>
      </c>
      <c r="Z2266">
        <v>5132.2609999999995</v>
      </c>
      <c r="AA2266">
        <v>119</v>
      </c>
      <c r="AI2266">
        <v>509.04399999999998</v>
      </c>
      <c r="AJ2266">
        <v>21</v>
      </c>
      <c r="AK2266">
        <v>517.15300000000002</v>
      </c>
      <c r="AL2266">
        <v>15</v>
      </c>
      <c r="AM2266">
        <v>0</v>
      </c>
      <c r="AN2266">
        <v>0</v>
      </c>
      <c r="AO2266" s="30">
        <v>256.64331805833336</v>
      </c>
      <c r="AP2266" s="30">
        <v>1026.1970000000001</v>
      </c>
      <c r="AQ2266" s="30">
        <v>36</v>
      </c>
      <c r="AR2266">
        <v>2124.2786166666665</v>
      </c>
      <c r="AS2266" s="20">
        <v>8494</v>
      </c>
      <c r="AT2266">
        <v>538</v>
      </c>
      <c r="AU2266">
        <v>12</v>
      </c>
      <c r="AV2266" t="s">
        <v>1510</v>
      </c>
    </row>
    <row r="2267" spans="1:48" hidden="1" x14ac:dyDescent="0.25">
      <c r="A2267" t="s">
        <v>747</v>
      </c>
      <c r="B2267" t="s">
        <v>176</v>
      </c>
      <c r="C2267" t="s">
        <v>176</v>
      </c>
      <c r="D2267" t="s">
        <v>399</v>
      </c>
      <c r="E2267" s="31" t="s">
        <v>400</v>
      </c>
      <c r="F2267">
        <v>2012</v>
      </c>
      <c r="G2267" t="s">
        <v>743</v>
      </c>
      <c r="H2267">
        <v>18963</v>
      </c>
      <c r="I2267">
        <v>332700</v>
      </c>
      <c r="J2267" t="s">
        <v>171</v>
      </c>
      <c r="K2267" s="26" t="s">
        <v>458</v>
      </c>
      <c r="L2267" t="b">
        <v>1</v>
      </c>
      <c r="M2267" s="20" t="s">
        <v>1119</v>
      </c>
      <c r="N2267" s="26">
        <v>240</v>
      </c>
      <c r="O2267" t="s">
        <v>375</v>
      </c>
      <c r="P2267">
        <v>59.403888899999998</v>
      </c>
      <c r="Q2267">
        <v>-135.88444440000001</v>
      </c>
      <c r="S2267" t="s">
        <v>21</v>
      </c>
      <c r="T2267" s="40">
        <v>0.63468333333333338</v>
      </c>
      <c r="U2267" s="40">
        <v>0.216275</v>
      </c>
      <c r="V2267">
        <v>129.01461990000001</v>
      </c>
      <c r="W2267">
        <v>203.27400000000003</v>
      </c>
      <c r="X2267">
        <v>48</v>
      </c>
      <c r="Y2267">
        <v>49.130202149999995</v>
      </c>
      <c r="Z2267">
        <v>77.408999999999992</v>
      </c>
      <c r="AA2267">
        <v>7</v>
      </c>
      <c r="AI2267">
        <v>76.355000000000004</v>
      </c>
      <c r="AJ2267">
        <v>9</v>
      </c>
      <c r="AK2267">
        <v>0</v>
      </c>
      <c r="AL2267">
        <v>0</v>
      </c>
      <c r="AM2267">
        <v>0</v>
      </c>
      <c r="AN2267">
        <v>0</v>
      </c>
      <c r="AO2267" s="30">
        <v>48.46124591666667</v>
      </c>
      <c r="AP2267" s="30">
        <v>76.355000000000004</v>
      </c>
      <c r="AQ2267" s="30">
        <v>9</v>
      </c>
      <c r="AR2267">
        <v>226.60606796666667</v>
      </c>
      <c r="AS2267" s="20">
        <v>357.03800000000001</v>
      </c>
      <c r="AT2267">
        <v>64</v>
      </c>
      <c r="AU2267">
        <v>6</v>
      </c>
      <c r="AV2267" t="s">
        <v>1510</v>
      </c>
    </row>
    <row r="2268" spans="1:48" hidden="1" x14ac:dyDescent="0.25">
      <c r="A2268" t="s">
        <v>704</v>
      </c>
      <c r="B2268" t="s">
        <v>186</v>
      </c>
      <c r="C2268" t="s">
        <v>186</v>
      </c>
      <c r="D2268" t="s">
        <v>702</v>
      </c>
      <c r="E2268" s="31" t="s">
        <v>703</v>
      </c>
      <c r="F2268">
        <v>2012</v>
      </c>
      <c r="G2268" t="s">
        <v>563</v>
      </c>
      <c r="H2268" t="s">
        <v>582</v>
      </c>
      <c r="I2268">
        <v>332090</v>
      </c>
      <c r="J2268" t="s">
        <v>50</v>
      </c>
      <c r="K2268" s="26" t="s">
        <v>458</v>
      </c>
      <c r="L2268" t="b">
        <v>1</v>
      </c>
      <c r="M2268" s="20" t="s">
        <v>1119</v>
      </c>
      <c r="N2268" s="26">
        <v>169</v>
      </c>
      <c r="O2268" t="s">
        <v>375</v>
      </c>
      <c r="P2268">
        <v>66.907222200000007</v>
      </c>
      <c r="Q2268">
        <v>-156.8811111</v>
      </c>
      <c r="S2268" t="s">
        <v>21</v>
      </c>
      <c r="T2268" s="40">
        <v>0.86371666666666658</v>
      </c>
      <c r="U2268" s="40">
        <v>0.23116666666666666</v>
      </c>
      <c r="V2268">
        <v>90.280848299999974</v>
      </c>
      <c r="W2268">
        <v>104.52599999999998</v>
      </c>
      <c r="X2268">
        <v>41</v>
      </c>
      <c r="Y2268">
        <v>79.085352866666653</v>
      </c>
      <c r="Z2268">
        <v>91.563999999999993</v>
      </c>
      <c r="AA2268">
        <v>11</v>
      </c>
      <c r="AI2268">
        <v>30.783999999999999</v>
      </c>
      <c r="AJ2268">
        <v>9</v>
      </c>
      <c r="AK2268">
        <v>60.525999999999996</v>
      </c>
      <c r="AL2268">
        <v>2</v>
      </c>
      <c r="AM2268">
        <v>0</v>
      </c>
      <c r="AN2268">
        <v>0</v>
      </c>
      <c r="AO2268" s="30">
        <v>78.865968833333326</v>
      </c>
      <c r="AP2268" s="30">
        <v>91.31</v>
      </c>
      <c r="AQ2268" s="30">
        <v>11</v>
      </c>
      <c r="AR2268">
        <v>248.23216999999997</v>
      </c>
      <c r="AS2268" s="20">
        <v>287.40000000000003</v>
      </c>
      <c r="AT2268">
        <v>57</v>
      </c>
      <c r="AU2268">
        <v>12</v>
      </c>
      <c r="AV2268" t="s">
        <v>1510</v>
      </c>
    </row>
    <row r="2269" spans="1:48" hidden="1" x14ac:dyDescent="0.25">
      <c r="A2269" t="s">
        <v>704</v>
      </c>
      <c r="B2269" t="s">
        <v>186</v>
      </c>
      <c r="C2269" t="s">
        <v>186</v>
      </c>
      <c r="D2269" t="s">
        <v>702</v>
      </c>
      <c r="E2269" s="31" t="s">
        <v>703</v>
      </c>
      <c r="F2269">
        <v>2012</v>
      </c>
      <c r="G2269" t="s">
        <v>941</v>
      </c>
      <c r="H2269" t="s">
        <v>582</v>
      </c>
      <c r="I2269">
        <v>332090</v>
      </c>
      <c r="J2269" t="s">
        <v>185</v>
      </c>
      <c r="K2269" s="26" t="s">
        <v>458</v>
      </c>
      <c r="L2269" t="b">
        <v>1</v>
      </c>
      <c r="M2269" s="20" t="s">
        <v>1119</v>
      </c>
      <c r="N2269" s="26">
        <v>407</v>
      </c>
      <c r="O2269" t="s">
        <v>489</v>
      </c>
      <c r="P2269">
        <v>66.907222200000007</v>
      </c>
      <c r="Q2269">
        <v>-156.8811111</v>
      </c>
      <c r="S2269" t="s">
        <v>21</v>
      </c>
      <c r="T2269" s="40">
        <v>0.87</v>
      </c>
      <c r="U2269" s="40">
        <v>0.36298333333333327</v>
      </c>
      <c r="V2269">
        <v>77.460450000000009</v>
      </c>
      <c r="W2269">
        <v>89.035000000000011</v>
      </c>
      <c r="X2269">
        <v>35</v>
      </c>
      <c r="Y2269">
        <v>80.442810000000009</v>
      </c>
      <c r="Z2269">
        <v>92.463000000000008</v>
      </c>
      <c r="AA2269">
        <v>12</v>
      </c>
      <c r="AI2269">
        <v>83.441000000000003</v>
      </c>
      <c r="AJ2269">
        <v>6</v>
      </c>
      <c r="AK2269">
        <v>2.7179999999999995</v>
      </c>
      <c r="AL2269">
        <v>1</v>
      </c>
      <c r="AM2269">
        <v>0</v>
      </c>
      <c r="AN2269">
        <v>0</v>
      </c>
      <c r="AO2269" s="30">
        <v>74.958330000000004</v>
      </c>
      <c r="AP2269" s="30">
        <v>86.159000000000006</v>
      </c>
      <c r="AQ2269" s="30">
        <v>7</v>
      </c>
      <c r="AR2269">
        <v>232.86159000000001</v>
      </c>
      <c r="AS2269" s="20">
        <v>267.65699999999998</v>
      </c>
      <c r="AT2269">
        <v>54</v>
      </c>
      <c r="AU2269">
        <v>12</v>
      </c>
      <c r="AV2269" t="s">
        <v>1510</v>
      </c>
    </row>
    <row r="2270" spans="1:48" hidden="1" x14ac:dyDescent="0.25">
      <c r="A2270" t="s">
        <v>1019</v>
      </c>
      <c r="B2270" t="s">
        <v>191</v>
      </c>
      <c r="C2270" t="s">
        <v>191</v>
      </c>
      <c r="D2270" t="s">
        <v>1021</v>
      </c>
      <c r="E2270" s="31" t="s">
        <v>1022</v>
      </c>
      <c r="F2270">
        <v>2012</v>
      </c>
      <c r="G2270" t="s">
        <v>1020</v>
      </c>
      <c r="H2270">
        <v>10455</v>
      </c>
      <c r="I2270">
        <v>332100</v>
      </c>
      <c r="J2270" t="s">
        <v>190</v>
      </c>
      <c r="K2270" s="26" t="s">
        <v>458</v>
      </c>
      <c r="L2270" t="b">
        <v>1</v>
      </c>
      <c r="M2270" s="20" t="s">
        <v>1118</v>
      </c>
      <c r="N2270" s="26">
        <v>660</v>
      </c>
      <c r="O2270" t="s">
        <v>375</v>
      </c>
      <c r="P2270">
        <v>59.439444399999999</v>
      </c>
      <c r="Q2270">
        <v>-154.77611110000001</v>
      </c>
      <c r="S2270" t="s">
        <v>21</v>
      </c>
      <c r="T2270" s="40">
        <v>0.90000000000000024</v>
      </c>
      <c r="U2270" s="40">
        <v>0.33156666666666657</v>
      </c>
      <c r="V2270">
        <v>169.51410000000001</v>
      </c>
      <c r="W2270">
        <v>188.34899999999996</v>
      </c>
      <c r="X2270">
        <v>54</v>
      </c>
      <c r="Y2270">
        <v>54.707400000000014</v>
      </c>
      <c r="Z2270">
        <v>60.786000000000001</v>
      </c>
      <c r="AA2270">
        <v>8</v>
      </c>
      <c r="AI2270">
        <v>62.086000000000006</v>
      </c>
      <c r="AJ2270">
        <v>9</v>
      </c>
      <c r="AK2270">
        <v>95.591000000000008</v>
      </c>
      <c r="AL2270">
        <v>5</v>
      </c>
      <c r="AM2270">
        <v>20.361000000000004</v>
      </c>
      <c r="AN2270">
        <v>4</v>
      </c>
      <c r="AO2270" s="30">
        <v>141.90930000000006</v>
      </c>
      <c r="AP2270" s="30">
        <v>157.67700000000002</v>
      </c>
      <c r="AQ2270" s="30">
        <v>14</v>
      </c>
      <c r="AR2270">
        <v>366.13080000000008</v>
      </c>
      <c r="AS2270" s="20">
        <v>427.173</v>
      </c>
      <c r="AT2270">
        <v>79</v>
      </c>
      <c r="AU2270">
        <v>12</v>
      </c>
      <c r="AV2270" t="s">
        <v>1510</v>
      </c>
    </row>
    <row r="2271" spans="1:48" hidden="1" x14ac:dyDescent="0.25">
      <c r="A2271" t="s">
        <v>1023</v>
      </c>
      <c r="B2271" t="s">
        <v>230</v>
      </c>
      <c r="C2271" t="s">
        <v>230</v>
      </c>
      <c r="D2271" t="s">
        <v>1025</v>
      </c>
      <c r="E2271" s="31" t="s">
        <v>1026</v>
      </c>
      <c r="F2271">
        <v>2012</v>
      </c>
      <c r="G2271" t="s">
        <v>1024</v>
      </c>
      <c r="H2271" t="s">
        <v>582</v>
      </c>
      <c r="I2271">
        <v>332110</v>
      </c>
      <c r="J2271" t="s">
        <v>229</v>
      </c>
      <c r="K2271" s="26" t="s">
        <v>458</v>
      </c>
      <c r="L2271" t="b">
        <v>1</v>
      </c>
      <c r="M2271" s="20" t="s">
        <v>1116</v>
      </c>
      <c r="N2271" s="26">
        <v>661</v>
      </c>
      <c r="O2271" t="s">
        <v>375</v>
      </c>
      <c r="P2271">
        <v>59.728611100000002</v>
      </c>
      <c r="Q2271">
        <v>-157.28444440000001</v>
      </c>
      <c r="S2271" t="s">
        <v>21</v>
      </c>
      <c r="T2271" s="40">
        <v>0.5</v>
      </c>
      <c r="U2271" s="40">
        <v>0.1386</v>
      </c>
      <c r="V2271">
        <v>128.86949999999999</v>
      </c>
      <c r="W2271">
        <v>257.73899999999998</v>
      </c>
      <c r="X2271">
        <v>71</v>
      </c>
      <c r="Y2271">
        <v>35.1845</v>
      </c>
      <c r="Z2271">
        <v>70.369</v>
      </c>
      <c r="AA2271">
        <v>7</v>
      </c>
      <c r="AI2271">
        <v>91.120999999999995</v>
      </c>
      <c r="AJ2271">
        <v>10</v>
      </c>
      <c r="AK2271">
        <v>205.11900000000003</v>
      </c>
      <c r="AL2271">
        <v>13</v>
      </c>
      <c r="AM2271">
        <v>0</v>
      </c>
      <c r="AN2271">
        <v>0</v>
      </c>
      <c r="AO2271" s="30">
        <v>148.12</v>
      </c>
      <c r="AP2271" s="30">
        <v>296.24</v>
      </c>
      <c r="AQ2271" s="30">
        <v>23</v>
      </c>
      <c r="AR2271">
        <v>312.17399999999998</v>
      </c>
      <c r="AS2271" s="20">
        <v>624.34800000000007</v>
      </c>
      <c r="AT2271">
        <v>101</v>
      </c>
      <c r="AU2271">
        <v>12</v>
      </c>
      <c r="AV2271" t="s">
        <v>1510</v>
      </c>
    </row>
    <row r="2272" spans="1:48" hidden="1" x14ac:dyDescent="0.25">
      <c r="A2272" t="s">
        <v>933</v>
      </c>
      <c r="B2272" t="s">
        <v>260</v>
      </c>
      <c r="C2272" t="s">
        <v>260</v>
      </c>
      <c r="D2272" t="s">
        <v>935</v>
      </c>
      <c r="E2272" s="31" t="s">
        <v>936</v>
      </c>
      <c r="F2272">
        <v>2012</v>
      </c>
      <c r="G2272" t="s">
        <v>934</v>
      </c>
      <c r="H2272" t="s">
        <v>582</v>
      </c>
      <c r="I2272">
        <v>332510</v>
      </c>
      <c r="J2272" t="s">
        <v>259</v>
      </c>
      <c r="K2272" s="26" t="s">
        <v>458</v>
      </c>
      <c r="L2272" t="b">
        <v>1</v>
      </c>
      <c r="M2272" s="20" t="s">
        <v>1116</v>
      </c>
      <c r="N2272" s="26">
        <v>395</v>
      </c>
      <c r="O2272" t="s">
        <v>375</v>
      </c>
      <c r="P2272">
        <v>59.953273099999997</v>
      </c>
      <c r="Q2272">
        <v>-162.8951327</v>
      </c>
      <c r="S2272" t="s">
        <v>21</v>
      </c>
      <c r="T2272" s="40">
        <v>0.65000000000000013</v>
      </c>
      <c r="U2272" s="40">
        <v>0.2900833333333333</v>
      </c>
      <c r="V2272">
        <v>352.61005000000006</v>
      </c>
      <c r="W2272">
        <v>542.47699999999998</v>
      </c>
      <c r="X2272">
        <v>103</v>
      </c>
      <c r="Y2272">
        <v>176.62190000000007</v>
      </c>
      <c r="Z2272">
        <v>271.72600000000006</v>
      </c>
      <c r="AA2272">
        <v>24</v>
      </c>
      <c r="AI2272">
        <v>90.546000000000021</v>
      </c>
      <c r="AJ2272">
        <v>5</v>
      </c>
      <c r="AK2272">
        <v>12.565999999999999</v>
      </c>
      <c r="AL2272">
        <v>4</v>
      </c>
      <c r="AM2272">
        <v>9.5489999999999995</v>
      </c>
      <c r="AN2272">
        <v>5</v>
      </c>
      <c r="AO2272" s="30">
        <v>67.022800000000032</v>
      </c>
      <c r="AP2272" s="30">
        <v>103.11200000000002</v>
      </c>
      <c r="AQ2272" s="30">
        <v>9</v>
      </c>
      <c r="AR2272">
        <v>596.25475000000017</v>
      </c>
      <c r="AS2272" s="20">
        <v>926.86400000000003</v>
      </c>
      <c r="AT2272">
        <v>136</v>
      </c>
      <c r="AU2272">
        <v>12</v>
      </c>
      <c r="AV2272" t="s">
        <v>1510</v>
      </c>
    </row>
    <row r="2273" spans="1:48" hidden="1" x14ac:dyDescent="0.25">
      <c r="A2273" t="s">
        <v>624</v>
      </c>
      <c r="B2273" t="s">
        <v>71</v>
      </c>
      <c r="C2273" t="s">
        <v>71</v>
      </c>
      <c r="D2273" t="s">
        <v>625</v>
      </c>
      <c r="E2273" s="31" t="s">
        <v>626</v>
      </c>
      <c r="F2273">
        <v>2012</v>
      </c>
      <c r="G2273" t="s">
        <v>563</v>
      </c>
      <c r="H2273">
        <v>9898</v>
      </c>
      <c r="I2273">
        <v>332120</v>
      </c>
      <c r="J2273" t="s">
        <v>50</v>
      </c>
      <c r="K2273" s="26" t="s">
        <v>458</v>
      </c>
      <c r="L2273" t="b">
        <v>1</v>
      </c>
      <c r="M2273" s="20" t="s">
        <v>1119</v>
      </c>
      <c r="N2273" s="26">
        <v>169</v>
      </c>
      <c r="O2273" t="s">
        <v>375</v>
      </c>
      <c r="P2273">
        <v>63.0341667</v>
      </c>
      <c r="Q2273">
        <v>-163.55333329999999</v>
      </c>
      <c r="S2273" t="s">
        <v>21</v>
      </c>
      <c r="T2273" s="40">
        <v>0.64663333333333328</v>
      </c>
      <c r="U2273" s="40">
        <v>0.21684166666666668</v>
      </c>
      <c r="V2273">
        <v>514.05280773333334</v>
      </c>
      <c r="W2273">
        <v>794.96800000000007</v>
      </c>
      <c r="X2273">
        <v>143</v>
      </c>
      <c r="Y2273">
        <v>254.20255609999995</v>
      </c>
      <c r="Z2273">
        <v>393.11699999999996</v>
      </c>
      <c r="AA2273">
        <v>15</v>
      </c>
      <c r="AI2273">
        <v>232.67599999999999</v>
      </c>
      <c r="AJ2273">
        <v>14</v>
      </c>
      <c r="AK2273">
        <v>521.43799999999999</v>
      </c>
      <c r="AL2273">
        <v>6</v>
      </c>
      <c r="AM2273">
        <v>0</v>
      </c>
      <c r="AN2273">
        <v>0</v>
      </c>
      <c r="AO2273" s="30">
        <v>487.63524953333331</v>
      </c>
      <c r="AP2273" s="30">
        <v>754.11400000000003</v>
      </c>
      <c r="AQ2273" s="30">
        <v>20</v>
      </c>
      <c r="AR2273">
        <v>1255.8906133666665</v>
      </c>
      <c r="AS2273" s="20">
        <v>1942.1990000000001</v>
      </c>
      <c r="AT2273">
        <v>175</v>
      </c>
      <c r="AU2273">
        <v>12</v>
      </c>
      <c r="AV2273" t="s">
        <v>1510</v>
      </c>
    </row>
    <row r="2274" spans="1:48" hidden="1" x14ac:dyDescent="0.25">
      <c r="A2274" t="s">
        <v>468</v>
      </c>
      <c r="B2274" t="s">
        <v>193</v>
      </c>
      <c r="C2274" t="s">
        <v>193</v>
      </c>
      <c r="D2274" t="s">
        <v>470</v>
      </c>
      <c r="E2274" s="31" t="s">
        <v>471</v>
      </c>
      <c r="F2274">
        <v>2012</v>
      </c>
      <c r="G2274" t="s">
        <v>469</v>
      </c>
      <c r="H2274">
        <v>10451</v>
      </c>
      <c r="I2274">
        <v>332130</v>
      </c>
      <c r="J2274" t="s">
        <v>192</v>
      </c>
      <c r="K2274" s="26" t="s">
        <v>458</v>
      </c>
      <c r="L2274" t="b">
        <v>1</v>
      </c>
      <c r="M2274" s="20" t="s">
        <v>1118</v>
      </c>
      <c r="N2274" s="26">
        <v>17</v>
      </c>
      <c r="O2274" t="s">
        <v>375</v>
      </c>
      <c r="P2274">
        <v>66.898333300000004</v>
      </c>
      <c r="Q2274">
        <v>-162.59666669999999</v>
      </c>
      <c r="S2274" t="s">
        <v>21</v>
      </c>
      <c r="T2274" s="40">
        <v>0.431425</v>
      </c>
      <c r="U2274" s="40">
        <v>0.15700833333333336</v>
      </c>
      <c r="V2274">
        <v>3286.8428565249992</v>
      </c>
      <c r="W2274">
        <v>7618.5729999999985</v>
      </c>
      <c r="X2274">
        <v>1046</v>
      </c>
      <c r="Y2274">
        <v>4580.3671770249994</v>
      </c>
      <c r="Z2274">
        <v>10616.832999999999</v>
      </c>
      <c r="AA2274">
        <v>107</v>
      </c>
      <c r="AI2274">
        <v>1768.9550000000002</v>
      </c>
      <c r="AJ2274">
        <v>29</v>
      </c>
      <c r="AK2274">
        <v>1152.3720000000001</v>
      </c>
      <c r="AL2274">
        <v>64</v>
      </c>
      <c r="AM2274">
        <v>0</v>
      </c>
      <c r="AN2274">
        <v>0</v>
      </c>
      <c r="AO2274" s="30">
        <v>1260.3335009750001</v>
      </c>
      <c r="AP2274" s="30">
        <v>2921.3270000000002</v>
      </c>
      <c r="AQ2274" s="30">
        <v>93</v>
      </c>
      <c r="AR2274">
        <v>9127.5435345249989</v>
      </c>
      <c r="AS2274" s="20">
        <v>21156.733</v>
      </c>
      <c r="AT2274">
        <v>1246</v>
      </c>
      <c r="AU2274">
        <v>12</v>
      </c>
      <c r="AV2274" t="s">
        <v>1510</v>
      </c>
    </row>
    <row r="2275" spans="1:48" hidden="1" x14ac:dyDescent="0.25">
      <c r="A2275" t="s">
        <v>734</v>
      </c>
      <c r="B2275" t="s">
        <v>1123</v>
      </c>
      <c r="C2275" t="s">
        <v>367</v>
      </c>
      <c r="D2275" t="s">
        <v>368</v>
      </c>
      <c r="E2275" s="31" t="s">
        <v>369</v>
      </c>
      <c r="F2275">
        <v>2013</v>
      </c>
      <c r="G2275" t="s">
        <v>735</v>
      </c>
      <c r="H2275">
        <v>19277</v>
      </c>
      <c r="J2275" t="s">
        <v>736</v>
      </c>
      <c r="K2275" s="26" t="s">
        <v>374</v>
      </c>
      <c r="L2275" t="b">
        <v>1</v>
      </c>
      <c r="M2275" s="20" t="s">
        <v>1116</v>
      </c>
      <c r="N2275" s="26">
        <v>227</v>
      </c>
      <c r="O2275" t="s">
        <v>375</v>
      </c>
      <c r="P2275">
        <v>70.205555599999997</v>
      </c>
      <c r="Q2275">
        <v>-148.51166670000001</v>
      </c>
      <c r="R2275" t="s">
        <v>370</v>
      </c>
      <c r="S2275" t="s">
        <v>371</v>
      </c>
      <c r="V2275">
        <v>0</v>
      </c>
      <c r="W2275">
        <v>0</v>
      </c>
      <c r="X2275">
        <v>0</v>
      </c>
      <c r="Y2275">
        <v>11960</v>
      </c>
      <c r="Z2275">
        <v>64780</v>
      </c>
      <c r="AA2275">
        <v>74</v>
      </c>
      <c r="AB2275">
        <v>0</v>
      </c>
      <c r="AC2275">
        <v>0</v>
      </c>
      <c r="AD2275">
        <v>0</v>
      </c>
      <c r="AE2275">
        <v>0</v>
      </c>
      <c r="AF2275">
        <v>0</v>
      </c>
      <c r="AG2275">
        <v>0</v>
      </c>
      <c r="AO2275" s="30">
        <v>0</v>
      </c>
      <c r="AP2275" s="30">
        <v>0</v>
      </c>
      <c r="AQ2275" s="30">
        <v>0</v>
      </c>
      <c r="AR2275">
        <v>11960</v>
      </c>
      <c r="AS2275" s="20">
        <v>64780</v>
      </c>
      <c r="AT2275">
        <v>74</v>
      </c>
      <c r="AU2275">
        <v>12</v>
      </c>
      <c r="AV2275" t="s">
        <v>1131</v>
      </c>
    </row>
    <row r="2276" spans="1:48" x14ac:dyDescent="0.25">
      <c r="A2276" t="s">
        <v>729</v>
      </c>
      <c r="B2276" t="s">
        <v>117</v>
      </c>
      <c r="C2276" t="s">
        <v>731</v>
      </c>
      <c r="D2276" t="s">
        <v>732</v>
      </c>
      <c r="E2276" s="31" t="s">
        <v>733</v>
      </c>
      <c r="F2276">
        <v>2013</v>
      </c>
      <c r="G2276" t="s">
        <v>730</v>
      </c>
      <c r="H2276">
        <v>1276</v>
      </c>
      <c r="J2276" t="s">
        <v>117</v>
      </c>
      <c r="K2276" s="26">
        <v>0</v>
      </c>
      <c r="L2276" t="b">
        <v>1</v>
      </c>
      <c r="M2276" s="20" t="s">
        <v>1118</v>
      </c>
      <c r="N2276" s="26">
        <v>214</v>
      </c>
      <c r="O2276" t="s">
        <v>375</v>
      </c>
      <c r="P2276">
        <v>71.290555600000005</v>
      </c>
      <c r="Q2276">
        <v>-156.7886111</v>
      </c>
      <c r="R2276" t="s">
        <v>370</v>
      </c>
      <c r="S2276" t="s">
        <v>371</v>
      </c>
      <c r="V2276">
        <v>1431.8</v>
      </c>
      <c r="W2276">
        <v>11865</v>
      </c>
      <c r="X2276">
        <v>1475</v>
      </c>
      <c r="Y2276">
        <v>4054.9</v>
      </c>
      <c r="Z2276">
        <v>38387</v>
      </c>
      <c r="AA2276">
        <v>412</v>
      </c>
      <c r="AO2276" s="30">
        <v>0</v>
      </c>
      <c r="AP2276" s="30">
        <v>0</v>
      </c>
      <c r="AQ2276" s="30">
        <v>0</v>
      </c>
      <c r="AR2276">
        <v>5486.7</v>
      </c>
      <c r="AS2276" s="20">
        <v>50252</v>
      </c>
      <c r="AT2276">
        <v>1887</v>
      </c>
      <c r="AU2276">
        <v>12</v>
      </c>
      <c r="AV2276" t="s">
        <v>1131</v>
      </c>
    </row>
    <row r="2277" spans="1:48" hidden="1" x14ac:dyDescent="0.25">
      <c r="A2277" t="s">
        <v>548</v>
      </c>
      <c r="B2277" t="s">
        <v>1218</v>
      </c>
      <c r="C2277" t="s">
        <v>307</v>
      </c>
      <c r="D2277" t="s">
        <v>540</v>
      </c>
      <c r="E2277" s="31" t="s">
        <v>541</v>
      </c>
      <c r="F2277">
        <v>2013</v>
      </c>
      <c r="G2277" t="s">
        <v>549</v>
      </c>
      <c r="H2277">
        <v>21015</v>
      </c>
      <c r="J2277" t="s">
        <v>306</v>
      </c>
      <c r="K2277" s="26">
        <v>0</v>
      </c>
      <c r="L2277" t="b">
        <v>1</v>
      </c>
      <c r="M2277" s="20" t="s">
        <v>1118</v>
      </c>
      <c r="N2277" s="26">
        <v>111</v>
      </c>
      <c r="O2277" t="s">
        <v>375</v>
      </c>
      <c r="P2277">
        <v>56.470833300000002</v>
      </c>
      <c r="Q2277">
        <v>-132.37666669999999</v>
      </c>
      <c r="R2277" t="s">
        <v>370</v>
      </c>
      <c r="S2277" t="s">
        <v>371</v>
      </c>
      <c r="V2277">
        <v>1525</v>
      </c>
      <c r="W2277">
        <v>14362</v>
      </c>
      <c r="X2277">
        <v>1174</v>
      </c>
      <c r="Y2277">
        <v>2255</v>
      </c>
      <c r="Z2277">
        <v>21096</v>
      </c>
      <c r="AA2277">
        <v>814</v>
      </c>
      <c r="AO2277" s="30">
        <v>0</v>
      </c>
      <c r="AP2277" s="30">
        <v>0</v>
      </c>
      <c r="AQ2277" s="30">
        <v>0</v>
      </c>
      <c r="AR2277">
        <v>3780</v>
      </c>
      <c r="AS2277" s="20">
        <v>35458</v>
      </c>
      <c r="AT2277">
        <v>1988</v>
      </c>
      <c r="AU2277">
        <v>12</v>
      </c>
      <c r="AV2277" t="s">
        <v>1131</v>
      </c>
    </row>
    <row r="2278" spans="1:48" hidden="1" x14ac:dyDescent="0.25">
      <c r="A2278" t="s">
        <v>727</v>
      </c>
      <c r="B2278" t="s">
        <v>1201</v>
      </c>
      <c r="C2278" t="s">
        <v>254</v>
      </c>
      <c r="D2278" t="s">
        <v>540</v>
      </c>
      <c r="E2278" s="31" t="s">
        <v>541</v>
      </c>
      <c r="F2278">
        <v>2013</v>
      </c>
      <c r="G2278" t="s">
        <v>728</v>
      </c>
      <c r="H2278">
        <v>14856</v>
      </c>
      <c r="J2278" t="s">
        <v>253</v>
      </c>
      <c r="K2278" s="26" t="s">
        <v>458</v>
      </c>
      <c r="L2278" t="b">
        <v>1</v>
      </c>
      <c r="M2278" s="20" t="s">
        <v>1118</v>
      </c>
      <c r="N2278" s="26">
        <v>212</v>
      </c>
      <c r="O2278" t="s">
        <v>375</v>
      </c>
      <c r="P2278">
        <v>56.811266699999997</v>
      </c>
      <c r="Q2278">
        <v>-132.95124250000001</v>
      </c>
      <c r="R2278" t="s">
        <v>370</v>
      </c>
      <c r="S2278" t="s">
        <v>371</v>
      </c>
      <c r="V2278">
        <v>1972.9</v>
      </c>
      <c r="W2278">
        <v>20323</v>
      </c>
      <c r="X2278">
        <v>1361</v>
      </c>
      <c r="Y2278">
        <v>1026</v>
      </c>
      <c r="Z2278">
        <v>8977</v>
      </c>
      <c r="AA2278">
        <v>684</v>
      </c>
      <c r="AB2278">
        <v>2366.9</v>
      </c>
      <c r="AC2278">
        <v>21896</v>
      </c>
      <c r="AD2278">
        <v>38</v>
      </c>
      <c r="AO2278" s="30">
        <v>2366.9</v>
      </c>
      <c r="AP2278" s="30">
        <v>21896</v>
      </c>
      <c r="AQ2278" s="30">
        <v>38</v>
      </c>
      <c r="AR2278">
        <v>5365.8</v>
      </c>
      <c r="AS2278" s="20">
        <v>51196</v>
      </c>
      <c r="AT2278">
        <v>2083</v>
      </c>
      <c r="AU2278">
        <v>12</v>
      </c>
      <c r="AV2278" t="s">
        <v>1131</v>
      </c>
    </row>
    <row r="2279" spans="1:48" hidden="1" x14ac:dyDescent="0.25">
      <c r="A2279" t="s">
        <v>546</v>
      </c>
      <c r="B2279" t="s">
        <v>1202</v>
      </c>
      <c r="C2279" s="19" t="s">
        <v>268</v>
      </c>
      <c r="D2279" s="19" t="s">
        <v>453</v>
      </c>
      <c r="E2279" s="21" t="s">
        <v>454</v>
      </c>
      <c r="F2279" s="26">
        <v>2013</v>
      </c>
      <c r="G2279" s="19" t="s">
        <v>547</v>
      </c>
      <c r="H2279" s="26">
        <v>16955</v>
      </c>
      <c r="I2279" s="19"/>
      <c r="J2279" t="s">
        <v>267</v>
      </c>
      <c r="K2279" s="19" t="s">
        <v>458</v>
      </c>
      <c r="L2279" s="20" t="b">
        <v>1</v>
      </c>
      <c r="M2279" s="20" t="s">
        <v>1118</v>
      </c>
      <c r="N2279" s="19">
        <v>108</v>
      </c>
      <c r="O2279" s="19" t="s">
        <v>375</v>
      </c>
      <c r="P2279" s="20">
        <v>60.1041667</v>
      </c>
      <c r="Q2279" s="20">
        <v>-149.4422222</v>
      </c>
      <c r="R2279" s="19" t="s">
        <v>370</v>
      </c>
      <c r="S2279" s="19" t="s">
        <v>371</v>
      </c>
      <c r="V2279">
        <v>3182</v>
      </c>
      <c r="W2279">
        <v>15611</v>
      </c>
      <c r="X2279">
        <v>2074</v>
      </c>
      <c r="Y2279">
        <v>1814</v>
      </c>
      <c r="Z2279">
        <v>8392</v>
      </c>
      <c r="AA2279">
        <v>507</v>
      </c>
      <c r="AB2279">
        <v>5912</v>
      </c>
      <c r="AC2279">
        <v>33947</v>
      </c>
      <c r="AD2279">
        <v>125</v>
      </c>
      <c r="AE2279">
        <v>0</v>
      </c>
      <c r="AF2279">
        <v>0</v>
      </c>
      <c r="AG2279">
        <v>0</v>
      </c>
      <c r="AO2279" s="30">
        <v>5912</v>
      </c>
      <c r="AP2279" s="30">
        <v>33947</v>
      </c>
      <c r="AQ2279" s="30">
        <v>125</v>
      </c>
      <c r="AR2279">
        <v>10908</v>
      </c>
      <c r="AS2279" s="20">
        <v>57950</v>
      </c>
      <c r="AT2279">
        <v>2706</v>
      </c>
      <c r="AU2279">
        <v>12</v>
      </c>
      <c r="AV2279" t="s">
        <v>1131</v>
      </c>
    </row>
    <row r="2280" spans="1:48" hidden="1" x14ac:dyDescent="0.25">
      <c r="A2280" t="s">
        <v>455</v>
      </c>
      <c r="B2280" t="s">
        <v>457</v>
      </c>
      <c r="C2280" s="19" t="s">
        <v>138</v>
      </c>
      <c r="D2280" s="19" t="s">
        <v>459</v>
      </c>
      <c r="E2280" s="21" t="s">
        <v>460</v>
      </c>
      <c r="F2280" s="26">
        <v>2013</v>
      </c>
      <c r="G2280" s="19" t="s">
        <v>456</v>
      </c>
      <c r="H2280" s="26">
        <v>4329</v>
      </c>
      <c r="I2280" s="19"/>
      <c r="J2280" t="s">
        <v>457</v>
      </c>
      <c r="K2280" s="19" t="s">
        <v>458</v>
      </c>
      <c r="L2280" s="20" t="b">
        <v>1</v>
      </c>
      <c r="M2280" s="20" t="s">
        <v>1116</v>
      </c>
      <c r="N2280" s="19">
        <v>10</v>
      </c>
      <c r="O2280" s="19" t="s">
        <v>375</v>
      </c>
      <c r="P2280" s="20">
        <v>61.130833299999999</v>
      </c>
      <c r="Q2280" s="20">
        <v>-146.34833330000001</v>
      </c>
      <c r="R2280" s="19" t="s">
        <v>370</v>
      </c>
      <c r="S2280" s="19" t="s">
        <v>371</v>
      </c>
      <c r="V2280">
        <v>4721</v>
      </c>
      <c r="W2280">
        <v>16731</v>
      </c>
      <c r="X2280">
        <v>2962</v>
      </c>
      <c r="Y2280">
        <v>16269</v>
      </c>
      <c r="Z2280">
        <v>66614</v>
      </c>
      <c r="AA2280">
        <v>797</v>
      </c>
      <c r="AO2280" s="30">
        <v>0</v>
      </c>
      <c r="AP2280" s="30">
        <v>0</v>
      </c>
      <c r="AQ2280" s="30">
        <v>0</v>
      </c>
      <c r="AR2280">
        <v>20990</v>
      </c>
      <c r="AS2280" s="20">
        <v>83345</v>
      </c>
      <c r="AT2280">
        <v>3759</v>
      </c>
      <c r="AU2280" s="22">
        <v>12</v>
      </c>
      <c r="AV2280" t="s">
        <v>1131</v>
      </c>
    </row>
    <row r="2281" spans="1:48" hidden="1" x14ac:dyDescent="0.25">
      <c r="A2281" t="s">
        <v>531</v>
      </c>
      <c r="B2281" t="s">
        <v>270</v>
      </c>
      <c r="C2281" t="s">
        <v>271</v>
      </c>
      <c r="D2281" t="s">
        <v>534</v>
      </c>
      <c r="E2281" s="31" t="s">
        <v>535</v>
      </c>
      <c r="F2281">
        <v>2013</v>
      </c>
      <c r="G2281" t="s">
        <v>532</v>
      </c>
      <c r="H2281">
        <v>17271</v>
      </c>
      <c r="J2281" t="s">
        <v>533</v>
      </c>
      <c r="K2281" s="26">
        <v>0</v>
      </c>
      <c r="L2281" t="b">
        <v>1</v>
      </c>
      <c r="M2281" s="20" t="s">
        <v>1118</v>
      </c>
      <c r="N2281" s="26">
        <v>100</v>
      </c>
      <c r="O2281" t="s">
        <v>375</v>
      </c>
      <c r="P2281">
        <v>57.0530556</v>
      </c>
      <c r="Q2281">
        <v>-135.33000000000001</v>
      </c>
      <c r="R2281" t="s">
        <v>370</v>
      </c>
      <c r="S2281" t="s">
        <v>371</v>
      </c>
      <c r="V2281">
        <v>4875</v>
      </c>
      <c r="W2281">
        <v>45559</v>
      </c>
      <c r="X2281">
        <v>3685</v>
      </c>
      <c r="Y2281">
        <v>6349</v>
      </c>
      <c r="Z2281">
        <v>57230</v>
      </c>
      <c r="AA2281">
        <v>1588</v>
      </c>
      <c r="AB2281">
        <v>766</v>
      </c>
      <c r="AC2281">
        <v>6776</v>
      </c>
      <c r="AD2281">
        <v>21</v>
      </c>
      <c r="AO2281" s="30">
        <v>766</v>
      </c>
      <c r="AP2281" s="30">
        <v>6776</v>
      </c>
      <c r="AQ2281" s="30">
        <v>21</v>
      </c>
      <c r="AR2281">
        <v>11990</v>
      </c>
      <c r="AS2281" s="20">
        <v>109565</v>
      </c>
      <c r="AT2281">
        <v>5294</v>
      </c>
      <c r="AU2281" s="22">
        <v>12</v>
      </c>
      <c r="AV2281" t="s">
        <v>1131</v>
      </c>
    </row>
    <row r="2282" spans="1:48" hidden="1" x14ac:dyDescent="0.25">
      <c r="A2282" t="s">
        <v>464</v>
      </c>
      <c r="B2282" t="s">
        <v>187</v>
      </c>
      <c r="C2282" t="s">
        <v>188</v>
      </c>
      <c r="D2282" t="s">
        <v>466</v>
      </c>
      <c r="E2282" s="31" t="s">
        <v>467</v>
      </c>
      <c r="F2282">
        <v>2013</v>
      </c>
      <c r="G2282" t="s">
        <v>465</v>
      </c>
      <c r="H2282">
        <v>10433</v>
      </c>
      <c r="J2282" t="s">
        <v>187</v>
      </c>
      <c r="K2282" s="26" t="s">
        <v>374</v>
      </c>
      <c r="L2282" t="b">
        <v>1</v>
      </c>
      <c r="M2282" s="20" t="s">
        <v>1119</v>
      </c>
      <c r="N2282" s="26">
        <v>16</v>
      </c>
      <c r="O2282" t="s">
        <v>375</v>
      </c>
      <c r="P2282">
        <v>57.79</v>
      </c>
      <c r="Q2282">
        <v>-152.40722220000001</v>
      </c>
      <c r="R2282" t="s">
        <v>370</v>
      </c>
      <c r="S2282" t="s">
        <v>371</v>
      </c>
      <c r="V2282">
        <v>6148</v>
      </c>
      <c r="W2282">
        <v>34387</v>
      </c>
      <c r="X2282">
        <v>4705</v>
      </c>
      <c r="Y2282">
        <v>3722</v>
      </c>
      <c r="Z2282">
        <v>21450</v>
      </c>
      <c r="AA2282">
        <v>1042</v>
      </c>
      <c r="AB2282">
        <v>14219</v>
      </c>
      <c r="AC2282">
        <v>87337</v>
      </c>
      <c r="AD2282">
        <v>103</v>
      </c>
      <c r="AO2282" s="30">
        <v>14219</v>
      </c>
      <c r="AP2282" s="30">
        <v>87337</v>
      </c>
      <c r="AQ2282" s="30">
        <v>103</v>
      </c>
      <c r="AR2282">
        <v>24089</v>
      </c>
      <c r="AS2282" s="20">
        <v>143174</v>
      </c>
      <c r="AT2282">
        <v>5850</v>
      </c>
      <c r="AU2282" s="22">
        <v>12</v>
      </c>
      <c r="AV2282" t="s">
        <v>1131</v>
      </c>
    </row>
    <row r="2283" spans="1:48" hidden="1" x14ac:dyDescent="0.25">
      <c r="A2283" t="s">
        <v>536</v>
      </c>
      <c r="B2283" t="s">
        <v>179</v>
      </c>
      <c r="C2283" t="s">
        <v>180</v>
      </c>
      <c r="D2283" t="s">
        <v>540</v>
      </c>
      <c r="E2283" s="31" t="s">
        <v>541</v>
      </c>
      <c r="F2283">
        <v>2013</v>
      </c>
      <c r="G2283" t="s">
        <v>537</v>
      </c>
      <c r="H2283">
        <v>10210</v>
      </c>
      <c r="J2283" t="s">
        <v>179</v>
      </c>
      <c r="K2283" s="26">
        <v>0</v>
      </c>
      <c r="L2283" t="b">
        <v>1</v>
      </c>
      <c r="M2283" s="20" t="s">
        <v>1118</v>
      </c>
      <c r="N2283" s="26">
        <v>103</v>
      </c>
      <c r="O2283" t="s">
        <v>375</v>
      </c>
      <c r="P2283">
        <v>55.342222200000002</v>
      </c>
      <c r="Q2283">
        <v>-131.64611110000001</v>
      </c>
      <c r="R2283" t="s">
        <v>370</v>
      </c>
      <c r="S2283" t="s">
        <v>371</v>
      </c>
      <c r="V2283">
        <v>7228.9</v>
      </c>
      <c r="W2283">
        <v>71044</v>
      </c>
      <c r="X2283">
        <v>6274</v>
      </c>
      <c r="Y2283">
        <v>7187.4</v>
      </c>
      <c r="Z2283">
        <v>73932</v>
      </c>
      <c r="AA2283">
        <v>1228</v>
      </c>
      <c r="AB2283">
        <v>2115.4</v>
      </c>
      <c r="AC2283">
        <v>25306</v>
      </c>
      <c r="AD2283">
        <v>13</v>
      </c>
      <c r="AE2283">
        <v>0</v>
      </c>
      <c r="AF2283">
        <v>0</v>
      </c>
      <c r="AG2283">
        <v>0</v>
      </c>
      <c r="AO2283" s="30">
        <v>2115.4</v>
      </c>
      <c r="AP2283" s="30">
        <v>25306</v>
      </c>
      <c r="AQ2283" s="30">
        <v>13</v>
      </c>
      <c r="AR2283">
        <v>16531.7</v>
      </c>
      <c r="AS2283" s="20">
        <v>170282</v>
      </c>
      <c r="AT2283">
        <v>7515</v>
      </c>
      <c r="AU2283" s="22">
        <v>12</v>
      </c>
      <c r="AV2283" t="s">
        <v>1131</v>
      </c>
    </row>
    <row r="2284" spans="1:48" hidden="1" x14ac:dyDescent="0.25">
      <c r="A2284" t="s">
        <v>372</v>
      </c>
      <c r="B2284" t="s">
        <v>1115</v>
      </c>
      <c r="C2284" t="s">
        <v>29</v>
      </c>
      <c r="D2284" t="s">
        <v>376</v>
      </c>
      <c r="E2284" s="31" t="s">
        <v>377</v>
      </c>
      <c r="F2284">
        <v>2013</v>
      </c>
      <c r="G2284" t="s">
        <v>373</v>
      </c>
      <c r="H2284">
        <v>213</v>
      </c>
      <c r="J2284" t="s">
        <v>28</v>
      </c>
      <c r="K2284" s="26" t="s">
        <v>374</v>
      </c>
      <c r="L2284" t="b">
        <v>1</v>
      </c>
      <c r="M2284" s="20" t="s">
        <v>1116</v>
      </c>
      <c r="N2284" s="26">
        <v>1</v>
      </c>
      <c r="O2284" t="s">
        <v>375</v>
      </c>
      <c r="P2284">
        <v>58.301944399999996</v>
      </c>
      <c r="Q2284">
        <v>-134.4197222</v>
      </c>
      <c r="R2284" t="s">
        <v>370</v>
      </c>
      <c r="S2284" t="s">
        <v>371</v>
      </c>
      <c r="V2284">
        <v>18068</v>
      </c>
      <c r="W2284">
        <v>141237</v>
      </c>
      <c r="X2284">
        <v>13968</v>
      </c>
      <c r="Y2284">
        <v>13638</v>
      </c>
      <c r="Z2284">
        <v>129284</v>
      </c>
      <c r="AA2284">
        <v>2202</v>
      </c>
      <c r="AB2284">
        <v>10361</v>
      </c>
      <c r="AC2284">
        <v>106484</v>
      </c>
      <c r="AD2284">
        <v>96</v>
      </c>
      <c r="AO2284" s="30">
        <v>10361</v>
      </c>
      <c r="AP2284" s="30">
        <v>106484</v>
      </c>
      <c r="AQ2284" s="30">
        <v>96</v>
      </c>
      <c r="AR2284">
        <v>42067</v>
      </c>
      <c r="AS2284" s="20">
        <v>377005</v>
      </c>
      <c r="AT2284">
        <v>16266</v>
      </c>
      <c r="AU2284" s="22">
        <v>12</v>
      </c>
      <c r="AV2284" t="s">
        <v>1131</v>
      </c>
    </row>
    <row r="2285" spans="1:48" hidden="1" x14ac:dyDescent="0.25">
      <c r="A2285" t="s">
        <v>552</v>
      </c>
      <c r="B2285" t="s">
        <v>1117</v>
      </c>
      <c r="C2285" t="s">
        <v>107</v>
      </c>
      <c r="D2285" t="s">
        <v>453</v>
      </c>
      <c r="E2285" s="31" t="s">
        <v>454</v>
      </c>
      <c r="F2285">
        <v>2013</v>
      </c>
      <c r="G2285" t="s">
        <v>553</v>
      </c>
      <c r="H2285">
        <v>599</v>
      </c>
      <c r="J2285" t="s">
        <v>106</v>
      </c>
      <c r="K2285" s="26" t="s">
        <v>374</v>
      </c>
      <c r="L2285" t="b">
        <v>1</v>
      </c>
      <c r="M2285" s="20" t="s">
        <v>1118</v>
      </c>
      <c r="N2285" s="26">
        <v>121</v>
      </c>
      <c r="O2285" t="s">
        <v>375</v>
      </c>
      <c r="P2285">
        <v>61.2180556</v>
      </c>
      <c r="Q2285">
        <v>-149.9002778</v>
      </c>
      <c r="R2285" t="s">
        <v>370</v>
      </c>
      <c r="S2285" t="s">
        <v>371</v>
      </c>
      <c r="V2285">
        <v>18480.3</v>
      </c>
      <c r="W2285">
        <v>139733</v>
      </c>
      <c r="X2285">
        <v>24463</v>
      </c>
      <c r="Y2285">
        <v>94117.3</v>
      </c>
      <c r="Z2285">
        <v>907737</v>
      </c>
      <c r="AA2285">
        <v>6323</v>
      </c>
      <c r="AO2285" s="30">
        <v>0</v>
      </c>
      <c r="AP2285" s="30">
        <v>0</v>
      </c>
      <c r="AQ2285" s="30">
        <v>0</v>
      </c>
      <c r="AR2285">
        <v>112597.6</v>
      </c>
      <c r="AS2285" s="20">
        <v>1047470</v>
      </c>
      <c r="AT2285">
        <v>30786</v>
      </c>
      <c r="AU2285" s="22">
        <v>12</v>
      </c>
      <c r="AV2285" t="s">
        <v>1131</v>
      </c>
    </row>
    <row r="2286" spans="1:48" hidden="1" x14ac:dyDescent="0.25">
      <c r="A2286" t="s">
        <v>483</v>
      </c>
      <c r="B2286" t="s">
        <v>165</v>
      </c>
      <c r="C2286" t="s">
        <v>485</v>
      </c>
      <c r="D2286" t="s">
        <v>453</v>
      </c>
      <c r="E2286" s="31" t="s">
        <v>454</v>
      </c>
      <c r="F2286">
        <v>2013</v>
      </c>
      <c r="G2286" t="s">
        <v>484</v>
      </c>
      <c r="H2286">
        <v>19558</v>
      </c>
      <c r="J2286" t="s">
        <v>165</v>
      </c>
      <c r="K2286" s="26" t="s">
        <v>374</v>
      </c>
      <c r="L2286" t="b">
        <v>1</v>
      </c>
      <c r="M2286" s="20" t="s">
        <v>1116</v>
      </c>
      <c r="N2286" s="26">
        <v>32</v>
      </c>
      <c r="O2286" t="s">
        <v>375</v>
      </c>
      <c r="P2286">
        <v>59.642499999999998</v>
      </c>
      <c r="Q2286">
        <v>-151.5483333</v>
      </c>
      <c r="R2286" t="s">
        <v>370</v>
      </c>
      <c r="S2286" t="s">
        <v>371</v>
      </c>
      <c r="V2286">
        <v>37754.1</v>
      </c>
      <c r="W2286">
        <v>179868</v>
      </c>
      <c r="X2286">
        <v>26150</v>
      </c>
      <c r="Y2286">
        <v>33178.300000000003</v>
      </c>
      <c r="Z2286">
        <v>180983</v>
      </c>
      <c r="AA2286">
        <v>3976</v>
      </c>
      <c r="AB2286">
        <v>9511.7000000000007</v>
      </c>
      <c r="AC2286">
        <v>120722</v>
      </c>
      <c r="AD2286">
        <v>23</v>
      </c>
      <c r="AE2286">
        <v>0</v>
      </c>
      <c r="AF2286">
        <v>0</v>
      </c>
      <c r="AG2286">
        <v>0</v>
      </c>
      <c r="AO2286" s="30">
        <v>9511.7000000000007</v>
      </c>
      <c r="AP2286" s="30">
        <v>120722</v>
      </c>
      <c r="AQ2286" s="30">
        <v>23</v>
      </c>
      <c r="AR2286">
        <v>80444.100000000006</v>
      </c>
      <c r="AS2286" s="20">
        <v>481573</v>
      </c>
      <c r="AT2286">
        <v>30149</v>
      </c>
      <c r="AU2286" s="22">
        <v>12</v>
      </c>
      <c r="AV2286" t="s">
        <v>1131</v>
      </c>
    </row>
    <row r="2287" spans="1:48" hidden="1" x14ac:dyDescent="0.25">
      <c r="A2287" t="s">
        <v>461</v>
      </c>
      <c r="B2287" t="s">
        <v>156</v>
      </c>
      <c r="C2287" t="s">
        <v>157</v>
      </c>
      <c r="D2287" t="s">
        <v>453</v>
      </c>
      <c r="E2287" s="31" t="s">
        <v>454</v>
      </c>
      <c r="F2287">
        <v>2013</v>
      </c>
      <c r="G2287" t="s">
        <v>462</v>
      </c>
      <c r="H2287">
        <v>7353</v>
      </c>
      <c r="J2287" t="s">
        <v>463</v>
      </c>
      <c r="K2287" s="26" t="s">
        <v>374</v>
      </c>
      <c r="L2287" t="b">
        <v>1</v>
      </c>
      <c r="M2287" s="20" t="s">
        <v>1116</v>
      </c>
      <c r="N2287" s="26">
        <v>13</v>
      </c>
      <c r="O2287" t="s">
        <v>375</v>
      </c>
      <c r="P2287">
        <v>64.837777799999998</v>
      </c>
      <c r="Q2287">
        <v>-147.7163889</v>
      </c>
      <c r="R2287" t="s">
        <v>370</v>
      </c>
      <c r="S2287" t="s">
        <v>371</v>
      </c>
      <c r="V2287">
        <v>65591.600000000006</v>
      </c>
      <c r="W2287">
        <v>286768</v>
      </c>
      <c r="X2287">
        <v>38163</v>
      </c>
      <c r="Y2287">
        <v>28106.5</v>
      </c>
      <c r="Z2287">
        <v>133156</v>
      </c>
      <c r="AA2287">
        <v>6323</v>
      </c>
      <c r="AB2287">
        <v>142972.79999999999</v>
      </c>
      <c r="AC2287">
        <v>833237</v>
      </c>
      <c r="AD2287">
        <v>511</v>
      </c>
      <c r="AE2287">
        <v>0</v>
      </c>
      <c r="AF2287">
        <v>0</v>
      </c>
      <c r="AG2287">
        <v>0</v>
      </c>
      <c r="AO2287" s="30">
        <v>142972.79999999999</v>
      </c>
      <c r="AP2287" s="30">
        <v>833237</v>
      </c>
      <c r="AQ2287" s="30">
        <v>511</v>
      </c>
      <c r="AR2287">
        <v>236670.9</v>
      </c>
      <c r="AS2287" s="20">
        <v>1253161</v>
      </c>
      <c r="AT2287">
        <v>44997</v>
      </c>
      <c r="AU2287" s="22">
        <v>12</v>
      </c>
      <c r="AV2287" t="s">
        <v>1131</v>
      </c>
    </row>
    <row r="2288" spans="1:48" hidden="1" x14ac:dyDescent="0.25">
      <c r="A2288" t="s">
        <v>472</v>
      </c>
      <c r="B2288" t="s">
        <v>1121</v>
      </c>
      <c r="C2288" t="s">
        <v>474</v>
      </c>
      <c r="D2288" t="s">
        <v>453</v>
      </c>
      <c r="E2288" s="31" t="s">
        <v>454</v>
      </c>
      <c r="F2288">
        <v>2013</v>
      </c>
      <c r="G2288" t="s">
        <v>473</v>
      </c>
      <c r="H2288">
        <v>11824</v>
      </c>
      <c r="J2288" t="s">
        <v>208</v>
      </c>
      <c r="K2288" s="26" t="s">
        <v>374</v>
      </c>
      <c r="L2288" t="b">
        <v>1</v>
      </c>
      <c r="M2288" s="20" t="s">
        <v>1119</v>
      </c>
      <c r="N2288" s="26">
        <v>18</v>
      </c>
      <c r="O2288" t="s">
        <v>375</v>
      </c>
      <c r="P2288">
        <v>61.5813889</v>
      </c>
      <c r="Q2288">
        <v>-149.43944440000001</v>
      </c>
      <c r="R2288" t="s">
        <v>370</v>
      </c>
      <c r="S2288" t="s">
        <v>371</v>
      </c>
      <c r="V2288">
        <v>68393.600000000006</v>
      </c>
      <c r="W2288">
        <v>452533</v>
      </c>
      <c r="X2288">
        <v>54900</v>
      </c>
      <c r="Y2288">
        <v>34068.400000000001</v>
      </c>
      <c r="Z2288">
        <v>271422</v>
      </c>
      <c r="AA2288">
        <v>3761</v>
      </c>
      <c r="AO2288" s="30">
        <v>0</v>
      </c>
      <c r="AP2288" s="30">
        <v>0</v>
      </c>
      <c r="AQ2288" s="30">
        <v>0</v>
      </c>
      <c r="AR2288">
        <v>102462</v>
      </c>
      <c r="AS2288" s="20">
        <v>723955</v>
      </c>
      <c r="AT2288">
        <v>58661</v>
      </c>
      <c r="AU2288" s="22">
        <v>12</v>
      </c>
      <c r="AV2288" t="s">
        <v>1131</v>
      </c>
    </row>
    <row r="2289" spans="1:48" hidden="1" x14ac:dyDescent="0.25">
      <c r="A2289" t="s">
        <v>451</v>
      </c>
      <c r="B2289" t="s">
        <v>135</v>
      </c>
      <c r="C2289" t="s">
        <v>107</v>
      </c>
      <c r="D2289" t="s">
        <v>453</v>
      </c>
      <c r="E2289" s="31" t="s">
        <v>454</v>
      </c>
      <c r="F2289">
        <v>2013</v>
      </c>
      <c r="G2289" t="s">
        <v>452</v>
      </c>
      <c r="H2289">
        <v>3522</v>
      </c>
      <c r="J2289" t="s">
        <v>135</v>
      </c>
      <c r="K2289" s="26">
        <v>0</v>
      </c>
      <c r="L2289" t="b">
        <v>1</v>
      </c>
      <c r="M2289" s="20" t="s">
        <v>1119</v>
      </c>
      <c r="N2289" s="26">
        <v>8</v>
      </c>
      <c r="O2289" t="s">
        <v>375</v>
      </c>
      <c r="P2289">
        <v>61.2180556</v>
      </c>
      <c r="Q2289">
        <v>-149.9002778</v>
      </c>
      <c r="R2289" t="s">
        <v>370</v>
      </c>
      <c r="S2289" t="s">
        <v>371</v>
      </c>
      <c r="V2289">
        <v>79210</v>
      </c>
      <c r="W2289">
        <v>534522</v>
      </c>
      <c r="X2289">
        <v>69686</v>
      </c>
      <c r="Y2289">
        <v>70057</v>
      </c>
      <c r="Z2289">
        <v>573447</v>
      </c>
      <c r="AA2289">
        <v>9296</v>
      </c>
      <c r="AB2289">
        <v>5941</v>
      </c>
      <c r="AC2289">
        <v>54395</v>
      </c>
      <c r="AD2289">
        <v>7</v>
      </c>
      <c r="AE2289">
        <v>0</v>
      </c>
      <c r="AF2289">
        <v>0</v>
      </c>
      <c r="AG2289">
        <v>0</v>
      </c>
      <c r="AO2289" s="30">
        <v>5941</v>
      </c>
      <c r="AP2289" s="30">
        <v>54395</v>
      </c>
      <c r="AQ2289" s="30">
        <v>7</v>
      </c>
      <c r="AR2289">
        <v>155208</v>
      </c>
      <c r="AS2289" s="20">
        <v>1162364</v>
      </c>
      <c r="AT2289">
        <v>78989</v>
      </c>
      <c r="AU2289" s="22">
        <v>12</v>
      </c>
      <c r="AV2289" t="s">
        <v>1131</v>
      </c>
    </row>
    <row r="2290" spans="1:48" hidden="1" x14ac:dyDescent="0.25">
      <c r="A2290" t="s">
        <v>627</v>
      </c>
      <c r="B2290" t="s">
        <v>72</v>
      </c>
      <c r="C2290" t="s">
        <v>72</v>
      </c>
      <c r="D2290" t="s">
        <v>628</v>
      </c>
      <c r="E2290" s="31" t="s">
        <v>629</v>
      </c>
      <c r="F2290">
        <v>2013</v>
      </c>
      <c r="G2290" t="s">
        <v>563</v>
      </c>
      <c r="H2290">
        <v>221</v>
      </c>
      <c r="I2290">
        <v>331420</v>
      </c>
      <c r="J2290" t="s">
        <v>50</v>
      </c>
      <c r="K2290" s="26" t="s">
        <v>458</v>
      </c>
      <c r="L2290" t="b">
        <v>1</v>
      </c>
      <c r="M2290" s="20" t="s">
        <v>1119</v>
      </c>
      <c r="N2290" s="26">
        <v>169</v>
      </c>
      <c r="O2290" t="s">
        <v>375</v>
      </c>
      <c r="P2290">
        <v>64.931944400000006</v>
      </c>
      <c r="Q2290">
        <v>-161.15694439999999</v>
      </c>
      <c r="S2290" t="s">
        <v>21</v>
      </c>
      <c r="T2290" s="40">
        <v>0.60250000000000004</v>
      </c>
      <c r="U2290" s="40">
        <v>0.20083333333333331</v>
      </c>
      <c r="V2290">
        <v>295.33043750000002</v>
      </c>
      <c r="W2290">
        <v>490.17500000000001</v>
      </c>
      <c r="X2290">
        <v>93</v>
      </c>
      <c r="Y2290">
        <v>139.13171000000003</v>
      </c>
      <c r="Z2290">
        <v>230.92400000000004</v>
      </c>
      <c r="AA2290">
        <v>14</v>
      </c>
      <c r="AI2290">
        <v>194.86700000000002</v>
      </c>
      <c r="AJ2290">
        <v>13</v>
      </c>
      <c r="AK2290">
        <v>333.13299999999998</v>
      </c>
      <c r="AL2290">
        <v>12</v>
      </c>
      <c r="AM2290">
        <v>0</v>
      </c>
      <c r="AN2290">
        <v>0</v>
      </c>
      <c r="AO2290" s="30">
        <v>318.12</v>
      </c>
      <c r="AP2290" s="30">
        <v>528</v>
      </c>
      <c r="AQ2290" s="30">
        <v>25</v>
      </c>
      <c r="AR2290">
        <v>752.58214750000002</v>
      </c>
      <c r="AS2290" s="20">
        <v>1249.0989999999999</v>
      </c>
      <c r="AT2290">
        <v>129</v>
      </c>
      <c r="AU2290" s="22">
        <v>12</v>
      </c>
      <c r="AV2290" t="s">
        <v>1510</v>
      </c>
    </row>
    <row r="2291" spans="1:48" hidden="1" x14ac:dyDescent="0.25">
      <c r="A2291" t="s">
        <v>1059</v>
      </c>
      <c r="B2291" t="s">
        <v>195</v>
      </c>
      <c r="C2291" t="s">
        <v>195</v>
      </c>
      <c r="D2291" t="s">
        <v>1061</v>
      </c>
      <c r="E2291" s="31" t="s">
        <v>1062</v>
      </c>
      <c r="F2291">
        <v>2013</v>
      </c>
      <c r="G2291" t="s">
        <v>1060</v>
      </c>
      <c r="H2291" t="s">
        <v>582</v>
      </c>
      <c r="I2291">
        <v>332140</v>
      </c>
      <c r="J2291" t="s">
        <v>194</v>
      </c>
      <c r="K2291" s="26" t="s">
        <v>458</v>
      </c>
      <c r="L2291" t="b">
        <v>1</v>
      </c>
      <c r="M2291" s="20" t="s">
        <v>1118</v>
      </c>
      <c r="N2291" s="26">
        <v>687</v>
      </c>
      <c r="O2291" t="s">
        <v>375</v>
      </c>
      <c r="P2291">
        <v>64.880277800000002</v>
      </c>
      <c r="Q2291">
        <v>-157.7008333</v>
      </c>
      <c r="S2291" t="s">
        <v>21</v>
      </c>
      <c r="T2291" s="40">
        <v>0.94999999999999984</v>
      </c>
      <c r="U2291" s="40">
        <v>0.54</v>
      </c>
      <c r="V2291">
        <v>78.298999999999992</v>
      </c>
      <c r="W2291">
        <v>82.42</v>
      </c>
      <c r="X2291">
        <v>58</v>
      </c>
      <c r="Y2291">
        <v>55.938849999999988</v>
      </c>
      <c r="Z2291">
        <v>58.882999999999996</v>
      </c>
      <c r="AA2291">
        <v>5</v>
      </c>
      <c r="AI2291">
        <v>45.430000000000007</v>
      </c>
      <c r="AJ2291">
        <v>5</v>
      </c>
      <c r="AK2291">
        <v>24.803000000000001</v>
      </c>
      <c r="AL2291">
        <v>5</v>
      </c>
      <c r="AM2291">
        <v>0.78</v>
      </c>
      <c r="AN2291">
        <v>1</v>
      </c>
      <c r="AO2291" s="30">
        <v>66.721349999999987</v>
      </c>
      <c r="AP2291" s="30">
        <v>70.233000000000004</v>
      </c>
      <c r="AQ2291" s="30">
        <v>10</v>
      </c>
      <c r="AR2291">
        <v>200.95919999999995</v>
      </c>
      <c r="AS2291" s="20">
        <v>212.31599999999997</v>
      </c>
      <c r="AT2291">
        <v>74</v>
      </c>
      <c r="AU2291" s="22">
        <v>12</v>
      </c>
      <c r="AV2291" t="s">
        <v>1510</v>
      </c>
    </row>
    <row r="2292" spans="1:48" hidden="1" x14ac:dyDescent="0.25">
      <c r="A2292" t="s">
        <v>795</v>
      </c>
      <c r="B2292" t="s">
        <v>197</v>
      </c>
      <c r="C2292" t="s">
        <v>197</v>
      </c>
      <c r="D2292" t="s">
        <v>797</v>
      </c>
      <c r="E2292" s="31" t="s">
        <v>798</v>
      </c>
      <c r="F2292">
        <v>2013</v>
      </c>
      <c r="G2292" t="s">
        <v>796</v>
      </c>
      <c r="H2292">
        <v>9832</v>
      </c>
      <c r="I2292">
        <v>332150</v>
      </c>
      <c r="J2292" t="s">
        <v>196</v>
      </c>
      <c r="K2292" s="26" t="s">
        <v>458</v>
      </c>
      <c r="L2292" t="b">
        <v>1</v>
      </c>
      <c r="M2292" s="20" t="s">
        <v>1118</v>
      </c>
      <c r="N2292" s="26">
        <v>281</v>
      </c>
      <c r="O2292" t="s">
        <v>375</v>
      </c>
      <c r="P2292">
        <v>60.812222200000001</v>
      </c>
      <c r="Q2292">
        <v>-161.43583330000001</v>
      </c>
      <c r="S2292" t="s">
        <v>21</v>
      </c>
      <c r="T2292" s="40">
        <v>0.51999999999999991</v>
      </c>
      <c r="U2292" s="40">
        <v>0.19499999999999998</v>
      </c>
      <c r="V2292">
        <v>375.99379999999991</v>
      </c>
      <c r="W2292">
        <v>723.06499999999994</v>
      </c>
      <c r="X2292">
        <v>182</v>
      </c>
      <c r="Y2292">
        <v>170.8954</v>
      </c>
      <c r="Z2292">
        <v>328.64500000000004</v>
      </c>
      <c r="AA2292">
        <v>19</v>
      </c>
      <c r="AI2292">
        <v>34.283000000000001</v>
      </c>
      <c r="AJ2292">
        <v>4</v>
      </c>
      <c r="AK2292">
        <v>37.613</v>
      </c>
      <c r="AL2292">
        <v>5</v>
      </c>
      <c r="AM2292">
        <v>144.07999999999998</v>
      </c>
      <c r="AN2292">
        <v>15</v>
      </c>
      <c r="AO2292" s="30">
        <v>37.385919999999992</v>
      </c>
      <c r="AP2292" s="30">
        <v>71.896000000000001</v>
      </c>
      <c r="AQ2292" s="30">
        <v>9</v>
      </c>
      <c r="AR2292">
        <v>584.2751199999999</v>
      </c>
      <c r="AS2292" s="20">
        <v>1267.6859999999997</v>
      </c>
      <c r="AT2292">
        <v>224</v>
      </c>
      <c r="AU2292" s="22">
        <v>12</v>
      </c>
      <c r="AV2292" t="s">
        <v>1510</v>
      </c>
    </row>
    <row r="2293" spans="1:48" hidden="1" x14ac:dyDescent="0.25">
      <c r="A2293" t="s">
        <v>921</v>
      </c>
      <c r="B2293" t="s">
        <v>199</v>
      </c>
      <c r="C2293" t="s">
        <v>199</v>
      </c>
      <c r="D2293" t="s">
        <v>923</v>
      </c>
      <c r="E2293" s="31" t="s">
        <v>924</v>
      </c>
      <c r="F2293">
        <v>2013</v>
      </c>
      <c r="G2293" t="s">
        <v>922</v>
      </c>
      <c r="H2293">
        <v>10491</v>
      </c>
      <c r="I2293">
        <v>332160</v>
      </c>
      <c r="J2293" t="s">
        <v>198</v>
      </c>
      <c r="K2293" s="26" t="s">
        <v>458</v>
      </c>
      <c r="L2293" t="b">
        <v>1</v>
      </c>
      <c r="M2293" s="20" t="s">
        <v>1118</v>
      </c>
      <c r="N2293" s="26">
        <v>376</v>
      </c>
      <c r="O2293" t="s">
        <v>375</v>
      </c>
      <c r="P2293">
        <v>59.864444399999996</v>
      </c>
      <c r="Q2293">
        <v>-163.13416670000001</v>
      </c>
      <c r="S2293" t="s">
        <v>21</v>
      </c>
      <c r="T2293" s="40">
        <v>0.6100000000000001</v>
      </c>
      <c r="U2293" s="40">
        <v>0.19666666666666666</v>
      </c>
      <c r="V2293">
        <v>294.82642000000004</v>
      </c>
      <c r="W2293">
        <v>483.322</v>
      </c>
      <c r="X2293">
        <v>96</v>
      </c>
      <c r="Y2293">
        <v>266.17777000000001</v>
      </c>
      <c r="Z2293">
        <v>436.35699999999997</v>
      </c>
      <c r="AA2293">
        <v>25</v>
      </c>
      <c r="AI2293">
        <v>84.023999999999987</v>
      </c>
      <c r="AJ2293">
        <v>3</v>
      </c>
      <c r="AK2293">
        <v>11.975000000000001</v>
      </c>
      <c r="AL2293">
        <v>3</v>
      </c>
      <c r="AM2293">
        <v>29.474000000000004</v>
      </c>
      <c r="AN2293">
        <v>4</v>
      </c>
      <c r="AO2293" s="30">
        <v>58.559390000000008</v>
      </c>
      <c r="AP2293" s="30">
        <v>95.998999999999995</v>
      </c>
      <c r="AQ2293" s="30">
        <v>6</v>
      </c>
      <c r="AR2293">
        <v>619.56358</v>
      </c>
      <c r="AS2293" s="20">
        <v>1045.152</v>
      </c>
      <c r="AT2293">
        <v>131</v>
      </c>
      <c r="AU2293" s="22">
        <v>12</v>
      </c>
      <c r="AV2293" t="s">
        <v>1510</v>
      </c>
    </row>
    <row r="2294" spans="1:48" hidden="1" x14ac:dyDescent="0.25">
      <c r="A2294" t="s">
        <v>879</v>
      </c>
      <c r="B2294" t="s">
        <v>201</v>
      </c>
      <c r="C2294" t="s">
        <v>201</v>
      </c>
      <c r="D2294" t="s">
        <v>881</v>
      </c>
      <c r="E2294" s="31" t="s">
        <v>882</v>
      </c>
      <c r="F2294">
        <v>2013</v>
      </c>
      <c r="G2294" t="s">
        <v>880</v>
      </c>
      <c r="H2294">
        <v>10716</v>
      </c>
      <c r="I2294">
        <v>332170</v>
      </c>
      <c r="J2294" t="s">
        <v>200</v>
      </c>
      <c r="K2294" s="26" t="s">
        <v>458</v>
      </c>
      <c r="L2294" t="b">
        <v>1</v>
      </c>
      <c r="M2294" s="20" t="s">
        <v>1118</v>
      </c>
      <c r="N2294" s="26">
        <v>353</v>
      </c>
      <c r="O2294" t="s">
        <v>375</v>
      </c>
      <c r="P2294">
        <v>57.54</v>
      </c>
      <c r="Q2294">
        <v>-153.97861109999999</v>
      </c>
      <c r="S2294" t="s">
        <v>21</v>
      </c>
      <c r="T2294" s="40">
        <v>0.44000000000000011</v>
      </c>
      <c r="U2294" s="40">
        <v>0.37999999999999995</v>
      </c>
      <c r="V2294">
        <v>74.247800000000026</v>
      </c>
      <c r="W2294">
        <v>168.745</v>
      </c>
      <c r="X2294">
        <v>52</v>
      </c>
      <c r="Y2294">
        <v>189.21848000000003</v>
      </c>
      <c r="Z2294">
        <v>430.04199999999997</v>
      </c>
      <c r="AA2294">
        <v>38</v>
      </c>
      <c r="AI2294">
        <v>100.67499999999998</v>
      </c>
      <c r="AJ2294">
        <v>8</v>
      </c>
      <c r="AK2294">
        <v>9.8740000000000006</v>
      </c>
      <c r="AL2294">
        <v>2</v>
      </c>
      <c r="AM2294">
        <v>0</v>
      </c>
      <c r="AN2294">
        <v>7</v>
      </c>
      <c r="AO2294" s="30">
        <v>48.641560000000005</v>
      </c>
      <c r="AP2294" s="30">
        <v>110.54899999999998</v>
      </c>
      <c r="AQ2294" s="30">
        <v>10</v>
      </c>
      <c r="AR2294">
        <v>312.10784000000007</v>
      </c>
      <c r="AS2294" s="20">
        <v>709.33600000000013</v>
      </c>
      <c r="AT2294">
        <v>102</v>
      </c>
      <c r="AU2294">
        <v>12</v>
      </c>
      <c r="AV2294" t="s">
        <v>1510</v>
      </c>
    </row>
    <row r="2295" spans="1:48" hidden="1" x14ac:dyDescent="0.25">
      <c r="A2295" t="s">
        <v>831</v>
      </c>
      <c r="B2295" t="s">
        <v>203</v>
      </c>
      <c r="C2295" t="s">
        <v>203</v>
      </c>
      <c r="D2295" t="s">
        <v>833</v>
      </c>
      <c r="E2295" s="31" t="s">
        <v>834</v>
      </c>
      <c r="F2295">
        <v>2013</v>
      </c>
      <c r="G2295" t="s">
        <v>832</v>
      </c>
      <c r="H2295" t="s">
        <v>582</v>
      </c>
      <c r="I2295">
        <v>332180</v>
      </c>
      <c r="J2295" t="s">
        <v>202</v>
      </c>
      <c r="K2295" s="26" t="s">
        <v>458</v>
      </c>
      <c r="L2295" t="b">
        <v>1</v>
      </c>
      <c r="M2295" s="20" t="s">
        <v>1118</v>
      </c>
      <c r="N2295" s="26">
        <v>330</v>
      </c>
      <c r="O2295" t="s">
        <v>375</v>
      </c>
      <c r="P2295">
        <v>59.114166699999998</v>
      </c>
      <c r="Q2295">
        <v>-156.85888890000001</v>
      </c>
      <c r="S2295" t="s">
        <v>21</v>
      </c>
      <c r="T2295" s="40">
        <v>0.70000000000000007</v>
      </c>
      <c r="U2295" s="40">
        <v>0.19583333333333333</v>
      </c>
      <c r="V2295">
        <v>85.470700000000008</v>
      </c>
      <c r="W2295">
        <v>122.101</v>
      </c>
      <c r="X2295">
        <v>33</v>
      </c>
      <c r="Y2295">
        <v>88.372900000000001</v>
      </c>
      <c r="Z2295">
        <v>126.247</v>
      </c>
      <c r="AA2295">
        <v>13</v>
      </c>
      <c r="AI2295">
        <v>42.774999999999999</v>
      </c>
      <c r="AJ2295">
        <v>7</v>
      </c>
      <c r="AK2295">
        <v>28.737000000000002</v>
      </c>
      <c r="AL2295">
        <v>9</v>
      </c>
      <c r="AM2295">
        <v>13.655999999999999</v>
      </c>
      <c r="AN2295">
        <v>2</v>
      </c>
      <c r="AO2295" s="30">
        <v>50.058400000000006</v>
      </c>
      <c r="AP2295" s="30">
        <v>71.512</v>
      </c>
      <c r="AQ2295" s="30">
        <v>16</v>
      </c>
      <c r="AR2295">
        <v>223.90200000000004</v>
      </c>
      <c r="AS2295" s="20">
        <v>333.51599999999996</v>
      </c>
      <c r="AT2295">
        <v>64</v>
      </c>
      <c r="AU2295">
        <v>12</v>
      </c>
      <c r="AV2295" t="s">
        <v>1510</v>
      </c>
    </row>
    <row r="2296" spans="1:48" hidden="1" x14ac:dyDescent="0.25">
      <c r="A2296" t="s">
        <v>995</v>
      </c>
      <c r="B2296" t="s">
        <v>205</v>
      </c>
      <c r="C2296" t="s">
        <v>205</v>
      </c>
      <c r="D2296" t="s">
        <v>997</v>
      </c>
      <c r="E2296" s="31" t="s">
        <v>998</v>
      </c>
      <c r="F2296">
        <v>2013</v>
      </c>
      <c r="G2296" t="s">
        <v>996</v>
      </c>
      <c r="H2296" t="s">
        <v>582</v>
      </c>
      <c r="I2296">
        <v>332190</v>
      </c>
      <c r="J2296" t="s">
        <v>204</v>
      </c>
      <c r="K2296" s="26" t="s">
        <v>458</v>
      </c>
      <c r="L2296" t="b">
        <v>1</v>
      </c>
      <c r="M2296" s="20" t="s">
        <v>1118</v>
      </c>
      <c r="N2296" s="26">
        <v>570</v>
      </c>
      <c r="O2296" t="s">
        <v>375</v>
      </c>
      <c r="P2296">
        <v>61.356388899999999</v>
      </c>
      <c r="Q2296">
        <v>-155.43555559999999</v>
      </c>
      <c r="S2296" t="s">
        <v>21</v>
      </c>
      <c r="T2296" s="40">
        <v>1.7741666666666667</v>
      </c>
      <c r="U2296" s="40">
        <v>0.9600000000000003</v>
      </c>
      <c r="V2296">
        <v>30.098737499999999</v>
      </c>
      <c r="W2296">
        <v>16.965</v>
      </c>
      <c r="X2296">
        <v>17</v>
      </c>
      <c r="Y2296">
        <v>31.966934999999996</v>
      </c>
      <c r="Z2296">
        <v>18.017999999999997</v>
      </c>
      <c r="AA2296">
        <v>1</v>
      </c>
      <c r="AI2296">
        <v>13.738</v>
      </c>
      <c r="AJ2296">
        <v>6</v>
      </c>
      <c r="AK2296">
        <v>3.8890000000000002</v>
      </c>
      <c r="AL2296">
        <v>2</v>
      </c>
      <c r="AM2296">
        <v>0</v>
      </c>
      <c r="AN2296">
        <v>0</v>
      </c>
      <c r="AO2296" s="30">
        <v>31.273235833333331</v>
      </c>
      <c r="AP2296" s="30">
        <v>17.626999999999999</v>
      </c>
      <c r="AQ2296" s="30">
        <v>8</v>
      </c>
      <c r="AR2296">
        <v>93.338908333333322</v>
      </c>
      <c r="AS2296" s="20">
        <v>52.609999999999992</v>
      </c>
      <c r="AT2296">
        <v>25</v>
      </c>
      <c r="AU2296">
        <v>12</v>
      </c>
      <c r="AV2296" t="s">
        <v>1510</v>
      </c>
    </row>
    <row r="2297" spans="1:48" hidden="1" x14ac:dyDescent="0.25">
      <c r="A2297" t="s">
        <v>630</v>
      </c>
      <c r="B2297" t="s">
        <v>73</v>
      </c>
      <c r="C2297" t="s">
        <v>73</v>
      </c>
      <c r="D2297" t="s">
        <v>720</v>
      </c>
      <c r="E2297" s="31" t="s">
        <v>721</v>
      </c>
      <c r="F2297">
        <v>2013</v>
      </c>
      <c r="G2297" t="s">
        <v>563</v>
      </c>
      <c r="H2297">
        <v>221</v>
      </c>
      <c r="I2297">
        <v>331430</v>
      </c>
      <c r="J2297" t="s">
        <v>50</v>
      </c>
      <c r="K2297" s="26" t="s">
        <v>458</v>
      </c>
      <c r="L2297" t="b">
        <v>1</v>
      </c>
      <c r="M2297" s="20" t="s">
        <v>1119</v>
      </c>
      <c r="N2297" s="26">
        <v>169</v>
      </c>
      <c r="O2297" t="s">
        <v>375</v>
      </c>
      <c r="P2297">
        <v>61.512222199999997</v>
      </c>
      <c r="Q2297">
        <v>-160.3580556</v>
      </c>
      <c r="S2297" t="s">
        <v>21</v>
      </c>
      <c r="T2297" s="40">
        <v>0.60749999999999993</v>
      </c>
      <c r="U2297" s="40">
        <v>0.20416666666666664</v>
      </c>
      <c r="V2297">
        <v>172.01423249999999</v>
      </c>
      <c r="W2297">
        <v>283.15100000000001</v>
      </c>
      <c r="X2297">
        <v>88</v>
      </c>
      <c r="Y2297">
        <v>39.666712499999996</v>
      </c>
      <c r="Z2297">
        <v>65.295000000000002</v>
      </c>
      <c r="AA2297">
        <v>3</v>
      </c>
      <c r="AI2297">
        <v>86.016000000000005</v>
      </c>
      <c r="AJ2297">
        <v>7</v>
      </c>
      <c r="AK2297">
        <v>57.048999999999999</v>
      </c>
      <c r="AL2297">
        <v>2</v>
      </c>
      <c r="AM2297">
        <v>0</v>
      </c>
      <c r="AN2297">
        <v>0</v>
      </c>
      <c r="AO2297" s="30">
        <v>86.911987499999995</v>
      </c>
      <c r="AP2297" s="30">
        <v>143.065</v>
      </c>
      <c r="AQ2297" s="30">
        <v>9</v>
      </c>
      <c r="AR2297">
        <v>298.59293249999996</v>
      </c>
      <c r="AS2297" s="20">
        <v>491.51100000000002</v>
      </c>
      <c r="AT2297">
        <v>100</v>
      </c>
      <c r="AU2297">
        <v>12</v>
      </c>
      <c r="AV2297" t="s">
        <v>1510</v>
      </c>
    </row>
    <row r="2298" spans="1:48" hidden="1" x14ac:dyDescent="0.25">
      <c r="A2298" t="s">
        <v>513</v>
      </c>
      <c r="B2298" t="s">
        <v>285</v>
      </c>
      <c r="C2298" t="s">
        <v>285</v>
      </c>
      <c r="D2298" t="s">
        <v>515</v>
      </c>
      <c r="E2298" s="31" t="s">
        <v>516</v>
      </c>
      <c r="F2298">
        <v>2013</v>
      </c>
      <c r="G2298" t="s">
        <v>514</v>
      </c>
      <c r="H2298">
        <v>11591</v>
      </c>
      <c r="I2298">
        <v>332200</v>
      </c>
      <c r="J2298" t="s">
        <v>284</v>
      </c>
      <c r="K2298" s="26" t="s">
        <v>374</v>
      </c>
      <c r="L2298" t="b">
        <v>1</v>
      </c>
      <c r="M2298" s="20" t="s">
        <v>1116</v>
      </c>
      <c r="N2298" s="26">
        <v>72</v>
      </c>
      <c r="O2298" t="s">
        <v>375</v>
      </c>
      <c r="P2298">
        <v>65.001111100000003</v>
      </c>
      <c r="Q2298">
        <v>-150.63388889999999</v>
      </c>
      <c r="S2298" t="s">
        <v>21</v>
      </c>
      <c r="T2298" s="40">
        <v>0.9375</v>
      </c>
      <c r="U2298" s="40">
        <v>0.3133333333333333</v>
      </c>
      <c r="V2298">
        <v>170.42156250000005</v>
      </c>
      <c r="W2298">
        <v>181.78300000000004</v>
      </c>
      <c r="X2298">
        <v>90</v>
      </c>
      <c r="Y2298">
        <v>153.14156249999996</v>
      </c>
      <c r="Z2298">
        <v>163.35099999999997</v>
      </c>
      <c r="AA2298">
        <v>17</v>
      </c>
      <c r="AI2298">
        <v>6.9260000000000002</v>
      </c>
      <c r="AJ2298">
        <v>3</v>
      </c>
      <c r="AK2298">
        <v>22.951000000000001</v>
      </c>
      <c r="AL2298">
        <v>2</v>
      </c>
      <c r="AM2298">
        <v>0</v>
      </c>
      <c r="AN2298">
        <v>0</v>
      </c>
      <c r="AO2298" s="30">
        <v>28.009687500000002</v>
      </c>
      <c r="AP2298" s="30">
        <v>29.877000000000002</v>
      </c>
      <c r="AQ2298" s="30">
        <v>5</v>
      </c>
      <c r="AR2298">
        <v>351.57281250000005</v>
      </c>
      <c r="AS2298" s="20">
        <v>375.01100000000002</v>
      </c>
      <c r="AT2298">
        <v>110</v>
      </c>
      <c r="AU2298">
        <v>12</v>
      </c>
      <c r="AV2298" t="s">
        <v>1510</v>
      </c>
    </row>
    <row r="2299" spans="1:48" hidden="1" x14ac:dyDescent="0.25">
      <c r="A2299" t="s">
        <v>827</v>
      </c>
      <c r="B2299" t="s">
        <v>207</v>
      </c>
      <c r="C2299" t="s">
        <v>207</v>
      </c>
      <c r="D2299" t="s">
        <v>829</v>
      </c>
      <c r="E2299" s="31" t="s">
        <v>830</v>
      </c>
      <c r="F2299">
        <v>2013</v>
      </c>
      <c r="G2299" t="s">
        <v>828</v>
      </c>
      <c r="H2299">
        <v>26317</v>
      </c>
      <c r="I2299">
        <v>332210</v>
      </c>
      <c r="J2299" t="s">
        <v>206</v>
      </c>
      <c r="K2299" s="26" t="s">
        <v>458</v>
      </c>
      <c r="L2299" t="b">
        <v>1</v>
      </c>
      <c r="M2299" s="20" t="s">
        <v>1116</v>
      </c>
      <c r="N2299" s="26">
        <v>321</v>
      </c>
      <c r="O2299" t="s">
        <v>375</v>
      </c>
      <c r="P2299">
        <v>58.981388899999999</v>
      </c>
      <c r="Q2299">
        <v>-159.05833329999999</v>
      </c>
      <c r="S2299" t="s">
        <v>21</v>
      </c>
      <c r="T2299" s="40">
        <v>0.54999999999999993</v>
      </c>
      <c r="U2299" s="40">
        <v>0.27000000000000007</v>
      </c>
      <c r="V2299">
        <v>298.96459999999996</v>
      </c>
      <c r="W2299">
        <v>543.572</v>
      </c>
      <c r="X2299">
        <v>151</v>
      </c>
      <c r="Y2299">
        <v>114.50779999999999</v>
      </c>
      <c r="Z2299">
        <v>208.196</v>
      </c>
      <c r="AA2299">
        <v>25</v>
      </c>
      <c r="AI2299">
        <v>87.367000000000004</v>
      </c>
      <c r="AJ2299">
        <v>5</v>
      </c>
      <c r="AK2299">
        <v>418.10700000000003</v>
      </c>
      <c r="AL2299">
        <v>19</v>
      </c>
      <c r="AM2299">
        <v>17.501000000000005</v>
      </c>
      <c r="AN2299">
        <v>6</v>
      </c>
      <c r="AO2299" s="30">
        <v>278.01069999999999</v>
      </c>
      <c r="AP2299" s="30">
        <v>505.47400000000005</v>
      </c>
      <c r="AQ2299" s="30">
        <v>24</v>
      </c>
      <c r="AR2299">
        <v>691.48309999999992</v>
      </c>
      <c r="AS2299" s="20">
        <v>1274.7429999999999</v>
      </c>
      <c r="AT2299">
        <v>202</v>
      </c>
      <c r="AU2299">
        <v>12</v>
      </c>
      <c r="AV2299" t="s">
        <v>1510</v>
      </c>
    </row>
    <row r="2300" spans="1:48" hidden="1" x14ac:dyDescent="0.25">
      <c r="A2300" t="s">
        <v>1051</v>
      </c>
      <c r="B2300" t="s">
        <v>281</v>
      </c>
      <c r="C2300" t="s">
        <v>281</v>
      </c>
      <c r="D2300" t="s">
        <v>1053</v>
      </c>
      <c r="E2300" s="31" t="s">
        <v>1054</v>
      </c>
      <c r="F2300">
        <v>2013</v>
      </c>
      <c r="G2300" t="s">
        <v>1052</v>
      </c>
      <c r="H2300" t="s">
        <v>582</v>
      </c>
      <c r="I2300">
        <v>331005</v>
      </c>
      <c r="J2300" t="s">
        <v>280</v>
      </c>
      <c r="K2300" s="26" t="s">
        <v>374</v>
      </c>
      <c r="L2300" t="b">
        <v>1</v>
      </c>
      <c r="M2300" s="20" t="s">
        <v>1116</v>
      </c>
      <c r="N2300" s="26">
        <v>684</v>
      </c>
      <c r="O2300" t="s">
        <v>375</v>
      </c>
      <c r="P2300">
        <v>51.88</v>
      </c>
      <c r="Q2300">
        <v>-176.65805560000001</v>
      </c>
      <c r="S2300" t="s">
        <v>21</v>
      </c>
      <c r="T2300" s="40">
        <v>1.1858333333333333</v>
      </c>
      <c r="U2300" s="40">
        <v>0.41749999999999998</v>
      </c>
      <c r="V2300">
        <v>446.61685083333339</v>
      </c>
      <c r="W2300">
        <v>376.62700000000007</v>
      </c>
      <c r="X2300">
        <v>138</v>
      </c>
      <c r="Y2300">
        <v>792.20781666666653</v>
      </c>
      <c r="Z2300">
        <v>668.06</v>
      </c>
      <c r="AA2300">
        <v>92</v>
      </c>
      <c r="AI2300">
        <v>342.70499999999998</v>
      </c>
      <c r="AJ2300">
        <v>7</v>
      </c>
      <c r="AK2300">
        <v>239.28400000000002</v>
      </c>
      <c r="AL2300">
        <v>19</v>
      </c>
      <c r="AM2300">
        <v>0</v>
      </c>
      <c r="AN2300">
        <v>0</v>
      </c>
      <c r="AO2300" s="30">
        <v>690.14195583333333</v>
      </c>
      <c r="AP2300" s="30">
        <v>581.98900000000003</v>
      </c>
      <c r="AQ2300" s="30">
        <v>26</v>
      </c>
      <c r="AR2300">
        <v>1928.9666233333332</v>
      </c>
      <c r="AS2300" s="20">
        <v>1626.6760000000002</v>
      </c>
      <c r="AT2300">
        <v>252</v>
      </c>
      <c r="AU2300">
        <v>12</v>
      </c>
      <c r="AV2300" t="s">
        <v>1510</v>
      </c>
    </row>
    <row r="2301" spans="1:48" hidden="1" x14ac:dyDescent="0.25">
      <c r="A2301" t="s">
        <v>633</v>
      </c>
      <c r="B2301" t="s">
        <v>74</v>
      </c>
      <c r="C2301" t="s">
        <v>74</v>
      </c>
      <c r="D2301" t="s">
        <v>634</v>
      </c>
      <c r="E2301" s="31" t="s">
        <v>635</v>
      </c>
      <c r="F2301">
        <v>2013</v>
      </c>
      <c r="G2301" t="s">
        <v>563</v>
      </c>
      <c r="H2301">
        <v>221</v>
      </c>
      <c r="I2301">
        <v>331440</v>
      </c>
      <c r="J2301" t="s">
        <v>50</v>
      </c>
      <c r="K2301" s="26" t="s">
        <v>458</v>
      </c>
      <c r="L2301" t="b">
        <v>1</v>
      </c>
      <c r="M2301" s="20" t="s">
        <v>1119</v>
      </c>
      <c r="N2301" s="26">
        <v>169</v>
      </c>
      <c r="O2301" t="s">
        <v>375</v>
      </c>
      <c r="P2301">
        <v>61.877777799999997</v>
      </c>
      <c r="Q2301">
        <v>-162.08111109999999</v>
      </c>
      <c r="S2301" t="s">
        <v>21</v>
      </c>
      <c r="T2301" s="40">
        <v>0.59750000000000003</v>
      </c>
      <c r="U2301" s="40">
        <v>0.20333333333333337</v>
      </c>
      <c r="V2301">
        <v>347.49464750000004</v>
      </c>
      <c r="W2301">
        <v>581.58100000000002</v>
      </c>
      <c r="X2301">
        <v>115</v>
      </c>
      <c r="Y2301">
        <v>138.50707249999999</v>
      </c>
      <c r="Z2301">
        <v>231.81099999999998</v>
      </c>
      <c r="AA2301">
        <v>15</v>
      </c>
      <c r="AI2301">
        <v>195.233</v>
      </c>
      <c r="AJ2301">
        <v>16</v>
      </c>
      <c r="AK2301">
        <v>529.31100000000004</v>
      </c>
      <c r="AL2301">
        <v>10</v>
      </c>
      <c r="AM2301">
        <v>0</v>
      </c>
      <c r="AN2301">
        <v>0</v>
      </c>
      <c r="AO2301" s="30">
        <v>432.91504000000009</v>
      </c>
      <c r="AP2301" s="30">
        <v>724.5440000000001</v>
      </c>
      <c r="AQ2301" s="30">
        <v>26</v>
      </c>
      <c r="AR2301">
        <v>918.91676000000018</v>
      </c>
      <c r="AS2301" s="20">
        <v>1537.9359999999995</v>
      </c>
      <c r="AT2301">
        <v>154</v>
      </c>
      <c r="AU2301">
        <v>12</v>
      </c>
      <c r="AV2301" t="s">
        <v>1510</v>
      </c>
    </row>
    <row r="2302" spans="1:48" hidden="1" x14ac:dyDescent="0.25">
      <c r="A2302" t="s">
        <v>492</v>
      </c>
      <c r="B2302" t="s">
        <v>210</v>
      </c>
      <c r="C2302" t="s">
        <v>210</v>
      </c>
      <c r="D2302" t="s">
        <v>494</v>
      </c>
      <c r="E2302" s="31" t="s">
        <v>495</v>
      </c>
      <c r="F2302">
        <v>2013</v>
      </c>
      <c r="G2302" t="s">
        <v>493</v>
      </c>
      <c r="H2302">
        <v>12119</v>
      </c>
      <c r="I2302">
        <v>332220</v>
      </c>
      <c r="J2302" t="s">
        <v>209</v>
      </c>
      <c r="K2302" s="26" t="s">
        <v>374</v>
      </c>
      <c r="L2302" t="b">
        <v>1</v>
      </c>
      <c r="M2302" s="20" t="s">
        <v>1116</v>
      </c>
      <c r="N2302" s="26">
        <v>44</v>
      </c>
      <c r="O2302" t="s">
        <v>375</v>
      </c>
      <c r="P2302">
        <v>62.9563889</v>
      </c>
      <c r="Q2302">
        <v>-155.59583330000001</v>
      </c>
      <c r="S2302" t="s">
        <v>21</v>
      </c>
      <c r="T2302" s="40">
        <v>0.74499999999999977</v>
      </c>
      <c r="U2302" s="40">
        <v>0.32083333333333336</v>
      </c>
      <c r="V2302">
        <v>481.70060999999993</v>
      </c>
      <c r="W2302">
        <v>646.57800000000009</v>
      </c>
      <c r="X2302">
        <v>187</v>
      </c>
      <c r="Y2302">
        <v>622.06531499999971</v>
      </c>
      <c r="Z2302">
        <v>834.98699999999985</v>
      </c>
      <c r="AA2302">
        <v>60</v>
      </c>
      <c r="AI2302">
        <v>262.87200000000001</v>
      </c>
      <c r="AJ2302">
        <v>15</v>
      </c>
      <c r="AK2302">
        <v>654.79300000000012</v>
      </c>
      <c r="AL2302">
        <v>37</v>
      </c>
      <c r="AM2302">
        <v>4.1269999999999998</v>
      </c>
      <c r="AN2302">
        <v>1</v>
      </c>
      <c r="AO2302" s="30">
        <v>683.66042499999992</v>
      </c>
      <c r="AP2302" s="30">
        <v>917.66500000000019</v>
      </c>
      <c r="AQ2302" s="30">
        <v>52</v>
      </c>
      <c r="AR2302">
        <v>1787.4263499999995</v>
      </c>
      <c r="AS2302" s="20">
        <v>2403.357</v>
      </c>
      <c r="AT2302">
        <v>300</v>
      </c>
      <c r="AU2302">
        <v>12</v>
      </c>
      <c r="AV2302" t="s">
        <v>1510</v>
      </c>
    </row>
    <row r="2303" spans="1:48" hidden="1" x14ac:dyDescent="0.25">
      <c r="A2303" t="s">
        <v>636</v>
      </c>
      <c r="B2303" t="s">
        <v>75</v>
      </c>
      <c r="C2303" t="s">
        <v>75</v>
      </c>
      <c r="D2303" t="s">
        <v>637</v>
      </c>
      <c r="E2303" s="31" t="s">
        <v>638</v>
      </c>
      <c r="F2303">
        <v>2013</v>
      </c>
      <c r="G2303" t="s">
        <v>563</v>
      </c>
      <c r="H2303">
        <v>221</v>
      </c>
      <c r="I2303">
        <v>331450</v>
      </c>
      <c r="J2303" t="s">
        <v>50</v>
      </c>
      <c r="K2303" s="26" t="s">
        <v>458</v>
      </c>
      <c r="L2303" t="b">
        <v>1</v>
      </c>
      <c r="M2303" s="20" t="s">
        <v>1119</v>
      </c>
      <c r="N2303" s="26">
        <v>169</v>
      </c>
      <c r="O2303" t="s">
        <v>375</v>
      </c>
      <c r="P2303">
        <v>60.388055600000001</v>
      </c>
      <c r="Q2303">
        <v>-166.185</v>
      </c>
      <c r="S2303" t="s">
        <v>21</v>
      </c>
      <c r="T2303" s="40">
        <v>0.55500000000000005</v>
      </c>
      <c r="U2303" s="40">
        <v>0.19999999999999998</v>
      </c>
      <c r="V2303">
        <v>171.58990500000002</v>
      </c>
      <c r="W2303">
        <v>309.17099999999999</v>
      </c>
      <c r="X2303">
        <v>97</v>
      </c>
      <c r="Y2303">
        <v>85.643160000000009</v>
      </c>
      <c r="Z2303">
        <v>154.31200000000001</v>
      </c>
      <c r="AA2303">
        <v>17</v>
      </c>
      <c r="AI2303">
        <v>163.82300000000001</v>
      </c>
      <c r="AJ2303">
        <v>13</v>
      </c>
      <c r="AK2303">
        <v>231.62100000000004</v>
      </c>
      <c r="AL2303">
        <v>10</v>
      </c>
      <c r="AM2303">
        <v>0</v>
      </c>
      <c r="AN2303">
        <v>0</v>
      </c>
      <c r="AO2303" s="30">
        <v>219.47142000000005</v>
      </c>
      <c r="AP2303" s="30">
        <v>395.44400000000007</v>
      </c>
      <c r="AQ2303" s="30">
        <v>23</v>
      </c>
      <c r="AR2303">
        <v>476.70448500000009</v>
      </c>
      <c r="AS2303" s="20">
        <v>858.92699999999979</v>
      </c>
      <c r="AT2303">
        <v>133</v>
      </c>
      <c r="AU2303">
        <v>12</v>
      </c>
      <c r="AV2303" t="s">
        <v>1510</v>
      </c>
    </row>
    <row r="2304" spans="1:48" hidden="1" x14ac:dyDescent="0.25">
      <c r="A2304" t="s">
        <v>411</v>
      </c>
      <c r="B2304" t="s">
        <v>42</v>
      </c>
      <c r="C2304" s="19" t="s">
        <v>42</v>
      </c>
      <c r="D2304" t="s">
        <v>430</v>
      </c>
      <c r="E2304" s="21" t="s">
        <v>431</v>
      </c>
      <c r="F2304" s="26">
        <v>2013</v>
      </c>
      <c r="G2304" s="19" t="s">
        <v>380</v>
      </c>
      <c r="H2304" s="26">
        <v>219</v>
      </c>
      <c r="I2304" s="19">
        <v>331160</v>
      </c>
      <c r="J2304" s="28" t="s">
        <v>30</v>
      </c>
      <c r="K2304" s="19" t="s">
        <v>374</v>
      </c>
      <c r="L2304" s="20" t="b">
        <v>1</v>
      </c>
      <c r="M2304" s="20" t="s">
        <v>1116</v>
      </c>
      <c r="N2304" s="19">
        <v>2</v>
      </c>
      <c r="O2304" s="19" t="s">
        <v>375</v>
      </c>
      <c r="P2304" s="20">
        <v>62.921111099999997</v>
      </c>
      <c r="Q2304" s="20">
        <v>-143.7691667</v>
      </c>
      <c r="R2304" s="19"/>
      <c r="S2304" s="19" t="s">
        <v>21</v>
      </c>
      <c r="T2304" s="40">
        <v>0.71333333333333337</v>
      </c>
      <c r="U2304" s="40">
        <v>0.22333333333333336</v>
      </c>
      <c r="V2304">
        <v>110.88909333333336</v>
      </c>
      <c r="W2304">
        <v>155.45200000000003</v>
      </c>
      <c r="X2304">
        <v>56</v>
      </c>
      <c r="Y2304">
        <v>79.047320000000013</v>
      </c>
      <c r="Z2304">
        <v>110.81400000000001</v>
      </c>
      <c r="AA2304">
        <v>12</v>
      </c>
      <c r="AI2304">
        <v>24.456000000000003</v>
      </c>
      <c r="AJ2304">
        <v>6</v>
      </c>
      <c r="AK2304">
        <v>70.804000000000002</v>
      </c>
      <c r="AL2304">
        <v>3</v>
      </c>
      <c r="AM2304">
        <v>0</v>
      </c>
      <c r="AN2304">
        <v>0</v>
      </c>
      <c r="AO2304" s="30">
        <v>67.952133333333336</v>
      </c>
      <c r="AP2304" s="30">
        <v>95.26</v>
      </c>
      <c r="AQ2304" s="30">
        <v>9</v>
      </c>
      <c r="AR2304">
        <v>257.88854666666668</v>
      </c>
      <c r="AS2304" s="20">
        <v>361.52600000000001</v>
      </c>
      <c r="AT2304">
        <v>74</v>
      </c>
      <c r="AU2304">
        <v>11</v>
      </c>
      <c r="AV2304" t="s">
        <v>1510</v>
      </c>
    </row>
    <row r="2305" spans="1:48" hidden="1" x14ac:dyDescent="0.25">
      <c r="A2305" t="s">
        <v>639</v>
      </c>
      <c r="B2305" t="s">
        <v>76</v>
      </c>
      <c r="C2305" s="19" t="s">
        <v>76</v>
      </c>
      <c r="D2305" t="s">
        <v>640</v>
      </c>
      <c r="E2305" s="21" t="s">
        <v>641</v>
      </c>
      <c r="F2305" s="26">
        <v>2013</v>
      </c>
      <c r="G2305" s="19" t="s">
        <v>563</v>
      </c>
      <c r="H2305" s="26">
        <v>221</v>
      </c>
      <c r="I2305" s="19">
        <v>331460</v>
      </c>
      <c r="J2305" s="20" t="s">
        <v>50</v>
      </c>
      <c r="K2305" s="19" t="s">
        <v>458</v>
      </c>
      <c r="L2305" s="20" t="b">
        <v>1</v>
      </c>
      <c r="M2305" s="20" t="s">
        <v>1119</v>
      </c>
      <c r="N2305" s="19">
        <v>169</v>
      </c>
      <c r="O2305" s="19" t="s">
        <v>375</v>
      </c>
      <c r="P2305" s="20">
        <v>65.150411000000005</v>
      </c>
      <c r="Q2305" s="20">
        <v>-149.34970799999999</v>
      </c>
      <c r="R2305" s="19"/>
      <c r="S2305" s="19" t="s">
        <v>21</v>
      </c>
      <c r="T2305" s="40">
        <v>0.6100000000000001</v>
      </c>
      <c r="U2305" s="40">
        <v>0.20333333333333337</v>
      </c>
      <c r="V2305">
        <v>169.34820000000002</v>
      </c>
      <c r="W2305">
        <v>277.62</v>
      </c>
      <c r="X2305">
        <v>77</v>
      </c>
      <c r="Y2305">
        <v>34.876750000000001</v>
      </c>
      <c r="Z2305">
        <v>57.174999999999997</v>
      </c>
      <c r="AA2305">
        <v>14</v>
      </c>
      <c r="AI2305">
        <v>143.65299999999999</v>
      </c>
      <c r="AJ2305">
        <v>8</v>
      </c>
      <c r="AK2305">
        <v>92.456999999999994</v>
      </c>
      <c r="AL2305">
        <v>7</v>
      </c>
      <c r="AM2305">
        <v>0</v>
      </c>
      <c r="AN2305">
        <v>0</v>
      </c>
      <c r="AO2305" s="30">
        <v>144.02710000000002</v>
      </c>
      <c r="AP2305" s="30">
        <v>236.10999999999999</v>
      </c>
      <c r="AQ2305" s="30">
        <v>15</v>
      </c>
      <c r="AR2305">
        <v>348.25205000000005</v>
      </c>
      <c r="AS2305" s="20">
        <v>570.90499999999997</v>
      </c>
      <c r="AT2305">
        <v>99</v>
      </c>
      <c r="AU2305">
        <v>12</v>
      </c>
      <c r="AV2305" t="s">
        <v>1510</v>
      </c>
    </row>
    <row r="2306" spans="1:48" hidden="1" x14ac:dyDescent="0.25">
      <c r="A2306" t="s">
        <v>642</v>
      </c>
      <c r="B2306" t="s">
        <v>77</v>
      </c>
      <c r="C2306" s="19" t="s">
        <v>77</v>
      </c>
      <c r="D2306" t="s">
        <v>643</v>
      </c>
      <c r="E2306" s="21" t="s">
        <v>644</v>
      </c>
      <c r="F2306" s="26">
        <v>2013</v>
      </c>
      <c r="G2306" s="19" t="s">
        <v>563</v>
      </c>
      <c r="H2306" s="26">
        <v>221</v>
      </c>
      <c r="I2306" s="19">
        <v>331470</v>
      </c>
      <c r="J2306" s="20" t="s">
        <v>50</v>
      </c>
      <c r="K2306" s="19" t="s">
        <v>458</v>
      </c>
      <c r="L2306" s="20" t="b">
        <v>1</v>
      </c>
      <c r="M2306" s="20" t="s">
        <v>1119</v>
      </c>
      <c r="N2306" s="19">
        <v>169</v>
      </c>
      <c r="O2306" s="19" t="s">
        <v>375</v>
      </c>
      <c r="P2306" s="20">
        <v>62.085555599999999</v>
      </c>
      <c r="Q2306" s="20">
        <v>-163.72944440000001</v>
      </c>
      <c r="R2306" s="19"/>
      <c r="S2306" s="19" t="s">
        <v>21</v>
      </c>
      <c r="T2306" s="40">
        <v>0.60749999999999993</v>
      </c>
      <c r="U2306" s="40">
        <v>0.20333333333333337</v>
      </c>
      <c r="V2306">
        <v>607.30985249999992</v>
      </c>
      <c r="W2306">
        <v>999.68700000000001</v>
      </c>
      <c r="X2306">
        <v>200</v>
      </c>
      <c r="Y2306">
        <v>347.33994749999999</v>
      </c>
      <c r="Z2306">
        <v>571.75300000000004</v>
      </c>
      <c r="AA2306">
        <v>19</v>
      </c>
      <c r="AI2306">
        <v>374.065</v>
      </c>
      <c r="AJ2306">
        <v>21</v>
      </c>
      <c r="AK2306">
        <v>833.52900000000011</v>
      </c>
      <c r="AL2306">
        <v>11</v>
      </c>
      <c r="AM2306">
        <v>0</v>
      </c>
      <c r="AN2306">
        <v>0</v>
      </c>
      <c r="AO2306" s="30">
        <v>733.61335499999996</v>
      </c>
      <c r="AP2306" s="30">
        <v>1207.5940000000001</v>
      </c>
      <c r="AQ2306" s="30">
        <v>32</v>
      </c>
      <c r="AR2306">
        <v>1688.2631550000001</v>
      </c>
      <c r="AS2306" s="20">
        <v>2779.0339999999997</v>
      </c>
      <c r="AT2306">
        <v>248</v>
      </c>
      <c r="AU2306">
        <v>12</v>
      </c>
      <c r="AV2306" t="s">
        <v>1510</v>
      </c>
    </row>
    <row r="2307" spans="1:48" hidden="1" x14ac:dyDescent="0.25">
      <c r="A2307" t="s">
        <v>475</v>
      </c>
      <c r="B2307" t="s">
        <v>1170</v>
      </c>
      <c r="C2307" s="19" t="s">
        <v>218</v>
      </c>
      <c r="D2307" s="19" t="s">
        <v>477</v>
      </c>
      <c r="E2307" s="21" t="s">
        <v>478</v>
      </c>
      <c r="F2307" s="26">
        <v>2013</v>
      </c>
      <c r="G2307" s="19" t="s">
        <v>476</v>
      </c>
      <c r="H2307" s="26">
        <v>13201</v>
      </c>
      <c r="I2307" s="19">
        <v>332280</v>
      </c>
      <c r="J2307" t="s">
        <v>217</v>
      </c>
      <c r="K2307" s="19" t="s">
        <v>458</v>
      </c>
      <c r="L2307" s="20" t="b">
        <v>1</v>
      </c>
      <c r="M2307" s="20" t="s">
        <v>1119</v>
      </c>
      <c r="N2307" s="19">
        <v>22</v>
      </c>
      <c r="O2307" s="19" t="s">
        <v>375</v>
      </c>
      <c r="P2307" s="20">
        <v>58.728333300000003</v>
      </c>
      <c r="Q2307" s="20">
        <v>-157.01388890000001</v>
      </c>
      <c r="R2307" s="19"/>
      <c r="S2307" s="19" t="s">
        <v>21</v>
      </c>
      <c r="T2307" s="40">
        <v>0.57750000000000001</v>
      </c>
      <c r="U2307" s="40">
        <v>0.18666666666666665</v>
      </c>
      <c r="V2307">
        <v>1561.2983924999999</v>
      </c>
      <c r="W2307">
        <v>2703.5469999999996</v>
      </c>
      <c r="X2307">
        <v>808</v>
      </c>
      <c r="Y2307">
        <v>5527.9957425000002</v>
      </c>
      <c r="Z2307">
        <v>9572.2870000000003</v>
      </c>
      <c r="AA2307">
        <v>237</v>
      </c>
      <c r="AI2307">
        <v>1612.3770000000002</v>
      </c>
      <c r="AJ2307">
        <v>40</v>
      </c>
      <c r="AK2307">
        <v>3948.2079999999992</v>
      </c>
      <c r="AL2307">
        <v>122</v>
      </c>
      <c r="AM2307">
        <v>0</v>
      </c>
      <c r="AN2307">
        <v>0</v>
      </c>
      <c r="AO2307" s="30">
        <v>3211.2378374999994</v>
      </c>
      <c r="AP2307" s="30">
        <v>5560.5849999999991</v>
      </c>
      <c r="AQ2307" s="30">
        <v>162</v>
      </c>
      <c r="AR2307">
        <v>10300.531972500001</v>
      </c>
      <c r="AS2307" s="20">
        <v>17836.419000000002</v>
      </c>
      <c r="AT2307">
        <v>1206</v>
      </c>
      <c r="AU2307">
        <v>12</v>
      </c>
      <c r="AV2307" t="s">
        <v>1510</v>
      </c>
    </row>
    <row r="2308" spans="1:48" hidden="1" x14ac:dyDescent="0.25">
      <c r="A2308" t="s">
        <v>821</v>
      </c>
      <c r="B2308" t="s">
        <v>220</v>
      </c>
      <c r="C2308" t="s">
        <v>220</v>
      </c>
      <c r="D2308" t="s">
        <v>490</v>
      </c>
      <c r="E2308" s="31" t="s">
        <v>491</v>
      </c>
      <c r="F2308">
        <v>2013</v>
      </c>
      <c r="G2308" t="s">
        <v>822</v>
      </c>
      <c r="H2308">
        <v>13211</v>
      </c>
      <c r="I2308">
        <v>332290</v>
      </c>
      <c r="J2308" t="s">
        <v>219</v>
      </c>
      <c r="K2308" s="26" t="s">
        <v>458</v>
      </c>
      <c r="L2308" t="b">
        <v>1</v>
      </c>
      <c r="M2308" s="20" t="s">
        <v>1116</v>
      </c>
      <c r="N2308" s="26">
        <v>319</v>
      </c>
      <c r="O2308" t="s">
        <v>375</v>
      </c>
      <c r="P2308">
        <v>60.696666700000002</v>
      </c>
      <c r="Q2308">
        <v>-161.9519444</v>
      </c>
      <c r="S2308" t="s">
        <v>21</v>
      </c>
      <c r="T2308" s="40">
        <v>0.85499999999999987</v>
      </c>
      <c r="U2308" s="40">
        <v>0.26</v>
      </c>
      <c r="V2308">
        <v>304.71772499999992</v>
      </c>
      <c r="W2308">
        <v>356.39499999999998</v>
      </c>
      <c r="X2308">
        <v>111</v>
      </c>
      <c r="Y2308">
        <v>128.98444500000002</v>
      </c>
      <c r="Z2308">
        <v>150.85900000000004</v>
      </c>
      <c r="AA2308">
        <v>18</v>
      </c>
      <c r="AI2308">
        <v>28.269000000000005</v>
      </c>
      <c r="AJ2308">
        <v>3</v>
      </c>
      <c r="AK2308">
        <v>30.417999999999999</v>
      </c>
      <c r="AL2308">
        <v>8</v>
      </c>
      <c r="AM2308">
        <v>0</v>
      </c>
      <c r="AN2308">
        <v>2</v>
      </c>
      <c r="AO2308" s="30">
        <v>50.177384999999994</v>
      </c>
      <c r="AP2308" s="30">
        <v>58.687000000000005</v>
      </c>
      <c r="AQ2308" s="30">
        <v>11</v>
      </c>
      <c r="AR2308">
        <v>483.87955499999993</v>
      </c>
      <c r="AS2308" s="20">
        <v>565.94100000000003</v>
      </c>
      <c r="AT2308">
        <v>141</v>
      </c>
      <c r="AU2308">
        <v>12</v>
      </c>
      <c r="AV2308" t="s">
        <v>1510</v>
      </c>
    </row>
    <row r="2309" spans="1:48" hidden="1" x14ac:dyDescent="0.25">
      <c r="A2309" t="s">
        <v>1003</v>
      </c>
      <c r="B2309" t="s">
        <v>222</v>
      </c>
      <c r="C2309" s="19" t="s">
        <v>222</v>
      </c>
      <c r="D2309" t="s">
        <v>1005</v>
      </c>
      <c r="E2309" s="21" t="s">
        <v>1006</v>
      </c>
      <c r="F2309" s="26">
        <v>2013</v>
      </c>
      <c r="G2309" s="19" t="s">
        <v>1004</v>
      </c>
      <c r="H2309" s="26" t="s">
        <v>582</v>
      </c>
      <c r="I2309" s="19">
        <v>332300</v>
      </c>
      <c r="J2309" t="s">
        <v>221</v>
      </c>
      <c r="K2309" s="19" t="s">
        <v>458</v>
      </c>
      <c r="L2309" s="20" t="b">
        <v>1</v>
      </c>
      <c r="M2309" s="20" t="s">
        <v>1118</v>
      </c>
      <c r="N2309" s="19">
        <v>625</v>
      </c>
      <c r="O2309" s="19" t="s">
        <v>375</v>
      </c>
      <c r="P2309" s="20">
        <v>60.708055600000002</v>
      </c>
      <c r="Q2309" s="20">
        <v>-161.76611109999999</v>
      </c>
      <c r="R2309" s="19"/>
      <c r="S2309" s="19" t="s">
        <v>21</v>
      </c>
      <c r="T2309" s="40">
        <v>0.70000000000000007</v>
      </c>
      <c r="U2309" s="40">
        <v>0.3066666666666667</v>
      </c>
      <c r="V2309">
        <v>287.81200000000001</v>
      </c>
      <c r="W2309">
        <v>411.15999999999997</v>
      </c>
      <c r="X2309">
        <v>109</v>
      </c>
      <c r="Y2309">
        <v>129.46150000000003</v>
      </c>
      <c r="Z2309">
        <v>184.94500000000002</v>
      </c>
      <c r="AA2309">
        <v>15</v>
      </c>
      <c r="AI2309">
        <v>60.367999999999995</v>
      </c>
      <c r="AJ2309">
        <v>10</v>
      </c>
      <c r="AK2309">
        <v>11.43</v>
      </c>
      <c r="AL2309">
        <v>3</v>
      </c>
      <c r="AM2309">
        <v>67.778000000000006</v>
      </c>
      <c r="AN2309">
        <v>12</v>
      </c>
      <c r="AO2309" s="30">
        <v>50.258600000000008</v>
      </c>
      <c r="AP2309" s="30">
        <v>71.798000000000002</v>
      </c>
      <c r="AQ2309" s="30">
        <v>13</v>
      </c>
      <c r="AR2309">
        <v>467.53210000000001</v>
      </c>
      <c r="AS2309" s="20">
        <v>735.68100000000004</v>
      </c>
      <c r="AT2309">
        <v>147</v>
      </c>
      <c r="AU2309">
        <v>12</v>
      </c>
      <c r="AV2309" t="s">
        <v>1510</v>
      </c>
    </row>
    <row r="2310" spans="1:48" hidden="1" x14ac:dyDescent="0.25">
      <c r="A2310" t="s">
        <v>414</v>
      </c>
      <c r="B2310" t="s">
        <v>43</v>
      </c>
      <c r="C2310" t="s">
        <v>43</v>
      </c>
      <c r="D2310" t="s">
        <v>415</v>
      </c>
      <c r="E2310" s="31" t="s">
        <v>416</v>
      </c>
      <c r="F2310">
        <v>2013</v>
      </c>
      <c r="G2310" t="s">
        <v>380</v>
      </c>
      <c r="H2310">
        <v>219</v>
      </c>
      <c r="I2310">
        <v>331170</v>
      </c>
      <c r="J2310" t="s">
        <v>30</v>
      </c>
      <c r="K2310" s="26" t="s">
        <v>374</v>
      </c>
      <c r="L2310" t="b">
        <v>1</v>
      </c>
      <c r="M2310" s="20" t="s">
        <v>1116</v>
      </c>
      <c r="N2310" s="26">
        <v>2</v>
      </c>
      <c r="O2310" t="s">
        <v>375</v>
      </c>
      <c r="P2310">
        <v>55.873611099999998</v>
      </c>
      <c r="Q2310">
        <v>-133.18472220000001</v>
      </c>
      <c r="S2310" t="s">
        <v>21</v>
      </c>
      <c r="T2310" s="40">
        <v>0.58416666666666683</v>
      </c>
      <c r="U2310" s="40">
        <v>0.21</v>
      </c>
      <c r="V2310">
        <v>161.20546500000006</v>
      </c>
      <c r="W2310">
        <v>275.95800000000003</v>
      </c>
      <c r="X2310">
        <v>65</v>
      </c>
      <c r="Y2310">
        <v>46.454685833333343</v>
      </c>
      <c r="Z2310">
        <v>79.522999999999996</v>
      </c>
      <c r="AA2310">
        <v>11</v>
      </c>
      <c r="AI2310">
        <v>0</v>
      </c>
      <c r="AJ2310">
        <v>0</v>
      </c>
      <c r="AK2310">
        <v>65.679999999999993</v>
      </c>
      <c r="AL2310">
        <v>1</v>
      </c>
      <c r="AM2310">
        <v>0</v>
      </c>
      <c r="AN2310">
        <v>0</v>
      </c>
      <c r="AO2310" s="30">
        <v>38.368066666666671</v>
      </c>
      <c r="AP2310" s="30">
        <v>65.679999999999993</v>
      </c>
      <c r="AQ2310" s="30">
        <v>1</v>
      </c>
      <c r="AR2310">
        <v>246.02821750000007</v>
      </c>
      <c r="AS2310" s="20">
        <v>421.161</v>
      </c>
      <c r="AT2310">
        <v>76</v>
      </c>
      <c r="AU2310">
        <v>12</v>
      </c>
      <c r="AV2310" t="s">
        <v>1510</v>
      </c>
    </row>
    <row r="2311" spans="1:48" hidden="1" x14ac:dyDescent="0.25">
      <c r="A2311" t="s">
        <v>991</v>
      </c>
      <c r="B2311" t="s">
        <v>20</v>
      </c>
      <c r="C2311" t="s">
        <v>20</v>
      </c>
      <c r="D2311" t="s">
        <v>993</v>
      </c>
      <c r="E2311" s="31" t="s">
        <v>994</v>
      </c>
      <c r="F2311">
        <v>2013</v>
      </c>
      <c r="G2311" t="s">
        <v>992</v>
      </c>
      <c r="H2311" t="s">
        <v>582</v>
      </c>
      <c r="I2311">
        <v>331010</v>
      </c>
      <c r="J2311" t="s">
        <v>19</v>
      </c>
      <c r="K2311" s="26" t="s">
        <v>458</v>
      </c>
      <c r="L2311" t="b">
        <v>1</v>
      </c>
      <c r="M2311" s="20" t="s">
        <v>1118</v>
      </c>
      <c r="N2311" s="26">
        <v>449</v>
      </c>
      <c r="O2311" t="s">
        <v>375</v>
      </c>
      <c r="P2311">
        <v>56.945555599999999</v>
      </c>
      <c r="Q2311">
        <v>-154.17027780000001</v>
      </c>
      <c r="S2311" t="s">
        <v>21</v>
      </c>
      <c r="T2311" s="40">
        <v>0.1125</v>
      </c>
      <c r="U2311" s="40">
        <v>3.5000000000000003E-2</v>
      </c>
      <c r="V2311">
        <v>3.7448999999999999</v>
      </c>
      <c r="W2311">
        <v>33.287999999999997</v>
      </c>
      <c r="X2311">
        <v>22</v>
      </c>
      <c r="Y2311">
        <v>2.4580125000000002</v>
      </c>
      <c r="Z2311">
        <v>21.849</v>
      </c>
      <c r="AA2311">
        <v>5</v>
      </c>
      <c r="AI2311">
        <v>9.3129999999999988</v>
      </c>
      <c r="AJ2311">
        <v>4</v>
      </c>
      <c r="AK2311">
        <v>1.4889999999999999</v>
      </c>
      <c r="AL2311">
        <v>1</v>
      </c>
      <c r="AM2311">
        <v>0</v>
      </c>
      <c r="AN2311">
        <v>0</v>
      </c>
      <c r="AO2311" s="30">
        <v>1.215225</v>
      </c>
      <c r="AP2311" s="30">
        <v>10.802</v>
      </c>
      <c r="AQ2311" s="30">
        <v>5</v>
      </c>
      <c r="AR2311">
        <v>7.4181375000000003</v>
      </c>
      <c r="AS2311" s="20">
        <v>65.939000000000007</v>
      </c>
      <c r="AT2311">
        <v>32</v>
      </c>
      <c r="AU2311">
        <v>12</v>
      </c>
      <c r="AV2311" t="s">
        <v>1510</v>
      </c>
    </row>
    <row r="2312" spans="1:48" hidden="1" x14ac:dyDescent="0.25">
      <c r="A2312" t="s">
        <v>847</v>
      </c>
      <c r="B2312" t="s">
        <v>228</v>
      </c>
      <c r="C2312" s="19" t="s">
        <v>228</v>
      </c>
      <c r="D2312" t="s">
        <v>849</v>
      </c>
      <c r="E2312" s="21" t="s">
        <v>850</v>
      </c>
      <c r="F2312" s="26">
        <v>2013</v>
      </c>
      <c r="G2312" s="19" t="s">
        <v>848</v>
      </c>
      <c r="H2312" s="26">
        <v>13477</v>
      </c>
      <c r="I2312" s="19">
        <v>332320</v>
      </c>
      <c r="J2312" t="s">
        <v>227</v>
      </c>
      <c r="K2312" s="19" t="s">
        <v>458</v>
      </c>
      <c r="L2312" s="20" t="b">
        <v>1</v>
      </c>
      <c r="M2312" s="20" t="s">
        <v>1119</v>
      </c>
      <c r="N2312" s="19">
        <v>340</v>
      </c>
      <c r="O2312" s="19" t="s">
        <v>375</v>
      </c>
      <c r="P2312" s="20">
        <v>56.000615199999999</v>
      </c>
      <c r="Q2312" s="20">
        <v>-161.206974</v>
      </c>
      <c r="R2312" s="19"/>
      <c r="S2312" s="19" t="s">
        <v>21</v>
      </c>
      <c r="T2312" s="40">
        <v>0.84</v>
      </c>
      <c r="U2312" s="40">
        <v>0.32166666666666671</v>
      </c>
      <c r="V2312">
        <v>103.15031999999998</v>
      </c>
      <c r="W2312">
        <v>122.79799999999999</v>
      </c>
      <c r="X2312">
        <v>32</v>
      </c>
      <c r="Y2312">
        <v>106.53804</v>
      </c>
      <c r="Z2312">
        <v>126.831</v>
      </c>
      <c r="AA2312">
        <v>19</v>
      </c>
      <c r="AI2312">
        <v>34.403999999999996</v>
      </c>
      <c r="AJ2312">
        <v>5</v>
      </c>
      <c r="AK2312">
        <v>12.943000000000001</v>
      </c>
      <c r="AL2312">
        <v>2</v>
      </c>
      <c r="AM2312">
        <v>0</v>
      </c>
      <c r="AN2312">
        <v>0</v>
      </c>
      <c r="AO2312" s="30">
        <v>39.771479999999997</v>
      </c>
      <c r="AP2312" s="30">
        <v>47.346999999999994</v>
      </c>
      <c r="AQ2312" s="30">
        <v>7</v>
      </c>
      <c r="AR2312">
        <v>249.45983999999999</v>
      </c>
      <c r="AS2312" s="20">
        <v>296.976</v>
      </c>
      <c r="AT2312">
        <v>58</v>
      </c>
      <c r="AU2312">
        <v>12</v>
      </c>
      <c r="AV2312" t="s">
        <v>1510</v>
      </c>
    </row>
    <row r="2313" spans="1:48" hidden="1" x14ac:dyDescent="0.25">
      <c r="A2313" t="s">
        <v>645</v>
      </c>
      <c r="B2313" t="s">
        <v>78</v>
      </c>
      <c r="C2313" t="s">
        <v>78</v>
      </c>
      <c r="D2313" t="s">
        <v>646</v>
      </c>
      <c r="E2313" s="31" t="s">
        <v>647</v>
      </c>
      <c r="F2313">
        <v>2013</v>
      </c>
      <c r="G2313" t="s">
        <v>563</v>
      </c>
      <c r="H2313">
        <v>221</v>
      </c>
      <c r="I2313">
        <v>331480</v>
      </c>
      <c r="J2313" t="s">
        <v>50</v>
      </c>
      <c r="K2313" s="26" t="s">
        <v>458</v>
      </c>
      <c r="L2313" t="b">
        <v>1</v>
      </c>
      <c r="M2313" s="20" t="s">
        <v>1119</v>
      </c>
      <c r="N2313" s="26">
        <v>169</v>
      </c>
      <c r="O2313" t="s">
        <v>375</v>
      </c>
      <c r="P2313">
        <v>59.4527778</v>
      </c>
      <c r="Q2313">
        <v>-157.31194439999999</v>
      </c>
      <c r="S2313" t="s">
        <v>21</v>
      </c>
      <c r="T2313" s="40">
        <v>0.64500000000000002</v>
      </c>
      <c r="U2313" s="40">
        <v>0.20666666666666669</v>
      </c>
      <c r="V2313">
        <v>374.92044000000004</v>
      </c>
      <c r="W2313">
        <v>581.27200000000005</v>
      </c>
      <c r="X2313">
        <v>113</v>
      </c>
      <c r="Y2313">
        <v>174.93496500000001</v>
      </c>
      <c r="Z2313">
        <v>271.21699999999998</v>
      </c>
      <c r="AA2313">
        <v>29</v>
      </c>
      <c r="AI2313">
        <v>118.414</v>
      </c>
      <c r="AJ2313">
        <v>12</v>
      </c>
      <c r="AK2313">
        <v>370.55299999999994</v>
      </c>
      <c r="AL2313">
        <v>6</v>
      </c>
      <c r="AM2313">
        <v>0</v>
      </c>
      <c r="AN2313">
        <v>0</v>
      </c>
      <c r="AO2313" s="30">
        <v>315.38371499999994</v>
      </c>
      <c r="AP2313" s="30">
        <v>488.96699999999993</v>
      </c>
      <c r="AQ2313" s="30">
        <v>18</v>
      </c>
      <c r="AR2313">
        <v>865.23911999999996</v>
      </c>
      <c r="AS2313" s="20">
        <v>1341.4560000000001</v>
      </c>
      <c r="AT2313">
        <v>157</v>
      </c>
      <c r="AU2313">
        <v>12</v>
      </c>
      <c r="AV2313" t="s">
        <v>1510</v>
      </c>
    </row>
    <row r="2314" spans="1:48" hidden="1" x14ac:dyDescent="0.25">
      <c r="A2314" t="s">
        <v>917</v>
      </c>
      <c r="B2314" t="s">
        <v>301</v>
      </c>
      <c r="C2314" t="s">
        <v>301</v>
      </c>
      <c r="D2314" t="s">
        <v>919</v>
      </c>
      <c r="E2314" s="31" t="s">
        <v>920</v>
      </c>
      <c r="F2314">
        <v>2013</v>
      </c>
      <c r="G2314" t="s">
        <v>918</v>
      </c>
      <c r="H2314" t="s">
        <v>582</v>
      </c>
      <c r="I2314">
        <v>332870</v>
      </c>
      <c r="J2314" t="s">
        <v>300</v>
      </c>
      <c r="K2314" s="26" t="s">
        <v>458</v>
      </c>
      <c r="L2314" t="b">
        <v>1</v>
      </c>
      <c r="M2314" s="20" t="s">
        <v>1116</v>
      </c>
      <c r="N2314" s="26">
        <v>375</v>
      </c>
      <c r="O2314" t="s">
        <v>375</v>
      </c>
      <c r="P2314">
        <v>60.942777800000002</v>
      </c>
      <c r="Q2314">
        <v>-164.62944440000001</v>
      </c>
      <c r="S2314" t="s">
        <v>21</v>
      </c>
      <c r="T2314" s="40">
        <v>0.79999999999999993</v>
      </c>
      <c r="U2314" s="40">
        <v>0.19499999999999998</v>
      </c>
      <c r="V2314">
        <v>224.26719999999997</v>
      </c>
      <c r="W2314">
        <v>280.334</v>
      </c>
      <c r="X2314">
        <v>68</v>
      </c>
      <c r="Y2314">
        <v>90.388799999999989</v>
      </c>
      <c r="Z2314">
        <v>112.98599999999999</v>
      </c>
      <c r="AA2314">
        <v>17</v>
      </c>
      <c r="AI2314">
        <v>34.681000000000004</v>
      </c>
      <c r="AJ2314">
        <v>3</v>
      </c>
      <c r="AK2314">
        <v>12.392999999999999</v>
      </c>
      <c r="AL2314">
        <v>3</v>
      </c>
      <c r="AM2314">
        <v>5.6999999999999993</v>
      </c>
      <c r="AN2314">
        <v>5</v>
      </c>
      <c r="AO2314" s="30">
        <v>37.659199999999998</v>
      </c>
      <c r="AP2314" s="30">
        <v>47.074000000000005</v>
      </c>
      <c r="AQ2314" s="30">
        <v>6</v>
      </c>
      <c r="AR2314">
        <v>352.3152</v>
      </c>
      <c r="AS2314" s="20">
        <v>446.09399999999994</v>
      </c>
      <c r="AT2314">
        <v>96</v>
      </c>
      <c r="AU2314">
        <v>12</v>
      </c>
      <c r="AV2314" t="s">
        <v>1510</v>
      </c>
    </row>
    <row r="2315" spans="1:48" hidden="1" x14ac:dyDescent="0.25">
      <c r="A2315" t="s">
        <v>650</v>
      </c>
      <c r="B2315" t="s">
        <v>79</v>
      </c>
      <c r="C2315" t="s">
        <v>79</v>
      </c>
      <c r="D2315" t="s">
        <v>712</v>
      </c>
      <c r="E2315" s="31" t="s">
        <v>713</v>
      </c>
      <c r="F2315">
        <v>2013</v>
      </c>
      <c r="G2315" t="s">
        <v>563</v>
      </c>
      <c r="H2315">
        <v>221</v>
      </c>
      <c r="I2315">
        <v>331490</v>
      </c>
      <c r="J2315" t="s">
        <v>50</v>
      </c>
      <c r="K2315" s="26" t="s">
        <v>458</v>
      </c>
      <c r="L2315" t="b">
        <v>1</v>
      </c>
      <c r="M2315" s="20" t="s">
        <v>1119</v>
      </c>
      <c r="N2315" s="26">
        <v>169</v>
      </c>
      <c r="O2315" t="s">
        <v>375</v>
      </c>
      <c r="P2315">
        <v>60.479444399999998</v>
      </c>
      <c r="Q2315">
        <v>-164.72388889999999</v>
      </c>
      <c r="S2315" t="s">
        <v>21</v>
      </c>
      <c r="T2315" s="40">
        <v>0.54749999999999999</v>
      </c>
      <c r="U2315" s="40">
        <v>0.19999999999999998</v>
      </c>
      <c r="V2315">
        <v>160.98635249999998</v>
      </c>
      <c r="W2315">
        <v>294.03899999999999</v>
      </c>
      <c r="X2315">
        <v>60</v>
      </c>
      <c r="Y2315">
        <v>77.100592500000005</v>
      </c>
      <c r="Z2315">
        <v>140.82300000000001</v>
      </c>
      <c r="AA2315">
        <v>14</v>
      </c>
      <c r="AI2315">
        <v>59.481000000000009</v>
      </c>
      <c r="AJ2315">
        <v>9</v>
      </c>
      <c r="AK2315">
        <v>111.14299999999999</v>
      </c>
      <c r="AL2315">
        <v>6</v>
      </c>
      <c r="AM2315">
        <v>0</v>
      </c>
      <c r="AN2315">
        <v>0</v>
      </c>
      <c r="AO2315" s="30">
        <v>93.416640000000001</v>
      </c>
      <c r="AP2315" s="30">
        <v>170.624</v>
      </c>
      <c r="AQ2315" s="30">
        <v>15</v>
      </c>
      <c r="AR2315">
        <v>331.50358499999999</v>
      </c>
      <c r="AS2315" s="20">
        <v>605.48599999999999</v>
      </c>
      <c r="AT2315">
        <v>87</v>
      </c>
      <c r="AU2315">
        <v>12</v>
      </c>
      <c r="AV2315" t="s">
        <v>1510</v>
      </c>
    </row>
    <row r="2316" spans="1:48" hidden="1" x14ac:dyDescent="0.25">
      <c r="A2316" t="s">
        <v>958</v>
      </c>
      <c r="B2316" t="s">
        <v>232</v>
      </c>
      <c r="C2316" t="s">
        <v>232</v>
      </c>
      <c r="D2316" t="s">
        <v>960</v>
      </c>
      <c r="E2316" s="31" t="s">
        <v>961</v>
      </c>
      <c r="F2316">
        <v>2013</v>
      </c>
      <c r="G2316" t="s">
        <v>959</v>
      </c>
      <c r="H2316" t="s">
        <v>582</v>
      </c>
      <c r="I2316">
        <v>332330</v>
      </c>
      <c r="J2316" t="s">
        <v>231</v>
      </c>
      <c r="K2316" s="26" t="s">
        <v>458</v>
      </c>
      <c r="L2316" t="b">
        <v>1</v>
      </c>
      <c r="M2316" s="20" t="s">
        <v>1118</v>
      </c>
      <c r="N2316" s="26">
        <v>416</v>
      </c>
      <c r="O2316" t="s">
        <v>375</v>
      </c>
      <c r="P2316">
        <v>63.013333299999999</v>
      </c>
      <c r="Q2316">
        <v>-154.375</v>
      </c>
      <c r="S2316" t="s">
        <v>21</v>
      </c>
      <c r="T2316" s="40">
        <v>0.90000000000000024</v>
      </c>
      <c r="U2316" s="40">
        <v>0.24583333333333326</v>
      </c>
      <c r="V2316">
        <v>140.87340000000006</v>
      </c>
      <c r="W2316">
        <v>156.52600000000001</v>
      </c>
      <c r="X2316">
        <v>39</v>
      </c>
      <c r="Y2316">
        <v>68.150700000000015</v>
      </c>
      <c r="Z2316">
        <v>75.722999999999999</v>
      </c>
      <c r="AA2316">
        <v>6</v>
      </c>
      <c r="AI2316">
        <v>97.023999999999987</v>
      </c>
      <c r="AJ2316">
        <v>10</v>
      </c>
      <c r="AK2316">
        <v>24.36</v>
      </c>
      <c r="AL2316">
        <v>3</v>
      </c>
      <c r="AM2316">
        <v>0</v>
      </c>
      <c r="AN2316">
        <v>0</v>
      </c>
      <c r="AO2316" s="30">
        <v>109.24560000000001</v>
      </c>
      <c r="AP2316" s="30">
        <v>121.38399999999999</v>
      </c>
      <c r="AQ2316" s="30">
        <v>13</v>
      </c>
      <c r="AR2316">
        <v>318.26970000000006</v>
      </c>
      <c r="AS2316" s="20">
        <v>353.63300000000004</v>
      </c>
      <c r="AT2316">
        <v>58</v>
      </c>
      <c r="AU2316">
        <v>5</v>
      </c>
      <c r="AV2316" t="s">
        <v>1510</v>
      </c>
    </row>
    <row r="2317" spans="1:48" hidden="1" x14ac:dyDescent="0.25">
      <c r="A2317" t="s">
        <v>754</v>
      </c>
      <c r="B2317" t="s">
        <v>295</v>
      </c>
      <c r="C2317" t="s">
        <v>295</v>
      </c>
      <c r="D2317" t="s">
        <v>756</v>
      </c>
      <c r="E2317" s="31" t="s">
        <v>757</v>
      </c>
      <c r="F2317">
        <v>2013</v>
      </c>
      <c r="G2317" t="s">
        <v>755</v>
      </c>
      <c r="H2317" t="s">
        <v>582</v>
      </c>
      <c r="I2317">
        <v>332740</v>
      </c>
      <c r="J2317" t="s">
        <v>294</v>
      </c>
      <c r="K2317" s="26" t="s">
        <v>458</v>
      </c>
      <c r="L2317" t="b">
        <v>1</v>
      </c>
      <c r="M2317" s="20" t="s">
        <v>1116</v>
      </c>
      <c r="N2317" s="26">
        <v>242</v>
      </c>
      <c r="O2317" t="s">
        <v>375</v>
      </c>
      <c r="P2317">
        <v>52.938055599999998</v>
      </c>
      <c r="Q2317">
        <v>-168.8677778</v>
      </c>
      <c r="S2317" t="s">
        <v>21</v>
      </c>
      <c r="T2317" s="40">
        <v>0.59999999999999987</v>
      </c>
      <c r="U2317" s="40">
        <v>0.14000000000000004</v>
      </c>
      <c r="V2317">
        <v>33.256799999999984</v>
      </c>
      <c r="W2317">
        <v>55.42799999999999</v>
      </c>
      <c r="X2317">
        <v>14</v>
      </c>
      <c r="Y2317">
        <v>36.570599999999992</v>
      </c>
      <c r="Z2317">
        <v>60.951000000000001</v>
      </c>
      <c r="AA2317">
        <v>9</v>
      </c>
      <c r="AI2317">
        <v>31.707000000000001</v>
      </c>
      <c r="AJ2317">
        <v>6</v>
      </c>
      <c r="AK2317">
        <v>28.151</v>
      </c>
      <c r="AL2317">
        <v>1</v>
      </c>
      <c r="AM2317">
        <v>0</v>
      </c>
      <c r="AN2317">
        <v>0</v>
      </c>
      <c r="AO2317" s="30">
        <v>35.914799999999993</v>
      </c>
      <c r="AP2317" s="30">
        <v>59.858000000000004</v>
      </c>
      <c r="AQ2317" s="30">
        <v>7</v>
      </c>
      <c r="AR2317">
        <v>105.74219999999997</v>
      </c>
      <c r="AS2317" s="20">
        <v>176.23699999999997</v>
      </c>
      <c r="AT2317">
        <v>30</v>
      </c>
      <c r="AU2317">
        <v>6</v>
      </c>
      <c r="AV2317" t="s">
        <v>1510</v>
      </c>
    </row>
    <row r="2318" spans="1:48" hidden="1" x14ac:dyDescent="0.25">
      <c r="A2318" t="s">
        <v>653</v>
      </c>
      <c r="B2318" t="s">
        <v>80</v>
      </c>
      <c r="C2318" t="s">
        <v>80</v>
      </c>
      <c r="D2318" t="s">
        <v>654</v>
      </c>
      <c r="E2318" s="31" t="s">
        <v>655</v>
      </c>
      <c r="F2318">
        <v>2013</v>
      </c>
      <c r="G2318" t="s">
        <v>563</v>
      </c>
      <c r="H2318">
        <v>221</v>
      </c>
      <c r="I2318">
        <v>331500</v>
      </c>
      <c r="J2318" t="s">
        <v>50</v>
      </c>
      <c r="K2318" s="26" t="s">
        <v>458</v>
      </c>
      <c r="L2318" t="b">
        <v>1</v>
      </c>
      <c r="M2318" s="20" t="s">
        <v>1119</v>
      </c>
      <c r="N2318" s="26">
        <v>169</v>
      </c>
      <c r="O2318" t="s">
        <v>375</v>
      </c>
      <c r="P2318">
        <v>67.571111099999996</v>
      </c>
      <c r="Q2318">
        <v>-162.9652778</v>
      </c>
      <c r="S2318" t="s">
        <v>21</v>
      </c>
      <c r="T2318" s="40">
        <v>0.87250000000000016</v>
      </c>
      <c r="U2318" s="40">
        <v>0.21666666666666667</v>
      </c>
      <c r="V2318">
        <v>731.76662249999993</v>
      </c>
      <c r="W2318">
        <v>838.70099999999979</v>
      </c>
      <c r="X2318">
        <v>130</v>
      </c>
      <c r="Y2318">
        <v>202.24986250000003</v>
      </c>
      <c r="Z2318">
        <v>231.80500000000001</v>
      </c>
      <c r="AA2318">
        <v>18</v>
      </c>
      <c r="AI2318">
        <v>244.64500000000001</v>
      </c>
      <c r="AJ2318">
        <v>10</v>
      </c>
      <c r="AK2318">
        <v>469.88599999999997</v>
      </c>
      <c r="AL2318">
        <v>7</v>
      </c>
      <c r="AM2318">
        <v>0</v>
      </c>
      <c r="AN2318">
        <v>0</v>
      </c>
      <c r="AO2318" s="30">
        <v>623.4282975000001</v>
      </c>
      <c r="AP2318" s="30">
        <v>714.53099999999995</v>
      </c>
      <c r="AQ2318" s="30">
        <v>17</v>
      </c>
      <c r="AR2318">
        <v>1557.4447825000002</v>
      </c>
      <c r="AS2318" s="20">
        <v>1785.037</v>
      </c>
      <c r="AT2318">
        <v>163</v>
      </c>
      <c r="AU2318">
        <v>12</v>
      </c>
      <c r="AV2318" t="s">
        <v>1510</v>
      </c>
    </row>
    <row r="2319" spans="1:48" hidden="1" x14ac:dyDescent="0.25">
      <c r="A2319" t="s">
        <v>554</v>
      </c>
      <c r="B2319" t="s">
        <v>234</v>
      </c>
      <c r="C2319" t="s">
        <v>234</v>
      </c>
      <c r="D2319" t="s">
        <v>556</v>
      </c>
      <c r="E2319" s="31" t="s">
        <v>557</v>
      </c>
      <c r="F2319">
        <v>2013</v>
      </c>
      <c r="G2319" t="s">
        <v>555</v>
      </c>
      <c r="H2319">
        <v>13642</v>
      </c>
      <c r="I2319">
        <v>332340</v>
      </c>
      <c r="J2319" t="s">
        <v>233</v>
      </c>
      <c r="K2319" s="26" t="s">
        <v>458</v>
      </c>
      <c r="L2319" t="b">
        <v>1</v>
      </c>
      <c r="M2319" s="20" t="s">
        <v>1116</v>
      </c>
      <c r="N2319" s="26">
        <v>150</v>
      </c>
      <c r="O2319" t="s">
        <v>375</v>
      </c>
      <c r="P2319">
        <v>64.501111100000003</v>
      </c>
      <c r="Q2319">
        <v>-165.4063889</v>
      </c>
      <c r="S2319" t="s">
        <v>21</v>
      </c>
      <c r="T2319" s="40">
        <v>0.37166666666666665</v>
      </c>
      <c r="U2319" s="40">
        <v>0.19749999999999998</v>
      </c>
      <c r="V2319">
        <v>3528.5360616666662</v>
      </c>
      <c r="W2319">
        <v>9493.8189999999995</v>
      </c>
      <c r="X2319">
        <v>1740</v>
      </c>
      <c r="Y2319">
        <v>5904.1911133333324</v>
      </c>
      <c r="Z2319">
        <v>15885.715999999999</v>
      </c>
      <c r="AA2319">
        <v>289</v>
      </c>
      <c r="AI2319">
        <v>3432.6040000000003</v>
      </c>
      <c r="AJ2319">
        <v>79</v>
      </c>
      <c r="AK2319">
        <v>3028.5320000000002</v>
      </c>
      <c r="AL2319">
        <v>50</v>
      </c>
      <c r="AM2319">
        <v>0</v>
      </c>
      <c r="AN2319">
        <v>0</v>
      </c>
      <c r="AO2319" s="30">
        <v>2401.38888</v>
      </c>
      <c r="AP2319" s="30">
        <v>6461.1360000000004</v>
      </c>
      <c r="AQ2319" s="30">
        <v>129</v>
      </c>
      <c r="AR2319">
        <v>11834.116054999999</v>
      </c>
      <c r="AS2319" s="20">
        <v>31840.670999999998</v>
      </c>
      <c r="AT2319">
        <v>2150</v>
      </c>
      <c r="AU2319">
        <v>12</v>
      </c>
      <c r="AV2319" t="s">
        <v>1510</v>
      </c>
    </row>
    <row r="2320" spans="1:48" hidden="1" x14ac:dyDescent="0.25">
      <c r="A2320" t="s">
        <v>656</v>
      </c>
      <c r="B2320" t="s">
        <v>81</v>
      </c>
      <c r="C2320" s="19" t="s">
        <v>81</v>
      </c>
      <c r="D2320" s="19" t="s">
        <v>657</v>
      </c>
      <c r="E2320" s="21" t="s">
        <v>658</v>
      </c>
      <c r="F2320" s="26">
        <v>2013</v>
      </c>
      <c r="G2320" s="19" t="s">
        <v>563</v>
      </c>
      <c r="H2320" s="26">
        <v>221</v>
      </c>
      <c r="I2320" s="19">
        <v>331510</v>
      </c>
      <c r="J2320" t="s">
        <v>50</v>
      </c>
      <c r="K2320" s="19" t="s">
        <v>458</v>
      </c>
      <c r="L2320" s="20" t="b">
        <v>1</v>
      </c>
      <c r="M2320" s="20" t="s">
        <v>1119</v>
      </c>
      <c r="N2320" s="19">
        <v>169</v>
      </c>
      <c r="O2320" s="19" t="s">
        <v>375</v>
      </c>
      <c r="P2320" s="20">
        <v>66.838333300000002</v>
      </c>
      <c r="Q2320" s="20">
        <v>-161.03277779999999</v>
      </c>
      <c r="R2320" s="19"/>
      <c r="S2320" s="19" t="s">
        <v>21</v>
      </c>
      <c r="T2320" s="40">
        <v>0.65000000000000013</v>
      </c>
      <c r="U2320" s="40">
        <v>0.20666666666666669</v>
      </c>
      <c r="V2320">
        <v>599.88045000000011</v>
      </c>
      <c r="W2320">
        <v>922.89300000000003</v>
      </c>
      <c r="X2320">
        <v>155</v>
      </c>
      <c r="Y2320">
        <v>106.01825000000001</v>
      </c>
      <c r="Z2320">
        <v>163.10499999999999</v>
      </c>
      <c r="AA2320">
        <v>11</v>
      </c>
      <c r="AI2320">
        <v>392.78300000000002</v>
      </c>
      <c r="AJ2320">
        <v>11</v>
      </c>
      <c r="AK2320">
        <v>395.39200000000005</v>
      </c>
      <c r="AL2320">
        <v>10</v>
      </c>
      <c r="AM2320">
        <v>0</v>
      </c>
      <c r="AN2320">
        <v>0</v>
      </c>
      <c r="AO2320" s="30">
        <v>512.31375000000014</v>
      </c>
      <c r="AP2320" s="30">
        <v>788.17500000000007</v>
      </c>
      <c r="AQ2320" s="30">
        <v>21</v>
      </c>
      <c r="AR2320">
        <v>1218.2124500000002</v>
      </c>
      <c r="AS2320" s="20">
        <v>1874.1730000000002</v>
      </c>
      <c r="AT2320">
        <v>186</v>
      </c>
      <c r="AU2320">
        <v>12</v>
      </c>
      <c r="AV2320" t="s">
        <v>1510</v>
      </c>
    </row>
    <row r="2321" spans="1:48" hidden="1" x14ac:dyDescent="0.25">
      <c r="A2321" t="s">
        <v>417</v>
      </c>
      <c r="B2321" t="s">
        <v>1151</v>
      </c>
      <c r="C2321" t="s">
        <v>418</v>
      </c>
      <c r="D2321" t="s">
        <v>419</v>
      </c>
      <c r="E2321" s="31" t="s">
        <v>420</v>
      </c>
      <c r="F2321">
        <v>2013</v>
      </c>
      <c r="G2321" t="s">
        <v>380</v>
      </c>
      <c r="H2321">
        <v>219</v>
      </c>
      <c r="I2321">
        <v>331180</v>
      </c>
      <c r="J2321" t="s">
        <v>30</v>
      </c>
      <c r="K2321" s="26" t="s">
        <v>374</v>
      </c>
      <c r="L2321" t="b">
        <v>1</v>
      </c>
      <c r="M2321" s="20" t="s">
        <v>1116</v>
      </c>
      <c r="N2321" s="26">
        <v>2</v>
      </c>
      <c r="O2321" t="s">
        <v>375</v>
      </c>
      <c r="P2321">
        <v>62.961666700000002</v>
      </c>
      <c r="Q2321">
        <v>-141.93722220000001</v>
      </c>
      <c r="S2321" t="s">
        <v>21</v>
      </c>
      <c r="T2321" s="40">
        <v>0.71333333333333337</v>
      </c>
      <c r="U2321" s="40">
        <v>0.21583333333333332</v>
      </c>
      <c r="V2321">
        <v>265.19379333333336</v>
      </c>
      <c r="W2321">
        <v>371.767</v>
      </c>
      <c r="X2321">
        <v>90</v>
      </c>
      <c r="Y2321">
        <v>287.58104666666662</v>
      </c>
      <c r="Z2321">
        <v>403.15099999999995</v>
      </c>
      <c r="AA2321">
        <v>21</v>
      </c>
      <c r="AI2321">
        <v>80.205999999999989</v>
      </c>
      <c r="AJ2321">
        <v>5</v>
      </c>
      <c r="AK2321">
        <v>294.01900000000001</v>
      </c>
      <c r="AL2321">
        <v>16</v>
      </c>
      <c r="AM2321">
        <v>0</v>
      </c>
      <c r="AN2321">
        <v>0</v>
      </c>
      <c r="AO2321" s="30">
        <v>266.9471666666667</v>
      </c>
      <c r="AP2321" s="30">
        <v>374.22500000000002</v>
      </c>
      <c r="AQ2321" s="30">
        <v>21</v>
      </c>
      <c r="AR2321">
        <v>819.72200666666663</v>
      </c>
      <c r="AS2321" s="20">
        <v>1149.1429999999998</v>
      </c>
      <c r="AT2321">
        <v>130</v>
      </c>
      <c r="AU2321">
        <v>12</v>
      </c>
      <c r="AV2321" t="s">
        <v>1510</v>
      </c>
    </row>
    <row r="2322" spans="1:48" hidden="1" x14ac:dyDescent="0.25">
      <c r="A2322" t="s">
        <v>954</v>
      </c>
      <c r="B2322" t="s">
        <v>23</v>
      </c>
      <c r="C2322" s="19" t="s">
        <v>23</v>
      </c>
      <c r="D2322" s="19" t="s">
        <v>956</v>
      </c>
      <c r="E2322" s="21" t="s">
        <v>957</v>
      </c>
      <c r="F2322" s="26">
        <v>2013</v>
      </c>
      <c r="G2322" s="19" t="s">
        <v>955</v>
      </c>
      <c r="H2322" s="26">
        <v>192</v>
      </c>
      <c r="I2322" s="19">
        <v>331020</v>
      </c>
      <c r="J2322" s="20" t="s">
        <v>22</v>
      </c>
      <c r="K2322" s="19" t="s">
        <v>458</v>
      </c>
      <c r="L2322" s="20" t="b">
        <v>1</v>
      </c>
      <c r="M2322" s="20" t="s">
        <v>1116</v>
      </c>
      <c r="N2322" s="19">
        <v>412</v>
      </c>
      <c r="O2322" s="19" t="s">
        <v>375</v>
      </c>
      <c r="P2322" s="20">
        <v>60.909444399999998</v>
      </c>
      <c r="Q2322" s="20">
        <v>-161.4313889</v>
      </c>
      <c r="R2322" s="19"/>
      <c r="S2322" s="19" t="s">
        <v>21</v>
      </c>
      <c r="T2322" s="40">
        <v>0.59999999999999987</v>
      </c>
      <c r="U2322" s="40">
        <v>0.23</v>
      </c>
      <c r="V2322">
        <v>380.04179999999985</v>
      </c>
      <c r="W2322">
        <v>633.40299999999991</v>
      </c>
      <c r="X2322">
        <v>179</v>
      </c>
      <c r="Y2322">
        <v>102.01199999999997</v>
      </c>
      <c r="Z2322">
        <v>170.01999999999998</v>
      </c>
      <c r="AA2322">
        <v>22</v>
      </c>
      <c r="AI2322">
        <v>160.90300000000002</v>
      </c>
      <c r="AJ2322">
        <v>10</v>
      </c>
      <c r="AK2322">
        <v>695.90899999999999</v>
      </c>
      <c r="AL2322">
        <v>27</v>
      </c>
      <c r="AM2322">
        <v>51.853999999999999</v>
      </c>
      <c r="AN2322">
        <v>4</v>
      </c>
      <c r="AO2322" s="30">
        <v>514.08719999999994</v>
      </c>
      <c r="AP2322" s="30">
        <v>856.81200000000001</v>
      </c>
      <c r="AQ2322" s="30">
        <v>37</v>
      </c>
      <c r="AR2322">
        <v>996.14099999999974</v>
      </c>
      <c r="AS2322" s="20">
        <v>1712.0889999999999</v>
      </c>
      <c r="AT2322">
        <v>230</v>
      </c>
      <c r="AU2322">
        <v>6</v>
      </c>
      <c r="AV2322" t="s">
        <v>1510</v>
      </c>
    </row>
    <row r="2323" spans="1:48" hidden="1" x14ac:dyDescent="0.25">
      <c r="A2323" t="s">
        <v>768</v>
      </c>
      <c r="B2323" t="s">
        <v>239</v>
      </c>
      <c r="C2323" s="19" t="s">
        <v>239</v>
      </c>
      <c r="D2323" t="s">
        <v>769</v>
      </c>
      <c r="E2323" t="s">
        <v>770</v>
      </c>
      <c r="F2323" s="26">
        <v>2013</v>
      </c>
      <c r="G2323" s="19" t="s">
        <v>759</v>
      </c>
      <c r="H2323" s="26">
        <v>26616</v>
      </c>
      <c r="I2323" s="19">
        <v>332380</v>
      </c>
      <c r="J2323" t="s">
        <v>235</v>
      </c>
      <c r="K2323" s="19" t="s">
        <v>458</v>
      </c>
      <c r="L2323" s="20" t="b">
        <v>1</v>
      </c>
      <c r="M2323" s="20" t="s">
        <v>1118</v>
      </c>
      <c r="N2323" s="19">
        <v>254</v>
      </c>
      <c r="O2323" s="19" t="s">
        <v>375</v>
      </c>
      <c r="P2323" s="20">
        <v>70.217500000000001</v>
      </c>
      <c r="Q2323" s="20">
        <v>-150.97638889999999</v>
      </c>
      <c r="R2323" s="19"/>
      <c r="S2323" s="19" t="s">
        <v>21</v>
      </c>
      <c r="T2323" s="40">
        <v>7.9999999999999988E-2</v>
      </c>
      <c r="U2323" s="40">
        <v>7.9999999999999988E-2</v>
      </c>
      <c r="V2323">
        <v>74.17095999999998</v>
      </c>
      <c r="W2323">
        <v>927.13699999999994</v>
      </c>
      <c r="X2323">
        <v>107</v>
      </c>
      <c r="Y2323">
        <v>344.58704</v>
      </c>
      <c r="Z2323">
        <v>4307.3380000000006</v>
      </c>
      <c r="AA2323">
        <v>66</v>
      </c>
      <c r="AI2323">
        <v>86.358999999999995</v>
      </c>
      <c r="AJ2323">
        <v>4</v>
      </c>
      <c r="AK2323">
        <v>55.564</v>
      </c>
      <c r="AL2323">
        <v>3</v>
      </c>
      <c r="AM2323">
        <v>0</v>
      </c>
      <c r="AN2323">
        <v>1</v>
      </c>
      <c r="AO2323" s="30">
        <v>11.353839999999998</v>
      </c>
      <c r="AP2323" s="30">
        <v>141.923</v>
      </c>
      <c r="AQ2323" s="30">
        <v>7</v>
      </c>
      <c r="AR2323">
        <v>430.11183999999997</v>
      </c>
      <c r="AS2323" s="20">
        <v>5376.3980000000001</v>
      </c>
      <c r="AT2323">
        <v>181</v>
      </c>
      <c r="AU2323">
        <v>12</v>
      </c>
      <c r="AV2323" t="s">
        <v>1510</v>
      </c>
    </row>
    <row r="2324" spans="1:48" hidden="1" x14ac:dyDescent="0.25">
      <c r="A2324" t="s">
        <v>659</v>
      </c>
      <c r="B2324" t="s">
        <v>82</v>
      </c>
      <c r="C2324" t="s">
        <v>82</v>
      </c>
      <c r="D2324" t="s">
        <v>660</v>
      </c>
      <c r="E2324" s="31" t="s">
        <v>661</v>
      </c>
      <c r="F2324">
        <v>2013</v>
      </c>
      <c r="G2324" t="s">
        <v>563</v>
      </c>
      <c r="H2324">
        <v>221</v>
      </c>
      <c r="I2324">
        <v>331520</v>
      </c>
      <c r="J2324" t="s">
        <v>50</v>
      </c>
      <c r="K2324" s="26" t="s">
        <v>458</v>
      </c>
      <c r="L2324" t="b">
        <v>1</v>
      </c>
      <c r="M2324" s="20" t="s">
        <v>1119</v>
      </c>
      <c r="N2324" s="26">
        <v>169</v>
      </c>
      <c r="O2324" t="s">
        <v>375</v>
      </c>
      <c r="P2324">
        <v>64.7194444</v>
      </c>
      <c r="Q2324">
        <v>-158.1030556</v>
      </c>
      <c r="S2324" t="s">
        <v>21</v>
      </c>
      <c r="T2324" s="40">
        <v>0.60499999999999998</v>
      </c>
      <c r="U2324" s="40">
        <v>0.20333333333333337</v>
      </c>
      <c r="V2324">
        <v>280.28440000000001</v>
      </c>
      <c r="W2324">
        <v>463.28000000000003</v>
      </c>
      <c r="X2324">
        <v>112</v>
      </c>
      <c r="Y2324">
        <v>32.973709999999997</v>
      </c>
      <c r="Z2324">
        <v>54.501999999999995</v>
      </c>
      <c r="AA2324">
        <v>11</v>
      </c>
      <c r="AI2324">
        <v>233.703</v>
      </c>
      <c r="AJ2324">
        <v>18</v>
      </c>
      <c r="AK2324">
        <v>232.27999999999997</v>
      </c>
      <c r="AL2324">
        <v>8</v>
      </c>
      <c r="AM2324">
        <v>0</v>
      </c>
      <c r="AN2324">
        <v>0</v>
      </c>
      <c r="AO2324" s="30">
        <v>281.91971499999994</v>
      </c>
      <c r="AP2324" s="30">
        <v>465.98299999999995</v>
      </c>
      <c r="AQ2324" s="30">
        <v>26</v>
      </c>
      <c r="AR2324">
        <v>595.17782499999998</v>
      </c>
      <c r="AS2324" s="20">
        <v>983.76499999999999</v>
      </c>
      <c r="AT2324">
        <v>146</v>
      </c>
      <c r="AU2324">
        <v>12</v>
      </c>
      <c r="AV2324" t="s">
        <v>1510</v>
      </c>
    </row>
    <row r="2325" spans="1:48" hidden="1" x14ac:dyDescent="0.25">
      <c r="A2325" t="s">
        <v>942</v>
      </c>
      <c r="B2325" t="s">
        <v>244</v>
      </c>
      <c r="C2325" s="19" t="s">
        <v>244</v>
      </c>
      <c r="D2325" t="s">
        <v>944</v>
      </c>
      <c r="E2325" s="21" t="s">
        <v>945</v>
      </c>
      <c r="F2325" s="26">
        <v>2013</v>
      </c>
      <c r="G2325" s="19" t="s">
        <v>943</v>
      </c>
      <c r="H2325" s="26" t="s">
        <v>582</v>
      </c>
      <c r="I2325" s="19">
        <v>332420</v>
      </c>
      <c r="J2325" t="s">
        <v>243</v>
      </c>
      <c r="K2325" s="19" t="s">
        <v>458</v>
      </c>
      <c r="L2325" s="20" t="b">
        <v>1</v>
      </c>
      <c r="M2325" s="20" t="s">
        <v>1118</v>
      </c>
      <c r="N2325" s="19">
        <v>408</v>
      </c>
      <c r="O2325" s="19" t="s">
        <v>375</v>
      </c>
      <c r="P2325" s="20">
        <v>62.533611100000002</v>
      </c>
      <c r="Q2325" s="20">
        <v>-164.84111110000001</v>
      </c>
      <c r="R2325" s="19"/>
      <c r="S2325" s="19" t="s">
        <v>21</v>
      </c>
      <c r="T2325" s="40">
        <v>0.53000000000000014</v>
      </c>
      <c r="U2325" s="40">
        <v>0.19749999999999998</v>
      </c>
      <c r="V2325">
        <v>94.417380000000037</v>
      </c>
      <c r="W2325">
        <v>178.14600000000002</v>
      </c>
      <c r="X2325">
        <v>40</v>
      </c>
      <c r="Y2325">
        <v>243.46822</v>
      </c>
      <c r="Z2325">
        <v>459.37399999999991</v>
      </c>
      <c r="AA2325">
        <v>4</v>
      </c>
      <c r="AI2325">
        <v>157.483</v>
      </c>
      <c r="AJ2325">
        <v>6</v>
      </c>
      <c r="AK2325">
        <v>45.471000000000004</v>
      </c>
      <c r="AL2325">
        <v>6</v>
      </c>
      <c r="AM2325">
        <v>11.091999999999999</v>
      </c>
      <c r="AN2325">
        <v>3</v>
      </c>
      <c r="AO2325" s="30">
        <v>107.56562000000004</v>
      </c>
      <c r="AP2325" s="30">
        <v>202.95400000000001</v>
      </c>
      <c r="AQ2325" s="30">
        <v>12</v>
      </c>
      <c r="AR2325">
        <v>445.45122000000009</v>
      </c>
      <c r="AS2325" s="20">
        <v>851.56600000000003</v>
      </c>
      <c r="AT2325">
        <v>57</v>
      </c>
      <c r="AU2325">
        <v>12</v>
      </c>
      <c r="AV2325" t="s">
        <v>1510</v>
      </c>
    </row>
    <row r="2326" spans="1:48" hidden="1" x14ac:dyDescent="0.25">
      <c r="A2326" t="s">
        <v>613</v>
      </c>
      <c r="B2326" t="s">
        <v>83</v>
      </c>
      <c r="C2326" s="19" t="s">
        <v>83</v>
      </c>
      <c r="D2326" t="s">
        <v>614</v>
      </c>
      <c r="E2326" t="s">
        <v>615</v>
      </c>
      <c r="F2326" s="26">
        <v>2013</v>
      </c>
      <c r="G2326" s="19" t="s">
        <v>563</v>
      </c>
      <c r="H2326" s="26">
        <v>221</v>
      </c>
      <c r="I2326" s="19">
        <v>331530</v>
      </c>
      <c r="J2326" t="s">
        <v>50</v>
      </c>
      <c r="K2326" s="19" t="s">
        <v>458</v>
      </c>
      <c r="L2326" s="20" t="b">
        <v>1</v>
      </c>
      <c r="M2326" s="20" t="s">
        <v>1119</v>
      </c>
      <c r="N2326" s="19">
        <v>169</v>
      </c>
      <c r="O2326" s="19" t="s">
        <v>375</v>
      </c>
      <c r="P2326" s="20">
        <v>60.896944400000002</v>
      </c>
      <c r="Q2326" s="20">
        <v>-162.4594444</v>
      </c>
      <c r="R2326" s="19"/>
      <c r="S2326" s="19" t="s">
        <v>21</v>
      </c>
      <c r="T2326" s="40">
        <v>0.5724999999999999</v>
      </c>
      <c r="U2326" s="40">
        <v>0.20083333333333331</v>
      </c>
      <c r="V2326">
        <v>361.60931999999997</v>
      </c>
      <c r="W2326">
        <v>631.63200000000006</v>
      </c>
      <c r="X2326">
        <v>138</v>
      </c>
      <c r="Y2326">
        <v>116.29249749999997</v>
      </c>
      <c r="Z2326">
        <v>203.13099999999997</v>
      </c>
      <c r="AA2326">
        <v>18</v>
      </c>
      <c r="AI2326">
        <v>116.56799999999998</v>
      </c>
      <c r="AJ2326">
        <v>11</v>
      </c>
      <c r="AK2326">
        <v>245.94200000000001</v>
      </c>
      <c r="AL2326">
        <v>6</v>
      </c>
      <c r="AM2326">
        <v>0</v>
      </c>
      <c r="AN2326">
        <v>0</v>
      </c>
      <c r="AO2326" s="30">
        <v>207.53697499999996</v>
      </c>
      <c r="AP2326" s="30">
        <v>362.51</v>
      </c>
      <c r="AQ2326" s="30">
        <v>17</v>
      </c>
      <c r="AR2326">
        <v>685.43879249999986</v>
      </c>
      <c r="AS2326" s="20">
        <v>1197.2730000000001</v>
      </c>
      <c r="AT2326">
        <v>172</v>
      </c>
      <c r="AU2326">
        <v>12</v>
      </c>
      <c r="AV2326" t="s">
        <v>1510</v>
      </c>
    </row>
    <row r="2327" spans="1:48" hidden="1" x14ac:dyDescent="0.25">
      <c r="A2327" t="s">
        <v>664</v>
      </c>
      <c r="B2327" t="s">
        <v>84</v>
      </c>
      <c r="C2327" s="19" t="s">
        <v>84</v>
      </c>
      <c r="D2327" t="s">
        <v>665</v>
      </c>
      <c r="E2327" s="21" t="s">
        <v>666</v>
      </c>
      <c r="F2327" s="26">
        <v>2013</v>
      </c>
      <c r="G2327" s="19" t="s">
        <v>563</v>
      </c>
      <c r="H2327" s="26">
        <v>221</v>
      </c>
      <c r="I2327" s="19">
        <v>331540</v>
      </c>
      <c r="J2327" t="s">
        <v>50</v>
      </c>
      <c r="K2327" s="19" t="s">
        <v>458</v>
      </c>
      <c r="L2327" s="20" t="b">
        <v>1</v>
      </c>
      <c r="M2327" s="20" t="s">
        <v>1119</v>
      </c>
      <c r="N2327" s="19">
        <v>169</v>
      </c>
      <c r="O2327" s="19" t="s">
        <v>375</v>
      </c>
      <c r="P2327" s="20">
        <v>57.2027778</v>
      </c>
      <c r="Q2327" s="20">
        <v>-153.3038889</v>
      </c>
      <c r="R2327" s="19"/>
      <c r="S2327" s="19" t="s">
        <v>21</v>
      </c>
      <c r="T2327" s="40">
        <v>0.62500000000000011</v>
      </c>
      <c r="U2327" s="40">
        <v>0.20416666666666664</v>
      </c>
      <c r="V2327">
        <v>244.31875000000005</v>
      </c>
      <c r="W2327">
        <v>390.91</v>
      </c>
      <c r="X2327">
        <v>100</v>
      </c>
      <c r="Y2327">
        <v>46.120625000000011</v>
      </c>
      <c r="Z2327">
        <v>73.793000000000006</v>
      </c>
      <c r="AA2327">
        <v>17</v>
      </c>
      <c r="AI2327">
        <v>205.959</v>
      </c>
      <c r="AJ2327">
        <v>12</v>
      </c>
      <c r="AK2327">
        <v>117.26</v>
      </c>
      <c r="AL2327">
        <v>4</v>
      </c>
      <c r="AM2327">
        <v>0</v>
      </c>
      <c r="AN2327">
        <v>0</v>
      </c>
      <c r="AO2327" s="30">
        <v>202.01187500000003</v>
      </c>
      <c r="AP2327" s="30">
        <v>323.21899999999999</v>
      </c>
      <c r="AQ2327" s="30">
        <v>16</v>
      </c>
      <c r="AR2327">
        <v>492.45125000000007</v>
      </c>
      <c r="AS2327" s="20">
        <v>787.92200000000003</v>
      </c>
      <c r="AT2327">
        <v>131</v>
      </c>
      <c r="AU2327">
        <v>12</v>
      </c>
      <c r="AV2327" t="s">
        <v>1510</v>
      </c>
    </row>
    <row r="2328" spans="1:48" hidden="1" x14ac:dyDescent="0.25">
      <c r="A2328" t="s">
        <v>883</v>
      </c>
      <c r="B2328" t="s">
        <v>248</v>
      </c>
      <c r="C2328" t="s">
        <v>248</v>
      </c>
      <c r="D2328" t="s">
        <v>885</v>
      </c>
      <c r="E2328" s="31" t="s">
        <v>886</v>
      </c>
      <c r="F2328">
        <v>2013</v>
      </c>
      <c r="G2328" t="s">
        <v>884</v>
      </c>
      <c r="H2328">
        <v>14234</v>
      </c>
      <c r="I2328">
        <v>332440</v>
      </c>
      <c r="J2328" t="s">
        <v>247</v>
      </c>
      <c r="K2328" s="26" t="s">
        <v>458</v>
      </c>
      <c r="L2328" t="b">
        <v>1</v>
      </c>
      <c r="M2328" s="20" t="s">
        <v>1118</v>
      </c>
      <c r="N2328" s="26">
        <v>357</v>
      </c>
      <c r="O2328" t="s">
        <v>375</v>
      </c>
      <c r="P2328">
        <v>57.923611100000002</v>
      </c>
      <c r="Q2328">
        <v>-152.50222220000001</v>
      </c>
      <c r="S2328" t="s">
        <v>21</v>
      </c>
      <c r="T2328" s="40">
        <v>0.41083333333333333</v>
      </c>
      <c r="U2328" s="40">
        <v>0.17083333333333331</v>
      </c>
      <c r="V2328">
        <v>125.68993916666668</v>
      </c>
      <c r="W2328">
        <v>305.93900000000002</v>
      </c>
      <c r="X2328">
        <v>81</v>
      </c>
      <c r="Y2328">
        <v>98.023600833333333</v>
      </c>
      <c r="Z2328">
        <v>238.59700000000001</v>
      </c>
      <c r="AA2328">
        <v>22</v>
      </c>
      <c r="AI2328">
        <v>138.35</v>
      </c>
      <c r="AJ2328">
        <v>12</v>
      </c>
      <c r="AK2328">
        <v>7.5239999999999991</v>
      </c>
      <c r="AL2328">
        <v>1</v>
      </c>
      <c r="AM2328">
        <v>0</v>
      </c>
      <c r="AN2328">
        <v>0</v>
      </c>
      <c r="AO2328" s="30">
        <v>59.929901666666666</v>
      </c>
      <c r="AP2328" s="30">
        <v>145.874</v>
      </c>
      <c r="AQ2328" s="30">
        <v>13</v>
      </c>
      <c r="AR2328">
        <v>283.64344166666672</v>
      </c>
      <c r="AS2328" s="20">
        <v>690.41</v>
      </c>
      <c r="AT2328">
        <v>114</v>
      </c>
      <c r="AU2328">
        <v>12</v>
      </c>
      <c r="AV2328" t="s">
        <v>1510</v>
      </c>
    </row>
    <row r="2329" spans="1:48" hidden="1" x14ac:dyDescent="0.25">
      <c r="A2329" t="s">
        <v>1027</v>
      </c>
      <c r="B2329" t="s">
        <v>250</v>
      </c>
      <c r="C2329" t="s">
        <v>250</v>
      </c>
      <c r="D2329" t="s">
        <v>1029</v>
      </c>
      <c r="E2329" s="31" t="s">
        <v>1030</v>
      </c>
      <c r="F2329">
        <v>2013</v>
      </c>
      <c r="G2329" t="s">
        <v>1028</v>
      </c>
      <c r="H2329">
        <v>14633</v>
      </c>
      <c r="I2329">
        <v>332450</v>
      </c>
      <c r="J2329" t="s">
        <v>249</v>
      </c>
      <c r="K2329" s="26" t="s">
        <v>458</v>
      </c>
      <c r="L2329" t="b">
        <v>1</v>
      </c>
      <c r="M2329" s="20" t="s">
        <v>1116</v>
      </c>
      <c r="N2329" s="26">
        <v>662</v>
      </c>
      <c r="O2329" t="s">
        <v>375</v>
      </c>
      <c r="P2329">
        <v>59.787222200000002</v>
      </c>
      <c r="Q2329">
        <v>-154.10611109999999</v>
      </c>
      <c r="S2329" t="s">
        <v>21</v>
      </c>
      <c r="T2329" s="40">
        <v>0.91</v>
      </c>
      <c r="U2329" s="40">
        <v>0.33750000000000008</v>
      </c>
      <c r="V2329">
        <v>51.740780000000008</v>
      </c>
      <c r="W2329">
        <v>56.858000000000004</v>
      </c>
      <c r="X2329">
        <v>24</v>
      </c>
      <c r="Y2329">
        <v>62.376860000000008</v>
      </c>
      <c r="Z2329">
        <v>68.546000000000006</v>
      </c>
      <c r="AA2329">
        <v>13</v>
      </c>
      <c r="AI2329">
        <v>19.093999999999998</v>
      </c>
      <c r="AJ2329">
        <v>5</v>
      </c>
      <c r="AK2329">
        <v>8.6280000000000001</v>
      </c>
      <c r="AL2329">
        <v>1</v>
      </c>
      <c r="AM2329">
        <v>0</v>
      </c>
      <c r="AN2329">
        <v>0</v>
      </c>
      <c r="AO2329" s="30">
        <v>25.22702</v>
      </c>
      <c r="AP2329" s="30">
        <v>27.721999999999998</v>
      </c>
      <c r="AQ2329" s="30">
        <v>6</v>
      </c>
      <c r="AR2329">
        <v>139.34466</v>
      </c>
      <c r="AS2329" s="20">
        <v>153.126</v>
      </c>
      <c r="AT2329">
        <v>40</v>
      </c>
      <c r="AU2329">
        <v>12</v>
      </c>
      <c r="AV2329" t="s">
        <v>1510</v>
      </c>
    </row>
    <row r="2330" spans="1:48" hidden="1" x14ac:dyDescent="0.25">
      <c r="A2330" t="s">
        <v>479</v>
      </c>
      <c r="B2330" t="s">
        <v>252</v>
      </c>
      <c r="C2330" t="s">
        <v>252</v>
      </c>
      <c r="D2330" t="s">
        <v>481</v>
      </c>
      <c r="E2330" s="31" t="s">
        <v>482</v>
      </c>
      <c r="F2330">
        <v>2013</v>
      </c>
      <c r="G2330" t="s">
        <v>480</v>
      </c>
      <c r="H2330">
        <v>29297</v>
      </c>
      <c r="I2330">
        <v>332460</v>
      </c>
      <c r="J2330" t="s">
        <v>251</v>
      </c>
      <c r="K2330" s="26" t="s">
        <v>458</v>
      </c>
      <c r="L2330" t="b">
        <v>1</v>
      </c>
      <c r="M2330" s="20" t="s">
        <v>1118</v>
      </c>
      <c r="N2330" s="26">
        <v>24</v>
      </c>
      <c r="O2330" t="s">
        <v>375</v>
      </c>
      <c r="P2330">
        <v>57.960833299999997</v>
      </c>
      <c r="Q2330">
        <v>-136.22749999999999</v>
      </c>
      <c r="S2330" t="s">
        <v>21</v>
      </c>
      <c r="T2330" s="40">
        <v>0.6100000000000001</v>
      </c>
      <c r="U2330" s="40">
        <v>0.20000000000000004</v>
      </c>
      <c r="V2330">
        <v>194.05930000000006</v>
      </c>
      <c r="W2330">
        <v>318.13000000000005</v>
      </c>
      <c r="X2330">
        <v>65</v>
      </c>
      <c r="Y2330">
        <v>108.67150000000002</v>
      </c>
      <c r="Z2330">
        <v>178.15</v>
      </c>
      <c r="AA2330">
        <v>7</v>
      </c>
      <c r="AI2330">
        <v>278.541</v>
      </c>
      <c r="AJ2330">
        <v>28</v>
      </c>
      <c r="AK2330">
        <v>5.1979999999999995</v>
      </c>
      <c r="AL2330">
        <v>1</v>
      </c>
      <c r="AM2330">
        <v>0.7579999999999999</v>
      </c>
      <c r="AN2330">
        <v>1</v>
      </c>
      <c r="AO2330" s="30">
        <v>173.08079000000001</v>
      </c>
      <c r="AP2330" s="30">
        <v>283.73899999999998</v>
      </c>
      <c r="AQ2330" s="30">
        <v>29</v>
      </c>
      <c r="AR2330">
        <v>475.81159000000008</v>
      </c>
      <c r="AS2330" s="20">
        <v>780.77699999999993</v>
      </c>
      <c r="AT2330">
        <v>101</v>
      </c>
      <c r="AU2330">
        <v>12</v>
      </c>
      <c r="AV2330" t="s">
        <v>1510</v>
      </c>
    </row>
    <row r="2331" spans="1:48" hidden="1" x14ac:dyDescent="0.25">
      <c r="A2331" t="s">
        <v>1015</v>
      </c>
      <c r="B2331" t="s">
        <v>226</v>
      </c>
      <c r="C2331" t="s">
        <v>226</v>
      </c>
      <c r="D2331" t="s">
        <v>1017</v>
      </c>
      <c r="E2331" s="31" t="s">
        <v>1018</v>
      </c>
      <c r="F2331">
        <v>2013</v>
      </c>
      <c r="G2331" t="s">
        <v>1016</v>
      </c>
      <c r="H2331">
        <v>14832</v>
      </c>
      <c r="I2331">
        <v>332470</v>
      </c>
      <c r="J2331" t="s">
        <v>225</v>
      </c>
      <c r="K2331" s="26" t="s">
        <v>458</v>
      </c>
      <c r="L2331" t="b">
        <v>1</v>
      </c>
      <c r="M2331" s="20" t="s">
        <v>1118</v>
      </c>
      <c r="N2331" s="26">
        <v>659</v>
      </c>
      <c r="O2331" t="s">
        <v>375</v>
      </c>
      <c r="P2331">
        <v>55.913984599999999</v>
      </c>
      <c r="Q2331">
        <v>-159.16327670000001</v>
      </c>
      <c r="S2331" t="s">
        <v>21</v>
      </c>
      <c r="T2331" s="40">
        <v>0.94999999999999984</v>
      </c>
      <c r="U2331" s="40">
        <v>0.62</v>
      </c>
      <c r="V2331">
        <v>139.42199999999997</v>
      </c>
      <c r="W2331">
        <v>146.76</v>
      </c>
      <c r="X2331">
        <v>52</v>
      </c>
      <c r="Y2331">
        <v>133.81225000000001</v>
      </c>
      <c r="Z2331">
        <v>140.85500000000002</v>
      </c>
      <c r="AA2331">
        <v>9</v>
      </c>
      <c r="AI2331">
        <v>73.89800000000001</v>
      </c>
      <c r="AJ2331">
        <v>6</v>
      </c>
      <c r="AK2331">
        <v>8.0730000000000004</v>
      </c>
      <c r="AL2331">
        <v>3</v>
      </c>
      <c r="AM2331">
        <v>15.971999999999998</v>
      </c>
      <c r="AN2331">
        <v>2</v>
      </c>
      <c r="AO2331" s="30">
        <v>77.872449999999986</v>
      </c>
      <c r="AP2331" s="30">
        <v>81.971000000000004</v>
      </c>
      <c r="AQ2331" s="30">
        <v>9</v>
      </c>
      <c r="AR2331">
        <v>351.10669999999993</v>
      </c>
      <c r="AS2331" s="20">
        <v>385.55799999999999</v>
      </c>
      <c r="AT2331">
        <v>72</v>
      </c>
      <c r="AU2331">
        <v>12</v>
      </c>
      <c r="AV2331" t="s">
        <v>1510</v>
      </c>
    </row>
    <row r="2332" spans="1:48" hidden="1" x14ac:dyDescent="0.25">
      <c r="A2332" t="s">
        <v>967</v>
      </c>
      <c r="B2332" t="s">
        <v>256</v>
      </c>
      <c r="C2332" t="s">
        <v>256</v>
      </c>
      <c r="D2332" t="s">
        <v>969</v>
      </c>
      <c r="E2332" s="31" t="s">
        <v>970</v>
      </c>
      <c r="F2332">
        <v>2013</v>
      </c>
      <c r="G2332" t="s">
        <v>968</v>
      </c>
      <c r="H2332" t="s">
        <v>582</v>
      </c>
      <c r="I2332">
        <v>332480</v>
      </c>
      <c r="J2332" t="s">
        <v>255</v>
      </c>
      <c r="K2332" s="26" t="s">
        <v>458</v>
      </c>
      <c r="L2332" t="b">
        <v>1</v>
      </c>
      <c r="M2332" s="20" t="s">
        <v>1118</v>
      </c>
      <c r="N2332" s="26">
        <v>425</v>
      </c>
      <c r="O2332" t="s">
        <v>375</v>
      </c>
      <c r="P2332">
        <v>57.564166700000001</v>
      </c>
      <c r="Q2332">
        <v>-157.5791667</v>
      </c>
      <c r="S2332" t="s">
        <v>21</v>
      </c>
      <c r="T2332" s="40">
        <v>0.5</v>
      </c>
      <c r="U2332" s="40">
        <v>0.14833333333333332</v>
      </c>
      <c r="V2332">
        <v>73.750499999999988</v>
      </c>
      <c r="W2332">
        <v>147.50099999999998</v>
      </c>
      <c r="X2332">
        <v>49</v>
      </c>
      <c r="Y2332">
        <v>64.378999999999991</v>
      </c>
      <c r="Z2332">
        <v>128.75799999999998</v>
      </c>
      <c r="AA2332">
        <v>17</v>
      </c>
      <c r="AI2332">
        <v>60.453000000000003</v>
      </c>
      <c r="AJ2332">
        <v>10</v>
      </c>
      <c r="AK2332">
        <v>34.472000000000001</v>
      </c>
      <c r="AL2332">
        <v>4</v>
      </c>
      <c r="AM2332">
        <v>0</v>
      </c>
      <c r="AN2332">
        <v>0</v>
      </c>
      <c r="AO2332" s="30">
        <v>47.462500000000006</v>
      </c>
      <c r="AP2332" s="30">
        <v>94.925000000000011</v>
      </c>
      <c r="AQ2332" s="30">
        <v>14</v>
      </c>
      <c r="AR2332">
        <v>185.59199999999998</v>
      </c>
      <c r="AS2332" s="20">
        <v>371.18399999999997</v>
      </c>
      <c r="AT2332">
        <v>80</v>
      </c>
      <c r="AU2332">
        <v>12</v>
      </c>
      <c r="AV2332" t="s">
        <v>1510</v>
      </c>
    </row>
    <row r="2333" spans="1:48" hidden="1" x14ac:dyDescent="0.25">
      <c r="A2333" t="s">
        <v>1007</v>
      </c>
      <c r="B2333" t="s">
        <v>25</v>
      </c>
      <c r="C2333" t="s">
        <v>25</v>
      </c>
      <c r="D2333" t="s">
        <v>1009</v>
      </c>
      <c r="E2333" s="31" t="s">
        <v>1010</v>
      </c>
      <c r="F2333">
        <v>2013</v>
      </c>
      <c r="G2333" t="s">
        <v>1008</v>
      </c>
      <c r="H2333" t="s">
        <v>582</v>
      </c>
      <c r="I2333">
        <v>331030</v>
      </c>
      <c r="J2333" t="s">
        <v>24</v>
      </c>
      <c r="K2333" s="26" t="s">
        <v>458</v>
      </c>
      <c r="L2333" t="b">
        <v>1</v>
      </c>
      <c r="M2333" s="20" t="s">
        <v>1118</v>
      </c>
      <c r="N2333" s="26">
        <v>635</v>
      </c>
      <c r="O2333" t="s">
        <v>375</v>
      </c>
      <c r="P2333">
        <v>60.912222200000002</v>
      </c>
      <c r="Q2333">
        <v>-161.2138889</v>
      </c>
      <c r="S2333" t="s">
        <v>21</v>
      </c>
      <c r="T2333" s="40">
        <v>0.63</v>
      </c>
      <c r="U2333" s="40">
        <v>0.22666666666666671</v>
      </c>
      <c r="V2333">
        <v>201.12182999999999</v>
      </c>
      <c r="W2333">
        <v>319.24099999999999</v>
      </c>
      <c r="X2333">
        <v>97</v>
      </c>
      <c r="Y2333">
        <v>300.41927999999996</v>
      </c>
      <c r="Z2333">
        <v>476.85599999999994</v>
      </c>
      <c r="AA2333">
        <v>14</v>
      </c>
      <c r="AI2333">
        <v>153.55199999999999</v>
      </c>
      <c r="AJ2333">
        <v>9</v>
      </c>
      <c r="AK2333">
        <v>36.815999999999995</v>
      </c>
      <c r="AL2333">
        <v>3</v>
      </c>
      <c r="AM2333">
        <v>10.589999999999998</v>
      </c>
      <c r="AN2333">
        <v>3</v>
      </c>
      <c r="AO2333" s="30">
        <v>119.93183999999999</v>
      </c>
      <c r="AP2333" s="30">
        <v>190.36799999999999</v>
      </c>
      <c r="AQ2333" s="30">
        <v>12</v>
      </c>
      <c r="AR2333">
        <v>621.47294999999986</v>
      </c>
      <c r="AS2333" s="20">
        <v>997.05500000000006</v>
      </c>
      <c r="AT2333">
        <v>126</v>
      </c>
      <c r="AU2333">
        <v>12</v>
      </c>
      <c r="AV2333" t="s">
        <v>1510</v>
      </c>
    </row>
    <row r="2334" spans="1:48" hidden="1" x14ac:dyDescent="0.25">
      <c r="A2334" t="s">
        <v>667</v>
      </c>
      <c r="B2334" t="s">
        <v>85</v>
      </c>
      <c r="C2334" t="s">
        <v>85</v>
      </c>
      <c r="D2334" t="s">
        <v>668</v>
      </c>
      <c r="E2334" s="31" t="s">
        <v>669</v>
      </c>
      <c r="F2334">
        <v>2013</v>
      </c>
      <c r="G2334" t="s">
        <v>563</v>
      </c>
      <c r="H2334">
        <v>221</v>
      </c>
      <c r="I2334">
        <v>331550</v>
      </c>
      <c r="J2334" t="s">
        <v>50</v>
      </c>
      <c r="K2334" s="26" t="s">
        <v>458</v>
      </c>
      <c r="L2334" t="b">
        <v>1</v>
      </c>
      <c r="M2334" s="20" t="s">
        <v>1119</v>
      </c>
      <c r="N2334" s="26">
        <v>169</v>
      </c>
      <c r="O2334" t="s">
        <v>375</v>
      </c>
      <c r="P2334">
        <v>61.938888900000002</v>
      </c>
      <c r="Q2334">
        <v>-162.875</v>
      </c>
      <c r="S2334" t="s">
        <v>21</v>
      </c>
      <c r="T2334" s="40">
        <v>0.58499999999999985</v>
      </c>
      <c r="U2334" s="40">
        <v>0.20083333333333331</v>
      </c>
      <c r="V2334">
        <v>447.36821999999995</v>
      </c>
      <c r="W2334">
        <v>764.73200000000008</v>
      </c>
      <c r="X2334">
        <v>144</v>
      </c>
      <c r="Y2334">
        <v>148.93690499999994</v>
      </c>
      <c r="Z2334">
        <v>254.59299999999996</v>
      </c>
      <c r="AA2334">
        <v>13</v>
      </c>
      <c r="AI2334">
        <v>214.09299999999999</v>
      </c>
      <c r="AJ2334">
        <v>14</v>
      </c>
      <c r="AK2334">
        <v>523.93700000000001</v>
      </c>
      <c r="AL2334">
        <v>6</v>
      </c>
      <c r="AM2334">
        <v>0</v>
      </c>
      <c r="AN2334">
        <v>0</v>
      </c>
      <c r="AO2334" s="30">
        <v>431.74754999999988</v>
      </c>
      <c r="AP2334" s="30">
        <v>738.03</v>
      </c>
      <c r="AQ2334" s="30">
        <v>20</v>
      </c>
      <c r="AR2334">
        <v>1028.0526749999999</v>
      </c>
      <c r="AS2334" s="20">
        <v>1757.355</v>
      </c>
      <c r="AT2334">
        <v>171</v>
      </c>
      <c r="AU2334">
        <v>12</v>
      </c>
      <c r="AV2334" t="s">
        <v>1510</v>
      </c>
    </row>
    <row r="2335" spans="1:48" hidden="1" x14ac:dyDescent="0.25">
      <c r="A2335" t="s">
        <v>676</v>
      </c>
      <c r="B2335" t="s">
        <v>86</v>
      </c>
      <c r="C2335" t="s">
        <v>86</v>
      </c>
      <c r="D2335" t="s">
        <v>677</v>
      </c>
      <c r="E2335" s="31" t="s">
        <v>678</v>
      </c>
      <c r="F2335">
        <v>2013</v>
      </c>
      <c r="G2335" t="s">
        <v>563</v>
      </c>
      <c r="H2335">
        <v>221</v>
      </c>
      <c r="I2335">
        <v>331560</v>
      </c>
      <c r="J2335" t="s">
        <v>50</v>
      </c>
      <c r="K2335" s="26" t="s">
        <v>458</v>
      </c>
      <c r="L2335" t="b">
        <v>1</v>
      </c>
      <c r="M2335" s="20" t="s">
        <v>1119</v>
      </c>
      <c r="N2335" s="26">
        <v>169</v>
      </c>
      <c r="O2335" t="s">
        <v>375</v>
      </c>
      <c r="P2335">
        <v>62.032777799999998</v>
      </c>
      <c r="Q2335">
        <v>-163.28777779999999</v>
      </c>
      <c r="S2335" t="s">
        <v>21</v>
      </c>
      <c r="T2335" s="40">
        <v>0.59249999999999992</v>
      </c>
      <c r="U2335" s="40">
        <v>0.20083333333333331</v>
      </c>
      <c r="V2335">
        <v>79.254577499999996</v>
      </c>
      <c r="W2335">
        <v>133.76300000000001</v>
      </c>
      <c r="X2335">
        <v>32</v>
      </c>
      <c r="Y2335">
        <v>15.477284999999998</v>
      </c>
      <c r="Z2335">
        <v>26.122</v>
      </c>
      <c r="AA2335">
        <v>5</v>
      </c>
      <c r="AI2335">
        <v>102.77600000000001</v>
      </c>
      <c r="AJ2335">
        <v>6</v>
      </c>
      <c r="AK2335">
        <v>2.5090000000000003</v>
      </c>
      <c r="AL2335">
        <v>1</v>
      </c>
      <c r="AM2335">
        <v>0</v>
      </c>
      <c r="AN2335">
        <v>0</v>
      </c>
      <c r="AO2335" s="30">
        <v>62.381362499999994</v>
      </c>
      <c r="AP2335" s="30">
        <v>105.28500000000001</v>
      </c>
      <c r="AQ2335" s="30">
        <v>7</v>
      </c>
      <c r="AR2335">
        <v>157.113225</v>
      </c>
      <c r="AS2335" s="20">
        <v>265.17</v>
      </c>
      <c r="AT2335">
        <v>43</v>
      </c>
      <c r="AU2335">
        <v>12</v>
      </c>
      <c r="AV2335" t="s">
        <v>1510</v>
      </c>
    </row>
    <row r="2336" spans="1:48" hidden="1" x14ac:dyDescent="0.25">
      <c r="A2336" t="s">
        <v>771</v>
      </c>
      <c r="B2336" t="s">
        <v>240</v>
      </c>
      <c r="C2336" t="s">
        <v>240</v>
      </c>
      <c r="D2336" t="s">
        <v>772</v>
      </c>
      <c r="E2336" s="31" t="s">
        <v>773</v>
      </c>
      <c r="F2336">
        <v>2013</v>
      </c>
      <c r="G2336" t="s">
        <v>759</v>
      </c>
      <c r="H2336">
        <v>26616</v>
      </c>
      <c r="I2336">
        <v>332390</v>
      </c>
      <c r="J2336" t="s">
        <v>235</v>
      </c>
      <c r="K2336" s="26" t="s">
        <v>458</v>
      </c>
      <c r="L2336" t="b">
        <v>1</v>
      </c>
      <c r="M2336" s="20" t="s">
        <v>1118</v>
      </c>
      <c r="N2336" s="26">
        <v>254</v>
      </c>
      <c r="O2336" t="s">
        <v>375</v>
      </c>
      <c r="P2336">
        <v>68.348611099999999</v>
      </c>
      <c r="Q2336">
        <v>-166.73472219999999</v>
      </c>
      <c r="S2336" t="s">
        <v>21</v>
      </c>
      <c r="T2336" s="40">
        <v>0.14999999999999997</v>
      </c>
      <c r="U2336" s="40">
        <v>0.14000000000000004</v>
      </c>
      <c r="V2336">
        <v>256.88144999999997</v>
      </c>
      <c r="W2336">
        <v>1712.5430000000001</v>
      </c>
      <c r="X2336">
        <v>182</v>
      </c>
      <c r="Y2336">
        <v>562.89584999999988</v>
      </c>
      <c r="Z2336">
        <v>3752.6390000000001</v>
      </c>
      <c r="AA2336">
        <v>79</v>
      </c>
      <c r="AI2336">
        <v>113.87</v>
      </c>
      <c r="AJ2336">
        <v>2</v>
      </c>
      <c r="AK2336">
        <v>56.244999999999997</v>
      </c>
      <c r="AL2336">
        <v>6</v>
      </c>
      <c r="AM2336">
        <v>0</v>
      </c>
      <c r="AN2336">
        <v>1</v>
      </c>
      <c r="AO2336" s="30">
        <v>25.517249999999997</v>
      </c>
      <c r="AP2336" s="30">
        <v>170.11500000000001</v>
      </c>
      <c r="AQ2336" s="30">
        <v>8</v>
      </c>
      <c r="AR2336">
        <v>845.29454999999984</v>
      </c>
      <c r="AS2336" s="20">
        <v>5635.2970000000005</v>
      </c>
      <c r="AT2336">
        <v>270</v>
      </c>
      <c r="AU2336">
        <v>12</v>
      </c>
      <c r="AV2336" t="s">
        <v>1510</v>
      </c>
    </row>
    <row r="2337" spans="1:48" hidden="1" x14ac:dyDescent="0.25">
      <c r="A2337" t="s">
        <v>774</v>
      </c>
      <c r="B2337" t="s">
        <v>241</v>
      </c>
      <c r="C2337" t="s">
        <v>241</v>
      </c>
      <c r="D2337" t="s">
        <v>775</v>
      </c>
      <c r="E2337" s="31" t="s">
        <v>776</v>
      </c>
      <c r="F2337">
        <v>2013</v>
      </c>
      <c r="G2337" t="s">
        <v>759</v>
      </c>
      <c r="H2337">
        <v>26616</v>
      </c>
      <c r="I2337">
        <v>332400</v>
      </c>
      <c r="J2337" t="s">
        <v>235</v>
      </c>
      <c r="K2337" s="26" t="s">
        <v>458</v>
      </c>
      <c r="L2337" t="b">
        <v>1</v>
      </c>
      <c r="M2337" s="20" t="s">
        <v>1118</v>
      </c>
      <c r="N2337" s="26">
        <v>254</v>
      </c>
      <c r="O2337" t="s">
        <v>375</v>
      </c>
      <c r="P2337">
        <v>69.743857000000006</v>
      </c>
      <c r="Q2337">
        <v>-163.008442</v>
      </c>
      <c r="S2337" t="s">
        <v>21</v>
      </c>
      <c r="T2337" s="40">
        <v>0.14999999999999997</v>
      </c>
      <c r="U2337" s="40">
        <v>0.14000000000000004</v>
      </c>
      <c r="V2337">
        <v>67.258049999999997</v>
      </c>
      <c r="W2337">
        <v>448.38700000000006</v>
      </c>
      <c r="X2337">
        <v>59</v>
      </c>
      <c r="Y2337">
        <v>445.1912999999999</v>
      </c>
      <c r="Z2337">
        <v>2967.942</v>
      </c>
      <c r="AA2337">
        <v>46</v>
      </c>
      <c r="AI2337">
        <v>36.53</v>
      </c>
      <c r="AJ2337">
        <v>1</v>
      </c>
      <c r="AK2337">
        <v>61.143000000000001</v>
      </c>
      <c r="AL2337">
        <v>2</v>
      </c>
      <c r="AM2337">
        <v>0</v>
      </c>
      <c r="AN2337">
        <v>1</v>
      </c>
      <c r="AO2337" s="30">
        <v>14.650949999999996</v>
      </c>
      <c r="AP2337" s="30">
        <v>97.673000000000002</v>
      </c>
      <c r="AQ2337" s="30">
        <v>3</v>
      </c>
      <c r="AR2337">
        <v>527.10029999999995</v>
      </c>
      <c r="AS2337" s="20">
        <v>3514.002</v>
      </c>
      <c r="AT2337">
        <v>109</v>
      </c>
      <c r="AU2337">
        <v>3</v>
      </c>
      <c r="AV2337" t="s">
        <v>1510</v>
      </c>
    </row>
    <row r="2338" spans="1:48" hidden="1" x14ac:dyDescent="0.25">
      <c r="A2338" t="s">
        <v>987</v>
      </c>
      <c r="B2338" t="s">
        <v>275</v>
      </c>
      <c r="C2338" t="s">
        <v>275</v>
      </c>
      <c r="D2338" t="s">
        <v>989</v>
      </c>
      <c r="E2338" s="31" t="s">
        <v>990</v>
      </c>
      <c r="F2338">
        <v>2013</v>
      </c>
      <c r="G2338" t="s">
        <v>988</v>
      </c>
      <c r="H2338" t="s">
        <v>582</v>
      </c>
      <c r="I2338">
        <v>332590</v>
      </c>
      <c r="J2338" t="s">
        <v>274</v>
      </c>
      <c r="K2338" s="26" t="s">
        <v>458</v>
      </c>
      <c r="L2338" t="b">
        <v>1</v>
      </c>
      <c r="M2338" s="20" t="s">
        <v>1118</v>
      </c>
      <c r="N2338" s="26">
        <v>447</v>
      </c>
      <c r="O2338" t="s">
        <v>375</v>
      </c>
      <c r="P2338">
        <v>60.202500000000001</v>
      </c>
      <c r="Q2338">
        <v>-154.31277779999999</v>
      </c>
      <c r="S2338" t="s">
        <v>21</v>
      </c>
      <c r="T2338" s="40">
        <v>0.68583333333333318</v>
      </c>
      <c r="U2338" s="40">
        <v>0.20249999999999999</v>
      </c>
      <c r="V2338">
        <v>190.08488083333327</v>
      </c>
      <c r="W2338">
        <v>277.15899999999999</v>
      </c>
      <c r="X2338">
        <v>72</v>
      </c>
      <c r="Y2338">
        <v>238.47453749999994</v>
      </c>
      <c r="Z2338">
        <v>347.71499999999997</v>
      </c>
      <c r="AA2338">
        <v>40</v>
      </c>
      <c r="AI2338">
        <v>0</v>
      </c>
      <c r="AJ2338">
        <v>0</v>
      </c>
      <c r="AK2338">
        <v>90.716999999999999</v>
      </c>
      <c r="AL2338">
        <v>19</v>
      </c>
      <c r="AM2338">
        <v>0</v>
      </c>
      <c r="AN2338">
        <v>0</v>
      </c>
      <c r="AO2338" s="30">
        <v>62.216742499999988</v>
      </c>
      <c r="AP2338" s="30">
        <v>90.716999999999999</v>
      </c>
      <c r="AQ2338" s="30">
        <v>19</v>
      </c>
      <c r="AR2338">
        <v>490.77616083333322</v>
      </c>
      <c r="AS2338" s="20">
        <v>715.59100000000001</v>
      </c>
      <c r="AT2338">
        <v>127</v>
      </c>
      <c r="AU2338">
        <v>12</v>
      </c>
      <c r="AV2338" t="s">
        <v>1510</v>
      </c>
    </row>
    <row r="2339" spans="1:48" hidden="1" x14ac:dyDescent="0.25">
      <c r="A2339" t="s">
        <v>937</v>
      </c>
      <c r="B2339" t="s">
        <v>258</v>
      </c>
      <c r="C2339" t="s">
        <v>258</v>
      </c>
      <c r="D2339" t="s">
        <v>939</v>
      </c>
      <c r="E2339" s="31" t="s">
        <v>940</v>
      </c>
      <c r="F2339">
        <v>2013</v>
      </c>
      <c r="G2339" t="s">
        <v>938</v>
      </c>
      <c r="H2339" t="s">
        <v>582</v>
      </c>
      <c r="I2339">
        <v>332500</v>
      </c>
      <c r="J2339" t="s">
        <v>257</v>
      </c>
      <c r="K2339" s="26" t="s">
        <v>458</v>
      </c>
      <c r="L2339" t="b">
        <v>1</v>
      </c>
      <c r="M2339" s="20" t="s">
        <v>1118</v>
      </c>
      <c r="N2339" s="26">
        <v>399</v>
      </c>
      <c r="O2339" t="s">
        <v>375</v>
      </c>
      <c r="P2339">
        <v>56.932561399999997</v>
      </c>
      <c r="Q2339">
        <v>-158.6249699</v>
      </c>
      <c r="S2339" t="s">
        <v>21</v>
      </c>
      <c r="T2339" s="40">
        <v>0.75</v>
      </c>
      <c r="U2339" s="40">
        <v>0.42166666666666663</v>
      </c>
      <c r="V2339">
        <v>142.93275</v>
      </c>
      <c r="W2339">
        <v>190.577</v>
      </c>
      <c r="X2339">
        <v>52</v>
      </c>
      <c r="Y2339">
        <v>91.921500000000009</v>
      </c>
      <c r="Z2339">
        <v>122.56200000000001</v>
      </c>
      <c r="AA2339">
        <v>20</v>
      </c>
      <c r="AI2339">
        <v>57.008000000000003</v>
      </c>
      <c r="AJ2339">
        <v>5</v>
      </c>
      <c r="AK2339">
        <v>201.98299999999998</v>
      </c>
      <c r="AL2339">
        <v>9</v>
      </c>
      <c r="AM2339">
        <v>0</v>
      </c>
      <c r="AN2339">
        <v>0</v>
      </c>
      <c r="AO2339" s="30">
        <v>194.24324999999999</v>
      </c>
      <c r="AP2339" s="30">
        <v>258.99099999999999</v>
      </c>
      <c r="AQ2339" s="30">
        <v>14</v>
      </c>
      <c r="AR2339">
        <v>429.09750000000003</v>
      </c>
      <c r="AS2339" s="20">
        <v>572.13</v>
      </c>
      <c r="AT2339">
        <v>86</v>
      </c>
      <c r="AU2339">
        <v>12</v>
      </c>
      <c r="AV2339" t="s">
        <v>1510</v>
      </c>
    </row>
    <row r="2340" spans="1:48" hidden="1" x14ac:dyDescent="0.25">
      <c r="A2340" t="s">
        <v>670</v>
      </c>
      <c r="B2340" t="s">
        <v>87</v>
      </c>
      <c r="C2340" t="s">
        <v>87</v>
      </c>
      <c r="D2340" t="s">
        <v>671</v>
      </c>
      <c r="E2340" s="31" t="s">
        <v>672</v>
      </c>
      <c r="F2340">
        <v>2013</v>
      </c>
      <c r="G2340" t="s">
        <v>563</v>
      </c>
      <c r="H2340">
        <v>221</v>
      </c>
      <c r="I2340">
        <v>331570</v>
      </c>
      <c r="J2340" t="s">
        <v>50</v>
      </c>
      <c r="K2340" s="26" t="s">
        <v>458</v>
      </c>
      <c r="L2340" t="b">
        <v>1</v>
      </c>
      <c r="M2340" s="20" t="s">
        <v>1119</v>
      </c>
      <c r="N2340" s="26">
        <v>169</v>
      </c>
      <c r="O2340" t="s">
        <v>375</v>
      </c>
      <c r="P2340">
        <v>59.748888899999997</v>
      </c>
      <c r="Q2340">
        <v>-161.9158333</v>
      </c>
      <c r="S2340" t="s">
        <v>21</v>
      </c>
      <c r="T2340" s="40">
        <v>0.51999999999999991</v>
      </c>
      <c r="U2340" s="40">
        <v>0.19666666666666666</v>
      </c>
      <c r="V2340">
        <v>455.31459999999987</v>
      </c>
      <c r="W2340">
        <v>875.6049999999999</v>
      </c>
      <c r="X2340">
        <v>189</v>
      </c>
      <c r="Y2340">
        <v>243.83579999999995</v>
      </c>
      <c r="Z2340">
        <v>468.91499999999996</v>
      </c>
      <c r="AA2340">
        <v>21</v>
      </c>
      <c r="AI2340">
        <v>331.86299999999994</v>
      </c>
      <c r="AJ2340">
        <v>25</v>
      </c>
      <c r="AK2340">
        <v>252.21100000000001</v>
      </c>
      <c r="AL2340">
        <v>5</v>
      </c>
      <c r="AM2340">
        <v>0</v>
      </c>
      <c r="AN2340">
        <v>0</v>
      </c>
      <c r="AO2340" s="30">
        <v>303.71847999999994</v>
      </c>
      <c r="AP2340" s="30">
        <v>584.07399999999996</v>
      </c>
      <c r="AQ2340" s="30">
        <v>30</v>
      </c>
      <c r="AR2340">
        <v>1002.8688799999998</v>
      </c>
      <c r="AS2340" s="20">
        <v>1928.5940000000001</v>
      </c>
      <c r="AT2340">
        <v>235</v>
      </c>
      <c r="AU2340">
        <v>12</v>
      </c>
      <c r="AV2340" t="s">
        <v>1510</v>
      </c>
    </row>
    <row r="2341" spans="1:48" hidden="1" x14ac:dyDescent="0.25">
      <c r="A2341" t="s">
        <v>864</v>
      </c>
      <c r="B2341" t="s">
        <v>214</v>
      </c>
      <c r="C2341" t="s">
        <v>214</v>
      </c>
      <c r="D2341" t="s">
        <v>865</v>
      </c>
      <c r="E2341" s="31" t="s">
        <v>866</v>
      </c>
      <c r="F2341">
        <v>2013</v>
      </c>
      <c r="G2341" t="s">
        <v>858</v>
      </c>
      <c r="H2341">
        <v>12485</v>
      </c>
      <c r="I2341">
        <v>332250</v>
      </c>
      <c r="J2341" t="s">
        <v>211</v>
      </c>
      <c r="K2341" s="26" t="s">
        <v>374</v>
      </c>
      <c r="L2341" t="b">
        <v>1</v>
      </c>
      <c r="M2341" s="20" t="s">
        <v>1119</v>
      </c>
      <c r="N2341" s="26">
        <v>343</v>
      </c>
      <c r="O2341" t="s">
        <v>375</v>
      </c>
      <c r="P2341">
        <v>61.761111100000001</v>
      </c>
      <c r="Q2341">
        <v>-157.3125</v>
      </c>
      <c r="S2341" t="s">
        <v>21</v>
      </c>
      <c r="T2341" s="40">
        <v>0.8849999999999999</v>
      </c>
      <c r="U2341" s="40">
        <v>0.21749999999999994</v>
      </c>
      <c r="V2341">
        <v>42.567614999999996</v>
      </c>
      <c r="W2341">
        <v>48.099000000000004</v>
      </c>
      <c r="X2341">
        <v>18</v>
      </c>
      <c r="Y2341">
        <v>12.119189999999998</v>
      </c>
      <c r="Z2341">
        <v>13.693999999999999</v>
      </c>
      <c r="AA2341">
        <v>3</v>
      </c>
      <c r="AI2341">
        <v>0</v>
      </c>
      <c r="AJ2341">
        <v>2</v>
      </c>
      <c r="AK2341">
        <v>7.4830000000000005</v>
      </c>
      <c r="AL2341">
        <v>2</v>
      </c>
      <c r="AM2341">
        <v>0</v>
      </c>
      <c r="AN2341">
        <v>0</v>
      </c>
      <c r="AO2341" s="30">
        <v>6.6224549999999995</v>
      </c>
      <c r="AP2341" s="30">
        <v>7.4830000000000005</v>
      </c>
      <c r="AQ2341" s="30">
        <v>4</v>
      </c>
      <c r="AR2341">
        <v>61.309259999999995</v>
      </c>
      <c r="AS2341" s="20">
        <v>69.275999999999996</v>
      </c>
      <c r="AT2341">
        <v>25</v>
      </c>
      <c r="AU2341">
        <v>12</v>
      </c>
      <c r="AV2341" t="s">
        <v>1510</v>
      </c>
    </row>
    <row r="2342" spans="1:48" hidden="1" x14ac:dyDescent="0.25">
      <c r="A2342" t="s">
        <v>813</v>
      </c>
      <c r="B2342" t="s">
        <v>27</v>
      </c>
      <c r="C2342" t="s">
        <v>27</v>
      </c>
      <c r="D2342" t="s">
        <v>815</v>
      </c>
      <c r="E2342" s="31" t="s">
        <v>816</v>
      </c>
      <c r="F2342">
        <v>2013</v>
      </c>
      <c r="G2342" t="s">
        <v>814</v>
      </c>
      <c r="H2342">
        <v>24486</v>
      </c>
      <c r="I2342">
        <v>331040</v>
      </c>
      <c r="J2342" t="s">
        <v>26</v>
      </c>
      <c r="K2342" s="26" t="s">
        <v>458</v>
      </c>
      <c r="L2342" t="b">
        <v>1</v>
      </c>
      <c r="M2342" s="20" t="s">
        <v>1118</v>
      </c>
      <c r="N2342" s="26">
        <v>293</v>
      </c>
      <c r="O2342" t="s">
        <v>375</v>
      </c>
      <c r="P2342">
        <v>54.135555600000004</v>
      </c>
      <c r="Q2342">
        <v>-165.77305559999999</v>
      </c>
      <c r="S2342" t="s">
        <v>21</v>
      </c>
      <c r="T2342" s="40">
        <v>0.31999999999999995</v>
      </c>
      <c r="U2342" s="40">
        <v>0.14000000000000004</v>
      </c>
      <c r="V2342">
        <v>59.957759999999986</v>
      </c>
      <c r="W2342">
        <v>187.36799999999999</v>
      </c>
      <c r="X2342">
        <v>41</v>
      </c>
      <c r="Y2342">
        <v>59.943039999999989</v>
      </c>
      <c r="Z2342">
        <v>187.322</v>
      </c>
      <c r="AA2342">
        <v>16</v>
      </c>
      <c r="AI2342">
        <v>125.914</v>
      </c>
      <c r="AJ2342">
        <v>14</v>
      </c>
      <c r="AK2342">
        <v>4.4639999999999995</v>
      </c>
      <c r="AL2342">
        <v>1</v>
      </c>
      <c r="AM2342">
        <v>10.363000000000001</v>
      </c>
      <c r="AN2342">
        <v>1</v>
      </c>
      <c r="AO2342" s="30">
        <v>41.720959999999998</v>
      </c>
      <c r="AP2342" s="30">
        <v>130.37800000000001</v>
      </c>
      <c r="AQ2342" s="30">
        <v>15</v>
      </c>
      <c r="AR2342">
        <v>161.62175999999997</v>
      </c>
      <c r="AS2342" s="20">
        <v>515.43100000000004</v>
      </c>
      <c r="AT2342">
        <v>72</v>
      </c>
      <c r="AU2342">
        <v>4</v>
      </c>
      <c r="AV2342" t="s">
        <v>1510</v>
      </c>
    </row>
    <row r="2343" spans="1:48" hidden="1" x14ac:dyDescent="0.25">
      <c r="A2343" t="s">
        <v>897</v>
      </c>
      <c r="B2343" t="s">
        <v>262</v>
      </c>
      <c r="C2343" t="s">
        <v>262</v>
      </c>
      <c r="D2343" t="s">
        <v>899</v>
      </c>
      <c r="E2343" s="31" t="s">
        <v>900</v>
      </c>
      <c r="F2343">
        <v>2013</v>
      </c>
      <c r="G2343" t="s">
        <v>898</v>
      </c>
      <c r="H2343" t="s">
        <v>582</v>
      </c>
      <c r="I2343">
        <v>332530</v>
      </c>
      <c r="J2343" t="s">
        <v>261</v>
      </c>
      <c r="K2343" s="26" t="s">
        <v>458</v>
      </c>
      <c r="L2343" t="b">
        <v>1</v>
      </c>
      <c r="M2343" s="20" t="s">
        <v>1118</v>
      </c>
      <c r="N2343" s="26">
        <v>364</v>
      </c>
      <c r="O2343" t="s">
        <v>375</v>
      </c>
      <c r="P2343">
        <v>64.739444399999996</v>
      </c>
      <c r="Q2343">
        <v>-155.4869444</v>
      </c>
      <c r="S2343" t="s">
        <v>21</v>
      </c>
      <c r="T2343" s="40">
        <v>0.84</v>
      </c>
      <c r="U2343" s="40">
        <v>0.42</v>
      </c>
      <c r="V2343">
        <v>232.15415999999996</v>
      </c>
      <c r="W2343">
        <v>276.37399999999997</v>
      </c>
      <c r="X2343">
        <v>130</v>
      </c>
      <c r="Y2343">
        <v>195.06984</v>
      </c>
      <c r="Z2343">
        <v>232.226</v>
      </c>
      <c r="AA2343">
        <v>27</v>
      </c>
      <c r="AI2343">
        <v>71.984999999999999</v>
      </c>
      <c r="AJ2343">
        <v>18</v>
      </c>
      <c r="AK2343">
        <v>35.504000000000005</v>
      </c>
      <c r="AL2343">
        <v>4</v>
      </c>
      <c r="AM2343">
        <v>0</v>
      </c>
      <c r="AN2343">
        <v>0</v>
      </c>
      <c r="AO2343" s="30">
        <v>90.290760000000006</v>
      </c>
      <c r="AP2343" s="30">
        <v>107.489</v>
      </c>
      <c r="AQ2343" s="30">
        <v>22</v>
      </c>
      <c r="AR2343">
        <v>517.51475999999991</v>
      </c>
      <c r="AS2343" s="20">
        <v>616.08899999999994</v>
      </c>
      <c r="AT2343">
        <v>166</v>
      </c>
      <c r="AU2343">
        <v>2</v>
      </c>
      <c r="AV2343" t="s">
        <v>1510</v>
      </c>
    </row>
    <row r="2344" spans="1:48" hidden="1" x14ac:dyDescent="0.25">
      <c r="A2344" t="s">
        <v>673</v>
      </c>
      <c r="B2344" t="s">
        <v>88</v>
      </c>
      <c r="C2344" t="s">
        <v>88</v>
      </c>
      <c r="D2344" t="s">
        <v>674</v>
      </c>
      <c r="E2344" s="31" t="s">
        <v>675</v>
      </c>
      <c r="F2344">
        <v>2013</v>
      </c>
      <c r="G2344" t="s">
        <v>563</v>
      </c>
      <c r="H2344">
        <v>221</v>
      </c>
      <c r="I2344">
        <v>331580</v>
      </c>
      <c r="J2344" t="s">
        <v>50</v>
      </c>
      <c r="K2344" s="26" t="s">
        <v>458</v>
      </c>
      <c r="L2344" t="b">
        <v>1</v>
      </c>
      <c r="M2344" s="20" t="s">
        <v>1119</v>
      </c>
      <c r="N2344" s="26">
        <v>169</v>
      </c>
      <c r="O2344" t="s">
        <v>375</v>
      </c>
      <c r="P2344">
        <v>61.784999999999997</v>
      </c>
      <c r="Q2344">
        <v>-161.32027780000001</v>
      </c>
      <c r="S2344" t="s">
        <v>21</v>
      </c>
      <c r="T2344" s="40">
        <v>0.60499999999999998</v>
      </c>
      <c r="U2344" s="40">
        <v>0.20333333333333337</v>
      </c>
      <c r="V2344">
        <v>228.49881999999994</v>
      </c>
      <c r="W2344">
        <v>377.68399999999991</v>
      </c>
      <c r="X2344">
        <v>77</v>
      </c>
      <c r="Y2344">
        <v>49.61</v>
      </c>
      <c r="Z2344">
        <v>82</v>
      </c>
      <c r="AA2344">
        <v>12</v>
      </c>
      <c r="AI2344">
        <v>82.106999999999999</v>
      </c>
      <c r="AJ2344">
        <v>9</v>
      </c>
      <c r="AK2344">
        <v>438.18600000000004</v>
      </c>
      <c r="AL2344">
        <v>8</v>
      </c>
      <c r="AM2344">
        <v>0</v>
      </c>
      <c r="AN2344">
        <v>0</v>
      </c>
      <c r="AO2344" s="30">
        <v>314.777265</v>
      </c>
      <c r="AP2344" s="30">
        <v>520.29300000000001</v>
      </c>
      <c r="AQ2344" s="30">
        <v>17</v>
      </c>
      <c r="AR2344">
        <v>592.88608499999998</v>
      </c>
      <c r="AS2344" s="20">
        <v>979.97700000000009</v>
      </c>
      <c r="AT2344">
        <v>102</v>
      </c>
      <c r="AU2344">
        <v>12</v>
      </c>
      <c r="AV2344" t="s">
        <v>1510</v>
      </c>
    </row>
    <row r="2345" spans="1:48" hidden="1" x14ac:dyDescent="0.25">
      <c r="A2345" t="s">
        <v>950</v>
      </c>
      <c r="B2345" t="s">
        <v>264</v>
      </c>
      <c r="C2345" t="s">
        <v>264</v>
      </c>
      <c r="D2345" t="s">
        <v>952</v>
      </c>
      <c r="E2345" s="31" t="s">
        <v>953</v>
      </c>
      <c r="F2345">
        <v>2013</v>
      </c>
      <c r="G2345" t="s">
        <v>951</v>
      </c>
      <c r="H2345" t="s">
        <v>582</v>
      </c>
      <c r="I2345">
        <v>332550</v>
      </c>
      <c r="J2345" t="s">
        <v>263</v>
      </c>
      <c r="K2345" s="26" t="s">
        <v>458</v>
      </c>
      <c r="L2345" t="b">
        <v>1</v>
      </c>
      <c r="M2345" s="20" t="s">
        <v>1118</v>
      </c>
      <c r="N2345" s="26">
        <v>410</v>
      </c>
      <c r="O2345" t="s">
        <v>375</v>
      </c>
      <c r="P2345">
        <v>56.6</v>
      </c>
      <c r="Q2345">
        <v>-169.54166670000001</v>
      </c>
      <c r="S2345" t="s">
        <v>21</v>
      </c>
      <c r="T2345" s="40">
        <v>0.98833333333333329</v>
      </c>
      <c r="U2345" s="40">
        <v>0.32916666666666672</v>
      </c>
      <c r="V2345">
        <v>158.87557166666667</v>
      </c>
      <c r="W2345">
        <v>160.751</v>
      </c>
      <c r="X2345">
        <v>42</v>
      </c>
      <c r="Y2345">
        <v>127.86661333333333</v>
      </c>
      <c r="Z2345">
        <v>129.376</v>
      </c>
      <c r="AA2345">
        <v>15</v>
      </c>
      <c r="AI2345">
        <v>120.22</v>
      </c>
      <c r="AJ2345">
        <v>7</v>
      </c>
      <c r="AK2345">
        <v>153.26500000000001</v>
      </c>
      <c r="AL2345">
        <v>14</v>
      </c>
      <c r="AM2345">
        <v>7.9269999999999996</v>
      </c>
      <c r="AN2345">
        <v>2</v>
      </c>
      <c r="AO2345" s="30">
        <v>270.29434166666664</v>
      </c>
      <c r="AP2345" s="30">
        <v>273.48500000000001</v>
      </c>
      <c r="AQ2345" s="30">
        <v>21</v>
      </c>
      <c r="AR2345">
        <v>557.03652666666665</v>
      </c>
      <c r="AS2345" s="20">
        <v>571.53899999999999</v>
      </c>
      <c r="AT2345">
        <v>79</v>
      </c>
      <c r="AU2345">
        <v>6</v>
      </c>
      <c r="AV2345" t="s">
        <v>1510</v>
      </c>
    </row>
    <row r="2346" spans="1:48" hidden="1" x14ac:dyDescent="0.25">
      <c r="A2346" t="s">
        <v>679</v>
      </c>
      <c r="B2346" t="s">
        <v>1163</v>
      </c>
      <c r="C2346" t="s">
        <v>89</v>
      </c>
      <c r="D2346" t="s">
        <v>677</v>
      </c>
      <c r="E2346" s="31" t="s">
        <v>678</v>
      </c>
      <c r="F2346">
        <v>2013</v>
      </c>
      <c r="G2346" t="s">
        <v>563</v>
      </c>
      <c r="H2346">
        <v>221</v>
      </c>
      <c r="I2346">
        <v>331660</v>
      </c>
      <c r="J2346" t="s">
        <v>50</v>
      </c>
      <c r="K2346" s="26" t="s">
        <v>458</v>
      </c>
      <c r="L2346" t="b">
        <v>1</v>
      </c>
      <c r="M2346" s="20" t="s">
        <v>1119</v>
      </c>
      <c r="N2346" s="26">
        <v>169</v>
      </c>
      <c r="O2346" t="s">
        <v>375</v>
      </c>
      <c r="P2346">
        <v>62.0530556</v>
      </c>
      <c r="Q2346">
        <v>-163.1658333</v>
      </c>
      <c r="S2346" t="s">
        <v>21</v>
      </c>
      <c r="T2346" s="40">
        <v>0.59249999999999992</v>
      </c>
      <c r="U2346" s="40">
        <v>0.20083333333333331</v>
      </c>
      <c r="V2346">
        <v>529.19018999999992</v>
      </c>
      <c r="W2346">
        <v>893.14800000000002</v>
      </c>
      <c r="X2346">
        <v>191</v>
      </c>
      <c r="Y2346">
        <v>453.69798749999995</v>
      </c>
      <c r="Z2346">
        <v>765.73500000000001</v>
      </c>
      <c r="AA2346">
        <v>40</v>
      </c>
      <c r="AI2346">
        <v>459.39100000000002</v>
      </c>
      <c r="AJ2346">
        <v>17</v>
      </c>
      <c r="AK2346">
        <v>688.43099999999993</v>
      </c>
      <c r="AL2346">
        <v>10</v>
      </c>
      <c r="AM2346">
        <v>0</v>
      </c>
      <c r="AN2346">
        <v>0</v>
      </c>
      <c r="AO2346" s="30">
        <v>680.08453499999985</v>
      </c>
      <c r="AP2346" s="30">
        <v>1147.8219999999999</v>
      </c>
      <c r="AQ2346" s="30">
        <v>27</v>
      </c>
      <c r="AR2346">
        <v>1662.9727124999995</v>
      </c>
      <c r="AS2346" s="20">
        <v>2806.7050000000004</v>
      </c>
      <c r="AT2346">
        <v>255</v>
      </c>
      <c r="AU2346">
        <v>12</v>
      </c>
      <c r="AV2346" t="s">
        <v>1510</v>
      </c>
    </row>
    <row r="2347" spans="1:48" hidden="1" x14ac:dyDescent="0.25">
      <c r="A2347" t="s">
        <v>680</v>
      </c>
      <c r="B2347" t="s">
        <v>90</v>
      </c>
      <c r="C2347" t="s">
        <v>90</v>
      </c>
      <c r="D2347" t="s">
        <v>681</v>
      </c>
      <c r="E2347" s="31" t="s">
        <v>682</v>
      </c>
      <c r="F2347">
        <v>2013</v>
      </c>
      <c r="G2347" t="s">
        <v>563</v>
      </c>
      <c r="H2347">
        <v>221</v>
      </c>
      <c r="I2347">
        <v>331670</v>
      </c>
      <c r="J2347" t="s">
        <v>50</v>
      </c>
      <c r="K2347" s="26" t="s">
        <v>458</v>
      </c>
      <c r="L2347" t="b">
        <v>1</v>
      </c>
      <c r="M2347" s="20" t="s">
        <v>1119</v>
      </c>
      <c r="N2347" s="26">
        <v>169</v>
      </c>
      <c r="O2347" t="s">
        <v>375</v>
      </c>
      <c r="P2347">
        <v>63.478055599999998</v>
      </c>
      <c r="Q2347">
        <v>-162.03916670000001</v>
      </c>
      <c r="S2347" t="s">
        <v>21</v>
      </c>
      <c r="T2347" s="40">
        <v>0.59500000000000008</v>
      </c>
      <c r="U2347" s="40">
        <v>0.20333333333333337</v>
      </c>
      <c r="V2347">
        <v>385.29225000000014</v>
      </c>
      <c r="W2347">
        <v>647.55000000000018</v>
      </c>
      <c r="X2347">
        <v>102</v>
      </c>
      <c r="Y2347">
        <v>235.21599500000002</v>
      </c>
      <c r="Z2347">
        <v>395.32099999999997</v>
      </c>
      <c r="AA2347">
        <v>14</v>
      </c>
      <c r="AI2347">
        <v>308.077</v>
      </c>
      <c r="AJ2347">
        <v>10</v>
      </c>
      <c r="AK2347">
        <v>316.77699999999999</v>
      </c>
      <c r="AL2347">
        <v>8</v>
      </c>
      <c r="AM2347">
        <v>0</v>
      </c>
      <c r="AN2347">
        <v>0</v>
      </c>
      <c r="AO2347" s="30">
        <v>371.78813000000008</v>
      </c>
      <c r="AP2347" s="30">
        <v>624.85400000000004</v>
      </c>
      <c r="AQ2347" s="30">
        <v>18</v>
      </c>
      <c r="AR2347">
        <v>992.29637500000035</v>
      </c>
      <c r="AS2347" s="20">
        <v>1667.7249999999999</v>
      </c>
      <c r="AT2347">
        <v>133</v>
      </c>
      <c r="AU2347">
        <v>12</v>
      </c>
      <c r="AV2347" t="s">
        <v>1510</v>
      </c>
    </row>
    <row r="2348" spans="1:48" hidden="1" x14ac:dyDescent="0.25">
      <c r="A2348" t="s">
        <v>843</v>
      </c>
      <c r="B2348" t="s">
        <v>266</v>
      </c>
      <c r="C2348" t="s">
        <v>266</v>
      </c>
      <c r="D2348" t="s">
        <v>845</v>
      </c>
      <c r="E2348" s="31" t="s">
        <v>846</v>
      </c>
      <c r="F2348">
        <v>2013</v>
      </c>
      <c r="G2348" t="s">
        <v>844</v>
      </c>
      <c r="H2348">
        <v>17898</v>
      </c>
      <c r="I2348">
        <v>332560</v>
      </c>
      <c r="J2348" t="s">
        <v>265</v>
      </c>
      <c r="K2348" s="26" t="s">
        <v>458</v>
      </c>
      <c r="L2348" t="b">
        <v>1</v>
      </c>
      <c r="M2348" s="20" t="s">
        <v>1118</v>
      </c>
      <c r="N2348" s="26">
        <v>339</v>
      </c>
      <c r="O2348" t="s">
        <v>375</v>
      </c>
      <c r="P2348">
        <v>57.122222200000003</v>
      </c>
      <c r="Q2348">
        <v>-170.27500000000001</v>
      </c>
      <c r="S2348" t="s">
        <v>21</v>
      </c>
      <c r="T2348" s="40">
        <v>0.53000000000000014</v>
      </c>
      <c r="U2348" s="40">
        <v>0.16999999999999996</v>
      </c>
      <c r="V2348">
        <v>421.46130000000005</v>
      </c>
      <c r="W2348">
        <v>795.20999999999992</v>
      </c>
      <c r="X2348">
        <v>149</v>
      </c>
      <c r="Y2348">
        <v>718.18975000000012</v>
      </c>
      <c r="Z2348">
        <v>1355.0749999999998</v>
      </c>
      <c r="AA2348">
        <v>33</v>
      </c>
      <c r="AI2348">
        <v>692.90599999999995</v>
      </c>
      <c r="AJ2348">
        <v>31</v>
      </c>
      <c r="AK2348">
        <v>856.3330000000002</v>
      </c>
      <c r="AL2348">
        <v>17</v>
      </c>
      <c r="AM2348">
        <v>0</v>
      </c>
      <c r="AN2348">
        <v>0</v>
      </c>
      <c r="AO2348" s="30">
        <v>821.09667000000024</v>
      </c>
      <c r="AP2348" s="30">
        <v>1549.239</v>
      </c>
      <c r="AQ2348" s="30">
        <v>48</v>
      </c>
      <c r="AR2348">
        <v>1960.7477200000003</v>
      </c>
      <c r="AS2348" s="20">
        <v>3699.5239999999994</v>
      </c>
      <c r="AT2348">
        <v>230</v>
      </c>
      <c r="AU2348">
        <v>12</v>
      </c>
      <c r="AV2348" t="s">
        <v>1510</v>
      </c>
    </row>
    <row r="2349" spans="1:48" hidden="1" x14ac:dyDescent="0.25">
      <c r="A2349" t="s">
        <v>737</v>
      </c>
      <c r="B2349" t="s">
        <v>283</v>
      </c>
      <c r="C2349" t="s">
        <v>283</v>
      </c>
      <c r="D2349" t="s">
        <v>740</v>
      </c>
      <c r="E2349" s="31" t="s">
        <v>741</v>
      </c>
      <c r="F2349">
        <v>2013</v>
      </c>
      <c r="G2349" t="s">
        <v>738</v>
      </c>
      <c r="H2349">
        <v>0</v>
      </c>
      <c r="I2349">
        <v>332540</v>
      </c>
      <c r="J2349" t="s">
        <v>739</v>
      </c>
      <c r="K2349" s="26" t="s">
        <v>374</v>
      </c>
      <c r="L2349" t="b">
        <v>1</v>
      </c>
      <c r="M2349" s="20" t="s">
        <v>1116</v>
      </c>
      <c r="N2349" s="26">
        <v>230</v>
      </c>
      <c r="O2349" t="s">
        <v>375</v>
      </c>
      <c r="P2349">
        <v>55.339722199999997</v>
      </c>
      <c r="Q2349">
        <v>-160.49722220000001</v>
      </c>
      <c r="S2349" t="s">
        <v>21</v>
      </c>
      <c r="T2349" s="40">
        <v>0.58166666666666678</v>
      </c>
      <c r="U2349" s="40">
        <v>0.19249999999999998</v>
      </c>
      <c r="V2349">
        <v>831.32090833333348</v>
      </c>
      <c r="W2349">
        <v>1429.2049999999999</v>
      </c>
      <c r="X2349">
        <v>310</v>
      </c>
      <c r="Y2349">
        <v>909.20491166666659</v>
      </c>
      <c r="Z2349">
        <v>1563.1029999999996</v>
      </c>
      <c r="AA2349">
        <v>159</v>
      </c>
      <c r="AI2349">
        <v>426.29200000000003</v>
      </c>
      <c r="AJ2349">
        <v>31</v>
      </c>
      <c r="AK2349">
        <v>254.666</v>
      </c>
      <c r="AL2349">
        <v>16</v>
      </c>
      <c r="AM2349">
        <v>0</v>
      </c>
      <c r="AN2349">
        <v>0</v>
      </c>
      <c r="AO2349" s="30">
        <v>396.09057000000013</v>
      </c>
      <c r="AP2349" s="30">
        <v>680.95800000000008</v>
      </c>
      <c r="AQ2349" s="30">
        <v>47</v>
      </c>
      <c r="AR2349">
        <v>2136.6163900000001</v>
      </c>
      <c r="AS2349" s="20">
        <v>3673.2659999999996</v>
      </c>
      <c r="AT2349">
        <v>499</v>
      </c>
      <c r="AU2349">
        <v>12</v>
      </c>
      <c r="AV2349" t="s">
        <v>1510</v>
      </c>
    </row>
    <row r="2350" spans="1:48" hidden="1" x14ac:dyDescent="0.25">
      <c r="A2350" t="s">
        <v>683</v>
      </c>
      <c r="B2350" t="s">
        <v>91</v>
      </c>
      <c r="C2350" t="s">
        <v>91</v>
      </c>
      <c r="D2350" t="s">
        <v>684</v>
      </c>
      <c r="E2350" s="31" t="s">
        <v>685</v>
      </c>
      <c r="F2350">
        <v>2013</v>
      </c>
      <c r="G2350" t="s">
        <v>563</v>
      </c>
      <c r="H2350">
        <v>221</v>
      </c>
      <c r="I2350">
        <v>331590</v>
      </c>
      <c r="J2350" t="s">
        <v>50</v>
      </c>
      <c r="K2350" s="26" t="s">
        <v>458</v>
      </c>
      <c r="L2350" t="b">
        <v>1</v>
      </c>
      <c r="M2350" s="20" t="s">
        <v>1119</v>
      </c>
      <c r="N2350" s="26">
        <v>169</v>
      </c>
      <c r="O2350" t="s">
        <v>375</v>
      </c>
      <c r="P2350">
        <v>63.694166699999997</v>
      </c>
      <c r="Q2350">
        <v>-170.47888889999999</v>
      </c>
      <c r="S2350" t="s">
        <v>21</v>
      </c>
      <c r="T2350" s="40">
        <v>0.54</v>
      </c>
      <c r="U2350" s="40">
        <v>0.19999999999999998</v>
      </c>
      <c r="V2350">
        <v>487.19016000000005</v>
      </c>
      <c r="W2350">
        <v>902.20400000000006</v>
      </c>
      <c r="X2350">
        <v>172</v>
      </c>
      <c r="Y2350">
        <v>197.00550000000004</v>
      </c>
      <c r="Z2350">
        <v>364.82500000000005</v>
      </c>
      <c r="AA2350">
        <v>20</v>
      </c>
      <c r="AI2350">
        <v>308.46400000000006</v>
      </c>
      <c r="AJ2350">
        <v>13</v>
      </c>
      <c r="AK2350">
        <v>534.08199999999999</v>
      </c>
      <c r="AL2350">
        <v>12</v>
      </c>
      <c r="AM2350">
        <v>0</v>
      </c>
      <c r="AN2350">
        <v>0</v>
      </c>
      <c r="AO2350" s="30">
        <v>454.97484000000003</v>
      </c>
      <c r="AP2350" s="30">
        <v>842.54600000000005</v>
      </c>
      <c r="AQ2350" s="30">
        <v>25</v>
      </c>
      <c r="AR2350">
        <v>1139.1705000000002</v>
      </c>
      <c r="AS2350" s="20">
        <v>2109.5749999999998</v>
      </c>
      <c r="AT2350">
        <v>210</v>
      </c>
      <c r="AU2350">
        <v>12</v>
      </c>
      <c r="AV2350" t="s">
        <v>1510</v>
      </c>
    </row>
    <row r="2351" spans="1:48" hidden="1" x14ac:dyDescent="0.25">
      <c r="A2351" t="s">
        <v>686</v>
      </c>
      <c r="B2351" t="s">
        <v>92</v>
      </c>
      <c r="C2351" t="s">
        <v>92</v>
      </c>
      <c r="D2351" t="s">
        <v>687</v>
      </c>
      <c r="E2351" s="31" t="s">
        <v>688</v>
      </c>
      <c r="F2351">
        <v>2013</v>
      </c>
      <c r="G2351" t="s">
        <v>563</v>
      </c>
      <c r="H2351">
        <v>221</v>
      </c>
      <c r="I2351">
        <v>331600</v>
      </c>
      <c r="J2351" t="s">
        <v>50</v>
      </c>
      <c r="K2351" s="26" t="s">
        <v>458</v>
      </c>
      <c r="L2351" t="b">
        <v>1</v>
      </c>
      <c r="M2351" s="20" t="s">
        <v>1119</v>
      </c>
      <c r="N2351" s="26">
        <v>169</v>
      </c>
      <c r="O2351" t="s">
        <v>375</v>
      </c>
      <c r="P2351">
        <v>61.8427778</v>
      </c>
      <c r="Q2351">
        <v>-165.5816667</v>
      </c>
      <c r="S2351" t="s">
        <v>21</v>
      </c>
      <c r="T2351" s="40">
        <v>0.6399999999999999</v>
      </c>
      <c r="U2351" s="40">
        <v>0.20666666666666669</v>
      </c>
      <c r="V2351">
        <v>362.12607999999994</v>
      </c>
      <c r="W2351">
        <v>565.822</v>
      </c>
      <c r="X2351">
        <v>127</v>
      </c>
      <c r="Y2351">
        <v>139.24671999999998</v>
      </c>
      <c r="Z2351">
        <v>217.57300000000001</v>
      </c>
      <c r="AA2351">
        <v>24</v>
      </c>
      <c r="AI2351">
        <v>181.54999999999998</v>
      </c>
      <c r="AJ2351">
        <v>9</v>
      </c>
      <c r="AK2351">
        <v>622.71</v>
      </c>
      <c r="AL2351">
        <v>13</v>
      </c>
      <c r="AM2351">
        <v>0</v>
      </c>
      <c r="AN2351">
        <v>0</v>
      </c>
      <c r="AO2351" s="30">
        <v>514.7263999999999</v>
      </c>
      <c r="AP2351" s="30">
        <v>804.26</v>
      </c>
      <c r="AQ2351" s="30">
        <v>22</v>
      </c>
      <c r="AR2351">
        <v>1016.0991999999999</v>
      </c>
      <c r="AS2351" s="20">
        <v>1587.655</v>
      </c>
      <c r="AT2351">
        <v>172</v>
      </c>
      <c r="AU2351">
        <v>12</v>
      </c>
      <c r="AV2351" t="s">
        <v>1510</v>
      </c>
    </row>
    <row r="2352" spans="1:48" hidden="1" x14ac:dyDescent="0.25">
      <c r="A2352" t="s">
        <v>689</v>
      </c>
      <c r="B2352" t="s">
        <v>93</v>
      </c>
      <c r="C2352" t="s">
        <v>93</v>
      </c>
      <c r="D2352" t="s">
        <v>690</v>
      </c>
      <c r="E2352" s="31" t="s">
        <v>691</v>
      </c>
      <c r="F2352">
        <v>2013</v>
      </c>
      <c r="G2352" t="s">
        <v>563</v>
      </c>
      <c r="H2352">
        <v>221</v>
      </c>
      <c r="I2352">
        <v>331610</v>
      </c>
      <c r="J2352" t="s">
        <v>50</v>
      </c>
      <c r="K2352" s="26" t="s">
        <v>458</v>
      </c>
      <c r="L2352" t="b">
        <v>1</v>
      </c>
      <c r="M2352" s="20" t="s">
        <v>1119</v>
      </c>
      <c r="N2352" s="26">
        <v>169</v>
      </c>
      <c r="O2352" t="s">
        <v>375</v>
      </c>
      <c r="P2352">
        <v>66.603888900000001</v>
      </c>
      <c r="Q2352">
        <v>-160.00694440000001</v>
      </c>
      <c r="S2352" t="s">
        <v>21</v>
      </c>
      <c r="T2352" s="40">
        <v>0.61750000000000005</v>
      </c>
      <c r="U2352" s="40">
        <v>0.20666666666666669</v>
      </c>
      <c r="V2352">
        <v>705.85498749999999</v>
      </c>
      <c r="W2352">
        <v>1143.0849999999998</v>
      </c>
      <c r="X2352">
        <v>198</v>
      </c>
      <c r="Y2352">
        <v>223.10460249999997</v>
      </c>
      <c r="Z2352">
        <v>361.30299999999994</v>
      </c>
      <c r="AA2352">
        <v>27</v>
      </c>
      <c r="AI2352">
        <v>708.31799999999998</v>
      </c>
      <c r="AJ2352">
        <v>22</v>
      </c>
      <c r="AK2352">
        <v>560.26199999999994</v>
      </c>
      <c r="AL2352">
        <v>11</v>
      </c>
      <c r="AM2352">
        <v>0</v>
      </c>
      <c r="AN2352">
        <v>0</v>
      </c>
      <c r="AO2352" s="30">
        <v>783.34815000000003</v>
      </c>
      <c r="AP2352" s="30">
        <v>1268.58</v>
      </c>
      <c r="AQ2352" s="30">
        <v>33</v>
      </c>
      <c r="AR2352">
        <v>1712.30774</v>
      </c>
      <c r="AS2352" s="20">
        <v>2772.9679999999998</v>
      </c>
      <c r="AT2352">
        <v>252</v>
      </c>
      <c r="AU2352">
        <v>12</v>
      </c>
      <c r="AV2352" t="s">
        <v>1510</v>
      </c>
    </row>
    <row r="2353" spans="1:48" hidden="1" x14ac:dyDescent="0.25">
      <c r="A2353" t="s">
        <v>562</v>
      </c>
      <c r="B2353" t="s">
        <v>51</v>
      </c>
      <c r="C2353" t="s">
        <v>51</v>
      </c>
      <c r="D2353" t="s">
        <v>564</v>
      </c>
      <c r="E2353" s="31" t="s">
        <v>565</v>
      </c>
      <c r="F2353">
        <v>2013</v>
      </c>
      <c r="G2353" t="s">
        <v>563</v>
      </c>
      <c r="H2353">
        <v>221</v>
      </c>
      <c r="I2353">
        <v>331240</v>
      </c>
      <c r="J2353" t="s">
        <v>50</v>
      </c>
      <c r="K2353" s="26" t="s">
        <v>458</v>
      </c>
      <c r="L2353" t="b">
        <v>1</v>
      </c>
      <c r="M2353" s="20" t="s">
        <v>1119</v>
      </c>
      <c r="N2353" s="26">
        <v>169</v>
      </c>
      <c r="O2353" t="s">
        <v>375</v>
      </c>
      <c r="P2353">
        <v>62.688888900000002</v>
      </c>
      <c r="Q2353">
        <v>-164.6152778</v>
      </c>
      <c r="S2353" t="s">
        <v>21</v>
      </c>
      <c r="T2353" s="40">
        <v>0.61750000000000005</v>
      </c>
      <c r="U2353" s="40">
        <v>0.20666666666666669</v>
      </c>
      <c r="V2353">
        <v>483.78593250000006</v>
      </c>
      <c r="W2353">
        <v>783.45900000000006</v>
      </c>
      <c r="X2353">
        <v>164</v>
      </c>
      <c r="Y2353">
        <v>257.26593750000006</v>
      </c>
      <c r="Z2353">
        <v>416.62500000000006</v>
      </c>
      <c r="AA2353">
        <v>23</v>
      </c>
      <c r="AI2353">
        <v>321.58199999999999</v>
      </c>
      <c r="AJ2353">
        <v>11</v>
      </c>
      <c r="AK2353">
        <v>661.22</v>
      </c>
      <c r="AL2353">
        <v>8</v>
      </c>
      <c r="AM2353">
        <v>0</v>
      </c>
      <c r="AN2353">
        <v>0</v>
      </c>
      <c r="AO2353" s="30">
        <v>606.88023500000008</v>
      </c>
      <c r="AP2353" s="30">
        <v>982.80200000000002</v>
      </c>
      <c r="AQ2353" s="30">
        <v>19</v>
      </c>
      <c r="AR2353">
        <v>1347.9321050000003</v>
      </c>
      <c r="AS2353" s="20">
        <v>2182.886</v>
      </c>
      <c r="AT2353">
        <v>203</v>
      </c>
      <c r="AU2353">
        <v>12</v>
      </c>
      <c r="AV2353" t="s">
        <v>1510</v>
      </c>
    </row>
    <row r="2354" spans="1:48" hidden="1" x14ac:dyDescent="0.25">
      <c r="A2354" t="s">
        <v>692</v>
      </c>
      <c r="B2354" t="s">
        <v>94</v>
      </c>
      <c r="C2354" t="s">
        <v>94</v>
      </c>
      <c r="D2354" t="s">
        <v>693</v>
      </c>
      <c r="E2354" s="31" t="s">
        <v>694</v>
      </c>
      <c r="F2354">
        <v>2013</v>
      </c>
      <c r="G2354" t="s">
        <v>563</v>
      </c>
      <c r="H2354">
        <v>221</v>
      </c>
      <c r="I2354">
        <v>331620</v>
      </c>
      <c r="J2354" t="s">
        <v>50</v>
      </c>
      <c r="K2354" s="26" t="s">
        <v>458</v>
      </c>
      <c r="L2354" t="b">
        <v>1</v>
      </c>
      <c r="M2354" s="20" t="s">
        <v>1119</v>
      </c>
      <c r="N2354" s="26">
        <v>169</v>
      </c>
      <c r="O2354" t="s">
        <v>375</v>
      </c>
      <c r="P2354">
        <v>62.682222199999998</v>
      </c>
      <c r="Q2354">
        <v>-159.56194439999999</v>
      </c>
      <c r="S2354" t="s">
        <v>21</v>
      </c>
      <c r="T2354" s="40">
        <v>0.66</v>
      </c>
      <c r="U2354" s="40">
        <v>0.20666666666666669</v>
      </c>
      <c r="V2354">
        <v>76.650419999999997</v>
      </c>
      <c r="W2354">
        <v>116.137</v>
      </c>
      <c r="X2354">
        <v>41</v>
      </c>
      <c r="Y2354">
        <v>69.9435</v>
      </c>
      <c r="Z2354">
        <v>105.97499999999999</v>
      </c>
      <c r="AA2354">
        <v>7</v>
      </c>
      <c r="AI2354">
        <v>58.264000000000003</v>
      </c>
      <c r="AJ2354">
        <v>12</v>
      </c>
      <c r="AK2354">
        <v>72.028000000000006</v>
      </c>
      <c r="AL2354">
        <v>4</v>
      </c>
      <c r="AM2354">
        <v>0</v>
      </c>
      <c r="AN2354">
        <v>0</v>
      </c>
      <c r="AO2354" s="30">
        <v>85.992720000000006</v>
      </c>
      <c r="AP2354" s="30">
        <v>130.292</v>
      </c>
      <c r="AQ2354" s="30">
        <v>16</v>
      </c>
      <c r="AR2354">
        <v>232.58663999999999</v>
      </c>
      <c r="AS2354" s="20">
        <v>352.40399999999994</v>
      </c>
      <c r="AT2354">
        <v>57</v>
      </c>
      <c r="AU2354">
        <v>12</v>
      </c>
      <c r="AV2354" t="s">
        <v>1510</v>
      </c>
    </row>
    <row r="2355" spans="1:48" hidden="1" x14ac:dyDescent="0.25">
      <c r="A2355" t="s">
        <v>695</v>
      </c>
      <c r="B2355" t="s">
        <v>95</v>
      </c>
      <c r="C2355" t="s">
        <v>95</v>
      </c>
      <c r="D2355" t="s">
        <v>696</v>
      </c>
      <c r="E2355" s="31" t="s">
        <v>697</v>
      </c>
      <c r="F2355">
        <v>2013</v>
      </c>
      <c r="G2355" t="s">
        <v>563</v>
      </c>
      <c r="H2355">
        <v>221</v>
      </c>
      <c r="I2355">
        <v>331630</v>
      </c>
      <c r="J2355" t="s">
        <v>50</v>
      </c>
      <c r="K2355" s="26" t="s">
        <v>458</v>
      </c>
      <c r="L2355" t="b">
        <v>1</v>
      </c>
      <c r="M2355" s="20" t="s">
        <v>1119</v>
      </c>
      <c r="N2355" s="26">
        <v>169</v>
      </c>
      <c r="O2355" t="s">
        <v>375</v>
      </c>
      <c r="P2355">
        <v>64.333888900000005</v>
      </c>
      <c r="Q2355">
        <v>-161.1538889</v>
      </c>
      <c r="S2355" t="s">
        <v>21</v>
      </c>
      <c r="T2355" s="40">
        <v>0.5625</v>
      </c>
      <c r="U2355" s="40">
        <v>0.20083333333333331</v>
      </c>
      <c r="V2355">
        <v>272.68874999999997</v>
      </c>
      <c r="W2355">
        <v>484.77999999999992</v>
      </c>
      <c r="X2355">
        <v>77</v>
      </c>
      <c r="Y2355">
        <v>142.97287500000002</v>
      </c>
      <c r="Z2355">
        <v>254.17400000000001</v>
      </c>
      <c r="AA2355">
        <v>13</v>
      </c>
      <c r="AI2355">
        <v>80.519999999999982</v>
      </c>
      <c r="AJ2355">
        <v>5</v>
      </c>
      <c r="AK2355">
        <v>197.49700000000001</v>
      </c>
      <c r="AL2355">
        <v>12</v>
      </c>
      <c r="AM2355">
        <v>0</v>
      </c>
      <c r="AN2355">
        <v>0</v>
      </c>
      <c r="AO2355" s="30">
        <v>156.38456249999999</v>
      </c>
      <c r="AP2355" s="30">
        <v>278.017</v>
      </c>
      <c r="AQ2355" s="30">
        <v>17</v>
      </c>
      <c r="AR2355">
        <v>572.04618749999997</v>
      </c>
      <c r="AS2355" s="20">
        <v>1016.9709999999999</v>
      </c>
      <c r="AT2355">
        <v>104</v>
      </c>
      <c r="AU2355">
        <v>12</v>
      </c>
      <c r="AV2355" t="s">
        <v>1510</v>
      </c>
    </row>
    <row r="2356" spans="1:48" hidden="1" x14ac:dyDescent="0.25">
      <c r="A2356" t="s">
        <v>698</v>
      </c>
      <c r="B2356" t="s">
        <v>96</v>
      </c>
      <c r="C2356" t="s">
        <v>96</v>
      </c>
      <c r="D2356" t="s">
        <v>699</v>
      </c>
      <c r="E2356" s="31" t="s">
        <v>700</v>
      </c>
      <c r="F2356">
        <v>2013</v>
      </c>
      <c r="G2356" t="s">
        <v>563</v>
      </c>
      <c r="H2356">
        <v>221</v>
      </c>
      <c r="I2356">
        <v>331640</v>
      </c>
      <c r="J2356" t="s">
        <v>50</v>
      </c>
      <c r="K2356" s="26" t="s">
        <v>458</v>
      </c>
      <c r="L2356" t="b">
        <v>1</v>
      </c>
      <c r="M2356" s="20" t="s">
        <v>1119</v>
      </c>
      <c r="N2356" s="26">
        <v>169</v>
      </c>
      <c r="O2356" t="s">
        <v>375</v>
      </c>
      <c r="P2356">
        <v>66.256666699999997</v>
      </c>
      <c r="Q2356">
        <v>-166.07194440000001</v>
      </c>
      <c r="S2356" t="s">
        <v>21</v>
      </c>
      <c r="T2356" s="40">
        <v>0.60250000000000004</v>
      </c>
      <c r="U2356" s="40">
        <v>0.20083333333333331</v>
      </c>
      <c r="V2356">
        <v>475.64001000000002</v>
      </c>
      <c r="W2356">
        <v>789.44399999999996</v>
      </c>
      <c r="X2356">
        <v>148</v>
      </c>
      <c r="Y2356">
        <v>220.65839500000004</v>
      </c>
      <c r="Z2356">
        <v>366.23800000000006</v>
      </c>
      <c r="AA2356">
        <v>19</v>
      </c>
      <c r="AI2356">
        <v>139.31599999999997</v>
      </c>
      <c r="AJ2356">
        <v>10</v>
      </c>
      <c r="AK2356">
        <v>324.95200000000006</v>
      </c>
      <c r="AL2356">
        <v>14</v>
      </c>
      <c r="AM2356">
        <v>0</v>
      </c>
      <c r="AN2356">
        <v>0</v>
      </c>
      <c r="AO2356" s="30">
        <v>279.72147000000001</v>
      </c>
      <c r="AP2356" s="30">
        <v>464.26800000000003</v>
      </c>
      <c r="AQ2356" s="30">
        <v>24</v>
      </c>
      <c r="AR2356">
        <v>976.01987500000007</v>
      </c>
      <c r="AS2356" s="20">
        <v>1619.95</v>
      </c>
      <c r="AT2356">
        <v>190</v>
      </c>
      <c r="AU2356">
        <v>12</v>
      </c>
      <c r="AV2356" t="s">
        <v>1510</v>
      </c>
    </row>
    <row r="2357" spans="1:48" hidden="1" x14ac:dyDescent="0.25">
      <c r="A2357" t="s">
        <v>701</v>
      </c>
      <c r="B2357" t="s">
        <v>97</v>
      </c>
      <c r="C2357" t="s">
        <v>97</v>
      </c>
      <c r="D2357" t="s">
        <v>702</v>
      </c>
      <c r="E2357" s="31" t="s">
        <v>703</v>
      </c>
      <c r="F2357">
        <v>2013</v>
      </c>
      <c r="G2357" t="s">
        <v>563</v>
      </c>
      <c r="H2357">
        <v>221</v>
      </c>
      <c r="I2357">
        <v>331650</v>
      </c>
      <c r="J2357" t="s">
        <v>50</v>
      </c>
      <c r="K2357" s="26" t="s">
        <v>458</v>
      </c>
      <c r="L2357" t="b">
        <v>1</v>
      </c>
      <c r="M2357" s="20" t="s">
        <v>1119</v>
      </c>
      <c r="N2357" s="26">
        <v>169</v>
      </c>
      <c r="O2357" t="s">
        <v>375</v>
      </c>
      <c r="P2357">
        <v>66.888055600000001</v>
      </c>
      <c r="Q2357">
        <v>-157.13638889999999</v>
      </c>
      <c r="S2357" t="s">
        <v>21</v>
      </c>
      <c r="T2357" s="40">
        <v>0.71749999999999992</v>
      </c>
      <c r="U2357" s="40">
        <v>0.20916666666666664</v>
      </c>
      <c r="V2357">
        <v>308.7395325</v>
      </c>
      <c r="W2357">
        <v>430.29900000000004</v>
      </c>
      <c r="X2357">
        <v>67</v>
      </c>
      <c r="Y2357">
        <v>100.78291999999999</v>
      </c>
      <c r="Z2357">
        <v>140.464</v>
      </c>
      <c r="AA2357">
        <v>14</v>
      </c>
      <c r="AI2357">
        <v>149.32300000000001</v>
      </c>
      <c r="AJ2357">
        <v>10</v>
      </c>
      <c r="AK2357">
        <v>272.93</v>
      </c>
      <c r="AL2357">
        <v>5</v>
      </c>
      <c r="AM2357">
        <v>0</v>
      </c>
      <c r="AN2357">
        <v>0</v>
      </c>
      <c r="AO2357" s="30">
        <v>302.96652749999998</v>
      </c>
      <c r="AP2357" s="30">
        <v>422.25300000000004</v>
      </c>
      <c r="AQ2357" s="30">
        <v>15</v>
      </c>
      <c r="AR2357">
        <v>712.48897999999997</v>
      </c>
      <c r="AS2357" s="20">
        <v>993.01599999999996</v>
      </c>
      <c r="AT2357">
        <v>96</v>
      </c>
      <c r="AU2357">
        <v>12</v>
      </c>
      <c r="AV2357" t="s">
        <v>1510</v>
      </c>
    </row>
    <row r="2358" spans="1:48" hidden="1" x14ac:dyDescent="0.25">
      <c r="A2358" t="s">
        <v>398</v>
      </c>
      <c r="B2358" t="s">
        <v>44</v>
      </c>
      <c r="C2358" t="s">
        <v>44</v>
      </c>
      <c r="D2358" t="s">
        <v>399</v>
      </c>
      <c r="E2358" s="31" t="s">
        <v>400</v>
      </c>
      <c r="F2358">
        <v>2013</v>
      </c>
      <c r="G2358" t="s">
        <v>380</v>
      </c>
      <c r="H2358">
        <v>219</v>
      </c>
      <c r="I2358">
        <v>331190</v>
      </c>
      <c r="J2358" t="s">
        <v>30</v>
      </c>
      <c r="K2358" s="26" t="s">
        <v>374</v>
      </c>
      <c r="L2358" t="b">
        <v>1</v>
      </c>
      <c r="M2358" s="20" t="s">
        <v>1116</v>
      </c>
      <c r="N2358" s="26">
        <v>2</v>
      </c>
      <c r="O2358" t="s">
        <v>375</v>
      </c>
      <c r="P2358">
        <v>59.4583333</v>
      </c>
      <c r="Q2358">
        <v>-135.31388889999999</v>
      </c>
      <c r="S2358" t="s">
        <v>21</v>
      </c>
      <c r="T2358" s="40">
        <v>0.25333333333333335</v>
      </c>
      <c r="U2358" s="40">
        <v>0.17999999999999997</v>
      </c>
      <c r="V2358">
        <v>798.05649333333338</v>
      </c>
      <c r="W2358">
        <v>3150.223</v>
      </c>
      <c r="X2358">
        <v>638</v>
      </c>
      <c r="Y2358">
        <v>1691.4256000000003</v>
      </c>
      <c r="Z2358">
        <v>6676.68</v>
      </c>
      <c r="AA2358">
        <v>479</v>
      </c>
      <c r="AI2358">
        <v>1154.2629999999999</v>
      </c>
      <c r="AJ2358">
        <v>44</v>
      </c>
      <c r="AK2358">
        <v>1005.4200000000001</v>
      </c>
      <c r="AL2358">
        <v>55</v>
      </c>
      <c r="AM2358">
        <v>0</v>
      </c>
      <c r="AN2358">
        <v>0</v>
      </c>
      <c r="AO2358" s="30">
        <v>547.11969333333343</v>
      </c>
      <c r="AP2358" s="30">
        <v>2159.683</v>
      </c>
      <c r="AQ2358" s="30">
        <v>99</v>
      </c>
      <c r="AR2358">
        <v>3036.6017866666671</v>
      </c>
      <c r="AS2358" s="20">
        <v>11986.585999999999</v>
      </c>
      <c r="AT2358">
        <v>1204</v>
      </c>
      <c r="AU2358">
        <v>12</v>
      </c>
      <c r="AV2358" t="s">
        <v>1510</v>
      </c>
    </row>
    <row r="2359" spans="1:48" hidden="1" x14ac:dyDescent="0.25">
      <c r="A2359" t="s">
        <v>432</v>
      </c>
      <c r="B2359" t="s">
        <v>45</v>
      </c>
      <c r="C2359" t="s">
        <v>45</v>
      </c>
      <c r="D2359" t="s">
        <v>434</v>
      </c>
      <c r="E2359" s="31" t="s">
        <v>431</v>
      </c>
      <c r="F2359">
        <v>2013</v>
      </c>
      <c r="G2359" t="s">
        <v>380</v>
      </c>
      <c r="H2359">
        <v>219</v>
      </c>
      <c r="I2359">
        <v>331195</v>
      </c>
      <c r="J2359" t="s">
        <v>30</v>
      </c>
      <c r="K2359" s="26" t="s">
        <v>374</v>
      </c>
      <c r="L2359" t="b">
        <v>1</v>
      </c>
      <c r="M2359" s="20" t="s">
        <v>1116</v>
      </c>
      <c r="N2359" s="26">
        <v>2</v>
      </c>
      <c r="O2359" t="s">
        <v>375</v>
      </c>
      <c r="P2359">
        <v>62.706944399999998</v>
      </c>
      <c r="Q2359">
        <v>-143.96111110000001</v>
      </c>
      <c r="S2359" t="s">
        <v>21</v>
      </c>
      <c r="T2359" s="40">
        <v>0.71333333333333337</v>
      </c>
      <c r="U2359" s="40">
        <v>0.22333333333333336</v>
      </c>
      <c r="V2359">
        <v>216.52234666666669</v>
      </c>
      <c r="W2359">
        <v>303.536</v>
      </c>
      <c r="X2359">
        <v>79</v>
      </c>
      <c r="Y2359">
        <v>52.691079999999992</v>
      </c>
      <c r="Z2359">
        <v>73.865999999999985</v>
      </c>
      <c r="AA2359">
        <v>12</v>
      </c>
      <c r="AI2359">
        <v>3.3720000000000003</v>
      </c>
      <c r="AJ2359">
        <v>1</v>
      </c>
      <c r="AK2359">
        <v>108.20100000000001</v>
      </c>
      <c r="AL2359">
        <v>6</v>
      </c>
      <c r="AM2359">
        <v>0</v>
      </c>
      <c r="AN2359">
        <v>0</v>
      </c>
      <c r="AO2359" s="30">
        <v>79.588740000000016</v>
      </c>
      <c r="AP2359" s="30">
        <v>111.57300000000001</v>
      </c>
      <c r="AQ2359" s="30">
        <v>7</v>
      </c>
      <c r="AR2359">
        <v>348.80216666666672</v>
      </c>
      <c r="AS2359" s="20">
        <v>488.97500000000002</v>
      </c>
      <c r="AT2359">
        <v>97</v>
      </c>
      <c r="AU2359">
        <v>12</v>
      </c>
      <c r="AV2359" t="s">
        <v>1510</v>
      </c>
    </row>
    <row r="2360" spans="1:48" hidden="1" x14ac:dyDescent="0.25">
      <c r="A2360" t="s">
        <v>867</v>
      </c>
      <c r="B2360" t="s">
        <v>215</v>
      </c>
      <c r="C2360" t="s">
        <v>215</v>
      </c>
      <c r="D2360" t="s">
        <v>868</v>
      </c>
      <c r="E2360" s="31" t="s">
        <v>869</v>
      </c>
      <c r="F2360">
        <v>2013</v>
      </c>
      <c r="G2360" t="s">
        <v>858</v>
      </c>
      <c r="H2360">
        <v>12485</v>
      </c>
      <c r="I2360">
        <v>332260</v>
      </c>
      <c r="J2360" t="s">
        <v>211</v>
      </c>
      <c r="K2360" s="26" t="s">
        <v>374</v>
      </c>
      <c r="L2360" t="b">
        <v>1</v>
      </c>
      <c r="M2360" s="20" t="s">
        <v>1119</v>
      </c>
      <c r="N2360" s="26">
        <v>343</v>
      </c>
      <c r="O2360" t="s">
        <v>375</v>
      </c>
      <c r="P2360">
        <v>61.702500000000001</v>
      </c>
      <c r="Q2360">
        <v>-157.1697222</v>
      </c>
      <c r="S2360" t="s">
        <v>21</v>
      </c>
      <c r="T2360" s="40">
        <v>0.8849999999999999</v>
      </c>
      <c r="U2360" s="40">
        <v>0.21833333333333327</v>
      </c>
      <c r="V2360">
        <v>89.074364999999986</v>
      </c>
      <c r="W2360">
        <v>100.649</v>
      </c>
      <c r="X2360">
        <v>37</v>
      </c>
      <c r="Y2360">
        <v>62.187179999999991</v>
      </c>
      <c r="Z2360">
        <v>70.268000000000001</v>
      </c>
      <c r="AA2360">
        <v>10</v>
      </c>
      <c r="AI2360">
        <v>39.292999999999999</v>
      </c>
      <c r="AJ2360">
        <v>5</v>
      </c>
      <c r="AK2360">
        <v>21.273999999999997</v>
      </c>
      <c r="AL2360">
        <v>3</v>
      </c>
      <c r="AM2360">
        <v>0</v>
      </c>
      <c r="AN2360">
        <v>1</v>
      </c>
      <c r="AO2360" s="30">
        <v>53.601794999999989</v>
      </c>
      <c r="AP2360" s="30">
        <v>60.566999999999993</v>
      </c>
      <c r="AQ2360" s="30">
        <v>8</v>
      </c>
      <c r="AR2360">
        <v>204.86333999999997</v>
      </c>
      <c r="AS2360" s="20">
        <v>231.48399999999998</v>
      </c>
      <c r="AT2360">
        <v>53</v>
      </c>
      <c r="AU2360">
        <v>12</v>
      </c>
      <c r="AV2360" t="s">
        <v>1510</v>
      </c>
    </row>
    <row r="2361" spans="1:48" hidden="1" x14ac:dyDescent="0.25">
      <c r="A2361" t="s">
        <v>707</v>
      </c>
      <c r="B2361" t="s">
        <v>98</v>
      </c>
      <c r="C2361" t="s">
        <v>98</v>
      </c>
      <c r="D2361" t="s">
        <v>708</v>
      </c>
      <c r="E2361" s="31" t="s">
        <v>706</v>
      </c>
      <c r="F2361">
        <v>2013</v>
      </c>
      <c r="G2361" t="s">
        <v>563</v>
      </c>
      <c r="H2361">
        <v>221</v>
      </c>
      <c r="I2361">
        <v>331680</v>
      </c>
      <c r="J2361" t="s">
        <v>50</v>
      </c>
      <c r="K2361" s="26" t="s">
        <v>458</v>
      </c>
      <c r="L2361" t="b">
        <v>1</v>
      </c>
      <c r="M2361" s="20" t="s">
        <v>1119</v>
      </c>
      <c r="N2361" s="26">
        <v>169</v>
      </c>
      <c r="O2361" t="s">
        <v>375</v>
      </c>
      <c r="P2361">
        <v>63.522222200000002</v>
      </c>
      <c r="Q2361">
        <v>-162.28805560000001</v>
      </c>
      <c r="S2361" t="s">
        <v>21</v>
      </c>
      <c r="T2361" s="40">
        <v>0.59249999999999992</v>
      </c>
      <c r="U2361" s="40">
        <v>0.20083333333333331</v>
      </c>
      <c r="V2361">
        <v>379.90033499999987</v>
      </c>
      <c r="W2361">
        <v>641.1819999999999</v>
      </c>
      <c r="X2361">
        <v>153</v>
      </c>
      <c r="Y2361">
        <v>191.34491249999999</v>
      </c>
      <c r="Z2361">
        <v>322.94500000000005</v>
      </c>
      <c r="AA2361">
        <v>17</v>
      </c>
      <c r="AI2361">
        <v>153.98599999999999</v>
      </c>
      <c r="AJ2361">
        <v>14</v>
      </c>
      <c r="AK2361">
        <v>342.69300000000004</v>
      </c>
      <c r="AL2361">
        <v>6</v>
      </c>
      <c r="AM2361">
        <v>0</v>
      </c>
      <c r="AN2361">
        <v>0</v>
      </c>
      <c r="AO2361" s="30">
        <v>294.2823075</v>
      </c>
      <c r="AP2361" s="30">
        <v>496.67900000000003</v>
      </c>
      <c r="AQ2361" s="30">
        <v>20</v>
      </c>
      <c r="AR2361">
        <v>865.52755499999989</v>
      </c>
      <c r="AS2361" s="20">
        <v>1460.806</v>
      </c>
      <c r="AT2361">
        <v>189</v>
      </c>
      <c r="AU2361">
        <v>6</v>
      </c>
      <c r="AV2361" t="s">
        <v>1510</v>
      </c>
    </row>
    <row r="2362" spans="1:48" hidden="1" x14ac:dyDescent="0.25">
      <c r="A2362" t="s">
        <v>870</v>
      </c>
      <c r="B2362" t="s">
        <v>216</v>
      </c>
      <c r="C2362" t="s">
        <v>216</v>
      </c>
      <c r="D2362" t="s">
        <v>873</v>
      </c>
      <c r="E2362" s="31" t="s">
        <v>874</v>
      </c>
      <c r="F2362">
        <v>2013</v>
      </c>
      <c r="G2362" t="s">
        <v>858</v>
      </c>
      <c r="H2362">
        <v>12485</v>
      </c>
      <c r="I2362">
        <v>332270</v>
      </c>
      <c r="J2362" t="s">
        <v>211</v>
      </c>
      <c r="K2362" s="26" t="s">
        <v>374</v>
      </c>
      <c r="L2362" t="b">
        <v>1</v>
      </c>
      <c r="M2362" s="20" t="s">
        <v>1119</v>
      </c>
      <c r="N2362" s="26">
        <v>343</v>
      </c>
      <c r="O2362" t="s">
        <v>375</v>
      </c>
      <c r="P2362">
        <v>61.783055599999997</v>
      </c>
      <c r="Q2362">
        <v>-156.58805559999999</v>
      </c>
      <c r="S2362" t="s">
        <v>21</v>
      </c>
      <c r="T2362" s="40">
        <v>0.8849999999999999</v>
      </c>
      <c r="U2362" s="40">
        <v>0.21749999999999994</v>
      </c>
      <c r="V2362">
        <v>34.941569999999992</v>
      </c>
      <c r="W2362">
        <v>39.481999999999992</v>
      </c>
      <c r="X2362">
        <v>18</v>
      </c>
      <c r="Y2362">
        <v>54.059339999999992</v>
      </c>
      <c r="Z2362">
        <v>61.083999999999996</v>
      </c>
      <c r="AA2362">
        <v>8</v>
      </c>
      <c r="AI2362">
        <v>0</v>
      </c>
      <c r="AJ2362">
        <v>0</v>
      </c>
      <c r="AK2362">
        <v>10.569000000000001</v>
      </c>
      <c r="AL2362">
        <v>1</v>
      </c>
      <c r="AM2362">
        <v>1.6E-2</v>
      </c>
      <c r="AN2362">
        <v>1</v>
      </c>
      <c r="AO2362" s="30">
        <v>9.3535649999999997</v>
      </c>
      <c r="AP2362" s="30">
        <v>10.569000000000001</v>
      </c>
      <c r="AQ2362" s="30">
        <v>1</v>
      </c>
      <c r="AR2362">
        <v>98.354474999999979</v>
      </c>
      <c r="AS2362" s="20">
        <v>111.15099999999998</v>
      </c>
      <c r="AT2362">
        <v>27</v>
      </c>
      <c r="AU2362">
        <v>12</v>
      </c>
      <c r="AV2362" t="s">
        <v>1510</v>
      </c>
    </row>
    <row r="2363" spans="1:48" hidden="1" x14ac:dyDescent="0.25">
      <c r="A2363" t="s">
        <v>379</v>
      </c>
      <c r="B2363" t="s">
        <v>1132</v>
      </c>
      <c r="C2363" t="s">
        <v>31</v>
      </c>
      <c r="D2363" t="s">
        <v>381</v>
      </c>
      <c r="E2363" s="31" t="s">
        <v>382</v>
      </c>
      <c r="F2363">
        <v>2013</v>
      </c>
      <c r="G2363" t="s">
        <v>380</v>
      </c>
      <c r="H2363">
        <v>219</v>
      </c>
      <c r="I2363">
        <v>331050</v>
      </c>
      <c r="J2363" t="s">
        <v>30</v>
      </c>
      <c r="K2363" s="26" t="s">
        <v>374</v>
      </c>
      <c r="L2363" t="b">
        <v>1</v>
      </c>
      <c r="M2363" s="20" t="s">
        <v>1116</v>
      </c>
      <c r="N2363" s="26">
        <v>2</v>
      </c>
      <c r="O2363" t="s">
        <v>375</v>
      </c>
      <c r="P2363">
        <v>66.565555599999996</v>
      </c>
      <c r="Q2363">
        <v>-152.64555559999999</v>
      </c>
      <c r="S2363" t="s">
        <v>21</v>
      </c>
      <c r="T2363" s="40">
        <v>0.85916666666666686</v>
      </c>
      <c r="U2363" s="40">
        <v>0.22666666666666671</v>
      </c>
      <c r="V2363">
        <v>180.85286500000007</v>
      </c>
      <c r="W2363">
        <v>210.49800000000002</v>
      </c>
      <c r="X2363">
        <v>73</v>
      </c>
      <c r="Y2363">
        <v>189.38696750000005</v>
      </c>
      <c r="Z2363">
        <v>220.43100000000001</v>
      </c>
      <c r="AA2363">
        <v>18</v>
      </c>
      <c r="AI2363">
        <v>57.820999999999991</v>
      </c>
      <c r="AJ2363">
        <v>11</v>
      </c>
      <c r="AK2363">
        <v>165.83799999999999</v>
      </c>
      <c r="AL2363">
        <v>6</v>
      </c>
      <c r="AM2363">
        <v>0</v>
      </c>
      <c r="AN2363">
        <v>0</v>
      </c>
      <c r="AO2363" s="30">
        <v>192.16035750000003</v>
      </c>
      <c r="AP2363" s="30">
        <v>223.65899999999999</v>
      </c>
      <c r="AQ2363" s="30">
        <v>17</v>
      </c>
      <c r="AR2363">
        <v>562.40019000000018</v>
      </c>
      <c r="AS2363" s="20">
        <v>654.58799999999997</v>
      </c>
      <c r="AT2363">
        <v>107</v>
      </c>
      <c r="AU2363">
        <v>12</v>
      </c>
      <c r="AV2363" t="s">
        <v>1510</v>
      </c>
    </row>
    <row r="2364" spans="1:48" hidden="1" x14ac:dyDescent="0.25">
      <c r="A2364" t="s">
        <v>929</v>
      </c>
      <c r="B2364" t="s">
        <v>273</v>
      </c>
      <c r="C2364" t="s">
        <v>273</v>
      </c>
      <c r="D2364" t="s">
        <v>931</v>
      </c>
      <c r="E2364" s="31" t="s">
        <v>932</v>
      </c>
      <c r="F2364">
        <v>2013</v>
      </c>
      <c r="G2364" t="s">
        <v>930</v>
      </c>
      <c r="H2364" t="s">
        <v>582</v>
      </c>
      <c r="I2364">
        <v>332580</v>
      </c>
      <c r="J2364" t="s">
        <v>272</v>
      </c>
      <c r="K2364" s="26" t="s">
        <v>458</v>
      </c>
      <c r="L2364" t="b">
        <v>1</v>
      </c>
      <c r="M2364" s="20" t="s">
        <v>1118</v>
      </c>
      <c r="N2364" s="26">
        <v>394</v>
      </c>
      <c r="O2364" t="s">
        <v>375</v>
      </c>
      <c r="P2364">
        <v>62.9886111</v>
      </c>
      <c r="Q2364">
        <v>-156.06416669999999</v>
      </c>
      <c r="S2364" t="s">
        <v>21</v>
      </c>
      <c r="T2364" s="40">
        <v>1.0199999999999998</v>
      </c>
      <c r="U2364" s="40">
        <v>0.42666666666666658</v>
      </c>
      <c r="V2364">
        <v>67.870799999999988</v>
      </c>
      <c r="W2364">
        <v>66.540000000000006</v>
      </c>
      <c r="X2364">
        <v>24</v>
      </c>
      <c r="Y2364">
        <v>70.651319999999998</v>
      </c>
      <c r="Z2364">
        <v>69.266000000000005</v>
      </c>
      <c r="AA2364">
        <v>9</v>
      </c>
      <c r="AI2364">
        <v>32.191999999999993</v>
      </c>
      <c r="AJ2364">
        <v>6</v>
      </c>
      <c r="AK2364">
        <v>16.019000000000002</v>
      </c>
      <c r="AL2364">
        <v>4</v>
      </c>
      <c r="AM2364">
        <v>0</v>
      </c>
      <c r="AN2364">
        <v>0</v>
      </c>
      <c r="AO2364" s="30">
        <v>49.175219999999989</v>
      </c>
      <c r="AP2364" s="30">
        <v>48.210999999999999</v>
      </c>
      <c r="AQ2364" s="30">
        <v>10</v>
      </c>
      <c r="AR2364">
        <v>187.69734</v>
      </c>
      <c r="AS2364" s="20">
        <v>184.017</v>
      </c>
      <c r="AT2364">
        <v>42</v>
      </c>
      <c r="AU2364">
        <v>12</v>
      </c>
      <c r="AV2364" t="s">
        <v>1510</v>
      </c>
    </row>
    <row r="2365" spans="1:48" hidden="1" x14ac:dyDescent="0.25">
      <c r="A2365" t="s">
        <v>527</v>
      </c>
      <c r="B2365" t="s">
        <v>277</v>
      </c>
      <c r="C2365" t="s">
        <v>277</v>
      </c>
      <c r="D2365" t="s">
        <v>529</v>
      </c>
      <c r="E2365" s="31" t="s">
        <v>530</v>
      </c>
      <c r="F2365">
        <v>2013</v>
      </c>
      <c r="G2365" t="s">
        <v>528</v>
      </c>
      <c r="H2365">
        <v>18474</v>
      </c>
      <c r="I2365">
        <v>332600</v>
      </c>
      <c r="J2365" t="s">
        <v>276</v>
      </c>
      <c r="K2365" s="26" t="s">
        <v>374</v>
      </c>
      <c r="L2365" t="b">
        <v>1</v>
      </c>
      <c r="M2365" s="20" t="s">
        <v>1116</v>
      </c>
      <c r="N2365" s="26">
        <v>92</v>
      </c>
      <c r="O2365" t="s">
        <v>375</v>
      </c>
      <c r="P2365">
        <v>65.171944400000001</v>
      </c>
      <c r="Q2365">
        <v>-152.07888890000001</v>
      </c>
      <c r="S2365" t="s">
        <v>21</v>
      </c>
      <c r="T2365" s="40">
        <v>0.71333333333333337</v>
      </c>
      <c r="U2365" s="40">
        <v>0.26666666666666677</v>
      </c>
      <c r="V2365">
        <v>224.0380266666667</v>
      </c>
      <c r="W2365">
        <v>314.072</v>
      </c>
      <c r="X2365">
        <v>112</v>
      </c>
      <c r="Y2365">
        <v>271.50608</v>
      </c>
      <c r="Z2365">
        <v>380.61599999999999</v>
      </c>
      <c r="AA2365">
        <v>32</v>
      </c>
      <c r="AI2365">
        <v>156.68899999999999</v>
      </c>
      <c r="AJ2365">
        <v>11</v>
      </c>
      <c r="AK2365">
        <v>178.476</v>
      </c>
      <c r="AL2365">
        <v>7</v>
      </c>
      <c r="AM2365">
        <v>0</v>
      </c>
      <c r="AN2365">
        <v>0</v>
      </c>
      <c r="AO2365" s="30">
        <v>239.08436666666665</v>
      </c>
      <c r="AP2365" s="30">
        <v>335.16499999999996</v>
      </c>
      <c r="AQ2365" s="30">
        <v>18</v>
      </c>
      <c r="AR2365">
        <v>734.62847333333332</v>
      </c>
      <c r="AS2365" s="20">
        <v>1029.8529999999998</v>
      </c>
      <c r="AT2365">
        <v>159</v>
      </c>
      <c r="AU2365">
        <v>12</v>
      </c>
      <c r="AV2365" t="s">
        <v>1510</v>
      </c>
    </row>
    <row r="2366" spans="1:48" hidden="1" x14ac:dyDescent="0.25">
      <c r="A2366" t="s">
        <v>999</v>
      </c>
      <c r="B2366" t="s">
        <v>279</v>
      </c>
      <c r="C2366" t="s">
        <v>279</v>
      </c>
      <c r="D2366" t="s">
        <v>1001</v>
      </c>
      <c r="E2366" s="31" t="s">
        <v>1002</v>
      </c>
      <c r="F2366">
        <v>2013</v>
      </c>
      <c r="G2366" t="s">
        <v>1000</v>
      </c>
      <c r="H2366">
        <v>18480</v>
      </c>
      <c r="I2366">
        <v>332610</v>
      </c>
      <c r="J2366" t="s">
        <v>278</v>
      </c>
      <c r="K2366" s="26" t="s">
        <v>458</v>
      </c>
      <c r="L2366" t="b">
        <v>1</v>
      </c>
      <c r="M2366" s="20" t="s">
        <v>1116</v>
      </c>
      <c r="N2366" s="26">
        <v>586</v>
      </c>
      <c r="O2366" t="s">
        <v>375</v>
      </c>
      <c r="P2366">
        <v>60.864722200000003</v>
      </c>
      <c r="Q2366">
        <v>-146.67861110000001</v>
      </c>
      <c r="S2366" t="s">
        <v>21</v>
      </c>
      <c r="T2366" s="40">
        <v>0.88249999999999995</v>
      </c>
      <c r="U2366" s="40">
        <v>0.34583333333333338</v>
      </c>
      <c r="V2366">
        <v>110.61960999999999</v>
      </c>
      <c r="W2366">
        <v>125.348</v>
      </c>
      <c r="X2366">
        <v>63</v>
      </c>
      <c r="Y2366">
        <v>74.595077500000016</v>
      </c>
      <c r="Z2366">
        <v>84.527000000000015</v>
      </c>
      <c r="AA2366">
        <v>13</v>
      </c>
      <c r="AI2366">
        <v>79.058999999999997</v>
      </c>
      <c r="AJ2366">
        <v>5</v>
      </c>
      <c r="AK2366">
        <v>110.49300000000001</v>
      </c>
      <c r="AL2366">
        <v>5</v>
      </c>
      <c r="AM2366">
        <v>5.2230000000000008</v>
      </c>
      <c r="AN2366">
        <v>2</v>
      </c>
      <c r="AO2366" s="30">
        <v>167.27964</v>
      </c>
      <c r="AP2366" s="30">
        <v>189.55200000000002</v>
      </c>
      <c r="AQ2366" s="30">
        <v>10</v>
      </c>
      <c r="AR2366">
        <v>352.49432750000005</v>
      </c>
      <c r="AS2366" s="20">
        <v>404.65</v>
      </c>
      <c r="AT2366">
        <v>88</v>
      </c>
      <c r="AU2366">
        <v>12</v>
      </c>
      <c r="AV2366" t="s">
        <v>1510</v>
      </c>
    </row>
    <row r="2367" spans="1:48" hidden="1" x14ac:dyDescent="0.25">
      <c r="A2367" t="s">
        <v>504</v>
      </c>
      <c r="B2367" t="s">
        <v>99</v>
      </c>
      <c r="C2367" t="s">
        <v>99</v>
      </c>
      <c r="D2367" t="s">
        <v>507</v>
      </c>
      <c r="E2367" s="31" t="s">
        <v>508</v>
      </c>
      <c r="F2367">
        <v>2013</v>
      </c>
      <c r="G2367" t="s">
        <v>563</v>
      </c>
      <c r="H2367">
        <v>18521</v>
      </c>
      <c r="I2367">
        <v>331685</v>
      </c>
      <c r="J2367" t="s">
        <v>50</v>
      </c>
      <c r="K2367" s="26" t="s">
        <v>458</v>
      </c>
      <c r="L2367" t="b">
        <v>1</v>
      </c>
      <c r="M2367" s="20" t="s">
        <v>1119</v>
      </c>
      <c r="N2367" s="26">
        <v>169</v>
      </c>
      <c r="O2367" t="s">
        <v>375</v>
      </c>
      <c r="P2367">
        <v>65.263611100000006</v>
      </c>
      <c r="Q2367">
        <v>-166.3608333</v>
      </c>
      <c r="S2367" t="s">
        <v>21</v>
      </c>
      <c r="T2367" s="40">
        <v>0.63500000000000001</v>
      </c>
      <c r="U2367" s="40">
        <v>0.20666666666666669</v>
      </c>
      <c r="V2367">
        <v>181.51729</v>
      </c>
      <c r="W2367">
        <v>285.85399999999998</v>
      </c>
      <c r="X2367">
        <v>82</v>
      </c>
      <c r="Y2367">
        <v>109.08728499999999</v>
      </c>
      <c r="Z2367">
        <v>171.791</v>
      </c>
      <c r="AA2367">
        <v>12</v>
      </c>
      <c r="AI2367">
        <v>65.492999999999995</v>
      </c>
      <c r="AJ2367">
        <v>7</v>
      </c>
      <c r="AK2367">
        <v>269.56200000000001</v>
      </c>
      <c r="AL2367">
        <v>13</v>
      </c>
      <c r="AM2367">
        <v>0</v>
      </c>
      <c r="AN2367">
        <v>0</v>
      </c>
      <c r="AO2367" s="30">
        <v>212.75992500000001</v>
      </c>
      <c r="AP2367" s="30">
        <v>335.05500000000001</v>
      </c>
      <c r="AQ2367" s="30">
        <v>20</v>
      </c>
      <c r="AR2367">
        <v>503.36450000000002</v>
      </c>
      <c r="AS2367" s="20">
        <v>792.7</v>
      </c>
      <c r="AT2367">
        <v>113</v>
      </c>
      <c r="AU2367">
        <v>12</v>
      </c>
      <c r="AV2367" t="s">
        <v>1510</v>
      </c>
    </row>
    <row r="2368" spans="1:48" hidden="1" x14ac:dyDescent="0.25">
      <c r="A2368" t="s">
        <v>893</v>
      </c>
      <c r="B2368" t="s">
        <v>287</v>
      </c>
      <c r="C2368" t="s">
        <v>287</v>
      </c>
      <c r="D2368" t="s">
        <v>895</v>
      </c>
      <c r="E2368" s="31" t="s">
        <v>896</v>
      </c>
      <c r="F2368">
        <v>2013</v>
      </c>
      <c r="G2368" t="s">
        <v>894</v>
      </c>
      <c r="H2368">
        <v>18541</v>
      </c>
      <c r="I2368">
        <v>332630</v>
      </c>
      <c r="J2368" t="s">
        <v>286</v>
      </c>
      <c r="K2368" s="26" t="s">
        <v>458</v>
      </c>
      <c r="L2368" t="b">
        <v>1</v>
      </c>
      <c r="M2368" s="20" t="s">
        <v>1118</v>
      </c>
      <c r="N2368" s="26">
        <v>363</v>
      </c>
      <c r="O2368" t="s">
        <v>375</v>
      </c>
      <c r="P2368">
        <v>57.780833299999998</v>
      </c>
      <c r="Q2368">
        <v>-135.2188889</v>
      </c>
      <c r="S2368" t="s">
        <v>21</v>
      </c>
      <c r="T2368" s="40">
        <v>0.73250000000000004</v>
      </c>
      <c r="U2368" s="40">
        <v>0.27833333333333338</v>
      </c>
      <c r="V2368">
        <v>176.73833250000001</v>
      </c>
      <c r="W2368">
        <v>241.28100000000001</v>
      </c>
      <c r="X2368">
        <v>130</v>
      </c>
      <c r="Y2368">
        <v>54.749980000000001</v>
      </c>
      <c r="Z2368">
        <v>74.744</v>
      </c>
      <c r="AA2368">
        <v>23</v>
      </c>
      <c r="AI2368">
        <v>28.497</v>
      </c>
      <c r="AJ2368">
        <v>13</v>
      </c>
      <c r="AK2368">
        <v>2.1399999999999997</v>
      </c>
      <c r="AL2368">
        <v>1</v>
      </c>
      <c r="AM2368">
        <v>0</v>
      </c>
      <c r="AN2368">
        <v>0</v>
      </c>
      <c r="AO2368" s="30">
        <v>22.441602500000002</v>
      </c>
      <c r="AP2368" s="30">
        <v>30.637</v>
      </c>
      <c r="AQ2368" s="30">
        <v>14</v>
      </c>
      <c r="AR2368">
        <v>253.92991500000002</v>
      </c>
      <c r="AS2368" s="20">
        <v>346.66200000000003</v>
      </c>
      <c r="AT2368">
        <v>165</v>
      </c>
      <c r="AU2368">
        <v>12</v>
      </c>
      <c r="AV2368" t="s">
        <v>1510</v>
      </c>
    </row>
    <row r="2369" spans="1:48" hidden="1" x14ac:dyDescent="0.25">
      <c r="A2369" t="s">
        <v>435</v>
      </c>
      <c r="B2369" t="s">
        <v>46</v>
      </c>
      <c r="C2369" t="s">
        <v>46</v>
      </c>
      <c r="D2369" t="s">
        <v>438</v>
      </c>
      <c r="E2369" s="31" t="s">
        <v>439</v>
      </c>
      <c r="F2369">
        <v>2013</v>
      </c>
      <c r="G2369" t="s">
        <v>380</v>
      </c>
      <c r="H2369">
        <v>219</v>
      </c>
      <c r="I2369">
        <v>331200</v>
      </c>
      <c r="J2369" t="s">
        <v>30</v>
      </c>
      <c r="K2369" s="26" t="s">
        <v>374</v>
      </c>
      <c r="L2369" t="b">
        <v>1</v>
      </c>
      <c r="M2369" s="20" t="s">
        <v>1116</v>
      </c>
      <c r="N2369" s="26">
        <v>2</v>
      </c>
      <c r="O2369" t="s">
        <v>375</v>
      </c>
      <c r="P2369">
        <v>63.135051199999999</v>
      </c>
      <c r="Q2369">
        <v>-142.52387959999999</v>
      </c>
      <c r="S2369" t="s">
        <v>21</v>
      </c>
      <c r="T2369" s="40">
        <v>0.48666666666666664</v>
      </c>
      <c r="U2369" s="40">
        <v>0.20083333333333334</v>
      </c>
      <c r="V2369">
        <v>84.47657333333332</v>
      </c>
      <c r="W2369">
        <v>173.58199999999999</v>
      </c>
      <c r="X2369">
        <v>50</v>
      </c>
      <c r="Y2369">
        <v>11.394813333333333</v>
      </c>
      <c r="Z2369">
        <v>23.414000000000001</v>
      </c>
      <c r="AA2369">
        <v>6</v>
      </c>
      <c r="AI2369">
        <v>69.155000000000001</v>
      </c>
      <c r="AJ2369">
        <v>4</v>
      </c>
      <c r="AK2369">
        <v>90.238</v>
      </c>
      <c r="AL2369">
        <v>4</v>
      </c>
      <c r="AM2369">
        <v>0</v>
      </c>
      <c r="AN2369">
        <v>0</v>
      </c>
      <c r="AO2369" s="30">
        <v>77.571259999999995</v>
      </c>
      <c r="AP2369" s="30">
        <v>159.393</v>
      </c>
      <c r="AQ2369" s="30">
        <v>8</v>
      </c>
      <c r="AR2369">
        <v>173.44264666666663</v>
      </c>
      <c r="AS2369" s="20">
        <v>356.38900000000007</v>
      </c>
      <c r="AT2369">
        <v>62</v>
      </c>
      <c r="AU2369">
        <v>12</v>
      </c>
      <c r="AV2369" t="s">
        <v>1510</v>
      </c>
    </row>
    <row r="2370" spans="1:48" hidden="1" x14ac:dyDescent="0.25">
      <c r="A2370" t="s">
        <v>423</v>
      </c>
      <c r="B2370" t="s">
        <v>1152</v>
      </c>
      <c r="C2370" t="s">
        <v>47</v>
      </c>
      <c r="D2370" t="s">
        <v>427</v>
      </c>
      <c r="E2370" s="31" t="s">
        <v>422</v>
      </c>
      <c r="F2370">
        <v>2013</v>
      </c>
      <c r="G2370" t="s">
        <v>380</v>
      </c>
      <c r="H2370">
        <v>219</v>
      </c>
      <c r="I2370">
        <v>331210</v>
      </c>
      <c r="J2370" t="s">
        <v>30</v>
      </c>
      <c r="K2370" s="26" t="s">
        <v>374</v>
      </c>
      <c r="L2370" t="b">
        <v>1</v>
      </c>
      <c r="M2370" s="20" t="s">
        <v>1116</v>
      </c>
      <c r="N2370" s="26">
        <v>2</v>
      </c>
      <c r="O2370" t="s">
        <v>375</v>
      </c>
      <c r="P2370">
        <v>55.687777799999999</v>
      </c>
      <c r="Q2370">
        <v>-132.52222219999999</v>
      </c>
      <c r="S2370" t="s">
        <v>21</v>
      </c>
      <c r="T2370" s="40">
        <v>0.2508333333333333</v>
      </c>
      <c r="U2370" s="40">
        <v>0.1825</v>
      </c>
      <c r="V2370">
        <v>364.49971249999993</v>
      </c>
      <c r="W2370">
        <v>1453.155</v>
      </c>
      <c r="X2370">
        <v>321</v>
      </c>
      <c r="Y2370">
        <v>257.04296333333332</v>
      </c>
      <c r="Z2370">
        <v>1024.7560000000001</v>
      </c>
      <c r="AA2370">
        <v>106</v>
      </c>
      <c r="AI2370">
        <v>345.19900000000001</v>
      </c>
      <c r="AJ2370">
        <v>34</v>
      </c>
      <c r="AK2370">
        <v>560.33900000000006</v>
      </c>
      <c r="AL2370">
        <v>25</v>
      </c>
      <c r="AM2370">
        <v>0</v>
      </c>
      <c r="AN2370">
        <v>0</v>
      </c>
      <c r="AO2370" s="30">
        <v>227.13911499999998</v>
      </c>
      <c r="AP2370" s="30">
        <v>905.53800000000001</v>
      </c>
      <c r="AQ2370" s="30">
        <v>59</v>
      </c>
      <c r="AR2370">
        <v>848.68179083333325</v>
      </c>
      <c r="AS2370" s="20">
        <v>3383.4489999999996</v>
      </c>
      <c r="AT2370">
        <v>479</v>
      </c>
      <c r="AU2370">
        <v>12</v>
      </c>
      <c r="AV2370" t="s">
        <v>1510</v>
      </c>
    </row>
    <row r="2371" spans="1:48" hidden="1" x14ac:dyDescent="0.25">
      <c r="A2371" t="s">
        <v>709</v>
      </c>
      <c r="B2371" t="s">
        <v>100</v>
      </c>
      <c r="C2371" t="s">
        <v>100</v>
      </c>
      <c r="D2371" t="s">
        <v>710</v>
      </c>
      <c r="E2371" s="31" t="s">
        <v>711</v>
      </c>
      <c r="F2371">
        <v>2013</v>
      </c>
      <c r="G2371" t="s">
        <v>563</v>
      </c>
      <c r="H2371">
        <v>221</v>
      </c>
      <c r="I2371">
        <v>331690</v>
      </c>
      <c r="J2371" t="s">
        <v>50</v>
      </c>
      <c r="K2371" s="26" t="s">
        <v>458</v>
      </c>
      <c r="L2371" t="b">
        <v>1</v>
      </c>
      <c r="M2371" s="20" t="s">
        <v>1119</v>
      </c>
      <c r="N2371" s="26">
        <v>169</v>
      </c>
      <c r="O2371" t="s">
        <v>375</v>
      </c>
      <c r="P2371">
        <v>59.061944400000002</v>
      </c>
      <c r="Q2371">
        <v>-160.37638889999999</v>
      </c>
      <c r="S2371" t="s">
        <v>21</v>
      </c>
      <c r="T2371" s="40">
        <v>0.62249999999999994</v>
      </c>
      <c r="U2371" s="40">
        <v>0.20666666666666669</v>
      </c>
      <c r="V2371">
        <v>822.08843999999999</v>
      </c>
      <c r="W2371">
        <v>1320.624</v>
      </c>
      <c r="X2371">
        <v>264</v>
      </c>
      <c r="Y2371">
        <v>468.93983249999997</v>
      </c>
      <c r="Z2371">
        <v>753.31700000000001</v>
      </c>
      <c r="AA2371">
        <v>28</v>
      </c>
      <c r="AI2371">
        <v>282.35199999999998</v>
      </c>
      <c r="AJ2371">
        <v>20</v>
      </c>
      <c r="AK2371">
        <v>554.22299999999996</v>
      </c>
      <c r="AL2371">
        <v>15</v>
      </c>
      <c r="AM2371">
        <v>0</v>
      </c>
      <c r="AN2371">
        <v>0</v>
      </c>
      <c r="AO2371" s="30">
        <v>520.7679374999999</v>
      </c>
      <c r="AP2371" s="30">
        <v>836.57499999999993</v>
      </c>
      <c r="AQ2371" s="30">
        <v>35</v>
      </c>
      <c r="AR2371">
        <v>1811.79621</v>
      </c>
      <c r="AS2371" s="20">
        <v>2910.5159999999996</v>
      </c>
      <c r="AT2371">
        <v>322</v>
      </c>
      <c r="AU2371">
        <v>12</v>
      </c>
      <c r="AV2371" t="s">
        <v>1510</v>
      </c>
    </row>
    <row r="2372" spans="1:48" hidden="1" x14ac:dyDescent="0.25">
      <c r="A2372" t="s">
        <v>440</v>
      </c>
      <c r="B2372" t="s">
        <v>1153</v>
      </c>
      <c r="C2372" t="s">
        <v>48</v>
      </c>
      <c r="D2372" t="s">
        <v>438</v>
      </c>
      <c r="E2372" s="31" t="s">
        <v>439</v>
      </c>
      <c r="F2372">
        <v>2013</v>
      </c>
      <c r="G2372" t="s">
        <v>380</v>
      </c>
      <c r="H2372">
        <v>219</v>
      </c>
      <c r="I2372">
        <v>331220</v>
      </c>
      <c r="J2372" t="s">
        <v>30</v>
      </c>
      <c r="K2372" s="26" t="s">
        <v>374</v>
      </c>
      <c r="L2372" t="b">
        <v>1</v>
      </c>
      <c r="M2372" s="20" t="s">
        <v>1116</v>
      </c>
      <c r="N2372" s="26">
        <v>2</v>
      </c>
      <c r="O2372" t="s">
        <v>375</v>
      </c>
      <c r="P2372">
        <v>63.336666700000002</v>
      </c>
      <c r="Q2372">
        <v>-142.9855556</v>
      </c>
      <c r="S2372" t="s">
        <v>21</v>
      </c>
      <c r="T2372" s="40">
        <v>0.48666666666666664</v>
      </c>
      <c r="U2372" s="40">
        <v>0.20083333333333334</v>
      </c>
      <c r="V2372">
        <v>1918.3300133333335</v>
      </c>
      <c r="W2372">
        <v>3941.7740000000003</v>
      </c>
      <c r="X2372">
        <v>780</v>
      </c>
      <c r="Y2372">
        <v>1372.0797733333334</v>
      </c>
      <c r="Z2372">
        <v>2819.3420000000001</v>
      </c>
      <c r="AA2372">
        <v>172</v>
      </c>
      <c r="AI2372">
        <v>80.596000000000004</v>
      </c>
      <c r="AJ2372">
        <v>7</v>
      </c>
      <c r="AK2372">
        <v>1294.9590000000001</v>
      </c>
      <c r="AL2372">
        <v>45</v>
      </c>
      <c r="AM2372">
        <v>0</v>
      </c>
      <c r="AN2372">
        <v>0</v>
      </c>
      <c r="AO2372" s="30">
        <v>669.4367666666667</v>
      </c>
      <c r="AP2372" s="30">
        <v>1375.5550000000001</v>
      </c>
      <c r="AQ2372" s="30">
        <v>52</v>
      </c>
      <c r="AR2372">
        <v>3959.8465533333338</v>
      </c>
      <c r="AS2372" s="20">
        <v>8136.6710000000003</v>
      </c>
      <c r="AT2372">
        <v>1003</v>
      </c>
      <c r="AU2372">
        <v>12</v>
      </c>
      <c r="AV2372" t="s">
        <v>1510</v>
      </c>
    </row>
    <row r="2373" spans="1:48" hidden="1" x14ac:dyDescent="0.25">
      <c r="A2373" t="s">
        <v>714</v>
      </c>
      <c r="B2373" t="s">
        <v>101</v>
      </c>
      <c r="C2373" t="s">
        <v>101</v>
      </c>
      <c r="D2373" t="s">
        <v>712</v>
      </c>
      <c r="E2373" s="31" t="s">
        <v>713</v>
      </c>
      <c r="F2373">
        <v>2013</v>
      </c>
      <c r="G2373" t="s">
        <v>563</v>
      </c>
      <c r="H2373">
        <v>221</v>
      </c>
      <c r="I2373">
        <v>331700</v>
      </c>
      <c r="J2373" t="s">
        <v>50</v>
      </c>
      <c r="K2373" s="26" t="s">
        <v>458</v>
      </c>
      <c r="L2373" t="b">
        <v>1</v>
      </c>
      <c r="M2373" s="20" t="s">
        <v>1119</v>
      </c>
      <c r="N2373" s="26">
        <v>169</v>
      </c>
      <c r="O2373" t="s">
        <v>375</v>
      </c>
      <c r="P2373">
        <v>60.533775200000001</v>
      </c>
      <c r="Q2373">
        <v>-165.1036627</v>
      </c>
      <c r="S2373" t="s">
        <v>21</v>
      </c>
      <c r="T2373" s="40">
        <v>0.54749999999999999</v>
      </c>
      <c r="U2373" s="40">
        <v>0.19999999999999998</v>
      </c>
      <c r="V2373">
        <v>390.78579000000002</v>
      </c>
      <c r="W2373">
        <v>713.76400000000001</v>
      </c>
      <c r="X2373">
        <v>140</v>
      </c>
      <c r="Y2373">
        <v>156.32219999999998</v>
      </c>
      <c r="Z2373">
        <v>285.52</v>
      </c>
      <c r="AA2373">
        <v>20</v>
      </c>
      <c r="AI2373">
        <v>260.65999999999997</v>
      </c>
      <c r="AJ2373">
        <v>14</v>
      </c>
      <c r="AK2373">
        <v>342.93799999999999</v>
      </c>
      <c r="AL2373">
        <v>9</v>
      </c>
      <c r="AM2373">
        <v>0</v>
      </c>
      <c r="AN2373">
        <v>0</v>
      </c>
      <c r="AO2373" s="30">
        <v>330.46990499999998</v>
      </c>
      <c r="AP2373" s="30">
        <v>603.59799999999996</v>
      </c>
      <c r="AQ2373" s="30">
        <v>23</v>
      </c>
      <c r="AR2373">
        <v>877.57789500000001</v>
      </c>
      <c r="AS2373" s="20">
        <v>1602.8820000000001</v>
      </c>
      <c r="AT2373">
        <v>179</v>
      </c>
      <c r="AU2373">
        <v>12</v>
      </c>
      <c r="AV2373" t="s">
        <v>1510</v>
      </c>
    </row>
    <row r="2374" spans="1:48" hidden="1" x14ac:dyDescent="0.25">
      <c r="A2374" t="s">
        <v>566</v>
      </c>
      <c r="B2374" t="s">
        <v>52</v>
      </c>
      <c r="C2374" t="s">
        <v>52</v>
      </c>
      <c r="D2374" t="s">
        <v>567</v>
      </c>
      <c r="E2374" s="31" t="s">
        <v>568</v>
      </c>
      <c r="F2374">
        <v>2013</v>
      </c>
      <c r="G2374" t="s">
        <v>563</v>
      </c>
      <c r="H2374">
        <v>221</v>
      </c>
      <c r="I2374">
        <v>331250</v>
      </c>
      <c r="J2374" t="s">
        <v>50</v>
      </c>
      <c r="K2374" s="26" t="s">
        <v>458</v>
      </c>
      <c r="L2374" t="b">
        <v>1</v>
      </c>
      <c r="M2374" s="20" t="s">
        <v>1119</v>
      </c>
      <c r="N2374" s="26">
        <v>169</v>
      </c>
      <c r="O2374" t="s">
        <v>375</v>
      </c>
      <c r="P2374">
        <v>67.086111099999997</v>
      </c>
      <c r="Q2374">
        <v>-157.85138889999999</v>
      </c>
      <c r="S2374" t="s">
        <v>21</v>
      </c>
      <c r="T2374" s="40">
        <v>0.65749999999999986</v>
      </c>
      <c r="U2374" s="40">
        <v>0.20666666666666669</v>
      </c>
      <c r="V2374">
        <v>308.12027999999992</v>
      </c>
      <c r="W2374">
        <v>468.62400000000002</v>
      </c>
      <c r="X2374">
        <v>85</v>
      </c>
      <c r="Y2374">
        <v>76.627679999999984</v>
      </c>
      <c r="Z2374">
        <v>116.544</v>
      </c>
      <c r="AA2374">
        <v>12</v>
      </c>
      <c r="AI2374">
        <v>212.01799999999997</v>
      </c>
      <c r="AJ2374">
        <v>14</v>
      </c>
      <c r="AK2374">
        <v>427.20299999999997</v>
      </c>
      <c r="AL2374">
        <v>7</v>
      </c>
      <c r="AM2374">
        <v>0</v>
      </c>
      <c r="AN2374">
        <v>0</v>
      </c>
      <c r="AO2374" s="30">
        <v>420.28780749999993</v>
      </c>
      <c r="AP2374" s="30">
        <v>639.221</v>
      </c>
      <c r="AQ2374" s="30">
        <v>21</v>
      </c>
      <c r="AR2374">
        <v>805.03576749999979</v>
      </c>
      <c r="AS2374" s="20">
        <v>1224.3890000000001</v>
      </c>
      <c r="AT2374">
        <v>115</v>
      </c>
      <c r="AU2374">
        <v>1</v>
      </c>
      <c r="AV2374" t="s">
        <v>1510</v>
      </c>
    </row>
    <row r="2375" spans="1:48" hidden="1" x14ac:dyDescent="0.25">
      <c r="A2375" t="s">
        <v>1035</v>
      </c>
      <c r="B2375" t="s">
        <v>289</v>
      </c>
      <c r="C2375" t="s">
        <v>289</v>
      </c>
      <c r="D2375" t="s">
        <v>1037</v>
      </c>
      <c r="E2375" s="31" t="s">
        <v>1038</v>
      </c>
      <c r="F2375">
        <v>2013</v>
      </c>
      <c r="G2375" t="s">
        <v>1036</v>
      </c>
      <c r="H2375" t="s">
        <v>582</v>
      </c>
      <c r="I2375">
        <v>332710</v>
      </c>
      <c r="J2375" t="s">
        <v>288</v>
      </c>
      <c r="K2375" s="26" t="s">
        <v>458</v>
      </c>
      <c r="L2375" t="b">
        <v>1</v>
      </c>
      <c r="M2375" s="20" t="s">
        <v>1116</v>
      </c>
      <c r="N2375" s="26">
        <v>664</v>
      </c>
      <c r="O2375" t="s">
        <v>375</v>
      </c>
      <c r="P2375">
        <v>61.102499999999999</v>
      </c>
      <c r="Q2375">
        <v>-160.96166669999999</v>
      </c>
      <c r="S2375" t="s">
        <v>21</v>
      </c>
      <c r="T2375" s="40">
        <v>0.67249999999999999</v>
      </c>
      <c r="U2375" s="40">
        <v>0.23916666666666667</v>
      </c>
      <c r="V2375">
        <v>211.80118499999998</v>
      </c>
      <c r="W2375">
        <v>314.94599999999997</v>
      </c>
      <c r="X2375">
        <v>96</v>
      </c>
      <c r="Y2375">
        <v>101.21932000000001</v>
      </c>
      <c r="Z2375">
        <v>150.51200000000003</v>
      </c>
      <c r="AA2375">
        <v>9</v>
      </c>
      <c r="AI2375">
        <v>53.576000000000001</v>
      </c>
      <c r="AJ2375">
        <v>5</v>
      </c>
      <c r="AK2375">
        <v>21.398</v>
      </c>
      <c r="AL2375">
        <v>4</v>
      </c>
      <c r="AM2375">
        <v>28.516999999999996</v>
      </c>
      <c r="AN2375">
        <v>5</v>
      </c>
      <c r="AO2375" s="30">
        <v>50.420014999999999</v>
      </c>
      <c r="AP2375" s="30">
        <v>74.974000000000004</v>
      </c>
      <c r="AQ2375" s="30">
        <v>9</v>
      </c>
      <c r="AR2375">
        <v>363.44051999999999</v>
      </c>
      <c r="AS2375" s="20">
        <v>568.94900000000007</v>
      </c>
      <c r="AT2375">
        <v>119</v>
      </c>
      <c r="AU2375">
        <v>12</v>
      </c>
      <c r="AV2375" t="s">
        <v>1510</v>
      </c>
    </row>
    <row r="2376" spans="1:48" hidden="1" x14ac:dyDescent="0.25">
      <c r="A2376" t="s">
        <v>875</v>
      </c>
      <c r="B2376" t="s">
        <v>291</v>
      </c>
      <c r="C2376" t="s">
        <v>291</v>
      </c>
      <c r="D2376" t="s">
        <v>877</v>
      </c>
      <c r="E2376" s="31" t="s">
        <v>878</v>
      </c>
      <c r="F2376">
        <v>2013</v>
      </c>
      <c r="G2376" t="s">
        <v>876</v>
      </c>
      <c r="H2376">
        <v>19267</v>
      </c>
      <c r="I2376">
        <v>332720</v>
      </c>
      <c r="J2376" t="s">
        <v>290</v>
      </c>
      <c r="K2376" s="26" t="s">
        <v>458</v>
      </c>
      <c r="L2376" t="b">
        <v>1</v>
      </c>
      <c r="M2376" s="20" t="s">
        <v>1119</v>
      </c>
      <c r="N2376" s="26">
        <v>344</v>
      </c>
      <c r="O2376" t="s">
        <v>375</v>
      </c>
      <c r="P2376">
        <v>60.3430556</v>
      </c>
      <c r="Q2376">
        <v>-162.66305560000001</v>
      </c>
      <c r="S2376" t="s">
        <v>21</v>
      </c>
      <c r="T2376" s="40">
        <v>0.65000000000000013</v>
      </c>
      <c r="U2376" s="40">
        <v>0.18916666666666662</v>
      </c>
      <c r="V2376">
        <v>327.67150000000004</v>
      </c>
      <c r="W2376">
        <v>504.10999999999996</v>
      </c>
      <c r="X2376">
        <v>95</v>
      </c>
      <c r="Y2376">
        <v>249.05530000000005</v>
      </c>
      <c r="Z2376">
        <v>383.16199999999998</v>
      </c>
      <c r="AA2376">
        <v>21</v>
      </c>
      <c r="AI2376">
        <v>48.142000000000003</v>
      </c>
      <c r="AJ2376">
        <v>7</v>
      </c>
      <c r="AK2376">
        <v>25.463999999999999</v>
      </c>
      <c r="AL2376">
        <v>6</v>
      </c>
      <c r="AM2376">
        <v>26.579000000000001</v>
      </c>
      <c r="AN2376">
        <v>4</v>
      </c>
      <c r="AO2376" s="30">
        <v>47.843900000000005</v>
      </c>
      <c r="AP2376" s="30">
        <v>73.605999999999995</v>
      </c>
      <c r="AQ2376" s="30">
        <v>13</v>
      </c>
      <c r="AR2376">
        <v>624.5707000000001</v>
      </c>
      <c r="AS2376" s="20">
        <v>987.45699999999999</v>
      </c>
      <c r="AT2376">
        <v>133</v>
      </c>
      <c r="AU2376">
        <v>12</v>
      </c>
      <c r="AV2376" t="s">
        <v>1510</v>
      </c>
    </row>
    <row r="2377" spans="1:48" hidden="1" x14ac:dyDescent="0.25">
      <c r="A2377" t="s">
        <v>717</v>
      </c>
      <c r="B2377" t="s">
        <v>102</v>
      </c>
      <c r="C2377" t="s">
        <v>102</v>
      </c>
      <c r="D2377" t="s">
        <v>712</v>
      </c>
      <c r="E2377" s="31" t="s">
        <v>713</v>
      </c>
      <c r="F2377">
        <v>2013</v>
      </c>
      <c r="G2377" t="s">
        <v>563</v>
      </c>
      <c r="H2377">
        <v>221</v>
      </c>
      <c r="I2377">
        <v>331710</v>
      </c>
      <c r="J2377" t="s">
        <v>50</v>
      </c>
      <c r="K2377" s="26" t="s">
        <v>458</v>
      </c>
      <c r="L2377" t="b">
        <v>1</v>
      </c>
      <c r="M2377" s="20" t="s">
        <v>1119</v>
      </c>
      <c r="N2377" s="26">
        <v>169</v>
      </c>
      <c r="O2377" t="s">
        <v>375</v>
      </c>
      <c r="P2377">
        <v>60.585555599999999</v>
      </c>
      <c r="Q2377">
        <v>-165.25583330000001</v>
      </c>
      <c r="S2377" t="s">
        <v>21</v>
      </c>
      <c r="T2377" s="40">
        <v>0.54749999999999999</v>
      </c>
      <c r="U2377" s="40">
        <v>0.19999999999999998</v>
      </c>
      <c r="V2377">
        <v>233.48575500000001</v>
      </c>
      <c r="W2377">
        <v>426.45800000000003</v>
      </c>
      <c r="X2377">
        <v>97</v>
      </c>
      <c r="Y2377">
        <v>68.984452500000017</v>
      </c>
      <c r="Z2377">
        <v>125.99900000000002</v>
      </c>
      <c r="AA2377">
        <v>14</v>
      </c>
      <c r="AI2377">
        <v>90.376999999999995</v>
      </c>
      <c r="AJ2377">
        <v>9</v>
      </c>
      <c r="AK2377">
        <v>206.95999999999998</v>
      </c>
      <c r="AL2377">
        <v>6</v>
      </c>
      <c r="AM2377">
        <v>0</v>
      </c>
      <c r="AN2377">
        <v>0</v>
      </c>
      <c r="AO2377" s="30">
        <v>162.79200749999998</v>
      </c>
      <c r="AP2377" s="30">
        <v>297.33699999999999</v>
      </c>
      <c r="AQ2377" s="30">
        <v>15</v>
      </c>
      <c r="AR2377">
        <v>465.26221499999997</v>
      </c>
      <c r="AS2377" s="20">
        <v>849.79400000000021</v>
      </c>
      <c r="AT2377">
        <v>125</v>
      </c>
      <c r="AU2377">
        <v>12</v>
      </c>
      <c r="AV2377" t="s">
        <v>1510</v>
      </c>
    </row>
    <row r="2378" spans="1:48" hidden="1" x14ac:dyDescent="0.25">
      <c r="A2378" t="s">
        <v>1073</v>
      </c>
      <c r="B2378" t="s">
        <v>293</v>
      </c>
      <c r="C2378" t="s">
        <v>293</v>
      </c>
      <c r="D2378" t="s">
        <v>1075</v>
      </c>
      <c r="E2378" s="31" t="s">
        <v>1076</v>
      </c>
      <c r="F2378">
        <v>2013</v>
      </c>
      <c r="G2378" t="s">
        <v>1074</v>
      </c>
      <c r="H2378" t="s">
        <v>582</v>
      </c>
      <c r="I2378">
        <v>332730</v>
      </c>
      <c r="J2378" t="s">
        <v>292</v>
      </c>
      <c r="K2378" s="26" t="s">
        <v>458</v>
      </c>
      <c r="L2378" t="b">
        <v>1</v>
      </c>
      <c r="M2378" s="20" t="s">
        <v>1116</v>
      </c>
      <c r="N2378" s="26">
        <v>729</v>
      </c>
      <c r="O2378" t="s">
        <v>375</v>
      </c>
      <c r="P2378">
        <v>59.079166700000002</v>
      </c>
      <c r="Q2378">
        <v>-160.27500000000001</v>
      </c>
      <c r="S2378" t="s">
        <v>21</v>
      </c>
      <c r="T2378" s="40">
        <v>0.85</v>
      </c>
      <c r="U2378" s="40">
        <v>0.41500000000000004</v>
      </c>
      <c r="V2378">
        <v>89.333299999999994</v>
      </c>
      <c r="W2378">
        <v>105.098</v>
      </c>
      <c r="X2378">
        <v>31</v>
      </c>
      <c r="Y2378">
        <v>81.371349999999993</v>
      </c>
      <c r="Z2378">
        <v>95.730999999999995</v>
      </c>
      <c r="AA2378">
        <v>4</v>
      </c>
      <c r="AI2378">
        <v>41.449999999999996</v>
      </c>
      <c r="AJ2378">
        <v>7</v>
      </c>
      <c r="AK2378">
        <v>13.071000000000002</v>
      </c>
      <c r="AL2378">
        <v>2</v>
      </c>
      <c r="AM2378">
        <v>16.099999999999998</v>
      </c>
      <c r="AN2378">
        <v>3</v>
      </c>
      <c r="AO2378" s="30">
        <v>46.342849999999999</v>
      </c>
      <c r="AP2378" s="30">
        <v>54.521000000000001</v>
      </c>
      <c r="AQ2378" s="30">
        <v>9</v>
      </c>
      <c r="AR2378">
        <v>217.04749999999999</v>
      </c>
      <c r="AS2378" s="20">
        <v>271.45</v>
      </c>
      <c r="AT2378">
        <v>46</v>
      </c>
      <c r="AU2378">
        <v>12</v>
      </c>
      <c r="AV2378" t="s">
        <v>1510</v>
      </c>
    </row>
    <row r="2379" spans="1:48" hidden="1" x14ac:dyDescent="0.25">
      <c r="A2379" t="s">
        <v>1077</v>
      </c>
      <c r="B2379" t="s">
        <v>297</v>
      </c>
      <c r="C2379" t="s">
        <v>297</v>
      </c>
      <c r="D2379" t="s">
        <v>1079</v>
      </c>
      <c r="E2379" s="31" t="s">
        <v>1080</v>
      </c>
      <c r="F2379">
        <v>2013</v>
      </c>
      <c r="G2379" t="s">
        <v>1078</v>
      </c>
      <c r="H2379">
        <v>40548</v>
      </c>
      <c r="I2379">
        <v>332850</v>
      </c>
      <c r="J2379" t="s">
        <v>296</v>
      </c>
      <c r="K2379" s="26" t="s">
        <v>458</v>
      </c>
      <c r="L2379" t="b">
        <v>1</v>
      </c>
      <c r="M2379" s="20" t="s">
        <v>1119</v>
      </c>
      <c r="N2379" s="26">
        <v>741</v>
      </c>
      <c r="O2379" t="s">
        <v>375</v>
      </c>
      <c r="P2379">
        <v>63.873055600000001</v>
      </c>
      <c r="Q2379">
        <v>-160.78805560000001</v>
      </c>
      <c r="S2379" t="s">
        <v>21</v>
      </c>
      <c r="T2379" s="40">
        <v>0.42</v>
      </c>
      <c r="U2379" s="40">
        <v>0.20500000000000004</v>
      </c>
      <c r="V2379">
        <v>624.54545999999982</v>
      </c>
      <c r="W2379">
        <v>1487.0129999999997</v>
      </c>
      <c r="X2379">
        <v>287</v>
      </c>
      <c r="Y2379">
        <v>829.37022000000013</v>
      </c>
      <c r="Z2379">
        <v>1974.6910000000003</v>
      </c>
      <c r="AA2379">
        <v>48</v>
      </c>
      <c r="AI2379">
        <v>376.30899999999997</v>
      </c>
      <c r="AJ2379">
        <v>16</v>
      </c>
      <c r="AK2379">
        <v>296.61200000000002</v>
      </c>
      <c r="AL2379">
        <v>15</v>
      </c>
      <c r="AM2379">
        <v>0.126</v>
      </c>
      <c r="AN2379">
        <v>1</v>
      </c>
      <c r="AO2379" s="30">
        <v>282.62682000000001</v>
      </c>
      <c r="AP2379" s="30">
        <v>672.92100000000005</v>
      </c>
      <c r="AQ2379" s="30">
        <v>31</v>
      </c>
      <c r="AR2379">
        <v>1736.5425</v>
      </c>
      <c r="AS2379" s="20">
        <v>4134.7510000000002</v>
      </c>
      <c r="AT2379">
        <v>365</v>
      </c>
      <c r="AU2379">
        <v>12</v>
      </c>
      <c r="AV2379" t="s">
        <v>1510</v>
      </c>
    </row>
    <row r="2380" spans="1:48" hidden="1" x14ac:dyDescent="0.25">
      <c r="A2380" t="s">
        <v>542</v>
      </c>
      <c r="B2380" t="s">
        <v>299</v>
      </c>
      <c r="C2380" t="s">
        <v>299</v>
      </c>
      <c r="D2380" t="s">
        <v>544</v>
      </c>
      <c r="E2380" s="31" t="s">
        <v>545</v>
      </c>
      <c r="F2380">
        <v>2013</v>
      </c>
      <c r="G2380" t="s">
        <v>543</v>
      </c>
      <c r="H2380">
        <v>19454</v>
      </c>
      <c r="I2380">
        <v>332860</v>
      </c>
      <c r="J2380" t="s">
        <v>298</v>
      </c>
      <c r="K2380" s="26" t="s">
        <v>458</v>
      </c>
      <c r="L2380" t="b">
        <v>1</v>
      </c>
      <c r="M2380" s="20" t="s">
        <v>1118</v>
      </c>
      <c r="N2380" s="26">
        <v>106</v>
      </c>
      <c r="O2380" t="s">
        <v>375</v>
      </c>
      <c r="P2380">
        <v>53.873611099999998</v>
      </c>
      <c r="Q2380">
        <v>-166.53666670000001</v>
      </c>
      <c r="S2380" t="s">
        <v>21</v>
      </c>
      <c r="T2380" s="40">
        <v>0.47500000000000003</v>
      </c>
      <c r="U2380" s="40">
        <v>0.24750000000000005</v>
      </c>
      <c r="V2380">
        <v>1897.1590249999997</v>
      </c>
      <c r="W2380">
        <v>3994.0189999999993</v>
      </c>
      <c r="X2380">
        <v>701</v>
      </c>
      <c r="Y2380">
        <v>18712.205575000004</v>
      </c>
      <c r="Z2380">
        <v>39394.117000000006</v>
      </c>
      <c r="AA2380">
        <v>184</v>
      </c>
      <c r="AI2380">
        <v>3266.9050000000002</v>
      </c>
      <c r="AJ2380">
        <v>57</v>
      </c>
      <c r="AK2380">
        <v>414.49100000000004</v>
      </c>
      <c r="AL2380">
        <v>19</v>
      </c>
      <c r="AM2380">
        <v>0</v>
      </c>
      <c r="AN2380">
        <v>0</v>
      </c>
      <c r="AO2380" s="30">
        <v>1748.6631000000002</v>
      </c>
      <c r="AP2380" s="30">
        <v>3681.3960000000002</v>
      </c>
      <c r="AQ2380" s="30">
        <v>76</v>
      </c>
      <c r="AR2380">
        <v>22358.027700000006</v>
      </c>
      <c r="AS2380" s="20">
        <v>47069.531999999999</v>
      </c>
      <c r="AT2380">
        <v>961</v>
      </c>
      <c r="AU2380">
        <v>12</v>
      </c>
      <c r="AV2380" t="s">
        <v>1510</v>
      </c>
    </row>
    <row r="2381" spans="1:48" hidden="1" x14ac:dyDescent="0.25">
      <c r="A2381" t="s">
        <v>1031</v>
      </c>
      <c r="B2381" t="s">
        <v>303</v>
      </c>
      <c r="C2381" t="s">
        <v>303</v>
      </c>
      <c r="D2381" t="s">
        <v>1033</v>
      </c>
      <c r="E2381" s="31" t="s">
        <v>1034</v>
      </c>
      <c r="F2381">
        <v>2013</v>
      </c>
      <c r="G2381" t="s">
        <v>1032</v>
      </c>
      <c r="H2381" t="s">
        <v>582</v>
      </c>
      <c r="I2381">
        <v>332880</v>
      </c>
      <c r="J2381" t="s">
        <v>302</v>
      </c>
      <c r="K2381" s="26" t="s">
        <v>458</v>
      </c>
      <c r="L2381" t="b">
        <v>1</v>
      </c>
      <c r="M2381" s="20" t="s">
        <v>1116</v>
      </c>
      <c r="N2381" s="26">
        <v>663</v>
      </c>
      <c r="O2381" t="s">
        <v>375</v>
      </c>
      <c r="P2381">
        <v>67.013888899999998</v>
      </c>
      <c r="Q2381">
        <v>-146.41861109999999</v>
      </c>
      <c r="S2381" t="s">
        <v>21</v>
      </c>
      <c r="T2381" s="40">
        <v>0.90000000000000024</v>
      </c>
      <c r="U2381" s="40">
        <v>0.37833333333333335</v>
      </c>
      <c r="V2381">
        <v>209.69100000000003</v>
      </c>
      <c r="W2381">
        <v>232.98999999999998</v>
      </c>
      <c r="X2381">
        <v>94</v>
      </c>
      <c r="Y2381">
        <v>210.66570000000004</v>
      </c>
      <c r="Z2381">
        <v>234.07299999999998</v>
      </c>
      <c r="AA2381">
        <v>9</v>
      </c>
      <c r="AI2381">
        <v>82.983000000000004</v>
      </c>
      <c r="AJ2381">
        <v>8</v>
      </c>
      <c r="AK2381">
        <v>6.8550000000000013</v>
      </c>
      <c r="AL2381">
        <v>1</v>
      </c>
      <c r="AM2381">
        <v>5.51</v>
      </c>
      <c r="AN2381">
        <v>7</v>
      </c>
      <c r="AO2381" s="30">
        <v>80.854200000000034</v>
      </c>
      <c r="AP2381" s="30">
        <v>89.838000000000008</v>
      </c>
      <c r="AQ2381" s="30">
        <v>9</v>
      </c>
      <c r="AR2381">
        <v>501.21090000000009</v>
      </c>
      <c r="AS2381" s="20">
        <v>562.41099999999994</v>
      </c>
      <c r="AT2381">
        <v>115</v>
      </c>
      <c r="AU2381">
        <v>12</v>
      </c>
      <c r="AV2381" t="s">
        <v>1510</v>
      </c>
    </row>
    <row r="2382" spans="1:48" hidden="1" x14ac:dyDescent="0.25">
      <c r="A2382" t="s">
        <v>777</v>
      </c>
      <c r="B2382" t="s">
        <v>242</v>
      </c>
      <c r="C2382" t="s">
        <v>242</v>
      </c>
      <c r="D2382" t="s">
        <v>778</v>
      </c>
      <c r="E2382" s="31" t="s">
        <v>779</v>
      </c>
      <c r="F2382">
        <v>2013</v>
      </c>
      <c r="G2382" t="s">
        <v>759</v>
      </c>
      <c r="H2382">
        <v>26616</v>
      </c>
      <c r="I2382">
        <v>332410</v>
      </c>
      <c r="J2382" t="s">
        <v>235</v>
      </c>
      <c r="K2382" s="26" t="s">
        <v>458</v>
      </c>
      <c r="L2382" t="b">
        <v>1</v>
      </c>
      <c r="M2382" s="20" t="s">
        <v>1118</v>
      </c>
      <c r="N2382" s="26">
        <v>254</v>
      </c>
      <c r="O2382" t="s">
        <v>375</v>
      </c>
      <c r="P2382">
        <v>70.636944400000004</v>
      </c>
      <c r="Q2382">
        <v>-160.03833330000001</v>
      </c>
      <c r="S2382" t="s">
        <v>21</v>
      </c>
      <c r="T2382" s="40">
        <v>0.14999999999999997</v>
      </c>
      <c r="U2382" s="40">
        <v>0.14000000000000004</v>
      </c>
      <c r="V2382">
        <v>175.61789999999999</v>
      </c>
      <c r="W2382">
        <v>1170.7860000000003</v>
      </c>
      <c r="X2382">
        <v>142</v>
      </c>
      <c r="Y2382">
        <v>680.83349999999984</v>
      </c>
      <c r="Z2382">
        <v>4538.8900000000003</v>
      </c>
      <c r="AA2382">
        <v>71</v>
      </c>
      <c r="AI2382">
        <v>76.951000000000008</v>
      </c>
      <c r="AJ2382">
        <v>3</v>
      </c>
      <c r="AK2382">
        <v>75.688000000000002</v>
      </c>
      <c r="AL2382">
        <v>4</v>
      </c>
      <c r="AM2382">
        <v>0</v>
      </c>
      <c r="AN2382">
        <v>1</v>
      </c>
      <c r="AO2382" s="30">
        <v>22.895849999999996</v>
      </c>
      <c r="AP2382" s="30">
        <v>152.63900000000001</v>
      </c>
      <c r="AQ2382" s="30">
        <v>7</v>
      </c>
      <c r="AR2382">
        <v>879.3472499999998</v>
      </c>
      <c r="AS2382" s="20">
        <v>5862.3149999999987</v>
      </c>
      <c r="AT2382">
        <v>220</v>
      </c>
      <c r="AU2382">
        <v>11</v>
      </c>
      <c r="AV2382" t="s">
        <v>1510</v>
      </c>
    </row>
    <row r="2383" spans="1:48" hidden="1" x14ac:dyDescent="0.25">
      <c r="A2383" t="s">
        <v>724</v>
      </c>
      <c r="B2383" t="s">
        <v>103</v>
      </c>
      <c r="C2383" s="19" t="s">
        <v>103</v>
      </c>
      <c r="D2383" t="s">
        <v>725</v>
      </c>
      <c r="E2383" t="s">
        <v>726</v>
      </c>
      <c r="F2383" s="26">
        <v>2013</v>
      </c>
      <c r="G2383" s="19" t="s">
        <v>563</v>
      </c>
      <c r="H2383" s="26">
        <v>221</v>
      </c>
      <c r="I2383" s="19">
        <v>331730</v>
      </c>
      <c r="J2383" t="s">
        <v>50</v>
      </c>
      <c r="K2383" s="19" t="s">
        <v>458</v>
      </c>
      <c r="L2383" s="20" t="b">
        <v>1</v>
      </c>
      <c r="M2383" s="20" t="s">
        <v>1119</v>
      </c>
      <c r="N2383" s="19">
        <v>169</v>
      </c>
      <c r="O2383" s="19" t="s">
        <v>375</v>
      </c>
      <c r="P2383" s="20">
        <v>65.609166700000003</v>
      </c>
      <c r="Q2383" s="20">
        <v>-168.08750000000001</v>
      </c>
      <c r="R2383" s="19"/>
      <c r="S2383" s="19" t="s">
        <v>21</v>
      </c>
      <c r="T2383" s="40">
        <v>0.68749999999999989</v>
      </c>
      <c r="U2383" s="40">
        <v>0.20666666666666669</v>
      </c>
      <c r="V2383">
        <v>150.20018749999997</v>
      </c>
      <c r="W2383">
        <v>218.47299999999998</v>
      </c>
      <c r="X2383">
        <v>56</v>
      </c>
      <c r="Y2383">
        <v>75.17331249999998</v>
      </c>
      <c r="Z2383">
        <v>109.34299999999999</v>
      </c>
      <c r="AA2383">
        <v>13</v>
      </c>
      <c r="AI2383">
        <v>70.463000000000008</v>
      </c>
      <c r="AJ2383">
        <v>19</v>
      </c>
      <c r="AK2383">
        <v>146.93299999999999</v>
      </c>
      <c r="AL2383">
        <v>5</v>
      </c>
      <c r="AM2383">
        <v>0</v>
      </c>
      <c r="AN2383">
        <v>0</v>
      </c>
      <c r="AO2383" s="30">
        <v>149.45974999999999</v>
      </c>
      <c r="AP2383" s="30">
        <v>217.39600000000002</v>
      </c>
      <c r="AQ2383" s="30">
        <v>24</v>
      </c>
      <c r="AR2383">
        <v>374.83324999999991</v>
      </c>
      <c r="AS2383" s="20">
        <v>545.21199999999999</v>
      </c>
      <c r="AT2383">
        <v>82</v>
      </c>
      <c r="AU2383">
        <v>12</v>
      </c>
      <c r="AV2383" t="s">
        <v>1510</v>
      </c>
    </row>
    <row r="2384" spans="1:48" hidden="1" x14ac:dyDescent="0.25">
      <c r="A2384" t="s">
        <v>444</v>
      </c>
      <c r="B2384" t="s">
        <v>49</v>
      </c>
      <c r="C2384" s="19" t="s">
        <v>49</v>
      </c>
      <c r="D2384" s="19" t="s">
        <v>445</v>
      </c>
      <c r="E2384" s="21" t="s">
        <v>446</v>
      </c>
      <c r="F2384" s="26">
        <v>2013</v>
      </c>
      <c r="G2384" s="19" t="s">
        <v>380</v>
      </c>
      <c r="H2384" s="26">
        <v>219</v>
      </c>
      <c r="I2384" s="19">
        <v>331230</v>
      </c>
      <c r="J2384" t="s">
        <v>30</v>
      </c>
      <c r="K2384" s="19" t="s">
        <v>374</v>
      </c>
      <c r="L2384" s="20" t="b">
        <v>1</v>
      </c>
      <c r="M2384" s="20" t="s">
        <v>1116</v>
      </c>
      <c r="N2384" s="19">
        <v>2</v>
      </c>
      <c r="O2384" s="19" t="s">
        <v>375</v>
      </c>
      <c r="P2384" s="20">
        <v>56.115277800000001</v>
      </c>
      <c r="Q2384" s="20">
        <v>-133.12083329999999</v>
      </c>
      <c r="R2384" s="19"/>
      <c r="S2384" s="19" t="s">
        <v>21</v>
      </c>
      <c r="T2384" s="40">
        <v>0.59833333333333327</v>
      </c>
      <c r="U2384" s="40">
        <v>0.21166666666666667</v>
      </c>
      <c r="V2384">
        <v>108.26422833333331</v>
      </c>
      <c r="W2384">
        <v>180.94299999999998</v>
      </c>
      <c r="X2384">
        <v>70</v>
      </c>
      <c r="Y2384">
        <v>43.248131666666666</v>
      </c>
      <c r="Z2384">
        <v>72.281000000000006</v>
      </c>
      <c r="AA2384">
        <v>9</v>
      </c>
      <c r="AI2384">
        <v>6.1560000000000006</v>
      </c>
      <c r="AJ2384">
        <v>2</v>
      </c>
      <c r="AK2384">
        <v>18.599999999999998</v>
      </c>
      <c r="AL2384">
        <v>3</v>
      </c>
      <c r="AM2384">
        <v>0</v>
      </c>
      <c r="AN2384">
        <v>0</v>
      </c>
      <c r="AO2384" s="30">
        <v>14.812339999999999</v>
      </c>
      <c r="AP2384" s="30">
        <v>24.756</v>
      </c>
      <c r="AQ2384" s="30">
        <v>5</v>
      </c>
      <c r="AR2384">
        <v>166.32469999999998</v>
      </c>
      <c r="AS2384" s="20">
        <v>277.98</v>
      </c>
      <c r="AT2384">
        <v>84</v>
      </c>
      <c r="AU2384">
        <v>12</v>
      </c>
      <c r="AV2384" t="s">
        <v>1510</v>
      </c>
    </row>
    <row r="2385" spans="1:48" hidden="1" x14ac:dyDescent="0.25">
      <c r="A2385" t="s">
        <v>758</v>
      </c>
      <c r="B2385" t="s">
        <v>236</v>
      </c>
      <c r="C2385" s="19" t="s">
        <v>236</v>
      </c>
      <c r="D2385" s="19" t="s">
        <v>760</v>
      </c>
      <c r="E2385" s="21" t="s">
        <v>761</v>
      </c>
      <c r="F2385" s="26">
        <v>2013</v>
      </c>
      <c r="G2385" s="19" t="s">
        <v>759</v>
      </c>
      <c r="H2385" s="26">
        <v>26616</v>
      </c>
      <c r="I2385" s="19">
        <v>332350</v>
      </c>
      <c r="J2385" t="s">
        <v>235</v>
      </c>
      <c r="K2385" s="19" t="s">
        <v>458</v>
      </c>
      <c r="L2385" s="20" t="b">
        <v>1</v>
      </c>
      <c r="M2385" s="20" t="s">
        <v>1118</v>
      </c>
      <c r="N2385" s="19">
        <v>254</v>
      </c>
      <c r="O2385" s="19" t="s">
        <v>375</v>
      </c>
      <c r="P2385" s="20">
        <v>68.143333299999995</v>
      </c>
      <c r="Q2385" s="20">
        <v>-151.7358333</v>
      </c>
      <c r="R2385" s="19"/>
      <c r="S2385" s="19" t="s">
        <v>21</v>
      </c>
      <c r="T2385" s="40">
        <v>0.14999999999999997</v>
      </c>
      <c r="U2385" s="40">
        <v>0.14000000000000004</v>
      </c>
      <c r="V2385">
        <v>106.55054999999997</v>
      </c>
      <c r="W2385">
        <v>710.33699999999999</v>
      </c>
      <c r="X2385">
        <v>101</v>
      </c>
      <c r="Y2385">
        <v>450.00389999999999</v>
      </c>
      <c r="Z2385">
        <v>3000.0260000000007</v>
      </c>
      <c r="AA2385">
        <v>64</v>
      </c>
      <c r="AI2385">
        <v>40.057999999999993</v>
      </c>
      <c r="AJ2385">
        <v>2</v>
      </c>
      <c r="AK2385">
        <v>32.327000000000005</v>
      </c>
      <c r="AL2385">
        <v>3</v>
      </c>
      <c r="AM2385">
        <v>0</v>
      </c>
      <c r="AN2385">
        <v>1</v>
      </c>
      <c r="AO2385" s="30">
        <v>10.857749999999996</v>
      </c>
      <c r="AP2385" s="30">
        <v>72.384999999999991</v>
      </c>
      <c r="AQ2385" s="30">
        <v>5</v>
      </c>
      <c r="AR2385">
        <v>567.41219999999998</v>
      </c>
      <c r="AS2385" s="20">
        <v>3782.7479999999996</v>
      </c>
      <c r="AT2385">
        <v>171</v>
      </c>
      <c r="AU2385">
        <v>12</v>
      </c>
      <c r="AV2385" t="s">
        <v>1510</v>
      </c>
    </row>
    <row r="2386" spans="1:48" hidden="1" x14ac:dyDescent="0.25">
      <c r="A2386" t="s">
        <v>946</v>
      </c>
      <c r="B2386" t="s">
        <v>305</v>
      </c>
      <c r="C2386" t="s">
        <v>305</v>
      </c>
      <c r="D2386" t="s">
        <v>948</v>
      </c>
      <c r="E2386" s="31" t="s">
        <v>949</v>
      </c>
      <c r="F2386">
        <v>2013</v>
      </c>
      <c r="G2386" t="s">
        <v>947</v>
      </c>
      <c r="H2386">
        <v>20535</v>
      </c>
      <c r="I2386">
        <v>332890</v>
      </c>
      <c r="J2386" t="s">
        <v>304</v>
      </c>
      <c r="K2386" s="26" t="s">
        <v>458</v>
      </c>
      <c r="L2386" t="b">
        <v>1</v>
      </c>
      <c r="M2386" s="20" t="s">
        <v>1118</v>
      </c>
      <c r="N2386" s="26">
        <v>409</v>
      </c>
      <c r="O2386" t="s">
        <v>375</v>
      </c>
      <c r="P2386">
        <v>64.681388900000002</v>
      </c>
      <c r="Q2386">
        <v>-163.40555560000001</v>
      </c>
      <c r="S2386" t="s">
        <v>21</v>
      </c>
      <c r="T2386" s="40">
        <v>0.62</v>
      </c>
      <c r="U2386" s="40">
        <v>0.30250000000000005</v>
      </c>
      <c r="V2386">
        <v>155.69191999999998</v>
      </c>
      <c r="W2386">
        <v>251.11599999999999</v>
      </c>
      <c r="X2386">
        <v>68</v>
      </c>
      <c r="Y2386">
        <v>197.44829999999999</v>
      </c>
      <c r="Z2386">
        <v>318.46499999999997</v>
      </c>
      <c r="AA2386">
        <v>24</v>
      </c>
      <c r="AI2386">
        <v>108.709</v>
      </c>
      <c r="AJ2386">
        <v>9</v>
      </c>
      <c r="AK2386">
        <v>19.935999999999996</v>
      </c>
      <c r="AL2386">
        <v>4</v>
      </c>
      <c r="AM2386">
        <v>0</v>
      </c>
      <c r="AN2386">
        <v>0</v>
      </c>
      <c r="AO2386" s="30">
        <v>79.759900000000002</v>
      </c>
      <c r="AP2386" s="30">
        <v>128.64500000000001</v>
      </c>
      <c r="AQ2386" s="30">
        <v>13</v>
      </c>
      <c r="AR2386">
        <v>432.90011999999996</v>
      </c>
      <c r="AS2386" s="20">
        <v>698.226</v>
      </c>
      <c r="AT2386">
        <v>103</v>
      </c>
      <c r="AU2386">
        <v>12</v>
      </c>
      <c r="AV2386" t="s">
        <v>1510</v>
      </c>
    </row>
    <row r="2387" spans="1:48" hidden="1" x14ac:dyDescent="0.25">
      <c r="A2387" t="s">
        <v>500</v>
      </c>
      <c r="B2387" t="s">
        <v>309</v>
      </c>
      <c r="C2387" t="s">
        <v>309</v>
      </c>
      <c r="D2387" t="s">
        <v>502</v>
      </c>
      <c r="E2387" s="31" t="s">
        <v>503</v>
      </c>
      <c r="F2387">
        <v>2013</v>
      </c>
      <c r="G2387" t="s">
        <v>501</v>
      </c>
      <c r="H2387">
        <v>30150</v>
      </c>
      <c r="I2387">
        <v>332900</v>
      </c>
      <c r="J2387" t="s">
        <v>308</v>
      </c>
      <c r="K2387" s="26" t="s">
        <v>374</v>
      </c>
      <c r="L2387" t="b">
        <v>1</v>
      </c>
      <c r="M2387" s="20" t="s">
        <v>1118</v>
      </c>
      <c r="N2387" s="26">
        <v>53</v>
      </c>
      <c r="O2387" t="s">
        <v>489</v>
      </c>
      <c r="P2387">
        <v>59.546944400000001</v>
      </c>
      <c r="Q2387">
        <v>-139.7272222</v>
      </c>
      <c r="S2387" t="s">
        <v>21</v>
      </c>
      <c r="T2387" s="40">
        <v>0.52</v>
      </c>
      <c r="U2387" s="40">
        <v>0.19249999999999998</v>
      </c>
      <c r="V2387">
        <v>746.20832000000007</v>
      </c>
      <c r="W2387">
        <v>1435.0160000000001</v>
      </c>
      <c r="X2387">
        <v>297</v>
      </c>
      <c r="Y2387">
        <v>1566.5026</v>
      </c>
      <c r="Z2387">
        <v>3012.5050000000001</v>
      </c>
      <c r="AA2387">
        <v>98</v>
      </c>
      <c r="AI2387">
        <v>397.27900000000005</v>
      </c>
      <c r="AJ2387">
        <v>28</v>
      </c>
      <c r="AK2387">
        <v>710.70499999999993</v>
      </c>
      <c r="AL2387">
        <v>32</v>
      </c>
      <c r="AM2387">
        <v>0</v>
      </c>
      <c r="AN2387">
        <v>0</v>
      </c>
      <c r="AO2387" s="30">
        <v>576.15167999999994</v>
      </c>
      <c r="AP2387" s="30">
        <v>1107.9839999999999</v>
      </c>
      <c r="AQ2387" s="30">
        <v>60</v>
      </c>
      <c r="AR2387">
        <v>2888.8625999999999</v>
      </c>
      <c r="AS2387" s="20">
        <v>5555.5050000000001</v>
      </c>
      <c r="AT2387">
        <v>450</v>
      </c>
      <c r="AU2387">
        <v>12</v>
      </c>
      <c r="AV2387" t="s">
        <v>1510</v>
      </c>
    </row>
    <row r="2388" spans="1:48" hidden="1" x14ac:dyDescent="0.25">
      <c r="A2388" t="s">
        <v>742</v>
      </c>
      <c r="B2388" t="s">
        <v>172</v>
      </c>
      <c r="C2388" t="s">
        <v>172</v>
      </c>
      <c r="D2388" t="s">
        <v>744</v>
      </c>
      <c r="E2388" s="31" t="s">
        <v>745</v>
      </c>
      <c r="F2388">
        <v>2013</v>
      </c>
      <c r="G2388" t="s">
        <v>743</v>
      </c>
      <c r="H2388">
        <v>18963</v>
      </c>
      <c r="I2388">
        <v>332650</v>
      </c>
      <c r="J2388" t="s">
        <v>171</v>
      </c>
      <c r="K2388" s="26" t="s">
        <v>458</v>
      </c>
      <c r="L2388" t="b">
        <v>1</v>
      </c>
      <c r="M2388" s="20" t="s">
        <v>1119</v>
      </c>
      <c r="N2388" s="26">
        <v>240</v>
      </c>
      <c r="O2388" t="s">
        <v>375</v>
      </c>
      <c r="P2388">
        <v>57.503333300000001</v>
      </c>
      <c r="Q2388">
        <v>-134.58388890000001</v>
      </c>
      <c r="S2388" t="s">
        <v>21</v>
      </c>
      <c r="T2388" s="40">
        <v>0.65000000000000013</v>
      </c>
      <c r="U2388" s="40">
        <v>0.22250000000000006</v>
      </c>
      <c r="V2388">
        <v>573.88435000000015</v>
      </c>
      <c r="W2388">
        <v>882.899</v>
      </c>
      <c r="X2388">
        <v>201</v>
      </c>
      <c r="Y2388">
        <v>301.28800000000007</v>
      </c>
      <c r="Z2388">
        <v>463.52</v>
      </c>
      <c r="AA2388">
        <v>26</v>
      </c>
      <c r="AI2388">
        <v>201.27099999999999</v>
      </c>
      <c r="AJ2388">
        <v>8</v>
      </c>
      <c r="AK2388">
        <v>47.129999999999995</v>
      </c>
      <c r="AL2388">
        <v>7</v>
      </c>
      <c r="AM2388">
        <v>0</v>
      </c>
      <c r="AN2388">
        <v>0</v>
      </c>
      <c r="AO2388" s="30">
        <v>161.46065000000002</v>
      </c>
      <c r="AP2388" s="30">
        <v>248.40099999999998</v>
      </c>
      <c r="AQ2388" s="30">
        <v>15</v>
      </c>
      <c r="AR2388">
        <v>1036.6330000000003</v>
      </c>
      <c r="AS2388" s="20">
        <v>1594.82</v>
      </c>
      <c r="AT2388">
        <v>242</v>
      </c>
      <c r="AU2388">
        <v>12</v>
      </c>
      <c r="AV2388" t="s">
        <v>1510</v>
      </c>
    </row>
    <row r="2389" spans="1:48" hidden="1" x14ac:dyDescent="0.25">
      <c r="A2389" t="s">
        <v>447</v>
      </c>
      <c r="B2389" t="s">
        <v>110</v>
      </c>
      <c r="C2389" t="s">
        <v>110</v>
      </c>
      <c r="D2389" t="s">
        <v>449</v>
      </c>
      <c r="E2389" s="31" t="s">
        <v>450</v>
      </c>
      <c r="F2389">
        <v>2013</v>
      </c>
      <c r="G2389" t="s">
        <v>448</v>
      </c>
      <c r="H2389">
        <v>4959</v>
      </c>
      <c r="I2389">
        <v>331760</v>
      </c>
      <c r="J2389" t="s">
        <v>109</v>
      </c>
      <c r="K2389" s="26" t="s">
        <v>374</v>
      </c>
      <c r="L2389" t="b">
        <v>1</v>
      </c>
      <c r="M2389" s="20" t="s">
        <v>1116</v>
      </c>
      <c r="N2389" s="26">
        <v>5</v>
      </c>
      <c r="O2389" t="s">
        <v>375</v>
      </c>
      <c r="P2389">
        <v>61.578333299999997</v>
      </c>
      <c r="Q2389">
        <v>-159.52222219999999</v>
      </c>
      <c r="S2389" t="s">
        <v>21</v>
      </c>
      <c r="T2389" s="40">
        <v>0.76083333333333325</v>
      </c>
      <c r="U2389" s="40">
        <v>0.27416666666666667</v>
      </c>
      <c r="V2389">
        <v>732.11111416666654</v>
      </c>
      <c r="W2389">
        <v>962.24899999999991</v>
      </c>
      <c r="X2389">
        <v>185</v>
      </c>
      <c r="Y2389">
        <v>545.27175083333327</v>
      </c>
      <c r="Z2389">
        <v>716.67700000000002</v>
      </c>
      <c r="AA2389">
        <v>28</v>
      </c>
      <c r="AI2389">
        <v>51.314</v>
      </c>
      <c r="AJ2389">
        <v>2</v>
      </c>
      <c r="AK2389">
        <v>411.53800000000001</v>
      </c>
      <c r="AL2389">
        <v>7</v>
      </c>
      <c r="AM2389">
        <v>48.254999999999995</v>
      </c>
      <c r="AN2389">
        <v>2</v>
      </c>
      <c r="AO2389" s="30">
        <v>352.15323000000001</v>
      </c>
      <c r="AP2389" s="30">
        <v>462.85200000000003</v>
      </c>
      <c r="AQ2389" s="30">
        <v>9</v>
      </c>
      <c r="AR2389">
        <v>1629.5360949999999</v>
      </c>
      <c r="AS2389" s="20">
        <v>2190.0330000000004</v>
      </c>
      <c r="AT2389">
        <v>224</v>
      </c>
      <c r="AU2389">
        <v>12</v>
      </c>
      <c r="AV2389" t="s">
        <v>1510</v>
      </c>
    </row>
    <row r="2390" spans="1:48" hidden="1" x14ac:dyDescent="0.25">
      <c r="A2390" t="s">
        <v>569</v>
      </c>
      <c r="B2390" t="s">
        <v>53</v>
      </c>
      <c r="C2390" t="s">
        <v>53</v>
      </c>
      <c r="D2390" t="s">
        <v>570</v>
      </c>
      <c r="E2390" s="31" t="s">
        <v>571</v>
      </c>
      <c r="F2390">
        <v>2013</v>
      </c>
      <c r="G2390" t="s">
        <v>563</v>
      </c>
      <c r="H2390">
        <v>221</v>
      </c>
      <c r="I2390">
        <v>331260</v>
      </c>
      <c r="J2390" t="s">
        <v>50</v>
      </c>
      <c r="K2390" s="26" t="s">
        <v>458</v>
      </c>
      <c r="L2390" t="b">
        <v>1</v>
      </c>
      <c r="M2390" s="20" t="s">
        <v>1119</v>
      </c>
      <c r="N2390" s="26">
        <v>169</v>
      </c>
      <c r="O2390" t="s">
        <v>375</v>
      </c>
      <c r="P2390">
        <v>62.656111099999997</v>
      </c>
      <c r="Q2390">
        <v>-160.2066667</v>
      </c>
      <c r="S2390" t="s">
        <v>21</v>
      </c>
      <c r="T2390" s="40">
        <v>0.64749999999999996</v>
      </c>
      <c r="U2390" s="40">
        <v>0.20666666666666669</v>
      </c>
      <c r="V2390">
        <v>97.777679999999989</v>
      </c>
      <c r="W2390">
        <v>151.00799999999998</v>
      </c>
      <c r="X2390">
        <v>42</v>
      </c>
      <c r="Y2390">
        <v>50.190314999999991</v>
      </c>
      <c r="Z2390">
        <v>77.513999999999996</v>
      </c>
      <c r="AA2390">
        <v>9</v>
      </c>
      <c r="AI2390">
        <v>69.003999999999991</v>
      </c>
      <c r="AJ2390">
        <v>9</v>
      </c>
      <c r="AK2390">
        <v>100.919</v>
      </c>
      <c r="AL2390">
        <v>11</v>
      </c>
      <c r="AM2390">
        <v>0</v>
      </c>
      <c r="AN2390">
        <v>0</v>
      </c>
      <c r="AO2390" s="30">
        <v>110.0251425</v>
      </c>
      <c r="AP2390" s="30">
        <v>169.923</v>
      </c>
      <c r="AQ2390" s="30">
        <v>20</v>
      </c>
      <c r="AR2390">
        <v>257.99313749999999</v>
      </c>
      <c r="AS2390" s="20">
        <v>398.44499999999999</v>
      </c>
      <c r="AT2390">
        <v>70</v>
      </c>
      <c r="AU2390">
        <v>3</v>
      </c>
      <c r="AV2390" t="s">
        <v>1510</v>
      </c>
    </row>
    <row r="2391" spans="1:48" hidden="1" x14ac:dyDescent="0.25">
      <c r="A2391" t="s">
        <v>1081</v>
      </c>
      <c r="B2391" t="s">
        <v>112</v>
      </c>
      <c r="C2391" t="s">
        <v>112</v>
      </c>
      <c r="D2391" t="s">
        <v>1083</v>
      </c>
      <c r="E2391" s="31" t="s">
        <v>1084</v>
      </c>
      <c r="F2391">
        <v>2013</v>
      </c>
      <c r="G2391" t="s">
        <v>1082</v>
      </c>
      <c r="H2391" t="s">
        <v>582</v>
      </c>
      <c r="I2391">
        <v>331770</v>
      </c>
      <c r="J2391" t="s">
        <v>111</v>
      </c>
      <c r="K2391" s="26" t="s">
        <v>458</v>
      </c>
      <c r="L2391" t="b">
        <v>1</v>
      </c>
      <c r="M2391" s="20" t="s">
        <v>1119</v>
      </c>
      <c r="N2391" s="26">
        <v>747</v>
      </c>
      <c r="O2391" t="s">
        <v>375</v>
      </c>
      <c r="P2391">
        <v>68.126944399999999</v>
      </c>
      <c r="Q2391">
        <v>-145.53777779999999</v>
      </c>
      <c r="S2391" t="s">
        <v>21</v>
      </c>
      <c r="T2391" s="40">
        <v>0.67500000000000016</v>
      </c>
      <c r="U2391" s="40">
        <v>0.32250000000000006</v>
      </c>
      <c r="V2391">
        <v>100.66410000000003</v>
      </c>
      <c r="W2391">
        <v>149.13200000000001</v>
      </c>
      <c r="X2391">
        <v>76</v>
      </c>
      <c r="Y2391">
        <v>118.89922500000002</v>
      </c>
      <c r="Z2391">
        <v>176.14699999999999</v>
      </c>
      <c r="AA2391">
        <v>7</v>
      </c>
      <c r="AI2391">
        <v>50.893000000000001</v>
      </c>
      <c r="AJ2391">
        <v>4</v>
      </c>
      <c r="AK2391">
        <v>28.106999999999999</v>
      </c>
      <c r="AL2391">
        <v>3</v>
      </c>
      <c r="AM2391">
        <v>2.4209999999999998</v>
      </c>
      <c r="AN2391">
        <v>5</v>
      </c>
      <c r="AO2391" s="30">
        <v>53.32500000000001</v>
      </c>
      <c r="AP2391" s="30">
        <v>79</v>
      </c>
      <c r="AQ2391" s="30">
        <v>7</v>
      </c>
      <c r="AR2391">
        <v>272.88832500000007</v>
      </c>
      <c r="AS2391" s="20">
        <v>406.7</v>
      </c>
      <c r="AT2391">
        <v>93</v>
      </c>
      <c r="AU2391">
        <v>12</v>
      </c>
      <c r="AV2391" t="s">
        <v>1510</v>
      </c>
    </row>
    <row r="2392" spans="1:48" hidden="1" x14ac:dyDescent="0.25">
      <c r="A2392" t="s">
        <v>807</v>
      </c>
      <c r="B2392" t="s">
        <v>114</v>
      </c>
      <c r="C2392" t="s">
        <v>114</v>
      </c>
      <c r="D2392" t="s">
        <v>810</v>
      </c>
      <c r="E2392" s="31" t="s">
        <v>811</v>
      </c>
      <c r="F2392">
        <v>2013</v>
      </c>
      <c r="G2392" t="s">
        <v>812</v>
      </c>
      <c r="H2392">
        <v>653</v>
      </c>
      <c r="I2392">
        <v>331750</v>
      </c>
      <c r="J2392" t="s">
        <v>113</v>
      </c>
      <c r="K2392" s="26" t="s">
        <v>458</v>
      </c>
      <c r="L2392" t="b">
        <v>1</v>
      </c>
      <c r="M2392" s="20" t="s">
        <v>1118</v>
      </c>
      <c r="N2392" s="26">
        <v>291</v>
      </c>
      <c r="O2392" t="s">
        <v>375</v>
      </c>
      <c r="P2392">
        <v>52.196111100000003</v>
      </c>
      <c r="Q2392">
        <v>-174.2005556</v>
      </c>
      <c r="S2392" t="s">
        <v>21</v>
      </c>
      <c r="T2392" s="40">
        <v>0.73500000000000021</v>
      </c>
      <c r="U2392" s="40">
        <v>0.16249999999999998</v>
      </c>
      <c r="V2392">
        <v>119.22655500000003</v>
      </c>
      <c r="W2392">
        <v>162.21299999999999</v>
      </c>
      <c r="X2392">
        <v>30</v>
      </c>
      <c r="Y2392">
        <v>106.22587500000003</v>
      </c>
      <c r="Z2392">
        <v>144.52500000000001</v>
      </c>
      <c r="AA2392">
        <v>5</v>
      </c>
      <c r="AI2392">
        <v>50.787999999999997</v>
      </c>
      <c r="AJ2392">
        <v>16</v>
      </c>
      <c r="AK2392">
        <v>62.927000000000007</v>
      </c>
      <c r="AL2392">
        <v>6</v>
      </c>
      <c r="AM2392">
        <v>1.6080000000000001</v>
      </c>
      <c r="AN2392">
        <v>1</v>
      </c>
      <c r="AO2392" s="30">
        <v>83.580525000000023</v>
      </c>
      <c r="AP2392" s="30">
        <v>113.715</v>
      </c>
      <c r="AQ2392" s="30">
        <v>22</v>
      </c>
      <c r="AR2392">
        <v>309.03295500000007</v>
      </c>
      <c r="AS2392" s="20">
        <v>422.06099999999998</v>
      </c>
      <c r="AT2392">
        <v>58</v>
      </c>
      <c r="AU2392">
        <v>12</v>
      </c>
      <c r="AV2392" t="s">
        <v>1510</v>
      </c>
    </row>
    <row r="2393" spans="1:48" hidden="1" x14ac:dyDescent="0.25">
      <c r="A2393" t="s">
        <v>839</v>
      </c>
      <c r="B2393" t="s">
        <v>116</v>
      </c>
      <c r="C2393" t="s">
        <v>116</v>
      </c>
      <c r="D2393" t="s">
        <v>841</v>
      </c>
      <c r="E2393" s="31" t="s">
        <v>842</v>
      </c>
      <c r="F2393">
        <v>2013</v>
      </c>
      <c r="G2393" t="s">
        <v>840</v>
      </c>
      <c r="H2393">
        <v>878</v>
      </c>
      <c r="I2393">
        <v>331780</v>
      </c>
      <c r="J2393" t="s">
        <v>115</v>
      </c>
      <c r="K2393" s="26" t="s">
        <v>458</v>
      </c>
      <c r="L2393" t="b">
        <v>1</v>
      </c>
      <c r="M2393" s="20" t="s">
        <v>1116</v>
      </c>
      <c r="N2393" s="26">
        <v>337</v>
      </c>
      <c r="O2393" t="s">
        <v>375</v>
      </c>
      <c r="P2393">
        <v>60.866944400000001</v>
      </c>
      <c r="Q2393">
        <v>-162.27305559999999</v>
      </c>
      <c r="S2393" t="s">
        <v>21</v>
      </c>
      <c r="T2393" s="40">
        <v>0.79999999999999993</v>
      </c>
      <c r="U2393" s="40">
        <v>0.44000000000000011</v>
      </c>
      <c r="V2393">
        <v>239.69759999999999</v>
      </c>
      <c r="W2393">
        <v>299.62200000000001</v>
      </c>
      <c r="X2393">
        <v>72</v>
      </c>
      <c r="Y2393">
        <v>116.3192</v>
      </c>
      <c r="Z2393">
        <v>145.399</v>
      </c>
      <c r="AA2393">
        <v>7</v>
      </c>
      <c r="AI2393">
        <v>77.10799999999999</v>
      </c>
      <c r="AJ2393">
        <v>6</v>
      </c>
      <c r="AK2393">
        <v>19.582000000000001</v>
      </c>
      <c r="AL2393">
        <v>5</v>
      </c>
      <c r="AM2393">
        <v>63.202999999999996</v>
      </c>
      <c r="AN2393">
        <v>3</v>
      </c>
      <c r="AO2393" s="30">
        <v>77.35199999999999</v>
      </c>
      <c r="AP2393" s="30">
        <v>96.69</v>
      </c>
      <c r="AQ2393" s="30">
        <v>11</v>
      </c>
      <c r="AR2393">
        <v>433.36879999999996</v>
      </c>
      <c r="AS2393" s="20">
        <v>604.91399999999987</v>
      </c>
      <c r="AT2393">
        <v>92</v>
      </c>
      <c r="AU2393">
        <v>12</v>
      </c>
      <c r="AV2393" t="s">
        <v>1510</v>
      </c>
    </row>
    <row r="2394" spans="1:48" hidden="1" x14ac:dyDescent="0.25">
      <c r="A2394" t="s">
        <v>762</v>
      </c>
      <c r="B2394" t="s">
        <v>237</v>
      </c>
      <c r="C2394" t="s">
        <v>237</v>
      </c>
      <c r="D2394" t="s">
        <v>763</v>
      </c>
      <c r="E2394" s="31" t="s">
        <v>764</v>
      </c>
      <c r="F2394">
        <v>2013</v>
      </c>
      <c r="G2394" t="s">
        <v>759</v>
      </c>
      <c r="H2394">
        <v>26616</v>
      </c>
      <c r="I2394">
        <v>332360</v>
      </c>
      <c r="J2394" t="s">
        <v>235</v>
      </c>
      <c r="K2394" s="26" t="s">
        <v>458</v>
      </c>
      <c r="L2394" t="b">
        <v>1</v>
      </c>
      <c r="M2394" s="20" t="s">
        <v>1118</v>
      </c>
      <c r="N2394" s="26">
        <v>254</v>
      </c>
      <c r="O2394" t="s">
        <v>375</v>
      </c>
      <c r="P2394">
        <v>70.469166700000002</v>
      </c>
      <c r="Q2394">
        <v>-157.39944439999999</v>
      </c>
      <c r="S2394" t="s">
        <v>21</v>
      </c>
      <c r="T2394" s="40">
        <v>0.14999999999999997</v>
      </c>
      <c r="U2394" s="40">
        <v>0.14000000000000004</v>
      </c>
      <c r="V2394">
        <v>102.82769999999996</v>
      </c>
      <c r="W2394">
        <v>685.51799999999992</v>
      </c>
      <c r="X2394">
        <v>64</v>
      </c>
      <c r="Y2394">
        <v>377.61239999999992</v>
      </c>
      <c r="Z2394">
        <v>2517.4160000000002</v>
      </c>
      <c r="AA2394">
        <v>52</v>
      </c>
      <c r="AI2394">
        <v>66.570999999999998</v>
      </c>
      <c r="AJ2394">
        <v>2</v>
      </c>
      <c r="AK2394">
        <v>11.707000000000001</v>
      </c>
      <c r="AL2394">
        <v>2</v>
      </c>
      <c r="AM2394">
        <v>0</v>
      </c>
      <c r="AN2394">
        <v>1</v>
      </c>
      <c r="AO2394" s="30">
        <v>11.741699999999996</v>
      </c>
      <c r="AP2394" s="30">
        <v>78.277999999999992</v>
      </c>
      <c r="AQ2394" s="30">
        <v>4</v>
      </c>
      <c r="AR2394">
        <v>492.18179999999984</v>
      </c>
      <c r="AS2394" s="20">
        <v>3281.2119999999995</v>
      </c>
      <c r="AT2394">
        <v>120</v>
      </c>
      <c r="AU2394">
        <v>12</v>
      </c>
      <c r="AV2394" t="s">
        <v>1510</v>
      </c>
    </row>
    <row r="2395" spans="1:48" hidden="1" x14ac:dyDescent="0.25">
      <c r="A2395" t="s">
        <v>963</v>
      </c>
      <c r="B2395" t="s">
        <v>119</v>
      </c>
      <c r="C2395" t="s">
        <v>119</v>
      </c>
      <c r="D2395" t="s">
        <v>965</v>
      </c>
      <c r="E2395" s="31" t="s">
        <v>966</v>
      </c>
      <c r="F2395">
        <v>2013</v>
      </c>
      <c r="G2395" t="s">
        <v>964</v>
      </c>
      <c r="H2395" t="s">
        <v>582</v>
      </c>
      <c r="I2395">
        <v>331790</v>
      </c>
      <c r="J2395" t="s">
        <v>118</v>
      </c>
      <c r="K2395" s="26" t="s">
        <v>458</v>
      </c>
      <c r="L2395" t="b">
        <v>1</v>
      </c>
      <c r="M2395" s="20" t="s">
        <v>1116</v>
      </c>
      <c r="N2395" s="26">
        <v>420</v>
      </c>
      <c r="O2395" t="s">
        <v>375</v>
      </c>
      <c r="P2395">
        <v>66.359444400000001</v>
      </c>
      <c r="Q2395">
        <v>-147.39638890000001</v>
      </c>
      <c r="S2395" t="s">
        <v>21</v>
      </c>
      <c r="T2395" s="40">
        <v>0.90000000000000024</v>
      </c>
      <c r="U2395" s="40">
        <v>0.33083333333333337</v>
      </c>
      <c r="V2395">
        <v>83.44080000000001</v>
      </c>
      <c r="W2395">
        <v>92.711999999999989</v>
      </c>
      <c r="X2395">
        <v>34</v>
      </c>
      <c r="Y2395">
        <v>88.193700000000021</v>
      </c>
      <c r="Z2395">
        <v>97.992999999999995</v>
      </c>
      <c r="AA2395">
        <v>7</v>
      </c>
      <c r="AI2395">
        <v>55.761000000000003</v>
      </c>
      <c r="AJ2395">
        <v>6</v>
      </c>
      <c r="AK2395">
        <v>19.911000000000001</v>
      </c>
      <c r="AL2395">
        <v>2</v>
      </c>
      <c r="AM2395">
        <v>4.6660000000000004</v>
      </c>
      <c r="AN2395">
        <v>1</v>
      </c>
      <c r="AO2395" s="30">
        <v>68.104800000000012</v>
      </c>
      <c r="AP2395" s="30">
        <v>75.671999999999997</v>
      </c>
      <c r="AQ2395" s="30">
        <v>8</v>
      </c>
      <c r="AR2395">
        <v>239.73930000000007</v>
      </c>
      <c r="AS2395" s="20">
        <v>271.04300000000001</v>
      </c>
      <c r="AT2395">
        <v>50</v>
      </c>
      <c r="AU2395">
        <v>12</v>
      </c>
      <c r="AV2395" t="s">
        <v>1510</v>
      </c>
    </row>
    <row r="2396" spans="1:48" hidden="1" x14ac:dyDescent="0.25">
      <c r="A2396" t="s">
        <v>486</v>
      </c>
      <c r="B2396" t="s">
        <v>1166</v>
      </c>
      <c r="C2396" t="s">
        <v>120</v>
      </c>
      <c r="D2396" t="s">
        <v>490</v>
      </c>
      <c r="E2396" s="31" t="s">
        <v>491</v>
      </c>
      <c r="F2396">
        <v>2013</v>
      </c>
      <c r="G2396" t="s">
        <v>487</v>
      </c>
      <c r="H2396">
        <v>1651</v>
      </c>
      <c r="I2396">
        <v>331800</v>
      </c>
      <c r="J2396" t="s">
        <v>488</v>
      </c>
      <c r="K2396" s="26" t="s">
        <v>374</v>
      </c>
      <c r="L2396" t="b">
        <v>1</v>
      </c>
      <c r="M2396" s="20" t="s">
        <v>1116</v>
      </c>
      <c r="N2396" s="26">
        <v>43</v>
      </c>
      <c r="O2396" t="s">
        <v>489</v>
      </c>
      <c r="P2396">
        <v>60.792222199999998</v>
      </c>
      <c r="Q2396">
        <v>-161.75583330000001</v>
      </c>
      <c r="S2396" t="s">
        <v>21</v>
      </c>
      <c r="T2396" s="40">
        <v>0.56250000000000011</v>
      </c>
      <c r="U2396" s="40">
        <v>0.16</v>
      </c>
      <c r="V2396">
        <v>5652.2958750000007</v>
      </c>
      <c r="W2396">
        <v>10048.526</v>
      </c>
      <c r="X2396">
        <v>1761</v>
      </c>
      <c r="Y2396">
        <v>15038.547750000003</v>
      </c>
      <c r="Z2396">
        <v>26735.196</v>
      </c>
      <c r="AA2396">
        <v>981</v>
      </c>
      <c r="AI2396">
        <v>604.49199999999996</v>
      </c>
      <c r="AJ2396">
        <v>18</v>
      </c>
      <c r="AK2396">
        <v>3031.6510000000003</v>
      </c>
      <c r="AL2396">
        <v>32</v>
      </c>
      <c r="AM2396">
        <v>0</v>
      </c>
      <c r="AN2396">
        <v>0</v>
      </c>
      <c r="AO2396" s="30">
        <v>2045.3304375000005</v>
      </c>
      <c r="AP2396" s="30">
        <v>3636.143</v>
      </c>
      <c r="AQ2396" s="30">
        <v>50</v>
      </c>
      <c r="AR2396">
        <v>22736.174062500002</v>
      </c>
      <c r="AS2396" s="20">
        <v>40419.864999999998</v>
      </c>
      <c r="AT2396">
        <v>2788</v>
      </c>
      <c r="AU2396">
        <v>12</v>
      </c>
      <c r="AV2396" t="s">
        <v>1510</v>
      </c>
    </row>
    <row r="2397" spans="1:48" hidden="1" x14ac:dyDescent="0.25">
      <c r="A2397" t="s">
        <v>383</v>
      </c>
      <c r="B2397" t="s">
        <v>1133</v>
      </c>
      <c r="C2397" t="s">
        <v>32</v>
      </c>
      <c r="D2397" t="s">
        <v>384</v>
      </c>
      <c r="E2397" s="31" t="s">
        <v>385</v>
      </c>
      <c r="F2397">
        <v>2013</v>
      </c>
      <c r="G2397" t="s">
        <v>380</v>
      </c>
      <c r="H2397">
        <v>219</v>
      </c>
      <c r="I2397">
        <v>331060</v>
      </c>
      <c r="J2397" t="s">
        <v>30</v>
      </c>
      <c r="K2397" s="26" t="s">
        <v>374</v>
      </c>
      <c r="L2397" t="b">
        <v>1</v>
      </c>
      <c r="M2397" s="20" t="s">
        <v>1116</v>
      </c>
      <c r="N2397" s="26">
        <v>2</v>
      </c>
      <c r="O2397" t="s">
        <v>375</v>
      </c>
      <c r="P2397">
        <v>66.918888899999999</v>
      </c>
      <c r="Q2397">
        <v>-151.51611109999999</v>
      </c>
      <c r="S2397" t="s">
        <v>21</v>
      </c>
      <c r="T2397" s="40">
        <v>0.71999999999999986</v>
      </c>
      <c r="U2397" s="40">
        <v>0.21583333333333335</v>
      </c>
      <c r="V2397">
        <v>94.073759999999979</v>
      </c>
      <c r="W2397">
        <v>130.65799999999999</v>
      </c>
      <c r="X2397">
        <v>36</v>
      </c>
      <c r="Y2397">
        <v>48.260879999999986</v>
      </c>
      <c r="Z2397">
        <v>67.028999999999996</v>
      </c>
      <c r="AA2397">
        <v>11</v>
      </c>
      <c r="AI2397">
        <v>33.667000000000009</v>
      </c>
      <c r="AJ2397">
        <v>5</v>
      </c>
      <c r="AK2397">
        <v>296.74799999999999</v>
      </c>
      <c r="AL2397">
        <v>18</v>
      </c>
      <c r="AM2397">
        <v>0</v>
      </c>
      <c r="AN2397">
        <v>0</v>
      </c>
      <c r="AO2397" s="30">
        <v>237.89879999999997</v>
      </c>
      <c r="AP2397" s="30">
        <v>330.41500000000002</v>
      </c>
      <c r="AQ2397" s="30">
        <v>23</v>
      </c>
      <c r="AR2397">
        <v>380.23343999999997</v>
      </c>
      <c r="AS2397" s="20">
        <v>528.10199999999998</v>
      </c>
      <c r="AT2397">
        <v>68</v>
      </c>
      <c r="AU2397">
        <v>12</v>
      </c>
      <c r="AV2397" t="s">
        <v>1510</v>
      </c>
    </row>
    <row r="2398" spans="1:48" hidden="1" x14ac:dyDescent="0.25">
      <c r="A2398" t="s">
        <v>572</v>
      </c>
      <c r="B2398" t="s">
        <v>54</v>
      </c>
      <c r="C2398" t="s">
        <v>54</v>
      </c>
      <c r="D2398" t="s">
        <v>573</v>
      </c>
      <c r="E2398" s="31" t="s">
        <v>574</v>
      </c>
      <c r="F2398">
        <v>2013</v>
      </c>
      <c r="G2398" t="s">
        <v>563</v>
      </c>
      <c r="H2398">
        <v>221</v>
      </c>
      <c r="I2398">
        <v>331270</v>
      </c>
      <c r="J2398" t="s">
        <v>50</v>
      </c>
      <c r="K2398" s="26" t="s">
        <v>458</v>
      </c>
      <c r="L2398" t="b">
        <v>1</v>
      </c>
      <c r="M2398" s="20" t="s">
        <v>1119</v>
      </c>
      <c r="N2398" s="26">
        <v>169</v>
      </c>
      <c r="O2398" t="s">
        <v>375</v>
      </c>
      <c r="P2398">
        <v>65.334722200000002</v>
      </c>
      <c r="Q2398">
        <v>-166.4891667</v>
      </c>
      <c r="S2398" t="s">
        <v>21</v>
      </c>
      <c r="T2398" s="40">
        <v>0.57999999999999996</v>
      </c>
      <c r="U2398" s="40">
        <v>0.20083333333333331</v>
      </c>
      <c r="V2398">
        <v>289.07025999999991</v>
      </c>
      <c r="W2398">
        <v>498.39699999999988</v>
      </c>
      <c r="X2398">
        <v>97</v>
      </c>
      <c r="Y2398">
        <v>86.782499999999999</v>
      </c>
      <c r="Z2398">
        <v>149.625</v>
      </c>
      <c r="AA2398">
        <v>12</v>
      </c>
      <c r="AI2398">
        <v>210.49</v>
      </c>
      <c r="AJ2398">
        <v>12</v>
      </c>
      <c r="AK2398">
        <v>234.102</v>
      </c>
      <c r="AL2398">
        <v>6</v>
      </c>
      <c r="AM2398">
        <v>0</v>
      </c>
      <c r="AN2398">
        <v>0</v>
      </c>
      <c r="AO2398" s="30">
        <v>257.86336</v>
      </c>
      <c r="AP2398" s="30">
        <v>444.59199999999998</v>
      </c>
      <c r="AQ2398" s="30">
        <v>18</v>
      </c>
      <c r="AR2398">
        <v>633.71611999999982</v>
      </c>
      <c r="AS2398" s="20">
        <v>1092.6139999999998</v>
      </c>
      <c r="AT2398">
        <v>124</v>
      </c>
      <c r="AU2398">
        <v>12</v>
      </c>
      <c r="AV2398" t="s">
        <v>1510</v>
      </c>
    </row>
    <row r="2399" spans="1:48" hidden="1" x14ac:dyDescent="0.25">
      <c r="A2399" t="s">
        <v>971</v>
      </c>
      <c r="B2399" t="s">
        <v>122</v>
      </c>
      <c r="C2399" t="s">
        <v>122</v>
      </c>
      <c r="D2399" t="s">
        <v>973</v>
      </c>
      <c r="E2399" s="31" t="s">
        <v>974</v>
      </c>
      <c r="F2399">
        <v>2013</v>
      </c>
      <c r="G2399" t="s">
        <v>972</v>
      </c>
      <c r="H2399" t="s">
        <v>582</v>
      </c>
      <c r="I2399">
        <v>331820</v>
      </c>
      <c r="J2399" t="s">
        <v>121</v>
      </c>
      <c r="K2399" s="26" t="s">
        <v>458</v>
      </c>
      <c r="L2399" t="b">
        <v>1</v>
      </c>
      <c r="M2399" s="20" t="s">
        <v>1118</v>
      </c>
      <c r="N2399" s="26">
        <v>432</v>
      </c>
      <c r="O2399" t="s">
        <v>375</v>
      </c>
      <c r="P2399">
        <v>65.979722199999998</v>
      </c>
      <c r="Q2399">
        <v>-161.12305559999999</v>
      </c>
      <c r="S2399" t="s">
        <v>21</v>
      </c>
      <c r="T2399" s="40">
        <v>0.46999999999999981</v>
      </c>
      <c r="U2399" s="40">
        <v>0.2166666666666667</v>
      </c>
      <c r="V2399">
        <v>316.28743999999989</v>
      </c>
      <c r="W2399">
        <v>672.952</v>
      </c>
      <c r="X2399">
        <v>98</v>
      </c>
      <c r="Y2399">
        <v>390.88207999999986</v>
      </c>
      <c r="Z2399">
        <v>831.66399999999999</v>
      </c>
      <c r="AA2399">
        <v>17</v>
      </c>
      <c r="AI2399">
        <v>75.941999999999993</v>
      </c>
      <c r="AJ2399">
        <v>10</v>
      </c>
      <c r="AK2399">
        <v>0</v>
      </c>
      <c r="AL2399">
        <v>0</v>
      </c>
      <c r="AM2399">
        <v>8.6509999999999998</v>
      </c>
      <c r="AN2399">
        <v>2</v>
      </c>
      <c r="AO2399" s="30">
        <v>35.692739999999979</v>
      </c>
      <c r="AP2399" s="30">
        <v>75.941999999999993</v>
      </c>
      <c r="AQ2399" s="30">
        <v>10</v>
      </c>
      <c r="AR2399">
        <v>742.86225999999965</v>
      </c>
      <c r="AS2399" s="20">
        <v>1589.2090000000001</v>
      </c>
      <c r="AT2399">
        <v>127</v>
      </c>
      <c r="AU2399">
        <v>12</v>
      </c>
      <c r="AV2399" t="s">
        <v>1510</v>
      </c>
    </row>
    <row r="2400" spans="1:48" hidden="1" x14ac:dyDescent="0.25">
      <c r="A2400" t="s">
        <v>851</v>
      </c>
      <c r="B2400" t="s">
        <v>155</v>
      </c>
      <c r="C2400" t="s">
        <v>155</v>
      </c>
      <c r="D2400" t="s">
        <v>854</v>
      </c>
      <c r="E2400" s="31" t="s">
        <v>855</v>
      </c>
      <c r="F2400">
        <v>2013</v>
      </c>
      <c r="G2400" t="s">
        <v>856</v>
      </c>
      <c r="H2400">
        <v>6111</v>
      </c>
      <c r="I2400">
        <v>331830</v>
      </c>
      <c r="J2400" t="s">
        <v>154</v>
      </c>
      <c r="K2400" s="26" t="s">
        <v>374</v>
      </c>
      <c r="L2400" t="b">
        <v>1</v>
      </c>
      <c r="M2400" s="20" t="s">
        <v>1116</v>
      </c>
      <c r="N2400" s="26">
        <v>341</v>
      </c>
      <c r="O2400" t="s">
        <v>375</v>
      </c>
      <c r="P2400">
        <v>65.572500000000005</v>
      </c>
      <c r="Q2400">
        <v>-144.80305559999999</v>
      </c>
      <c r="S2400" t="s">
        <v>21</v>
      </c>
      <c r="T2400" s="40">
        <v>0.72250000000000003</v>
      </c>
      <c r="U2400" s="40">
        <v>0.25333333333333341</v>
      </c>
      <c r="V2400">
        <v>195.88636750000001</v>
      </c>
      <c r="W2400">
        <v>271.12299999999999</v>
      </c>
      <c r="X2400">
        <v>139</v>
      </c>
      <c r="Y2400">
        <v>37.0375175</v>
      </c>
      <c r="Z2400">
        <v>51.262999999999998</v>
      </c>
      <c r="AA2400">
        <v>7</v>
      </c>
      <c r="AI2400">
        <v>5.1439999999999992</v>
      </c>
      <c r="AJ2400">
        <v>1</v>
      </c>
      <c r="AK2400">
        <v>116.751</v>
      </c>
      <c r="AL2400">
        <v>6</v>
      </c>
      <c r="AM2400">
        <v>0</v>
      </c>
      <c r="AN2400">
        <v>0</v>
      </c>
      <c r="AO2400" s="30">
        <v>88.069137500000011</v>
      </c>
      <c r="AP2400" s="30">
        <v>121.89500000000001</v>
      </c>
      <c r="AQ2400" s="30">
        <v>7</v>
      </c>
      <c r="AR2400">
        <v>320.99302250000005</v>
      </c>
      <c r="AS2400" s="20">
        <v>444.28099999999995</v>
      </c>
      <c r="AT2400">
        <v>153</v>
      </c>
      <c r="AU2400">
        <v>12</v>
      </c>
      <c r="AV2400" t="s">
        <v>1510</v>
      </c>
    </row>
    <row r="2401" spans="1:48" hidden="1" x14ac:dyDescent="0.25">
      <c r="A2401" t="s">
        <v>1043</v>
      </c>
      <c r="B2401" t="s">
        <v>124</v>
      </c>
      <c r="C2401" t="s">
        <v>124</v>
      </c>
      <c r="D2401" t="s">
        <v>1045</v>
      </c>
      <c r="E2401" s="31" t="s">
        <v>1046</v>
      </c>
      <c r="F2401">
        <v>2013</v>
      </c>
      <c r="G2401" t="s">
        <v>1044</v>
      </c>
      <c r="H2401" t="s">
        <v>582</v>
      </c>
      <c r="I2401">
        <v>331840</v>
      </c>
      <c r="J2401" t="s">
        <v>123</v>
      </c>
      <c r="K2401" s="26" t="s">
        <v>458</v>
      </c>
      <c r="L2401" t="b">
        <v>1</v>
      </c>
      <c r="M2401" s="20" t="s">
        <v>1116</v>
      </c>
      <c r="N2401" s="26">
        <v>682</v>
      </c>
      <c r="O2401" t="s">
        <v>375</v>
      </c>
      <c r="P2401">
        <v>66.654444400000003</v>
      </c>
      <c r="Q2401">
        <v>-143.7222222</v>
      </c>
      <c r="S2401" t="s">
        <v>21</v>
      </c>
      <c r="T2401" s="40">
        <v>0.94999999999999984</v>
      </c>
      <c r="U2401" s="40">
        <v>0.38500000000000001</v>
      </c>
      <c r="V2401">
        <v>58.956999999999987</v>
      </c>
      <c r="W2401">
        <v>62.059999999999995</v>
      </c>
      <c r="X2401">
        <v>44</v>
      </c>
      <c r="Y2401">
        <v>54.285849999999982</v>
      </c>
      <c r="Z2401">
        <v>57.142999999999994</v>
      </c>
      <c r="AA2401">
        <v>6</v>
      </c>
      <c r="AI2401">
        <v>35.018000000000001</v>
      </c>
      <c r="AJ2401">
        <v>2</v>
      </c>
      <c r="AK2401">
        <v>110.44800000000001</v>
      </c>
      <c r="AL2401">
        <v>4</v>
      </c>
      <c r="AM2401">
        <v>41.918000000000006</v>
      </c>
      <c r="AN2401">
        <v>10</v>
      </c>
      <c r="AO2401" s="30">
        <v>138.19269999999997</v>
      </c>
      <c r="AP2401" s="30">
        <v>145.46600000000001</v>
      </c>
      <c r="AQ2401" s="30">
        <v>6</v>
      </c>
      <c r="AR2401">
        <v>251.43554999999995</v>
      </c>
      <c r="AS2401" s="20">
        <v>306.58700000000005</v>
      </c>
      <c r="AT2401">
        <v>66</v>
      </c>
      <c r="AU2401">
        <v>12</v>
      </c>
      <c r="AV2401" t="s">
        <v>1510</v>
      </c>
    </row>
    <row r="2402" spans="1:48" hidden="1" x14ac:dyDescent="0.25">
      <c r="A2402" t="s">
        <v>901</v>
      </c>
      <c r="B2402" t="s">
        <v>224</v>
      </c>
      <c r="C2402" t="s">
        <v>224</v>
      </c>
      <c r="D2402" t="s">
        <v>903</v>
      </c>
      <c r="E2402" s="31" t="s">
        <v>904</v>
      </c>
      <c r="F2402">
        <v>2013</v>
      </c>
      <c r="G2402" t="s">
        <v>902</v>
      </c>
      <c r="H2402">
        <v>3422</v>
      </c>
      <c r="I2402">
        <v>332310</v>
      </c>
      <c r="J2402" t="s">
        <v>223</v>
      </c>
      <c r="K2402" s="26" t="s">
        <v>458</v>
      </c>
      <c r="L2402" t="b">
        <v>1</v>
      </c>
      <c r="M2402" s="20" t="s">
        <v>1116</v>
      </c>
      <c r="N2402" s="26">
        <v>365</v>
      </c>
      <c r="O2402" t="s">
        <v>375</v>
      </c>
      <c r="P2402">
        <v>60.16</v>
      </c>
      <c r="Q2402">
        <v>-164.2658333</v>
      </c>
      <c r="S2402" t="s">
        <v>21</v>
      </c>
      <c r="T2402" s="40">
        <v>0.83666666666666678</v>
      </c>
      <c r="U2402" s="40">
        <v>0.34416666666666668</v>
      </c>
      <c r="V2402">
        <v>360.26783000000006</v>
      </c>
      <c r="W2402">
        <v>430.59899999999999</v>
      </c>
      <c r="X2402">
        <v>104</v>
      </c>
      <c r="Y2402">
        <v>118.90957666666668</v>
      </c>
      <c r="Z2402">
        <v>142.12299999999999</v>
      </c>
      <c r="AA2402">
        <v>11</v>
      </c>
      <c r="AI2402">
        <v>105.46200000000002</v>
      </c>
      <c r="AJ2402">
        <v>7</v>
      </c>
      <c r="AK2402">
        <v>368.96499999999997</v>
      </c>
      <c r="AL2402">
        <v>16</v>
      </c>
      <c r="AM2402">
        <v>35.768999999999991</v>
      </c>
      <c r="AN2402">
        <v>16</v>
      </c>
      <c r="AO2402" s="30">
        <v>396.93725666666671</v>
      </c>
      <c r="AP2402" s="30">
        <v>474.42700000000002</v>
      </c>
      <c r="AQ2402" s="30">
        <v>23</v>
      </c>
      <c r="AR2402">
        <v>876.11466333333351</v>
      </c>
      <c r="AS2402" s="20">
        <v>1082.9180000000001</v>
      </c>
      <c r="AT2402">
        <v>151</v>
      </c>
      <c r="AU2402">
        <v>12</v>
      </c>
      <c r="AV2402" t="s">
        <v>1510</v>
      </c>
    </row>
    <row r="2403" spans="1:48" hidden="1" x14ac:dyDescent="0.25">
      <c r="A2403" t="s">
        <v>1055</v>
      </c>
      <c r="B2403" t="s">
        <v>126</v>
      </c>
      <c r="C2403" t="s">
        <v>126</v>
      </c>
      <c r="D2403" t="s">
        <v>1057</v>
      </c>
      <c r="E2403" s="31" t="s">
        <v>1058</v>
      </c>
      <c r="F2403">
        <v>2013</v>
      </c>
      <c r="G2403" t="s">
        <v>1056</v>
      </c>
      <c r="H2403" t="s">
        <v>582</v>
      </c>
      <c r="I2403">
        <v>331850</v>
      </c>
      <c r="J2403" t="s">
        <v>125</v>
      </c>
      <c r="K2403" s="26" t="s">
        <v>458</v>
      </c>
      <c r="L2403" t="b">
        <v>1</v>
      </c>
      <c r="M2403" s="20" t="s">
        <v>1116</v>
      </c>
      <c r="N2403" s="26">
        <v>686</v>
      </c>
      <c r="O2403" t="s">
        <v>375</v>
      </c>
      <c r="P2403">
        <v>60.063333299999996</v>
      </c>
      <c r="Q2403">
        <v>-148.01138889999999</v>
      </c>
      <c r="S2403" t="s">
        <v>21</v>
      </c>
      <c r="T2403" s="40">
        <v>0.62666666666666659</v>
      </c>
      <c r="U2403" s="40">
        <v>0.16833333333333331</v>
      </c>
      <c r="V2403">
        <v>67.381706666666659</v>
      </c>
      <c r="W2403">
        <v>107.524</v>
      </c>
      <c r="X2403">
        <v>25</v>
      </c>
      <c r="Y2403">
        <v>52.412519999999994</v>
      </c>
      <c r="Z2403">
        <v>83.637</v>
      </c>
      <c r="AA2403">
        <v>11</v>
      </c>
      <c r="AI2403">
        <v>45.983999999999995</v>
      </c>
      <c r="AJ2403">
        <v>6</v>
      </c>
      <c r="AK2403">
        <v>9.3820000000000014</v>
      </c>
      <c r="AL2403">
        <v>3</v>
      </c>
      <c r="AM2403">
        <v>0</v>
      </c>
      <c r="AN2403">
        <v>0</v>
      </c>
      <c r="AO2403" s="30">
        <v>34.696026666666661</v>
      </c>
      <c r="AP2403" s="30">
        <v>55.366</v>
      </c>
      <c r="AQ2403" s="30">
        <v>9</v>
      </c>
      <c r="AR2403">
        <v>154.49025333333333</v>
      </c>
      <c r="AS2403" s="20">
        <v>246.52699999999996</v>
      </c>
      <c r="AT2403">
        <v>45</v>
      </c>
      <c r="AU2403">
        <v>12</v>
      </c>
      <c r="AV2403" t="s">
        <v>1510</v>
      </c>
    </row>
    <row r="2404" spans="1:48" hidden="1" x14ac:dyDescent="0.25">
      <c r="A2404" t="s">
        <v>575</v>
      </c>
      <c r="B2404" t="s">
        <v>55</v>
      </c>
      <c r="C2404" t="s">
        <v>55</v>
      </c>
      <c r="D2404" t="s">
        <v>576</v>
      </c>
      <c r="E2404" s="31" t="s">
        <v>577</v>
      </c>
      <c r="F2404">
        <v>2013</v>
      </c>
      <c r="G2404" t="s">
        <v>563</v>
      </c>
      <c r="H2404">
        <v>221</v>
      </c>
      <c r="I2404">
        <v>331280</v>
      </c>
      <c r="J2404" t="s">
        <v>50</v>
      </c>
      <c r="K2404" s="26" t="s">
        <v>458</v>
      </c>
      <c r="L2404" t="b">
        <v>1</v>
      </c>
      <c r="M2404" s="20" t="s">
        <v>1119</v>
      </c>
      <c r="N2404" s="26">
        <v>169</v>
      </c>
      <c r="O2404" t="s">
        <v>375</v>
      </c>
      <c r="P2404">
        <v>61.527777800000003</v>
      </c>
      <c r="Q2404">
        <v>-165.5863889</v>
      </c>
      <c r="S2404" t="s">
        <v>21</v>
      </c>
      <c r="T2404" s="40">
        <v>0.52749999999999997</v>
      </c>
      <c r="U2404" s="40">
        <v>0.19666666666666666</v>
      </c>
      <c r="V2404">
        <v>562.09292249999999</v>
      </c>
      <c r="W2404">
        <v>1065.579</v>
      </c>
      <c r="X2404">
        <v>220</v>
      </c>
      <c r="Y2404">
        <v>206.81217749999999</v>
      </c>
      <c r="Z2404">
        <v>392.06099999999998</v>
      </c>
      <c r="AA2404">
        <v>18</v>
      </c>
      <c r="AI2404">
        <v>368.38300000000004</v>
      </c>
      <c r="AJ2404">
        <v>11</v>
      </c>
      <c r="AK2404">
        <v>611.29500000000007</v>
      </c>
      <c r="AL2404">
        <v>10</v>
      </c>
      <c r="AM2404">
        <v>0</v>
      </c>
      <c r="AN2404">
        <v>0</v>
      </c>
      <c r="AO2404" s="30">
        <v>516.78014500000006</v>
      </c>
      <c r="AP2404" s="30">
        <v>979.67800000000011</v>
      </c>
      <c r="AQ2404" s="30">
        <v>21</v>
      </c>
      <c r="AR2404">
        <v>1285.6852450000001</v>
      </c>
      <c r="AS2404" s="20">
        <v>2437.3179999999998</v>
      </c>
      <c r="AT2404">
        <v>259</v>
      </c>
      <c r="AU2404">
        <v>12</v>
      </c>
      <c r="AV2404" t="s">
        <v>1510</v>
      </c>
    </row>
    <row r="2405" spans="1:48" hidden="1" x14ac:dyDescent="0.25">
      <c r="A2405" t="s">
        <v>817</v>
      </c>
      <c r="B2405" t="s">
        <v>128</v>
      </c>
      <c r="C2405" t="s">
        <v>128</v>
      </c>
      <c r="D2405" t="s">
        <v>819</v>
      </c>
      <c r="E2405" s="31" t="s">
        <v>820</v>
      </c>
      <c r="F2405">
        <v>2013</v>
      </c>
      <c r="G2405" t="s">
        <v>818</v>
      </c>
      <c r="H2405">
        <v>3421</v>
      </c>
      <c r="I2405">
        <v>331860</v>
      </c>
      <c r="J2405" t="s">
        <v>127</v>
      </c>
      <c r="K2405" s="26" t="s">
        <v>458</v>
      </c>
      <c r="L2405" t="b">
        <v>1</v>
      </c>
      <c r="M2405" s="20" t="s">
        <v>1116</v>
      </c>
      <c r="N2405" s="26">
        <v>297</v>
      </c>
      <c r="O2405" t="s">
        <v>375</v>
      </c>
      <c r="P2405">
        <v>56.295277800000001</v>
      </c>
      <c r="Q2405">
        <v>-158.40222220000001</v>
      </c>
      <c r="S2405" t="s">
        <v>21</v>
      </c>
      <c r="T2405" s="40">
        <v>0.54999999999999993</v>
      </c>
      <c r="U2405" s="40">
        <v>0.21</v>
      </c>
      <c r="V2405">
        <v>102.15809999999998</v>
      </c>
      <c r="W2405">
        <v>185.74199999999999</v>
      </c>
      <c r="X2405">
        <v>61</v>
      </c>
      <c r="Y2405">
        <v>263.30864999999994</v>
      </c>
      <c r="Z2405">
        <v>478.74299999999999</v>
      </c>
      <c r="AA2405">
        <v>35</v>
      </c>
      <c r="AI2405">
        <v>81.401999999999987</v>
      </c>
      <c r="AJ2405">
        <v>10</v>
      </c>
      <c r="AK2405">
        <v>11.276</v>
      </c>
      <c r="AL2405">
        <v>1</v>
      </c>
      <c r="AM2405">
        <v>0</v>
      </c>
      <c r="AN2405">
        <v>0</v>
      </c>
      <c r="AO2405" s="30">
        <v>50.972899999999981</v>
      </c>
      <c r="AP2405" s="30">
        <v>92.677999999999983</v>
      </c>
      <c r="AQ2405" s="30">
        <v>11</v>
      </c>
      <c r="AR2405">
        <v>416.43964999999992</v>
      </c>
      <c r="AS2405" s="20">
        <v>757.16300000000001</v>
      </c>
      <c r="AT2405">
        <v>104</v>
      </c>
      <c r="AU2405">
        <v>12</v>
      </c>
      <c r="AV2405" t="s">
        <v>1510</v>
      </c>
    </row>
    <row r="2406" spans="1:48" hidden="1" x14ac:dyDescent="0.25">
      <c r="A2406" t="s">
        <v>1011</v>
      </c>
      <c r="B2406" t="s">
        <v>130</v>
      </c>
      <c r="C2406" t="s">
        <v>130</v>
      </c>
      <c r="D2406" t="s">
        <v>1013</v>
      </c>
      <c r="E2406" s="31" t="s">
        <v>1014</v>
      </c>
      <c r="F2406">
        <v>2013</v>
      </c>
      <c r="G2406" t="s">
        <v>1012</v>
      </c>
      <c r="H2406" t="s">
        <v>582</v>
      </c>
      <c r="I2406">
        <v>331870</v>
      </c>
      <c r="J2406" t="s">
        <v>129</v>
      </c>
      <c r="K2406" s="26" t="s">
        <v>458</v>
      </c>
      <c r="L2406" t="b">
        <v>1</v>
      </c>
      <c r="M2406" s="20" t="s">
        <v>1116</v>
      </c>
      <c r="N2406" s="26">
        <v>658</v>
      </c>
      <c r="O2406" t="s">
        <v>375</v>
      </c>
      <c r="P2406">
        <v>56.308439300000003</v>
      </c>
      <c r="Q2406">
        <v>-158.53023909999999</v>
      </c>
      <c r="S2406" t="s">
        <v>21</v>
      </c>
      <c r="T2406" s="40">
        <v>0.73749999999999993</v>
      </c>
      <c r="U2406" s="40">
        <v>0.34333333333333327</v>
      </c>
      <c r="V2406">
        <v>162.8672875</v>
      </c>
      <c r="W2406">
        <v>220.83700000000002</v>
      </c>
      <c r="X2406">
        <v>58</v>
      </c>
      <c r="Y2406">
        <v>100.83394999999999</v>
      </c>
      <c r="Z2406">
        <v>136.72399999999999</v>
      </c>
      <c r="AA2406">
        <v>10</v>
      </c>
      <c r="AI2406">
        <v>51.300999999999995</v>
      </c>
      <c r="AJ2406">
        <v>8</v>
      </c>
      <c r="AK2406">
        <v>17.090999999999998</v>
      </c>
      <c r="AL2406">
        <v>1</v>
      </c>
      <c r="AM2406">
        <v>9.5330000000000013</v>
      </c>
      <c r="AN2406">
        <v>2</v>
      </c>
      <c r="AO2406" s="30">
        <v>50.439099999999989</v>
      </c>
      <c r="AP2406" s="30">
        <v>68.391999999999996</v>
      </c>
      <c r="AQ2406" s="30">
        <v>9</v>
      </c>
      <c r="AR2406">
        <v>314.14033749999999</v>
      </c>
      <c r="AS2406" s="20">
        <v>435.48599999999999</v>
      </c>
      <c r="AT2406">
        <v>75</v>
      </c>
      <c r="AU2406">
        <v>12</v>
      </c>
      <c r="AV2406" t="s">
        <v>1510</v>
      </c>
    </row>
    <row r="2407" spans="1:48" hidden="1" x14ac:dyDescent="0.25">
      <c r="A2407" t="s">
        <v>975</v>
      </c>
      <c r="B2407" t="s">
        <v>132</v>
      </c>
      <c r="C2407" t="s">
        <v>132</v>
      </c>
      <c r="D2407" t="s">
        <v>977</v>
      </c>
      <c r="E2407" s="31" t="s">
        <v>978</v>
      </c>
      <c r="F2407">
        <v>2013</v>
      </c>
      <c r="G2407" t="s">
        <v>976</v>
      </c>
      <c r="H2407" t="s">
        <v>582</v>
      </c>
      <c r="I2407">
        <v>331880</v>
      </c>
      <c r="J2407" t="s">
        <v>131</v>
      </c>
      <c r="K2407" s="26" t="s">
        <v>458</v>
      </c>
      <c r="L2407" t="b">
        <v>1</v>
      </c>
      <c r="M2407" s="20" t="s">
        <v>1116</v>
      </c>
      <c r="N2407" s="26">
        <v>437</v>
      </c>
      <c r="O2407" t="s">
        <v>375</v>
      </c>
      <c r="P2407">
        <v>56.255555600000001</v>
      </c>
      <c r="Q2407">
        <v>-158.76249999999999</v>
      </c>
      <c r="S2407" t="s">
        <v>21</v>
      </c>
      <c r="T2407" s="40">
        <v>0.86</v>
      </c>
      <c r="U2407" s="40">
        <v>0.29749999999999999</v>
      </c>
      <c r="V2407">
        <v>113.83132000000002</v>
      </c>
      <c r="W2407">
        <v>132.36200000000002</v>
      </c>
      <c r="X2407">
        <v>41</v>
      </c>
      <c r="Y2407">
        <v>51.362639999999999</v>
      </c>
      <c r="Z2407">
        <v>59.724000000000004</v>
      </c>
      <c r="AA2407">
        <v>2</v>
      </c>
      <c r="AI2407">
        <v>43.259</v>
      </c>
      <c r="AJ2407">
        <v>10</v>
      </c>
      <c r="AK2407">
        <v>98.160000000000011</v>
      </c>
      <c r="AL2407">
        <v>1</v>
      </c>
      <c r="AM2407">
        <v>26.547000000000001</v>
      </c>
      <c r="AN2407">
        <v>2</v>
      </c>
      <c r="AO2407" s="30">
        <v>121.62034000000001</v>
      </c>
      <c r="AP2407" s="30">
        <v>141.41900000000001</v>
      </c>
      <c r="AQ2407" s="30">
        <v>11</v>
      </c>
      <c r="AR2407">
        <v>286.8143</v>
      </c>
      <c r="AS2407" s="20">
        <v>360.05199999999996</v>
      </c>
      <c r="AT2407">
        <v>56</v>
      </c>
      <c r="AU2407">
        <v>12</v>
      </c>
      <c r="AV2407" t="s">
        <v>1510</v>
      </c>
    </row>
    <row r="2408" spans="1:48" hidden="1" x14ac:dyDescent="0.25">
      <c r="A2408" t="s">
        <v>746</v>
      </c>
      <c r="B2408" t="s">
        <v>173</v>
      </c>
      <c r="C2408" t="s">
        <v>173</v>
      </c>
      <c r="D2408" t="s">
        <v>399</v>
      </c>
      <c r="E2408" s="31" t="s">
        <v>400</v>
      </c>
      <c r="F2408">
        <v>2013</v>
      </c>
      <c r="G2408" t="s">
        <v>743</v>
      </c>
      <c r="H2408">
        <v>18963</v>
      </c>
      <c r="I2408">
        <v>332660</v>
      </c>
      <c r="J2408" t="s">
        <v>171</v>
      </c>
      <c r="K2408" s="26" t="s">
        <v>458</v>
      </c>
      <c r="L2408" t="b">
        <v>1</v>
      </c>
      <c r="M2408" s="20" t="s">
        <v>1119</v>
      </c>
      <c r="N2408" s="26">
        <v>240</v>
      </c>
      <c r="O2408" t="s">
        <v>375</v>
      </c>
      <c r="P2408">
        <v>59.399701999999998</v>
      </c>
      <c r="Q2408">
        <v>-135.89640890000001</v>
      </c>
      <c r="S2408" t="s">
        <v>21</v>
      </c>
      <c r="T2408" s="40">
        <v>0.65000000000000013</v>
      </c>
      <c r="U2408" s="40">
        <v>0.22250000000000006</v>
      </c>
      <c r="V2408">
        <v>423.23060000000009</v>
      </c>
      <c r="W2408">
        <v>651.12400000000002</v>
      </c>
      <c r="X2408">
        <v>207</v>
      </c>
      <c r="Y2408">
        <v>249.7267500000001</v>
      </c>
      <c r="Z2408">
        <v>384.19500000000005</v>
      </c>
      <c r="AA2408">
        <v>25</v>
      </c>
      <c r="AI2408">
        <v>0.81200000000000017</v>
      </c>
      <c r="AJ2408">
        <v>1</v>
      </c>
      <c r="AK2408">
        <v>46.695</v>
      </c>
      <c r="AL2408">
        <v>16</v>
      </c>
      <c r="AM2408">
        <v>0</v>
      </c>
      <c r="AN2408">
        <v>0</v>
      </c>
      <c r="AO2408" s="30">
        <v>30.879550000000005</v>
      </c>
      <c r="AP2408" s="30">
        <v>47.506999999999998</v>
      </c>
      <c r="AQ2408" s="30">
        <v>17</v>
      </c>
      <c r="AR2408">
        <v>703.83690000000024</v>
      </c>
      <c r="AS2408" s="20">
        <v>1082.826</v>
      </c>
      <c r="AT2408">
        <v>248</v>
      </c>
      <c r="AU2408">
        <v>6</v>
      </c>
      <c r="AV2408" t="s">
        <v>1510</v>
      </c>
    </row>
    <row r="2409" spans="1:48" hidden="1" x14ac:dyDescent="0.25">
      <c r="A2409" t="s">
        <v>386</v>
      </c>
      <c r="B2409" t="s">
        <v>33</v>
      </c>
      <c r="C2409" t="s">
        <v>33</v>
      </c>
      <c r="D2409" t="s">
        <v>434</v>
      </c>
      <c r="E2409" s="31" t="s">
        <v>431</v>
      </c>
      <c r="F2409">
        <v>2013</v>
      </c>
      <c r="G2409" t="s">
        <v>380</v>
      </c>
      <c r="H2409">
        <v>219</v>
      </c>
      <c r="I2409">
        <v>331070</v>
      </c>
      <c r="J2409" t="s">
        <v>30</v>
      </c>
      <c r="K2409" s="26" t="s">
        <v>374</v>
      </c>
      <c r="L2409" t="b">
        <v>1</v>
      </c>
      <c r="M2409" s="20" t="s">
        <v>1116</v>
      </c>
      <c r="N2409" s="26">
        <v>2</v>
      </c>
      <c r="O2409" t="s">
        <v>375</v>
      </c>
      <c r="P2409">
        <v>62.571782800000001</v>
      </c>
      <c r="Q2409">
        <v>-144.6541704</v>
      </c>
      <c r="S2409" t="s">
        <v>21</v>
      </c>
      <c r="T2409" s="40">
        <v>0.71333333333333337</v>
      </c>
      <c r="U2409" s="40">
        <v>0.22333333333333336</v>
      </c>
      <c r="V2409">
        <v>146.58786000000001</v>
      </c>
      <c r="W2409">
        <v>205.49700000000001</v>
      </c>
      <c r="X2409">
        <v>51</v>
      </c>
      <c r="Y2409">
        <v>82.967086666666674</v>
      </c>
      <c r="Z2409">
        <v>116.309</v>
      </c>
      <c r="AA2409">
        <v>18</v>
      </c>
      <c r="AI2409">
        <v>32.045999999999999</v>
      </c>
      <c r="AJ2409">
        <v>2</v>
      </c>
      <c r="AK2409">
        <v>0</v>
      </c>
      <c r="AL2409">
        <v>0</v>
      </c>
      <c r="AM2409">
        <v>0</v>
      </c>
      <c r="AN2409">
        <v>0</v>
      </c>
      <c r="AO2409" s="30">
        <v>22.859480000000001</v>
      </c>
      <c r="AP2409" s="30">
        <v>32.045999999999999</v>
      </c>
      <c r="AQ2409" s="30">
        <v>2</v>
      </c>
      <c r="AR2409">
        <v>252.41442666666669</v>
      </c>
      <c r="AS2409" s="20">
        <v>353.85199999999998</v>
      </c>
      <c r="AT2409">
        <v>69</v>
      </c>
      <c r="AU2409">
        <v>12</v>
      </c>
      <c r="AV2409" t="s">
        <v>1510</v>
      </c>
    </row>
    <row r="2410" spans="1:48" hidden="1" x14ac:dyDescent="0.25">
      <c r="A2410" t="s">
        <v>905</v>
      </c>
      <c r="B2410" t="s">
        <v>134</v>
      </c>
      <c r="C2410" t="s">
        <v>134</v>
      </c>
      <c r="D2410" t="s">
        <v>907</v>
      </c>
      <c r="E2410" s="31" t="s">
        <v>908</v>
      </c>
      <c r="F2410">
        <v>2013</v>
      </c>
      <c r="G2410" t="s">
        <v>906</v>
      </c>
      <c r="H2410">
        <v>3465</v>
      </c>
      <c r="I2410">
        <v>331890</v>
      </c>
      <c r="J2410" t="s">
        <v>133</v>
      </c>
      <c r="K2410" s="26" t="s">
        <v>458</v>
      </c>
      <c r="L2410" t="b">
        <v>1</v>
      </c>
      <c r="M2410" s="20" t="s">
        <v>1116</v>
      </c>
      <c r="N2410" s="26">
        <v>368</v>
      </c>
      <c r="O2410" t="s">
        <v>375</v>
      </c>
      <c r="P2410">
        <v>61.515833299999997</v>
      </c>
      <c r="Q2410">
        <v>-144.43694439999999</v>
      </c>
      <c r="S2410" t="s">
        <v>21</v>
      </c>
      <c r="T2410" s="40">
        <v>0.69666666666666666</v>
      </c>
      <c r="U2410" s="40">
        <v>0.30249999999999999</v>
      </c>
      <c r="V2410">
        <v>103.45290999999999</v>
      </c>
      <c r="W2410">
        <v>148.49699999999999</v>
      </c>
      <c r="X2410">
        <v>55</v>
      </c>
      <c r="Y2410">
        <v>144.16053666666662</v>
      </c>
      <c r="Z2410">
        <v>206.92899999999995</v>
      </c>
      <c r="AA2410">
        <v>28</v>
      </c>
      <c r="AI2410">
        <v>14.788000000000002</v>
      </c>
      <c r="AJ2410">
        <v>2</v>
      </c>
      <c r="AK2410">
        <v>52.135999999999996</v>
      </c>
      <c r="AL2410">
        <v>4</v>
      </c>
      <c r="AM2410">
        <v>6.9000000000000012</v>
      </c>
      <c r="AN2410">
        <v>1</v>
      </c>
      <c r="AO2410" s="30">
        <v>46.623719999999992</v>
      </c>
      <c r="AP2410" s="30">
        <v>66.923999999999992</v>
      </c>
      <c r="AQ2410" s="30">
        <v>6</v>
      </c>
      <c r="AR2410">
        <v>294.23716666666661</v>
      </c>
      <c r="AS2410" s="20">
        <v>429.25</v>
      </c>
      <c r="AT2410">
        <v>90</v>
      </c>
      <c r="AU2410">
        <v>12</v>
      </c>
      <c r="AV2410" t="s">
        <v>1510</v>
      </c>
    </row>
    <row r="2411" spans="1:48" hidden="1" x14ac:dyDescent="0.25">
      <c r="A2411" t="s">
        <v>857</v>
      </c>
      <c r="B2411" t="s">
        <v>212</v>
      </c>
      <c r="C2411" t="s">
        <v>212</v>
      </c>
      <c r="D2411" t="s">
        <v>859</v>
      </c>
      <c r="E2411" s="31" t="s">
        <v>860</v>
      </c>
      <c r="F2411">
        <v>2013</v>
      </c>
      <c r="G2411" t="s">
        <v>858</v>
      </c>
      <c r="H2411">
        <v>12485</v>
      </c>
      <c r="I2411">
        <v>332230</v>
      </c>
      <c r="J2411" t="s">
        <v>211</v>
      </c>
      <c r="K2411" s="26" t="s">
        <v>374</v>
      </c>
      <c r="L2411" t="b">
        <v>1</v>
      </c>
      <c r="M2411" s="20" t="s">
        <v>1119</v>
      </c>
      <c r="N2411" s="26">
        <v>343</v>
      </c>
      <c r="O2411" t="s">
        <v>375</v>
      </c>
      <c r="P2411">
        <v>61.5719444</v>
      </c>
      <c r="Q2411">
        <v>-159.245</v>
      </c>
      <c r="S2411" t="s">
        <v>21</v>
      </c>
      <c r="T2411" s="40">
        <v>0.8849999999999999</v>
      </c>
      <c r="U2411" s="40">
        <v>0.21749999999999994</v>
      </c>
      <c r="V2411">
        <v>79.803104999999988</v>
      </c>
      <c r="W2411">
        <v>90.173000000000002</v>
      </c>
      <c r="X2411">
        <v>37</v>
      </c>
      <c r="Y2411">
        <v>94.556939999999983</v>
      </c>
      <c r="Z2411">
        <v>106.84399999999999</v>
      </c>
      <c r="AA2411">
        <v>8</v>
      </c>
      <c r="AI2411">
        <v>31.801000000000005</v>
      </c>
      <c r="AJ2411">
        <v>8</v>
      </c>
      <c r="AK2411">
        <v>13.531000000000001</v>
      </c>
      <c r="AL2411">
        <v>3</v>
      </c>
      <c r="AM2411">
        <v>0.99699999999999978</v>
      </c>
      <c r="AN2411">
        <v>1</v>
      </c>
      <c r="AO2411" s="30">
        <v>40.118819999999999</v>
      </c>
      <c r="AP2411" s="30">
        <v>45.332000000000008</v>
      </c>
      <c r="AQ2411" s="30">
        <v>11</v>
      </c>
      <c r="AR2411">
        <v>214.47886499999996</v>
      </c>
      <c r="AS2411" s="20">
        <v>243.346</v>
      </c>
      <c r="AT2411">
        <v>54</v>
      </c>
      <c r="AU2411">
        <v>12</v>
      </c>
      <c r="AV2411" t="s">
        <v>1510</v>
      </c>
    </row>
    <row r="2412" spans="1:48" hidden="1" x14ac:dyDescent="0.25">
      <c r="A2412" t="s">
        <v>780</v>
      </c>
      <c r="B2412" t="s">
        <v>137</v>
      </c>
      <c r="C2412" t="s">
        <v>137</v>
      </c>
      <c r="D2412" t="s">
        <v>782</v>
      </c>
      <c r="E2412" s="31" t="s">
        <v>783</v>
      </c>
      <c r="F2412">
        <v>2013</v>
      </c>
      <c r="G2412" t="s">
        <v>781</v>
      </c>
      <c r="H2412" t="s">
        <v>582</v>
      </c>
      <c r="I2412">
        <v>331900</v>
      </c>
      <c r="J2412" t="s">
        <v>136</v>
      </c>
      <c r="K2412" s="26" t="s">
        <v>458</v>
      </c>
      <c r="L2412" t="b">
        <v>1</v>
      </c>
      <c r="M2412" s="20" t="s">
        <v>1116</v>
      </c>
      <c r="N2412" s="26">
        <v>256</v>
      </c>
      <c r="O2412" t="s">
        <v>375</v>
      </c>
      <c r="P2412">
        <v>65.825555600000001</v>
      </c>
      <c r="Q2412">
        <v>-144.06055559999999</v>
      </c>
      <c r="S2412" t="s">
        <v>21</v>
      </c>
      <c r="T2412" s="40">
        <v>0.78583333333333349</v>
      </c>
      <c r="U2412" s="40">
        <v>0.26166666666666666</v>
      </c>
      <c r="V2412">
        <v>108.37348916666669</v>
      </c>
      <c r="W2412">
        <v>137.90899999999999</v>
      </c>
      <c r="X2412">
        <v>40</v>
      </c>
      <c r="Y2412">
        <v>85.639330833333361</v>
      </c>
      <c r="Z2412">
        <v>108.97900000000001</v>
      </c>
      <c r="AA2412">
        <v>10</v>
      </c>
      <c r="AI2412">
        <v>5.2519999999999998</v>
      </c>
      <c r="AJ2412">
        <v>2</v>
      </c>
      <c r="AK2412">
        <v>107.20599999999999</v>
      </c>
      <c r="AL2412">
        <v>4</v>
      </c>
      <c r="AM2412">
        <v>0</v>
      </c>
      <c r="AN2412">
        <v>0</v>
      </c>
      <c r="AO2412" s="30">
        <v>88.373245000000011</v>
      </c>
      <c r="AP2412" s="30">
        <v>112.45799999999998</v>
      </c>
      <c r="AQ2412" s="30">
        <v>6</v>
      </c>
      <c r="AR2412">
        <v>282.38606500000003</v>
      </c>
      <c r="AS2412" s="20">
        <v>359.346</v>
      </c>
      <c r="AT2412">
        <v>54</v>
      </c>
      <c r="AU2412">
        <v>12</v>
      </c>
      <c r="AV2412" t="s">
        <v>1510</v>
      </c>
    </row>
    <row r="2413" spans="1:48" hidden="1" x14ac:dyDescent="0.25">
      <c r="A2413" t="s">
        <v>389</v>
      </c>
      <c r="B2413" t="s">
        <v>34</v>
      </c>
      <c r="C2413" t="s">
        <v>34</v>
      </c>
      <c r="D2413" t="s">
        <v>427</v>
      </c>
      <c r="E2413" s="31" t="s">
        <v>422</v>
      </c>
      <c r="F2413">
        <v>2013</v>
      </c>
      <c r="G2413" t="s">
        <v>380</v>
      </c>
      <c r="H2413">
        <v>219</v>
      </c>
      <c r="I2413">
        <v>331080</v>
      </c>
      <c r="J2413" t="s">
        <v>30</v>
      </c>
      <c r="K2413" s="26" t="s">
        <v>374</v>
      </c>
      <c r="L2413" t="b">
        <v>1</v>
      </c>
      <c r="M2413" s="20" t="s">
        <v>1116</v>
      </c>
      <c r="N2413" s="26">
        <v>2</v>
      </c>
      <c r="O2413" t="s">
        <v>375</v>
      </c>
      <c r="P2413">
        <v>56.013888899999998</v>
      </c>
      <c r="Q2413">
        <v>-132.82777780000001</v>
      </c>
      <c r="S2413" t="s">
        <v>21</v>
      </c>
      <c r="T2413" s="40">
        <v>0.2508333333333333</v>
      </c>
      <c r="U2413" s="40">
        <v>0.1825</v>
      </c>
      <c r="V2413">
        <v>150.29331333333329</v>
      </c>
      <c r="W2413">
        <v>599.17599999999993</v>
      </c>
      <c r="X2413">
        <v>152</v>
      </c>
      <c r="Y2413">
        <v>38.288955833333326</v>
      </c>
      <c r="Z2413">
        <v>152.64699999999999</v>
      </c>
      <c r="AA2413">
        <v>34</v>
      </c>
      <c r="AI2413">
        <v>74.242000000000004</v>
      </c>
      <c r="AJ2413">
        <v>14</v>
      </c>
      <c r="AK2413">
        <v>59.997</v>
      </c>
      <c r="AL2413">
        <v>3</v>
      </c>
      <c r="AM2413">
        <v>0</v>
      </c>
      <c r="AN2413">
        <v>0</v>
      </c>
      <c r="AO2413" s="30">
        <v>33.671615833333327</v>
      </c>
      <c r="AP2413" s="30">
        <v>134.239</v>
      </c>
      <c r="AQ2413" s="30">
        <v>17</v>
      </c>
      <c r="AR2413">
        <v>222.25388499999994</v>
      </c>
      <c r="AS2413" s="20">
        <v>886.06200000000001</v>
      </c>
      <c r="AT2413">
        <v>202</v>
      </c>
      <c r="AU2413">
        <v>12</v>
      </c>
      <c r="AV2413" t="s">
        <v>1510</v>
      </c>
    </row>
    <row r="2414" spans="1:48" hidden="1" x14ac:dyDescent="0.25">
      <c r="A2414" t="s">
        <v>517</v>
      </c>
      <c r="B2414" t="s">
        <v>153</v>
      </c>
      <c r="C2414" t="s">
        <v>153</v>
      </c>
      <c r="D2414" t="s">
        <v>519</v>
      </c>
      <c r="E2414" s="31" t="s">
        <v>520</v>
      </c>
      <c r="F2414">
        <v>2013</v>
      </c>
      <c r="G2414" t="s">
        <v>518</v>
      </c>
      <c r="H2414">
        <v>6866</v>
      </c>
      <c r="I2414">
        <v>331980</v>
      </c>
      <c r="J2414" t="s">
        <v>152</v>
      </c>
      <c r="K2414" s="26" t="s">
        <v>374</v>
      </c>
      <c r="L2414" t="b">
        <v>1</v>
      </c>
      <c r="M2414" s="20" t="s">
        <v>1116</v>
      </c>
      <c r="N2414" s="26">
        <v>88</v>
      </c>
      <c r="O2414" t="s">
        <v>375</v>
      </c>
      <c r="P2414">
        <v>55.185833299999999</v>
      </c>
      <c r="Q2414">
        <v>-162.7211111</v>
      </c>
      <c r="S2414" t="s">
        <v>21</v>
      </c>
      <c r="T2414" s="40">
        <v>0.71999999999999986</v>
      </c>
      <c r="U2414" s="40">
        <v>0.20583333333333331</v>
      </c>
      <c r="V2414">
        <v>127.40975999999998</v>
      </c>
      <c r="W2414">
        <v>176.958</v>
      </c>
      <c r="X2414">
        <v>36</v>
      </c>
      <c r="Y2414">
        <v>548.67527999999993</v>
      </c>
      <c r="Z2414">
        <v>762.04899999999998</v>
      </c>
      <c r="AA2414">
        <v>24</v>
      </c>
      <c r="AI2414">
        <v>115.56499999999997</v>
      </c>
      <c r="AJ2414">
        <v>5</v>
      </c>
      <c r="AK2414">
        <v>1330.752</v>
      </c>
      <c r="AL2414">
        <v>51</v>
      </c>
      <c r="AM2414">
        <v>0</v>
      </c>
      <c r="AN2414">
        <v>0</v>
      </c>
      <c r="AO2414" s="30">
        <v>1041.3482399999998</v>
      </c>
      <c r="AP2414" s="30">
        <v>1446.317</v>
      </c>
      <c r="AQ2414" s="30">
        <v>56</v>
      </c>
      <c r="AR2414">
        <v>1717.4332799999997</v>
      </c>
      <c r="AS2414" s="20">
        <v>2385.3239999999996</v>
      </c>
      <c r="AT2414">
        <v>116</v>
      </c>
      <c r="AU2414">
        <v>12</v>
      </c>
      <c r="AV2414" t="s">
        <v>1510</v>
      </c>
    </row>
    <row r="2415" spans="1:48" hidden="1" x14ac:dyDescent="0.25">
      <c r="A2415" t="s">
        <v>558</v>
      </c>
      <c r="B2415" t="s">
        <v>1168</v>
      </c>
      <c r="C2415" t="s">
        <v>141</v>
      </c>
      <c r="D2415" t="s">
        <v>560</v>
      </c>
      <c r="E2415" s="31" t="s">
        <v>561</v>
      </c>
      <c r="F2415">
        <v>2013</v>
      </c>
      <c r="G2415" t="s">
        <v>559</v>
      </c>
      <c r="H2415">
        <v>40215</v>
      </c>
      <c r="I2415">
        <v>331920</v>
      </c>
      <c r="J2415" t="s">
        <v>140</v>
      </c>
      <c r="K2415" s="26" t="s">
        <v>458</v>
      </c>
      <c r="L2415" t="b">
        <v>1</v>
      </c>
      <c r="M2415" s="20" t="s">
        <v>1119</v>
      </c>
      <c r="N2415" s="26">
        <v>160</v>
      </c>
      <c r="O2415" t="s">
        <v>375</v>
      </c>
      <c r="P2415">
        <v>60.542777800000003</v>
      </c>
      <c r="Q2415">
        <v>-145.75749999999999</v>
      </c>
      <c r="S2415" t="s">
        <v>21</v>
      </c>
      <c r="T2415" s="40">
        <v>0.41250000000000003</v>
      </c>
      <c r="U2415" s="40">
        <v>0.26583333333333342</v>
      </c>
      <c r="V2415">
        <v>1886.1013875000003</v>
      </c>
      <c r="W2415">
        <v>4572.3670000000002</v>
      </c>
      <c r="X2415">
        <v>780</v>
      </c>
      <c r="Y2415">
        <v>7003.8997875000014</v>
      </c>
      <c r="Z2415">
        <v>16979.151000000002</v>
      </c>
      <c r="AA2415">
        <v>761</v>
      </c>
      <c r="AI2415">
        <v>2569.6690000000003</v>
      </c>
      <c r="AJ2415">
        <v>59</v>
      </c>
      <c r="AK2415">
        <v>2380.806</v>
      </c>
      <c r="AL2415">
        <v>49</v>
      </c>
      <c r="AM2415">
        <v>0</v>
      </c>
      <c r="AN2415">
        <v>0</v>
      </c>
      <c r="AO2415" s="30">
        <v>2042.0709375000004</v>
      </c>
      <c r="AP2415" s="30">
        <v>4950.4750000000004</v>
      </c>
      <c r="AQ2415" s="30">
        <v>108</v>
      </c>
      <c r="AR2415">
        <v>10932.072112500002</v>
      </c>
      <c r="AS2415" s="20">
        <v>26501.993000000002</v>
      </c>
      <c r="AT2415">
        <v>1641</v>
      </c>
      <c r="AU2415">
        <v>12</v>
      </c>
      <c r="AV2415" t="s">
        <v>1510</v>
      </c>
    </row>
    <row r="2416" spans="1:48" hidden="1" x14ac:dyDescent="0.25">
      <c r="A2416" t="s">
        <v>428</v>
      </c>
      <c r="B2416" t="s">
        <v>35</v>
      </c>
      <c r="C2416" t="s">
        <v>35</v>
      </c>
      <c r="D2416" t="s">
        <v>427</v>
      </c>
      <c r="E2416" s="31" t="s">
        <v>422</v>
      </c>
      <c r="F2416">
        <v>2013</v>
      </c>
      <c r="G2416" t="s">
        <v>380</v>
      </c>
      <c r="H2416">
        <v>219</v>
      </c>
      <c r="I2416">
        <v>331090</v>
      </c>
      <c r="J2416" t="s">
        <v>30</v>
      </c>
      <c r="K2416" s="26" t="s">
        <v>374</v>
      </c>
      <c r="L2416" t="b">
        <v>1</v>
      </c>
      <c r="M2416" s="20" t="s">
        <v>1116</v>
      </c>
      <c r="N2416" s="26">
        <v>2</v>
      </c>
      <c r="O2416" t="s">
        <v>375</v>
      </c>
      <c r="P2416">
        <v>55.476388900000003</v>
      </c>
      <c r="Q2416">
        <v>-133.14833329999999</v>
      </c>
      <c r="S2416" t="s">
        <v>21</v>
      </c>
      <c r="T2416" s="40">
        <v>0.2508333333333333</v>
      </c>
      <c r="U2416" s="40">
        <v>0.1825</v>
      </c>
      <c r="V2416">
        <v>903.18787416666646</v>
      </c>
      <c r="W2416">
        <v>3600.7489999999998</v>
      </c>
      <c r="X2416">
        <v>673</v>
      </c>
      <c r="Y2416">
        <v>1569.3816424999998</v>
      </c>
      <c r="Z2416">
        <v>6256.6710000000003</v>
      </c>
      <c r="AA2416">
        <v>300</v>
      </c>
      <c r="AI2416">
        <v>1361.9589999999998</v>
      </c>
      <c r="AJ2416">
        <v>46</v>
      </c>
      <c r="AK2416">
        <v>736.63400000000001</v>
      </c>
      <c r="AL2416">
        <v>25</v>
      </c>
      <c r="AM2416">
        <v>0</v>
      </c>
      <c r="AN2416">
        <v>0</v>
      </c>
      <c r="AO2416" s="30">
        <v>526.39707749999991</v>
      </c>
      <c r="AP2416" s="30">
        <v>2098.5929999999998</v>
      </c>
      <c r="AQ2416" s="30">
        <v>71</v>
      </c>
      <c r="AR2416">
        <v>2998.9665941666663</v>
      </c>
      <c r="AS2416" s="20">
        <v>11956.013000000003</v>
      </c>
      <c r="AT2416">
        <v>1036</v>
      </c>
      <c r="AU2416">
        <v>12</v>
      </c>
      <c r="AV2416" t="s">
        <v>1510</v>
      </c>
    </row>
    <row r="2417" spans="1:48" hidden="1" x14ac:dyDescent="0.25">
      <c r="A2417" t="s">
        <v>861</v>
      </c>
      <c r="B2417" t="s">
        <v>213</v>
      </c>
      <c r="C2417" t="s">
        <v>213</v>
      </c>
      <c r="D2417" t="s">
        <v>862</v>
      </c>
      <c r="E2417" s="31" t="s">
        <v>863</v>
      </c>
      <c r="F2417">
        <v>2013</v>
      </c>
      <c r="G2417" t="s">
        <v>858</v>
      </c>
      <c r="H2417">
        <v>12485</v>
      </c>
      <c r="I2417">
        <v>332240</v>
      </c>
      <c r="J2417" t="s">
        <v>211</v>
      </c>
      <c r="K2417" s="26" t="s">
        <v>374</v>
      </c>
      <c r="L2417" t="b">
        <v>1</v>
      </c>
      <c r="M2417" s="20" t="s">
        <v>1119</v>
      </c>
      <c r="N2417" s="26">
        <v>343</v>
      </c>
      <c r="O2417" t="s">
        <v>375</v>
      </c>
      <c r="P2417">
        <v>61.87</v>
      </c>
      <c r="Q2417">
        <v>-158.1108333</v>
      </c>
      <c r="S2417" t="s">
        <v>21</v>
      </c>
      <c r="T2417" s="40">
        <v>0.8849999999999999</v>
      </c>
      <c r="U2417" s="40">
        <v>0.21749999999999994</v>
      </c>
      <c r="V2417">
        <v>97.018124999999969</v>
      </c>
      <c r="W2417">
        <v>109.62499999999999</v>
      </c>
      <c r="X2417">
        <v>37</v>
      </c>
      <c r="Y2417">
        <v>68.268899999999988</v>
      </c>
      <c r="Z2417">
        <v>77.14</v>
      </c>
      <c r="AA2417">
        <v>9</v>
      </c>
      <c r="AI2417">
        <v>34.502999999999993</v>
      </c>
      <c r="AJ2417">
        <v>5</v>
      </c>
      <c r="AK2417">
        <v>12.098000000000001</v>
      </c>
      <c r="AL2417">
        <v>2</v>
      </c>
      <c r="AM2417">
        <v>0.39600000000000013</v>
      </c>
      <c r="AN2417">
        <v>1</v>
      </c>
      <c r="AO2417" s="30">
        <v>41.241884999999989</v>
      </c>
      <c r="AP2417" s="30">
        <v>46.600999999999992</v>
      </c>
      <c r="AQ2417" s="30">
        <v>7</v>
      </c>
      <c r="AR2417">
        <v>206.52890999999994</v>
      </c>
      <c r="AS2417" s="20">
        <v>233.762</v>
      </c>
      <c r="AT2417">
        <v>52</v>
      </c>
      <c r="AU2417">
        <v>12</v>
      </c>
      <c r="AV2417" t="s">
        <v>1510</v>
      </c>
    </row>
    <row r="2418" spans="1:48" hidden="1" x14ac:dyDescent="0.25">
      <c r="A2418" t="s">
        <v>909</v>
      </c>
      <c r="B2418" t="s">
        <v>178</v>
      </c>
      <c r="C2418" t="s">
        <v>178</v>
      </c>
      <c r="D2418" t="s">
        <v>911</v>
      </c>
      <c r="E2418" s="31" t="s">
        <v>912</v>
      </c>
      <c r="F2418">
        <v>2013</v>
      </c>
      <c r="G2418" t="s">
        <v>910</v>
      </c>
      <c r="H2418">
        <v>9416</v>
      </c>
      <c r="I2418">
        <v>332060</v>
      </c>
      <c r="J2418" t="s">
        <v>177</v>
      </c>
      <c r="K2418" s="26" t="s">
        <v>458</v>
      </c>
      <c r="L2418" t="b">
        <v>1</v>
      </c>
      <c r="M2418" s="20" t="s">
        <v>1116</v>
      </c>
      <c r="N2418" s="26">
        <v>369</v>
      </c>
      <c r="O2418" t="s">
        <v>375</v>
      </c>
      <c r="P2418">
        <v>66.075555600000001</v>
      </c>
      <c r="Q2418">
        <v>-162.71722220000001</v>
      </c>
      <c r="S2418" t="s">
        <v>21</v>
      </c>
      <c r="T2418" s="40">
        <v>0.70000000000000007</v>
      </c>
      <c r="U2418" s="40">
        <v>0.25999999999999995</v>
      </c>
      <c r="V2418">
        <v>152.65530000000001</v>
      </c>
      <c r="W2418">
        <v>218.07899999999998</v>
      </c>
      <c r="X2418">
        <v>46</v>
      </c>
      <c r="Y2418">
        <v>196.1575</v>
      </c>
      <c r="Z2418">
        <v>280.22499999999997</v>
      </c>
      <c r="AA2418">
        <v>7</v>
      </c>
      <c r="AI2418">
        <v>119.83700000000002</v>
      </c>
      <c r="AJ2418">
        <v>7</v>
      </c>
      <c r="AK2418">
        <v>36.696999999999996</v>
      </c>
      <c r="AL2418">
        <v>5</v>
      </c>
      <c r="AM2418">
        <v>3.8600000000000003</v>
      </c>
      <c r="AN2418">
        <v>3</v>
      </c>
      <c r="AO2418" s="30">
        <v>109.57380000000002</v>
      </c>
      <c r="AP2418" s="30">
        <v>156.53400000000002</v>
      </c>
      <c r="AQ2418" s="30">
        <v>12</v>
      </c>
      <c r="AR2418">
        <v>458.38660000000004</v>
      </c>
      <c r="AS2418" s="20">
        <v>658.69799999999998</v>
      </c>
      <c r="AT2418">
        <v>68</v>
      </c>
      <c r="AU2418">
        <v>12</v>
      </c>
      <c r="AV2418" t="s">
        <v>1510</v>
      </c>
    </row>
    <row r="2419" spans="1:48" hidden="1" x14ac:dyDescent="0.25">
      <c r="A2419" t="s">
        <v>496</v>
      </c>
      <c r="B2419" t="s">
        <v>1171</v>
      </c>
      <c r="C2419" t="s">
        <v>246</v>
      </c>
      <c r="D2419" t="s">
        <v>498</v>
      </c>
      <c r="E2419" s="31" t="s">
        <v>499</v>
      </c>
      <c r="F2419">
        <v>2013</v>
      </c>
      <c r="G2419" t="s">
        <v>497</v>
      </c>
      <c r="H2419">
        <v>13870</v>
      </c>
      <c r="I2419">
        <v>332430</v>
      </c>
      <c r="J2419" t="s">
        <v>245</v>
      </c>
      <c r="K2419" s="26" t="s">
        <v>458</v>
      </c>
      <c r="L2419" t="b">
        <v>1</v>
      </c>
      <c r="M2419" s="20" t="s">
        <v>1119</v>
      </c>
      <c r="N2419" s="26">
        <v>45</v>
      </c>
      <c r="O2419" t="s">
        <v>375</v>
      </c>
      <c r="P2419">
        <v>59.0397222</v>
      </c>
      <c r="Q2419">
        <v>-158.45750000000001</v>
      </c>
      <c r="S2419" t="s">
        <v>21</v>
      </c>
      <c r="T2419" s="40">
        <v>0.45083333333333342</v>
      </c>
      <c r="U2419" s="40">
        <v>0.17083333333333328</v>
      </c>
      <c r="V2419">
        <v>2499.1648283333338</v>
      </c>
      <c r="W2419">
        <v>5543.4340000000002</v>
      </c>
      <c r="X2419">
        <v>1001</v>
      </c>
      <c r="Y2419">
        <v>4940.8677925000011</v>
      </c>
      <c r="Z2419">
        <v>10959.411</v>
      </c>
      <c r="AA2419">
        <v>398</v>
      </c>
      <c r="AI2419">
        <v>948.89700000000005</v>
      </c>
      <c r="AJ2419">
        <v>49</v>
      </c>
      <c r="AK2419">
        <v>826.08900000000006</v>
      </c>
      <c r="AL2419">
        <v>53</v>
      </c>
      <c r="AM2419">
        <v>0</v>
      </c>
      <c r="AN2419">
        <v>0</v>
      </c>
      <c r="AO2419" s="30">
        <v>800.22285500000021</v>
      </c>
      <c r="AP2419" s="30">
        <v>1774.9860000000001</v>
      </c>
      <c r="AQ2419" s="30">
        <v>102</v>
      </c>
      <c r="AR2419">
        <v>8240.2554758333354</v>
      </c>
      <c r="AS2419" s="20">
        <v>18277.830999999998</v>
      </c>
      <c r="AT2419">
        <v>1500</v>
      </c>
      <c r="AU2419">
        <v>12</v>
      </c>
      <c r="AV2419" t="s">
        <v>1510</v>
      </c>
    </row>
    <row r="2420" spans="1:48" hidden="1" x14ac:dyDescent="0.25">
      <c r="A2420" t="s">
        <v>925</v>
      </c>
      <c r="B2420" t="s">
        <v>143</v>
      </c>
      <c r="C2420" t="s">
        <v>143</v>
      </c>
      <c r="D2420" t="s">
        <v>927</v>
      </c>
      <c r="E2420" s="31" t="s">
        <v>928</v>
      </c>
      <c r="F2420">
        <v>2013</v>
      </c>
      <c r="G2420" t="s">
        <v>926</v>
      </c>
      <c r="H2420" t="s">
        <v>582</v>
      </c>
      <c r="I2420">
        <v>331930</v>
      </c>
      <c r="J2420" t="s">
        <v>142</v>
      </c>
      <c r="K2420" s="26" t="s">
        <v>458</v>
      </c>
      <c r="L2420" t="b">
        <v>1</v>
      </c>
      <c r="M2420" s="20" t="s">
        <v>1118</v>
      </c>
      <c r="N2420" s="26">
        <v>383</v>
      </c>
      <c r="O2420" t="s">
        <v>375</v>
      </c>
      <c r="P2420">
        <v>65.753765200000004</v>
      </c>
      <c r="Q2420">
        <v>-168.92314999999999</v>
      </c>
      <c r="S2420" t="s">
        <v>21</v>
      </c>
      <c r="T2420" s="40">
        <v>0.59999999999999987</v>
      </c>
      <c r="U2420" s="40">
        <v>0.14000000000000004</v>
      </c>
      <c r="V2420">
        <v>86.612999999999985</v>
      </c>
      <c r="W2420">
        <v>144.35500000000002</v>
      </c>
      <c r="X2420">
        <v>51</v>
      </c>
      <c r="Y2420">
        <v>137.02979999999997</v>
      </c>
      <c r="Z2420">
        <v>228.38299999999998</v>
      </c>
      <c r="AA2420">
        <v>12</v>
      </c>
      <c r="AI2420">
        <v>31.491</v>
      </c>
      <c r="AJ2420">
        <v>5</v>
      </c>
      <c r="AK2420">
        <v>3.6459999999999999</v>
      </c>
      <c r="AL2420">
        <v>1</v>
      </c>
      <c r="AM2420">
        <v>18.807000000000002</v>
      </c>
      <c r="AN2420">
        <v>3</v>
      </c>
      <c r="AO2420" s="30">
        <v>21.082199999999997</v>
      </c>
      <c r="AP2420" s="30">
        <v>35.137</v>
      </c>
      <c r="AQ2420" s="30">
        <v>6</v>
      </c>
      <c r="AR2420">
        <v>244.72499999999997</v>
      </c>
      <c r="AS2420" s="20">
        <v>426.68200000000002</v>
      </c>
      <c r="AT2420">
        <v>71</v>
      </c>
      <c r="AU2420">
        <v>12</v>
      </c>
      <c r="AV2420" t="s">
        <v>1510</v>
      </c>
    </row>
    <row r="2421" spans="1:48" hidden="1" x14ac:dyDescent="0.25">
      <c r="A2421" t="s">
        <v>442</v>
      </c>
      <c r="B2421" t="s">
        <v>1142</v>
      </c>
      <c r="C2421" t="s">
        <v>443</v>
      </c>
      <c r="D2421" t="s">
        <v>438</v>
      </c>
      <c r="E2421" s="31" t="s">
        <v>439</v>
      </c>
      <c r="F2421">
        <v>2013</v>
      </c>
      <c r="G2421" t="s">
        <v>380</v>
      </c>
      <c r="H2421">
        <v>219</v>
      </c>
      <c r="I2421">
        <v>331100</v>
      </c>
      <c r="J2421" t="s">
        <v>30</v>
      </c>
      <c r="K2421" s="26" t="s">
        <v>374</v>
      </c>
      <c r="L2421" t="b">
        <v>1</v>
      </c>
      <c r="M2421" s="20" t="s">
        <v>1116</v>
      </c>
      <c r="N2421" s="26">
        <v>2</v>
      </c>
      <c r="O2421" t="s">
        <v>375</v>
      </c>
      <c r="P2421">
        <v>63.661388899999999</v>
      </c>
      <c r="Q2421">
        <v>-144.06444440000001</v>
      </c>
      <c r="S2421" t="s">
        <v>21</v>
      </c>
      <c r="T2421" s="40">
        <v>0.48666666666666664</v>
      </c>
      <c r="U2421" s="40">
        <v>0.20083333333333334</v>
      </c>
      <c r="V2421">
        <v>49.897446666666667</v>
      </c>
      <c r="W2421">
        <v>102.52900000000001</v>
      </c>
      <c r="X2421">
        <v>28</v>
      </c>
      <c r="Y2421">
        <v>66.092740000000006</v>
      </c>
      <c r="Z2421">
        <v>135.80700000000002</v>
      </c>
      <c r="AA2421">
        <v>14</v>
      </c>
      <c r="AI2421">
        <v>16.909000000000002</v>
      </c>
      <c r="AJ2421">
        <v>2</v>
      </c>
      <c r="AK2421">
        <v>103.48900000000002</v>
      </c>
      <c r="AL2421">
        <v>4</v>
      </c>
      <c r="AM2421">
        <v>0</v>
      </c>
      <c r="AN2421">
        <v>0</v>
      </c>
      <c r="AO2421" s="30">
        <v>58.593693333333341</v>
      </c>
      <c r="AP2421" s="30">
        <v>120.39800000000002</v>
      </c>
      <c r="AQ2421" s="30">
        <v>6</v>
      </c>
      <c r="AR2421">
        <v>174.58388000000002</v>
      </c>
      <c r="AS2421" s="20">
        <v>358.73399999999998</v>
      </c>
      <c r="AT2421">
        <v>48</v>
      </c>
      <c r="AU2421">
        <v>12</v>
      </c>
      <c r="AV2421" t="s">
        <v>1510</v>
      </c>
    </row>
    <row r="2422" spans="1:48" hidden="1" x14ac:dyDescent="0.25">
      <c r="A2422" t="s">
        <v>392</v>
      </c>
      <c r="B2422" t="s">
        <v>1145</v>
      </c>
      <c r="C2422" t="s">
        <v>36</v>
      </c>
      <c r="D2422" t="s">
        <v>393</v>
      </c>
      <c r="E2422" s="31" t="s">
        <v>394</v>
      </c>
      <c r="F2422">
        <v>2013</v>
      </c>
      <c r="G2422" t="s">
        <v>380</v>
      </c>
      <c r="H2422">
        <v>219</v>
      </c>
      <c r="I2422">
        <v>331110</v>
      </c>
      <c r="J2422" t="s">
        <v>30</v>
      </c>
      <c r="K2422" s="26" t="s">
        <v>374</v>
      </c>
      <c r="L2422" t="b">
        <v>1</v>
      </c>
      <c r="M2422" s="20" t="s">
        <v>1116</v>
      </c>
      <c r="N2422" s="26">
        <v>2</v>
      </c>
      <c r="O2422" t="s">
        <v>375</v>
      </c>
      <c r="P2422">
        <v>64.788055600000007</v>
      </c>
      <c r="Q2422">
        <v>-141.19999999999999</v>
      </c>
      <c r="S2422" t="s">
        <v>21</v>
      </c>
      <c r="T2422" s="40">
        <v>0.67083333333333306</v>
      </c>
      <c r="U2422" s="40">
        <v>0.21416666666666664</v>
      </c>
      <c r="V2422">
        <v>228.14840416666655</v>
      </c>
      <c r="W2422">
        <v>340.09699999999998</v>
      </c>
      <c r="X2422">
        <v>137</v>
      </c>
      <c r="Y2422">
        <v>92.104745833333297</v>
      </c>
      <c r="Z2422">
        <v>137.29900000000001</v>
      </c>
      <c r="AA2422">
        <v>21</v>
      </c>
      <c r="AI2422">
        <v>9.1229999999999993</v>
      </c>
      <c r="AJ2422">
        <v>7</v>
      </c>
      <c r="AK2422">
        <v>152.27100000000002</v>
      </c>
      <c r="AL2422">
        <v>16</v>
      </c>
      <c r="AM2422">
        <v>0</v>
      </c>
      <c r="AN2422">
        <v>0</v>
      </c>
      <c r="AO2422" s="30">
        <v>108.26847499999995</v>
      </c>
      <c r="AP2422" s="30">
        <v>161.39400000000001</v>
      </c>
      <c r="AQ2422" s="30">
        <v>23</v>
      </c>
      <c r="AR2422">
        <v>428.5216249999998</v>
      </c>
      <c r="AS2422" s="20">
        <v>638.79</v>
      </c>
      <c r="AT2422">
        <v>180</v>
      </c>
      <c r="AU2422">
        <v>12</v>
      </c>
      <c r="AV2422" t="s">
        <v>1510</v>
      </c>
    </row>
    <row r="2423" spans="1:48" hidden="1" x14ac:dyDescent="0.25">
      <c r="A2423" t="s">
        <v>578</v>
      </c>
      <c r="B2423" t="s">
        <v>56</v>
      </c>
      <c r="C2423" t="s">
        <v>56</v>
      </c>
      <c r="D2423" t="s">
        <v>579</v>
      </c>
      <c r="E2423" s="31" t="s">
        <v>580</v>
      </c>
      <c r="F2423">
        <v>2013</v>
      </c>
      <c r="G2423" t="s">
        <v>563</v>
      </c>
      <c r="H2423">
        <v>221</v>
      </c>
      <c r="I2423">
        <v>331290</v>
      </c>
      <c r="J2423" t="s">
        <v>50</v>
      </c>
      <c r="K2423" s="26" t="s">
        <v>458</v>
      </c>
      <c r="L2423" t="b">
        <v>1</v>
      </c>
      <c r="M2423" s="20" t="s">
        <v>1119</v>
      </c>
      <c r="N2423" s="26">
        <v>169</v>
      </c>
      <c r="O2423" t="s">
        <v>375</v>
      </c>
      <c r="P2423">
        <v>60.218888900000003</v>
      </c>
      <c r="Q2423">
        <v>-162.02444439999999</v>
      </c>
      <c r="S2423" t="s">
        <v>21</v>
      </c>
      <c r="T2423" s="40">
        <v>0.63249999999999995</v>
      </c>
      <c r="U2423" s="40">
        <v>0.20666666666666669</v>
      </c>
      <c r="V2423">
        <v>228.29707999999999</v>
      </c>
      <c r="W2423">
        <v>360.94400000000002</v>
      </c>
      <c r="X2423">
        <v>106</v>
      </c>
      <c r="Y2423">
        <v>93.891462499999989</v>
      </c>
      <c r="Z2423">
        <v>148.44499999999999</v>
      </c>
      <c r="AA2423">
        <v>12</v>
      </c>
      <c r="AI2423">
        <v>104.65</v>
      </c>
      <c r="AJ2423">
        <v>10</v>
      </c>
      <c r="AK2423">
        <v>181.07300000000001</v>
      </c>
      <c r="AL2423">
        <v>8</v>
      </c>
      <c r="AM2423">
        <v>0</v>
      </c>
      <c r="AN2423">
        <v>0</v>
      </c>
      <c r="AO2423" s="30">
        <v>180.7197975</v>
      </c>
      <c r="AP2423" s="30">
        <v>285.72300000000001</v>
      </c>
      <c r="AQ2423" s="30">
        <v>18</v>
      </c>
      <c r="AR2423">
        <v>502.90834000000001</v>
      </c>
      <c r="AS2423" s="20">
        <v>795.11199999999997</v>
      </c>
      <c r="AT2423">
        <v>136</v>
      </c>
      <c r="AU2423">
        <v>12</v>
      </c>
      <c r="AV2423" t="s">
        <v>1510</v>
      </c>
    </row>
    <row r="2424" spans="1:48" hidden="1" x14ac:dyDescent="0.25">
      <c r="A2424" t="s">
        <v>823</v>
      </c>
      <c r="B2424" t="s">
        <v>145</v>
      </c>
      <c r="C2424" t="s">
        <v>145</v>
      </c>
      <c r="D2424" t="s">
        <v>825</v>
      </c>
      <c r="E2424" s="31" t="s">
        <v>826</v>
      </c>
      <c r="F2424">
        <v>2013</v>
      </c>
      <c r="G2424" t="s">
        <v>824</v>
      </c>
      <c r="H2424">
        <v>5553</v>
      </c>
      <c r="I2424">
        <v>331940</v>
      </c>
      <c r="J2424" t="s">
        <v>144</v>
      </c>
      <c r="K2424" s="26" t="s">
        <v>458</v>
      </c>
      <c r="L2424" t="b">
        <v>1</v>
      </c>
      <c r="M2424" s="20" t="s">
        <v>1118</v>
      </c>
      <c r="N2424" s="26">
        <v>320</v>
      </c>
      <c r="O2424" t="s">
        <v>375</v>
      </c>
      <c r="P2424">
        <v>58.215555600000002</v>
      </c>
      <c r="Q2424">
        <v>-157.37583330000001</v>
      </c>
      <c r="S2424" t="s">
        <v>21</v>
      </c>
      <c r="T2424" s="40">
        <v>0.86</v>
      </c>
      <c r="U2424" s="40">
        <v>0.33083333333333337</v>
      </c>
      <c r="V2424">
        <v>123.03504</v>
      </c>
      <c r="W2424">
        <v>143.06399999999999</v>
      </c>
      <c r="X2424">
        <v>71</v>
      </c>
      <c r="Y2424">
        <v>239.99847999999997</v>
      </c>
      <c r="Z2424">
        <v>279.06799999999998</v>
      </c>
      <c r="AA2424">
        <v>16</v>
      </c>
      <c r="AI2424">
        <v>120.05499999999999</v>
      </c>
      <c r="AJ2424">
        <v>17</v>
      </c>
      <c r="AK2424">
        <v>14.962</v>
      </c>
      <c r="AL2424">
        <v>2</v>
      </c>
      <c r="AM2424">
        <v>0</v>
      </c>
      <c r="AN2424">
        <v>0</v>
      </c>
      <c r="AO2424" s="30">
        <v>116.11461999999999</v>
      </c>
      <c r="AP2424" s="30">
        <v>135.017</v>
      </c>
      <c r="AQ2424" s="30">
        <v>19</v>
      </c>
      <c r="AR2424">
        <v>479.14813999999996</v>
      </c>
      <c r="AS2424" s="20">
        <v>557.149</v>
      </c>
      <c r="AT2424">
        <v>103</v>
      </c>
      <c r="AU2424">
        <v>12</v>
      </c>
      <c r="AV2424" t="s">
        <v>1510</v>
      </c>
    </row>
    <row r="2425" spans="1:48" hidden="1" x14ac:dyDescent="0.25">
      <c r="A2425" t="s">
        <v>581</v>
      </c>
      <c r="B2425" t="s">
        <v>57</v>
      </c>
      <c r="C2425" t="s">
        <v>57</v>
      </c>
      <c r="D2425" t="s">
        <v>583</v>
      </c>
      <c r="E2425" s="31" t="s">
        <v>584</v>
      </c>
      <c r="F2425">
        <v>2013</v>
      </c>
      <c r="G2425" t="s">
        <v>563</v>
      </c>
      <c r="H2425" t="s">
        <v>582</v>
      </c>
      <c r="I2425">
        <v>331950</v>
      </c>
      <c r="J2425" t="s">
        <v>50</v>
      </c>
      <c r="K2425" s="26" t="s">
        <v>458</v>
      </c>
      <c r="L2425" t="b">
        <v>1</v>
      </c>
      <c r="M2425" s="20" t="s">
        <v>1119</v>
      </c>
      <c r="N2425" s="26">
        <v>169</v>
      </c>
      <c r="O2425" t="s">
        <v>375</v>
      </c>
      <c r="P2425">
        <v>59.349722200000002</v>
      </c>
      <c r="Q2425">
        <v>-157.47527779999999</v>
      </c>
      <c r="S2425" t="s">
        <v>21</v>
      </c>
      <c r="T2425" s="40">
        <v>0.70250000000000001</v>
      </c>
      <c r="U2425" s="40">
        <v>0.20666666666666669</v>
      </c>
      <c r="V2425">
        <v>144.08555999999999</v>
      </c>
      <c r="W2425">
        <v>205.10399999999998</v>
      </c>
      <c r="X2425">
        <v>47</v>
      </c>
      <c r="Y2425">
        <v>154.94621000000001</v>
      </c>
      <c r="Z2425">
        <v>220.56400000000002</v>
      </c>
      <c r="AA2425">
        <v>26</v>
      </c>
      <c r="AI2425">
        <v>39.698</v>
      </c>
      <c r="AJ2425">
        <v>7</v>
      </c>
      <c r="AK2425">
        <v>4.8789999999999996</v>
      </c>
      <c r="AL2425">
        <v>2</v>
      </c>
      <c r="AM2425">
        <v>0</v>
      </c>
      <c r="AN2425">
        <v>0</v>
      </c>
      <c r="AO2425" s="30">
        <v>31.3153425</v>
      </c>
      <c r="AP2425" s="30">
        <v>44.576999999999998</v>
      </c>
      <c r="AQ2425" s="30">
        <v>9</v>
      </c>
      <c r="AR2425">
        <v>330.34711249999998</v>
      </c>
      <c r="AS2425" s="20">
        <v>470.245</v>
      </c>
      <c r="AT2425">
        <v>79</v>
      </c>
      <c r="AU2425">
        <v>12</v>
      </c>
      <c r="AV2425" t="s">
        <v>1510</v>
      </c>
    </row>
    <row r="2426" spans="1:48" hidden="1" x14ac:dyDescent="0.25">
      <c r="A2426" t="s">
        <v>1065</v>
      </c>
      <c r="B2426" t="s">
        <v>147</v>
      </c>
      <c r="C2426" t="s">
        <v>147</v>
      </c>
      <c r="D2426" t="s">
        <v>1067</v>
      </c>
      <c r="E2426" s="31" t="s">
        <v>1068</v>
      </c>
      <c r="F2426">
        <v>2013</v>
      </c>
      <c r="G2426" t="s">
        <v>1066</v>
      </c>
      <c r="H2426">
        <v>5721</v>
      </c>
      <c r="I2426">
        <v>331960</v>
      </c>
      <c r="J2426" t="s">
        <v>146</v>
      </c>
      <c r="K2426" s="26" t="s">
        <v>458</v>
      </c>
      <c r="L2426" t="b">
        <v>1</v>
      </c>
      <c r="M2426" s="20" t="s">
        <v>1119</v>
      </c>
      <c r="N2426" s="26">
        <v>701</v>
      </c>
      <c r="O2426" t="s">
        <v>375</v>
      </c>
      <c r="P2426">
        <v>58.194444400000002</v>
      </c>
      <c r="Q2426">
        <v>-136.34333330000001</v>
      </c>
      <c r="S2426" t="s">
        <v>21</v>
      </c>
      <c r="T2426" s="40">
        <v>0.79250000000000009</v>
      </c>
      <c r="U2426" s="40">
        <v>0.42999999999999994</v>
      </c>
      <c r="V2426">
        <v>85.044759999999997</v>
      </c>
      <c r="W2426">
        <v>107.31199999999998</v>
      </c>
      <c r="X2426">
        <v>47</v>
      </c>
      <c r="Y2426">
        <v>84.261769999999999</v>
      </c>
      <c r="Z2426">
        <v>106.32399999999998</v>
      </c>
      <c r="AA2426">
        <v>30</v>
      </c>
      <c r="AI2426">
        <v>11.342000000000001</v>
      </c>
      <c r="AJ2426">
        <v>6</v>
      </c>
      <c r="AK2426">
        <v>2.242</v>
      </c>
      <c r="AL2426">
        <v>1</v>
      </c>
      <c r="AM2426">
        <v>0</v>
      </c>
      <c r="AN2426">
        <v>0</v>
      </c>
      <c r="AO2426" s="30">
        <v>10.765320000000001</v>
      </c>
      <c r="AP2426" s="30">
        <v>13.584</v>
      </c>
      <c r="AQ2426" s="30">
        <v>7</v>
      </c>
      <c r="AR2426">
        <v>180.07184999999998</v>
      </c>
      <c r="AS2426" s="20">
        <v>227.22</v>
      </c>
      <c r="AT2426">
        <v>82</v>
      </c>
      <c r="AU2426">
        <v>12</v>
      </c>
      <c r="AV2426" t="s">
        <v>1510</v>
      </c>
    </row>
    <row r="2427" spans="1:48" hidden="1" x14ac:dyDescent="0.25">
      <c r="A2427" t="s">
        <v>585</v>
      </c>
      <c r="B2427" t="s">
        <v>58</v>
      </c>
      <c r="C2427" t="s">
        <v>58</v>
      </c>
      <c r="D2427" t="s">
        <v>586</v>
      </c>
      <c r="E2427" s="31" t="s">
        <v>587</v>
      </c>
      <c r="F2427">
        <v>2013</v>
      </c>
      <c r="G2427" t="s">
        <v>563</v>
      </c>
      <c r="H2427">
        <v>221</v>
      </c>
      <c r="I2427">
        <v>331300</v>
      </c>
      <c r="J2427" t="s">
        <v>50</v>
      </c>
      <c r="K2427" s="26" t="s">
        <v>458</v>
      </c>
      <c r="L2427" t="b">
        <v>1</v>
      </c>
      <c r="M2427" s="20" t="s">
        <v>1119</v>
      </c>
      <c r="N2427" s="26">
        <v>169</v>
      </c>
      <c r="O2427" t="s">
        <v>375</v>
      </c>
      <c r="P2427">
        <v>64.617500000000007</v>
      </c>
      <c r="Q2427">
        <v>-162.2605556</v>
      </c>
      <c r="S2427" t="s">
        <v>21</v>
      </c>
      <c r="T2427" s="40">
        <v>0.60250000000000004</v>
      </c>
      <c r="U2427" s="40">
        <v>0.20083333333333331</v>
      </c>
      <c r="V2427">
        <v>283.73653000000002</v>
      </c>
      <c r="W2427">
        <v>470.93200000000002</v>
      </c>
      <c r="X2427">
        <v>101</v>
      </c>
      <c r="Y2427">
        <v>132.35961</v>
      </c>
      <c r="Z2427">
        <v>219.684</v>
      </c>
      <c r="AA2427">
        <v>13</v>
      </c>
      <c r="AI2427">
        <v>171.11100000000002</v>
      </c>
      <c r="AJ2427">
        <v>14</v>
      </c>
      <c r="AK2427">
        <v>282.96100000000001</v>
      </c>
      <c r="AL2427">
        <v>9</v>
      </c>
      <c r="AM2427">
        <v>0</v>
      </c>
      <c r="AN2427">
        <v>0</v>
      </c>
      <c r="AO2427" s="30">
        <v>273.57838000000004</v>
      </c>
      <c r="AP2427" s="30">
        <v>454.072</v>
      </c>
      <c r="AQ2427" s="30">
        <v>23</v>
      </c>
      <c r="AR2427">
        <v>689.67452000000003</v>
      </c>
      <c r="AS2427" s="20">
        <v>1144.6880000000001</v>
      </c>
      <c r="AT2427">
        <v>134</v>
      </c>
      <c r="AU2427">
        <v>12</v>
      </c>
      <c r="AV2427" t="s">
        <v>1510</v>
      </c>
    </row>
    <row r="2428" spans="1:48" hidden="1" x14ac:dyDescent="0.25">
      <c r="A2428" t="s">
        <v>590</v>
      </c>
      <c r="B2428" t="s">
        <v>59</v>
      </c>
      <c r="C2428" t="s">
        <v>59</v>
      </c>
      <c r="D2428" t="s">
        <v>591</v>
      </c>
      <c r="E2428" s="31" t="s">
        <v>589</v>
      </c>
      <c r="F2428">
        <v>2013</v>
      </c>
      <c r="G2428" t="s">
        <v>563</v>
      </c>
      <c r="H2428">
        <v>221</v>
      </c>
      <c r="I2428">
        <v>331310</v>
      </c>
      <c r="J2428" t="s">
        <v>50</v>
      </c>
      <c r="K2428" s="26" t="s">
        <v>458</v>
      </c>
      <c r="L2428" t="b">
        <v>1</v>
      </c>
      <c r="M2428" s="20" t="s">
        <v>1119</v>
      </c>
      <c r="N2428" s="26">
        <v>169</v>
      </c>
      <c r="O2428" t="s">
        <v>375</v>
      </c>
      <c r="P2428">
        <v>62.777777800000003</v>
      </c>
      <c r="Q2428">
        <v>-164.52305559999999</v>
      </c>
      <c r="S2428" t="s">
        <v>21</v>
      </c>
      <c r="T2428" s="40">
        <v>0.57000000000000006</v>
      </c>
      <c r="U2428" s="40">
        <v>0.20083333333333331</v>
      </c>
      <c r="V2428">
        <v>646.52706000000012</v>
      </c>
      <c r="W2428">
        <v>1134.258</v>
      </c>
      <c r="X2428">
        <v>223</v>
      </c>
      <c r="Y2428">
        <v>709.8888300000001</v>
      </c>
      <c r="Z2428">
        <v>1245.4190000000001</v>
      </c>
      <c r="AA2428">
        <v>46</v>
      </c>
      <c r="AI2428">
        <v>740.84199999999987</v>
      </c>
      <c r="AJ2428">
        <v>23</v>
      </c>
      <c r="AK2428">
        <v>470.56700000000006</v>
      </c>
      <c r="AL2428">
        <v>16</v>
      </c>
      <c r="AM2428">
        <v>0</v>
      </c>
      <c r="AN2428">
        <v>0</v>
      </c>
      <c r="AO2428" s="30">
        <v>690.50313000000006</v>
      </c>
      <c r="AP2428" s="30">
        <v>1211.4089999999999</v>
      </c>
      <c r="AQ2428" s="30">
        <v>39</v>
      </c>
      <c r="AR2428">
        <v>2046.9190200000003</v>
      </c>
      <c r="AS2428" s="20">
        <v>3591.0859999999998</v>
      </c>
      <c r="AT2428">
        <v>292</v>
      </c>
      <c r="AU2428">
        <v>10</v>
      </c>
      <c r="AV2428" t="s">
        <v>1510</v>
      </c>
    </row>
    <row r="2429" spans="1:48" hidden="1" x14ac:dyDescent="0.25">
      <c r="A2429" t="s">
        <v>979</v>
      </c>
      <c r="B2429" t="s">
        <v>149</v>
      </c>
      <c r="C2429" t="s">
        <v>149</v>
      </c>
      <c r="D2429" t="s">
        <v>981</v>
      </c>
      <c r="E2429" s="31" t="s">
        <v>982</v>
      </c>
      <c r="F2429">
        <v>2013</v>
      </c>
      <c r="G2429" t="s">
        <v>980</v>
      </c>
      <c r="H2429" t="s">
        <v>582</v>
      </c>
      <c r="I2429">
        <v>331970</v>
      </c>
      <c r="J2429" t="s">
        <v>148</v>
      </c>
      <c r="K2429" s="26" t="s">
        <v>458</v>
      </c>
      <c r="L2429" t="b">
        <v>1</v>
      </c>
      <c r="M2429" s="20" t="s">
        <v>1118</v>
      </c>
      <c r="N2429" s="26">
        <v>442</v>
      </c>
      <c r="O2429" t="s">
        <v>375</v>
      </c>
      <c r="P2429">
        <v>54.850833299999998</v>
      </c>
      <c r="Q2429">
        <v>-163.41499999999999</v>
      </c>
      <c r="S2429" t="s">
        <v>21</v>
      </c>
      <c r="T2429" s="40">
        <v>0.42</v>
      </c>
      <c r="U2429" s="40">
        <v>0.14500000000000005</v>
      </c>
      <c r="V2429">
        <v>46.414199999999994</v>
      </c>
      <c r="W2429">
        <v>110.50999999999999</v>
      </c>
      <c r="X2429">
        <v>26</v>
      </c>
      <c r="Y2429">
        <v>178.96914000000001</v>
      </c>
      <c r="Z2429">
        <v>426.11700000000002</v>
      </c>
      <c r="AA2429">
        <v>14</v>
      </c>
      <c r="AI2429">
        <v>68.246999999999986</v>
      </c>
      <c r="AJ2429">
        <v>11</v>
      </c>
      <c r="AK2429">
        <v>26.029</v>
      </c>
      <c r="AL2429">
        <v>3</v>
      </c>
      <c r="AM2429">
        <v>0</v>
      </c>
      <c r="AN2429">
        <v>0</v>
      </c>
      <c r="AO2429" s="30">
        <v>39.595919999999992</v>
      </c>
      <c r="AP2429" s="30">
        <v>94.275999999999982</v>
      </c>
      <c r="AQ2429" s="30">
        <v>14</v>
      </c>
      <c r="AR2429">
        <v>264.97926000000001</v>
      </c>
      <c r="AS2429" s="20">
        <v>630.90299999999991</v>
      </c>
      <c r="AT2429">
        <v>54</v>
      </c>
      <c r="AU2429">
        <v>12</v>
      </c>
      <c r="AV2429" t="s">
        <v>1510</v>
      </c>
    </row>
    <row r="2430" spans="1:48" hidden="1" x14ac:dyDescent="0.25">
      <c r="A2430" t="s">
        <v>509</v>
      </c>
      <c r="B2430" t="s">
        <v>164</v>
      </c>
      <c r="C2430" t="s">
        <v>164</v>
      </c>
      <c r="D2430" t="s">
        <v>511</v>
      </c>
      <c r="E2430" s="31" t="s">
        <v>512</v>
      </c>
      <c r="F2430">
        <v>2013</v>
      </c>
      <c r="G2430" t="s">
        <v>510</v>
      </c>
      <c r="H2430">
        <v>7833</v>
      </c>
      <c r="I2430">
        <v>332020</v>
      </c>
      <c r="J2430" t="s">
        <v>163</v>
      </c>
      <c r="K2430" s="26" t="s">
        <v>374</v>
      </c>
      <c r="L2430" t="b">
        <v>1</v>
      </c>
      <c r="M2430" s="20" t="s">
        <v>1116</v>
      </c>
      <c r="N2430" s="26">
        <v>63</v>
      </c>
      <c r="O2430" t="s">
        <v>375</v>
      </c>
      <c r="P2430">
        <v>66.564722200000006</v>
      </c>
      <c r="Q2430">
        <v>-145.2738889</v>
      </c>
      <c r="S2430" t="s">
        <v>21</v>
      </c>
      <c r="T2430" s="40">
        <v>0.6691666666666668</v>
      </c>
      <c r="U2430" s="40">
        <v>0.1825</v>
      </c>
      <c r="V2430">
        <v>734.5629866666668</v>
      </c>
      <c r="W2430">
        <v>1097.7280000000001</v>
      </c>
      <c r="X2430">
        <v>272</v>
      </c>
      <c r="Y2430">
        <v>676.05172250000021</v>
      </c>
      <c r="Z2430">
        <v>1010.2890000000001</v>
      </c>
      <c r="AA2430">
        <v>72</v>
      </c>
      <c r="AI2430">
        <v>212.43100000000001</v>
      </c>
      <c r="AJ2430">
        <v>11</v>
      </c>
      <c r="AK2430">
        <v>336.04599999999999</v>
      </c>
      <c r="AL2430">
        <v>20</v>
      </c>
      <c r="AM2430">
        <v>0</v>
      </c>
      <c r="AN2430">
        <v>0</v>
      </c>
      <c r="AO2430" s="30">
        <v>367.02252583333336</v>
      </c>
      <c r="AP2430" s="30">
        <v>548.47699999999998</v>
      </c>
      <c r="AQ2430" s="30">
        <v>31</v>
      </c>
      <c r="AR2430">
        <v>1777.6372350000004</v>
      </c>
      <c r="AS2430" s="20">
        <v>2656.4940000000001</v>
      </c>
      <c r="AT2430">
        <v>375</v>
      </c>
      <c r="AU2430">
        <v>12</v>
      </c>
      <c r="AV2430" t="s">
        <v>1510</v>
      </c>
    </row>
    <row r="2431" spans="1:48" hidden="1" x14ac:dyDescent="0.25">
      <c r="A2431" t="s">
        <v>786</v>
      </c>
      <c r="B2431" t="s">
        <v>151</v>
      </c>
      <c r="C2431" t="s">
        <v>151</v>
      </c>
      <c r="D2431" t="s">
        <v>788</v>
      </c>
      <c r="E2431" s="31" t="s">
        <v>789</v>
      </c>
      <c r="F2431">
        <v>2013</v>
      </c>
      <c r="G2431" t="s">
        <v>787</v>
      </c>
      <c r="H2431">
        <v>6915</v>
      </c>
      <c r="I2431">
        <v>331990</v>
      </c>
      <c r="J2431" t="s">
        <v>150</v>
      </c>
      <c r="K2431" s="26" t="s">
        <v>458</v>
      </c>
      <c r="L2431" t="b">
        <v>1</v>
      </c>
      <c r="M2431" s="20" t="s">
        <v>1118</v>
      </c>
      <c r="N2431" s="26">
        <v>274</v>
      </c>
      <c r="O2431" t="s">
        <v>375</v>
      </c>
      <c r="P2431">
        <v>64.733333299999998</v>
      </c>
      <c r="Q2431">
        <v>-156.92750000000001</v>
      </c>
      <c r="S2431" t="s">
        <v>21</v>
      </c>
      <c r="T2431" s="40">
        <v>0.67</v>
      </c>
      <c r="U2431" s="40">
        <v>0.35000000000000003</v>
      </c>
      <c r="V2431">
        <v>483.65223000000015</v>
      </c>
      <c r="W2431">
        <v>721.86900000000014</v>
      </c>
      <c r="X2431">
        <v>205</v>
      </c>
      <c r="Y2431">
        <v>1682.5562599999996</v>
      </c>
      <c r="Z2431">
        <v>2511.2779999999993</v>
      </c>
      <c r="AA2431">
        <v>123</v>
      </c>
      <c r="AI2431">
        <v>463.66599999999994</v>
      </c>
      <c r="AJ2431">
        <v>9</v>
      </c>
      <c r="AK2431">
        <v>660.17099999999994</v>
      </c>
      <c r="AL2431">
        <v>41</v>
      </c>
      <c r="AM2431">
        <v>0</v>
      </c>
      <c r="AN2431">
        <v>0</v>
      </c>
      <c r="AO2431" s="30">
        <v>752.97079000000008</v>
      </c>
      <c r="AP2431" s="30">
        <v>1123.837</v>
      </c>
      <c r="AQ2431" s="30">
        <v>50</v>
      </c>
      <c r="AR2431">
        <v>2919.1792799999998</v>
      </c>
      <c r="AS2431" s="20">
        <v>4356.9839999999995</v>
      </c>
      <c r="AT2431">
        <v>376</v>
      </c>
      <c r="AU2431">
        <v>12</v>
      </c>
      <c r="AV2431" t="s">
        <v>1510</v>
      </c>
    </row>
    <row r="2432" spans="1:48" hidden="1" x14ac:dyDescent="0.25">
      <c r="A2432" t="s">
        <v>592</v>
      </c>
      <c r="B2432" t="s">
        <v>60</v>
      </c>
      <c r="C2432" t="s">
        <v>60</v>
      </c>
      <c r="D2432" t="s">
        <v>593</v>
      </c>
      <c r="E2432" s="31" t="s">
        <v>594</v>
      </c>
      <c r="F2432">
        <v>2013</v>
      </c>
      <c r="G2432" t="s">
        <v>563</v>
      </c>
      <c r="H2432">
        <v>221</v>
      </c>
      <c r="I2432">
        <v>331320</v>
      </c>
      <c r="J2432" t="s">
        <v>50</v>
      </c>
      <c r="K2432" s="26" t="s">
        <v>458</v>
      </c>
      <c r="L2432" t="b">
        <v>1</v>
      </c>
      <c r="M2432" s="20" t="s">
        <v>1119</v>
      </c>
      <c r="N2432" s="26">
        <v>169</v>
      </c>
      <c r="O2432" t="s">
        <v>375</v>
      </c>
      <c r="P2432">
        <v>63.779722200000002</v>
      </c>
      <c r="Q2432">
        <v>-171.74111110000001</v>
      </c>
      <c r="S2432" t="s">
        <v>21</v>
      </c>
      <c r="T2432" s="40">
        <v>0.53750000000000009</v>
      </c>
      <c r="U2432" s="40">
        <v>0.19666666666666666</v>
      </c>
      <c r="V2432">
        <v>439.37453750000009</v>
      </c>
      <c r="W2432">
        <v>817.44100000000003</v>
      </c>
      <c r="X2432">
        <v>182</v>
      </c>
      <c r="Y2432">
        <v>166.60726250000002</v>
      </c>
      <c r="Z2432">
        <v>309.96699999999998</v>
      </c>
      <c r="AA2432">
        <v>16</v>
      </c>
      <c r="AI2432">
        <v>279.55700000000002</v>
      </c>
      <c r="AJ2432">
        <v>14</v>
      </c>
      <c r="AK2432">
        <v>451.21300000000002</v>
      </c>
      <c r="AL2432">
        <v>8</v>
      </c>
      <c r="AM2432">
        <v>0</v>
      </c>
      <c r="AN2432">
        <v>0</v>
      </c>
      <c r="AO2432" s="30">
        <v>392.78887500000008</v>
      </c>
      <c r="AP2432" s="30">
        <v>730.77</v>
      </c>
      <c r="AQ2432" s="30">
        <v>22</v>
      </c>
      <c r="AR2432">
        <v>998.77067500000021</v>
      </c>
      <c r="AS2432" s="20">
        <v>1858.1780000000001</v>
      </c>
      <c r="AT2432">
        <v>219</v>
      </c>
      <c r="AU2432">
        <v>12</v>
      </c>
      <c r="AV2432" t="s">
        <v>1510</v>
      </c>
    </row>
    <row r="2433" spans="1:48" hidden="1" x14ac:dyDescent="0.25">
      <c r="A2433" t="s">
        <v>913</v>
      </c>
      <c r="B2433" t="s">
        <v>160</v>
      </c>
      <c r="C2433" t="s">
        <v>160</v>
      </c>
      <c r="D2433" t="s">
        <v>915</v>
      </c>
      <c r="E2433" s="31" t="s">
        <v>916</v>
      </c>
      <c r="F2433">
        <v>2013</v>
      </c>
      <c r="G2433" t="s">
        <v>914</v>
      </c>
      <c r="H2433" t="s">
        <v>582</v>
      </c>
      <c r="I2433">
        <v>332000</v>
      </c>
      <c r="J2433" t="s">
        <v>159</v>
      </c>
      <c r="K2433" s="26" t="s">
        <v>458</v>
      </c>
      <c r="L2433" t="b">
        <v>1</v>
      </c>
      <c r="M2433" s="20" t="s">
        <v>1118</v>
      </c>
      <c r="N2433" s="26">
        <v>373</v>
      </c>
      <c r="O2433" t="s">
        <v>375</v>
      </c>
      <c r="P2433">
        <v>64.5433333</v>
      </c>
      <c r="Q2433">
        <v>-163.02916669999999</v>
      </c>
      <c r="S2433" t="s">
        <v>21</v>
      </c>
      <c r="T2433" s="40">
        <v>0.59999999999999987</v>
      </c>
      <c r="U2433" s="40">
        <v>0.27</v>
      </c>
      <c r="V2433">
        <v>145.85399999999998</v>
      </c>
      <c r="W2433">
        <v>243.09000000000003</v>
      </c>
      <c r="X2433">
        <v>56</v>
      </c>
      <c r="Y2433">
        <v>222.94559999999996</v>
      </c>
      <c r="Z2433">
        <v>371.57600000000002</v>
      </c>
      <c r="AA2433">
        <v>27</v>
      </c>
      <c r="AI2433">
        <v>106.91000000000001</v>
      </c>
      <c r="AJ2433">
        <v>11</v>
      </c>
      <c r="AK2433">
        <v>25.843</v>
      </c>
      <c r="AL2433">
        <v>5</v>
      </c>
      <c r="AM2433">
        <v>22.273000000000003</v>
      </c>
      <c r="AN2433">
        <v>3</v>
      </c>
      <c r="AO2433" s="30">
        <v>79.651799999999994</v>
      </c>
      <c r="AP2433" s="30">
        <v>132.75300000000001</v>
      </c>
      <c r="AQ2433" s="30">
        <v>16</v>
      </c>
      <c r="AR2433">
        <v>448.45139999999992</v>
      </c>
      <c r="AS2433" s="20">
        <v>769.69200000000012</v>
      </c>
      <c r="AT2433">
        <v>102</v>
      </c>
      <c r="AU2433">
        <v>12</v>
      </c>
      <c r="AV2433" t="s">
        <v>1510</v>
      </c>
    </row>
    <row r="2434" spans="1:48" hidden="1" x14ac:dyDescent="0.25">
      <c r="A2434" t="s">
        <v>595</v>
      </c>
      <c r="B2434" t="s">
        <v>61</v>
      </c>
      <c r="C2434" t="s">
        <v>61</v>
      </c>
      <c r="D2434" t="s">
        <v>596</v>
      </c>
      <c r="E2434" s="31" t="s">
        <v>597</v>
      </c>
      <c r="F2434">
        <v>2013</v>
      </c>
      <c r="G2434" t="s">
        <v>563</v>
      </c>
      <c r="H2434">
        <v>221</v>
      </c>
      <c r="I2434">
        <v>331330</v>
      </c>
      <c r="J2434" t="s">
        <v>50</v>
      </c>
      <c r="K2434" s="26" t="s">
        <v>458</v>
      </c>
      <c r="L2434" t="b">
        <v>1</v>
      </c>
      <c r="M2434" s="20" t="s">
        <v>1119</v>
      </c>
      <c r="N2434" s="26">
        <v>169</v>
      </c>
      <c r="O2434" t="s">
        <v>375</v>
      </c>
      <c r="P2434">
        <v>59.118888900000002</v>
      </c>
      <c r="Q2434">
        <v>-161.58750000000001</v>
      </c>
      <c r="S2434" t="s">
        <v>21</v>
      </c>
      <c r="T2434" s="40">
        <v>0.62750000000000006</v>
      </c>
      <c r="U2434" s="40">
        <v>0.20666666666666669</v>
      </c>
      <c r="V2434">
        <v>240.78743750000004</v>
      </c>
      <c r="W2434">
        <v>383.72500000000002</v>
      </c>
      <c r="X2434">
        <v>85</v>
      </c>
      <c r="Y2434">
        <v>58.418367500000002</v>
      </c>
      <c r="Z2434">
        <v>93.096999999999994</v>
      </c>
      <c r="AA2434">
        <v>8</v>
      </c>
      <c r="AI2434">
        <v>97.835000000000008</v>
      </c>
      <c r="AJ2434">
        <v>11</v>
      </c>
      <c r="AK2434">
        <v>126.89499999999998</v>
      </c>
      <c r="AL2434">
        <v>4</v>
      </c>
      <c r="AM2434">
        <v>0</v>
      </c>
      <c r="AN2434">
        <v>0</v>
      </c>
      <c r="AO2434" s="30">
        <v>141.01807500000001</v>
      </c>
      <c r="AP2434" s="30">
        <v>224.73</v>
      </c>
      <c r="AQ2434" s="30">
        <v>15</v>
      </c>
      <c r="AR2434">
        <v>440.22388000000001</v>
      </c>
      <c r="AS2434" s="20">
        <v>701.55200000000002</v>
      </c>
      <c r="AT2434">
        <v>106</v>
      </c>
      <c r="AU2434">
        <v>12</v>
      </c>
      <c r="AV2434" t="s">
        <v>1510</v>
      </c>
    </row>
    <row r="2435" spans="1:48" hidden="1" x14ac:dyDescent="0.25">
      <c r="A2435" t="s">
        <v>598</v>
      </c>
      <c r="B2435" t="s">
        <v>62</v>
      </c>
      <c r="C2435" t="s">
        <v>62</v>
      </c>
      <c r="D2435" t="s">
        <v>599</v>
      </c>
      <c r="E2435" s="31" t="s">
        <v>600</v>
      </c>
      <c r="F2435">
        <v>2013</v>
      </c>
      <c r="G2435" t="s">
        <v>563</v>
      </c>
      <c r="H2435">
        <v>221</v>
      </c>
      <c r="I2435">
        <v>331340</v>
      </c>
      <c r="J2435" t="s">
        <v>50</v>
      </c>
      <c r="K2435" s="26" t="s">
        <v>458</v>
      </c>
      <c r="L2435" t="b">
        <v>1</v>
      </c>
      <c r="M2435" s="20" t="s">
        <v>1119</v>
      </c>
      <c r="N2435" s="26">
        <v>169</v>
      </c>
      <c r="O2435" t="s">
        <v>375</v>
      </c>
      <c r="P2435">
        <v>62.903611099999999</v>
      </c>
      <c r="Q2435">
        <v>-160.06472220000001</v>
      </c>
      <c r="S2435" t="s">
        <v>21</v>
      </c>
      <c r="T2435" s="40">
        <v>0.63249999999999995</v>
      </c>
      <c r="U2435" s="40">
        <v>0.20666666666666669</v>
      </c>
      <c r="V2435">
        <v>137.50929499999998</v>
      </c>
      <c r="W2435">
        <v>217.40600000000001</v>
      </c>
      <c r="X2435">
        <v>63</v>
      </c>
      <c r="Y2435">
        <v>80.826542499999988</v>
      </c>
      <c r="Z2435">
        <v>127.789</v>
      </c>
      <c r="AA2435">
        <v>9</v>
      </c>
      <c r="AI2435">
        <v>138.41799999999998</v>
      </c>
      <c r="AJ2435">
        <v>11</v>
      </c>
      <c r="AK2435">
        <v>68.897999999999996</v>
      </c>
      <c r="AL2435">
        <v>4</v>
      </c>
      <c r="AM2435">
        <v>0</v>
      </c>
      <c r="AN2435">
        <v>0</v>
      </c>
      <c r="AO2435" s="30">
        <v>131.12736999999998</v>
      </c>
      <c r="AP2435" s="30">
        <v>207.31599999999997</v>
      </c>
      <c r="AQ2435" s="30">
        <v>15</v>
      </c>
      <c r="AR2435">
        <v>349.46320749999995</v>
      </c>
      <c r="AS2435" s="20">
        <v>552.51099999999997</v>
      </c>
      <c r="AT2435">
        <v>85</v>
      </c>
      <c r="AU2435">
        <v>12</v>
      </c>
      <c r="AV2435" t="s">
        <v>1510</v>
      </c>
    </row>
    <row r="2436" spans="1:48" hidden="1" x14ac:dyDescent="0.25">
      <c r="A2436" t="s">
        <v>395</v>
      </c>
      <c r="B2436" t="s">
        <v>162</v>
      </c>
      <c r="C2436" t="s">
        <v>162</v>
      </c>
      <c r="D2436" t="s">
        <v>396</v>
      </c>
      <c r="E2436" s="31" t="s">
        <v>397</v>
      </c>
      <c r="F2436">
        <v>2013</v>
      </c>
      <c r="G2436" t="s">
        <v>962</v>
      </c>
      <c r="H2436">
        <v>7822</v>
      </c>
      <c r="I2436">
        <v>332010</v>
      </c>
      <c r="J2436" t="s">
        <v>161</v>
      </c>
      <c r="K2436" s="26" t="s">
        <v>374</v>
      </c>
      <c r="L2436" t="b">
        <v>1</v>
      </c>
      <c r="M2436" s="20" t="s">
        <v>1116</v>
      </c>
      <c r="N2436" s="26">
        <v>417</v>
      </c>
      <c r="O2436" t="s">
        <v>489</v>
      </c>
      <c r="P2436">
        <v>58.413333299999998</v>
      </c>
      <c r="Q2436">
        <v>-135.7369444</v>
      </c>
      <c r="S2436" t="s">
        <v>21</v>
      </c>
      <c r="T2436" s="40">
        <v>0.46666666666666662</v>
      </c>
      <c r="U2436" s="40">
        <v>0.3008333333333334</v>
      </c>
      <c r="V2436">
        <v>453.0796666666667</v>
      </c>
      <c r="W2436">
        <v>970.8850000000001</v>
      </c>
      <c r="X2436">
        <v>482</v>
      </c>
      <c r="Y2436">
        <v>232.69773333333333</v>
      </c>
      <c r="Z2436">
        <v>498.63800000000003</v>
      </c>
      <c r="AA2436">
        <v>126</v>
      </c>
      <c r="AI2436">
        <v>40.677</v>
      </c>
      <c r="AJ2436">
        <v>6</v>
      </c>
      <c r="AK2436">
        <v>258.916</v>
      </c>
      <c r="AL2436">
        <v>24</v>
      </c>
      <c r="AM2436">
        <v>0</v>
      </c>
      <c r="AN2436">
        <v>1</v>
      </c>
      <c r="AO2436" s="30">
        <v>139.81006666666667</v>
      </c>
      <c r="AP2436" s="30">
        <v>299.59300000000002</v>
      </c>
      <c r="AQ2436" s="30">
        <v>30</v>
      </c>
      <c r="AR2436">
        <v>825.58746666666661</v>
      </c>
      <c r="AS2436" s="20">
        <v>1769.1160000000002</v>
      </c>
      <c r="AT2436">
        <v>637</v>
      </c>
      <c r="AU2436">
        <v>7</v>
      </c>
      <c r="AV2436" t="s">
        <v>1510</v>
      </c>
    </row>
    <row r="2437" spans="1:48" hidden="1" x14ac:dyDescent="0.25">
      <c r="A2437" t="s">
        <v>401</v>
      </c>
      <c r="B2437" t="s">
        <v>1146</v>
      </c>
      <c r="C2437" t="s">
        <v>37</v>
      </c>
      <c r="D2437" t="s">
        <v>399</v>
      </c>
      <c r="E2437" s="31" t="s">
        <v>400</v>
      </c>
      <c r="F2437">
        <v>2013</v>
      </c>
      <c r="G2437" t="s">
        <v>380</v>
      </c>
      <c r="H2437">
        <v>219</v>
      </c>
      <c r="I2437">
        <v>331120</v>
      </c>
      <c r="J2437" t="s">
        <v>30</v>
      </c>
      <c r="K2437" s="26" t="s">
        <v>374</v>
      </c>
      <c r="L2437" t="b">
        <v>1</v>
      </c>
      <c r="M2437" s="20" t="s">
        <v>1116</v>
      </c>
      <c r="N2437" s="26">
        <v>2</v>
      </c>
      <c r="O2437" t="s">
        <v>375</v>
      </c>
      <c r="P2437">
        <v>59.228588999999999</v>
      </c>
      <c r="Q2437">
        <v>-135.44411400000001</v>
      </c>
      <c r="S2437" t="s">
        <v>21</v>
      </c>
      <c r="T2437" s="40">
        <v>0.25333333333333335</v>
      </c>
      <c r="U2437" s="40">
        <v>0.17999999999999997</v>
      </c>
      <c r="V2437">
        <v>1409.6061999999999</v>
      </c>
      <c r="W2437">
        <v>5564.2349999999997</v>
      </c>
      <c r="X2437">
        <v>1091</v>
      </c>
      <c r="Y2437">
        <v>1214.3216666666669</v>
      </c>
      <c r="Z2437">
        <v>4793.3750000000009</v>
      </c>
      <c r="AA2437">
        <v>324</v>
      </c>
      <c r="AI2437">
        <v>1016.2229999999998</v>
      </c>
      <c r="AJ2437">
        <v>32</v>
      </c>
      <c r="AK2437">
        <v>1079.3240000000001</v>
      </c>
      <c r="AL2437">
        <v>23</v>
      </c>
      <c r="AM2437">
        <v>0</v>
      </c>
      <c r="AN2437">
        <v>0</v>
      </c>
      <c r="AO2437" s="30">
        <v>530.87190666666675</v>
      </c>
      <c r="AP2437" s="30">
        <v>2095.547</v>
      </c>
      <c r="AQ2437" s="30">
        <v>55</v>
      </c>
      <c r="AR2437">
        <v>3154.7997733333336</v>
      </c>
      <c r="AS2437" s="20">
        <v>12453.156999999999</v>
      </c>
      <c r="AT2437">
        <v>1464</v>
      </c>
      <c r="AU2437">
        <v>12</v>
      </c>
      <c r="AV2437" t="s">
        <v>1510</v>
      </c>
    </row>
    <row r="2438" spans="1:48" hidden="1" x14ac:dyDescent="0.25">
      <c r="A2438" t="s">
        <v>402</v>
      </c>
      <c r="B2438" t="s">
        <v>38</v>
      </c>
      <c r="C2438" t="s">
        <v>38</v>
      </c>
      <c r="D2438" t="s">
        <v>403</v>
      </c>
      <c r="E2438" s="31" t="s">
        <v>404</v>
      </c>
      <c r="F2438">
        <v>2013</v>
      </c>
      <c r="G2438" t="s">
        <v>380</v>
      </c>
      <c r="H2438">
        <v>219</v>
      </c>
      <c r="I2438">
        <v>331130</v>
      </c>
      <c r="J2438" t="s">
        <v>30</v>
      </c>
      <c r="K2438" s="26" t="s">
        <v>374</v>
      </c>
      <c r="L2438" t="b">
        <v>1</v>
      </c>
      <c r="M2438" s="20" t="s">
        <v>1116</v>
      </c>
      <c r="N2438" s="26">
        <v>2</v>
      </c>
      <c r="O2438" t="s">
        <v>375</v>
      </c>
      <c r="P2438">
        <v>63.987230799999999</v>
      </c>
      <c r="Q2438">
        <v>-144.69983250000001</v>
      </c>
      <c r="S2438" t="s">
        <v>21</v>
      </c>
      <c r="T2438" s="40">
        <v>1.9366666666666668</v>
      </c>
      <c r="U2438" s="40">
        <v>1.1733333333333336</v>
      </c>
      <c r="V2438">
        <v>24.860989999999997</v>
      </c>
      <c r="W2438">
        <v>12.836999999999998</v>
      </c>
      <c r="X2438">
        <v>5</v>
      </c>
      <c r="Y2438">
        <v>22.904956666666667</v>
      </c>
      <c r="Z2438">
        <v>11.827</v>
      </c>
      <c r="AA2438">
        <v>2</v>
      </c>
      <c r="AI2438">
        <v>1.698</v>
      </c>
      <c r="AJ2438">
        <v>0</v>
      </c>
      <c r="AK2438">
        <v>0</v>
      </c>
      <c r="AL2438">
        <v>0</v>
      </c>
      <c r="AM2438">
        <v>0</v>
      </c>
      <c r="AN2438">
        <v>0</v>
      </c>
      <c r="AO2438" s="30">
        <v>3.2884600000000002</v>
      </c>
      <c r="AP2438" s="30">
        <v>1.698</v>
      </c>
      <c r="AQ2438" s="30">
        <v>0</v>
      </c>
      <c r="AR2438">
        <v>51.054406666666665</v>
      </c>
      <c r="AS2438" s="20">
        <v>26.362000000000002</v>
      </c>
      <c r="AT2438">
        <v>7</v>
      </c>
      <c r="AU2438">
        <v>12</v>
      </c>
      <c r="AV2438" t="s">
        <v>1510</v>
      </c>
    </row>
    <row r="2439" spans="1:48" hidden="1" x14ac:dyDescent="0.25">
      <c r="A2439" t="s">
        <v>405</v>
      </c>
      <c r="B2439" t="s">
        <v>39</v>
      </c>
      <c r="C2439" t="s">
        <v>39</v>
      </c>
      <c r="D2439" t="s">
        <v>427</v>
      </c>
      <c r="E2439" s="31" t="s">
        <v>422</v>
      </c>
      <c r="F2439">
        <v>2013</v>
      </c>
      <c r="G2439" t="s">
        <v>380</v>
      </c>
      <c r="H2439">
        <v>219</v>
      </c>
      <c r="I2439">
        <v>331140</v>
      </c>
      <c r="J2439" t="s">
        <v>30</v>
      </c>
      <c r="K2439" s="26" t="s">
        <v>374</v>
      </c>
      <c r="L2439" t="b">
        <v>1</v>
      </c>
      <c r="M2439" s="20" t="s">
        <v>1116</v>
      </c>
      <c r="N2439" s="26">
        <v>2</v>
      </c>
      <c r="O2439" t="s">
        <v>375</v>
      </c>
      <c r="P2439">
        <v>55.556666700000001</v>
      </c>
      <c r="Q2439">
        <v>-132.63638889999999</v>
      </c>
      <c r="S2439" t="s">
        <v>21</v>
      </c>
      <c r="T2439" s="40">
        <v>0.2508333333333333</v>
      </c>
      <c r="U2439" s="40">
        <v>0.1825</v>
      </c>
      <c r="V2439">
        <v>139.33490666666663</v>
      </c>
      <c r="W2439">
        <v>555.48799999999994</v>
      </c>
      <c r="X2439">
        <v>122</v>
      </c>
      <c r="Y2439">
        <v>69.316035833333316</v>
      </c>
      <c r="Z2439">
        <v>276.34299999999996</v>
      </c>
      <c r="AA2439">
        <v>16</v>
      </c>
      <c r="AI2439">
        <v>4.1869999999999994</v>
      </c>
      <c r="AJ2439">
        <v>1</v>
      </c>
      <c r="AK2439">
        <v>47.29999999999999</v>
      </c>
      <c r="AL2439">
        <v>7</v>
      </c>
      <c r="AM2439">
        <v>0</v>
      </c>
      <c r="AN2439">
        <v>0</v>
      </c>
      <c r="AO2439" s="30">
        <v>12.914655833333329</v>
      </c>
      <c r="AP2439" s="30">
        <v>51.486999999999988</v>
      </c>
      <c r="AQ2439" s="30">
        <v>8</v>
      </c>
      <c r="AR2439">
        <v>221.56559833333327</v>
      </c>
      <c r="AS2439" s="20">
        <v>883.31799999999998</v>
      </c>
      <c r="AT2439">
        <v>145</v>
      </c>
      <c r="AU2439">
        <v>12</v>
      </c>
      <c r="AV2439" t="s">
        <v>1510</v>
      </c>
    </row>
    <row r="2440" spans="1:48" hidden="1" x14ac:dyDescent="0.25">
      <c r="A2440" t="s">
        <v>601</v>
      </c>
      <c r="B2440" t="s">
        <v>63</v>
      </c>
      <c r="C2440" t="s">
        <v>63</v>
      </c>
      <c r="D2440" t="s">
        <v>602</v>
      </c>
      <c r="E2440" s="31" t="s">
        <v>603</v>
      </c>
      <c r="F2440">
        <v>2013</v>
      </c>
      <c r="G2440" t="s">
        <v>563</v>
      </c>
      <c r="H2440">
        <v>221</v>
      </c>
      <c r="I2440">
        <v>331350</v>
      </c>
      <c r="J2440" t="s">
        <v>50</v>
      </c>
      <c r="K2440" s="26" t="s">
        <v>458</v>
      </c>
      <c r="L2440" t="b">
        <v>1</v>
      </c>
      <c r="M2440" s="20" t="s">
        <v>1119</v>
      </c>
      <c r="N2440" s="26">
        <v>169</v>
      </c>
      <c r="O2440" t="s">
        <v>375</v>
      </c>
      <c r="P2440">
        <v>62.199444399999997</v>
      </c>
      <c r="Q2440">
        <v>-159.77138890000001</v>
      </c>
      <c r="S2440" t="s">
        <v>21</v>
      </c>
      <c r="T2440" s="40">
        <v>0.59749999999999992</v>
      </c>
      <c r="U2440" s="40">
        <v>0.20083333333333331</v>
      </c>
      <c r="V2440">
        <v>185.22320749999994</v>
      </c>
      <c r="W2440">
        <v>309.99699999999996</v>
      </c>
      <c r="X2440">
        <v>80</v>
      </c>
      <c r="Y2440">
        <v>43.657532499999988</v>
      </c>
      <c r="Z2440">
        <v>73.066999999999993</v>
      </c>
      <c r="AA2440">
        <v>11</v>
      </c>
      <c r="AI2440">
        <v>125.02900000000001</v>
      </c>
      <c r="AJ2440">
        <v>11</v>
      </c>
      <c r="AK2440">
        <v>122.129</v>
      </c>
      <c r="AL2440">
        <v>7</v>
      </c>
      <c r="AM2440">
        <v>0</v>
      </c>
      <c r="AN2440">
        <v>0</v>
      </c>
      <c r="AO2440" s="30">
        <v>147.67690499999998</v>
      </c>
      <c r="AP2440" s="30">
        <v>247.15800000000002</v>
      </c>
      <c r="AQ2440" s="30">
        <v>18</v>
      </c>
      <c r="AR2440">
        <v>376.55764499999992</v>
      </c>
      <c r="AS2440" s="20">
        <v>630.22200000000009</v>
      </c>
      <c r="AT2440">
        <v>104</v>
      </c>
      <c r="AU2440">
        <v>12</v>
      </c>
      <c r="AV2440" t="s">
        <v>1510</v>
      </c>
    </row>
    <row r="2441" spans="1:48" hidden="1" x14ac:dyDescent="0.25">
      <c r="A2441" t="s">
        <v>748</v>
      </c>
      <c r="B2441" t="s">
        <v>174</v>
      </c>
      <c r="C2441" t="s">
        <v>174</v>
      </c>
      <c r="D2441" t="s">
        <v>749</v>
      </c>
      <c r="E2441" s="31" t="s">
        <v>750</v>
      </c>
      <c r="F2441">
        <v>2013</v>
      </c>
      <c r="G2441" t="s">
        <v>743</v>
      </c>
      <c r="H2441">
        <v>18963</v>
      </c>
      <c r="I2441">
        <v>332670</v>
      </c>
      <c r="J2441" t="s">
        <v>171</v>
      </c>
      <c r="K2441" s="26" t="s">
        <v>458</v>
      </c>
      <c r="L2441" t="b">
        <v>1</v>
      </c>
      <c r="M2441" s="20" t="s">
        <v>1119</v>
      </c>
      <c r="N2441" s="26">
        <v>240</v>
      </c>
      <c r="O2441" t="s">
        <v>375</v>
      </c>
      <c r="P2441">
        <v>58.11</v>
      </c>
      <c r="Q2441">
        <v>-135.4436111</v>
      </c>
      <c r="S2441" t="s">
        <v>21</v>
      </c>
      <c r="T2441" s="40">
        <v>0.65000000000000013</v>
      </c>
      <c r="U2441" s="40">
        <v>0.22250000000000006</v>
      </c>
      <c r="V2441">
        <v>1130.0737500000002</v>
      </c>
      <c r="W2441">
        <v>1738.575</v>
      </c>
      <c r="X2441">
        <v>371</v>
      </c>
      <c r="Y2441">
        <v>1162.6953000000001</v>
      </c>
      <c r="Z2441">
        <v>1788.7619999999999</v>
      </c>
      <c r="AA2441">
        <v>64</v>
      </c>
      <c r="AI2441">
        <v>631.18000000000006</v>
      </c>
      <c r="AJ2441">
        <v>28</v>
      </c>
      <c r="AK2441">
        <v>179.04</v>
      </c>
      <c r="AL2441">
        <v>19</v>
      </c>
      <c r="AM2441">
        <v>0</v>
      </c>
      <c r="AN2441">
        <v>0</v>
      </c>
      <c r="AO2441" s="30">
        <v>526.64300000000014</v>
      </c>
      <c r="AP2441" s="30">
        <v>810.22</v>
      </c>
      <c r="AQ2441" s="30">
        <v>47</v>
      </c>
      <c r="AR2441">
        <v>2819.4120500000008</v>
      </c>
      <c r="AS2441" s="20">
        <v>4337.5570000000007</v>
      </c>
      <c r="AT2441">
        <v>473</v>
      </c>
      <c r="AU2441">
        <v>12</v>
      </c>
      <c r="AV2441" t="s">
        <v>1510</v>
      </c>
    </row>
    <row r="2442" spans="1:48" hidden="1" x14ac:dyDescent="0.25">
      <c r="A2442" t="s">
        <v>604</v>
      </c>
      <c r="B2442" t="s">
        <v>64</v>
      </c>
      <c r="C2442" t="s">
        <v>64</v>
      </c>
      <c r="D2442" t="s">
        <v>605</v>
      </c>
      <c r="E2442" s="31" t="s">
        <v>606</v>
      </c>
      <c r="F2442">
        <v>2013</v>
      </c>
      <c r="G2442" t="s">
        <v>563</v>
      </c>
      <c r="H2442">
        <v>221</v>
      </c>
      <c r="I2442">
        <v>331360</v>
      </c>
      <c r="J2442" t="s">
        <v>50</v>
      </c>
      <c r="K2442" s="26" t="s">
        <v>458</v>
      </c>
      <c r="L2442" t="b">
        <v>1</v>
      </c>
      <c r="M2442" s="20" t="s">
        <v>1119</v>
      </c>
      <c r="N2442" s="26">
        <v>169</v>
      </c>
      <c r="O2442" t="s">
        <v>375</v>
      </c>
      <c r="P2442">
        <v>61.531111099999997</v>
      </c>
      <c r="Q2442">
        <v>-166.09666669999999</v>
      </c>
      <c r="S2442" t="s">
        <v>21</v>
      </c>
      <c r="T2442" s="40">
        <v>0.5625</v>
      </c>
      <c r="U2442" s="40">
        <v>0.20083333333333331</v>
      </c>
      <c r="V2442">
        <v>660.7192500000001</v>
      </c>
      <c r="W2442">
        <v>1174.6120000000001</v>
      </c>
      <c r="X2442">
        <v>286</v>
      </c>
      <c r="Y2442">
        <v>347.93099999999998</v>
      </c>
      <c r="Z2442">
        <v>618.54399999999998</v>
      </c>
      <c r="AA2442">
        <v>29</v>
      </c>
      <c r="AI2442">
        <v>620.51199999999994</v>
      </c>
      <c r="AJ2442">
        <v>18</v>
      </c>
      <c r="AK2442">
        <v>732.51600000000008</v>
      </c>
      <c r="AL2442">
        <v>16</v>
      </c>
      <c r="AM2442">
        <v>0</v>
      </c>
      <c r="AN2442">
        <v>0</v>
      </c>
      <c r="AO2442" s="30">
        <v>761.07825000000003</v>
      </c>
      <c r="AP2442" s="30">
        <v>1353.028</v>
      </c>
      <c r="AQ2442" s="30">
        <v>34</v>
      </c>
      <c r="AR2442">
        <v>1769.7285000000002</v>
      </c>
      <c r="AS2442" s="20">
        <v>3146.1840000000007</v>
      </c>
      <c r="AT2442">
        <v>334</v>
      </c>
      <c r="AU2442">
        <v>6</v>
      </c>
      <c r="AV2442" t="s">
        <v>1510</v>
      </c>
    </row>
    <row r="2443" spans="1:48" hidden="1" x14ac:dyDescent="0.25">
      <c r="A2443" t="s">
        <v>835</v>
      </c>
      <c r="B2443" t="s">
        <v>167</v>
      </c>
      <c r="C2443" t="s">
        <v>167</v>
      </c>
      <c r="D2443" t="s">
        <v>837</v>
      </c>
      <c r="E2443" s="31" t="s">
        <v>838</v>
      </c>
      <c r="F2443">
        <v>2013</v>
      </c>
      <c r="G2443" t="s">
        <v>836</v>
      </c>
      <c r="H2443">
        <v>9000</v>
      </c>
      <c r="I2443">
        <v>332030</v>
      </c>
      <c r="J2443" t="s">
        <v>166</v>
      </c>
      <c r="K2443" s="26" t="s">
        <v>458</v>
      </c>
      <c r="L2443" t="b">
        <v>1</v>
      </c>
      <c r="M2443" s="20" t="s">
        <v>1118</v>
      </c>
      <c r="N2443" s="26">
        <v>332</v>
      </c>
      <c r="O2443" t="s">
        <v>375</v>
      </c>
      <c r="P2443">
        <v>66.048888899999994</v>
      </c>
      <c r="Q2443">
        <v>-154.25555560000001</v>
      </c>
      <c r="S2443" t="s">
        <v>21</v>
      </c>
      <c r="T2443" s="40">
        <v>0.71</v>
      </c>
      <c r="U2443" s="40">
        <v>0.14000000000000004</v>
      </c>
      <c r="V2443">
        <v>115.37997</v>
      </c>
      <c r="W2443">
        <v>162.50700000000001</v>
      </c>
      <c r="X2443">
        <v>38</v>
      </c>
      <c r="Y2443">
        <v>53.397679999999987</v>
      </c>
      <c r="Z2443">
        <v>75.207999999999984</v>
      </c>
      <c r="AA2443">
        <v>11</v>
      </c>
      <c r="AI2443">
        <v>72.347999999999999</v>
      </c>
      <c r="AJ2443">
        <v>3</v>
      </c>
      <c r="AK2443">
        <v>14.868</v>
      </c>
      <c r="AL2443">
        <v>2</v>
      </c>
      <c r="AM2443">
        <v>2.157</v>
      </c>
      <c r="AN2443">
        <v>1</v>
      </c>
      <c r="AO2443" s="30">
        <v>61.923359999999995</v>
      </c>
      <c r="AP2443" s="30">
        <v>87.215999999999994</v>
      </c>
      <c r="AQ2443" s="30">
        <v>5</v>
      </c>
      <c r="AR2443">
        <v>230.70101</v>
      </c>
      <c r="AS2443" s="20">
        <v>327.08799999999991</v>
      </c>
      <c r="AT2443">
        <v>53</v>
      </c>
      <c r="AU2443">
        <v>12</v>
      </c>
      <c r="AV2443" t="s">
        <v>1510</v>
      </c>
    </row>
    <row r="2444" spans="1:48" hidden="1" x14ac:dyDescent="0.25">
      <c r="A2444" t="s">
        <v>607</v>
      </c>
      <c r="B2444" t="s">
        <v>65</v>
      </c>
      <c r="C2444" t="s">
        <v>65</v>
      </c>
      <c r="D2444" t="s">
        <v>608</v>
      </c>
      <c r="E2444" s="31" t="s">
        <v>609</v>
      </c>
      <c r="F2444">
        <v>2013</v>
      </c>
      <c r="G2444" t="s">
        <v>563</v>
      </c>
      <c r="H2444">
        <v>221</v>
      </c>
      <c r="I2444">
        <v>331370</v>
      </c>
      <c r="J2444" t="s">
        <v>50</v>
      </c>
      <c r="K2444" s="26" t="s">
        <v>458</v>
      </c>
      <c r="L2444" t="b">
        <v>1</v>
      </c>
      <c r="M2444" s="20" t="s">
        <v>1119</v>
      </c>
      <c r="N2444" s="26">
        <v>169</v>
      </c>
      <c r="O2444" t="s">
        <v>375</v>
      </c>
      <c r="P2444">
        <v>65.698611099999994</v>
      </c>
      <c r="Q2444">
        <v>-156.39972220000001</v>
      </c>
      <c r="S2444" t="s">
        <v>21</v>
      </c>
      <c r="T2444" s="40">
        <v>0.59749999999999992</v>
      </c>
      <c r="U2444" s="40">
        <v>0.20083333333333331</v>
      </c>
      <c r="V2444">
        <v>333.27534249999997</v>
      </c>
      <c r="W2444">
        <v>557.78300000000002</v>
      </c>
      <c r="X2444">
        <v>109</v>
      </c>
      <c r="Y2444">
        <v>23.376590000000004</v>
      </c>
      <c r="Z2444">
        <v>39.124000000000009</v>
      </c>
      <c r="AA2444">
        <v>11</v>
      </c>
      <c r="AI2444">
        <v>117.524</v>
      </c>
      <c r="AJ2444">
        <v>16</v>
      </c>
      <c r="AK2444">
        <v>248.90699999999998</v>
      </c>
      <c r="AL2444">
        <v>7</v>
      </c>
      <c r="AM2444">
        <v>0</v>
      </c>
      <c r="AN2444">
        <v>0</v>
      </c>
      <c r="AO2444" s="30">
        <v>218.94252249999997</v>
      </c>
      <c r="AP2444" s="30">
        <v>366.43099999999998</v>
      </c>
      <c r="AQ2444" s="30">
        <v>23</v>
      </c>
      <c r="AR2444">
        <v>575.59445499999993</v>
      </c>
      <c r="AS2444" s="20">
        <v>963.33799999999997</v>
      </c>
      <c r="AT2444">
        <v>140</v>
      </c>
      <c r="AU2444">
        <v>6</v>
      </c>
      <c r="AV2444" t="s">
        <v>1510</v>
      </c>
    </row>
    <row r="2445" spans="1:48" hidden="1" x14ac:dyDescent="0.25">
      <c r="A2445" t="s">
        <v>408</v>
      </c>
      <c r="B2445" t="s">
        <v>40</v>
      </c>
      <c r="C2445" t="s">
        <v>40</v>
      </c>
      <c r="D2445" t="s">
        <v>427</v>
      </c>
      <c r="E2445" s="31" t="s">
        <v>422</v>
      </c>
      <c r="F2445">
        <v>2013</v>
      </c>
      <c r="G2445" t="s">
        <v>380</v>
      </c>
      <c r="H2445">
        <v>219</v>
      </c>
      <c r="I2445">
        <v>331150</v>
      </c>
      <c r="J2445" t="s">
        <v>30</v>
      </c>
      <c r="K2445" s="26" t="s">
        <v>374</v>
      </c>
      <c r="L2445" t="b">
        <v>1</v>
      </c>
      <c r="M2445" s="20" t="s">
        <v>1116</v>
      </c>
      <c r="N2445" s="26">
        <v>2</v>
      </c>
      <c r="O2445" t="s">
        <v>375</v>
      </c>
      <c r="P2445">
        <v>55.208055600000002</v>
      </c>
      <c r="Q2445">
        <v>-132.8266667</v>
      </c>
      <c r="S2445" t="s">
        <v>21</v>
      </c>
      <c r="T2445" s="40">
        <v>0.24833333333333338</v>
      </c>
      <c r="U2445" s="40">
        <v>0.17999999999999997</v>
      </c>
      <c r="V2445">
        <v>174.02753000000004</v>
      </c>
      <c r="W2445">
        <v>700.78200000000004</v>
      </c>
      <c r="X2445">
        <v>131</v>
      </c>
      <c r="Y2445">
        <v>61.857846666666681</v>
      </c>
      <c r="Z2445">
        <v>249.09200000000001</v>
      </c>
      <c r="AA2445">
        <v>38</v>
      </c>
      <c r="AI2445">
        <v>61.694999999999993</v>
      </c>
      <c r="AJ2445">
        <v>10</v>
      </c>
      <c r="AK2445">
        <v>283.40499999999997</v>
      </c>
      <c r="AL2445">
        <v>8</v>
      </c>
      <c r="AM2445">
        <v>0</v>
      </c>
      <c r="AN2445">
        <v>0</v>
      </c>
      <c r="AO2445" s="30">
        <v>85.699833333333345</v>
      </c>
      <c r="AP2445" s="30">
        <v>345.09999999999997</v>
      </c>
      <c r="AQ2445" s="30">
        <v>18</v>
      </c>
      <c r="AR2445">
        <v>321.58521000000007</v>
      </c>
      <c r="AS2445" s="20">
        <v>1294.9740000000002</v>
      </c>
      <c r="AT2445">
        <v>181</v>
      </c>
      <c r="AU2445">
        <v>12</v>
      </c>
      <c r="AV2445" t="s">
        <v>1510</v>
      </c>
    </row>
    <row r="2446" spans="1:48" hidden="1" x14ac:dyDescent="0.25">
      <c r="A2446" t="s">
        <v>1039</v>
      </c>
      <c r="B2446" t="s">
        <v>169</v>
      </c>
      <c r="C2446" t="s">
        <v>169</v>
      </c>
      <c r="D2446" t="s">
        <v>1041</v>
      </c>
      <c r="E2446" s="31" t="s">
        <v>1042</v>
      </c>
      <c r="F2446">
        <v>2013</v>
      </c>
      <c r="G2446" t="s">
        <v>1040</v>
      </c>
      <c r="H2446">
        <v>9192</v>
      </c>
      <c r="I2446">
        <v>332040</v>
      </c>
      <c r="J2446" t="s">
        <v>168</v>
      </c>
      <c r="K2446" s="26" t="s">
        <v>458</v>
      </c>
      <c r="L2446" t="b">
        <v>1</v>
      </c>
      <c r="M2446" s="20" t="s">
        <v>1116</v>
      </c>
      <c r="N2446" s="26">
        <v>681</v>
      </c>
      <c r="O2446" t="s">
        <v>375</v>
      </c>
      <c r="P2446">
        <v>59.3277778</v>
      </c>
      <c r="Q2446">
        <v>-155.89472219999999</v>
      </c>
      <c r="S2446" t="s">
        <v>21</v>
      </c>
      <c r="T2446" s="40">
        <v>0.81000000000000039</v>
      </c>
      <c r="U2446" s="40">
        <v>0.26583333333333331</v>
      </c>
      <c r="V2446">
        <v>76.964580000000055</v>
      </c>
      <c r="W2446">
        <v>95.018000000000015</v>
      </c>
      <c r="X2446">
        <v>28</v>
      </c>
      <c r="Y2446">
        <v>71.118810000000025</v>
      </c>
      <c r="Z2446">
        <v>87.800999999999988</v>
      </c>
      <c r="AA2446">
        <v>10</v>
      </c>
      <c r="AI2446">
        <v>71.795999999999992</v>
      </c>
      <c r="AJ2446">
        <v>12</v>
      </c>
      <c r="AK2446">
        <v>24.641999999999999</v>
      </c>
      <c r="AL2446">
        <v>3</v>
      </c>
      <c r="AM2446">
        <v>0</v>
      </c>
      <c r="AN2446">
        <v>0</v>
      </c>
      <c r="AO2446" s="30">
        <v>78.114780000000025</v>
      </c>
      <c r="AP2446" s="30">
        <v>96.437999999999988</v>
      </c>
      <c r="AQ2446" s="30">
        <v>15</v>
      </c>
      <c r="AR2446">
        <v>226.19817000000012</v>
      </c>
      <c r="AS2446" s="20">
        <v>279.25700000000001</v>
      </c>
      <c r="AT2446">
        <v>52</v>
      </c>
      <c r="AU2446">
        <v>12</v>
      </c>
      <c r="AV2446" t="s">
        <v>1510</v>
      </c>
    </row>
    <row r="2447" spans="1:48" hidden="1" x14ac:dyDescent="0.25">
      <c r="A2447" t="s">
        <v>790</v>
      </c>
      <c r="B2447" t="s">
        <v>1169</v>
      </c>
      <c r="C2447" t="s">
        <v>792</v>
      </c>
      <c r="D2447" t="s">
        <v>793</v>
      </c>
      <c r="E2447" s="31" t="s">
        <v>794</v>
      </c>
      <c r="F2447">
        <v>2013</v>
      </c>
      <c r="G2447" t="s">
        <v>791</v>
      </c>
      <c r="H2447">
        <v>9188</v>
      </c>
      <c r="I2447">
        <v>332050</v>
      </c>
      <c r="J2447" t="s">
        <v>170</v>
      </c>
      <c r="K2447" s="26" t="s">
        <v>458</v>
      </c>
      <c r="L2447" t="b">
        <v>1</v>
      </c>
      <c r="M2447" s="20" t="s">
        <v>1119</v>
      </c>
      <c r="N2447" s="26">
        <v>280</v>
      </c>
      <c r="O2447" t="s">
        <v>375</v>
      </c>
      <c r="P2447">
        <v>59.7567965</v>
      </c>
      <c r="Q2447">
        <v>-154.91108370000001</v>
      </c>
      <c r="S2447" t="s">
        <v>21</v>
      </c>
      <c r="T2447" s="40">
        <v>0.59499999999999986</v>
      </c>
      <c r="U2447" s="40">
        <v>0.40916666666666668</v>
      </c>
      <c r="V2447">
        <v>492.46364999999986</v>
      </c>
      <c r="W2447">
        <v>827.67</v>
      </c>
      <c r="X2447">
        <v>224</v>
      </c>
      <c r="Y2447">
        <v>1039.1627399999998</v>
      </c>
      <c r="Z2447">
        <v>1746.492</v>
      </c>
      <c r="AA2447">
        <v>100</v>
      </c>
      <c r="AI2447">
        <v>368.476</v>
      </c>
      <c r="AJ2447">
        <v>15</v>
      </c>
      <c r="AK2447">
        <v>332.80100000000004</v>
      </c>
      <c r="AL2447">
        <v>9</v>
      </c>
      <c r="AM2447">
        <v>0</v>
      </c>
      <c r="AN2447">
        <v>0</v>
      </c>
      <c r="AO2447" s="30">
        <v>417.25981499999995</v>
      </c>
      <c r="AP2447" s="30">
        <v>701.27700000000004</v>
      </c>
      <c r="AQ2447" s="30">
        <v>24</v>
      </c>
      <c r="AR2447">
        <v>1948.8862049999996</v>
      </c>
      <c r="AS2447" s="20">
        <v>3275.4390000000003</v>
      </c>
      <c r="AT2447">
        <v>342</v>
      </c>
      <c r="AU2447">
        <v>6</v>
      </c>
      <c r="AV2447" t="s">
        <v>1510</v>
      </c>
    </row>
    <row r="2448" spans="1:48" hidden="1" x14ac:dyDescent="0.25">
      <c r="A2448" t="s">
        <v>751</v>
      </c>
      <c r="B2448" t="s">
        <v>175</v>
      </c>
      <c r="C2448" t="s">
        <v>175</v>
      </c>
      <c r="D2448" t="s">
        <v>752</v>
      </c>
      <c r="E2448" s="31" t="s">
        <v>753</v>
      </c>
      <c r="F2448">
        <v>2013</v>
      </c>
      <c r="G2448" t="s">
        <v>743</v>
      </c>
      <c r="H2448">
        <v>18963</v>
      </c>
      <c r="I2448">
        <v>332680</v>
      </c>
      <c r="J2448" t="s">
        <v>171</v>
      </c>
      <c r="K2448" s="26" t="s">
        <v>458</v>
      </c>
      <c r="L2448" t="b">
        <v>1</v>
      </c>
      <c r="M2448" s="20" t="s">
        <v>1119</v>
      </c>
      <c r="N2448" s="26">
        <v>240</v>
      </c>
      <c r="O2448" t="s">
        <v>375</v>
      </c>
      <c r="P2448">
        <v>56.975833299999998</v>
      </c>
      <c r="Q2448">
        <v>-133.9472222</v>
      </c>
      <c r="S2448" t="s">
        <v>21</v>
      </c>
      <c r="T2448" s="40">
        <v>0.65000000000000013</v>
      </c>
      <c r="U2448" s="40">
        <v>0.22250000000000006</v>
      </c>
      <c r="V2448">
        <v>678.00330000000008</v>
      </c>
      <c r="W2448">
        <v>1043.0819999999999</v>
      </c>
      <c r="X2448">
        <v>236</v>
      </c>
      <c r="Y2448">
        <v>959.86864999999989</v>
      </c>
      <c r="Z2448">
        <v>1476.7209999999995</v>
      </c>
      <c r="AA2448">
        <v>53</v>
      </c>
      <c r="AI2448">
        <v>241.49900000000002</v>
      </c>
      <c r="AJ2448">
        <v>15</v>
      </c>
      <c r="AK2448">
        <v>41.204000000000001</v>
      </c>
      <c r="AL2448">
        <v>6</v>
      </c>
      <c r="AM2448">
        <v>0</v>
      </c>
      <c r="AN2448">
        <v>0</v>
      </c>
      <c r="AO2448" s="30">
        <v>183.75695000000005</v>
      </c>
      <c r="AP2448" s="30">
        <v>282.70300000000003</v>
      </c>
      <c r="AQ2448" s="30">
        <v>21</v>
      </c>
      <c r="AR2448">
        <v>1821.6288999999999</v>
      </c>
      <c r="AS2448" s="20">
        <v>2802.5059999999999</v>
      </c>
      <c r="AT2448">
        <v>306</v>
      </c>
      <c r="AU2448">
        <v>12</v>
      </c>
      <c r="AV2448" t="s">
        <v>1510</v>
      </c>
    </row>
    <row r="2449" spans="1:48" hidden="1" x14ac:dyDescent="0.25">
      <c r="A2449" t="s">
        <v>765</v>
      </c>
      <c r="B2449" t="s">
        <v>238</v>
      </c>
      <c r="C2449" t="s">
        <v>238</v>
      </c>
      <c r="D2449" t="s">
        <v>766</v>
      </c>
      <c r="E2449" s="31" t="s">
        <v>767</v>
      </c>
      <c r="F2449">
        <v>2013</v>
      </c>
      <c r="G2449" t="s">
        <v>759</v>
      </c>
      <c r="H2449">
        <v>26616</v>
      </c>
      <c r="I2449">
        <v>332370</v>
      </c>
      <c r="J2449" t="s">
        <v>235</v>
      </c>
      <c r="K2449" s="26" t="s">
        <v>458</v>
      </c>
      <c r="L2449" t="b">
        <v>1</v>
      </c>
      <c r="M2449" s="20" t="s">
        <v>1118</v>
      </c>
      <c r="N2449" s="26">
        <v>254</v>
      </c>
      <c r="O2449" t="s">
        <v>375</v>
      </c>
      <c r="P2449">
        <v>70.131944399999995</v>
      </c>
      <c r="Q2449">
        <v>-143.6238889</v>
      </c>
      <c r="S2449" t="s">
        <v>21</v>
      </c>
      <c r="T2449" s="40">
        <v>0.14999999999999997</v>
      </c>
      <c r="U2449" s="40">
        <v>0.14000000000000004</v>
      </c>
      <c r="V2449">
        <v>101.31719999999999</v>
      </c>
      <c r="W2449">
        <v>675.44800000000009</v>
      </c>
      <c r="X2449">
        <v>78</v>
      </c>
      <c r="Y2449">
        <v>569.06324999999993</v>
      </c>
      <c r="Z2449">
        <v>3793.7550000000001</v>
      </c>
      <c r="AA2449">
        <v>51</v>
      </c>
      <c r="AI2449">
        <v>97.873999999999995</v>
      </c>
      <c r="AJ2449">
        <v>4</v>
      </c>
      <c r="AK2449">
        <v>645.3839999999999</v>
      </c>
      <c r="AL2449">
        <v>6</v>
      </c>
      <c r="AM2449">
        <v>0</v>
      </c>
      <c r="AN2449">
        <v>1</v>
      </c>
      <c r="AO2449" s="30">
        <v>111.48869999999997</v>
      </c>
      <c r="AP2449" s="30">
        <v>743.25799999999992</v>
      </c>
      <c r="AQ2449" s="30">
        <v>10</v>
      </c>
      <c r="AR2449">
        <v>781.86914999999988</v>
      </c>
      <c r="AS2449" s="20">
        <v>5212.4609999999993</v>
      </c>
      <c r="AT2449">
        <v>139</v>
      </c>
      <c r="AU2449">
        <v>12</v>
      </c>
      <c r="AV2449" t="s">
        <v>1510</v>
      </c>
    </row>
    <row r="2450" spans="1:48" hidden="1" x14ac:dyDescent="0.25">
      <c r="A2450" t="s">
        <v>722</v>
      </c>
      <c r="B2450" t="s">
        <v>66</v>
      </c>
      <c r="C2450" t="s">
        <v>66</v>
      </c>
      <c r="D2450" t="s">
        <v>720</v>
      </c>
      <c r="E2450" s="31" t="s">
        <v>721</v>
      </c>
      <c r="F2450">
        <v>2013</v>
      </c>
      <c r="G2450" t="s">
        <v>563</v>
      </c>
      <c r="H2450">
        <v>221</v>
      </c>
      <c r="I2450">
        <v>331720</v>
      </c>
      <c r="J2450" t="s">
        <v>50</v>
      </c>
      <c r="K2450" s="26" t="s">
        <v>458</v>
      </c>
      <c r="L2450" t="b">
        <v>1</v>
      </c>
      <c r="M2450" s="20" t="s">
        <v>1119</v>
      </c>
      <c r="N2450" s="26">
        <v>169</v>
      </c>
      <c r="O2450" t="s">
        <v>375</v>
      </c>
      <c r="P2450">
        <v>61.537222200000002</v>
      </c>
      <c r="Q2450">
        <v>-160.3052778</v>
      </c>
      <c r="S2450" t="s">
        <v>21</v>
      </c>
      <c r="T2450" s="40">
        <v>0.60749999999999993</v>
      </c>
      <c r="U2450" s="40">
        <v>0.20416666666666664</v>
      </c>
      <c r="V2450">
        <v>200.51873999999998</v>
      </c>
      <c r="W2450">
        <v>330.072</v>
      </c>
      <c r="X2450">
        <v>69</v>
      </c>
      <c r="Y2450">
        <v>94.611442499999995</v>
      </c>
      <c r="Z2450">
        <v>155.739</v>
      </c>
      <c r="AA2450">
        <v>24</v>
      </c>
      <c r="AI2450">
        <v>61.225999999999999</v>
      </c>
      <c r="AJ2450">
        <v>14</v>
      </c>
      <c r="AK2450">
        <v>250.05899999999997</v>
      </c>
      <c r="AL2450">
        <v>6</v>
      </c>
      <c r="AM2450">
        <v>0</v>
      </c>
      <c r="AN2450">
        <v>0</v>
      </c>
      <c r="AO2450" s="30">
        <v>189.10563749999997</v>
      </c>
      <c r="AP2450" s="30">
        <v>311.28499999999997</v>
      </c>
      <c r="AQ2450" s="30">
        <v>20</v>
      </c>
      <c r="AR2450">
        <v>484.23581999999993</v>
      </c>
      <c r="AS2450" s="20">
        <v>797.096</v>
      </c>
      <c r="AT2450">
        <v>99</v>
      </c>
      <c r="AU2450">
        <v>12</v>
      </c>
      <c r="AV2450" t="s">
        <v>1510</v>
      </c>
    </row>
    <row r="2451" spans="1:48" hidden="1" x14ac:dyDescent="0.25">
      <c r="A2451" t="s">
        <v>610</v>
      </c>
      <c r="B2451" t="s">
        <v>67</v>
      </c>
      <c r="C2451" t="s">
        <v>67</v>
      </c>
      <c r="D2451" t="s">
        <v>611</v>
      </c>
      <c r="E2451" s="31" t="s">
        <v>612</v>
      </c>
      <c r="F2451">
        <v>2013</v>
      </c>
      <c r="G2451" t="s">
        <v>563</v>
      </c>
      <c r="H2451">
        <v>221</v>
      </c>
      <c r="I2451">
        <v>331380</v>
      </c>
      <c r="J2451" t="s">
        <v>50</v>
      </c>
      <c r="K2451" s="26" t="s">
        <v>458</v>
      </c>
      <c r="L2451" t="b">
        <v>1</v>
      </c>
      <c r="M2451" s="20" t="s">
        <v>1119</v>
      </c>
      <c r="N2451" s="26">
        <v>169</v>
      </c>
      <c r="O2451" t="s">
        <v>375</v>
      </c>
      <c r="P2451">
        <v>64.327222199999994</v>
      </c>
      <c r="Q2451">
        <v>-158.72194440000001</v>
      </c>
      <c r="S2451" t="s">
        <v>21</v>
      </c>
      <c r="T2451" s="40">
        <v>0.58249999999999991</v>
      </c>
      <c r="U2451" s="40">
        <v>0.20083333333333331</v>
      </c>
      <c r="V2451">
        <v>167.97960249999994</v>
      </c>
      <c r="W2451">
        <v>288.37699999999995</v>
      </c>
      <c r="X2451">
        <v>74</v>
      </c>
      <c r="Y2451">
        <v>52.635864999999988</v>
      </c>
      <c r="Z2451">
        <v>90.361999999999995</v>
      </c>
      <c r="AA2451">
        <v>15</v>
      </c>
      <c r="AI2451">
        <v>40.942999999999991</v>
      </c>
      <c r="AJ2451">
        <v>10</v>
      </c>
      <c r="AK2451">
        <v>256.06799999999998</v>
      </c>
      <c r="AL2451">
        <v>9</v>
      </c>
      <c r="AM2451">
        <v>0</v>
      </c>
      <c r="AN2451">
        <v>0</v>
      </c>
      <c r="AO2451" s="30">
        <v>173.00890749999996</v>
      </c>
      <c r="AP2451" s="30">
        <v>297.01099999999997</v>
      </c>
      <c r="AQ2451" s="30">
        <v>19</v>
      </c>
      <c r="AR2451">
        <v>393.62437499999987</v>
      </c>
      <c r="AS2451" s="20">
        <v>675.74999999999989</v>
      </c>
      <c r="AT2451">
        <v>108</v>
      </c>
      <c r="AU2451">
        <v>12</v>
      </c>
      <c r="AV2451" t="s">
        <v>1510</v>
      </c>
    </row>
    <row r="2452" spans="1:48" hidden="1" x14ac:dyDescent="0.25">
      <c r="A2452" t="s">
        <v>1047</v>
      </c>
      <c r="B2452" t="s">
        <v>105</v>
      </c>
      <c r="C2452" t="s">
        <v>105</v>
      </c>
      <c r="D2452" t="s">
        <v>1049</v>
      </c>
      <c r="E2452" s="31" t="s">
        <v>1050</v>
      </c>
      <c r="F2452">
        <v>2013</v>
      </c>
      <c r="G2452" t="s">
        <v>1048</v>
      </c>
      <c r="H2452" t="s">
        <v>582</v>
      </c>
      <c r="I2452">
        <v>331740</v>
      </c>
      <c r="J2452" t="s">
        <v>104</v>
      </c>
      <c r="K2452" s="26" t="s">
        <v>458</v>
      </c>
      <c r="L2452" t="b">
        <v>1</v>
      </c>
      <c r="M2452" s="20" t="s">
        <v>1116</v>
      </c>
      <c r="N2452" s="26">
        <v>683</v>
      </c>
      <c r="O2452" t="s">
        <v>375</v>
      </c>
      <c r="P2452">
        <v>57.5719444</v>
      </c>
      <c r="Q2452">
        <v>-154.4555556</v>
      </c>
      <c r="S2452" t="s">
        <v>21</v>
      </c>
      <c r="T2452" s="40">
        <v>0.71</v>
      </c>
      <c r="U2452" s="40">
        <v>0.25</v>
      </c>
      <c r="V2452">
        <v>75.308989999999994</v>
      </c>
      <c r="W2452">
        <v>106.069</v>
      </c>
      <c r="X2452">
        <v>14</v>
      </c>
      <c r="Y2452">
        <v>74.524439999999998</v>
      </c>
      <c r="Z2452">
        <v>104.96400000000001</v>
      </c>
      <c r="AA2452">
        <v>12</v>
      </c>
      <c r="AI2452">
        <v>19.339000000000002</v>
      </c>
      <c r="AJ2452">
        <v>2</v>
      </c>
      <c r="AK2452">
        <v>0</v>
      </c>
      <c r="AL2452">
        <v>1</v>
      </c>
      <c r="AM2452">
        <v>6.7979999999999992</v>
      </c>
      <c r="AN2452">
        <v>3</v>
      </c>
      <c r="AO2452" s="30">
        <v>13.730690000000001</v>
      </c>
      <c r="AP2452" s="30">
        <v>19.339000000000002</v>
      </c>
      <c r="AQ2452" s="30">
        <v>3</v>
      </c>
      <c r="AR2452">
        <v>163.56412</v>
      </c>
      <c r="AS2452" s="20">
        <v>237.17000000000002</v>
      </c>
      <c r="AT2452">
        <v>32</v>
      </c>
      <c r="AU2452">
        <v>12</v>
      </c>
      <c r="AV2452" t="s">
        <v>1510</v>
      </c>
    </row>
    <row r="2453" spans="1:48" hidden="1" x14ac:dyDescent="0.25">
      <c r="A2453" t="s">
        <v>616</v>
      </c>
      <c r="B2453" t="s">
        <v>68</v>
      </c>
      <c r="C2453" t="s">
        <v>68</v>
      </c>
      <c r="D2453" t="s">
        <v>614</v>
      </c>
      <c r="E2453" s="31" t="s">
        <v>615</v>
      </c>
      <c r="F2453">
        <v>2013</v>
      </c>
      <c r="G2453" t="s">
        <v>563</v>
      </c>
      <c r="H2453">
        <v>221</v>
      </c>
      <c r="I2453">
        <v>331390</v>
      </c>
      <c r="J2453" t="s">
        <v>50</v>
      </c>
      <c r="K2453" s="26" t="s">
        <v>458</v>
      </c>
      <c r="L2453" t="b">
        <v>1</v>
      </c>
      <c r="M2453" s="20" t="s">
        <v>1119</v>
      </c>
      <c r="N2453" s="26">
        <v>169</v>
      </c>
      <c r="O2453" t="s">
        <v>375</v>
      </c>
      <c r="P2453">
        <v>60.895555600000002</v>
      </c>
      <c r="Q2453">
        <v>-162.5180556</v>
      </c>
      <c r="S2453" t="s">
        <v>21</v>
      </c>
      <c r="T2453" s="40">
        <v>0.5724999999999999</v>
      </c>
      <c r="U2453" s="40">
        <v>0.20083333333333331</v>
      </c>
      <c r="V2453">
        <v>397.29954249999997</v>
      </c>
      <c r="W2453">
        <v>693.97300000000007</v>
      </c>
      <c r="X2453">
        <v>120</v>
      </c>
      <c r="Y2453">
        <v>209.78002999999998</v>
      </c>
      <c r="Z2453">
        <v>366.42800000000005</v>
      </c>
      <c r="AA2453">
        <v>23</v>
      </c>
      <c r="AI2453">
        <v>113.991</v>
      </c>
      <c r="AJ2453">
        <v>9</v>
      </c>
      <c r="AK2453">
        <v>496.24400000000009</v>
      </c>
      <c r="AL2453">
        <v>9</v>
      </c>
      <c r="AM2453">
        <v>0</v>
      </c>
      <c r="AN2453">
        <v>0</v>
      </c>
      <c r="AO2453" s="30">
        <v>349.35953749999999</v>
      </c>
      <c r="AP2453" s="30">
        <v>610.23500000000013</v>
      </c>
      <c r="AQ2453" s="30">
        <v>18</v>
      </c>
      <c r="AR2453">
        <v>956.43911000000003</v>
      </c>
      <c r="AS2453" s="20">
        <v>1670.636</v>
      </c>
      <c r="AT2453">
        <v>159</v>
      </c>
      <c r="AU2453">
        <v>12</v>
      </c>
      <c r="AV2453" t="s">
        <v>1510</v>
      </c>
    </row>
    <row r="2454" spans="1:48" hidden="1" x14ac:dyDescent="0.25">
      <c r="A2454" t="s">
        <v>618</v>
      </c>
      <c r="B2454" t="s">
        <v>69</v>
      </c>
      <c r="C2454" t="s">
        <v>69</v>
      </c>
      <c r="D2454" t="s">
        <v>619</v>
      </c>
      <c r="E2454" s="31" t="s">
        <v>620</v>
      </c>
      <c r="F2454">
        <v>2013</v>
      </c>
      <c r="G2454" t="s">
        <v>563</v>
      </c>
      <c r="H2454">
        <v>221</v>
      </c>
      <c r="I2454">
        <v>331400</v>
      </c>
      <c r="J2454" t="s">
        <v>50</v>
      </c>
      <c r="K2454" s="26" t="s">
        <v>458</v>
      </c>
      <c r="L2454" t="b">
        <v>1</v>
      </c>
      <c r="M2454" s="20" t="s">
        <v>1119</v>
      </c>
      <c r="N2454" s="26">
        <v>169</v>
      </c>
      <c r="O2454" t="s">
        <v>375</v>
      </c>
      <c r="P2454">
        <v>66.974999999999994</v>
      </c>
      <c r="Q2454">
        <v>-160.42277780000001</v>
      </c>
      <c r="S2454" t="s">
        <v>21</v>
      </c>
      <c r="T2454" s="40">
        <v>0.64500000000000002</v>
      </c>
      <c r="U2454" s="40">
        <v>0.20666666666666669</v>
      </c>
      <c r="V2454">
        <v>401.32222500000012</v>
      </c>
      <c r="W2454">
        <v>622.20500000000015</v>
      </c>
      <c r="X2454">
        <v>126</v>
      </c>
      <c r="Y2454">
        <v>119.56493999999999</v>
      </c>
      <c r="Z2454">
        <v>185.37199999999999</v>
      </c>
      <c r="AA2454">
        <v>13</v>
      </c>
      <c r="AI2454">
        <v>216.20599999999999</v>
      </c>
      <c r="AJ2454">
        <v>13</v>
      </c>
      <c r="AK2454">
        <v>427.88</v>
      </c>
      <c r="AL2454">
        <v>6</v>
      </c>
      <c r="AM2454">
        <v>0</v>
      </c>
      <c r="AN2454">
        <v>0</v>
      </c>
      <c r="AO2454" s="30">
        <v>415.43547000000001</v>
      </c>
      <c r="AP2454" s="30">
        <v>644.08600000000001</v>
      </c>
      <c r="AQ2454" s="30">
        <v>19</v>
      </c>
      <c r="AR2454">
        <v>936.3226350000001</v>
      </c>
      <c r="AS2454" s="20">
        <v>1451.663</v>
      </c>
      <c r="AT2454">
        <v>155</v>
      </c>
      <c r="AU2454">
        <v>9</v>
      </c>
      <c r="AV2454" t="s">
        <v>1510</v>
      </c>
    </row>
    <row r="2455" spans="1:48" hidden="1" x14ac:dyDescent="0.25">
      <c r="A2455" t="s">
        <v>801</v>
      </c>
      <c r="B2455" t="s">
        <v>182</v>
      </c>
      <c r="C2455" t="s">
        <v>182</v>
      </c>
      <c r="D2455" t="s">
        <v>803</v>
      </c>
      <c r="E2455" s="31" t="s">
        <v>804</v>
      </c>
      <c r="F2455">
        <v>2013</v>
      </c>
      <c r="G2455" t="s">
        <v>802</v>
      </c>
      <c r="H2455">
        <v>9897</v>
      </c>
      <c r="I2455">
        <v>332070</v>
      </c>
      <c r="J2455" t="s">
        <v>181</v>
      </c>
      <c r="K2455" s="26" t="s">
        <v>458</v>
      </c>
      <c r="L2455" t="b">
        <v>1</v>
      </c>
      <c r="M2455" s="20" t="s">
        <v>1118</v>
      </c>
      <c r="N2455" s="26">
        <v>289</v>
      </c>
      <c r="O2455" t="s">
        <v>375</v>
      </c>
      <c r="P2455">
        <v>55.061666700000004</v>
      </c>
      <c r="Q2455">
        <v>-162.31027779999999</v>
      </c>
      <c r="S2455" t="s">
        <v>21</v>
      </c>
      <c r="T2455" s="40">
        <v>0.29999999999999993</v>
      </c>
      <c r="U2455" s="40">
        <v>0.22000000000000006</v>
      </c>
      <c r="V2455">
        <v>343.5200999999999</v>
      </c>
      <c r="W2455">
        <v>1145.067</v>
      </c>
      <c r="X2455">
        <v>196</v>
      </c>
      <c r="Y2455">
        <v>436.89659999999986</v>
      </c>
      <c r="Z2455">
        <v>1456.3219999999999</v>
      </c>
      <c r="AA2455">
        <v>200</v>
      </c>
      <c r="AI2455">
        <v>974.99400000000003</v>
      </c>
      <c r="AJ2455">
        <v>32</v>
      </c>
      <c r="AK2455">
        <v>62.605000000000004</v>
      </c>
      <c r="AL2455">
        <v>7</v>
      </c>
      <c r="AM2455">
        <v>0</v>
      </c>
      <c r="AN2455">
        <v>0</v>
      </c>
      <c r="AO2455" s="30">
        <v>311.27969999999993</v>
      </c>
      <c r="AP2455" s="30">
        <v>1037.5989999999999</v>
      </c>
      <c r="AQ2455" s="30">
        <v>39</v>
      </c>
      <c r="AR2455">
        <v>1091.6963999999998</v>
      </c>
      <c r="AS2455" s="20">
        <v>3638.9879999999998</v>
      </c>
      <c r="AT2455">
        <v>430</v>
      </c>
      <c r="AU2455">
        <v>12</v>
      </c>
      <c r="AV2455" t="s">
        <v>1510</v>
      </c>
    </row>
    <row r="2456" spans="1:48" hidden="1" x14ac:dyDescent="0.25">
      <c r="A2456" t="s">
        <v>983</v>
      </c>
      <c r="B2456" t="s">
        <v>184</v>
      </c>
      <c r="C2456" t="s">
        <v>184</v>
      </c>
      <c r="D2456" t="s">
        <v>985</v>
      </c>
      <c r="E2456" s="31" t="s">
        <v>986</v>
      </c>
      <c r="F2456">
        <v>2013</v>
      </c>
      <c r="G2456" t="s">
        <v>984</v>
      </c>
      <c r="H2456" t="s">
        <v>582</v>
      </c>
      <c r="I2456">
        <v>332080</v>
      </c>
      <c r="J2456" t="s">
        <v>183</v>
      </c>
      <c r="K2456" s="26" t="s">
        <v>458</v>
      </c>
      <c r="L2456" t="b">
        <v>1</v>
      </c>
      <c r="M2456" s="20" t="s">
        <v>1116</v>
      </c>
      <c r="N2456" s="26">
        <v>446</v>
      </c>
      <c r="O2456" t="s">
        <v>375</v>
      </c>
      <c r="P2456">
        <v>59.938888900000002</v>
      </c>
      <c r="Q2456">
        <v>-164.04138889999999</v>
      </c>
      <c r="S2456" t="s">
        <v>21</v>
      </c>
      <c r="T2456" s="40">
        <v>0.42666666666666669</v>
      </c>
      <c r="U2456" s="40">
        <v>0.18916666666666662</v>
      </c>
      <c r="V2456">
        <v>353.41055999999992</v>
      </c>
      <c r="W2456">
        <v>828.30599999999981</v>
      </c>
      <c r="X2456">
        <v>174</v>
      </c>
      <c r="Y2456">
        <v>179.19744</v>
      </c>
      <c r="Z2456">
        <v>419.99399999999997</v>
      </c>
      <c r="AA2456">
        <v>34</v>
      </c>
      <c r="AI2456">
        <v>199.46399999999997</v>
      </c>
      <c r="AJ2456">
        <v>10</v>
      </c>
      <c r="AK2456">
        <v>46.828000000000003</v>
      </c>
      <c r="AL2456">
        <v>8</v>
      </c>
      <c r="AM2456">
        <v>74.783000000000001</v>
      </c>
      <c r="AN2456">
        <v>51</v>
      </c>
      <c r="AO2456" s="30">
        <v>105.08458666666667</v>
      </c>
      <c r="AP2456" s="30">
        <v>246.29199999999997</v>
      </c>
      <c r="AQ2456" s="30">
        <v>18</v>
      </c>
      <c r="AR2456">
        <v>637.69258666666656</v>
      </c>
      <c r="AS2456" s="20">
        <v>1569.3750000000002</v>
      </c>
      <c r="AT2456">
        <v>275</v>
      </c>
      <c r="AU2456">
        <v>12</v>
      </c>
      <c r="AV2456" t="s">
        <v>1510</v>
      </c>
    </row>
    <row r="2457" spans="1:48" hidden="1" x14ac:dyDescent="0.25">
      <c r="A2457" t="s">
        <v>621</v>
      </c>
      <c r="B2457" t="s">
        <v>70</v>
      </c>
      <c r="C2457" t="s">
        <v>70</v>
      </c>
      <c r="D2457" t="s">
        <v>622</v>
      </c>
      <c r="E2457" s="31" t="s">
        <v>623</v>
      </c>
      <c r="F2457">
        <v>2013</v>
      </c>
      <c r="G2457" t="s">
        <v>563</v>
      </c>
      <c r="H2457">
        <v>221</v>
      </c>
      <c r="I2457">
        <v>331410</v>
      </c>
      <c r="J2457" t="s">
        <v>50</v>
      </c>
      <c r="K2457" s="26" t="s">
        <v>458</v>
      </c>
      <c r="L2457" t="b">
        <v>1</v>
      </c>
      <c r="M2457" s="20" t="s">
        <v>1119</v>
      </c>
      <c r="N2457" s="26">
        <v>169</v>
      </c>
      <c r="O2457" t="s">
        <v>375</v>
      </c>
      <c r="P2457">
        <v>67.726944399999994</v>
      </c>
      <c r="Q2457">
        <v>-164.53333330000001</v>
      </c>
      <c r="S2457" t="s">
        <v>21</v>
      </c>
      <c r="T2457" s="40">
        <v>0.65000000000000013</v>
      </c>
      <c r="U2457" s="40">
        <v>0.20666666666666669</v>
      </c>
      <c r="V2457">
        <v>336.30675000000008</v>
      </c>
      <c r="W2457">
        <v>517.39499999999998</v>
      </c>
      <c r="X2457">
        <v>89</v>
      </c>
      <c r="Y2457">
        <v>141.34120000000001</v>
      </c>
      <c r="Z2457">
        <v>217.44799999999998</v>
      </c>
      <c r="AA2457">
        <v>9</v>
      </c>
      <c r="AI2457">
        <v>138.37</v>
      </c>
      <c r="AJ2457">
        <v>11</v>
      </c>
      <c r="AK2457">
        <v>359.01</v>
      </c>
      <c r="AL2457">
        <v>6</v>
      </c>
      <c r="AM2457">
        <v>0</v>
      </c>
      <c r="AN2457">
        <v>0</v>
      </c>
      <c r="AO2457" s="30">
        <v>323.29700000000008</v>
      </c>
      <c r="AP2457" s="30">
        <v>497.38</v>
      </c>
      <c r="AQ2457" s="30">
        <v>17</v>
      </c>
      <c r="AR2457">
        <v>800.94495000000018</v>
      </c>
      <c r="AS2457" s="20">
        <v>1232.223</v>
      </c>
      <c r="AT2457">
        <v>113</v>
      </c>
      <c r="AU2457">
        <v>12</v>
      </c>
      <c r="AV2457" t="s">
        <v>1510</v>
      </c>
    </row>
    <row r="2458" spans="1:48" hidden="1" x14ac:dyDescent="0.25">
      <c r="A2458" t="s">
        <v>429</v>
      </c>
      <c r="B2458" t="s">
        <v>41</v>
      </c>
      <c r="C2458" t="s">
        <v>41</v>
      </c>
      <c r="D2458" t="s">
        <v>427</v>
      </c>
      <c r="E2458" s="31" t="s">
        <v>422</v>
      </c>
      <c r="F2458">
        <v>2013</v>
      </c>
      <c r="G2458" t="s">
        <v>380</v>
      </c>
      <c r="H2458">
        <v>219</v>
      </c>
      <c r="I2458">
        <v>331155</v>
      </c>
      <c r="J2458" t="s">
        <v>30</v>
      </c>
      <c r="K2458" s="26" t="s">
        <v>374</v>
      </c>
      <c r="L2458" t="b">
        <v>1</v>
      </c>
      <c r="M2458" s="20" t="s">
        <v>1116</v>
      </c>
      <c r="N2458" s="26">
        <v>2</v>
      </c>
      <c r="O2458" t="s">
        <v>375</v>
      </c>
      <c r="P2458">
        <v>55.552222200000003</v>
      </c>
      <c r="Q2458">
        <v>-133.09583330000001</v>
      </c>
      <c r="S2458" t="s">
        <v>21</v>
      </c>
      <c r="T2458" s="40">
        <v>0.2508333333333333</v>
      </c>
      <c r="U2458" s="40">
        <v>0.1825</v>
      </c>
      <c r="V2458">
        <v>613.19193249999978</v>
      </c>
      <c r="W2458">
        <v>2444.6189999999997</v>
      </c>
      <c r="X2458">
        <v>406</v>
      </c>
      <c r="Y2458">
        <v>1286.3485833333332</v>
      </c>
      <c r="Z2458">
        <v>5128.3</v>
      </c>
      <c r="AA2458">
        <v>120</v>
      </c>
      <c r="AI2458">
        <v>518.88599999999997</v>
      </c>
      <c r="AJ2458">
        <v>22</v>
      </c>
      <c r="AK2458">
        <v>514.79899999999998</v>
      </c>
      <c r="AL2458">
        <v>14</v>
      </c>
      <c r="AM2458">
        <v>0</v>
      </c>
      <c r="AN2458">
        <v>0</v>
      </c>
      <c r="AO2458" s="30">
        <v>259.28265416666659</v>
      </c>
      <c r="AP2458" s="30">
        <v>1033.6849999999999</v>
      </c>
      <c r="AQ2458" s="30">
        <v>36</v>
      </c>
      <c r="AR2458">
        <v>2158.8231699999997</v>
      </c>
      <c r="AS2458" s="20">
        <v>8606.6040000000012</v>
      </c>
      <c r="AT2458">
        <v>546</v>
      </c>
      <c r="AU2458">
        <v>12</v>
      </c>
      <c r="AV2458" t="s">
        <v>1510</v>
      </c>
    </row>
    <row r="2459" spans="1:48" hidden="1" x14ac:dyDescent="0.25">
      <c r="A2459" t="s">
        <v>747</v>
      </c>
      <c r="B2459" t="s">
        <v>176</v>
      </c>
      <c r="C2459" t="s">
        <v>176</v>
      </c>
      <c r="D2459" t="s">
        <v>399</v>
      </c>
      <c r="E2459" s="31" t="s">
        <v>400</v>
      </c>
      <c r="F2459">
        <v>2013</v>
      </c>
      <c r="G2459" t="s">
        <v>743</v>
      </c>
      <c r="H2459">
        <v>18963</v>
      </c>
      <c r="I2459">
        <v>332700</v>
      </c>
      <c r="J2459" t="s">
        <v>171</v>
      </c>
      <c r="K2459" s="26" t="s">
        <v>458</v>
      </c>
      <c r="L2459" t="b">
        <v>1</v>
      </c>
      <c r="M2459" s="20" t="s">
        <v>1119</v>
      </c>
      <c r="N2459" s="26">
        <v>240</v>
      </c>
      <c r="O2459" t="s">
        <v>375</v>
      </c>
      <c r="P2459">
        <v>59.403888899999998</v>
      </c>
      <c r="Q2459">
        <v>-135.88444440000001</v>
      </c>
      <c r="S2459" t="s">
        <v>21</v>
      </c>
      <c r="T2459" s="40">
        <v>0.65000000000000013</v>
      </c>
      <c r="U2459" s="40">
        <v>0.22250000000000006</v>
      </c>
      <c r="V2459">
        <v>123.06840000000001</v>
      </c>
      <c r="W2459">
        <v>189.33599999999998</v>
      </c>
      <c r="X2459">
        <v>49</v>
      </c>
      <c r="Y2459">
        <v>53.091350000000006</v>
      </c>
      <c r="Z2459">
        <v>81.678999999999988</v>
      </c>
      <c r="AA2459">
        <v>8</v>
      </c>
      <c r="AI2459">
        <v>66.179000000000002</v>
      </c>
      <c r="AJ2459">
        <v>9</v>
      </c>
      <c r="AK2459">
        <v>0</v>
      </c>
      <c r="AL2459">
        <v>0</v>
      </c>
      <c r="AM2459">
        <v>0</v>
      </c>
      <c r="AN2459">
        <v>0</v>
      </c>
      <c r="AO2459" s="30">
        <v>43.01635000000001</v>
      </c>
      <c r="AP2459" s="30">
        <v>66.179000000000002</v>
      </c>
      <c r="AQ2459" s="30">
        <v>9</v>
      </c>
      <c r="AR2459">
        <v>219.17610000000002</v>
      </c>
      <c r="AS2459" s="20">
        <v>337.19400000000002</v>
      </c>
      <c r="AT2459">
        <v>66</v>
      </c>
      <c r="AU2459">
        <v>6</v>
      </c>
      <c r="AV2459" t="s">
        <v>1510</v>
      </c>
    </row>
    <row r="2460" spans="1:48" hidden="1" x14ac:dyDescent="0.25">
      <c r="A2460" t="s">
        <v>704</v>
      </c>
      <c r="B2460" t="s">
        <v>186</v>
      </c>
      <c r="C2460" t="s">
        <v>186</v>
      </c>
      <c r="D2460" t="s">
        <v>702</v>
      </c>
      <c r="E2460" s="31" t="s">
        <v>703</v>
      </c>
      <c r="F2460">
        <v>2013</v>
      </c>
      <c r="G2460" t="s">
        <v>563</v>
      </c>
      <c r="H2460" t="s">
        <v>582</v>
      </c>
      <c r="I2460">
        <v>332090</v>
      </c>
      <c r="J2460" t="s">
        <v>50</v>
      </c>
      <c r="K2460" s="26" t="s">
        <v>458</v>
      </c>
      <c r="L2460" t="b">
        <v>1</v>
      </c>
      <c r="M2460" s="20" t="s">
        <v>1119</v>
      </c>
      <c r="N2460" s="26">
        <v>169</v>
      </c>
      <c r="O2460" t="s">
        <v>375</v>
      </c>
      <c r="P2460">
        <v>66.907222200000007</v>
      </c>
      <c r="Q2460">
        <v>-156.8811111</v>
      </c>
      <c r="S2460" t="s">
        <v>21</v>
      </c>
      <c r="T2460" s="40">
        <v>0.71749999999999992</v>
      </c>
      <c r="U2460" s="40">
        <v>0.20916666666666664</v>
      </c>
      <c r="V2460">
        <v>158.7260675</v>
      </c>
      <c r="W2460">
        <v>221.22100000000003</v>
      </c>
      <c r="X2460">
        <v>43</v>
      </c>
      <c r="Y2460">
        <v>128.22083749999999</v>
      </c>
      <c r="Z2460">
        <v>178.70500000000001</v>
      </c>
      <c r="AA2460">
        <v>13</v>
      </c>
      <c r="AI2460">
        <v>88.540999999999997</v>
      </c>
      <c r="AJ2460">
        <v>9</v>
      </c>
      <c r="AK2460">
        <v>182.41400000000002</v>
      </c>
      <c r="AL2460">
        <v>3</v>
      </c>
      <c r="AM2460">
        <v>0</v>
      </c>
      <c r="AN2460">
        <v>0</v>
      </c>
      <c r="AO2460" s="30">
        <v>194.4102125</v>
      </c>
      <c r="AP2460" s="30">
        <v>270.95500000000004</v>
      </c>
      <c r="AQ2460" s="30">
        <v>12</v>
      </c>
      <c r="AR2460">
        <v>481.35711749999996</v>
      </c>
      <c r="AS2460" s="20">
        <v>670.88100000000009</v>
      </c>
      <c r="AT2460">
        <v>61</v>
      </c>
      <c r="AU2460">
        <v>12</v>
      </c>
      <c r="AV2460" t="s">
        <v>1510</v>
      </c>
    </row>
    <row r="2461" spans="1:48" hidden="1" x14ac:dyDescent="0.25">
      <c r="A2461" t="s">
        <v>1019</v>
      </c>
      <c r="B2461" t="s">
        <v>191</v>
      </c>
      <c r="C2461" t="s">
        <v>191</v>
      </c>
      <c r="D2461" t="s">
        <v>1021</v>
      </c>
      <c r="E2461" s="31" t="s">
        <v>1022</v>
      </c>
      <c r="F2461">
        <v>2013</v>
      </c>
      <c r="G2461" t="s">
        <v>1020</v>
      </c>
      <c r="H2461">
        <v>10455</v>
      </c>
      <c r="I2461">
        <v>332100</v>
      </c>
      <c r="J2461" t="s">
        <v>190</v>
      </c>
      <c r="K2461" s="26" t="s">
        <v>458</v>
      </c>
      <c r="L2461" t="b">
        <v>1</v>
      </c>
      <c r="M2461" s="20" t="s">
        <v>1118</v>
      </c>
      <c r="N2461" s="26">
        <v>660</v>
      </c>
      <c r="O2461" t="s">
        <v>375</v>
      </c>
      <c r="P2461">
        <v>59.439444399999999</v>
      </c>
      <c r="Q2461">
        <v>-154.77611110000001</v>
      </c>
      <c r="S2461" t="s">
        <v>21</v>
      </c>
      <c r="T2461" s="40">
        <v>0.90000000000000024</v>
      </c>
      <c r="U2461" s="40">
        <v>0.32500000000000001</v>
      </c>
      <c r="V2461">
        <v>162.19890000000004</v>
      </c>
      <c r="W2461">
        <v>180.221</v>
      </c>
      <c r="X2461">
        <v>54</v>
      </c>
      <c r="Y2461">
        <v>52.014600000000016</v>
      </c>
      <c r="Z2461">
        <v>57.794000000000004</v>
      </c>
      <c r="AA2461">
        <v>8</v>
      </c>
      <c r="AI2461">
        <v>62.045999999999999</v>
      </c>
      <c r="AJ2461">
        <v>9</v>
      </c>
      <c r="AK2461">
        <v>81.421999999999983</v>
      </c>
      <c r="AL2461">
        <v>5</v>
      </c>
      <c r="AM2461">
        <v>19.577000000000009</v>
      </c>
      <c r="AN2461">
        <v>4</v>
      </c>
      <c r="AO2461" s="30">
        <v>129.12120000000002</v>
      </c>
      <c r="AP2461" s="30">
        <v>143.46799999999999</v>
      </c>
      <c r="AQ2461" s="30">
        <v>14</v>
      </c>
      <c r="AR2461">
        <v>343.33470000000005</v>
      </c>
      <c r="AS2461" s="20">
        <v>401.06000000000012</v>
      </c>
      <c r="AT2461">
        <v>79</v>
      </c>
      <c r="AU2461">
        <v>12</v>
      </c>
      <c r="AV2461" t="s">
        <v>1510</v>
      </c>
    </row>
    <row r="2462" spans="1:48" hidden="1" x14ac:dyDescent="0.25">
      <c r="A2462" t="s">
        <v>1023</v>
      </c>
      <c r="B2462" t="s">
        <v>230</v>
      </c>
      <c r="C2462" t="s">
        <v>230</v>
      </c>
      <c r="D2462" t="s">
        <v>1025</v>
      </c>
      <c r="E2462" s="31" t="s">
        <v>1026</v>
      </c>
      <c r="F2462">
        <v>2013</v>
      </c>
      <c r="G2462" t="s">
        <v>1024</v>
      </c>
      <c r="H2462" t="s">
        <v>582</v>
      </c>
      <c r="I2462">
        <v>332110</v>
      </c>
      <c r="J2462" t="s">
        <v>229</v>
      </c>
      <c r="K2462" s="26" t="s">
        <v>458</v>
      </c>
      <c r="L2462" t="b">
        <v>1</v>
      </c>
      <c r="M2462" s="20" t="s">
        <v>1116</v>
      </c>
      <c r="N2462" s="26">
        <v>661</v>
      </c>
      <c r="O2462" t="s">
        <v>375</v>
      </c>
      <c r="P2462">
        <v>59.728611100000002</v>
      </c>
      <c r="Q2462">
        <v>-157.28444440000001</v>
      </c>
      <c r="S2462" t="s">
        <v>21</v>
      </c>
      <c r="T2462" s="40">
        <v>0.5</v>
      </c>
      <c r="U2462" s="40">
        <v>0.14000000000000004</v>
      </c>
      <c r="V2462">
        <v>130.68600000000001</v>
      </c>
      <c r="W2462">
        <v>261.37200000000001</v>
      </c>
      <c r="X2462">
        <v>69</v>
      </c>
      <c r="Y2462">
        <v>22.379999999999995</v>
      </c>
      <c r="Z2462">
        <v>44.759999999999991</v>
      </c>
      <c r="AA2462">
        <v>7</v>
      </c>
      <c r="AI2462">
        <v>94.113</v>
      </c>
      <c r="AJ2462">
        <v>10</v>
      </c>
      <c r="AK2462">
        <v>203.75200000000001</v>
      </c>
      <c r="AL2462">
        <v>13</v>
      </c>
      <c r="AM2462">
        <v>0</v>
      </c>
      <c r="AN2462">
        <v>0</v>
      </c>
      <c r="AO2462" s="30">
        <v>148.9325</v>
      </c>
      <c r="AP2462" s="30">
        <v>297.86500000000001</v>
      </c>
      <c r="AQ2462" s="30">
        <v>23</v>
      </c>
      <c r="AR2462">
        <v>301.99850000000004</v>
      </c>
      <c r="AS2462" s="20">
        <v>603.99699999999996</v>
      </c>
      <c r="AT2462">
        <v>99</v>
      </c>
      <c r="AU2462">
        <v>12</v>
      </c>
      <c r="AV2462" t="s">
        <v>1510</v>
      </c>
    </row>
    <row r="2463" spans="1:48" hidden="1" x14ac:dyDescent="0.25">
      <c r="A2463" t="s">
        <v>933</v>
      </c>
      <c r="B2463" t="s">
        <v>260</v>
      </c>
      <c r="C2463" t="s">
        <v>260</v>
      </c>
      <c r="D2463" t="s">
        <v>935</v>
      </c>
      <c r="E2463" s="31" t="s">
        <v>936</v>
      </c>
      <c r="F2463">
        <v>2013</v>
      </c>
      <c r="G2463" t="s">
        <v>934</v>
      </c>
      <c r="H2463" t="s">
        <v>582</v>
      </c>
      <c r="I2463">
        <v>332510</v>
      </c>
      <c r="J2463" t="s">
        <v>259</v>
      </c>
      <c r="K2463" s="26" t="s">
        <v>458</v>
      </c>
      <c r="L2463" t="b">
        <v>1</v>
      </c>
      <c r="M2463" s="20" t="s">
        <v>1116</v>
      </c>
      <c r="N2463" s="26">
        <v>395</v>
      </c>
      <c r="O2463" t="s">
        <v>375</v>
      </c>
      <c r="P2463">
        <v>59.953273099999997</v>
      </c>
      <c r="Q2463">
        <v>-162.8951327</v>
      </c>
      <c r="S2463" t="s">
        <v>21</v>
      </c>
      <c r="T2463" s="40">
        <v>0.65000000000000013</v>
      </c>
      <c r="U2463" s="40">
        <v>0.30416666666666664</v>
      </c>
      <c r="V2463">
        <v>399.33530000000013</v>
      </c>
      <c r="W2463">
        <v>614.36200000000008</v>
      </c>
      <c r="X2463">
        <v>110</v>
      </c>
      <c r="Y2463">
        <v>218.95250000000001</v>
      </c>
      <c r="Z2463">
        <v>336.84999999999997</v>
      </c>
      <c r="AA2463">
        <v>15</v>
      </c>
      <c r="AI2463">
        <v>82.507000000000005</v>
      </c>
      <c r="AJ2463">
        <v>5</v>
      </c>
      <c r="AK2463">
        <v>11.432</v>
      </c>
      <c r="AL2463">
        <v>4</v>
      </c>
      <c r="AM2463">
        <v>10.144</v>
      </c>
      <c r="AN2463">
        <v>6</v>
      </c>
      <c r="AO2463" s="30">
        <v>61.060350000000014</v>
      </c>
      <c r="AP2463" s="30">
        <v>93.939000000000007</v>
      </c>
      <c r="AQ2463" s="30">
        <v>9</v>
      </c>
      <c r="AR2463">
        <v>679.34815000000015</v>
      </c>
      <c r="AS2463" s="20">
        <v>1055.2950000000001</v>
      </c>
      <c r="AT2463">
        <v>137</v>
      </c>
      <c r="AU2463">
        <v>12</v>
      </c>
      <c r="AV2463" t="s">
        <v>1510</v>
      </c>
    </row>
    <row r="2464" spans="1:48" hidden="1" x14ac:dyDescent="0.25">
      <c r="A2464" t="s">
        <v>624</v>
      </c>
      <c r="B2464" t="s">
        <v>71</v>
      </c>
      <c r="C2464" t="s">
        <v>71</v>
      </c>
      <c r="D2464" t="s">
        <v>625</v>
      </c>
      <c r="E2464" s="31" t="s">
        <v>626</v>
      </c>
      <c r="F2464">
        <v>2013</v>
      </c>
      <c r="G2464" t="s">
        <v>563</v>
      </c>
      <c r="H2464">
        <v>9898</v>
      </c>
      <c r="I2464">
        <v>332120</v>
      </c>
      <c r="J2464" t="s">
        <v>50</v>
      </c>
      <c r="K2464" s="26" t="s">
        <v>458</v>
      </c>
      <c r="L2464" t="b">
        <v>1</v>
      </c>
      <c r="M2464" s="20" t="s">
        <v>1119</v>
      </c>
      <c r="N2464" s="26">
        <v>169</v>
      </c>
      <c r="O2464" t="s">
        <v>375</v>
      </c>
      <c r="P2464">
        <v>63.0341667</v>
      </c>
      <c r="Q2464">
        <v>-163.55333329999999</v>
      </c>
      <c r="S2464" t="s">
        <v>21</v>
      </c>
      <c r="T2464" s="40">
        <v>0.62</v>
      </c>
      <c r="U2464" s="40">
        <v>0.20666666666666669</v>
      </c>
      <c r="V2464">
        <v>472.18517999999995</v>
      </c>
      <c r="W2464">
        <v>761.58899999999994</v>
      </c>
      <c r="X2464">
        <v>138</v>
      </c>
      <c r="Y2464">
        <v>223.71274</v>
      </c>
      <c r="Z2464">
        <v>360.827</v>
      </c>
      <c r="AA2464">
        <v>16</v>
      </c>
      <c r="AI2464">
        <v>218.72200000000001</v>
      </c>
      <c r="AJ2464">
        <v>12</v>
      </c>
      <c r="AK2464">
        <v>539.12099999999998</v>
      </c>
      <c r="AL2464">
        <v>6</v>
      </c>
      <c r="AM2464">
        <v>0</v>
      </c>
      <c r="AN2464">
        <v>0</v>
      </c>
      <c r="AO2464" s="30">
        <v>469.86265999999995</v>
      </c>
      <c r="AP2464" s="30">
        <v>757.84299999999996</v>
      </c>
      <c r="AQ2464" s="30">
        <v>18</v>
      </c>
      <c r="AR2464">
        <v>1165.7605799999999</v>
      </c>
      <c r="AS2464" s="20">
        <v>1880.259</v>
      </c>
      <c r="AT2464">
        <v>170</v>
      </c>
      <c r="AU2464">
        <v>12</v>
      </c>
      <c r="AV2464" t="s">
        <v>1510</v>
      </c>
    </row>
    <row r="2465" spans="1:48" hidden="1" x14ac:dyDescent="0.25">
      <c r="A2465" t="s">
        <v>468</v>
      </c>
      <c r="B2465" t="s">
        <v>193</v>
      </c>
      <c r="C2465" t="s">
        <v>193</v>
      </c>
      <c r="D2465" t="s">
        <v>470</v>
      </c>
      <c r="E2465" s="31" t="s">
        <v>471</v>
      </c>
      <c r="F2465">
        <v>2013</v>
      </c>
      <c r="G2465" t="s">
        <v>469</v>
      </c>
      <c r="H2465">
        <v>10451</v>
      </c>
      <c r="I2465">
        <v>332130</v>
      </c>
      <c r="J2465" t="s">
        <v>192</v>
      </c>
      <c r="K2465" s="26" t="s">
        <v>458</v>
      </c>
      <c r="L2465" t="b">
        <v>1</v>
      </c>
      <c r="M2465" s="20" t="s">
        <v>1118</v>
      </c>
      <c r="N2465" s="26">
        <v>17</v>
      </c>
      <c r="O2465" t="s">
        <v>375</v>
      </c>
      <c r="P2465">
        <v>66.898333300000004</v>
      </c>
      <c r="Q2465">
        <v>-162.59666669999999</v>
      </c>
      <c r="S2465" t="s">
        <v>21</v>
      </c>
      <c r="T2465" s="40">
        <v>0.42416666666666664</v>
      </c>
      <c r="U2465" s="40">
        <v>0.17166666666666663</v>
      </c>
      <c r="V2465">
        <v>3050.1752891666665</v>
      </c>
      <c r="W2465">
        <v>7190.9830000000002</v>
      </c>
      <c r="X2465">
        <v>1046</v>
      </c>
      <c r="Y2465">
        <v>4414.1128974999992</v>
      </c>
      <c r="Z2465">
        <v>10406.553</v>
      </c>
      <c r="AA2465">
        <v>107</v>
      </c>
      <c r="AI2465">
        <v>1696.8120000000001</v>
      </c>
      <c r="AJ2465">
        <v>29</v>
      </c>
      <c r="AK2465">
        <v>1069.1509999999998</v>
      </c>
      <c r="AL2465">
        <v>64</v>
      </c>
      <c r="AM2465">
        <v>0</v>
      </c>
      <c r="AN2465">
        <v>0</v>
      </c>
      <c r="AO2465" s="30">
        <v>1173.2293058333332</v>
      </c>
      <c r="AP2465" s="30">
        <v>2765.9629999999997</v>
      </c>
      <c r="AQ2465" s="30">
        <v>93</v>
      </c>
      <c r="AR2465">
        <v>8637.5174924999992</v>
      </c>
      <c r="AS2465" s="20">
        <v>20363.498999999996</v>
      </c>
      <c r="AT2465">
        <v>1246</v>
      </c>
      <c r="AU2465">
        <v>12</v>
      </c>
      <c r="AV2465" t="s">
        <v>1510</v>
      </c>
    </row>
    <row r="2466" spans="1:48" x14ac:dyDescent="0.25">
      <c r="A2466" t="s">
        <v>729</v>
      </c>
      <c r="B2466" t="s">
        <v>117</v>
      </c>
      <c r="C2466" t="s">
        <v>731</v>
      </c>
      <c r="D2466" t="s">
        <v>732</v>
      </c>
      <c r="E2466" s="31" t="s">
        <v>733</v>
      </c>
      <c r="F2466">
        <v>2014</v>
      </c>
      <c r="G2466" t="s">
        <v>730</v>
      </c>
      <c r="H2466">
        <v>1276</v>
      </c>
      <c r="J2466" t="s">
        <v>117</v>
      </c>
      <c r="K2466" s="26">
        <v>0</v>
      </c>
      <c r="L2466" t="b">
        <v>1</v>
      </c>
      <c r="M2466" s="20" t="s">
        <v>1118</v>
      </c>
      <c r="N2466" s="26">
        <v>214</v>
      </c>
      <c r="O2466" t="s">
        <v>375</v>
      </c>
      <c r="P2466">
        <v>71.290555600000005</v>
      </c>
      <c r="Q2466">
        <v>-156.7886111</v>
      </c>
      <c r="R2466" t="s">
        <v>370</v>
      </c>
      <c r="S2466" t="s">
        <v>371</v>
      </c>
      <c r="V2466">
        <v>1413.7</v>
      </c>
      <c r="W2466">
        <v>11679</v>
      </c>
      <c r="X2466">
        <v>1490</v>
      </c>
      <c r="Y2466">
        <v>4141.5</v>
      </c>
      <c r="Z2466">
        <v>39665</v>
      </c>
      <c r="AA2466">
        <v>413</v>
      </c>
      <c r="AO2466" s="30">
        <v>0</v>
      </c>
      <c r="AP2466" s="30">
        <v>0</v>
      </c>
      <c r="AQ2466" s="30">
        <v>0</v>
      </c>
      <c r="AR2466">
        <v>5555.2</v>
      </c>
      <c r="AS2466" s="20">
        <v>51344</v>
      </c>
      <c r="AT2466">
        <v>1903</v>
      </c>
      <c r="AU2466">
        <v>12</v>
      </c>
      <c r="AV2466" t="s">
        <v>1131</v>
      </c>
    </row>
    <row r="2467" spans="1:48" hidden="1" x14ac:dyDescent="0.25">
      <c r="A2467" t="s">
        <v>548</v>
      </c>
      <c r="B2467" t="s">
        <v>1218</v>
      </c>
      <c r="C2467" t="s">
        <v>307</v>
      </c>
      <c r="D2467" t="s">
        <v>540</v>
      </c>
      <c r="E2467" s="31" t="s">
        <v>541</v>
      </c>
      <c r="F2467">
        <v>2014</v>
      </c>
      <c r="G2467" t="s">
        <v>549</v>
      </c>
      <c r="H2467">
        <v>21015</v>
      </c>
      <c r="J2467" t="s">
        <v>306</v>
      </c>
      <c r="K2467" s="26">
        <v>0</v>
      </c>
      <c r="L2467" t="b">
        <v>1</v>
      </c>
      <c r="M2467" s="20" t="s">
        <v>1118</v>
      </c>
      <c r="N2467" s="26">
        <v>111</v>
      </c>
      <c r="O2467" t="s">
        <v>375</v>
      </c>
      <c r="P2467">
        <v>56.470833300000002</v>
      </c>
      <c r="Q2467">
        <v>-132.37666669999999</v>
      </c>
      <c r="R2467" t="s">
        <v>370</v>
      </c>
      <c r="S2467" t="s">
        <v>371</v>
      </c>
      <c r="V2467">
        <v>1537</v>
      </c>
      <c r="W2467">
        <v>13997</v>
      </c>
      <c r="X2467">
        <v>1193</v>
      </c>
      <c r="Y2467">
        <v>2395</v>
      </c>
      <c r="Z2467">
        <v>21439</v>
      </c>
      <c r="AA2467">
        <v>863</v>
      </c>
      <c r="AO2467" s="30">
        <v>0</v>
      </c>
      <c r="AP2467" s="30">
        <v>0</v>
      </c>
      <c r="AQ2467" s="30">
        <v>0</v>
      </c>
      <c r="AR2467">
        <v>3932</v>
      </c>
      <c r="AS2467" s="20">
        <v>35436</v>
      </c>
      <c r="AT2467">
        <v>2056</v>
      </c>
      <c r="AU2467">
        <v>12</v>
      </c>
      <c r="AV2467" t="s">
        <v>1131</v>
      </c>
    </row>
    <row r="2468" spans="1:48" hidden="1" x14ac:dyDescent="0.25">
      <c r="A2468" t="s">
        <v>727</v>
      </c>
      <c r="B2468" t="s">
        <v>1201</v>
      </c>
      <c r="C2468" t="s">
        <v>254</v>
      </c>
      <c r="D2468" t="s">
        <v>540</v>
      </c>
      <c r="E2468" s="31" t="s">
        <v>541</v>
      </c>
      <c r="F2468">
        <v>2014</v>
      </c>
      <c r="G2468" t="s">
        <v>728</v>
      </c>
      <c r="H2468">
        <v>14856</v>
      </c>
      <c r="J2468" t="s">
        <v>253</v>
      </c>
      <c r="K2468" s="26" t="s">
        <v>458</v>
      </c>
      <c r="L2468" t="b">
        <v>1</v>
      </c>
      <c r="M2468" s="20" t="s">
        <v>1118</v>
      </c>
      <c r="N2468" s="26">
        <v>212</v>
      </c>
      <c r="O2468" t="s">
        <v>375</v>
      </c>
      <c r="P2468">
        <v>56.811266699999997</v>
      </c>
      <c r="Q2468">
        <v>-132.95124250000001</v>
      </c>
      <c r="R2468" t="s">
        <v>370</v>
      </c>
      <c r="S2468" t="s">
        <v>371</v>
      </c>
      <c r="V2468">
        <v>1942.1</v>
      </c>
      <c r="W2468">
        <v>19703</v>
      </c>
      <c r="X2468">
        <v>1372</v>
      </c>
      <c r="Y2468">
        <v>1059</v>
      </c>
      <c r="Z2468">
        <v>9246</v>
      </c>
      <c r="AA2468">
        <v>708</v>
      </c>
      <c r="AB2468">
        <v>2210.1999999999998</v>
      </c>
      <c r="AC2468">
        <v>20201</v>
      </c>
      <c r="AD2468">
        <v>31</v>
      </c>
      <c r="AO2468" s="30">
        <v>2210.1999999999998</v>
      </c>
      <c r="AP2468" s="30">
        <v>20201</v>
      </c>
      <c r="AQ2468" s="30">
        <v>31</v>
      </c>
      <c r="AR2468">
        <v>5211.3</v>
      </c>
      <c r="AS2468" s="20">
        <v>49150</v>
      </c>
      <c r="AT2468">
        <v>2111</v>
      </c>
      <c r="AU2468">
        <v>12</v>
      </c>
      <c r="AV2468" t="s">
        <v>1131</v>
      </c>
    </row>
    <row r="2469" spans="1:48" hidden="1" x14ac:dyDescent="0.25">
      <c r="A2469" t="s">
        <v>546</v>
      </c>
      <c r="B2469" t="s">
        <v>1202</v>
      </c>
      <c r="C2469" t="s">
        <v>268</v>
      </c>
      <c r="D2469" t="s">
        <v>453</v>
      </c>
      <c r="E2469" s="31" t="s">
        <v>454</v>
      </c>
      <c r="F2469">
        <v>2014</v>
      </c>
      <c r="G2469" t="s">
        <v>547</v>
      </c>
      <c r="H2469">
        <v>16955</v>
      </c>
      <c r="J2469" t="s">
        <v>267</v>
      </c>
      <c r="K2469" s="26" t="s">
        <v>458</v>
      </c>
      <c r="L2469" t="b">
        <v>1</v>
      </c>
      <c r="M2469" s="20" t="s">
        <v>1118</v>
      </c>
      <c r="N2469" s="26">
        <v>108</v>
      </c>
      <c r="O2469" t="s">
        <v>375</v>
      </c>
      <c r="P2469">
        <v>60.1041667</v>
      </c>
      <c r="Q2469">
        <v>-149.4422222</v>
      </c>
      <c r="R2469" t="s">
        <v>370</v>
      </c>
      <c r="S2469" t="s">
        <v>371</v>
      </c>
      <c r="V2469">
        <v>3234</v>
      </c>
      <c r="W2469">
        <v>15265</v>
      </c>
      <c r="X2469">
        <v>2097</v>
      </c>
      <c r="Y2469">
        <v>1800</v>
      </c>
      <c r="Z2469">
        <v>7964</v>
      </c>
      <c r="AA2469">
        <v>513</v>
      </c>
      <c r="AB2469">
        <v>5927</v>
      </c>
      <c r="AC2469">
        <v>31961</v>
      </c>
      <c r="AD2469">
        <v>125</v>
      </c>
      <c r="AE2469">
        <v>0</v>
      </c>
      <c r="AF2469">
        <v>0</v>
      </c>
      <c r="AG2469">
        <v>0</v>
      </c>
      <c r="AO2469" s="30">
        <v>5927</v>
      </c>
      <c r="AP2469" s="30">
        <v>31961</v>
      </c>
      <c r="AQ2469" s="30">
        <v>125</v>
      </c>
      <c r="AR2469">
        <v>10961</v>
      </c>
      <c r="AS2469" s="20">
        <v>55190</v>
      </c>
      <c r="AT2469">
        <v>2735</v>
      </c>
      <c r="AU2469">
        <v>12</v>
      </c>
      <c r="AV2469" t="s">
        <v>1131</v>
      </c>
    </row>
    <row r="2470" spans="1:48" hidden="1" x14ac:dyDescent="0.25">
      <c r="A2470" t="s">
        <v>455</v>
      </c>
      <c r="B2470" t="s">
        <v>457</v>
      </c>
      <c r="C2470" t="s">
        <v>138</v>
      </c>
      <c r="D2470" t="s">
        <v>459</v>
      </c>
      <c r="E2470" s="31" t="s">
        <v>460</v>
      </c>
      <c r="F2470">
        <v>2014</v>
      </c>
      <c r="G2470" t="s">
        <v>456</v>
      </c>
      <c r="H2470">
        <v>4329</v>
      </c>
      <c r="J2470" t="s">
        <v>457</v>
      </c>
      <c r="K2470" s="26" t="s">
        <v>458</v>
      </c>
      <c r="L2470" t="b">
        <v>1</v>
      </c>
      <c r="M2470" s="20" t="s">
        <v>1116</v>
      </c>
      <c r="N2470" s="26">
        <v>10</v>
      </c>
      <c r="O2470" t="s">
        <v>375</v>
      </c>
      <c r="P2470">
        <v>61.130833299999999</v>
      </c>
      <c r="Q2470">
        <v>-146.34833330000001</v>
      </c>
      <c r="R2470" t="s">
        <v>370</v>
      </c>
      <c r="S2470" t="s">
        <v>371</v>
      </c>
      <c r="V2470">
        <v>4262.2</v>
      </c>
      <c r="W2470">
        <v>16106</v>
      </c>
      <c r="X2470">
        <v>2951</v>
      </c>
      <c r="Y2470">
        <v>15008.1</v>
      </c>
      <c r="Z2470">
        <v>64974</v>
      </c>
      <c r="AA2470">
        <v>793</v>
      </c>
      <c r="AO2470" s="30">
        <v>0</v>
      </c>
      <c r="AP2470" s="30">
        <v>0</v>
      </c>
      <c r="AQ2470" s="30">
        <v>0</v>
      </c>
      <c r="AR2470">
        <v>19270.3</v>
      </c>
      <c r="AS2470" s="20">
        <v>81080</v>
      </c>
      <c r="AT2470">
        <v>3744</v>
      </c>
      <c r="AU2470">
        <v>12</v>
      </c>
      <c r="AV2470" t="s">
        <v>1131</v>
      </c>
    </row>
    <row r="2471" spans="1:48" hidden="1" x14ac:dyDescent="0.25">
      <c r="A2471" t="s">
        <v>531</v>
      </c>
      <c r="B2471" t="s">
        <v>270</v>
      </c>
      <c r="C2471" s="19" t="s">
        <v>271</v>
      </c>
      <c r="D2471" s="19" t="s">
        <v>534</v>
      </c>
      <c r="E2471" s="21" t="s">
        <v>535</v>
      </c>
      <c r="F2471" s="26">
        <v>2014</v>
      </c>
      <c r="G2471" s="19" t="s">
        <v>532</v>
      </c>
      <c r="H2471" s="26">
        <v>17271</v>
      </c>
      <c r="I2471" s="19"/>
      <c r="J2471" t="s">
        <v>533</v>
      </c>
      <c r="K2471" s="19">
        <v>0</v>
      </c>
      <c r="L2471" s="20" t="b">
        <v>1</v>
      </c>
      <c r="M2471" s="20" t="s">
        <v>1118</v>
      </c>
      <c r="N2471" s="19">
        <v>100</v>
      </c>
      <c r="O2471" s="19" t="s">
        <v>375</v>
      </c>
      <c r="P2471" s="20">
        <v>57.0530556</v>
      </c>
      <c r="Q2471" s="20">
        <v>-135.33000000000001</v>
      </c>
      <c r="R2471" s="19" t="s">
        <v>370</v>
      </c>
      <c r="S2471" s="19" t="s">
        <v>371</v>
      </c>
      <c r="V2471">
        <v>5207</v>
      </c>
      <c r="W2471">
        <v>43985</v>
      </c>
      <c r="X2471">
        <v>3581</v>
      </c>
      <c r="Y2471">
        <v>7509</v>
      </c>
      <c r="Z2471">
        <v>41009</v>
      </c>
      <c r="AA2471">
        <v>1670</v>
      </c>
      <c r="AB2471">
        <v>785</v>
      </c>
      <c r="AC2471">
        <v>21003</v>
      </c>
      <c r="AD2471">
        <v>21</v>
      </c>
      <c r="AO2471" s="30">
        <v>785</v>
      </c>
      <c r="AP2471" s="30">
        <v>21003</v>
      </c>
      <c r="AQ2471" s="30">
        <v>21</v>
      </c>
      <c r="AR2471">
        <v>13501</v>
      </c>
      <c r="AS2471" s="20">
        <v>105997</v>
      </c>
      <c r="AT2471">
        <v>5272</v>
      </c>
      <c r="AU2471">
        <v>12</v>
      </c>
      <c r="AV2471" t="s">
        <v>1131</v>
      </c>
    </row>
    <row r="2472" spans="1:48" hidden="1" x14ac:dyDescent="0.25">
      <c r="A2472" t="s">
        <v>464</v>
      </c>
      <c r="B2472" t="s">
        <v>187</v>
      </c>
      <c r="C2472" s="19" t="s">
        <v>188</v>
      </c>
      <c r="D2472" s="19" t="s">
        <v>466</v>
      </c>
      <c r="E2472" s="21" t="s">
        <v>467</v>
      </c>
      <c r="F2472" s="26">
        <v>2014</v>
      </c>
      <c r="G2472" s="19" t="s">
        <v>465</v>
      </c>
      <c r="H2472" s="26">
        <v>10433</v>
      </c>
      <c r="I2472" s="19"/>
      <c r="J2472" t="s">
        <v>187</v>
      </c>
      <c r="K2472" s="19" t="s">
        <v>374</v>
      </c>
      <c r="L2472" s="20" t="b">
        <v>1</v>
      </c>
      <c r="M2472" s="20" t="s">
        <v>1119</v>
      </c>
      <c r="N2472" s="19">
        <v>16</v>
      </c>
      <c r="O2472" s="19" t="s">
        <v>375</v>
      </c>
      <c r="P2472" s="20">
        <v>57.79</v>
      </c>
      <c r="Q2472" s="20">
        <v>-152.40722220000001</v>
      </c>
      <c r="R2472" s="19" t="s">
        <v>370</v>
      </c>
      <c r="S2472" s="19" t="s">
        <v>371</v>
      </c>
      <c r="V2472">
        <v>5845</v>
      </c>
      <c r="W2472">
        <v>34366</v>
      </c>
      <c r="X2472">
        <v>4741</v>
      </c>
      <c r="Y2472">
        <v>3701</v>
      </c>
      <c r="Z2472">
        <v>22546</v>
      </c>
      <c r="AA2472">
        <v>1050</v>
      </c>
      <c r="AB2472">
        <v>13804</v>
      </c>
      <c r="AC2472">
        <v>90135</v>
      </c>
      <c r="AD2472">
        <v>103</v>
      </c>
      <c r="AO2472" s="30">
        <v>13804</v>
      </c>
      <c r="AP2472" s="30">
        <v>90135</v>
      </c>
      <c r="AQ2472" s="30">
        <v>103</v>
      </c>
      <c r="AR2472">
        <v>23350</v>
      </c>
      <c r="AS2472" s="20">
        <v>147047</v>
      </c>
      <c r="AT2472">
        <v>5894</v>
      </c>
      <c r="AU2472" s="22">
        <v>12</v>
      </c>
      <c r="AV2472" t="s">
        <v>1131</v>
      </c>
    </row>
    <row r="2473" spans="1:48" hidden="1" x14ac:dyDescent="0.25">
      <c r="A2473" t="s">
        <v>536</v>
      </c>
      <c r="B2473" t="s">
        <v>179</v>
      </c>
      <c r="C2473" t="s">
        <v>180</v>
      </c>
      <c r="D2473" t="s">
        <v>540</v>
      </c>
      <c r="E2473" s="31" t="s">
        <v>541</v>
      </c>
      <c r="F2473">
        <v>2014</v>
      </c>
      <c r="G2473" t="s">
        <v>537</v>
      </c>
      <c r="H2473">
        <v>10210</v>
      </c>
      <c r="J2473" t="s">
        <v>179</v>
      </c>
      <c r="K2473" s="26">
        <v>0</v>
      </c>
      <c r="L2473" t="b">
        <v>1</v>
      </c>
      <c r="M2473" s="20" t="s">
        <v>1118</v>
      </c>
      <c r="N2473" s="26">
        <v>103</v>
      </c>
      <c r="O2473" t="s">
        <v>375</v>
      </c>
      <c r="P2473">
        <v>55.342222200000002</v>
      </c>
      <c r="Q2473">
        <v>-131.64611110000001</v>
      </c>
      <c r="R2473" t="s">
        <v>370</v>
      </c>
      <c r="S2473" t="s">
        <v>371</v>
      </c>
      <c r="V2473">
        <v>7095</v>
      </c>
      <c r="W2473">
        <v>70161</v>
      </c>
      <c r="X2473">
        <v>6334</v>
      </c>
      <c r="Y2473">
        <v>7183.7</v>
      </c>
      <c r="Z2473">
        <v>74369</v>
      </c>
      <c r="AA2473">
        <v>1258</v>
      </c>
      <c r="AB2473">
        <v>1948.9</v>
      </c>
      <c r="AC2473">
        <v>23409</v>
      </c>
      <c r="AD2473">
        <v>13</v>
      </c>
      <c r="AE2473">
        <v>0</v>
      </c>
      <c r="AF2473">
        <v>0</v>
      </c>
      <c r="AG2473">
        <v>0</v>
      </c>
      <c r="AO2473" s="30">
        <v>1948.9</v>
      </c>
      <c r="AP2473" s="30">
        <v>23409</v>
      </c>
      <c r="AQ2473" s="30">
        <v>13</v>
      </c>
      <c r="AR2473">
        <v>16227.6</v>
      </c>
      <c r="AS2473" s="20">
        <v>167939</v>
      </c>
      <c r="AT2473">
        <v>7605</v>
      </c>
      <c r="AU2473" s="22">
        <v>12</v>
      </c>
      <c r="AV2473" t="s">
        <v>1131</v>
      </c>
    </row>
    <row r="2474" spans="1:48" hidden="1" x14ac:dyDescent="0.25">
      <c r="A2474" t="s">
        <v>372</v>
      </c>
      <c r="B2474" t="s">
        <v>1115</v>
      </c>
      <c r="C2474" t="s">
        <v>29</v>
      </c>
      <c r="D2474" t="s">
        <v>376</v>
      </c>
      <c r="E2474" s="31" t="s">
        <v>377</v>
      </c>
      <c r="F2474">
        <v>2014</v>
      </c>
      <c r="G2474" t="s">
        <v>373</v>
      </c>
      <c r="H2474">
        <v>213</v>
      </c>
      <c r="J2474" t="s">
        <v>28</v>
      </c>
      <c r="K2474" s="26" t="s">
        <v>374</v>
      </c>
      <c r="L2474" t="b">
        <v>1</v>
      </c>
      <c r="M2474" s="20" t="s">
        <v>1116</v>
      </c>
      <c r="N2474" s="26">
        <v>1</v>
      </c>
      <c r="O2474" t="s">
        <v>375</v>
      </c>
      <c r="P2474">
        <v>58.301944399999996</v>
      </c>
      <c r="Q2474">
        <v>-134.4197222</v>
      </c>
      <c r="R2474" t="s">
        <v>370</v>
      </c>
      <c r="S2474" t="s">
        <v>371</v>
      </c>
      <c r="V2474">
        <v>16728</v>
      </c>
      <c r="W2474">
        <v>141151</v>
      </c>
      <c r="X2474">
        <v>14115</v>
      </c>
      <c r="Y2474">
        <v>12449</v>
      </c>
      <c r="Z2474">
        <v>125452</v>
      </c>
      <c r="AA2474">
        <v>2253</v>
      </c>
      <c r="AB2474">
        <v>12514</v>
      </c>
      <c r="AC2474">
        <v>132889</v>
      </c>
      <c r="AD2474">
        <v>96</v>
      </c>
      <c r="AO2474" s="30">
        <v>12514</v>
      </c>
      <c r="AP2474" s="30">
        <v>132889</v>
      </c>
      <c r="AQ2474" s="30">
        <v>96</v>
      </c>
      <c r="AR2474">
        <v>41691</v>
      </c>
      <c r="AS2474" s="20">
        <v>399492</v>
      </c>
      <c r="AT2474">
        <v>16464</v>
      </c>
      <c r="AU2474" s="22">
        <v>12</v>
      </c>
      <c r="AV2474" t="s">
        <v>1131</v>
      </c>
    </row>
    <row r="2475" spans="1:48" hidden="1" x14ac:dyDescent="0.25">
      <c r="A2475" t="s">
        <v>552</v>
      </c>
      <c r="B2475" t="s">
        <v>1117</v>
      </c>
      <c r="C2475" t="s">
        <v>107</v>
      </c>
      <c r="D2475" t="s">
        <v>453</v>
      </c>
      <c r="E2475" s="31" t="s">
        <v>454</v>
      </c>
      <c r="F2475">
        <v>2014</v>
      </c>
      <c r="G2475" t="s">
        <v>553</v>
      </c>
      <c r="H2475">
        <v>599</v>
      </c>
      <c r="J2475" t="s">
        <v>106</v>
      </c>
      <c r="K2475" s="26" t="s">
        <v>374</v>
      </c>
      <c r="L2475" t="b">
        <v>1</v>
      </c>
      <c r="M2475" s="20" t="s">
        <v>1118</v>
      </c>
      <c r="N2475" s="26">
        <v>121</v>
      </c>
      <c r="O2475" t="s">
        <v>375</v>
      </c>
      <c r="P2475">
        <v>61.2180556</v>
      </c>
      <c r="Q2475">
        <v>-149.9002778</v>
      </c>
      <c r="R2475" t="s">
        <v>370</v>
      </c>
      <c r="S2475" t="s">
        <v>371</v>
      </c>
      <c r="V2475">
        <v>21435</v>
      </c>
      <c r="W2475">
        <v>133411</v>
      </c>
      <c r="X2475">
        <v>24429</v>
      </c>
      <c r="Y2475">
        <v>113515.6</v>
      </c>
      <c r="Z2475">
        <v>879373</v>
      </c>
      <c r="AA2475">
        <v>6362</v>
      </c>
      <c r="AO2475" s="30">
        <v>0</v>
      </c>
      <c r="AP2475" s="30">
        <v>0</v>
      </c>
      <c r="AQ2475" s="30">
        <v>0</v>
      </c>
      <c r="AR2475">
        <v>134950.6</v>
      </c>
      <c r="AS2475" s="20">
        <v>1012784</v>
      </c>
      <c r="AT2475">
        <v>30791</v>
      </c>
      <c r="AU2475" s="22">
        <v>12</v>
      </c>
      <c r="AV2475" t="s">
        <v>1131</v>
      </c>
    </row>
    <row r="2476" spans="1:48" hidden="1" x14ac:dyDescent="0.25">
      <c r="A2476" t="s">
        <v>483</v>
      </c>
      <c r="B2476" t="s">
        <v>165</v>
      </c>
      <c r="C2476" t="s">
        <v>485</v>
      </c>
      <c r="D2476" t="s">
        <v>453</v>
      </c>
      <c r="E2476" s="31" t="s">
        <v>454</v>
      </c>
      <c r="F2476">
        <v>2014</v>
      </c>
      <c r="G2476" t="s">
        <v>484</v>
      </c>
      <c r="H2476">
        <v>19558</v>
      </c>
      <c r="J2476" t="s">
        <v>165</v>
      </c>
      <c r="K2476" s="26" t="s">
        <v>374</v>
      </c>
      <c r="L2476" t="b">
        <v>1</v>
      </c>
      <c r="M2476" s="20" t="s">
        <v>1116</v>
      </c>
      <c r="N2476" s="26">
        <v>32</v>
      </c>
      <c r="O2476" t="s">
        <v>375</v>
      </c>
      <c r="P2476">
        <v>59.642499999999998</v>
      </c>
      <c r="Q2476">
        <v>-151.5483333</v>
      </c>
      <c r="R2476" t="s">
        <v>370</v>
      </c>
      <c r="S2476" t="s">
        <v>371</v>
      </c>
      <c r="V2476">
        <v>41336</v>
      </c>
      <c r="W2476">
        <v>169999</v>
      </c>
      <c r="X2476">
        <v>26430</v>
      </c>
      <c r="Y2476">
        <v>37559.5</v>
      </c>
      <c r="Z2476">
        <v>175624</v>
      </c>
      <c r="AA2476">
        <v>4025</v>
      </c>
      <c r="AB2476">
        <v>11782.7</v>
      </c>
      <c r="AC2476">
        <v>119489</v>
      </c>
      <c r="AD2476">
        <v>23</v>
      </c>
      <c r="AE2476">
        <v>0</v>
      </c>
      <c r="AF2476">
        <v>0</v>
      </c>
      <c r="AG2476">
        <v>0</v>
      </c>
      <c r="AO2476" s="30">
        <v>11782.7</v>
      </c>
      <c r="AP2476" s="30">
        <v>119489</v>
      </c>
      <c r="AQ2476" s="30">
        <v>23</v>
      </c>
      <c r="AR2476">
        <v>90678.2</v>
      </c>
      <c r="AS2476" s="20">
        <v>465112</v>
      </c>
      <c r="AT2476">
        <v>30478</v>
      </c>
      <c r="AU2476" s="22">
        <v>12</v>
      </c>
      <c r="AV2476" t="s">
        <v>1131</v>
      </c>
    </row>
    <row r="2477" spans="1:48" hidden="1" x14ac:dyDescent="0.25">
      <c r="A2477" t="s">
        <v>461</v>
      </c>
      <c r="B2477" t="s">
        <v>156</v>
      </c>
      <c r="C2477" t="s">
        <v>157</v>
      </c>
      <c r="D2477" t="s">
        <v>453</v>
      </c>
      <c r="E2477" s="31" t="s">
        <v>454</v>
      </c>
      <c r="F2477">
        <v>2014</v>
      </c>
      <c r="G2477" t="s">
        <v>462</v>
      </c>
      <c r="H2477">
        <v>7353</v>
      </c>
      <c r="J2477" t="s">
        <v>463</v>
      </c>
      <c r="K2477" s="26" t="s">
        <v>374</v>
      </c>
      <c r="L2477" t="b">
        <v>1</v>
      </c>
      <c r="M2477" s="20" t="s">
        <v>1116</v>
      </c>
      <c r="N2477" s="26">
        <v>13</v>
      </c>
      <c r="O2477" t="s">
        <v>375</v>
      </c>
      <c r="P2477">
        <v>64.837777799999998</v>
      </c>
      <c r="Q2477">
        <v>-147.7163889</v>
      </c>
      <c r="R2477" t="s">
        <v>370</v>
      </c>
      <c r="S2477" t="s">
        <v>371</v>
      </c>
      <c r="V2477">
        <v>63436.1</v>
      </c>
      <c r="W2477">
        <v>276627</v>
      </c>
      <c r="X2477">
        <v>38287</v>
      </c>
      <c r="Y2477">
        <v>27472.1</v>
      </c>
      <c r="Z2477">
        <v>129773</v>
      </c>
      <c r="AA2477">
        <v>6372</v>
      </c>
      <c r="AB2477">
        <v>138842.4</v>
      </c>
      <c r="AC2477">
        <v>812963</v>
      </c>
      <c r="AD2477">
        <v>508</v>
      </c>
      <c r="AE2477">
        <v>0</v>
      </c>
      <c r="AF2477">
        <v>0</v>
      </c>
      <c r="AG2477">
        <v>0</v>
      </c>
      <c r="AO2477" s="30">
        <v>138842.4</v>
      </c>
      <c r="AP2477" s="30">
        <v>812963</v>
      </c>
      <c r="AQ2477" s="30">
        <v>508</v>
      </c>
      <c r="AR2477">
        <v>229750.6</v>
      </c>
      <c r="AS2477" s="20">
        <v>1219363</v>
      </c>
      <c r="AT2477">
        <v>45167</v>
      </c>
      <c r="AU2477" s="22">
        <v>12</v>
      </c>
      <c r="AV2477" t="s">
        <v>1131</v>
      </c>
    </row>
    <row r="2478" spans="1:48" hidden="1" x14ac:dyDescent="0.25">
      <c r="A2478" t="s">
        <v>472</v>
      </c>
      <c r="B2478" t="s">
        <v>1121</v>
      </c>
      <c r="C2478" t="s">
        <v>474</v>
      </c>
      <c r="D2478" t="s">
        <v>453</v>
      </c>
      <c r="E2478" s="31" t="s">
        <v>454</v>
      </c>
      <c r="F2478">
        <v>2014</v>
      </c>
      <c r="G2478" t="s">
        <v>473</v>
      </c>
      <c r="H2478">
        <v>11824</v>
      </c>
      <c r="J2478" t="s">
        <v>208</v>
      </c>
      <c r="K2478" s="26" t="s">
        <v>374</v>
      </c>
      <c r="L2478" t="b">
        <v>1</v>
      </c>
      <c r="M2478" s="20" t="s">
        <v>1119</v>
      </c>
      <c r="N2478" s="26">
        <v>18</v>
      </c>
      <c r="O2478" t="s">
        <v>375</v>
      </c>
      <c r="P2478">
        <v>61.5813889</v>
      </c>
      <c r="Q2478">
        <v>-149.43944440000001</v>
      </c>
      <c r="R2478" t="s">
        <v>370</v>
      </c>
      <c r="S2478" t="s">
        <v>371</v>
      </c>
      <c r="V2478">
        <v>74981.5</v>
      </c>
      <c r="W2478">
        <v>448552</v>
      </c>
      <c r="X2478">
        <v>56055</v>
      </c>
      <c r="Y2478">
        <v>38697.699999999997</v>
      </c>
      <c r="Z2478">
        <v>273691</v>
      </c>
      <c r="AA2478">
        <v>3831</v>
      </c>
      <c r="AB2478">
        <v>0</v>
      </c>
      <c r="AC2478">
        <v>0</v>
      </c>
      <c r="AD2478">
        <v>0</v>
      </c>
      <c r="AE2478">
        <v>0</v>
      </c>
      <c r="AF2478">
        <v>0</v>
      </c>
      <c r="AG2478">
        <v>0</v>
      </c>
      <c r="AO2478" s="30">
        <v>0</v>
      </c>
      <c r="AP2478" s="30">
        <v>0</v>
      </c>
      <c r="AQ2478" s="30">
        <v>0</v>
      </c>
      <c r="AR2478">
        <v>113679.2</v>
      </c>
      <c r="AS2478" s="20">
        <v>722243</v>
      </c>
      <c r="AT2478">
        <v>59886</v>
      </c>
      <c r="AU2478" s="22">
        <v>12</v>
      </c>
      <c r="AV2478" t="s">
        <v>1131</v>
      </c>
    </row>
    <row r="2479" spans="1:48" hidden="1" x14ac:dyDescent="0.25">
      <c r="A2479" t="s">
        <v>451</v>
      </c>
      <c r="B2479" t="s">
        <v>135</v>
      </c>
      <c r="C2479" t="s">
        <v>107</v>
      </c>
      <c r="D2479" t="s">
        <v>453</v>
      </c>
      <c r="E2479" s="31" t="s">
        <v>454</v>
      </c>
      <c r="F2479">
        <v>2014</v>
      </c>
      <c r="G2479" t="s">
        <v>452</v>
      </c>
      <c r="H2479">
        <v>3522</v>
      </c>
      <c r="J2479" t="s">
        <v>135</v>
      </c>
      <c r="K2479" s="26">
        <v>0</v>
      </c>
      <c r="L2479" t="b">
        <v>1</v>
      </c>
      <c r="M2479" s="20" t="s">
        <v>1119</v>
      </c>
      <c r="N2479" s="26">
        <v>8</v>
      </c>
      <c r="O2479" t="s">
        <v>375</v>
      </c>
      <c r="P2479">
        <v>61.2180556</v>
      </c>
      <c r="Q2479">
        <v>-149.9002778</v>
      </c>
      <c r="R2479" t="s">
        <v>370</v>
      </c>
      <c r="S2479" t="s">
        <v>371</v>
      </c>
      <c r="V2479">
        <v>81880</v>
      </c>
      <c r="W2479">
        <v>513748</v>
      </c>
      <c r="X2479">
        <v>70127</v>
      </c>
      <c r="Y2479">
        <v>73737</v>
      </c>
      <c r="Z2479">
        <v>563581</v>
      </c>
      <c r="AA2479">
        <v>9389</v>
      </c>
      <c r="AB2479">
        <v>6718</v>
      </c>
      <c r="AC2479">
        <v>57198</v>
      </c>
      <c r="AD2479">
        <v>7</v>
      </c>
      <c r="AE2479">
        <v>0</v>
      </c>
      <c r="AF2479">
        <v>0</v>
      </c>
      <c r="AG2479">
        <v>0</v>
      </c>
      <c r="AO2479" s="30">
        <v>6718</v>
      </c>
      <c r="AP2479" s="30">
        <v>57198</v>
      </c>
      <c r="AQ2479" s="30">
        <v>7</v>
      </c>
      <c r="AR2479">
        <v>162335</v>
      </c>
      <c r="AS2479" s="20">
        <v>1134527</v>
      </c>
      <c r="AT2479">
        <v>79523</v>
      </c>
      <c r="AU2479" s="22">
        <v>12</v>
      </c>
      <c r="AV2479" t="s">
        <v>1131</v>
      </c>
    </row>
    <row r="2480" spans="1:48" hidden="1" x14ac:dyDescent="0.25">
      <c r="A2480" t="s">
        <v>734</v>
      </c>
      <c r="B2480" t="s">
        <v>1123</v>
      </c>
      <c r="C2480" t="s">
        <v>367</v>
      </c>
      <c r="D2480" t="s">
        <v>368</v>
      </c>
      <c r="E2480" s="31" t="s">
        <v>369</v>
      </c>
      <c r="F2480">
        <v>2014</v>
      </c>
      <c r="G2480" t="s">
        <v>735</v>
      </c>
      <c r="H2480">
        <v>19277</v>
      </c>
      <c r="J2480" t="s">
        <v>736</v>
      </c>
      <c r="K2480" s="26" t="s">
        <v>374</v>
      </c>
      <c r="L2480" t="b">
        <v>1</v>
      </c>
      <c r="M2480" s="20" t="s">
        <v>1116</v>
      </c>
      <c r="N2480" s="26">
        <v>227</v>
      </c>
      <c r="O2480" t="s">
        <v>375</v>
      </c>
      <c r="P2480">
        <v>70.205555599999997</v>
      </c>
      <c r="Q2480">
        <v>-148.51166670000001</v>
      </c>
      <c r="R2480" t="s">
        <v>370</v>
      </c>
      <c r="S2480" t="s">
        <v>371</v>
      </c>
      <c r="Y2480">
        <v>13905</v>
      </c>
      <c r="Z2480">
        <v>68810</v>
      </c>
      <c r="AA2480">
        <v>109</v>
      </c>
      <c r="AO2480" s="30">
        <v>0</v>
      </c>
      <c r="AP2480" s="30">
        <v>0</v>
      </c>
      <c r="AQ2480" s="30">
        <v>0</v>
      </c>
      <c r="AR2480">
        <v>13905</v>
      </c>
      <c r="AS2480" s="20">
        <v>68810</v>
      </c>
      <c r="AT2480">
        <v>109</v>
      </c>
      <c r="AU2480" s="22">
        <v>12</v>
      </c>
      <c r="AV2480" t="s">
        <v>1131</v>
      </c>
    </row>
    <row r="2481" spans="1:48" hidden="1" x14ac:dyDescent="0.25">
      <c r="A2481" t="s">
        <v>627</v>
      </c>
      <c r="B2481" t="s">
        <v>72</v>
      </c>
      <c r="C2481" t="s">
        <v>72</v>
      </c>
      <c r="D2481" t="s">
        <v>628</v>
      </c>
      <c r="E2481" s="31" t="s">
        <v>629</v>
      </c>
      <c r="F2481">
        <v>2014</v>
      </c>
      <c r="G2481" t="s">
        <v>563</v>
      </c>
      <c r="H2481">
        <v>221</v>
      </c>
      <c r="I2481">
        <v>331420</v>
      </c>
      <c r="J2481" t="s">
        <v>50</v>
      </c>
      <c r="K2481" s="26" t="s">
        <v>458</v>
      </c>
      <c r="L2481" t="b">
        <v>1</v>
      </c>
      <c r="M2481" s="20" t="s">
        <v>1119</v>
      </c>
      <c r="N2481" s="26">
        <v>169</v>
      </c>
      <c r="O2481" t="s">
        <v>375</v>
      </c>
      <c r="P2481">
        <v>64.931944400000006</v>
      </c>
      <c r="Q2481">
        <v>-161.15694439999999</v>
      </c>
      <c r="S2481" t="s">
        <v>21</v>
      </c>
      <c r="T2481" s="40">
        <v>0.61666666666666659</v>
      </c>
      <c r="U2481" s="40">
        <v>0.20083333333333331</v>
      </c>
      <c r="V2481">
        <v>293.24843333333331</v>
      </c>
      <c r="W2481">
        <v>475.53800000000001</v>
      </c>
      <c r="X2481">
        <v>94</v>
      </c>
      <c r="Y2481">
        <v>145.94834999999998</v>
      </c>
      <c r="Z2481">
        <v>236.673</v>
      </c>
      <c r="AA2481">
        <v>19</v>
      </c>
      <c r="AI2481">
        <v>170.202</v>
      </c>
      <c r="AJ2481">
        <v>12</v>
      </c>
      <c r="AK2481">
        <v>287.92599999999999</v>
      </c>
      <c r="AL2481">
        <v>13</v>
      </c>
      <c r="AM2481">
        <v>0</v>
      </c>
      <c r="AN2481">
        <v>0</v>
      </c>
      <c r="AO2481" s="30">
        <v>282.51226666666662</v>
      </c>
      <c r="AP2481" s="30">
        <v>458.12799999999999</v>
      </c>
      <c r="AQ2481" s="30">
        <v>25</v>
      </c>
      <c r="AR2481">
        <v>721.70904999999993</v>
      </c>
      <c r="AS2481" s="20">
        <v>1170.3389999999999</v>
      </c>
      <c r="AT2481">
        <v>134</v>
      </c>
      <c r="AU2481" s="22">
        <v>12</v>
      </c>
      <c r="AV2481" t="s">
        <v>1510</v>
      </c>
    </row>
    <row r="2482" spans="1:48" hidden="1" x14ac:dyDescent="0.25">
      <c r="A2482" t="s">
        <v>1059</v>
      </c>
      <c r="B2482" t="s">
        <v>195</v>
      </c>
      <c r="C2482" t="s">
        <v>195</v>
      </c>
      <c r="D2482" t="s">
        <v>1061</v>
      </c>
      <c r="E2482" s="31" t="s">
        <v>1062</v>
      </c>
      <c r="F2482">
        <v>2014</v>
      </c>
      <c r="G2482" t="s">
        <v>1060</v>
      </c>
      <c r="H2482" t="s">
        <v>582</v>
      </c>
      <c r="I2482">
        <v>332140</v>
      </c>
      <c r="J2482" t="s">
        <v>194</v>
      </c>
      <c r="K2482" s="26" t="s">
        <v>458</v>
      </c>
      <c r="L2482" t="b">
        <v>1</v>
      </c>
      <c r="M2482" s="20" t="s">
        <v>1118</v>
      </c>
      <c r="N2482" s="26">
        <v>687</v>
      </c>
      <c r="O2482" t="s">
        <v>375</v>
      </c>
      <c r="P2482">
        <v>64.880277800000002</v>
      </c>
      <c r="Q2482">
        <v>-157.7008333</v>
      </c>
      <c r="S2482" t="s">
        <v>21</v>
      </c>
      <c r="T2482" s="40">
        <v>0.94999999999999984</v>
      </c>
      <c r="U2482" s="40">
        <v>0.46666666666666662</v>
      </c>
      <c r="V2482">
        <v>81.531849999999991</v>
      </c>
      <c r="W2482">
        <v>85.823000000000008</v>
      </c>
      <c r="X2482">
        <v>59</v>
      </c>
      <c r="Y2482">
        <v>67.259049999999988</v>
      </c>
      <c r="Z2482">
        <v>70.798999999999992</v>
      </c>
      <c r="AA2482">
        <v>7</v>
      </c>
      <c r="AI2482">
        <v>52.99499999999999</v>
      </c>
      <c r="AJ2482">
        <v>5</v>
      </c>
      <c r="AK2482">
        <v>26.099000000000004</v>
      </c>
      <c r="AL2482">
        <v>5</v>
      </c>
      <c r="AM2482">
        <v>1.0210000000000001</v>
      </c>
      <c r="AN2482">
        <v>1</v>
      </c>
      <c r="AO2482" s="30">
        <v>75.139299999999977</v>
      </c>
      <c r="AP2482" s="30">
        <v>79.093999999999994</v>
      </c>
      <c r="AQ2482" s="30">
        <v>10</v>
      </c>
      <c r="AR2482">
        <v>223.93019999999996</v>
      </c>
      <c r="AS2482" s="20">
        <v>236.73699999999999</v>
      </c>
      <c r="AT2482">
        <v>77</v>
      </c>
      <c r="AU2482" s="22">
        <v>12</v>
      </c>
      <c r="AV2482" t="s">
        <v>1510</v>
      </c>
    </row>
    <row r="2483" spans="1:48" hidden="1" x14ac:dyDescent="0.25">
      <c r="A2483" t="s">
        <v>795</v>
      </c>
      <c r="B2483" t="s">
        <v>197</v>
      </c>
      <c r="C2483" t="s">
        <v>197</v>
      </c>
      <c r="D2483" t="s">
        <v>797</v>
      </c>
      <c r="E2483" s="31" t="s">
        <v>798</v>
      </c>
      <c r="F2483">
        <v>2014</v>
      </c>
      <c r="G2483" t="s">
        <v>796</v>
      </c>
      <c r="H2483">
        <v>9832</v>
      </c>
      <c r="I2483">
        <v>332150</v>
      </c>
      <c r="J2483" t="s">
        <v>196</v>
      </c>
      <c r="K2483" s="26" t="s">
        <v>458</v>
      </c>
      <c r="L2483" t="b">
        <v>1</v>
      </c>
      <c r="M2483" s="20" t="s">
        <v>1118</v>
      </c>
      <c r="N2483" s="26">
        <v>281</v>
      </c>
      <c r="O2483" t="s">
        <v>375</v>
      </c>
      <c r="P2483">
        <v>60.812222200000001</v>
      </c>
      <c r="Q2483">
        <v>-161.43583330000001</v>
      </c>
      <c r="S2483" t="s">
        <v>21</v>
      </c>
      <c r="T2483" s="40">
        <v>0.51999999999999991</v>
      </c>
      <c r="U2483" s="40">
        <v>0.21333333333333337</v>
      </c>
      <c r="V2483">
        <v>402.5564399999999</v>
      </c>
      <c r="W2483">
        <v>774.14699999999993</v>
      </c>
      <c r="X2483">
        <v>185</v>
      </c>
      <c r="Y2483">
        <v>186.95768000000001</v>
      </c>
      <c r="Z2483">
        <v>359.53400000000011</v>
      </c>
      <c r="AA2483">
        <v>22</v>
      </c>
      <c r="AI2483">
        <v>25.083000000000002</v>
      </c>
      <c r="AJ2483">
        <v>3</v>
      </c>
      <c r="AK2483">
        <v>33.335999999999999</v>
      </c>
      <c r="AL2483">
        <v>5</v>
      </c>
      <c r="AM2483">
        <v>119.876</v>
      </c>
      <c r="AN2483">
        <v>15</v>
      </c>
      <c r="AO2483" s="30">
        <v>30.377879999999994</v>
      </c>
      <c r="AP2483" s="30">
        <v>58.418999999999997</v>
      </c>
      <c r="AQ2483" s="30">
        <v>8</v>
      </c>
      <c r="AR2483">
        <v>619.89199999999994</v>
      </c>
      <c r="AS2483" s="20">
        <v>1311.9760000000001</v>
      </c>
      <c r="AT2483">
        <v>228</v>
      </c>
      <c r="AU2483" s="22">
        <v>12</v>
      </c>
      <c r="AV2483" t="s">
        <v>1510</v>
      </c>
    </row>
    <row r="2484" spans="1:48" hidden="1" x14ac:dyDescent="0.25">
      <c r="A2484" t="s">
        <v>921</v>
      </c>
      <c r="B2484" t="s">
        <v>199</v>
      </c>
      <c r="C2484" t="s">
        <v>199</v>
      </c>
      <c r="D2484" t="s">
        <v>923</v>
      </c>
      <c r="E2484" s="31" t="s">
        <v>924</v>
      </c>
      <c r="F2484">
        <v>2014</v>
      </c>
      <c r="G2484" t="s">
        <v>922</v>
      </c>
      <c r="H2484">
        <v>10491</v>
      </c>
      <c r="I2484">
        <v>332160</v>
      </c>
      <c r="J2484" t="s">
        <v>198</v>
      </c>
      <c r="K2484" s="26" t="s">
        <v>458</v>
      </c>
      <c r="L2484" t="b">
        <v>1</v>
      </c>
      <c r="M2484" s="20" t="s">
        <v>1118</v>
      </c>
      <c r="N2484" s="26">
        <v>376</v>
      </c>
      <c r="O2484" t="s">
        <v>375</v>
      </c>
      <c r="P2484">
        <v>59.864444399999996</v>
      </c>
      <c r="Q2484">
        <v>-163.13416670000001</v>
      </c>
      <c r="S2484" t="s">
        <v>21</v>
      </c>
      <c r="T2484" s="40">
        <v>0.6100000000000001</v>
      </c>
      <c r="U2484" s="40">
        <v>0.1958333333333333</v>
      </c>
      <c r="V2484">
        <v>301.44858000000005</v>
      </c>
      <c r="W2484">
        <v>494.178</v>
      </c>
      <c r="X2484">
        <v>93</v>
      </c>
      <c r="Y2484">
        <v>305.19215000000008</v>
      </c>
      <c r="Z2484">
        <v>500.31500000000005</v>
      </c>
      <c r="AA2484">
        <v>25</v>
      </c>
      <c r="AI2484">
        <v>63.040999999999997</v>
      </c>
      <c r="AJ2484">
        <v>3</v>
      </c>
      <c r="AK2484">
        <v>12.120000000000001</v>
      </c>
      <c r="AL2484">
        <v>3</v>
      </c>
      <c r="AM2484">
        <v>35.529999999999994</v>
      </c>
      <c r="AN2484">
        <v>4</v>
      </c>
      <c r="AO2484" s="30">
        <v>45.848210000000009</v>
      </c>
      <c r="AP2484" s="30">
        <v>75.161000000000001</v>
      </c>
      <c r="AQ2484" s="30">
        <v>6</v>
      </c>
      <c r="AR2484">
        <v>652.48894000000018</v>
      </c>
      <c r="AS2484" s="20">
        <v>1105.184</v>
      </c>
      <c r="AT2484">
        <v>128</v>
      </c>
      <c r="AU2484" s="22">
        <v>12</v>
      </c>
      <c r="AV2484" t="s">
        <v>1510</v>
      </c>
    </row>
    <row r="2485" spans="1:48" hidden="1" x14ac:dyDescent="0.25">
      <c r="A2485" t="s">
        <v>879</v>
      </c>
      <c r="B2485" t="s">
        <v>201</v>
      </c>
      <c r="C2485" t="s">
        <v>201</v>
      </c>
      <c r="D2485" t="s">
        <v>881</v>
      </c>
      <c r="E2485" s="31" t="s">
        <v>882</v>
      </c>
      <c r="F2485">
        <v>2014</v>
      </c>
      <c r="G2485" t="s">
        <v>880</v>
      </c>
      <c r="H2485">
        <v>10716</v>
      </c>
      <c r="I2485">
        <v>332170</v>
      </c>
      <c r="J2485" t="s">
        <v>200</v>
      </c>
      <c r="K2485" s="26" t="s">
        <v>458</v>
      </c>
      <c r="L2485" t="b">
        <v>1</v>
      </c>
      <c r="M2485" s="20" t="s">
        <v>1118</v>
      </c>
      <c r="N2485" s="26">
        <v>353</v>
      </c>
      <c r="O2485" t="s">
        <v>375</v>
      </c>
      <c r="P2485">
        <v>57.54</v>
      </c>
      <c r="Q2485">
        <v>-153.97861109999999</v>
      </c>
      <c r="S2485" t="s">
        <v>21</v>
      </c>
      <c r="T2485" s="40">
        <v>0.43500000000000011</v>
      </c>
      <c r="U2485" s="40">
        <v>0.37999999999999995</v>
      </c>
      <c r="V2485">
        <v>79.756815000000032</v>
      </c>
      <c r="W2485">
        <v>183.34900000000002</v>
      </c>
      <c r="X2485">
        <v>45</v>
      </c>
      <c r="Y2485">
        <v>215.07661500000003</v>
      </c>
      <c r="Z2485">
        <v>494.42899999999997</v>
      </c>
      <c r="AA2485">
        <v>34</v>
      </c>
      <c r="AI2485">
        <v>88.445000000000007</v>
      </c>
      <c r="AJ2485">
        <v>7</v>
      </c>
      <c r="AK2485">
        <v>10.055999999999999</v>
      </c>
      <c r="AL2485">
        <v>2</v>
      </c>
      <c r="AM2485">
        <v>0</v>
      </c>
      <c r="AN2485">
        <v>0</v>
      </c>
      <c r="AO2485" s="30">
        <v>42.847935000000014</v>
      </c>
      <c r="AP2485" s="30">
        <v>98.501000000000005</v>
      </c>
      <c r="AQ2485" s="30">
        <v>9</v>
      </c>
      <c r="AR2485">
        <v>337.68136500000008</v>
      </c>
      <c r="AS2485" s="20">
        <v>776.279</v>
      </c>
      <c r="AT2485">
        <v>88</v>
      </c>
      <c r="AU2485">
        <v>12</v>
      </c>
      <c r="AV2485" t="s">
        <v>1510</v>
      </c>
    </row>
    <row r="2486" spans="1:48" hidden="1" x14ac:dyDescent="0.25">
      <c r="A2486" t="s">
        <v>831</v>
      </c>
      <c r="B2486" t="s">
        <v>203</v>
      </c>
      <c r="C2486" t="s">
        <v>203</v>
      </c>
      <c r="D2486" t="s">
        <v>833</v>
      </c>
      <c r="E2486" s="31" t="s">
        <v>834</v>
      </c>
      <c r="F2486">
        <v>2014</v>
      </c>
      <c r="G2486" t="s">
        <v>832</v>
      </c>
      <c r="H2486" t="s">
        <v>582</v>
      </c>
      <c r="I2486">
        <v>332180</v>
      </c>
      <c r="J2486" t="s">
        <v>202</v>
      </c>
      <c r="K2486" s="26" t="s">
        <v>458</v>
      </c>
      <c r="L2486" t="b">
        <v>1</v>
      </c>
      <c r="M2486" s="20" t="s">
        <v>1118</v>
      </c>
      <c r="N2486" s="26">
        <v>330</v>
      </c>
      <c r="O2486" t="s">
        <v>375</v>
      </c>
      <c r="P2486">
        <v>59.114166699999998</v>
      </c>
      <c r="Q2486">
        <v>-156.85888890000001</v>
      </c>
      <c r="S2486" t="s">
        <v>21</v>
      </c>
      <c r="T2486" s="40">
        <v>0.70000000000000007</v>
      </c>
      <c r="U2486" s="40">
        <v>0.21583333333333335</v>
      </c>
      <c r="V2486">
        <v>94.492299999999986</v>
      </c>
      <c r="W2486">
        <v>134.98899999999998</v>
      </c>
      <c r="X2486">
        <v>33</v>
      </c>
      <c r="Y2486">
        <v>86.218999999999994</v>
      </c>
      <c r="Z2486">
        <v>123.16999999999999</v>
      </c>
      <c r="AA2486">
        <v>13</v>
      </c>
      <c r="AI2486">
        <v>46.264000000000003</v>
      </c>
      <c r="AJ2486">
        <v>7</v>
      </c>
      <c r="AK2486">
        <v>31.786000000000001</v>
      </c>
      <c r="AL2486">
        <v>9</v>
      </c>
      <c r="AM2486">
        <v>13.995999999999999</v>
      </c>
      <c r="AN2486">
        <v>2</v>
      </c>
      <c r="AO2486" s="30">
        <v>54.635000000000012</v>
      </c>
      <c r="AP2486" s="30">
        <v>78.050000000000011</v>
      </c>
      <c r="AQ2486" s="30">
        <v>16</v>
      </c>
      <c r="AR2486">
        <v>235.34629999999999</v>
      </c>
      <c r="AS2486" s="20">
        <v>350.20499999999998</v>
      </c>
      <c r="AT2486">
        <v>64</v>
      </c>
      <c r="AU2486">
        <v>12</v>
      </c>
      <c r="AV2486" t="s">
        <v>1510</v>
      </c>
    </row>
    <row r="2487" spans="1:48" hidden="1" x14ac:dyDescent="0.25">
      <c r="A2487" t="s">
        <v>995</v>
      </c>
      <c r="B2487" t="s">
        <v>205</v>
      </c>
      <c r="C2487" t="s">
        <v>205</v>
      </c>
      <c r="D2487" t="s">
        <v>997</v>
      </c>
      <c r="E2487" s="31" t="s">
        <v>998</v>
      </c>
      <c r="F2487">
        <v>2014</v>
      </c>
      <c r="G2487" t="s">
        <v>996</v>
      </c>
      <c r="H2487" t="s">
        <v>582</v>
      </c>
      <c r="I2487">
        <v>332190</v>
      </c>
      <c r="J2487" t="s">
        <v>204</v>
      </c>
      <c r="K2487" s="26" t="s">
        <v>458</v>
      </c>
      <c r="L2487" t="b">
        <v>1</v>
      </c>
      <c r="M2487" s="20" t="s">
        <v>1118</v>
      </c>
      <c r="N2487" s="26">
        <v>570</v>
      </c>
      <c r="O2487" t="s">
        <v>375</v>
      </c>
      <c r="P2487">
        <v>61.356388899999999</v>
      </c>
      <c r="Q2487">
        <v>-155.43555559999999</v>
      </c>
      <c r="S2487" t="s">
        <v>21</v>
      </c>
      <c r="T2487" s="40">
        <v>1.7699999999999998</v>
      </c>
      <c r="U2487" s="40">
        <v>0.96500000000000019</v>
      </c>
      <c r="V2487">
        <v>31.024560000000001</v>
      </c>
      <c r="W2487">
        <v>17.528000000000002</v>
      </c>
      <c r="X2487">
        <v>18</v>
      </c>
      <c r="Y2487">
        <v>29.548379999999995</v>
      </c>
      <c r="Z2487">
        <v>16.693999999999999</v>
      </c>
      <c r="AA2487">
        <v>1</v>
      </c>
      <c r="AI2487">
        <v>11.671999999999999</v>
      </c>
      <c r="AJ2487">
        <v>5</v>
      </c>
      <c r="AK2487">
        <v>3.4629999999999996</v>
      </c>
      <c r="AL2487">
        <v>3</v>
      </c>
      <c r="AM2487">
        <v>0</v>
      </c>
      <c r="AN2487">
        <v>0</v>
      </c>
      <c r="AO2487" s="30">
        <v>26.788949999999993</v>
      </c>
      <c r="AP2487" s="30">
        <v>15.134999999999998</v>
      </c>
      <c r="AQ2487" s="30">
        <v>8</v>
      </c>
      <c r="AR2487">
        <v>87.361889999999988</v>
      </c>
      <c r="AS2487" s="20">
        <v>49.357000000000006</v>
      </c>
      <c r="AT2487">
        <v>26</v>
      </c>
      <c r="AU2487">
        <v>12</v>
      </c>
      <c r="AV2487" t="s">
        <v>1510</v>
      </c>
    </row>
    <row r="2488" spans="1:48" hidden="1" x14ac:dyDescent="0.25">
      <c r="A2488" t="s">
        <v>630</v>
      </c>
      <c r="B2488" t="s">
        <v>73</v>
      </c>
      <c r="C2488" t="s">
        <v>73</v>
      </c>
      <c r="D2488" t="s">
        <v>720</v>
      </c>
      <c r="E2488" s="31" t="s">
        <v>721</v>
      </c>
      <c r="F2488">
        <v>2014</v>
      </c>
      <c r="G2488" t="s">
        <v>563</v>
      </c>
      <c r="H2488">
        <v>221</v>
      </c>
      <c r="I2488">
        <v>331430</v>
      </c>
      <c r="J2488" t="s">
        <v>50</v>
      </c>
      <c r="K2488" s="26" t="s">
        <v>458</v>
      </c>
      <c r="L2488" t="b">
        <v>1</v>
      </c>
      <c r="M2488" s="20" t="s">
        <v>1119</v>
      </c>
      <c r="N2488" s="26">
        <v>169</v>
      </c>
      <c r="O2488" t="s">
        <v>375</v>
      </c>
      <c r="P2488">
        <v>61.512222199999997</v>
      </c>
      <c r="Q2488">
        <v>-160.3580556</v>
      </c>
      <c r="S2488" t="s">
        <v>21</v>
      </c>
      <c r="T2488" s="40">
        <v>0.6066666666666668</v>
      </c>
      <c r="U2488" s="40">
        <v>0.20083333333333331</v>
      </c>
      <c r="V2488">
        <v>166.4474933333334</v>
      </c>
      <c r="W2488">
        <v>274.36400000000003</v>
      </c>
      <c r="X2488">
        <v>86</v>
      </c>
      <c r="Y2488">
        <v>46.230426666666681</v>
      </c>
      <c r="Z2488">
        <v>76.204000000000008</v>
      </c>
      <c r="AA2488">
        <v>10</v>
      </c>
      <c r="AI2488">
        <v>84.781000000000006</v>
      </c>
      <c r="AJ2488">
        <v>8</v>
      </c>
      <c r="AK2488">
        <v>56.061</v>
      </c>
      <c r="AL2488">
        <v>2</v>
      </c>
      <c r="AM2488">
        <v>0</v>
      </c>
      <c r="AN2488">
        <v>0</v>
      </c>
      <c r="AO2488" s="30">
        <v>85.444146666666697</v>
      </c>
      <c r="AP2488" s="30">
        <v>140.84200000000001</v>
      </c>
      <c r="AQ2488" s="30">
        <v>10</v>
      </c>
      <c r="AR2488">
        <v>298.1220666666668</v>
      </c>
      <c r="AS2488" s="20">
        <v>491.41</v>
      </c>
      <c r="AT2488">
        <v>102</v>
      </c>
      <c r="AU2488">
        <v>12</v>
      </c>
      <c r="AV2488" t="s">
        <v>1510</v>
      </c>
    </row>
    <row r="2489" spans="1:48" hidden="1" x14ac:dyDescent="0.25">
      <c r="A2489" t="s">
        <v>513</v>
      </c>
      <c r="B2489" t="s">
        <v>285</v>
      </c>
      <c r="C2489" t="s">
        <v>285</v>
      </c>
      <c r="D2489" t="s">
        <v>515</v>
      </c>
      <c r="E2489" s="31" t="s">
        <v>516</v>
      </c>
      <c r="F2489">
        <v>2014</v>
      </c>
      <c r="G2489" t="s">
        <v>514</v>
      </c>
      <c r="H2489">
        <v>11591</v>
      </c>
      <c r="I2489">
        <v>332200</v>
      </c>
      <c r="J2489" t="s">
        <v>284</v>
      </c>
      <c r="K2489" s="26" t="s">
        <v>374</v>
      </c>
      <c r="L2489" t="b">
        <v>1</v>
      </c>
      <c r="M2489" s="20" t="s">
        <v>1116</v>
      </c>
      <c r="N2489" s="26">
        <v>72</v>
      </c>
      <c r="O2489" t="s">
        <v>375</v>
      </c>
      <c r="P2489">
        <v>65.001111100000003</v>
      </c>
      <c r="Q2489">
        <v>-150.63388889999999</v>
      </c>
      <c r="S2489" t="s">
        <v>21</v>
      </c>
      <c r="T2489" s="40">
        <v>0.87749999999999995</v>
      </c>
      <c r="U2489" s="40">
        <v>0.21583333333333332</v>
      </c>
      <c r="V2489">
        <v>144.43386749999999</v>
      </c>
      <c r="W2489">
        <v>164.59700000000001</v>
      </c>
      <c r="X2489">
        <v>89</v>
      </c>
      <c r="Y2489">
        <v>141.58111500000001</v>
      </c>
      <c r="Z2489">
        <v>161.34600000000003</v>
      </c>
      <c r="AA2489">
        <v>18</v>
      </c>
      <c r="AI2489">
        <v>29.701000000000001</v>
      </c>
      <c r="AJ2489">
        <v>7</v>
      </c>
      <c r="AK2489">
        <v>26.598000000000006</v>
      </c>
      <c r="AL2489">
        <v>2</v>
      </c>
      <c r="AM2489">
        <v>0</v>
      </c>
      <c r="AN2489">
        <v>0</v>
      </c>
      <c r="AO2489" s="30">
        <v>49.402372500000006</v>
      </c>
      <c r="AP2489" s="30">
        <v>56.299000000000007</v>
      </c>
      <c r="AQ2489" s="30">
        <v>9</v>
      </c>
      <c r="AR2489">
        <v>335.41735500000004</v>
      </c>
      <c r="AS2489" s="20">
        <v>382.24200000000002</v>
      </c>
      <c r="AT2489">
        <v>111</v>
      </c>
      <c r="AU2489">
        <v>12</v>
      </c>
      <c r="AV2489" t="s">
        <v>1510</v>
      </c>
    </row>
    <row r="2490" spans="1:48" hidden="1" x14ac:dyDescent="0.25">
      <c r="A2490" t="s">
        <v>827</v>
      </c>
      <c r="B2490" t="s">
        <v>207</v>
      </c>
      <c r="C2490" t="s">
        <v>207</v>
      </c>
      <c r="D2490" t="s">
        <v>829</v>
      </c>
      <c r="E2490" s="31" t="s">
        <v>830</v>
      </c>
      <c r="F2490">
        <v>2014</v>
      </c>
      <c r="G2490" t="s">
        <v>828</v>
      </c>
      <c r="H2490">
        <v>26317</v>
      </c>
      <c r="I2490">
        <v>332210</v>
      </c>
      <c r="J2490" t="s">
        <v>206</v>
      </c>
      <c r="K2490" s="26" t="s">
        <v>458</v>
      </c>
      <c r="L2490" t="b">
        <v>1</v>
      </c>
      <c r="M2490" s="20" t="s">
        <v>1116</v>
      </c>
      <c r="N2490" s="26">
        <v>321</v>
      </c>
      <c r="O2490" t="s">
        <v>375</v>
      </c>
      <c r="P2490">
        <v>58.981388899999999</v>
      </c>
      <c r="Q2490">
        <v>-159.05833329999999</v>
      </c>
      <c r="S2490" t="s">
        <v>21</v>
      </c>
      <c r="T2490" s="40">
        <v>0.54999999999999993</v>
      </c>
      <c r="U2490" s="40">
        <v>0.27750000000000008</v>
      </c>
      <c r="V2490">
        <v>306.45670000000001</v>
      </c>
      <c r="W2490">
        <v>557.19400000000007</v>
      </c>
      <c r="X2490">
        <v>152</v>
      </c>
      <c r="Y2490">
        <v>140.98919999999998</v>
      </c>
      <c r="Z2490">
        <v>256.34399999999999</v>
      </c>
      <c r="AA2490">
        <v>30</v>
      </c>
      <c r="AI2490">
        <v>68.244</v>
      </c>
      <c r="AJ2490">
        <v>5</v>
      </c>
      <c r="AK2490">
        <v>370.62099999999998</v>
      </c>
      <c r="AL2490">
        <v>17</v>
      </c>
      <c r="AM2490">
        <v>36.57800000000001</v>
      </c>
      <c r="AN2490">
        <v>6</v>
      </c>
      <c r="AO2490" s="30">
        <v>241.37574999999998</v>
      </c>
      <c r="AP2490" s="30">
        <v>438.86500000000001</v>
      </c>
      <c r="AQ2490" s="30">
        <v>22</v>
      </c>
      <c r="AR2490">
        <v>688.82164999999998</v>
      </c>
      <c r="AS2490" s="20">
        <v>1288.9809999999998</v>
      </c>
      <c r="AT2490">
        <v>203</v>
      </c>
      <c r="AU2490">
        <v>12</v>
      </c>
      <c r="AV2490" t="s">
        <v>1510</v>
      </c>
    </row>
    <row r="2491" spans="1:48" hidden="1" x14ac:dyDescent="0.25">
      <c r="A2491" t="s">
        <v>1051</v>
      </c>
      <c r="B2491" t="s">
        <v>281</v>
      </c>
      <c r="C2491" t="s">
        <v>281</v>
      </c>
      <c r="D2491" t="s">
        <v>1053</v>
      </c>
      <c r="E2491" s="31" t="s">
        <v>1054</v>
      </c>
      <c r="F2491">
        <v>2014</v>
      </c>
      <c r="G2491" t="s">
        <v>1052</v>
      </c>
      <c r="H2491" t="s">
        <v>582</v>
      </c>
      <c r="I2491">
        <v>331005</v>
      </c>
      <c r="J2491" t="s">
        <v>280</v>
      </c>
      <c r="K2491" s="26" t="s">
        <v>374</v>
      </c>
      <c r="L2491" t="b">
        <v>1</v>
      </c>
      <c r="M2491" s="20" t="s">
        <v>1116</v>
      </c>
      <c r="N2491" s="26">
        <v>684</v>
      </c>
      <c r="O2491" t="s">
        <v>375</v>
      </c>
      <c r="P2491">
        <v>51.88</v>
      </c>
      <c r="Q2491">
        <v>-176.65805560000001</v>
      </c>
      <c r="S2491" t="s">
        <v>21</v>
      </c>
      <c r="T2491" s="40">
        <v>1.4441666666666666</v>
      </c>
      <c r="U2491" s="40">
        <v>0.64666666666666661</v>
      </c>
      <c r="V2491">
        <v>488.6511216666666</v>
      </c>
      <c r="W2491">
        <v>338.36199999999997</v>
      </c>
      <c r="X2491">
        <v>161</v>
      </c>
      <c r="Y2491">
        <v>509.10196583333328</v>
      </c>
      <c r="Z2491">
        <v>352.52299999999997</v>
      </c>
      <c r="AA2491">
        <v>85</v>
      </c>
      <c r="AI2491">
        <v>293.39000000000004</v>
      </c>
      <c r="AJ2491">
        <v>7</v>
      </c>
      <c r="AK2491">
        <v>238.42599999999999</v>
      </c>
      <c r="AL2491">
        <v>20</v>
      </c>
      <c r="AM2491">
        <v>0</v>
      </c>
      <c r="AN2491">
        <v>0</v>
      </c>
      <c r="AO2491" s="30">
        <v>768.03093999999999</v>
      </c>
      <c r="AP2491" s="30">
        <v>531.81600000000003</v>
      </c>
      <c r="AQ2491" s="30">
        <v>27</v>
      </c>
      <c r="AR2491">
        <v>1765.7840274999999</v>
      </c>
      <c r="AS2491" s="20">
        <v>1222.7010000000002</v>
      </c>
      <c r="AT2491">
        <v>270</v>
      </c>
      <c r="AU2491">
        <v>12</v>
      </c>
      <c r="AV2491" t="s">
        <v>1510</v>
      </c>
    </row>
    <row r="2492" spans="1:48" hidden="1" x14ac:dyDescent="0.25">
      <c r="A2492" t="s">
        <v>633</v>
      </c>
      <c r="B2492" t="s">
        <v>74</v>
      </c>
      <c r="C2492" t="s">
        <v>74</v>
      </c>
      <c r="D2492" t="s">
        <v>634</v>
      </c>
      <c r="E2492" s="31" t="s">
        <v>635</v>
      </c>
      <c r="F2492">
        <v>2014</v>
      </c>
      <c r="G2492" t="s">
        <v>563</v>
      </c>
      <c r="H2492">
        <v>221</v>
      </c>
      <c r="I2492">
        <v>331440</v>
      </c>
      <c r="J2492" t="s">
        <v>50</v>
      </c>
      <c r="K2492" s="26" t="s">
        <v>458</v>
      </c>
      <c r="L2492" t="b">
        <v>1</v>
      </c>
      <c r="M2492" s="20" t="s">
        <v>1119</v>
      </c>
      <c r="N2492" s="26">
        <v>169</v>
      </c>
      <c r="O2492" t="s">
        <v>375</v>
      </c>
      <c r="P2492">
        <v>61.877777799999997</v>
      </c>
      <c r="Q2492">
        <v>-162.08111109999999</v>
      </c>
      <c r="S2492" t="s">
        <v>21</v>
      </c>
      <c r="T2492" s="40">
        <v>0.61750000000000005</v>
      </c>
      <c r="U2492" s="40">
        <v>0.20499999999999999</v>
      </c>
      <c r="V2492">
        <v>337.17476000000005</v>
      </c>
      <c r="W2492">
        <v>546.03200000000004</v>
      </c>
      <c r="X2492">
        <v>114</v>
      </c>
      <c r="Y2492">
        <v>145.22673750000001</v>
      </c>
      <c r="Z2492">
        <v>235.185</v>
      </c>
      <c r="AA2492">
        <v>19</v>
      </c>
      <c r="AI2492">
        <v>178.42999999999998</v>
      </c>
      <c r="AJ2492">
        <v>16</v>
      </c>
      <c r="AK2492">
        <v>485.90099999999995</v>
      </c>
      <c r="AL2492">
        <v>9</v>
      </c>
      <c r="AM2492">
        <v>0</v>
      </c>
      <c r="AN2492">
        <v>0</v>
      </c>
      <c r="AO2492" s="30">
        <v>410.22439249999996</v>
      </c>
      <c r="AP2492" s="30">
        <v>664.3309999999999</v>
      </c>
      <c r="AQ2492" s="30">
        <v>25</v>
      </c>
      <c r="AR2492">
        <v>892.62589000000003</v>
      </c>
      <c r="AS2492" s="20">
        <v>1445.5479999999998</v>
      </c>
      <c r="AT2492">
        <v>151</v>
      </c>
      <c r="AU2492">
        <v>12</v>
      </c>
      <c r="AV2492" t="s">
        <v>1510</v>
      </c>
    </row>
    <row r="2493" spans="1:48" hidden="1" x14ac:dyDescent="0.25">
      <c r="A2493" t="s">
        <v>492</v>
      </c>
      <c r="B2493" t="s">
        <v>210</v>
      </c>
      <c r="C2493" t="s">
        <v>210</v>
      </c>
      <c r="D2493" t="s">
        <v>494</v>
      </c>
      <c r="E2493" s="31" t="s">
        <v>495</v>
      </c>
      <c r="F2493">
        <v>2014</v>
      </c>
      <c r="G2493" t="s">
        <v>493</v>
      </c>
      <c r="H2493">
        <v>12119</v>
      </c>
      <c r="I2493">
        <v>332220</v>
      </c>
      <c r="J2493" t="s">
        <v>209</v>
      </c>
      <c r="K2493" s="26" t="s">
        <v>374</v>
      </c>
      <c r="L2493" t="b">
        <v>1</v>
      </c>
      <c r="M2493" s="20" t="s">
        <v>1116</v>
      </c>
      <c r="N2493" s="26">
        <v>44</v>
      </c>
      <c r="O2493" t="s">
        <v>375</v>
      </c>
      <c r="P2493">
        <v>62.9563889</v>
      </c>
      <c r="Q2493">
        <v>-155.59583330000001</v>
      </c>
      <c r="S2493" t="s">
        <v>21</v>
      </c>
      <c r="T2493" s="40">
        <v>0.85583333333333333</v>
      </c>
      <c r="U2493" s="40">
        <v>0.37083333333333329</v>
      </c>
      <c r="V2493">
        <v>506.85530999999997</v>
      </c>
      <c r="W2493">
        <v>592.23599999999999</v>
      </c>
      <c r="X2493">
        <v>191</v>
      </c>
      <c r="Y2493">
        <v>704.97131249999995</v>
      </c>
      <c r="Z2493">
        <v>823.72499999999991</v>
      </c>
      <c r="AA2493">
        <v>59</v>
      </c>
      <c r="AI2493">
        <v>237.26300000000003</v>
      </c>
      <c r="AJ2493">
        <v>15</v>
      </c>
      <c r="AK2493">
        <v>634.45500000000004</v>
      </c>
      <c r="AL2493">
        <v>38</v>
      </c>
      <c r="AM2493">
        <v>4.0720000000000001</v>
      </c>
      <c r="AN2493">
        <v>1</v>
      </c>
      <c r="AO2493" s="30">
        <v>746.04532166666672</v>
      </c>
      <c r="AP2493" s="30">
        <v>871.71800000000007</v>
      </c>
      <c r="AQ2493" s="30">
        <v>53</v>
      </c>
      <c r="AR2493">
        <v>1957.8719441666667</v>
      </c>
      <c r="AS2493" s="20">
        <v>2291.7509999999997</v>
      </c>
      <c r="AT2493">
        <v>300</v>
      </c>
      <c r="AU2493">
        <v>12</v>
      </c>
      <c r="AV2493" t="s">
        <v>1510</v>
      </c>
    </row>
    <row r="2494" spans="1:48" hidden="1" x14ac:dyDescent="0.25">
      <c r="A2494" t="s">
        <v>636</v>
      </c>
      <c r="B2494" t="s">
        <v>75</v>
      </c>
      <c r="C2494" t="s">
        <v>75</v>
      </c>
      <c r="D2494" t="s">
        <v>637</v>
      </c>
      <c r="E2494" s="31" t="s">
        <v>638</v>
      </c>
      <c r="F2494">
        <v>2014</v>
      </c>
      <c r="G2494" t="s">
        <v>563</v>
      </c>
      <c r="H2494">
        <v>221</v>
      </c>
      <c r="I2494">
        <v>331450</v>
      </c>
      <c r="J2494" t="s">
        <v>50</v>
      </c>
      <c r="K2494" s="26" t="s">
        <v>458</v>
      </c>
      <c r="L2494" t="b">
        <v>1</v>
      </c>
      <c r="M2494" s="20" t="s">
        <v>1119</v>
      </c>
      <c r="N2494" s="26">
        <v>169</v>
      </c>
      <c r="O2494" t="s">
        <v>375</v>
      </c>
      <c r="P2494">
        <v>60.388055600000001</v>
      </c>
      <c r="Q2494">
        <v>-166.185</v>
      </c>
      <c r="S2494" t="s">
        <v>21</v>
      </c>
      <c r="T2494" s="40">
        <v>0.57666666666666655</v>
      </c>
      <c r="U2494" s="40">
        <v>0.20083333333333331</v>
      </c>
      <c r="V2494">
        <v>179.74238666666665</v>
      </c>
      <c r="W2494">
        <v>311.69200000000001</v>
      </c>
      <c r="X2494">
        <v>93</v>
      </c>
      <c r="Y2494">
        <v>96.58762999999999</v>
      </c>
      <c r="Z2494">
        <v>167.49300000000002</v>
      </c>
      <c r="AA2494">
        <v>21</v>
      </c>
      <c r="AI2494">
        <v>118.45400000000001</v>
      </c>
      <c r="AJ2494">
        <v>13</v>
      </c>
      <c r="AK2494">
        <v>243.23600000000002</v>
      </c>
      <c r="AL2494">
        <v>9</v>
      </c>
      <c r="AM2494">
        <v>0</v>
      </c>
      <c r="AN2494">
        <v>0</v>
      </c>
      <c r="AO2494" s="30">
        <v>208.57456666666667</v>
      </c>
      <c r="AP2494" s="30">
        <v>361.69000000000005</v>
      </c>
      <c r="AQ2494" s="30">
        <v>22</v>
      </c>
      <c r="AR2494">
        <v>484.90458333333333</v>
      </c>
      <c r="AS2494" s="20">
        <v>840.875</v>
      </c>
      <c r="AT2494">
        <v>128</v>
      </c>
      <c r="AU2494">
        <v>4</v>
      </c>
      <c r="AV2494" t="s">
        <v>1510</v>
      </c>
    </row>
    <row r="2495" spans="1:48" hidden="1" x14ac:dyDescent="0.25">
      <c r="A2495" t="s">
        <v>411</v>
      </c>
      <c r="B2495" t="s">
        <v>42</v>
      </c>
      <c r="C2495" s="19" t="s">
        <v>42</v>
      </c>
      <c r="D2495" t="s">
        <v>430</v>
      </c>
      <c r="E2495" s="21" t="s">
        <v>431</v>
      </c>
      <c r="F2495" s="26">
        <v>2014</v>
      </c>
      <c r="G2495" s="19" t="s">
        <v>380</v>
      </c>
      <c r="H2495" s="26">
        <v>219</v>
      </c>
      <c r="I2495" s="19">
        <v>331160</v>
      </c>
      <c r="J2495" s="28" t="s">
        <v>30</v>
      </c>
      <c r="K2495" s="19" t="s">
        <v>374</v>
      </c>
      <c r="L2495" s="20" t="b">
        <v>1</v>
      </c>
      <c r="M2495" s="20" t="s">
        <v>1116</v>
      </c>
      <c r="N2495" s="19">
        <v>2</v>
      </c>
      <c r="O2495" s="19" t="s">
        <v>375</v>
      </c>
      <c r="P2495" s="20">
        <v>62.921111099999997</v>
      </c>
      <c r="Q2495" s="20">
        <v>-143.7691667</v>
      </c>
      <c r="R2495" s="19"/>
      <c r="S2495" s="19" t="s">
        <v>21</v>
      </c>
      <c r="T2495" s="40">
        <v>0.71250000000000002</v>
      </c>
      <c r="U2495" s="40">
        <v>0.26833333333333331</v>
      </c>
      <c r="V2495">
        <v>92.456137500000011</v>
      </c>
      <c r="W2495">
        <v>129.76300000000001</v>
      </c>
      <c r="X2495">
        <v>51</v>
      </c>
      <c r="Y2495">
        <v>67.854225</v>
      </c>
      <c r="Z2495">
        <v>95.233999999999995</v>
      </c>
      <c r="AA2495">
        <v>12</v>
      </c>
      <c r="AI2495">
        <v>17.130000000000003</v>
      </c>
      <c r="AJ2495">
        <v>5</v>
      </c>
      <c r="AK2495">
        <v>80.486999999999995</v>
      </c>
      <c r="AL2495">
        <v>3</v>
      </c>
      <c r="AM2495">
        <v>0</v>
      </c>
      <c r="AN2495">
        <v>0</v>
      </c>
      <c r="AO2495" s="30">
        <v>69.552112499999993</v>
      </c>
      <c r="AP2495" s="30">
        <v>97.61699999999999</v>
      </c>
      <c r="AQ2495" s="30">
        <v>8</v>
      </c>
      <c r="AR2495">
        <v>229.86247500000002</v>
      </c>
      <c r="AS2495" s="20">
        <v>322.61400000000003</v>
      </c>
      <c r="AT2495">
        <v>71</v>
      </c>
      <c r="AU2495">
        <v>12</v>
      </c>
      <c r="AV2495" t="s">
        <v>1510</v>
      </c>
    </row>
    <row r="2496" spans="1:48" hidden="1" x14ac:dyDescent="0.25">
      <c r="A2496" t="s">
        <v>639</v>
      </c>
      <c r="B2496" t="s">
        <v>76</v>
      </c>
      <c r="C2496" s="19" t="s">
        <v>76</v>
      </c>
      <c r="D2496" t="s">
        <v>640</v>
      </c>
      <c r="E2496" s="21" t="s">
        <v>641</v>
      </c>
      <c r="F2496" s="26">
        <v>2014</v>
      </c>
      <c r="G2496" s="19" t="s">
        <v>563</v>
      </c>
      <c r="H2496" s="26">
        <v>221</v>
      </c>
      <c r="I2496" s="19">
        <v>331460</v>
      </c>
      <c r="J2496" s="20" t="s">
        <v>50</v>
      </c>
      <c r="K2496" s="19" t="s">
        <v>458</v>
      </c>
      <c r="L2496" s="20" t="b">
        <v>1</v>
      </c>
      <c r="M2496" s="20" t="s">
        <v>1119</v>
      </c>
      <c r="N2496" s="19">
        <v>169</v>
      </c>
      <c r="O2496" s="19" t="s">
        <v>375</v>
      </c>
      <c r="P2496" s="20">
        <v>65.150411000000005</v>
      </c>
      <c r="Q2496" s="20">
        <v>-149.34970799999999</v>
      </c>
      <c r="R2496" s="19"/>
      <c r="S2496" s="19" t="s">
        <v>21</v>
      </c>
      <c r="T2496" s="40">
        <v>0.6133333333333334</v>
      </c>
      <c r="U2496" s="40">
        <v>0.20499999999999999</v>
      </c>
      <c r="V2496">
        <v>167.95765333333338</v>
      </c>
      <c r="W2496">
        <v>273.84400000000005</v>
      </c>
      <c r="X2496">
        <v>81</v>
      </c>
      <c r="Y2496">
        <v>40.224240000000002</v>
      </c>
      <c r="Z2496">
        <v>65.582999999999998</v>
      </c>
      <c r="AA2496">
        <v>12</v>
      </c>
      <c r="AI2496">
        <v>135.02099999999999</v>
      </c>
      <c r="AJ2496">
        <v>5</v>
      </c>
      <c r="AK2496">
        <v>97.970000000000013</v>
      </c>
      <c r="AL2496">
        <v>8</v>
      </c>
      <c r="AM2496">
        <v>0</v>
      </c>
      <c r="AN2496">
        <v>0</v>
      </c>
      <c r="AO2496" s="30">
        <v>142.90114666666668</v>
      </c>
      <c r="AP2496" s="30">
        <v>232.99099999999999</v>
      </c>
      <c r="AQ2496" s="30">
        <v>13</v>
      </c>
      <c r="AR2496">
        <v>351.0830400000001</v>
      </c>
      <c r="AS2496" s="20">
        <v>572.41800000000001</v>
      </c>
      <c r="AT2496">
        <v>102</v>
      </c>
      <c r="AU2496">
        <v>3</v>
      </c>
      <c r="AV2496" t="s">
        <v>1510</v>
      </c>
    </row>
    <row r="2497" spans="1:48" hidden="1" x14ac:dyDescent="0.25">
      <c r="A2497" t="s">
        <v>642</v>
      </c>
      <c r="B2497" t="s">
        <v>77</v>
      </c>
      <c r="C2497" s="19" t="s">
        <v>77</v>
      </c>
      <c r="D2497" t="s">
        <v>643</v>
      </c>
      <c r="E2497" s="21" t="s">
        <v>644</v>
      </c>
      <c r="F2497" s="26">
        <v>2014</v>
      </c>
      <c r="G2497" s="19" t="s">
        <v>563</v>
      </c>
      <c r="H2497" s="26">
        <v>221</v>
      </c>
      <c r="I2497" s="19">
        <v>331470</v>
      </c>
      <c r="J2497" s="20" t="s">
        <v>50</v>
      </c>
      <c r="K2497" s="19" t="s">
        <v>458</v>
      </c>
      <c r="L2497" s="20" t="b">
        <v>1</v>
      </c>
      <c r="M2497" s="20" t="s">
        <v>1119</v>
      </c>
      <c r="N2497" s="19">
        <v>169</v>
      </c>
      <c r="O2497" s="19" t="s">
        <v>375</v>
      </c>
      <c r="P2497" s="20">
        <v>62.085555599999999</v>
      </c>
      <c r="Q2497" s="20">
        <v>-163.72944440000001</v>
      </c>
      <c r="R2497" s="19"/>
      <c r="S2497" s="19" t="s">
        <v>21</v>
      </c>
      <c r="T2497" s="40">
        <v>0.63333333333333319</v>
      </c>
      <c r="U2497" s="40">
        <v>0.20499999999999999</v>
      </c>
      <c r="V2497">
        <v>589.98609999999985</v>
      </c>
      <c r="W2497">
        <v>931.5569999999999</v>
      </c>
      <c r="X2497">
        <v>199</v>
      </c>
      <c r="Y2497">
        <v>380.29006666666663</v>
      </c>
      <c r="Z2497">
        <v>600.45800000000008</v>
      </c>
      <c r="AA2497">
        <v>25</v>
      </c>
      <c r="AI2497">
        <v>323.36400000000003</v>
      </c>
      <c r="AJ2497">
        <v>20</v>
      </c>
      <c r="AK2497">
        <v>836.67799999999988</v>
      </c>
      <c r="AL2497">
        <v>20</v>
      </c>
      <c r="AM2497">
        <v>0</v>
      </c>
      <c r="AN2497">
        <v>0</v>
      </c>
      <c r="AO2497" s="30">
        <v>734.69326666666643</v>
      </c>
      <c r="AP2497" s="30">
        <v>1160.0419999999999</v>
      </c>
      <c r="AQ2497" s="30">
        <v>40</v>
      </c>
      <c r="AR2497">
        <v>1704.969433333333</v>
      </c>
      <c r="AS2497" s="20">
        <v>2692.0569999999998</v>
      </c>
      <c r="AT2497">
        <v>249</v>
      </c>
      <c r="AU2497">
        <v>12</v>
      </c>
      <c r="AV2497" t="s">
        <v>1510</v>
      </c>
    </row>
    <row r="2498" spans="1:48" hidden="1" x14ac:dyDescent="0.25">
      <c r="A2498" t="s">
        <v>475</v>
      </c>
      <c r="B2498" t="s">
        <v>1170</v>
      </c>
      <c r="C2498" s="19" t="s">
        <v>218</v>
      </c>
      <c r="D2498" s="19" t="s">
        <v>477</v>
      </c>
      <c r="E2498" s="21" t="s">
        <v>478</v>
      </c>
      <c r="F2498" s="26">
        <v>2014</v>
      </c>
      <c r="G2498" s="19" t="s">
        <v>476</v>
      </c>
      <c r="H2498" s="26">
        <v>13201</v>
      </c>
      <c r="I2498" s="19">
        <v>332280</v>
      </c>
      <c r="J2498" t="s">
        <v>217</v>
      </c>
      <c r="K2498" s="19" t="s">
        <v>458</v>
      </c>
      <c r="L2498" s="20" t="b">
        <v>1</v>
      </c>
      <c r="M2498" s="20" t="s">
        <v>1119</v>
      </c>
      <c r="N2498" s="19">
        <v>22</v>
      </c>
      <c r="O2498" s="19" t="s">
        <v>375</v>
      </c>
      <c r="P2498" s="20">
        <v>58.728333300000003</v>
      </c>
      <c r="Q2498" s="20">
        <v>-157.01388890000001</v>
      </c>
      <c r="R2498" s="19"/>
      <c r="S2498" s="19" t="s">
        <v>21</v>
      </c>
      <c r="T2498" s="40">
        <v>0.62249999999999994</v>
      </c>
      <c r="U2498" s="40">
        <v>0.21916666666666665</v>
      </c>
      <c r="V2498">
        <v>1856.2520475000001</v>
      </c>
      <c r="W2498">
        <v>2981.9310000000005</v>
      </c>
      <c r="X2498">
        <v>738</v>
      </c>
      <c r="Y2498">
        <v>7476.3737774999991</v>
      </c>
      <c r="Z2498">
        <v>12010.239</v>
      </c>
      <c r="AA2498">
        <v>237</v>
      </c>
      <c r="AI2498">
        <v>1182.0990000000002</v>
      </c>
      <c r="AJ2498">
        <v>40</v>
      </c>
      <c r="AK2498">
        <v>3496.8789999999999</v>
      </c>
      <c r="AL2498">
        <v>122</v>
      </c>
      <c r="AM2498">
        <v>0</v>
      </c>
      <c r="AN2498">
        <v>0</v>
      </c>
      <c r="AO2498" s="30">
        <v>2912.6638049999997</v>
      </c>
      <c r="AP2498" s="30">
        <v>4678.9780000000001</v>
      </c>
      <c r="AQ2498" s="30">
        <v>162</v>
      </c>
      <c r="AR2498">
        <v>12245.289629999999</v>
      </c>
      <c r="AS2498" s="20">
        <v>19671.147999999997</v>
      </c>
      <c r="AT2498">
        <v>1137</v>
      </c>
      <c r="AU2498">
        <v>12</v>
      </c>
      <c r="AV2498" t="s">
        <v>1510</v>
      </c>
    </row>
    <row r="2499" spans="1:48" hidden="1" x14ac:dyDescent="0.25">
      <c r="A2499" t="s">
        <v>821</v>
      </c>
      <c r="B2499" t="s">
        <v>220</v>
      </c>
      <c r="C2499" t="s">
        <v>220</v>
      </c>
      <c r="D2499" t="s">
        <v>490</v>
      </c>
      <c r="E2499" s="31" t="s">
        <v>491</v>
      </c>
      <c r="F2499">
        <v>2014</v>
      </c>
      <c r="G2499" t="s">
        <v>822</v>
      </c>
      <c r="H2499">
        <v>13211</v>
      </c>
      <c r="I2499">
        <v>332290</v>
      </c>
      <c r="J2499" t="s">
        <v>219</v>
      </c>
      <c r="K2499" s="26" t="s">
        <v>458</v>
      </c>
      <c r="L2499" t="b">
        <v>1</v>
      </c>
      <c r="M2499" s="20" t="s">
        <v>1116</v>
      </c>
      <c r="N2499" s="26">
        <v>319</v>
      </c>
      <c r="O2499" t="s">
        <v>375</v>
      </c>
      <c r="P2499">
        <v>60.696666700000002</v>
      </c>
      <c r="Q2499">
        <v>-161.9519444</v>
      </c>
      <c r="S2499" t="s">
        <v>21</v>
      </c>
      <c r="T2499" s="40">
        <v>0.875</v>
      </c>
      <c r="U2499" s="40">
        <v>0.28166666666666668</v>
      </c>
      <c r="V2499">
        <v>307.80225000000002</v>
      </c>
      <c r="W2499">
        <v>351.774</v>
      </c>
      <c r="X2499">
        <v>108</v>
      </c>
      <c r="Y2499">
        <v>171.67675</v>
      </c>
      <c r="Z2499">
        <v>196.202</v>
      </c>
      <c r="AA2499">
        <v>17</v>
      </c>
      <c r="AI2499">
        <v>27.560000000000002</v>
      </c>
      <c r="AJ2499">
        <v>3</v>
      </c>
      <c r="AK2499">
        <v>34.192</v>
      </c>
      <c r="AL2499">
        <v>8</v>
      </c>
      <c r="AM2499">
        <v>0</v>
      </c>
      <c r="AN2499">
        <v>0</v>
      </c>
      <c r="AO2499" s="30">
        <v>54.033000000000001</v>
      </c>
      <c r="AP2499" s="30">
        <v>61.752000000000002</v>
      </c>
      <c r="AQ2499" s="30">
        <v>11</v>
      </c>
      <c r="AR2499">
        <v>533.51199999999994</v>
      </c>
      <c r="AS2499" s="20">
        <v>609.72800000000007</v>
      </c>
      <c r="AT2499">
        <v>134</v>
      </c>
      <c r="AU2499">
        <v>12</v>
      </c>
      <c r="AV2499" t="s">
        <v>1510</v>
      </c>
    </row>
    <row r="2500" spans="1:48" hidden="1" x14ac:dyDescent="0.25">
      <c r="A2500" t="s">
        <v>1003</v>
      </c>
      <c r="B2500" t="s">
        <v>222</v>
      </c>
      <c r="C2500" s="19" t="s">
        <v>222</v>
      </c>
      <c r="D2500" t="s">
        <v>1005</v>
      </c>
      <c r="E2500" s="21" t="s">
        <v>1006</v>
      </c>
      <c r="F2500" s="26">
        <v>2014</v>
      </c>
      <c r="G2500" s="19" t="s">
        <v>1004</v>
      </c>
      <c r="H2500" s="26" t="s">
        <v>582</v>
      </c>
      <c r="I2500" s="19">
        <v>332300</v>
      </c>
      <c r="J2500" t="s">
        <v>221</v>
      </c>
      <c r="K2500" s="19" t="s">
        <v>458</v>
      </c>
      <c r="L2500" s="20" t="b">
        <v>1</v>
      </c>
      <c r="M2500" s="20" t="s">
        <v>1118</v>
      </c>
      <c r="N2500" s="19">
        <v>625</v>
      </c>
      <c r="O2500" s="19" t="s">
        <v>375</v>
      </c>
      <c r="P2500" s="20">
        <v>60.708055600000002</v>
      </c>
      <c r="Q2500" s="20">
        <v>-161.76611109999999</v>
      </c>
      <c r="R2500" s="19"/>
      <c r="S2500" s="19" t="s">
        <v>21</v>
      </c>
      <c r="T2500" s="40">
        <v>0.70000000000000007</v>
      </c>
      <c r="U2500" s="40">
        <v>0.32</v>
      </c>
      <c r="V2500">
        <v>307.14320000000004</v>
      </c>
      <c r="W2500">
        <v>438.77600000000001</v>
      </c>
      <c r="X2500">
        <v>114</v>
      </c>
      <c r="Y2500">
        <v>165.11600000000001</v>
      </c>
      <c r="Z2500">
        <v>235.88</v>
      </c>
      <c r="AA2500">
        <v>17</v>
      </c>
      <c r="AI2500">
        <v>89.087999999999994</v>
      </c>
      <c r="AJ2500">
        <v>11</v>
      </c>
      <c r="AK2500">
        <v>15.143999999999998</v>
      </c>
      <c r="AL2500">
        <v>3</v>
      </c>
      <c r="AM2500">
        <v>65.932999999999993</v>
      </c>
      <c r="AN2500">
        <v>12</v>
      </c>
      <c r="AO2500" s="30">
        <v>72.962400000000002</v>
      </c>
      <c r="AP2500" s="30">
        <v>104.232</v>
      </c>
      <c r="AQ2500" s="30">
        <v>14</v>
      </c>
      <c r="AR2500">
        <v>545.22160000000008</v>
      </c>
      <c r="AS2500" s="20">
        <v>844.82099999999991</v>
      </c>
      <c r="AT2500">
        <v>154</v>
      </c>
      <c r="AU2500">
        <v>12</v>
      </c>
      <c r="AV2500" t="s">
        <v>1510</v>
      </c>
    </row>
    <row r="2501" spans="1:48" hidden="1" x14ac:dyDescent="0.25">
      <c r="A2501" t="s">
        <v>414</v>
      </c>
      <c r="B2501" t="s">
        <v>43</v>
      </c>
      <c r="C2501" t="s">
        <v>43</v>
      </c>
      <c r="D2501" t="s">
        <v>415</v>
      </c>
      <c r="E2501" s="31" t="s">
        <v>416</v>
      </c>
      <c r="F2501">
        <v>2014</v>
      </c>
      <c r="G2501" t="s">
        <v>380</v>
      </c>
      <c r="H2501">
        <v>219</v>
      </c>
      <c r="I2501">
        <v>331170</v>
      </c>
      <c r="J2501" t="s">
        <v>30</v>
      </c>
      <c r="K2501" s="26" t="s">
        <v>374</v>
      </c>
      <c r="L2501" t="b">
        <v>1</v>
      </c>
      <c r="M2501" s="20" t="s">
        <v>1116</v>
      </c>
      <c r="N2501" s="26">
        <v>2</v>
      </c>
      <c r="O2501" t="s">
        <v>375</v>
      </c>
      <c r="P2501">
        <v>55.873611099999998</v>
      </c>
      <c r="Q2501">
        <v>-133.18472220000001</v>
      </c>
      <c r="S2501" t="s">
        <v>21</v>
      </c>
      <c r="T2501" s="40">
        <v>0.55500000000000005</v>
      </c>
      <c r="U2501" s="40">
        <v>0.22</v>
      </c>
      <c r="V2501">
        <v>143.31432000000001</v>
      </c>
      <c r="W2501">
        <v>258.22399999999999</v>
      </c>
      <c r="X2501">
        <v>62</v>
      </c>
      <c r="Y2501">
        <v>43.174005000000008</v>
      </c>
      <c r="Z2501">
        <v>77.791000000000011</v>
      </c>
      <c r="AA2501">
        <v>11</v>
      </c>
      <c r="AI2501">
        <v>0</v>
      </c>
      <c r="AJ2501">
        <v>0</v>
      </c>
      <c r="AK2501">
        <v>62.799999999999983</v>
      </c>
      <c r="AL2501">
        <v>1</v>
      </c>
      <c r="AM2501">
        <v>0</v>
      </c>
      <c r="AN2501">
        <v>0</v>
      </c>
      <c r="AO2501" s="30">
        <v>34.853999999999992</v>
      </c>
      <c r="AP2501" s="30">
        <v>62.799999999999983</v>
      </c>
      <c r="AQ2501" s="30">
        <v>1</v>
      </c>
      <c r="AR2501">
        <v>221.34232500000002</v>
      </c>
      <c r="AS2501" s="20">
        <v>398.815</v>
      </c>
      <c r="AT2501">
        <v>73</v>
      </c>
      <c r="AU2501">
        <v>12</v>
      </c>
      <c r="AV2501" t="s">
        <v>1510</v>
      </c>
    </row>
    <row r="2502" spans="1:48" hidden="1" x14ac:dyDescent="0.25">
      <c r="A2502" t="s">
        <v>991</v>
      </c>
      <c r="B2502" t="s">
        <v>20</v>
      </c>
      <c r="C2502" t="s">
        <v>20</v>
      </c>
      <c r="D2502" t="s">
        <v>993</v>
      </c>
      <c r="E2502" s="31" t="s">
        <v>994</v>
      </c>
      <c r="F2502">
        <v>2014</v>
      </c>
      <c r="G2502" t="s">
        <v>992</v>
      </c>
      <c r="H2502" t="s">
        <v>582</v>
      </c>
      <c r="I2502">
        <v>331010</v>
      </c>
      <c r="J2502" t="s">
        <v>19</v>
      </c>
      <c r="K2502" s="26" t="s">
        <v>458</v>
      </c>
      <c r="L2502" t="b">
        <v>1</v>
      </c>
      <c r="M2502" s="20" t="s">
        <v>1118</v>
      </c>
      <c r="N2502" s="26">
        <v>449</v>
      </c>
      <c r="O2502" t="s">
        <v>375</v>
      </c>
      <c r="P2502">
        <v>56.945555599999999</v>
      </c>
      <c r="Q2502">
        <v>-154.17027780000001</v>
      </c>
      <c r="S2502" t="s">
        <v>21</v>
      </c>
      <c r="T2502" s="40">
        <v>0.45000000000000012</v>
      </c>
      <c r="U2502" s="40">
        <v>0.14583333333333329</v>
      </c>
      <c r="V2502">
        <v>55.571400000000004</v>
      </c>
      <c r="W2502">
        <v>123.49199999999998</v>
      </c>
      <c r="X2502">
        <v>22</v>
      </c>
      <c r="Y2502">
        <v>27.378000000000007</v>
      </c>
      <c r="Z2502">
        <v>60.839999999999996</v>
      </c>
      <c r="AA2502">
        <v>5</v>
      </c>
      <c r="AI2502">
        <v>33.585999999999999</v>
      </c>
      <c r="AJ2502">
        <v>4</v>
      </c>
      <c r="AK2502">
        <v>6.0489999999999977</v>
      </c>
      <c r="AL2502">
        <v>1</v>
      </c>
      <c r="AM2502">
        <v>0</v>
      </c>
      <c r="AN2502">
        <v>0</v>
      </c>
      <c r="AO2502" s="30">
        <v>17.835750000000004</v>
      </c>
      <c r="AP2502" s="30">
        <v>39.634999999999998</v>
      </c>
      <c r="AQ2502" s="30">
        <v>5</v>
      </c>
      <c r="AR2502">
        <v>100.78515000000002</v>
      </c>
      <c r="AS2502" s="20">
        <v>223.96699999999993</v>
      </c>
      <c r="AT2502">
        <v>32</v>
      </c>
      <c r="AU2502">
        <v>12</v>
      </c>
      <c r="AV2502" t="s">
        <v>1510</v>
      </c>
    </row>
    <row r="2503" spans="1:48" hidden="1" x14ac:dyDescent="0.25">
      <c r="A2503" t="s">
        <v>847</v>
      </c>
      <c r="B2503" t="s">
        <v>228</v>
      </c>
      <c r="C2503" s="19" t="s">
        <v>228</v>
      </c>
      <c r="D2503" t="s">
        <v>849</v>
      </c>
      <c r="E2503" s="21" t="s">
        <v>850</v>
      </c>
      <c r="F2503" s="26">
        <v>2014</v>
      </c>
      <c r="G2503" s="19" t="s">
        <v>848</v>
      </c>
      <c r="H2503" s="26">
        <v>13477</v>
      </c>
      <c r="I2503" s="19">
        <v>332320</v>
      </c>
      <c r="J2503" t="s">
        <v>227</v>
      </c>
      <c r="K2503" s="19" t="s">
        <v>458</v>
      </c>
      <c r="L2503" s="20" t="b">
        <v>1</v>
      </c>
      <c r="M2503" s="20" t="s">
        <v>1119</v>
      </c>
      <c r="N2503" s="19">
        <v>340</v>
      </c>
      <c r="O2503" s="19" t="s">
        <v>375</v>
      </c>
      <c r="P2503" s="20">
        <v>56.000615199999999</v>
      </c>
      <c r="Q2503" s="20">
        <v>-161.206974</v>
      </c>
      <c r="R2503" s="19"/>
      <c r="S2503" s="19" t="s">
        <v>21</v>
      </c>
      <c r="T2503" s="40">
        <v>0.84</v>
      </c>
      <c r="U2503" s="40">
        <v>0.18583333333333332</v>
      </c>
      <c r="V2503">
        <v>108.03156</v>
      </c>
      <c r="W2503">
        <v>128.60900000000001</v>
      </c>
      <c r="X2503">
        <v>32</v>
      </c>
      <c r="Y2503">
        <v>78.812159999999992</v>
      </c>
      <c r="Z2503">
        <v>93.823999999999998</v>
      </c>
      <c r="AA2503">
        <v>19</v>
      </c>
      <c r="AI2503">
        <v>31.907999999999998</v>
      </c>
      <c r="AJ2503">
        <v>5</v>
      </c>
      <c r="AK2503">
        <v>16.141000000000002</v>
      </c>
      <c r="AL2503">
        <v>2</v>
      </c>
      <c r="AM2503">
        <v>0</v>
      </c>
      <c r="AN2503">
        <v>0</v>
      </c>
      <c r="AO2503" s="30">
        <v>40.361159999999998</v>
      </c>
      <c r="AP2503" s="30">
        <v>48.048999999999999</v>
      </c>
      <c r="AQ2503" s="30">
        <v>7</v>
      </c>
      <c r="AR2503">
        <v>227.20488</v>
      </c>
      <c r="AS2503" s="20">
        <v>270.48200000000003</v>
      </c>
      <c r="AT2503">
        <v>58</v>
      </c>
      <c r="AU2503">
        <v>12</v>
      </c>
      <c r="AV2503" t="s">
        <v>1510</v>
      </c>
    </row>
    <row r="2504" spans="1:48" hidden="1" x14ac:dyDescent="0.25">
      <c r="A2504" t="s">
        <v>645</v>
      </c>
      <c r="B2504" t="s">
        <v>78</v>
      </c>
      <c r="C2504" t="s">
        <v>78</v>
      </c>
      <c r="D2504" t="s">
        <v>646</v>
      </c>
      <c r="E2504" s="31" t="s">
        <v>647</v>
      </c>
      <c r="F2504">
        <v>2014</v>
      </c>
      <c r="G2504" t="s">
        <v>563</v>
      </c>
      <c r="H2504">
        <v>221</v>
      </c>
      <c r="I2504">
        <v>331480</v>
      </c>
      <c r="J2504" t="s">
        <v>50</v>
      </c>
      <c r="K2504" s="26" t="s">
        <v>458</v>
      </c>
      <c r="L2504" t="b">
        <v>1</v>
      </c>
      <c r="M2504" s="20" t="s">
        <v>1119</v>
      </c>
      <c r="N2504" s="26">
        <v>169</v>
      </c>
      <c r="O2504" t="s">
        <v>375</v>
      </c>
      <c r="P2504">
        <v>59.4527778</v>
      </c>
      <c r="Q2504">
        <v>-157.31194439999999</v>
      </c>
      <c r="S2504" t="s">
        <v>21</v>
      </c>
      <c r="T2504" s="40">
        <v>0.6349999999999999</v>
      </c>
      <c r="U2504" s="40">
        <v>0.20499999999999999</v>
      </c>
      <c r="V2504">
        <v>346.4217099999999</v>
      </c>
      <c r="W2504">
        <v>545.54599999999994</v>
      </c>
      <c r="X2504">
        <v>112</v>
      </c>
      <c r="Y2504">
        <v>175.25555499999996</v>
      </c>
      <c r="Z2504">
        <v>275.99299999999999</v>
      </c>
      <c r="AA2504">
        <v>31</v>
      </c>
      <c r="AI2504">
        <v>128.34700000000001</v>
      </c>
      <c r="AJ2504">
        <v>12</v>
      </c>
      <c r="AK2504">
        <v>374.81600000000003</v>
      </c>
      <c r="AL2504">
        <v>11</v>
      </c>
      <c r="AM2504">
        <v>0</v>
      </c>
      <c r="AN2504">
        <v>0</v>
      </c>
      <c r="AO2504" s="30">
        <v>319.50850499999996</v>
      </c>
      <c r="AP2504" s="30">
        <v>503.16300000000001</v>
      </c>
      <c r="AQ2504" s="30">
        <v>23</v>
      </c>
      <c r="AR2504">
        <v>841.18576999999982</v>
      </c>
      <c r="AS2504" s="20">
        <v>1324.702</v>
      </c>
      <c r="AT2504">
        <v>156</v>
      </c>
      <c r="AU2504">
        <v>6</v>
      </c>
      <c r="AV2504" t="s">
        <v>1510</v>
      </c>
    </row>
    <row r="2505" spans="1:48" hidden="1" x14ac:dyDescent="0.25">
      <c r="A2505" t="s">
        <v>917</v>
      </c>
      <c r="B2505" t="s">
        <v>301</v>
      </c>
      <c r="C2505" t="s">
        <v>301</v>
      </c>
      <c r="D2505" t="s">
        <v>919</v>
      </c>
      <c r="E2505" s="31" t="s">
        <v>920</v>
      </c>
      <c r="F2505">
        <v>2014</v>
      </c>
      <c r="G2505" t="s">
        <v>918</v>
      </c>
      <c r="H2505" t="s">
        <v>582</v>
      </c>
      <c r="I2505">
        <v>332870</v>
      </c>
      <c r="J2505" t="s">
        <v>300</v>
      </c>
      <c r="K2505" s="26" t="s">
        <v>458</v>
      </c>
      <c r="L2505" t="b">
        <v>1</v>
      </c>
      <c r="M2505" s="20" t="s">
        <v>1116</v>
      </c>
      <c r="N2505" s="26">
        <v>375</v>
      </c>
      <c r="O2505" t="s">
        <v>375</v>
      </c>
      <c r="P2505">
        <v>60.942777800000002</v>
      </c>
      <c r="Q2505">
        <v>-164.62944440000001</v>
      </c>
      <c r="S2505" t="s">
        <v>21</v>
      </c>
      <c r="T2505" s="40">
        <v>0.79999999999999993</v>
      </c>
      <c r="U2505" s="40">
        <v>0.23166666666666669</v>
      </c>
      <c r="V2505">
        <v>213.63279999999997</v>
      </c>
      <c r="W2505">
        <v>267.041</v>
      </c>
      <c r="X2505">
        <v>68</v>
      </c>
      <c r="Y2505">
        <v>85.327999999999989</v>
      </c>
      <c r="Z2505">
        <v>106.66</v>
      </c>
      <c r="AA2505">
        <v>18</v>
      </c>
      <c r="AI2505">
        <v>32.478000000000002</v>
      </c>
      <c r="AJ2505">
        <v>3</v>
      </c>
      <c r="AK2505">
        <v>4.8170000000000011</v>
      </c>
      <c r="AL2505">
        <v>3</v>
      </c>
      <c r="AM2505">
        <v>5.9639999999999995</v>
      </c>
      <c r="AN2505">
        <v>5</v>
      </c>
      <c r="AO2505" s="30">
        <v>29.835999999999999</v>
      </c>
      <c r="AP2505" s="30">
        <v>37.295000000000002</v>
      </c>
      <c r="AQ2505" s="30">
        <v>6</v>
      </c>
      <c r="AR2505">
        <v>328.79679999999996</v>
      </c>
      <c r="AS2505" s="20">
        <v>416.95999999999992</v>
      </c>
      <c r="AT2505">
        <v>96</v>
      </c>
      <c r="AU2505">
        <v>12</v>
      </c>
      <c r="AV2505" t="s">
        <v>1510</v>
      </c>
    </row>
    <row r="2506" spans="1:48" hidden="1" x14ac:dyDescent="0.25">
      <c r="A2506" t="s">
        <v>650</v>
      </c>
      <c r="B2506" t="s">
        <v>79</v>
      </c>
      <c r="C2506" t="s">
        <v>79</v>
      </c>
      <c r="D2506" t="s">
        <v>712</v>
      </c>
      <c r="E2506" s="31" t="s">
        <v>713</v>
      </c>
      <c r="F2506">
        <v>2014</v>
      </c>
      <c r="G2506" t="s">
        <v>563</v>
      </c>
      <c r="H2506">
        <v>221</v>
      </c>
      <c r="I2506">
        <v>331490</v>
      </c>
      <c r="J2506" t="s">
        <v>50</v>
      </c>
      <c r="K2506" s="26" t="s">
        <v>458</v>
      </c>
      <c r="L2506" t="b">
        <v>1</v>
      </c>
      <c r="M2506" s="20" t="s">
        <v>1119</v>
      </c>
      <c r="N2506" s="26">
        <v>169</v>
      </c>
      <c r="O2506" t="s">
        <v>375</v>
      </c>
      <c r="P2506">
        <v>60.479444399999998</v>
      </c>
      <c r="Q2506">
        <v>-164.72388889999999</v>
      </c>
      <c r="S2506" t="s">
        <v>21</v>
      </c>
      <c r="T2506" s="40">
        <v>0.54499999999999993</v>
      </c>
      <c r="U2506" s="40">
        <v>0.19916666666666669</v>
      </c>
      <c r="V2506">
        <v>153.71724999999995</v>
      </c>
      <c r="W2506">
        <v>282.04999999999995</v>
      </c>
      <c r="X2506">
        <v>59</v>
      </c>
      <c r="Y2506">
        <v>71.667499999999976</v>
      </c>
      <c r="Z2506">
        <v>131.49999999999997</v>
      </c>
      <c r="AA2506">
        <v>17</v>
      </c>
      <c r="AI2506">
        <v>62.959000000000003</v>
      </c>
      <c r="AJ2506">
        <v>9</v>
      </c>
      <c r="AK2506">
        <v>101.98299999999999</v>
      </c>
      <c r="AL2506">
        <v>6</v>
      </c>
      <c r="AM2506">
        <v>0</v>
      </c>
      <c r="AN2506">
        <v>0</v>
      </c>
      <c r="AO2506" s="30">
        <v>89.893389999999997</v>
      </c>
      <c r="AP2506" s="30">
        <v>164.94200000000001</v>
      </c>
      <c r="AQ2506" s="30">
        <v>15</v>
      </c>
      <c r="AR2506">
        <v>315.27813999999989</v>
      </c>
      <c r="AS2506" s="20">
        <v>578.49200000000008</v>
      </c>
      <c r="AT2506">
        <v>89</v>
      </c>
      <c r="AU2506">
        <v>12</v>
      </c>
      <c r="AV2506" t="s">
        <v>1510</v>
      </c>
    </row>
    <row r="2507" spans="1:48" hidden="1" x14ac:dyDescent="0.25">
      <c r="A2507" t="s">
        <v>958</v>
      </c>
      <c r="B2507" t="s">
        <v>232</v>
      </c>
      <c r="C2507" t="s">
        <v>232</v>
      </c>
      <c r="D2507" t="s">
        <v>960</v>
      </c>
      <c r="E2507" s="31" t="s">
        <v>961</v>
      </c>
      <c r="F2507">
        <v>2014</v>
      </c>
      <c r="G2507" t="s">
        <v>959</v>
      </c>
      <c r="H2507" t="s">
        <v>582</v>
      </c>
      <c r="I2507">
        <v>332330</v>
      </c>
      <c r="J2507" t="s">
        <v>231</v>
      </c>
      <c r="K2507" s="26" t="s">
        <v>458</v>
      </c>
      <c r="L2507" t="b">
        <v>1</v>
      </c>
      <c r="M2507" s="20" t="s">
        <v>1118</v>
      </c>
      <c r="N2507" s="26">
        <v>416</v>
      </c>
      <c r="O2507" t="s">
        <v>375</v>
      </c>
      <c r="P2507">
        <v>63.013333299999999</v>
      </c>
      <c r="Q2507">
        <v>-154.375</v>
      </c>
      <c r="S2507" t="s">
        <v>21</v>
      </c>
      <c r="T2507" s="40">
        <v>0.90000000000000024</v>
      </c>
      <c r="U2507" s="40">
        <v>0.28166666666666668</v>
      </c>
      <c r="V2507">
        <v>138.19680000000002</v>
      </c>
      <c r="W2507">
        <v>153.55199999999999</v>
      </c>
      <c r="X2507">
        <v>39</v>
      </c>
      <c r="Y2507">
        <v>57.529800000000016</v>
      </c>
      <c r="Z2507">
        <v>63.922000000000004</v>
      </c>
      <c r="AA2507">
        <v>5</v>
      </c>
      <c r="AI2507">
        <v>106.661</v>
      </c>
      <c r="AJ2507">
        <v>10</v>
      </c>
      <c r="AK2507">
        <v>22.58</v>
      </c>
      <c r="AL2507">
        <v>3</v>
      </c>
      <c r="AM2507">
        <v>0</v>
      </c>
      <c r="AN2507">
        <v>0</v>
      </c>
      <c r="AO2507" s="30">
        <v>116.31690000000002</v>
      </c>
      <c r="AP2507" s="30">
        <v>129.24099999999999</v>
      </c>
      <c r="AQ2507" s="30">
        <v>13</v>
      </c>
      <c r="AR2507">
        <v>312.04350000000005</v>
      </c>
      <c r="AS2507" s="20">
        <v>346.71499999999997</v>
      </c>
      <c r="AT2507">
        <v>56</v>
      </c>
      <c r="AU2507">
        <v>12</v>
      </c>
      <c r="AV2507" t="s">
        <v>1510</v>
      </c>
    </row>
    <row r="2508" spans="1:48" hidden="1" x14ac:dyDescent="0.25">
      <c r="A2508" t="s">
        <v>754</v>
      </c>
      <c r="B2508" t="s">
        <v>295</v>
      </c>
      <c r="C2508" t="s">
        <v>295</v>
      </c>
      <c r="D2508" t="s">
        <v>756</v>
      </c>
      <c r="E2508" s="31" t="s">
        <v>757</v>
      </c>
      <c r="F2508">
        <v>2014</v>
      </c>
      <c r="G2508" t="s">
        <v>755</v>
      </c>
      <c r="H2508" t="s">
        <v>582</v>
      </c>
      <c r="I2508">
        <v>332740</v>
      </c>
      <c r="J2508" t="s">
        <v>294</v>
      </c>
      <c r="K2508" s="26" t="s">
        <v>458</v>
      </c>
      <c r="L2508" t="b">
        <v>1</v>
      </c>
      <c r="M2508" s="20" t="s">
        <v>1116</v>
      </c>
      <c r="N2508" s="26">
        <v>242</v>
      </c>
      <c r="O2508" t="s">
        <v>375</v>
      </c>
      <c r="P2508">
        <v>52.938055599999998</v>
      </c>
      <c r="Q2508">
        <v>-168.8677778</v>
      </c>
      <c r="S2508" t="s">
        <v>21</v>
      </c>
      <c r="T2508" s="40">
        <v>0.66249999999999998</v>
      </c>
      <c r="U2508" s="40">
        <v>0.15749999999999997</v>
      </c>
      <c r="V2508">
        <v>32.342587499999993</v>
      </c>
      <c r="W2508">
        <v>48.818999999999996</v>
      </c>
      <c r="X2508">
        <v>15</v>
      </c>
      <c r="Y2508">
        <v>41.770624999999995</v>
      </c>
      <c r="Z2508">
        <v>63.05</v>
      </c>
      <c r="AA2508">
        <v>7</v>
      </c>
      <c r="AI2508">
        <v>36.182999999999993</v>
      </c>
      <c r="AJ2508">
        <v>5</v>
      </c>
      <c r="AK2508">
        <v>29.278999999999996</v>
      </c>
      <c r="AL2508">
        <v>1</v>
      </c>
      <c r="AM2508">
        <v>0</v>
      </c>
      <c r="AN2508">
        <v>0</v>
      </c>
      <c r="AO2508" s="30">
        <v>43.368574999999993</v>
      </c>
      <c r="AP2508" s="30">
        <v>65.461999999999989</v>
      </c>
      <c r="AQ2508" s="30">
        <v>6</v>
      </c>
      <c r="AR2508">
        <v>117.48178749999998</v>
      </c>
      <c r="AS2508" s="20">
        <v>177.33100000000002</v>
      </c>
      <c r="AT2508">
        <v>27</v>
      </c>
      <c r="AU2508">
        <v>12</v>
      </c>
      <c r="AV2508" t="s">
        <v>1510</v>
      </c>
    </row>
    <row r="2509" spans="1:48" hidden="1" x14ac:dyDescent="0.25">
      <c r="A2509" t="s">
        <v>653</v>
      </c>
      <c r="B2509" t="s">
        <v>80</v>
      </c>
      <c r="C2509" t="s">
        <v>80</v>
      </c>
      <c r="D2509" t="s">
        <v>654</v>
      </c>
      <c r="E2509" s="31" t="s">
        <v>655</v>
      </c>
      <c r="F2509">
        <v>2014</v>
      </c>
      <c r="G2509" t="s">
        <v>563</v>
      </c>
      <c r="H2509">
        <v>221</v>
      </c>
      <c r="I2509">
        <v>331500</v>
      </c>
      <c r="J2509" t="s">
        <v>50</v>
      </c>
      <c r="K2509" s="26" t="s">
        <v>458</v>
      </c>
      <c r="L2509" t="b">
        <v>1</v>
      </c>
      <c r="M2509" s="20" t="s">
        <v>1119</v>
      </c>
      <c r="N2509" s="26">
        <v>169</v>
      </c>
      <c r="O2509" t="s">
        <v>375</v>
      </c>
      <c r="P2509">
        <v>67.571111099999996</v>
      </c>
      <c r="Q2509">
        <v>-162.9652778</v>
      </c>
      <c r="S2509" t="s">
        <v>21</v>
      </c>
      <c r="T2509" s="40">
        <v>0.88333333333333341</v>
      </c>
      <c r="U2509" s="40">
        <v>0.22083333333333333</v>
      </c>
      <c r="V2509">
        <v>710.23621666666656</v>
      </c>
      <c r="W2509">
        <v>804.04099999999983</v>
      </c>
      <c r="X2509">
        <v>130</v>
      </c>
      <c r="Y2509">
        <v>178.09678333333335</v>
      </c>
      <c r="Z2509">
        <v>201.619</v>
      </c>
      <c r="AA2509">
        <v>13</v>
      </c>
      <c r="AI2509">
        <v>208.49599999999998</v>
      </c>
      <c r="AJ2509">
        <v>9</v>
      </c>
      <c r="AK2509">
        <v>479.61499999999995</v>
      </c>
      <c r="AL2509">
        <v>14</v>
      </c>
      <c r="AM2509">
        <v>0</v>
      </c>
      <c r="AN2509">
        <v>0</v>
      </c>
      <c r="AO2509" s="30">
        <v>607.83138333333329</v>
      </c>
      <c r="AP2509" s="30">
        <v>688.11099999999988</v>
      </c>
      <c r="AQ2509" s="30">
        <v>23</v>
      </c>
      <c r="AR2509">
        <v>1496.1643833333333</v>
      </c>
      <c r="AS2509" s="20">
        <v>1693.771</v>
      </c>
      <c r="AT2509">
        <v>156</v>
      </c>
      <c r="AU2509">
        <v>12</v>
      </c>
      <c r="AV2509" t="s">
        <v>1510</v>
      </c>
    </row>
    <row r="2510" spans="1:48" hidden="1" x14ac:dyDescent="0.25">
      <c r="A2510" t="s">
        <v>554</v>
      </c>
      <c r="B2510" t="s">
        <v>234</v>
      </c>
      <c r="C2510" t="s">
        <v>234</v>
      </c>
      <c r="D2510" t="s">
        <v>556</v>
      </c>
      <c r="E2510" s="31" t="s">
        <v>557</v>
      </c>
      <c r="F2510">
        <v>2014</v>
      </c>
      <c r="G2510" t="s">
        <v>555</v>
      </c>
      <c r="H2510">
        <v>13642</v>
      </c>
      <c r="I2510">
        <v>332340</v>
      </c>
      <c r="J2510" t="s">
        <v>233</v>
      </c>
      <c r="K2510" s="26" t="s">
        <v>458</v>
      </c>
      <c r="L2510" t="b">
        <v>1</v>
      </c>
      <c r="M2510" s="20" t="s">
        <v>1116</v>
      </c>
      <c r="N2510" s="26">
        <v>150</v>
      </c>
      <c r="O2510" t="s">
        <v>375</v>
      </c>
      <c r="P2510">
        <v>64.501111100000003</v>
      </c>
      <c r="Q2510">
        <v>-165.4063889</v>
      </c>
      <c r="S2510" t="s">
        <v>21</v>
      </c>
      <c r="T2510" s="40">
        <v>0.39333333333333337</v>
      </c>
      <c r="U2510" s="40">
        <v>0.21083333333333334</v>
      </c>
      <c r="V2510">
        <v>3658.6903000000007</v>
      </c>
      <c r="W2510">
        <v>9301.755000000001</v>
      </c>
      <c r="X2510">
        <v>1743</v>
      </c>
      <c r="Y2510">
        <v>5563.6406066666668</v>
      </c>
      <c r="Z2510">
        <v>14144.849</v>
      </c>
      <c r="AA2510">
        <v>285</v>
      </c>
      <c r="AI2510">
        <v>3255.1830000000004</v>
      </c>
      <c r="AJ2510">
        <v>82</v>
      </c>
      <c r="AK2510">
        <v>2808.0160000000001</v>
      </c>
      <c r="AL2510">
        <v>52</v>
      </c>
      <c r="AM2510">
        <v>0</v>
      </c>
      <c r="AN2510">
        <v>0</v>
      </c>
      <c r="AO2510" s="30">
        <v>2384.8582733333337</v>
      </c>
      <c r="AP2510" s="30">
        <v>6063.1990000000005</v>
      </c>
      <c r="AQ2510" s="30">
        <v>134</v>
      </c>
      <c r="AR2510">
        <v>11607.189180000001</v>
      </c>
      <c r="AS2510" s="20">
        <v>29509.803000000004</v>
      </c>
      <c r="AT2510">
        <v>2151</v>
      </c>
      <c r="AU2510">
        <v>12</v>
      </c>
      <c r="AV2510" t="s">
        <v>1510</v>
      </c>
    </row>
    <row r="2511" spans="1:48" hidden="1" x14ac:dyDescent="0.25">
      <c r="A2511" t="s">
        <v>656</v>
      </c>
      <c r="B2511" t="s">
        <v>81</v>
      </c>
      <c r="C2511" t="s">
        <v>81</v>
      </c>
      <c r="D2511" t="s">
        <v>657</v>
      </c>
      <c r="E2511" s="31" t="s">
        <v>658</v>
      </c>
      <c r="F2511">
        <v>2014</v>
      </c>
      <c r="G2511" t="s">
        <v>563</v>
      </c>
      <c r="H2511">
        <v>221</v>
      </c>
      <c r="I2511">
        <v>331510</v>
      </c>
      <c r="J2511" t="s">
        <v>50</v>
      </c>
      <c r="K2511" s="26" t="s">
        <v>458</v>
      </c>
      <c r="L2511" t="b">
        <v>1</v>
      </c>
      <c r="M2511" s="20" t="s">
        <v>1119</v>
      </c>
      <c r="N2511" s="26">
        <v>169</v>
      </c>
      <c r="O2511" t="s">
        <v>375</v>
      </c>
      <c r="P2511">
        <v>66.838333300000002</v>
      </c>
      <c r="Q2511">
        <v>-161.03277779999999</v>
      </c>
      <c r="S2511" t="s">
        <v>21</v>
      </c>
      <c r="T2511" s="40">
        <v>0.65833333333333333</v>
      </c>
      <c r="U2511" s="40">
        <v>0.20666666666666669</v>
      </c>
      <c r="V2511">
        <v>563.726225</v>
      </c>
      <c r="W2511">
        <v>856.29300000000001</v>
      </c>
      <c r="X2511">
        <v>157</v>
      </c>
      <c r="Y2511">
        <v>130.53499166666666</v>
      </c>
      <c r="Z2511">
        <v>198.28100000000001</v>
      </c>
      <c r="AA2511">
        <v>23</v>
      </c>
      <c r="AI2511">
        <v>344.69500000000005</v>
      </c>
      <c r="AJ2511">
        <v>11</v>
      </c>
      <c r="AK2511">
        <v>383.649</v>
      </c>
      <c r="AL2511">
        <v>10</v>
      </c>
      <c r="AM2511">
        <v>0</v>
      </c>
      <c r="AN2511">
        <v>0</v>
      </c>
      <c r="AO2511" s="30">
        <v>479.49313333333339</v>
      </c>
      <c r="AP2511" s="30">
        <v>728.34400000000005</v>
      </c>
      <c r="AQ2511" s="30">
        <v>21</v>
      </c>
      <c r="AR2511">
        <v>1173.7543500000002</v>
      </c>
      <c r="AS2511" s="20">
        <v>1782.9179999999999</v>
      </c>
      <c r="AT2511">
        <v>188</v>
      </c>
      <c r="AU2511">
        <v>12</v>
      </c>
      <c r="AV2511" t="s">
        <v>1510</v>
      </c>
    </row>
    <row r="2512" spans="1:48" hidden="1" x14ac:dyDescent="0.25">
      <c r="A2512" t="s">
        <v>417</v>
      </c>
      <c r="B2512" t="s">
        <v>1151</v>
      </c>
      <c r="C2512" s="19" t="s">
        <v>418</v>
      </c>
      <c r="D2512" s="19" t="s">
        <v>419</v>
      </c>
      <c r="E2512" s="21" t="s">
        <v>420</v>
      </c>
      <c r="F2512" s="26">
        <v>2014</v>
      </c>
      <c r="G2512" s="19" t="s">
        <v>380</v>
      </c>
      <c r="H2512" s="26">
        <v>219</v>
      </c>
      <c r="I2512" s="19">
        <v>331180</v>
      </c>
      <c r="J2512" s="20" t="s">
        <v>30</v>
      </c>
      <c r="K2512" s="19" t="s">
        <v>374</v>
      </c>
      <c r="L2512" s="20" t="b">
        <v>1</v>
      </c>
      <c r="M2512" s="20" t="s">
        <v>1116</v>
      </c>
      <c r="N2512" s="19">
        <v>2</v>
      </c>
      <c r="O2512" s="19" t="s">
        <v>375</v>
      </c>
      <c r="P2512" s="20">
        <v>62.961666700000002</v>
      </c>
      <c r="Q2512" s="20">
        <v>-141.93722220000001</v>
      </c>
      <c r="R2512" s="19"/>
      <c r="S2512" s="19" t="s">
        <v>21</v>
      </c>
      <c r="T2512" s="40">
        <v>0.69416666666666671</v>
      </c>
      <c r="U2512" s="40">
        <v>0.23500000000000001</v>
      </c>
      <c r="V2512">
        <v>224.2408233333334</v>
      </c>
      <c r="W2512">
        <v>323.03600000000006</v>
      </c>
      <c r="X2512">
        <v>89</v>
      </c>
      <c r="Y2512">
        <v>259.83630166666666</v>
      </c>
      <c r="Z2512">
        <v>374.31399999999996</v>
      </c>
      <c r="AA2512">
        <v>19</v>
      </c>
      <c r="AI2512">
        <v>68.81</v>
      </c>
      <c r="AJ2512">
        <v>5</v>
      </c>
      <c r="AK2512">
        <v>290.23899999999998</v>
      </c>
      <c r="AL2512">
        <v>17</v>
      </c>
      <c r="AM2512">
        <v>0</v>
      </c>
      <c r="AN2512">
        <v>17</v>
      </c>
      <c r="AO2512" s="30">
        <v>249.2398475</v>
      </c>
      <c r="AP2512" s="30">
        <v>359.04899999999998</v>
      </c>
      <c r="AQ2512" s="30">
        <v>22</v>
      </c>
      <c r="AR2512">
        <v>733.31697250000002</v>
      </c>
      <c r="AS2512" s="20">
        <v>1056.3989999999999</v>
      </c>
      <c r="AT2512">
        <v>128</v>
      </c>
      <c r="AU2512">
        <v>12</v>
      </c>
      <c r="AV2512" t="s">
        <v>1510</v>
      </c>
    </row>
    <row r="2513" spans="1:48" hidden="1" x14ac:dyDescent="0.25">
      <c r="A2513" t="s">
        <v>954</v>
      </c>
      <c r="B2513" t="s">
        <v>23</v>
      </c>
      <c r="C2513" s="19" t="s">
        <v>23</v>
      </c>
      <c r="D2513" t="s">
        <v>956</v>
      </c>
      <c r="E2513" t="s">
        <v>957</v>
      </c>
      <c r="F2513" s="26">
        <v>2014</v>
      </c>
      <c r="G2513" s="19" t="s">
        <v>955</v>
      </c>
      <c r="H2513" s="26">
        <v>192</v>
      </c>
      <c r="I2513" s="19">
        <v>331020</v>
      </c>
      <c r="J2513" t="s">
        <v>22</v>
      </c>
      <c r="K2513" s="19" t="s">
        <v>458</v>
      </c>
      <c r="L2513" s="20" t="b">
        <v>1</v>
      </c>
      <c r="M2513" s="20" t="s">
        <v>1116</v>
      </c>
      <c r="N2513" s="19">
        <v>412</v>
      </c>
      <c r="O2513" s="19" t="s">
        <v>375</v>
      </c>
      <c r="P2513" s="20">
        <v>60.909444399999998</v>
      </c>
      <c r="Q2513" s="20">
        <v>-161.4313889</v>
      </c>
      <c r="R2513" s="19"/>
      <c r="S2513" s="19" t="s">
        <v>21</v>
      </c>
      <c r="T2513" s="40">
        <v>0.59999999999999987</v>
      </c>
      <c r="U2513" s="40">
        <v>0.23333333333333339</v>
      </c>
      <c r="V2513">
        <v>382.89959999999996</v>
      </c>
      <c r="W2513">
        <v>638.16600000000005</v>
      </c>
      <c r="X2513">
        <v>183</v>
      </c>
      <c r="Y2513">
        <v>88.930199999999985</v>
      </c>
      <c r="Z2513">
        <v>148.21700000000001</v>
      </c>
      <c r="AA2513">
        <v>17</v>
      </c>
      <c r="AI2513">
        <v>168.023</v>
      </c>
      <c r="AJ2513">
        <v>11</v>
      </c>
      <c r="AK2513">
        <v>665.92400000000009</v>
      </c>
      <c r="AL2513">
        <v>28</v>
      </c>
      <c r="AM2513">
        <v>65.516999999999996</v>
      </c>
      <c r="AN2513">
        <v>4</v>
      </c>
      <c r="AO2513" s="30">
        <v>500.36819999999994</v>
      </c>
      <c r="AP2513" s="30">
        <v>833.94700000000012</v>
      </c>
      <c r="AQ2513" s="30">
        <v>39</v>
      </c>
      <c r="AR2513">
        <v>972.19799999999987</v>
      </c>
      <c r="AS2513" s="20">
        <v>1685.8469999999998</v>
      </c>
      <c r="AT2513">
        <v>233</v>
      </c>
      <c r="AU2513">
        <v>12</v>
      </c>
      <c r="AV2513" t="s">
        <v>1510</v>
      </c>
    </row>
    <row r="2514" spans="1:48" hidden="1" x14ac:dyDescent="0.25">
      <c r="A2514" t="s">
        <v>768</v>
      </c>
      <c r="B2514" t="s">
        <v>239</v>
      </c>
      <c r="C2514" t="s">
        <v>239</v>
      </c>
      <c r="D2514" t="s">
        <v>769</v>
      </c>
      <c r="E2514" s="31" t="s">
        <v>770</v>
      </c>
      <c r="F2514">
        <v>2014</v>
      </c>
      <c r="G2514" t="s">
        <v>759</v>
      </c>
      <c r="H2514">
        <v>26616</v>
      </c>
      <c r="I2514">
        <v>332380</v>
      </c>
      <c r="J2514" t="s">
        <v>235</v>
      </c>
      <c r="K2514" s="26" t="s">
        <v>458</v>
      </c>
      <c r="L2514" t="b">
        <v>1</v>
      </c>
      <c r="M2514" s="20" t="s">
        <v>1118</v>
      </c>
      <c r="N2514" s="26">
        <v>254</v>
      </c>
      <c r="O2514" t="s">
        <v>375</v>
      </c>
      <c r="P2514">
        <v>70.217500000000001</v>
      </c>
      <c r="Q2514">
        <v>-150.97638889999999</v>
      </c>
      <c r="S2514" t="s">
        <v>21</v>
      </c>
      <c r="T2514" s="40">
        <v>7.9999999999999988E-2</v>
      </c>
      <c r="U2514" s="40">
        <v>7.9999999999999988E-2</v>
      </c>
      <c r="V2514">
        <v>75.305679999999995</v>
      </c>
      <c r="W2514">
        <v>941.32100000000014</v>
      </c>
      <c r="X2514">
        <v>108</v>
      </c>
      <c r="Y2514">
        <v>360.80768</v>
      </c>
      <c r="Z2514">
        <v>4510.0960000000005</v>
      </c>
      <c r="AA2514">
        <v>75</v>
      </c>
      <c r="AI2514">
        <v>85.77</v>
      </c>
      <c r="AJ2514">
        <v>4</v>
      </c>
      <c r="AK2514">
        <v>53.381</v>
      </c>
      <c r="AL2514">
        <v>3</v>
      </c>
      <c r="AM2514">
        <v>0</v>
      </c>
      <c r="AN2514">
        <v>1</v>
      </c>
      <c r="AO2514" s="30">
        <v>11.132079999999998</v>
      </c>
      <c r="AP2514" s="30">
        <v>139.15100000000001</v>
      </c>
      <c r="AQ2514" s="30">
        <v>7</v>
      </c>
      <c r="AR2514">
        <v>447.24543999999997</v>
      </c>
      <c r="AS2514" s="20">
        <v>5590.5680000000002</v>
      </c>
      <c r="AT2514">
        <v>189</v>
      </c>
      <c r="AU2514">
        <v>12</v>
      </c>
      <c r="AV2514" t="s">
        <v>1510</v>
      </c>
    </row>
    <row r="2515" spans="1:48" hidden="1" x14ac:dyDescent="0.25">
      <c r="A2515" t="s">
        <v>659</v>
      </c>
      <c r="B2515" t="s">
        <v>82</v>
      </c>
      <c r="C2515" s="19" t="s">
        <v>82</v>
      </c>
      <c r="D2515" t="s">
        <v>660</v>
      </c>
      <c r="E2515" s="21" t="s">
        <v>661</v>
      </c>
      <c r="F2515" s="26">
        <v>2014</v>
      </c>
      <c r="G2515" s="19" t="s">
        <v>563</v>
      </c>
      <c r="H2515" s="26">
        <v>221</v>
      </c>
      <c r="I2515" s="19">
        <v>331520</v>
      </c>
      <c r="J2515" t="s">
        <v>50</v>
      </c>
      <c r="K2515" s="19" t="s">
        <v>458</v>
      </c>
      <c r="L2515" s="20" t="b">
        <v>1</v>
      </c>
      <c r="M2515" s="20" t="s">
        <v>1119</v>
      </c>
      <c r="N2515" s="19">
        <v>169</v>
      </c>
      <c r="O2515" s="19" t="s">
        <v>375</v>
      </c>
      <c r="P2515" s="20">
        <v>64.7194444</v>
      </c>
      <c r="Q2515" s="20">
        <v>-158.1030556</v>
      </c>
      <c r="R2515" s="19"/>
      <c r="S2515" s="19" t="s">
        <v>21</v>
      </c>
      <c r="T2515" s="40">
        <v>0.625</v>
      </c>
      <c r="U2515" s="40">
        <v>0.20499999999999999</v>
      </c>
      <c r="V2515">
        <v>269.30312500000002</v>
      </c>
      <c r="W2515">
        <v>430.88499999999999</v>
      </c>
      <c r="X2515">
        <v>118</v>
      </c>
      <c r="Y2515">
        <v>27.140625</v>
      </c>
      <c r="Z2515">
        <v>43.424999999999997</v>
      </c>
      <c r="AA2515">
        <v>10</v>
      </c>
      <c r="AI2515">
        <v>237.04700000000003</v>
      </c>
      <c r="AJ2515">
        <v>18</v>
      </c>
      <c r="AK2515">
        <v>223.67099999999996</v>
      </c>
      <c r="AL2515">
        <v>8</v>
      </c>
      <c r="AM2515">
        <v>0</v>
      </c>
      <c r="AN2515">
        <v>0</v>
      </c>
      <c r="AO2515" s="30">
        <v>287.94874999999996</v>
      </c>
      <c r="AP2515" s="30">
        <v>460.71799999999996</v>
      </c>
      <c r="AQ2515" s="30">
        <v>26</v>
      </c>
      <c r="AR2515">
        <v>584.39249999999993</v>
      </c>
      <c r="AS2515" s="20">
        <v>935.02799999999991</v>
      </c>
      <c r="AT2515">
        <v>151</v>
      </c>
      <c r="AU2515">
        <v>12</v>
      </c>
      <c r="AV2515" t="s">
        <v>1510</v>
      </c>
    </row>
    <row r="2516" spans="1:48" hidden="1" x14ac:dyDescent="0.25">
      <c r="A2516" t="s">
        <v>942</v>
      </c>
      <c r="B2516" t="s">
        <v>244</v>
      </c>
      <c r="C2516" s="19" t="s">
        <v>244</v>
      </c>
      <c r="D2516" t="s">
        <v>944</v>
      </c>
      <c r="E2516" t="s">
        <v>945</v>
      </c>
      <c r="F2516" s="26">
        <v>2014</v>
      </c>
      <c r="G2516" s="19" t="s">
        <v>943</v>
      </c>
      <c r="H2516" s="26" t="s">
        <v>582</v>
      </c>
      <c r="I2516" s="19">
        <v>332420</v>
      </c>
      <c r="J2516" t="s">
        <v>243</v>
      </c>
      <c r="K2516" s="19" t="s">
        <v>458</v>
      </c>
      <c r="L2516" s="20" t="b">
        <v>1</v>
      </c>
      <c r="M2516" s="20" t="s">
        <v>1118</v>
      </c>
      <c r="N2516" s="19">
        <v>408</v>
      </c>
      <c r="O2516" s="19" t="s">
        <v>375</v>
      </c>
      <c r="P2516" s="20">
        <v>62.533611100000002</v>
      </c>
      <c r="Q2516" s="20">
        <v>-164.84111110000001</v>
      </c>
      <c r="R2516" s="19"/>
      <c r="S2516" s="19" t="s">
        <v>21</v>
      </c>
      <c r="T2516" s="40">
        <v>0.53000000000000014</v>
      </c>
      <c r="U2516" s="40">
        <v>0.19249999999999998</v>
      </c>
      <c r="V2516">
        <v>87.852270000000019</v>
      </c>
      <c r="W2516">
        <v>165.75899999999999</v>
      </c>
      <c r="X2516">
        <v>37</v>
      </c>
      <c r="Y2516">
        <v>234.64478000000005</v>
      </c>
      <c r="Z2516">
        <v>442.726</v>
      </c>
      <c r="AA2516">
        <v>7</v>
      </c>
      <c r="AI2516">
        <v>144.571</v>
      </c>
      <c r="AJ2516">
        <v>3</v>
      </c>
      <c r="AK2516">
        <v>60.121000000000002</v>
      </c>
      <c r="AL2516">
        <v>6</v>
      </c>
      <c r="AM2516">
        <v>11.305</v>
      </c>
      <c r="AN2516">
        <v>3</v>
      </c>
      <c r="AO2516" s="30">
        <v>108.48676000000003</v>
      </c>
      <c r="AP2516" s="30">
        <v>204.69200000000001</v>
      </c>
      <c r="AQ2516" s="30">
        <v>9</v>
      </c>
      <c r="AR2516">
        <v>430.98381000000012</v>
      </c>
      <c r="AS2516" s="20">
        <v>824.48199999999997</v>
      </c>
      <c r="AT2516">
        <v>55</v>
      </c>
      <c r="AU2516">
        <v>12</v>
      </c>
      <c r="AV2516" t="s">
        <v>1510</v>
      </c>
    </row>
    <row r="2517" spans="1:48" hidden="1" x14ac:dyDescent="0.25">
      <c r="A2517" t="s">
        <v>613</v>
      </c>
      <c r="B2517" t="s">
        <v>83</v>
      </c>
      <c r="C2517" s="19" t="s">
        <v>83</v>
      </c>
      <c r="D2517" t="s">
        <v>614</v>
      </c>
      <c r="E2517" s="21" t="s">
        <v>615</v>
      </c>
      <c r="F2517" s="26">
        <v>2014</v>
      </c>
      <c r="G2517" s="19" t="s">
        <v>563</v>
      </c>
      <c r="H2517" s="26">
        <v>221</v>
      </c>
      <c r="I2517" s="19">
        <v>331530</v>
      </c>
      <c r="J2517" t="s">
        <v>50</v>
      </c>
      <c r="K2517" s="19" t="s">
        <v>458</v>
      </c>
      <c r="L2517" s="20" t="b">
        <v>1</v>
      </c>
      <c r="M2517" s="20" t="s">
        <v>1119</v>
      </c>
      <c r="N2517" s="19">
        <v>169</v>
      </c>
      <c r="O2517" s="19" t="s">
        <v>375</v>
      </c>
      <c r="P2517" s="20">
        <v>60.896944400000002</v>
      </c>
      <c r="Q2517" s="20">
        <v>-162.4594444</v>
      </c>
      <c r="R2517" s="19"/>
      <c r="S2517" s="19" t="s">
        <v>21</v>
      </c>
      <c r="T2517" s="40">
        <v>0.55833333333333346</v>
      </c>
      <c r="U2517" s="40">
        <v>0.20083333333333331</v>
      </c>
      <c r="V2517">
        <v>342.1343833333334</v>
      </c>
      <c r="W2517">
        <v>612.77800000000002</v>
      </c>
      <c r="X2517">
        <v>141</v>
      </c>
      <c r="Y2517">
        <v>120.11201666666668</v>
      </c>
      <c r="Z2517">
        <v>215.12599999999998</v>
      </c>
      <c r="AA2517">
        <v>24</v>
      </c>
      <c r="AI2517">
        <v>111.74299999999999</v>
      </c>
      <c r="AJ2517">
        <v>11</v>
      </c>
      <c r="AK2517">
        <v>243.01399999999995</v>
      </c>
      <c r="AL2517">
        <v>6</v>
      </c>
      <c r="AM2517">
        <v>0</v>
      </c>
      <c r="AN2517">
        <v>0</v>
      </c>
      <c r="AO2517" s="30">
        <v>198.07265833333335</v>
      </c>
      <c r="AP2517" s="30">
        <v>354.75699999999995</v>
      </c>
      <c r="AQ2517" s="30">
        <v>17</v>
      </c>
      <c r="AR2517">
        <v>660.31905833333349</v>
      </c>
      <c r="AS2517" s="20">
        <v>1182.6610000000001</v>
      </c>
      <c r="AT2517">
        <v>175</v>
      </c>
      <c r="AU2517">
        <v>12</v>
      </c>
      <c r="AV2517" t="s">
        <v>1510</v>
      </c>
    </row>
    <row r="2518" spans="1:48" hidden="1" x14ac:dyDescent="0.25">
      <c r="A2518" t="s">
        <v>664</v>
      </c>
      <c r="B2518" t="s">
        <v>84</v>
      </c>
      <c r="C2518" t="s">
        <v>84</v>
      </c>
      <c r="D2518" t="s">
        <v>665</v>
      </c>
      <c r="E2518" s="31" t="s">
        <v>666</v>
      </c>
      <c r="F2518">
        <v>2014</v>
      </c>
      <c r="G2518" t="s">
        <v>563</v>
      </c>
      <c r="H2518">
        <v>221</v>
      </c>
      <c r="I2518">
        <v>331540</v>
      </c>
      <c r="J2518" t="s">
        <v>50</v>
      </c>
      <c r="K2518" s="26" t="s">
        <v>458</v>
      </c>
      <c r="L2518" t="b">
        <v>1</v>
      </c>
      <c r="M2518" s="20" t="s">
        <v>1119</v>
      </c>
      <c r="N2518" s="26">
        <v>169</v>
      </c>
      <c r="O2518" t="s">
        <v>375</v>
      </c>
      <c r="P2518">
        <v>57.2027778</v>
      </c>
      <c r="Q2518">
        <v>-153.3038889</v>
      </c>
      <c r="S2518" t="s">
        <v>21</v>
      </c>
      <c r="T2518" s="40">
        <v>0.61499999999999999</v>
      </c>
      <c r="U2518" s="40">
        <v>0.20083333333333331</v>
      </c>
      <c r="V2518">
        <v>234.73135500000001</v>
      </c>
      <c r="W2518">
        <v>381.67700000000002</v>
      </c>
      <c r="X2518">
        <v>97</v>
      </c>
      <c r="Y2518">
        <v>49.822995000000006</v>
      </c>
      <c r="Z2518">
        <v>81.013000000000005</v>
      </c>
      <c r="AA2518">
        <v>20</v>
      </c>
      <c r="AI2518">
        <v>201.27600000000001</v>
      </c>
      <c r="AJ2518">
        <v>11</v>
      </c>
      <c r="AK2518">
        <v>118.76900000000001</v>
      </c>
      <c r="AL2518">
        <v>4</v>
      </c>
      <c r="AM2518">
        <v>0</v>
      </c>
      <c r="AN2518">
        <v>0</v>
      </c>
      <c r="AO2518" s="30">
        <v>196.827675</v>
      </c>
      <c r="AP2518" s="30">
        <v>320.04500000000002</v>
      </c>
      <c r="AQ2518" s="30">
        <v>15</v>
      </c>
      <c r="AR2518">
        <v>481.382025</v>
      </c>
      <c r="AS2518" s="20">
        <v>782.73500000000001</v>
      </c>
      <c r="AT2518">
        <v>129</v>
      </c>
      <c r="AU2518">
        <v>12</v>
      </c>
      <c r="AV2518" t="s">
        <v>1510</v>
      </c>
    </row>
    <row r="2519" spans="1:48" hidden="1" x14ac:dyDescent="0.25">
      <c r="A2519" t="s">
        <v>883</v>
      </c>
      <c r="B2519" t="s">
        <v>248</v>
      </c>
      <c r="C2519" t="s">
        <v>248</v>
      </c>
      <c r="D2519" t="s">
        <v>885</v>
      </c>
      <c r="E2519" s="31" t="s">
        <v>886</v>
      </c>
      <c r="F2519">
        <v>2014</v>
      </c>
      <c r="G2519" t="s">
        <v>884</v>
      </c>
      <c r="H2519">
        <v>14234</v>
      </c>
      <c r="I2519">
        <v>332440</v>
      </c>
      <c r="J2519" t="s">
        <v>247</v>
      </c>
      <c r="K2519" s="26" t="s">
        <v>458</v>
      </c>
      <c r="L2519" t="b">
        <v>1</v>
      </c>
      <c r="M2519" s="20" t="s">
        <v>1118</v>
      </c>
      <c r="N2519" s="26">
        <v>357</v>
      </c>
      <c r="O2519" t="s">
        <v>375</v>
      </c>
      <c r="P2519">
        <v>57.923611100000002</v>
      </c>
      <c r="Q2519">
        <v>-152.50222220000001</v>
      </c>
      <c r="S2519" t="s">
        <v>21</v>
      </c>
      <c r="T2519" s="40">
        <v>0.47166666666666668</v>
      </c>
      <c r="U2519" s="40">
        <v>0.19666666666666666</v>
      </c>
      <c r="V2519">
        <v>136.97765999999999</v>
      </c>
      <c r="W2519">
        <v>290.41199999999998</v>
      </c>
      <c r="X2519">
        <v>82</v>
      </c>
      <c r="Y2519">
        <v>113.020295</v>
      </c>
      <c r="Z2519">
        <v>239.619</v>
      </c>
      <c r="AA2519">
        <v>18</v>
      </c>
      <c r="AI2519">
        <v>142.42499999999998</v>
      </c>
      <c r="AJ2519">
        <v>12</v>
      </c>
      <c r="AK2519">
        <v>9.9149999999999991</v>
      </c>
      <c r="AL2519">
        <v>3</v>
      </c>
      <c r="AM2519">
        <v>0</v>
      </c>
      <c r="AN2519">
        <v>0</v>
      </c>
      <c r="AO2519" s="30">
        <v>71.853699999999989</v>
      </c>
      <c r="AP2519" s="30">
        <v>152.33999999999997</v>
      </c>
      <c r="AQ2519" s="30">
        <v>15</v>
      </c>
      <c r="AR2519">
        <v>321.85165499999994</v>
      </c>
      <c r="AS2519" s="20">
        <v>682.37100000000021</v>
      </c>
      <c r="AT2519">
        <v>113</v>
      </c>
      <c r="AU2519">
        <v>12</v>
      </c>
      <c r="AV2519" t="s">
        <v>1510</v>
      </c>
    </row>
    <row r="2520" spans="1:48" hidden="1" x14ac:dyDescent="0.25">
      <c r="A2520" t="s">
        <v>1027</v>
      </c>
      <c r="B2520" t="s">
        <v>250</v>
      </c>
      <c r="C2520" t="s">
        <v>250</v>
      </c>
      <c r="D2520" t="s">
        <v>1029</v>
      </c>
      <c r="E2520" s="31" t="s">
        <v>1030</v>
      </c>
      <c r="F2520">
        <v>2014</v>
      </c>
      <c r="G2520" t="s">
        <v>1028</v>
      </c>
      <c r="H2520">
        <v>14633</v>
      </c>
      <c r="I2520">
        <v>332450</v>
      </c>
      <c r="J2520" t="s">
        <v>249</v>
      </c>
      <c r="K2520" s="26" t="s">
        <v>458</v>
      </c>
      <c r="L2520" t="b">
        <v>1</v>
      </c>
      <c r="M2520" s="20" t="s">
        <v>1116</v>
      </c>
      <c r="N2520" s="26">
        <v>662</v>
      </c>
      <c r="O2520" t="s">
        <v>375</v>
      </c>
      <c r="P2520">
        <v>59.787222200000002</v>
      </c>
      <c r="Q2520">
        <v>-154.10611109999999</v>
      </c>
      <c r="S2520" t="s">
        <v>21</v>
      </c>
      <c r="T2520" s="40">
        <v>0.91</v>
      </c>
      <c r="U2520" s="40">
        <v>0.39166666666666661</v>
      </c>
      <c r="V2520">
        <v>52.731769999999997</v>
      </c>
      <c r="W2520">
        <v>57.946999999999996</v>
      </c>
      <c r="X2520">
        <v>23</v>
      </c>
      <c r="Y2520">
        <v>56.868630000000003</v>
      </c>
      <c r="Z2520">
        <v>62.493000000000002</v>
      </c>
      <c r="AA2520">
        <v>12</v>
      </c>
      <c r="AI2520">
        <v>20.923999999999999</v>
      </c>
      <c r="AJ2520">
        <v>5</v>
      </c>
      <c r="AK2520">
        <v>10.426000000000002</v>
      </c>
      <c r="AL2520">
        <v>1</v>
      </c>
      <c r="AM2520">
        <v>0</v>
      </c>
      <c r="AN2520">
        <v>0</v>
      </c>
      <c r="AO2520" s="30">
        <v>28.528500000000001</v>
      </c>
      <c r="AP2520" s="30">
        <v>31.35</v>
      </c>
      <c r="AQ2520" s="30">
        <v>6</v>
      </c>
      <c r="AR2520">
        <v>138.12889999999999</v>
      </c>
      <c r="AS2520" s="20">
        <v>151.79000000000002</v>
      </c>
      <c r="AT2520">
        <v>41</v>
      </c>
      <c r="AU2520">
        <v>12</v>
      </c>
      <c r="AV2520" t="s">
        <v>1510</v>
      </c>
    </row>
    <row r="2521" spans="1:48" hidden="1" x14ac:dyDescent="0.25">
      <c r="A2521" t="s">
        <v>479</v>
      </c>
      <c r="B2521" t="s">
        <v>252</v>
      </c>
      <c r="C2521" t="s">
        <v>252</v>
      </c>
      <c r="D2521" t="s">
        <v>481</v>
      </c>
      <c r="E2521" s="31" t="s">
        <v>482</v>
      </c>
      <c r="F2521">
        <v>2014</v>
      </c>
      <c r="G2521" t="s">
        <v>480</v>
      </c>
      <c r="H2521">
        <v>29297</v>
      </c>
      <c r="I2521">
        <v>332460</v>
      </c>
      <c r="J2521" t="s">
        <v>251</v>
      </c>
      <c r="K2521" s="26" t="s">
        <v>458</v>
      </c>
      <c r="L2521" t="b">
        <v>1</v>
      </c>
      <c r="M2521" s="20" t="s">
        <v>1118</v>
      </c>
      <c r="N2521" s="26">
        <v>24</v>
      </c>
      <c r="O2521" t="s">
        <v>375</v>
      </c>
      <c r="P2521">
        <v>57.960833299999997</v>
      </c>
      <c r="Q2521">
        <v>-136.22749999999999</v>
      </c>
      <c r="S2521" t="s">
        <v>21</v>
      </c>
      <c r="T2521" s="40">
        <v>0.53999999999999992</v>
      </c>
      <c r="U2521" s="40">
        <v>0.245</v>
      </c>
      <c r="V2521">
        <v>187.01441999999997</v>
      </c>
      <c r="W2521">
        <v>346.32299999999998</v>
      </c>
      <c r="X2521">
        <v>80</v>
      </c>
      <c r="Y2521">
        <v>113.81363999999998</v>
      </c>
      <c r="Z2521">
        <v>210.76599999999999</v>
      </c>
      <c r="AA2521">
        <v>9</v>
      </c>
      <c r="AI2521">
        <v>498.90099999999995</v>
      </c>
      <c r="AJ2521">
        <v>28</v>
      </c>
      <c r="AK2521">
        <v>4.3559999999999999</v>
      </c>
      <c r="AL2521">
        <v>1</v>
      </c>
      <c r="AM2521">
        <v>84.445999999999998</v>
      </c>
      <c r="AN2521">
        <v>1</v>
      </c>
      <c r="AO2521" s="30">
        <v>271.75877999999994</v>
      </c>
      <c r="AP2521" s="30">
        <v>503.25699999999995</v>
      </c>
      <c r="AQ2521" s="30">
        <v>29</v>
      </c>
      <c r="AR2521">
        <v>572.58683999999994</v>
      </c>
      <c r="AS2521" s="20">
        <v>1144.7919999999999</v>
      </c>
      <c r="AT2521">
        <v>118</v>
      </c>
      <c r="AU2521">
        <v>12</v>
      </c>
      <c r="AV2521" t="s">
        <v>1510</v>
      </c>
    </row>
    <row r="2522" spans="1:48" hidden="1" x14ac:dyDescent="0.25">
      <c r="A2522" t="s">
        <v>967</v>
      </c>
      <c r="B2522" t="s">
        <v>256</v>
      </c>
      <c r="C2522" t="s">
        <v>256</v>
      </c>
      <c r="D2522" t="s">
        <v>969</v>
      </c>
      <c r="E2522" s="31" t="s">
        <v>970</v>
      </c>
      <c r="F2522">
        <v>2014</v>
      </c>
      <c r="G2522" t="s">
        <v>968</v>
      </c>
      <c r="H2522" t="s">
        <v>582</v>
      </c>
      <c r="I2522">
        <v>332480</v>
      </c>
      <c r="J2522" t="s">
        <v>255</v>
      </c>
      <c r="K2522" s="26" t="s">
        <v>458</v>
      </c>
      <c r="L2522" t="b">
        <v>1</v>
      </c>
      <c r="M2522" s="20" t="s">
        <v>1118</v>
      </c>
      <c r="N2522" s="26">
        <v>425</v>
      </c>
      <c r="O2522" t="s">
        <v>375</v>
      </c>
      <c r="P2522">
        <v>57.564166700000001</v>
      </c>
      <c r="Q2522">
        <v>-157.5791667</v>
      </c>
      <c r="S2522" t="s">
        <v>21</v>
      </c>
      <c r="T2522" s="40">
        <v>0.54999999999999993</v>
      </c>
      <c r="U2522" s="40">
        <v>0.20749999999999999</v>
      </c>
      <c r="V2522">
        <v>77.689700000000002</v>
      </c>
      <c r="W2522">
        <v>141.25400000000002</v>
      </c>
      <c r="X2522">
        <v>47</v>
      </c>
      <c r="Y2522">
        <v>70.260300000000001</v>
      </c>
      <c r="Z2522">
        <v>127.74600000000001</v>
      </c>
      <c r="AA2522">
        <v>16</v>
      </c>
      <c r="AI2522">
        <v>51.501000000000005</v>
      </c>
      <c r="AJ2522">
        <v>10</v>
      </c>
      <c r="AK2522">
        <v>27.292999999999999</v>
      </c>
      <c r="AL2522">
        <v>4</v>
      </c>
      <c r="AM2522">
        <v>0</v>
      </c>
      <c r="AN2522">
        <v>0</v>
      </c>
      <c r="AO2522" s="30">
        <v>43.3367</v>
      </c>
      <c r="AP2522" s="30">
        <v>78.794000000000011</v>
      </c>
      <c r="AQ2522" s="30">
        <v>14</v>
      </c>
      <c r="AR2522">
        <v>191.2867</v>
      </c>
      <c r="AS2522" s="20">
        <v>347.79400000000004</v>
      </c>
      <c r="AT2522">
        <v>77</v>
      </c>
      <c r="AU2522">
        <v>12</v>
      </c>
      <c r="AV2522" t="s">
        <v>1510</v>
      </c>
    </row>
    <row r="2523" spans="1:48" hidden="1" x14ac:dyDescent="0.25">
      <c r="A2523" t="s">
        <v>1007</v>
      </c>
      <c r="B2523" t="s">
        <v>25</v>
      </c>
      <c r="C2523" t="s">
        <v>25</v>
      </c>
      <c r="D2523" t="s">
        <v>1009</v>
      </c>
      <c r="E2523" s="31" t="s">
        <v>1010</v>
      </c>
      <c r="F2523">
        <v>2014</v>
      </c>
      <c r="G2523" t="s">
        <v>1008</v>
      </c>
      <c r="H2523" t="s">
        <v>582</v>
      </c>
      <c r="I2523">
        <v>331030</v>
      </c>
      <c r="J2523" t="s">
        <v>24</v>
      </c>
      <c r="K2523" s="26" t="s">
        <v>458</v>
      </c>
      <c r="L2523" t="b">
        <v>1</v>
      </c>
      <c r="M2523" s="20" t="s">
        <v>1118</v>
      </c>
      <c r="N2523" s="26">
        <v>635</v>
      </c>
      <c r="O2523" t="s">
        <v>375</v>
      </c>
      <c r="P2523">
        <v>60.912222200000002</v>
      </c>
      <c r="Q2523">
        <v>-161.2138889</v>
      </c>
      <c r="S2523" t="s">
        <v>21</v>
      </c>
      <c r="T2523" s="40">
        <v>0.65500000000000014</v>
      </c>
      <c r="U2523" s="40">
        <v>0.22833333333333336</v>
      </c>
      <c r="V2523">
        <v>289.59973500000001</v>
      </c>
      <c r="W2523">
        <v>442.13699999999994</v>
      </c>
      <c r="X2523">
        <v>102</v>
      </c>
      <c r="Y2523">
        <v>338.56295000000011</v>
      </c>
      <c r="Z2523">
        <v>516.8900000000001</v>
      </c>
      <c r="AA2523">
        <v>14</v>
      </c>
      <c r="AI2523">
        <v>145.60800000000003</v>
      </c>
      <c r="AJ2523">
        <v>9</v>
      </c>
      <c r="AK2523">
        <v>38.463000000000001</v>
      </c>
      <c r="AL2523">
        <v>3</v>
      </c>
      <c r="AM2523">
        <v>7.1379999999999999</v>
      </c>
      <c r="AN2523">
        <v>3</v>
      </c>
      <c r="AO2523" s="30">
        <v>120.56650500000005</v>
      </c>
      <c r="AP2523" s="30">
        <v>184.07100000000003</v>
      </c>
      <c r="AQ2523" s="30">
        <v>12</v>
      </c>
      <c r="AR2523">
        <v>748.72919000000024</v>
      </c>
      <c r="AS2523" s="20">
        <v>1150.2359999999999</v>
      </c>
      <c r="AT2523">
        <v>130</v>
      </c>
      <c r="AU2523">
        <v>12</v>
      </c>
      <c r="AV2523" t="s">
        <v>1510</v>
      </c>
    </row>
    <row r="2524" spans="1:48" hidden="1" x14ac:dyDescent="0.25">
      <c r="A2524" t="s">
        <v>667</v>
      </c>
      <c r="B2524" t="s">
        <v>85</v>
      </c>
      <c r="C2524" t="s">
        <v>85</v>
      </c>
      <c r="D2524" t="s">
        <v>668</v>
      </c>
      <c r="E2524" s="31" t="s">
        <v>669</v>
      </c>
      <c r="F2524">
        <v>2014</v>
      </c>
      <c r="G2524" t="s">
        <v>563</v>
      </c>
      <c r="H2524">
        <v>221</v>
      </c>
      <c r="I2524">
        <v>331550</v>
      </c>
      <c r="J2524" t="s">
        <v>50</v>
      </c>
      <c r="K2524" s="26" t="s">
        <v>458</v>
      </c>
      <c r="L2524" t="b">
        <v>1</v>
      </c>
      <c r="M2524" s="20" t="s">
        <v>1119</v>
      </c>
      <c r="N2524" s="26">
        <v>169</v>
      </c>
      <c r="O2524" t="s">
        <v>375</v>
      </c>
      <c r="P2524">
        <v>61.938888900000002</v>
      </c>
      <c r="Q2524">
        <v>-162.875</v>
      </c>
      <c r="S2524" t="s">
        <v>21</v>
      </c>
      <c r="T2524" s="40">
        <v>0.60500000000000009</v>
      </c>
      <c r="U2524" s="40">
        <v>0.20083333333333331</v>
      </c>
      <c r="V2524">
        <v>414.73899500000005</v>
      </c>
      <c r="W2524">
        <v>685.51900000000001</v>
      </c>
      <c r="X2524">
        <v>142</v>
      </c>
      <c r="Y2524">
        <v>166.12513500000003</v>
      </c>
      <c r="Z2524">
        <v>274.58699999999999</v>
      </c>
      <c r="AA2524">
        <v>18</v>
      </c>
      <c r="AI2524">
        <v>157.11199999999999</v>
      </c>
      <c r="AJ2524">
        <v>13</v>
      </c>
      <c r="AK2524">
        <v>500.90300000000002</v>
      </c>
      <c r="AL2524">
        <v>7</v>
      </c>
      <c r="AM2524">
        <v>0</v>
      </c>
      <c r="AN2524">
        <v>0</v>
      </c>
      <c r="AO2524" s="30">
        <v>398.09907500000003</v>
      </c>
      <c r="AP2524" s="30">
        <v>658.01499999999999</v>
      </c>
      <c r="AQ2524" s="30">
        <v>20</v>
      </c>
      <c r="AR2524">
        <v>978.96320500000013</v>
      </c>
      <c r="AS2524" s="20">
        <v>1618.1209999999999</v>
      </c>
      <c r="AT2524">
        <v>170</v>
      </c>
      <c r="AU2524">
        <v>12</v>
      </c>
      <c r="AV2524" t="s">
        <v>1510</v>
      </c>
    </row>
    <row r="2525" spans="1:48" hidden="1" x14ac:dyDescent="0.25">
      <c r="A2525" t="s">
        <v>676</v>
      </c>
      <c r="B2525" t="s">
        <v>86</v>
      </c>
      <c r="C2525" t="s">
        <v>86</v>
      </c>
      <c r="D2525" t="s">
        <v>677</v>
      </c>
      <c r="E2525" s="31" t="s">
        <v>678</v>
      </c>
      <c r="F2525">
        <v>2014</v>
      </c>
      <c r="G2525" t="s">
        <v>563</v>
      </c>
      <c r="H2525">
        <v>221</v>
      </c>
      <c r="I2525">
        <v>331560</v>
      </c>
      <c r="J2525" t="s">
        <v>50</v>
      </c>
      <c r="K2525" s="26" t="s">
        <v>458</v>
      </c>
      <c r="L2525" t="b">
        <v>1</v>
      </c>
      <c r="M2525" s="20" t="s">
        <v>1119</v>
      </c>
      <c r="N2525" s="26">
        <v>169</v>
      </c>
      <c r="O2525" t="s">
        <v>375</v>
      </c>
      <c r="P2525">
        <v>62.032777799999998</v>
      </c>
      <c r="Q2525">
        <v>-163.28777779999999</v>
      </c>
      <c r="S2525" t="s">
        <v>21</v>
      </c>
      <c r="T2525" s="40">
        <v>0.60166666666666668</v>
      </c>
      <c r="U2525" s="40">
        <v>0.20083333333333331</v>
      </c>
      <c r="V2525">
        <v>80.817070000000001</v>
      </c>
      <c r="W2525">
        <v>134.322</v>
      </c>
      <c r="X2525">
        <v>33</v>
      </c>
      <c r="Y2525">
        <v>13.831714999999999</v>
      </c>
      <c r="Z2525">
        <v>22.988999999999997</v>
      </c>
      <c r="AA2525">
        <v>5</v>
      </c>
      <c r="AI2525">
        <v>116.50499999999997</v>
      </c>
      <c r="AJ2525">
        <v>5</v>
      </c>
      <c r="AK2525">
        <v>0</v>
      </c>
      <c r="AL2525">
        <v>1</v>
      </c>
      <c r="AM2525">
        <v>0</v>
      </c>
      <c r="AN2525">
        <v>0</v>
      </c>
      <c r="AO2525" s="30">
        <v>70.097174999999979</v>
      </c>
      <c r="AP2525" s="30">
        <v>116.50499999999997</v>
      </c>
      <c r="AQ2525" s="30">
        <v>6</v>
      </c>
      <c r="AR2525">
        <v>164.74595999999997</v>
      </c>
      <c r="AS2525" s="20">
        <v>273.81600000000003</v>
      </c>
      <c r="AT2525">
        <v>42</v>
      </c>
      <c r="AU2525">
        <v>12</v>
      </c>
      <c r="AV2525" t="s">
        <v>1510</v>
      </c>
    </row>
    <row r="2526" spans="1:48" hidden="1" x14ac:dyDescent="0.25">
      <c r="A2526" t="s">
        <v>771</v>
      </c>
      <c r="B2526" t="s">
        <v>240</v>
      </c>
      <c r="C2526" t="s">
        <v>240</v>
      </c>
      <c r="D2526" t="s">
        <v>772</v>
      </c>
      <c r="E2526" s="31" t="s">
        <v>773</v>
      </c>
      <c r="F2526">
        <v>2014</v>
      </c>
      <c r="G2526" t="s">
        <v>759</v>
      </c>
      <c r="H2526">
        <v>26616</v>
      </c>
      <c r="I2526">
        <v>332390</v>
      </c>
      <c r="J2526" t="s">
        <v>235</v>
      </c>
      <c r="K2526" s="26" t="s">
        <v>458</v>
      </c>
      <c r="L2526" t="b">
        <v>1</v>
      </c>
      <c r="M2526" s="20" t="s">
        <v>1118</v>
      </c>
      <c r="N2526" s="26">
        <v>254</v>
      </c>
      <c r="O2526" t="s">
        <v>375</v>
      </c>
      <c r="P2526">
        <v>68.348611099999999</v>
      </c>
      <c r="Q2526">
        <v>-166.73472219999999</v>
      </c>
      <c r="S2526" t="s">
        <v>21</v>
      </c>
      <c r="T2526" s="40">
        <v>0.14999999999999997</v>
      </c>
      <c r="U2526" s="40">
        <v>0.14499999999999999</v>
      </c>
      <c r="V2526">
        <v>247.8331499999999</v>
      </c>
      <c r="W2526">
        <v>1652.2209999999998</v>
      </c>
      <c r="X2526">
        <v>185</v>
      </c>
      <c r="Y2526">
        <v>562.62344999999982</v>
      </c>
      <c r="Z2526">
        <v>3750.8229999999999</v>
      </c>
      <c r="AA2526">
        <v>80</v>
      </c>
      <c r="AI2526">
        <v>87.986000000000004</v>
      </c>
      <c r="AJ2526">
        <v>2</v>
      </c>
      <c r="AK2526">
        <v>61.239999999999988</v>
      </c>
      <c r="AL2526">
        <v>6</v>
      </c>
      <c r="AM2526">
        <v>0</v>
      </c>
      <c r="AN2526">
        <v>1</v>
      </c>
      <c r="AO2526" s="30">
        <v>22.383899999999993</v>
      </c>
      <c r="AP2526" s="30">
        <v>149.226</v>
      </c>
      <c r="AQ2526" s="30">
        <v>8</v>
      </c>
      <c r="AR2526">
        <v>832.84049999999979</v>
      </c>
      <c r="AS2526" s="20">
        <v>5552.27</v>
      </c>
      <c r="AT2526">
        <v>272</v>
      </c>
      <c r="AU2526">
        <v>12</v>
      </c>
      <c r="AV2526" t="s">
        <v>1510</v>
      </c>
    </row>
    <row r="2527" spans="1:48" hidden="1" x14ac:dyDescent="0.25">
      <c r="A2527" t="s">
        <v>774</v>
      </c>
      <c r="B2527" t="s">
        <v>241</v>
      </c>
      <c r="C2527" t="s">
        <v>241</v>
      </c>
      <c r="D2527" t="s">
        <v>775</v>
      </c>
      <c r="E2527" s="31" t="s">
        <v>776</v>
      </c>
      <c r="F2527">
        <v>2014</v>
      </c>
      <c r="G2527" t="s">
        <v>759</v>
      </c>
      <c r="H2527">
        <v>26616</v>
      </c>
      <c r="I2527">
        <v>332400</v>
      </c>
      <c r="J2527" t="s">
        <v>235</v>
      </c>
      <c r="K2527" s="26" t="s">
        <v>458</v>
      </c>
      <c r="L2527" t="b">
        <v>1</v>
      </c>
      <c r="M2527" s="20" t="s">
        <v>1118</v>
      </c>
      <c r="N2527" s="26">
        <v>254</v>
      </c>
      <c r="O2527" t="s">
        <v>375</v>
      </c>
      <c r="P2527">
        <v>69.743857000000006</v>
      </c>
      <c r="Q2527">
        <v>-163.008442</v>
      </c>
      <c r="S2527" t="s">
        <v>21</v>
      </c>
      <c r="T2527" s="40">
        <v>0.14999999999999997</v>
      </c>
      <c r="U2527" s="40">
        <v>0.14499999999999999</v>
      </c>
      <c r="V2527">
        <v>67.696349999999967</v>
      </c>
      <c r="W2527">
        <v>451.30899999999991</v>
      </c>
      <c r="X2527">
        <v>59</v>
      </c>
      <c r="Y2527">
        <v>422.75984999999997</v>
      </c>
      <c r="Z2527">
        <v>2818.3990000000003</v>
      </c>
      <c r="AA2527">
        <v>47</v>
      </c>
      <c r="AI2527">
        <v>45.320999999999998</v>
      </c>
      <c r="AJ2527">
        <v>1</v>
      </c>
      <c r="AK2527">
        <v>64.772000000000006</v>
      </c>
      <c r="AL2527">
        <v>2</v>
      </c>
      <c r="AM2527">
        <v>0</v>
      </c>
      <c r="AN2527">
        <v>1</v>
      </c>
      <c r="AO2527" s="30">
        <v>16.513949999999998</v>
      </c>
      <c r="AP2527" s="30">
        <v>110.093</v>
      </c>
      <c r="AQ2527" s="30">
        <v>3</v>
      </c>
      <c r="AR2527">
        <v>506.97014999999999</v>
      </c>
      <c r="AS2527" s="20">
        <v>3379.8010000000004</v>
      </c>
      <c r="AT2527">
        <v>110</v>
      </c>
      <c r="AU2527">
        <v>6</v>
      </c>
      <c r="AV2527" t="s">
        <v>1510</v>
      </c>
    </row>
    <row r="2528" spans="1:48" hidden="1" x14ac:dyDescent="0.25">
      <c r="A2528" t="s">
        <v>987</v>
      </c>
      <c r="B2528" t="s">
        <v>275</v>
      </c>
      <c r="C2528" t="s">
        <v>275</v>
      </c>
      <c r="D2528" t="s">
        <v>989</v>
      </c>
      <c r="E2528" s="31" t="s">
        <v>990</v>
      </c>
      <c r="F2528">
        <v>2014</v>
      </c>
      <c r="G2528" t="s">
        <v>988</v>
      </c>
      <c r="H2528" t="s">
        <v>582</v>
      </c>
      <c r="I2528">
        <v>332590</v>
      </c>
      <c r="J2528" t="s">
        <v>274</v>
      </c>
      <c r="K2528" s="26" t="s">
        <v>458</v>
      </c>
      <c r="L2528" t="b">
        <v>1</v>
      </c>
      <c r="M2528" s="20" t="s">
        <v>1118</v>
      </c>
      <c r="N2528" s="26">
        <v>447</v>
      </c>
      <c r="O2528" t="s">
        <v>375</v>
      </c>
      <c r="P2528">
        <v>60.202500000000001</v>
      </c>
      <c r="Q2528">
        <v>-154.31277779999999</v>
      </c>
      <c r="S2528" t="s">
        <v>21</v>
      </c>
      <c r="T2528" s="40">
        <v>0.65750000000000008</v>
      </c>
      <c r="U2528" s="40">
        <v>0.18333333333333332</v>
      </c>
      <c r="V2528">
        <v>198.51239999999999</v>
      </c>
      <c r="W2528">
        <v>301.91999999999996</v>
      </c>
      <c r="X2528">
        <v>80</v>
      </c>
      <c r="Y2528">
        <v>247.66052500000004</v>
      </c>
      <c r="Z2528">
        <v>376.67</v>
      </c>
      <c r="AA2528">
        <v>47</v>
      </c>
      <c r="AI2528">
        <v>0</v>
      </c>
      <c r="AJ2528">
        <v>0</v>
      </c>
      <c r="AK2528">
        <v>82.553999999999988</v>
      </c>
      <c r="AL2528">
        <v>18</v>
      </c>
      <c r="AM2528">
        <v>0</v>
      </c>
      <c r="AN2528">
        <v>0</v>
      </c>
      <c r="AO2528" s="30">
        <v>54.279254999999999</v>
      </c>
      <c r="AP2528" s="30">
        <v>82.553999999999988</v>
      </c>
      <c r="AQ2528" s="30">
        <v>18</v>
      </c>
      <c r="AR2528">
        <v>500.45218</v>
      </c>
      <c r="AS2528" s="20">
        <v>761.14400000000001</v>
      </c>
      <c r="AT2528">
        <v>143</v>
      </c>
      <c r="AU2528">
        <v>12</v>
      </c>
      <c r="AV2528" t="s">
        <v>1510</v>
      </c>
    </row>
    <row r="2529" spans="1:48" hidden="1" x14ac:dyDescent="0.25">
      <c r="A2529" t="s">
        <v>937</v>
      </c>
      <c r="B2529" t="s">
        <v>258</v>
      </c>
      <c r="C2529" t="s">
        <v>258</v>
      </c>
      <c r="D2529" t="s">
        <v>939</v>
      </c>
      <c r="E2529" s="31" t="s">
        <v>940</v>
      </c>
      <c r="F2529">
        <v>2014</v>
      </c>
      <c r="G2529" t="s">
        <v>938</v>
      </c>
      <c r="H2529" t="s">
        <v>582</v>
      </c>
      <c r="I2529">
        <v>332500</v>
      </c>
      <c r="J2529" t="s">
        <v>257</v>
      </c>
      <c r="K2529" s="26" t="s">
        <v>458</v>
      </c>
      <c r="L2529" t="b">
        <v>1</v>
      </c>
      <c r="M2529" s="20" t="s">
        <v>1118</v>
      </c>
      <c r="N2529" s="26">
        <v>399</v>
      </c>
      <c r="O2529" t="s">
        <v>375</v>
      </c>
      <c r="P2529">
        <v>56.932561399999997</v>
      </c>
      <c r="Q2529">
        <v>-158.6249699</v>
      </c>
      <c r="S2529" t="s">
        <v>21</v>
      </c>
      <c r="T2529" s="40">
        <v>0.75</v>
      </c>
      <c r="U2529" s="40">
        <v>0.28666666666666663</v>
      </c>
      <c r="V2529">
        <v>123.47099999999999</v>
      </c>
      <c r="W2529">
        <v>164.62799999999999</v>
      </c>
      <c r="X2529">
        <v>52</v>
      </c>
      <c r="Y2529">
        <v>92.071499999999986</v>
      </c>
      <c r="Z2529">
        <v>122.76199999999999</v>
      </c>
      <c r="AA2529">
        <v>22</v>
      </c>
      <c r="AI2529">
        <v>53.786000000000001</v>
      </c>
      <c r="AJ2529">
        <v>6</v>
      </c>
      <c r="AK2529">
        <v>207.43699999999998</v>
      </c>
      <c r="AL2529">
        <v>9</v>
      </c>
      <c r="AM2529">
        <v>0</v>
      </c>
      <c r="AN2529">
        <v>0</v>
      </c>
      <c r="AO2529" s="30">
        <v>195.91724999999997</v>
      </c>
      <c r="AP2529" s="30">
        <v>261.22299999999996</v>
      </c>
      <c r="AQ2529" s="30">
        <v>15</v>
      </c>
      <c r="AR2529">
        <v>411.45974999999999</v>
      </c>
      <c r="AS2529" s="20">
        <v>548.61299999999994</v>
      </c>
      <c r="AT2529">
        <v>88</v>
      </c>
      <c r="AU2529">
        <v>12</v>
      </c>
      <c r="AV2529" t="s">
        <v>1510</v>
      </c>
    </row>
    <row r="2530" spans="1:48" hidden="1" x14ac:dyDescent="0.25">
      <c r="A2530" t="s">
        <v>670</v>
      </c>
      <c r="B2530" t="s">
        <v>87</v>
      </c>
      <c r="C2530" t="s">
        <v>87</v>
      </c>
      <c r="D2530" t="s">
        <v>671</v>
      </c>
      <c r="E2530" s="31" t="s">
        <v>672</v>
      </c>
      <c r="F2530">
        <v>2014</v>
      </c>
      <c r="G2530" t="s">
        <v>563</v>
      </c>
      <c r="H2530">
        <v>221</v>
      </c>
      <c r="I2530">
        <v>331570</v>
      </c>
      <c r="J2530" t="s">
        <v>50</v>
      </c>
      <c r="K2530" s="26" t="s">
        <v>458</v>
      </c>
      <c r="L2530" t="b">
        <v>1</v>
      </c>
      <c r="M2530" s="20" t="s">
        <v>1119</v>
      </c>
      <c r="N2530" s="26">
        <v>169</v>
      </c>
      <c r="O2530" t="s">
        <v>375</v>
      </c>
      <c r="P2530">
        <v>59.748888899999997</v>
      </c>
      <c r="Q2530">
        <v>-161.9158333</v>
      </c>
      <c r="S2530" t="s">
        <v>21</v>
      </c>
      <c r="T2530" s="40">
        <v>0.53000000000000014</v>
      </c>
      <c r="U2530" s="40">
        <v>0.20083333333333331</v>
      </c>
      <c r="V2530">
        <v>455.04846000000003</v>
      </c>
      <c r="W2530">
        <v>858.58199999999988</v>
      </c>
      <c r="X2530">
        <v>184</v>
      </c>
      <c r="Y2530">
        <v>277.91663000000005</v>
      </c>
      <c r="Z2530">
        <v>524.37099999999998</v>
      </c>
      <c r="AA2530">
        <v>30</v>
      </c>
      <c r="AI2530">
        <v>361.73599999999999</v>
      </c>
      <c r="AJ2530">
        <v>22</v>
      </c>
      <c r="AK2530">
        <v>259.43200000000002</v>
      </c>
      <c r="AL2530">
        <v>6</v>
      </c>
      <c r="AM2530">
        <v>0</v>
      </c>
      <c r="AN2530">
        <v>0</v>
      </c>
      <c r="AO2530" s="30">
        <v>329.21904000000006</v>
      </c>
      <c r="AP2530" s="30">
        <v>621.16800000000001</v>
      </c>
      <c r="AQ2530" s="30">
        <v>28</v>
      </c>
      <c r="AR2530">
        <v>1062.1841300000001</v>
      </c>
      <c r="AS2530" s="20">
        <v>2004.1210000000003</v>
      </c>
      <c r="AT2530">
        <v>234</v>
      </c>
      <c r="AU2530">
        <v>12</v>
      </c>
      <c r="AV2530" t="s">
        <v>1510</v>
      </c>
    </row>
    <row r="2531" spans="1:48" hidden="1" x14ac:dyDescent="0.25">
      <c r="A2531" t="s">
        <v>864</v>
      </c>
      <c r="B2531" t="s">
        <v>214</v>
      </c>
      <c r="C2531" t="s">
        <v>214</v>
      </c>
      <c r="D2531" t="s">
        <v>865</v>
      </c>
      <c r="E2531" s="31" t="s">
        <v>866</v>
      </c>
      <c r="F2531">
        <v>2014</v>
      </c>
      <c r="G2531" t="s">
        <v>858</v>
      </c>
      <c r="H2531">
        <v>12485</v>
      </c>
      <c r="I2531">
        <v>332250</v>
      </c>
      <c r="J2531" t="s">
        <v>211</v>
      </c>
      <c r="K2531" s="26" t="s">
        <v>374</v>
      </c>
      <c r="L2531" t="b">
        <v>1</v>
      </c>
      <c r="M2531" s="20" t="s">
        <v>1119</v>
      </c>
      <c r="N2531" s="26">
        <v>343</v>
      </c>
      <c r="O2531" t="s">
        <v>375</v>
      </c>
      <c r="P2531">
        <v>61.761111100000001</v>
      </c>
      <c r="Q2531">
        <v>-157.3125</v>
      </c>
      <c r="S2531" t="s">
        <v>21</v>
      </c>
      <c r="T2531" s="40">
        <v>1.1333333333333335</v>
      </c>
      <c r="U2531" s="40">
        <v>0.32000000000000006</v>
      </c>
      <c r="V2531">
        <v>43.661666666666676</v>
      </c>
      <c r="W2531">
        <v>38.524999999999999</v>
      </c>
      <c r="X2531">
        <v>15</v>
      </c>
      <c r="Y2531">
        <v>14.620000000000003</v>
      </c>
      <c r="Z2531">
        <v>12.9</v>
      </c>
      <c r="AA2531">
        <v>3</v>
      </c>
      <c r="AI2531">
        <v>0.38500000000000001</v>
      </c>
      <c r="AJ2531">
        <v>0</v>
      </c>
      <c r="AK2531">
        <v>5.1680000000000001</v>
      </c>
      <c r="AL2531">
        <v>2</v>
      </c>
      <c r="AM2531">
        <v>0</v>
      </c>
      <c r="AN2531">
        <v>0</v>
      </c>
      <c r="AO2531" s="30">
        <v>6.293400000000001</v>
      </c>
      <c r="AP2531" s="30">
        <v>5.5529999999999999</v>
      </c>
      <c r="AQ2531" s="30">
        <v>2</v>
      </c>
      <c r="AR2531">
        <v>64.575066666666686</v>
      </c>
      <c r="AS2531" s="20">
        <v>56.977999999999994</v>
      </c>
      <c r="AT2531">
        <v>20</v>
      </c>
      <c r="AU2531">
        <v>12</v>
      </c>
      <c r="AV2531" t="s">
        <v>1510</v>
      </c>
    </row>
    <row r="2532" spans="1:48" hidden="1" x14ac:dyDescent="0.25">
      <c r="A2532" t="s">
        <v>813</v>
      </c>
      <c r="B2532" t="s">
        <v>27</v>
      </c>
      <c r="C2532" t="s">
        <v>27</v>
      </c>
      <c r="D2532" t="s">
        <v>815</v>
      </c>
      <c r="E2532" s="31" t="s">
        <v>816</v>
      </c>
      <c r="F2532">
        <v>2014</v>
      </c>
      <c r="G2532" t="s">
        <v>814</v>
      </c>
      <c r="H2532">
        <v>24486</v>
      </c>
      <c r="I2532">
        <v>331040</v>
      </c>
      <c r="J2532" t="s">
        <v>26</v>
      </c>
      <c r="K2532" s="26" t="s">
        <v>458</v>
      </c>
      <c r="L2532" t="b">
        <v>1</v>
      </c>
      <c r="M2532" s="20" t="s">
        <v>1118</v>
      </c>
      <c r="N2532" s="26">
        <v>293</v>
      </c>
      <c r="O2532" t="s">
        <v>375</v>
      </c>
      <c r="P2532">
        <v>54.135555600000004</v>
      </c>
      <c r="Q2532">
        <v>-165.77305559999999</v>
      </c>
      <c r="S2532" t="s">
        <v>21</v>
      </c>
      <c r="T2532" s="40">
        <v>0.31999999999999995</v>
      </c>
      <c r="U2532" s="40">
        <v>0.14000000000000004</v>
      </c>
      <c r="V2532">
        <v>55.376639999999981</v>
      </c>
      <c r="W2532">
        <v>173.05199999999996</v>
      </c>
      <c r="X2532">
        <v>41</v>
      </c>
      <c r="Y2532">
        <v>57.638399999999983</v>
      </c>
      <c r="Z2532">
        <v>180.11999999999998</v>
      </c>
      <c r="AA2532">
        <v>16</v>
      </c>
      <c r="AI2532">
        <v>156.64500000000001</v>
      </c>
      <c r="AJ2532">
        <v>14</v>
      </c>
      <c r="AK2532">
        <v>4.5489999999999995</v>
      </c>
      <c r="AL2532">
        <v>1</v>
      </c>
      <c r="AM2532">
        <v>12.082999999999998</v>
      </c>
      <c r="AN2532">
        <v>1</v>
      </c>
      <c r="AO2532" s="30">
        <v>51.582079999999998</v>
      </c>
      <c r="AP2532" s="30">
        <v>161.19400000000002</v>
      </c>
      <c r="AQ2532" s="30">
        <v>15</v>
      </c>
      <c r="AR2532">
        <v>164.59711999999996</v>
      </c>
      <c r="AS2532" s="20">
        <v>526.44899999999996</v>
      </c>
      <c r="AT2532">
        <v>73</v>
      </c>
      <c r="AU2532">
        <v>8</v>
      </c>
      <c r="AV2532" t="s">
        <v>1510</v>
      </c>
    </row>
    <row r="2533" spans="1:48" hidden="1" x14ac:dyDescent="0.25">
      <c r="A2533" t="s">
        <v>897</v>
      </c>
      <c r="B2533" t="s">
        <v>262</v>
      </c>
      <c r="C2533" t="s">
        <v>262</v>
      </c>
      <c r="D2533" t="s">
        <v>899</v>
      </c>
      <c r="E2533" s="31" t="s">
        <v>900</v>
      </c>
      <c r="F2533">
        <v>2014</v>
      </c>
      <c r="G2533" t="s">
        <v>898</v>
      </c>
      <c r="H2533" t="s">
        <v>582</v>
      </c>
      <c r="I2533">
        <v>332530</v>
      </c>
      <c r="J2533" t="s">
        <v>261</v>
      </c>
      <c r="K2533" s="26" t="s">
        <v>458</v>
      </c>
      <c r="L2533" t="b">
        <v>1</v>
      </c>
      <c r="M2533" s="20" t="s">
        <v>1118</v>
      </c>
      <c r="N2533" s="26">
        <v>364</v>
      </c>
      <c r="O2533" t="s">
        <v>375</v>
      </c>
      <c r="P2533">
        <v>64.739444399999996</v>
      </c>
      <c r="Q2533">
        <v>-155.4869444</v>
      </c>
      <c r="S2533" t="s">
        <v>21</v>
      </c>
      <c r="T2533" s="40">
        <v>0.84</v>
      </c>
      <c r="U2533" s="40">
        <v>0.44250000000000012</v>
      </c>
      <c r="V2533">
        <v>208.56779999999998</v>
      </c>
      <c r="W2533">
        <v>248.29499999999999</v>
      </c>
      <c r="X2533">
        <v>130</v>
      </c>
      <c r="Y2533">
        <v>117.20184</v>
      </c>
      <c r="Z2533">
        <v>139.52600000000001</v>
      </c>
      <c r="AA2533">
        <v>27</v>
      </c>
      <c r="AI2533">
        <v>69.733000000000004</v>
      </c>
      <c r="AJ2533">
        <v>18</v>
      </c>
      <c r="AK2533">
        <v>27.779999999999994</v>
      </c>
      <c r="AL2533">
        <v>4</v>
      </c>
      <c r="AM2533">
        <v>0</v>
      </c>
      <c r="AN2533">
        <v>0</v>
      </c>
      <c r="AO2533" s="30">
        <v>81.910920000000004</v>
      </c>
      <c r="AP2533" s="30">
        <v>97.513000000000005</v>
      </c>
      <c r="AQ2533" s="30">
        <v>22</v>
      </c>
      <c r="AR2533">
        <v>407.68056000000001</v>
      </c>
      <c r="AS2533" s="20">
        <v>485.33399999999995</v>
      </c>
      <c r="AT2533">
        <v>166</v>
      </c>
      <c r="AU2533">
        <v>11</v>
      </c>
      <c r="AV2533" t="s">
        <v>1510</v>
      </c>
    </row>
    <row r="2534" spans="1:48" hidden="1" x14ac:dyDescent="0.25">
      <c r="A2534" t="s">
        <v>673</v>
      </c>
      <c r="B2534" t="s">
        <v>88</v>
      </c>
      <c r="C2534" t="s">
        <v>88</v>
      </c>
      <c r="D2534" t="s">
        <v>674</v>
      </c>
      <c r="E2534" s="31" t="s">
        <v>675</v>
      </c>
      <c r="F2534">
        <v>2014</v>
      </c>
      <c r="G2534" t="s">
        <v>563</v>
      </c>
      <c r="H2534">
        <v>221</v>
      </c>
      <c r="I2534">
        <v>331580</v>
      </c>
      <c r="J2534" t="s">
        <v>50</v>
      </c>
      <c r="K2534" s="26" t="s">
        <v>458</v>
      </c>
      <c r="L2534" t="b">
        <v>1</v>
      </c>
      <c r="M2534" s="20" t="s">
        <v>1119</v>
      </c>
      <c r="N2534" s="26">
        <v>169</v>
      </c>
      <c r="O2534" t="s">
        <v>375</v>
      </c>
      <c r="P2534">
        <v>61.784999999999997</v>
      </c>
      <c r="Q2534">
        <v>-161.32027780000001</v>
      </c>
      <c r="S2534" t="s">
        <v>21</v>
      </c>
      <c r="T2534" s="40">
        <v>0.6216666666666667</v>
      </c>
      <c r="U2534" s="40">
        <v>0.20499999999999999</v>
      </c>
      <c r="V2534">
        <v>235.420815</v>
      </c>
      <c r="W2534">
        <v>378.69299999999998</v>
      </c>
      <c r="X2534">
        <v>75</v>
      </c>
      <c r="Y2534">
        <v>65.805903333333333</v>
      </c>
      <c r="Z2534">
        <v>105.854</v>
      </c>
      <c r="AA2534">
        <v>16</v>
      </c>
      <c r="AI2534">
        <v>71.350000000000009</v>
      </c>
      <c r="AJ2534">
        <v>9</v>
      </c>
      <c r="AK2534">
        <v>417.90100000000001</v>
      </c>
      <c r="AL2534">
        <v>8</v>
      </c>
      <c r="AM2534">
        <v>0</v>
      </c>
      <c r="AN2534">
        <v>0</v>
      </c>
      <c r="AO2534" s="30">
        <v>304.15103833333336</v>
      </c>
      <c r="AP2534" s="30">
        <v>489.25100000000003</v>
      </c>
      <c r="AQ2534" s="30">
        <v>17</v>
      </c>
      <c r="AR2534">
        <v>605.37775666666676</v>
      </c>
      <c r="AS2534" s="20">
        <v>973.798</v>
      </c>
      <c r="AT2534">
        <v>101</v>
      </c>
      <c r="AU2534">
        <v>12</v>
      </c>
      <c r="AV2534" t="s">
        <v>1510</v>
      </c>
    </row>
    <row r="2535" spans="1:48" hidden="1" x14ac:dyDescent="0.25">
      <c r="A2535" t="s">
        <v>950</v>
      </c>
      <c r="B2535" t="s">
        <v>264</v>
      </c>
      <c r="C2535" t="s">
        <v>264</v>
      </c>
      <c r="D2535" t="s">
        <v>952</v>
      </c>
      <c r="E2535" s="31" t="s">
        <v>953</v>
      </c>
      <c r="F2535">
        <v>2014</v>
      </c>
      <c r="G2535" t="s">
        <v>951</v>
      </c>
      <c r="H2535" t="s">
        <v>582</v>
      </c>
      <c r="I2535">
        <v>332550</v>
      </c>
      <c r="J2535" t="s">
        <v>263</v>
      </c>
      <c r="K2535" s="26" t="s">
        <v>458</v>
      </c>
      <c r="L2535" t="b">
        <v>1</v>
      </c>
      <c r="M2535" s="20" t="s">
        <v>1118</v>
      </c>
      <c r="N2535" s="26">
        <v>410</v>
      </c>
      <c r="O2535" t="s">
        <v>375</v>
      </c>
      <c r="P2535">
        <v>56.6</v>
      </c>
      <c r="Q2535">
        <v>-169.54166670000001</v>
      </c>
      <c r="S2535" t="s">
        <v>21</v>
      </c>
      <c r="T2535" s="40">
        <v>1</v>
      </c>
      <c r="U2535" s="40">
        <v>0.32666666666666661</v>
      </c>
      <c r="V2535">
        <v>151.143</v>
      </c>
      <c r="W2535">
        <v>151.143</v>
      </c>
      <c r="X2535">
        <v>39</v>
      </c>
      <c r="Y2535">
        <v>103.57800000000002</v>
      </c>
      <c r="Z2535">
        <v>103.57800000000002</v>
      </c>
      <c r="AA2535">
        <v>13</v>
      </c>
      <c r="AI2535">
        <v>90.744</v>
      </c>
      <c r="AJ2535">
        <v>7</v>
      </c>
      <c r="AK2535">
        <v>139.23700000000002</v>
      </c>
      <c r="AL2535">
        <v>14</v>
      </c>
      <c r="AM2535">
        <v>7.1219999999999999</v>
      </c>
      <c r="AN2535">
        <v>2</v>
      </c>
      <c r="AO2535" s="30">
        <v>229.98100000000002</v>
      </c>
      <c r="AP2535" s="30">
        <v>229.98100000000002</v>
      </c>
      <c r="AQ2535" s="30">
        <v>21</v>
      </c>
      <c r="AR2535">
        <v>484.702</v>
      </c>
      <c r="AS2535" s="20">
        <v>491.82399999999996</v>
      </c>
      <c r="AT2535">
        <v>75</v>
      </c>
      <c r="AU2535">
        <v>12</v>
      </c>
      <c r="AV2535" t="s">
        <v>1510</v>
      </c>
    </row>
    <row r="2536" spans="1:48" hidden="1" x14ac:dyDescent="0.25">
      <c r="A2536" t="s">
        <v>679</v>
      </c>
      <c r="B2536" t="s">
        <v>1163</v>
      </c>
      <c r="C2536" t="s">
        <v>89</v>
      </c>
      <c r="D2536" t="s">
        <v>677</v>
      </c>
      <c r="E2536" s="31" t="s">
        <v>678</v>
      </c>
      <c r="F2536">
        <v>2014</v>
      </c>
      <c r="G2536" t="s">
        <v>563</v>
      </c>
      <c r="H2536">
        <v>221</v>
      </c>
      <c r="I2536">
        <v>331660</v>
      </c>
      <c r="J2536" t="s">
        <v>50</v>
      </c>
      <c r="K2536" s="26" t="s">
        <v>458</v>
      </c>
      <c r="L2536" t="b">
        <v>1</v>
      </c>
      <c r="M2536" s="20" t="s">
        <v>1119</v>
      </c>
      <c r="N2536" s="26">
        <v>169</v>
      </c>
      <c r="O2536" t="s">
        <v>375</v>
      </c>
      <c r="P2536">
        <v>62.0530556</v>
      </c>
      <c r="Q2536">
        <v>-163.1658333</v>
      </c>
      <c r="S2536" t="s">
        <v>21</v>
      </c>
      <c r="T2536" s="40">
        <v>0.60166666666666668</v>
      </c>
      <c r="U2536" s="40">
        <v>0.20083333333333331</v>
      </c>
      <c r="V2536">
        <v>459.47538500000013</v>
      </c>
      <c r="W2536">
        <v>763.67100000000016</v>
      </c>
      <c r="X2536">
        <v>187</v>
      </c>
      <c r="Y2536">
        <v>435.59703999999999</v>
      </c>
      <c r="Z2536">
        <v>723.98399999999992</v>
      </c>
      <c r="AA2536">
        <v>61</v>
      </c>
      <c r="AI2536">
        <v>429.57799999999997</v>
      </c>
      <c r="AJ2536">
        <v>18</v>
      </c>
      <c r="AK2536">
        <v>669.46000000000015</v>
      </c>
      <c r="AL2536">
        <v>17</v>
      </c>
      <c r="AM2536">
        <v>0</v>
      </c>
      <c r="AN2536">
        <v>0</v>
      </c>
      <c r="AO2536" s="30">
        <v>661.25453000000005</v>
      </c>
      <c r="AP2536" s="30">
        <v>1099.038</v>
      </c>
      <c r="AQ2536" s="30">
        <v>35</v>
      </c>
      <c r="AR2536">
        <v>1556.3269550000002</v>
      </c>
      <c r="AS2536" s="20">
        <v>2586.6930000000002</v>
      </c>
      <c r="AT2536">
        <v>258</v>
      </c>
      <c r="AU2536">
        <v>12</v>
      </c>
      <c r="AV2536" t="s">
        <v>1510</v>
      </c>
    </row>
    <row r="2537" spans="1:48" hidden="1" x14ac:dyDescent="0.25">
      <c r="A2537" t="s">
        <v>680</v>
      </c>
      <c r="B2537" t="s">
        <v>90</v>
      </c>
      <c r="C2537" t="s">
        <v>90</v>
      </c>
      <c r="D2537" t="s">
        <v>681</v>
      </c>
      <c r="E2537" s="31" t="s">
        <v>682</v>
      </c>
      <c r="F2537">
        <v>2014</v>
      </c>
      <c r="G2537" t="s">
        <v>563</v>
      </c>
      <c r="H2537">
        <v>221</v>
      </c>
      <c r="I2537">
        <v>331670</v>
      </c>
      <c r="J2537" t="s">
        <v>50</v>
      </c>
      <c r="K2537" s="26" t="s">
        <v>458</v>
      </c>
      <c r="L2537" t="b">
        <v>1</v>
      </c>
      <c r="M2537" s="20" t="s">
        <v>1119</v>
      </c>
      <c r="N2537" s="26">
        <v>169</v>
      </c>
      <c r="O2537" t="s">
        <v>375</v>
      </c>
      <c r="P2537">
        <v>63.478055599999998</v>
      </c>
      <c r="Q2537">
        <v>-162.03916670000001</v>
      </c>
      <c r="S2537" t="s">
        <v>21</v>
      </c>
      <c r="T2537" s="40">
        <v>0.61499999999999999</v>
      </c>
      <c r="U2537" s="40">
        <v>0.20499999999999999</v>
      </c>
      <c r="V2537">
        <v>348.69024000000002</v>
      </c>
      <c r="W2537">
        <v>566.976</v>
      </c>
      <c r="X2537">
        <v>104</v>
      </c>
      <c r="Y2537">
        <v>277.98307499999999</v>
      </c>
      <c r="Z2537">
        <v>452.005</v>
      </c>
      <c r="AA2537">
        <v>32</v>
      </c>
      <c r="AI2537">
        <v>305.29599999999999</v>
      </c>
      <c r="AJ2537">
        <v>12</v>
      </c>
      <c r="AK2537">
        <v>311.57399999999996</v>
      </c>
      <c r="AL2537">
        <v>8</v>
      </c>
      <c r="AM2537">
        <v>0</v>
      </c>
      <c r="AN2537">
        <v>0</v>
      </c>
      <c r="AO2537" s="30">
        <v>379.37504999999993</v>
      </c>
      <c r="AP2537" s="30">
        <v>616.86999999999989</v>
      </c>
      <c r="AQ2537" s="30">
        <v>20</v>
      </c>
      <c r="AR2537">
        <v>1006.048365</v>
      </c>
      <c r="AS2537" s="20">
        <v>1635.8509999999997</v>
      </c>
      <c r="AT2537">
        <v>139</v>
      </c>
      <c r="AU2537">
        <v>3</v>
      </c>
      <c r="AV2537" t="s">
        <v>1510</v>
      </c>
    </row>
    <row r="2538" spans="1:48" hidden="1" x14ac:dyDescent="0.25">
      <c r="A2538" t="s">
        <v>843</v>
      </c>
      <c r="B2538" t="s">
        <v>266</v>
      </c>
      <c r="C2538" t="s">
        <v>266</v>
      </c>
      <c r="D2538" t="s">
        <v>845</v>
      </c>
      <c r="E2538" s="31" t="s">
        <v>846</v>
      </c>
      <c r="F2538">
        <v>2014</v>
      </c>
      <c r="G2538" t="s">
        <v>844</v>
      </c>
      <c r="H2538">
        <v>17898</v>
      </c>
      <c r="I2538">
        <v>332560</v>
      </c>
      <c r="J2538" t="s">
        <v>265</v>
      </c>
      <c r="K2538" s="26" t="s">
        <v>458</v>
      </c>
      <c r="L2538" t="b">
        <v>1</v>
      </c>
      <c r="M2538" s="20" t="s">
        <v>1118</v>
      </c>
      <c r="N2538" s="26">
        <v>339</v>
      </c>
      <c r="O2538" t="s">
        <v>375</v>
      </c>
      <c r="P2538">
        <v>57.122222200000003</v>
      </c>
      <c r="Q2538">
        <v>-170.27500000000001</v>
      </c>
      <c r="S2538" t="s">
        <v>21</v>
      </c>
      <c r="T2538" s="40">
        <v>0.52250000000000008</v>
      </c>
      <c r="U2538" s="40">
        <v>0.16833333333333333</v>
      </c>
      <c r="V2538">
        <v>398.25368000000009</v>
      </c>
      <c r="W2538">
        <v>762.20800000000008</v>
      </c>
      <c r="X2538">
        <v>149</v>
      </c>
      <c r="Y2538">
        <v>712.82062500000006</v>
      </c>
      <c r="Z2538">
        <v>1364.25</v>
      </c>
      <c r="AA2538">
        <v>33</v>
      </c>
      <c r="AI2538">
        <v>619.00900000000013</v>
      </c>
      <c r="AJ2538">
        <v>31</v>
      </c>
      <c r="AK2538">
        <v>775.678</v>
      </c>
      <c r="AL2538">
        <v>17</v>
      </c>
      <c r="AM2538">
        <v>0</v>
      </c>
      <c r="AN2538">
        <v>0</v>
      </c>
      <c r="AO2538" s="30">
        <v>728.72395750000021</v>
      </c>
      <c r="AP2538" s="30">
        <v>1394.6870000000001</v>
      </c>
      <c r="AQ2538" s="30">
        <v>48</v>
      </c>
      <c r="AR2538">
        <v>1839.7982625000002</v>
      </c>
      <c r="AS2538" s="20">
        <v>3521.1450000000004</v>
      </c>
      <c r="AT2538">
        <v>230</v>
      </c>
      <c r="AU2538">
        <v>12</v>
      </c>
      <c r="AV2538" t="s">
        <v>1510</v>
      </c>
    </row>
    <row r="2539" spans="1:48" hidden="1" x14ac:dyDescent="0.25">
      <c r="A2539" t="s">
        <v>737</v>
      </c>
      <c r="B2539" t="s">
        <v>283</v>
      </c>
      <c r="C2539" t="s">
        <v>283</v>
      </c>
      <c r="D2539" t="s">
        <v>740</v>
      </c>
      <c r="E2539" s="31" t="s">
        <v>741</v>
      </c>
      <c r="F2539">
        <v>2014</v>
      </c>
      <c r="G2539" t="s">
        <v>738</v>
      </c>
      <c r="H2539">
        <v>0</v>
      </c>
      <c r="I2539">
        <v>332540</v>
      </c>
      <c r="J2539" t="s">
        <v>739</v>
      </c>
      <c r="K2539" s="26" t="s">
        <v>374</v>
      </c>
      <c r="L2539" t="b">
        <v>1</v>
      </c>
      <c r="M2539" s="20" t="s">
        <v>1116</v>
      </c>
      <c r="N2539" s="26">
        <v>230</v>
      </c>
      <c r="O2539" t="s">
        <v>375</v>
      </c>
      <c r="P2539">
        <v>55.339722199999997</v>
      </c>
      <c r="Q2539">
        <v>-160.49722220000001</v>
      </c>
      <c r="S2539" t="s">
        <v>21</v>
      </c>
      <c r="T2539" s="40">
        <v>0.56333333333333335</v>
      </c>
      <c r="U2539" s="40">
        <v>0.19416666666666663</v>
      </c>
      <c r="V2539">
        <v>763.87943666666672</v>
      </c>
      <c r="W2539">
        <v>1355.999</v>
      </c>
      <c r="X2539">
        <v>289</v>
      </c>
      <c r="Y2539">
        <v>823.78768333333323</v>
      </c>
      <c r="Z2539">
        <v>1462.3449999999998</v>
      </c>
      <c r="AA2539">
        <v>103</v>
      </c>
      <c r="AI2539">
        <v>557.05399999999997</v>
      </c>
      <c r="AJ2539">
        <v>29</v>
      </c>
      <c r="AK2539">
        <v>232.321</v>
      </c>
      <c r="AL2539">
        <v>14</v>
      </c>
      <c r="AM2539">
        <v>0</v>
      </c>
      <c r="AN2539">
        <v>0</v>
      </c>
      <c r="AO2539" s="30">
        <v>444.68125000000003</v>
      </c>
      <c r="AP2539" s="30">
        <v>789.375</v>
      </c>
      <c r="AQ2539" s="30">
        <v>43</v>
      </c>
      <c r="AR2539">
        <v>2032.3483700000002</v>
      </c>
      <c r="AS2539" s="20">
        <v>3607.7190000000001</v>
      </c>
      <c r="AT2539">
        <v>426</v>
      </c>
      <c r="AU2539">
        <v>12</v>
      </c>
      <c r="AV2539" t="s">
        <v>1510</v>
      </c>
    </row>
    <row r="2540" spans="1:48" hidden="1" x14ac:dyDescent="0.25">
      <c r="A2540" t="s">
        <v>683</v>
      </c>
      <c r="B2540" t="s">
        <v>91</v>
      </c>
      <c r="C2540" t="s">
        <v>91</v>
      </c>
      <c r="D2540" t="s">
        <v>684</v>
      </c>
      <c r="E2540" s="31" t="s">
        <v>685</v>
      </c>
      <c r="F2540">
        <v>2014</v>
      </c>
      <c r="G2540" t="s">
        <v>563</v>
      </c>
      <c r="H2540">
        <v>221</v>
      </c>
      <c r="I2540">
        <v>331590</v>
      </c>
      <c r="J2540" t="s">
        <v>50</v>
      </c>
      <c r="K2540" s="26" t="s">
        <v>458</v>
      </c>
      <c r="L2540" t="b">
        <v>1</v>
      </c>
      <c r="M2540" s="20" t="s">
        <v>1119</v>
      </c>
      <c r="N2540" s="26">
        <v>169</v>
      </c>
      <c r="O2540" t="s">
        <v>375</v>
      </c>
      <c r="P2540">
        <v>63.694166699999997</v>
      </c>
      <c r="Q2540">
        <v>-170.47888889999999</v>
      </c>
      <c r="S2540" t="s">
        <v>21</v>
      </c>
      <c r="T2540" s="40">
        <v>0.54666666666666675</v>
      </c>
      <c r="U2540" s="40">
        <v>0.20083333333333331</v>
      </c>
      <c r="V2540">
        <v>481.30665333333343</v>
      </c>
      <c r="W2540">
        <v>880.43900000000008</v>
      </c>
      <c r="X2540">
        <v>174</v>
      </c>
      <c r="Y2540">
        <v>200.35060000000004</v>
      </c>
      <c r="Z2540">
        <v>366.495</v>
      </c>
      <c r="AA2540">
        <v>17</v>
      </c>
      <c r="AI2540">
        <v>290.08299999999997</v>
      </c>
      <c r="AJ2540">
        <v>13</v>
      </c>
      <c r="AK2540">
        <v>540.08199999999999</v>
      </c>
      <c r="AL2540">
        <v>21</v>
      </c>
      <c r="AM2540">
        <v>0</v>
      </c>
      <c r="AN2540">
        <v>0</v>
      </c>
      <c r="AO2540" s="30">
        <v>453.82353333333339</v>
      </c>
      <c r="AP2540" s="30">
        <v>830.16499999999996</v>
      </c>
      <c r="AQ2540" s="30">
        <v>34</v>
      </c>
      <c r="AR2540">
        <v>1135.480786666667</v>
      </c>
      <c r="AS2540" s="20">
        <v>2077.0990000000002</v>
      </c>
      <c r="AT2540">
        <v>211</v>
      </c>
      <c r="AU2540">
        <v>12</v>
      </c>
      <c r="AV2540" t="s">
        <v>1510</v>
      </c>
    </row>
    <row r="2541" spans="1:48" hidden="1" x14ac:dyDescent="0.25">
      <c r="A2541" t="s">
        <v>686</v>
      </c>
      <c r="B2541" t="s">
        <v>92</v>
      </c>
      <c r="C2541" t="s">
        <v>92</v>
      </c>
      <c r="D2541" t="s">
        <v>687</v>
      </c>
      <c r="E2541" s="31" t="s">
        <v>688</v>
      </c>
      <c r="F2541">
        <v>2014</v>
      </c>
      <c r="G2541" t="s">
        <v>563</v>
      </c>
      <c r="H2541">
        <v>221</v>
      </c>
      <c r="I2541">
        <v>331600</v>
      </c>
      <c r="J2541" t="s">
        <v>50</v>
      </c>
      <c r="K2541" s="26" t="s">
        <v>458</v>
      </c>
      <c r="L2541" t="b">
        <v>1</v>
      </c>
      <c r="M2541" s="20" t="s">
        <v>1119</v>
      </c>
      <c r="N2541" s="26">
        <v>169</v>
      </c>
      <c r="O2541" t="s">
        <v>375</v>
      </c>
      <c r="P2541">
        <v>61.8427778</v>
      </c>
      <c r="Q2541">
        <v>-165.5816667</v>
      </c>
      <c r="S2541" t="s">
        <v>21</v>
      </c>
      <c r="T2541" s="40">
        <v>0.64166666666666672</v>
      </c>
      <c r="U2541" s="40">
        <v>0.20499999999999999</v>
      </c>
      <c r="V2541">
        <v>365.20650833333337</v>
      </c>
      <c r="W2541">
        <v>569.15300000000002</v>
      </c>
      <c r="X2541">
        <v>127</v>
      </c>
      <c r="Y2541">
        <v>158.34600833333334</v>
      </c>
      <c r="Z2541">
        <v>246.773</v>
      </c>
      <c r="AA2541">
        <v>30</v>
      </c>
      <c r="AI2541">
        <v>178.51000000000002</v>
      </c>
      <c r="AJ2541">
        <v>9</v>
      </c>
      <c r="AK2541">
        <v>604.88099999999997</v>
      </c>
      <c r="AL2541">
        <v>12</v>
      </c>
      <c r="AM2541">
        <v>0</v>
      </c>
      <c r="AN2541">
        <v>0</v>
      </c>
      <c r="AO2541" s="30">
        <v>502.6758916666667</v>
      </c>
      <c r="AP2541" s="30">
        <v>783.39099999999996</v>
      </c>
      <c r="AQ2541" s="30">
        <v>21</v>
      </c>
      <c r="AR2541">
        <v>1026.2284083333334</v>
      </c>
      <c r="AS2541" s="20">
        <v>1599.3170000000002</v>
      </c>
      <c r="AT2541">
        <v>171</v>
      </c>
      <c r="AU2541">
        <v>12</v>
      </c>
      <c r="AV2541" t="s">
        <v>1510</v>
      </c>
    </row>
    <row r="2542" spans="1:48" hidden="1" x14ac:dyDescent="0.25">
      <c r="A2542" t="s">
        <v>689</v>
      </c>
      <c r="B2542" t="s">
        <v>93</v>
      </c>
      <c r="C2542" t="s">
        <v>93</v>
      </c>
      <c r="D2542" t="s">
        <v>690</v>
      </c>
      <c r="E2542" s="31" t="s">
        <v>691</v>
      </c>
      <c r="F2542">
        <v>2014</v>
      </c>
      <c r="G2542" t="s">
        <v>563</v>
      </c>
      <c r="H2542">
        <v>221</v>
      </c>
      <c r="I2542">
        <v>331610</v>
      </c>
      <c r="J2542" t="s">
        <v>50</v>
      </c>
      <c r="K2542" s="26" t="s">
        <v>458</v>
      </c>
      <c r="L2542" t="b">
        <v>1</v>
      </c>
      <c r="M2542" s="20" t="s">
        <v>1119</v>
      </c>
      <c r="N2542" s="26">
        <v>169</v>
      </c>
      <c r="O2542" t="s">
        <v>375</v>
      </c>
      <c r="P2542">
        <v>66.603888900000001</v>
      </c>
      <c r="Q2542">
        <v>-160.00694440000001</v>
      </c>
      <c r="S2542" t="s">
        <v>21</v>
      </c>
      <c r="T2542" s="40">
        <v>0.61666666666666659</v>
      </c>
      <c r="U2542" s="40">
        <v>0.20499999999999999</v>
      </c>
      <c r="V2542">
        <v>652.04113333333328</v>
      </c>
      <c r="W2542">
        <v>1057.364</v>
      </c>
      <c r="X2542">
        <v>198</v>
      </c>
      <c r="Y2542">
        <v>222.92746666666665</v>
      </c>
      <c r="Z2542">
        <v>361.50400000000002</v>
      </c>
      <c r="AA2542">
        <v>40</v>
      </c>
      <c r="AI2542">
        <v>541.9380000000001</v>
      </c>
      <c r="AJ2542">
        <v>21</v>
      </c>
      <c r="AK2542">
        <v>540.64199999999994</v>
      </c>
      <c r="AL2542">
        <v>12</v>
      </c>
      <c r="AM2542">
        <v>0</v>
      </c>
      <c r="AN2542">
        <v>0</v>
      </c>
      <c r="AO2542" s="30">
        <v>667.59099999999989</v>
      </c>
      <c r="AP2542" s="30">
        <v>1082.58</v>
      </c>
      <c r="AQ2542" s="30">
        <v>33</v>
      </c>
      <c r="AR2542">
        <v>1542.5595999999998</v>
      </c>
      <c r="AS2542" s="20">
        <v>2501.4480000000003</v>
      </c>
      <c r="AT2542">
        <v>252</v>
      </c>
      <c r="AU2542">
        <v>12</v>
      </c>
      <c r="AV2542" t="s">
        <v>1510</v>
      </c>
    </row>
    <row r="2543" spans="1:48" hidden="1" x14ac:dyDescent="0.25">
      <c r="A2543" t="s">
        <v>562</v>
      </c>
      <c r="B2543" t="s">
        <v>51</v>
      </c>
      <c r="C2543" t="s">
        <v>51</v>
      </c>
      <c r="D2543" t="s">
        <v>564</v>
      </c>
      <c r="E2543" s="31" t="s">
        <v>565</v>
      </c>
      <c r="F2543">
        <v>2014</v>
      </c>
      <c r="G2543" t="s">
        <v>563</v>
      </c>
      <c r="H2543">
        <v>221</v>
      </c>
      <c r="I2543">
        <v>331240</v>
      </c>
      <c r="J2543" t="s">
        <v>50</v>
      </c>
      <c r="K2543" s="26" t="s">
        <v>458</v>
      </c>
      <c r="L2543" t="b">
        <v>1</v>
      </c>
      <c r="M2543" s="20" t="s">
        <v>1119</v>
      </c>
      <c r="N2543" s="26">
        <v>169</v>
      </c>
      <c r="O2543" t="s">
        <v>375</v>
      </c>
      <c r="P2543">
        <v>62.688888900000002</v>
      </c>
      <c r="Q2543">
        <v>-164.6152778</v>
      </c>
      <c r="S2543" t="s">
        <v>21</v>
      </c>
      <c r="T2543" s="40">
        <v>0.61499999999999999</v>
      </c>
      <c r="U2543" s="40">
        <v>0.20499999999999999</v>
      </c>
      <c r="V2543">
        <v>481.77747000000011</v>
      </c>
      <c r="W2543">
        <v>783.37800000000016</v>
      </c>
      <c r="X2543">
        <v>166</v>
      </c>
      <c r="Y2543">
        <v>195.552165</v>
      </c>
      <c r="Z2543">
        <v>317.971</v>
      </c>
      <c r="AA2543">
        <v>22</v>
      </c>
      <c r="AI2543">
        <v>285.01600000000002</v>
      </c>
      <c r="AJ2543">
        <v>11</v>
      </c>
      <c r="AK2543">
        <v>778.26099999999997</v>
      </c>
      <c r="AL2543">
        <v>8</v>
      </c>
      <c r="AM2543">
        <v>0</v>
      </c>
      <c r="AN2543">
        <v>0</v>
      </c>
      <c r="AO2543" s="30">
        <v>653.91535499999998</v>
      </c>
      <c r="AP2543" s="30">
        <v>1063.277</v>
      </c>
      <c r="AQ2543" s="30">
        <v>19</v>
      </c>
      <c r="AR2543">
        <v>1331.2449900000001</v>
      </c>
      <c r="AS2543" s="20">
        <v>2164.6259999999997</v>
      </c>
      <c r="AT2543">
        <v>204</v>
      </c>
      <c r="AU2543">
        <v>12</v>
      </c>
      <c r="AV2543" t="s">
        <v>1510</v>
      </c>
    </row>
    <row r="2544" spans="1:48" hidden="1" x14ac:dyDescent="0.25">
      <c r="A2544" t="s">
        <v>692</v>
      </c>
      <c r="B2544" t="s">
        <v>94</v>
      </c>
      <c r="C2544" t="s">
        <v>94</v>
      </c>
      <c r="D2544" t="s">
        <v>693</v>
      </c>
      <c r="E2544" s="31" t="s">
        <v>694</v>
      </c>
      <c r="F2544">
        <v>2014</v>
      </c>
      <c r="G2544" t="s">
        <v>563</v>
      </c>
      <c r="H2544">
        <v>221</v>
      </c>
      <c r="I2544">
        <v>331620</v>
      </c>
      <c r="J2544" t="s">
        <v>50</v>
      </c>
      <c r="K2544" s="26" t="s">
        <v>458</v>
      </c>
      <c r="L2544" t="b">
        <v>1</v>
      </c>
      <c r="M2544" s="20" t="s">
        <v>1119</v>
      </c>
      <c r="N2544" s="26">
        <v>169</v>
      </c>
      <c r="O2544" t="s">
        <v>375</v>
      </c>
      <c r="P2544">
        <v>62.682222199999998</v>
      </c>
      <c r="Q2544">
        <v>-159.56194439999999</v>
      </c>
      <c r="S2544" t="s">
        <v>21</v>
      </c>
      <c r="T2544" s="40">
        <v>0.66666666666666663</v>
      </c>
      <c r="U2544" s="40">
        <v>0.20666666666666669</v>
      </c>
      <c r="V2544">
        <v>78.887333333333316</v>
      </c>
      <c r="W2544">
        <v>118.33099999999999</v>
      </c>
      <c r="X2544">
        <v>39</v>
      </c>
      <c r="Y2544">
        <v>67.796666666666653</v>
      </c>
      <c r="Z2544">
        <v>101.69499999999999</v>
      </c>
      <c r="AA2544">
        <v>7</v>
      </c>
      <c r="AI2544">
        <v>55.058999999999997</v>
      </c>
      <c r="AJ2544">
        <v>7</v>
      </c>
      <c r="AK2544">
        <v>72.545000000000002</v>
      </c>
      <c r="AL2544">
        <v>4</v>
      </c>
      <c r="AM2544">
        <v>0</v>
      </c>
      <c r="AN2544">
        <v>0</v>
      </c>
      <c r="AO2544" s="30">
        <v>85.069333333333333</v>
      </c>
      <c r="AP2544" s="30">
        <v>127.604</v>
      </c>
      <c r="AQ2544" s="30">
        <v>11</v>
      </c>
      <c r="AR2544">
        <v>231.7533333333333</v>
      </c>
      <c r="AS2544" s="20">
        <v>347.63</v>
      </c>
      <c r="AT2544">
        <v>54</v>
      </c>
      <c r="AU2544">
        <v>12</v>
      </c>
      <c r="AV2544" t="s">
        <v>1510</v>
      </c>
    </row>
    <row r="2545" spans="1:48" hidden="1" x14ac:dyDescent="0.25">
      <c r="A2545" t="s">
        <v>695</v>
      </c>
      <c r="B2545" t="s">
        <v>95</v>
      </c>
      <c r="C2545" t="s">
        <v>95</v>
      </c>
      <c r="D2545" t="s">
        <v>696</v>
      </c>
      <c r="E2545" s="31" t="s">
        <v>697</v>
      </c>
      <c r="F2545">
        <v>2014</v>
      </c>
      <c r="G2545" t="s">
        <v>563</v>
      </c>
      <c r="H2545">
        <v>221</v>
      </c>
      <c r="I2545">
        <v>331630</v>
      </c>
      <c r="J2545" t="s">
        <v>50</v>
      </c>
      <c r="K2545" s="26" t="s">
        <v>458</v>
      </c>
      <c r="L2545" t="b">
        <v>1</v>
      </c>
      <c r="M2545" s="20" t="s">
        <v>1119</v>
      </c>
      <c r="N2545" s="26">
        <v>169</v>
      </c>
      <c r="O2545" t="s">
        <v>375</v>
      </c>
      <c r="P2545">
        <v>64.333888900000005</v>
      </c>
      <c r="Q2545">
        <v>-161.1538889</v>
      </c>
      <c r="S2545" t="s">
        <v>21</v>
      </c>
      <c r="T2545" s="40">
        <v>0.54499999999999993</v>
      </c>
      <c r="U2545" s="40">
        <v>0.20083333333333331</v>
      </c>
      <c r="V2545">
        <v>230.53663499999996</v>
      </c>
      <c r="W2545">
        <v>423.00299999999999</v>
      </c>
      <c r="X2545">
        <v>72</v>
      </c>
      <c r="Y2545">
        <v>123.77222499999996</v>
      </c>
      <c r="Z2545">
        <v>227.10499999999996</v>
      </c>
      <c r="AA2545">
        <v>14</v>
      </c>
      <c r="AI2545">
        <v>70.141999999999996</v>
      </c>
      <c r="AJ2545">
        <v>6</v>
      </c>
      <c r="AK2545">
        <v>304.59800000000001</v>
      </c>
      <c r="AL2545">
        <v>17</v>
      </c>
      <c r="AM2545">
        <v>0</v>
      </c>
      <c r="AN2545">
        <v>0</v>
      </c>
      <c r="AO2545" s="30">
        <v>204.23329999999999</v>
      </c>
      <c r="AP2545" s="30">
        <v>374.74</v>
      </c>
      <c r="AQ2545" s="30">
        <v>23</v>
      </c>
      <c r="AR2545">
        <v>558.54215999999985</v>
      </c>
      <c r="AS2545" s="20">
        <v>1024.848</v>
      </c>
      <c r="AT2545">
        <v>101</v>
      </c>
      <c r="AU2545">
        <v>12</v>
      </c>
      <c r="AV2545" t="s">
        <v>1510</v>
      </c>
    </row>
    <row r="2546" spans="1:48" hidden="1" x14ac:dyDescent="0.25">
      <c r="A2546" t="s">
        <v>698</v>
      </c>
      <c r="B2546" t="s">
        <v>96</v>
      </c>
      <c r="C2546" t="s">
        <v>96</v>
      </c>
      <c r="D2546" t="s">
        <v>699</v>
      </c>
      <c r="E2546" s="31" t="s">
        <v>700</v>
      </c>
      <c r="F2546">
        <v>2014</v>
      </c>
      <c r="G2546" t="s">
        <v>563</v>
      </c>
      <c r="H2546">
        <v>221</v>
      </c>
      <c r="I2546">
        <v>331640</v>
      </c>
      <c r="J2546" t="s">
        <v>50</v>
      </c>
      <c r="K2546" s="26" t="s">
        <v>458</v>
      </c>
      <c r="L2546" t="b">
        <v>1</v>
      </c>
      <c r="M2546" s="20" t="s">
        <v>1119</v>
      </c>
      <c r="N2546" s="26">
        <v>169</v>
      </c>
      <c r="O2546" t="s">
        <v>375</v>
      </c>
      <c r="P2546">
        <v>66.256666699999997</v>
      </c>
      <c r="Q2546">
        <v>-166.07194440000001</v>
      </c>
      <c r="S2546" t="s">
        <v>21</v>
      </c>
      <c r="T2546" s="40">
        <v>0.62</v>
      </c>
      <c r="U2546" s="40">
        <v>0.20083333333333331</v>
      </c>
      <c r="V2546">
        <v>458.82604000000003</v>
      </c>
      <c r="W2546">
        <v>740.04200000000003</v>
      </c>
      <c r="X2546">
        <v>155</v>
      </c>
      <c r="Y2546">
        <v>235.90194000000002</v>
      </c>
      <c r="Z2546">
        <v>380.48700000000002</v>
      </c>
      <c r="AA2546">
        <v>26</v>
      </c>
      <c r="AI2546">
        <v>130.18200000000002</v>
      </c>
      <c r="AJ2546">
        <v>11</v>
      </c>
      <c r="AK2546">
        <v>371.17600000000004</v>
      </c>
      <c r="AL2546">
        <v>22</v>
      </c>
      <c r="AM2546">
        <v>0</v>
      </c>
      <c r="AN2546">
        <v>0</v>
      </c>
      <c r="AO2546" s="30">
        <v>310.84196000000003</v>
      </c>
      <c r="AP2546" s="30">
        <v>501.35800000000006</v>
      </c>
      <c r="AQ2546" s="30">
        <v>33</v>
      </c>
      <c r="AR2546">
        <v>1005.5699400000001</v>
      </c>
      <c r="AS2546" s="20">
        <v>1621.8869999999999</v>
      </c>
      <c r="AT2546">
        <v>202</v>
      </c>
      <c r="AU2546">
        <v>12</v>
      </c>
      <c r="AV2546" t="s">
        <v>1510</v>
      </c>
    </row>
    <row r="2547" spans="1:48" hidden="1" x14ac:dyDescent="0.25">
      <c r="A2547" t="s">
        <v>701</v>
      </c>
      <c r="B2547" t="s">
        <v>97</v>
      </c>
      <c r="C2547" t="s">
        <v>97</v>
      </c>
      <c r="D2547" t="s">
        <v>702</v>
      </c>
      <c r="E2547" s="31" t="s">
        <v>703</v>
      </c>
      <c r="F2547">
        <v>2014</v>
      </c>
      <c r="G2547" t="s">
        <v>563</v>
      </c>
      <c r="H2547">
        <v>221</v>
      </c>
      <c r="I2547">
        <v>331650</v>
      </c>
      <c r="J2547" t="s">
        <v>50</v>
      </c>
      <c r="K2547" s="26" t="s">
        <v>458</v>
      </c>
      <c r="L2547" t="b">
        <v>1</v>
      </c>
      <c r="M2547" s="20" t="s">
        <v>1119</v>
      </c>
      <c r="N2547" s="26">
        <v>169</v>
      </c>
      <c r="O2547" t="s">
        <v>375</v>
      </c>
      <c r="P2547">
        <v>66.888055600000001</v>
      </c>
      <c r="Q2547">
        <v>-157.13638889999999</v>
      </c>
      <c r="S2547" t="s">
        <v>21</v>
      </c>
      <c r="T2547" s="40">
        <v>0.81333333333333346</v>
      </c>
      <c r="U2547" s="40">
        <v>0.21500000000000005</v>
      </c>
      <c r="V2547">
        <v>297.26926666666674</v>
      </c>
      <c r="W2547">
        <v>365.495</v>
      </c>
      <c r="X2547">
        <v>70</v>
      </c>
      <c r="Y2547">
        <v>137.02552</v>
      </c>
      <c r="Z2547">
        <v>168.47399999999999</v>
      </c>
      <c r="AA2547">
        <v>14</v>
      </c>
      <c r="AI2547">
        <v>119.52800000000002</v>
      </c>
      <c r="AJ2547">
        <v>11</v>
      </c>
      <c r="AK2547">
        <v>285.09500000000003</v>
      </c>
      <c r="AL2547">
        <v>5</v>
      </c>
      <c r="AM2547">
        <v>0</v>
      </c>
      <c r="AN2547">
        <v>0</v>
      </c>
      <c r="AO2547" s="30">
        <v>329.09337333333343</v>
      </c>
      <c r="AP2547" s="30">
        <v>404.62300000000005</v>
      </c>
      <c r="AQ2547" s="30">
        <v>16</v>
      </c>
      <c r="AR2547">
        <v>763.3881600000002</v>
      </c>
      <c r="AS2547" s="20">
        <v>938.59199999999998</v>
      </c>
      <c r="AT2547">
        <v>95</v>
      </c>
      <c r="AU2547">
        <v>12</v>
      </c>
      <c r="AV2547" t="s">
        <v>1510</v>
      </c>
    </row>
    <row r="2548" spans="1:48" hidden="1" x14ac:dyDescent="0.25">
      <c r="A2548" t="s">
        <v>398</v>
      </c>
      <c r="B2548" t="s">
        <v>44</v>
      </c>
      <c r="C2548" t="s">
        <v>44</v>
      </c>
      <c r="D2548" t="s">
        <v>399</v>
      </c>
      <c r="E2548" s="31" t="s">
        <v>400</v>
      </c>
      <c r="F2548">
        <v>2014</v>
      </c>
      <c r="G2548" t="s">
        <v>380</v>
      </c>
      <c r="H2548">
        <v>219</v>
      </c>
      <c r="I2548">
        <v>331190</v>
      </c>
      <c r="J2548" t="s">
        <v>30</v>
      </c>
      <c r="K2548" s="26" t="s">
        <v>374</v>
      </c>
      <c r="L2548" t="b">
        <v>1</v>
      </c>
      <c r="M2548" s="20" t="s">
        <v>1116</v>
      </c>
      <c r="N2548" s="26">
        <v>2</v>
      </c>
      <c r="O2548" t="s">
        <v>375</v>
      </c>
      <c r="P2548">
        <v>59.4583333</v>
      </c>
      <c r="Q2548">
        <v>-135.31388889999999</v>
      </c>
      <c r="S2548" t="s">
        <v>21</v>
      </c>
      <c r="T2548" s="40">
        <v>0.24499999999999997</v>
      </c>
      <c r="U2548" s="40">
        <v>0.18583333333333332</v>
      </c>
      <c r="V2548">
        <v>768.35037999999986</v>
      </c>
      <c r="W2548">
        <v>3136.1239999999998</v>
      </c>
      <c r="X2548">
        <v>645</v>
      </c>
      <c r="Y2548">
        <v>1630.3172199999995</v>
      </c>
      <c r="Z2548">
        <v>6654.3559999999989</v>
      </c>
      <c r="AA2548">
        <v>481</v>
      </c>
      <c r="AI2548">
        <v>1187.095</v>
      </c>
      <c r="AJ2548">
        <v>43</v>
      </c>
      <c r="AK2548">
        <v>1014.693</v>
      </c>
      <c r="AL2548">
        <v>62</v>
      </c>
      <c r="AM2548">
        <v>0</v>
      </c>
      <c r="AN2548">
        <v>0</v>
      </c>
      <c r="AO2548" s="30">
        <v>539.43805999999995</v>
      </c>
      <c r="AP2548" s="30">
        <v>2201.788</v>
      </c>
      <c r="AQ2548" s="30">
        <v>105</v>
      </c>
      <c r="AR2548">
        <v>2938.1056599999993</v>
      </c>
      <c r="AS2548" s="20">
        <v>11992.268000000002</v>
      </c>
      <c r="AT2548">
        <v>1213</v>
      </c>
      <c r="AU2548">
        <v>12</v>
      </c>
      <c r="AV2548" t="s">
        <v>1510</v>
      </c>
    </row>
    <row r="2549" spans="1:48" hidden="1" x14ac:dyDescent="0.25">
      <c r="A2549" t="s">
        <v>432</v>
      </c>
      <c r="B2549" t="s">
        <v>45</v>
      </c>
      <c r="C2549" t="s">
        <v>45</v>
      </c>
      <c r="D2549" t="s">
        <v>434</v>
      </c>
      <c r="E2549" s="31" t="s">
        <v>431</v>
      </c>
      <c r="F2549">
        <v>2014</v>
      </c>
      <c r="G2549" t="s">
        <v>380</v>
      </c>
      <c r="H2549">
        <v>219</v>
      </c>
      <c r="I2549">
        <v>331195</v>
      </c>
      <c r="J2549" t="s">
        <v>30</v>
      </c>
      <c r="K2549" s="26" t="s">
        <v>374</v>
      </c>
      <c r="L2549" t="b">
        <v>1</v>
      </c>
      <c r="M2549" s="20" t="s">
        <v>1116</v>
      </c>
      <c r="N2549" s="26">
        <v>2</v>
      </c>
      <c r="O2549" t="s">
        <v>375</v>
      </c>
      <c r="P2549">
        <v>62.706944399999998</v>
      </c>
      <c r="Q2549">
        <v>-143.96111110000001</v>
      </c>
      <c r="S2549" t="s">
        <v>21</v>
      </c>
      <c r="T2549" s="40">
        <v>0.71250000000000002</v>
      </c>
      <c r="U2549" s="40">
        <v>0.26833333333333331</v>
      </c>
      <c r="V2549">
        <v>205.81560000000002</v>
      </c>
      <c r="W2549">
        <v>288.86400000000003</v>
      </c>
      <c r="X2549">
        <v>80</v>
      </c>
      <c r="Y2549">
        <v>50.009662499999997</v>
      </c>
      <c r="Z2549">
        <v>70.188999999999993</v>
      </c>
      <c r="AA2549">
        <v>13</v>
      </c>
      <c r="AI2549">
        <v>4.5490000000000004</v>
      </c>
      <c r="AJ2549">
        <v>1</v>
      </c>
      <c r="AK2549">
        <v>62.214999999999989</v>
      </c>
      <c r="AL2549">
        <v>4</v>
      </c>
      <c r="AM2549">
        <v>0</v>
      </c>
      <c r="AN2549">
        <v>0</v>
      </c>
      <c r="AO2549" s="30">
        <v>47.56935</v>
      </c>
      <c r="AP2549" s="30">
        <v>66.763999999999996</v>
      </c>
      <c r="AQ2549" s="30">
        <v>5</v>
      </c>
      <c r="AR2549">
        <v>303.39461249999999</v>
      </c>
      <c r="AS2549" s="20">
        <v>425.81699999999995</v>
      </c>
      <c r="AT2549">
        <v>98</v>
      </c>
      <c r="AU2549">
        <v>12</v>
      </c>
      <c r="AV2549" t="s">
        <v>1510</v>
      </c>
    </row>
    <row r="2550" spans="1:48" hidden="1" x14ac:dyDescent="0.25">
      <c r="A2550" t="s">
        <v>867</v>
      </c>
      <c r="B2550" t="s">
        <v>215</v>
      </c>
      <c r="C2550" t="s">
        <v>215</v>
      </c>
      <c r="D2550" t="s">
        <v>868</v>
      </c>
      <c r="E2550" s="31" t="s">
        <v>869</v>
      </c>
      <c r="F2550">
        <v>2014</v>
      </c>
      <c r="G2550" t="s">
        <v>858</v>
      </c>
      <c r="H2550">
        <v>12485</v>
      </c>
      <c r="I2550">
        <v>332260</v>
      </c>
      <c r="J2550" t="s">
        <v>211</v>
      </c>
      <c r="K2550" s="26" t="s">
        <v>374</v>
      </c>
      <c r="L2550" t="b">
        <v>1</v>
      </c>
      <c r="M2550" s="20" t="s">
        <v>1119</v>
      </c>
      <c r="N2550" s="26">
        <v>343</v>
      </c>
      <c r="O2550" t="s">
        <v>375</v>
      </c>
      <c r="P2550">
        <v>61.702500000000001</v>
      </c>
      <c r="Q2550">
        <v>-157.1697222</v>
      </c>
      <c r="S2550" t="s">
        <v>21</v>
      </c>
      <c r="T2550" s="40">
        <v>1.1425000000000001</v>
      </c>
      <c r="U2550" s="40">
        <v>0.32916666666666672</v>
      </c>
      <c r="V2550">
        <v>105.22425000000001</v>
      </c>
      <c r="W2550">
        <v>92.100000000000009</v>
      </c>
      <c r="X2550">
        <v>38</v>
      </c>
      <c r="Y2550">
        <v>70.49682</v>
      </c>
      <c r="Z2550">
        <v>61.704000000000001</v>
      </c>
      <c r="AA2550">
        <v>10</v>
      </c>
      <c r="AI2550">
        <v>45.306999999999995</v>
      </c>
      <c r="AJ2550">
        <v>2</v>
      </c>
      <c r="AK2550">
        <v>19.879000000000001</v>
      </c>
      <c r="AL2550">
        <v>3</v>
      </c>
      <c r="AM2550">
        <v>0</v>
      </c>
      <c r="AN2550">
        <v>2</v>
      </c>
      <c r="AO2550" s="30">
        <v>74.475004999999996</v>
      </c>
      <c r="AP2550" s="30">
        <v>65.185999999999993</v>
      </c>
      <c r="AQ2550" s="30">
        <v>5</v>
      </c>
      <c r="AR2550">
        <v>250.19607500000001</v>
      </c>
      <c r="AS2550" s="20">
        <v>218.98999999999998</v>
      </c>
      <c r="AT2550">
        <v>54</v>
      </c>
      <c r="AU2550">
        <v>12</v>
      </c>
      <c r="AV2550" t="s">
        <v>1510</v>
      </c>
    </row>
    <row r="2551" spans="1:48" hidden="1" x14ac:dyDescent="0.25">
      <c r="A2551" t="s">
        <v>707</v>
      </c>
      <c r="B2551" t="s">
        <v>98</v>
      </c>
      <c r="C2551" t="s">
        <v>98</v>
      </c>
      <c r="D2551" t="s">
        <v>708</v>
      </c>
      <c r="E2551" s="31" t="s">
        <v>706</v>
      </c>
      <c r="F2551">
        <v>2014</v>
      </c>
      <c r="G2551" t="s">
        <v>563</v>
      </c>
      <c r="H2551">
        <v>221</v>
      </c>
      <c r="I2551">
        <v>331680</v>
      </c>
      <c r="J2551" t="s">
        <v>50</v>
      </c>
      <c r="K2551" s="26" t="s">
        <v>458</v>
      </c>
      <c r="L2551" t="b">
        <v>1</v>
      </c>
      <c r="M2551" s="20" t="s">
        <v>1119</v>
      </c>
      <c r="N2551" s="26">
        <v>169</v>
      </c>
      <c r="O2551" t="s">
        <v>375</v>
      </c>
      <c r="P2551">
        <v>63.522222200000002</v>
      </c>
      <c r="Q2551">
        <v>-162.28805560000001</v>
      </c>
      <c r="S2551" t="s">
        <v>21</v>
      </c>
      <c r="T2551" s="40">
        <v>0.6066666666666668</v>
      </c>
      <c r="U2551" s="40">
        <v>0.20083333333333331</v>
      </c>
      <c r="V2551">
        <v>390.95602000000008</v>
      </c>
      <c r="W2551">
        <v>644.43299999999999</v>
      </c>
      <c r="X2551">
        <v>150</v>
      </c>
      <c r="Y2551">
        <v>197.96261333333334</v>
      </c>
      <c r="Z2551">
        <v>326.31199999999995</v>
      </c>
      <c r="AA2551">
        <v>25</v>
      </c>
      <c r="AI2551">
        <v>140.42600000000002</v>
      </c>
      <c r="AJ2551">
        <v>13</v>
      </c>
      <c r="AK2551">
        <v>330.19900000000001</v>
      </c>
      <c r="AL2551">
        <v>19</v>
      </c>
      <c r="AM2551">
        <v>0</v>
      </c>
      <c r="AN2551">
        <v>0</v>
      </c>
      <c r="AO2551" s="30">
        <v>285.51250000000005</v>
      </c>
      <c r="AP2551" s="30">
        <v>470.625</v>
      </c>
      <c r="AQ2551" s="30">
        <v>32</v>
      </c>
      <c r="AR2551">
        <v>874.43113333333349</v>
      </c>
      <c r="AS2551" s="20">
        <v>1441.3700000000001</v>
      </c>
      <c r="AT2551">
        <v>186</v>
      </c>
      <c r="AU2551">
        <v>12</v>
      </c>
      <c r="AV2551" t="s">
        <v>1510</v>
      </c>
    </row>
    <row r="2552" spans="1:48" hidden="1" x14ac:dyDescent="0.25">
      <c r="A2552" t="s">
        <v>870</v>
      </c>
      <c r="B2552" t="s">
        <v>216</v>
      </c>
      <c r="C2552" t="s">
        <v>216</v>
      </c>
      <c r="D2552" t="s">
        <v>871</v>
      </c>
      <c r="E2552" s="31" t="s">
        <v>872</v>
      </c>
      <c r="F2552">
        <v>2014</v>
      </c>
      <c r="G2552" t="s">
        <v>858</v>
      </c>
      <c r="H2552">
        <v>12485</v>
      </c>
      <c r="I2552">
        <v>332270</v>
      </c>
      <c r="J2552" t="s">
        <v>211</v>
      </c>
      <c r="K2552" s="26" t="s">
        <v>374</v>
      </c>
      <c r="L2552" t="b">
        <v>1</v>
      </c>
      <c r="M2552" s="20" t="s">
        <v>1119</v>
      </c>
      <c r="N2552" s="26">
        <v>343</v>
      </c>
      <c r="O2552" t="s">
        <v>375</v>
      </c>
      <c r="P2552">
        <v>61.783055599999997</v>
      </c>
      <c r="Q2552">
        <v>-156.58805559999999</v>
      </c>
      <c r="S2552" t="s">
        <v>21</v>
      </c>
      <c r="T2552" s="40">
        <v>1.1333333333333335</v>
      </c>
      <c r="U2552" s="40">
        <v>0.32000000000000006</v>
      </c>
      <c r="V2552">
        <v>39.933000000000007</v>
      </c>
      <c r="W2552">
        <v>35.234999999999999</v>
      </c>
      <c r="X2552">
        <v>19</v>
      </c>
      <c r="Y2552">
        <v>58.946933333333334</v>
      </c>
      <c r="Z2552">
        <v>52.011999999999993</v>
      </c>
      <c r="AA2552">
        <v>7</v>
      </c>
      <c r="AI2552">
        <v>0</v>
      </c>
      <c r="AJ2552">
        <v>0</v>
      </c>
      <c r="AK2552">
        <v>11.002999999999998</v>
      </c>
      <c r="AL2552">
        <v>1</v>
      </c>
      <c r="AM2552">
        <v>1.2E-2</v>
      </c>
      <c r="AN2552">
        <v>1</v>
      </c>
      <c r="AO2552" s="30">
        <v>12.470066666666668</v>
      </c>
      <c r="AP2552" s="30">
        <v>11.002999999999998</v>
      </c>
      <c r="AQ2552" s="30">
        <v>1</v>
      </c>
      <c r="AR2552">
        <v>111.35000000000001</v>
      </c>
      <c r="AS2552" s="20">
        <v>98.262</v>
      </c>
      <c r="AT2552">
        <v>28</v>
      </c>
      <c r="AU2552">
        <v>12</v>
      </c>
      <c r="AV2552" t="s">
        <v>1510</v>
      </c>
    </row>
    <row r="2553" spans="1:48" hidden="1" x14ac:dyDescent="0.25">
      <c r="A2553" t="s">
        <v>379</v>
      </c>
      <c r="B2553" t="s">
        <v>1132</v>
      </c>
      <c r="C2553" t="s">
        <v>31</v>
      </c>
      <c r="D2553" t="s">
        <v>381</v>
      </c>
      <c r="E2553" s="31" t="s">
        <v>382</v>
      </c>
      <c r="F2553">
        <v>2014</v>
      </c>
      <c r="G2553" t="s">
        <v>380</v>
      </c>
      <c r="H2553">
        <v>219</v>
      </c>
      <c r="I2553">
        <v>331050</v>
      </c>
      <c r="J2553" t="s">
        <v>30</v>
      </c>
      <c r="K2553" s="26" t="s">
        <v>374</v>
      </c>
      <c r="L2553" t="b">
        <v>1</v>
      </c>
      <c r="M2553" s="20" t="s">
        <v>1116</v>
      </c>
      <c r="N2553" s="26">
        <v>2</v>
      </c>
      <c r="O2553" t="s">
        <v>375</v>
      </c>
      <c r="P2553">
        <v>66.565555599999996</v>
      </c>
      <c r="Q2553">
        <v>-152.64555559999999</v>
      </c>
      <c r="S2553" t="s">
        <v>21</v>
      </c>
      <c r="T2553" s="40">
        <v>0.88833333333333331</v>
      </c>
      <c r="U2553" s="40">
        <v>0.25166666666666665</v>
      </c>
      <c r="V2553">
        <v>177.55917833333334</v>
      </c>
      <c r="W2553">
        <v>199.87900000000002</v>
      </c>
      <c r="X2553">
        <v>71</v>
      </c>
      <c r="Y2553">
        <v>139.51541500000002</v>
      </c>
      <c r="Z2553">
        <v>157.05300000000003</v>
      </c>
      <c r="AA2553">
        <v>18</v>
      </c>
      <c r="AI2553">
        <v>52.53</v>
      </c>
      <c r="AJ2553">
        <v>11</v>
      </c>
      <c r="AK2553">
        <v>155.02199999999999</v>
      </c>
      <c r="AL2553">
        <v>7</v>
      </c>
      <c r="AM2553">
        <v>0</v>
      </c>
      <c r="AN2553">
        <v>0</v>
      </c>
      <c r="AO2553" s="30">
        <v>184.37536</v>
      </c>
      <c r="AP2553" s="30">
        <v>207.55199999999999</v>
      </c>
      <c r="AQ2553" s="30">
        <v>18</v>
      </c>
      <c r="AR2553">
        <v>501.44995333333338</v>
      </c>
      <c r="AS2553" s="20">
        <v>564.48400000000004</v>
      </c>
      <c r="AT2553">
        <v>104</v>
      </c>
      <c r="AU2553">
        <v>12</v>
      </c>
      <c r="AV2553" t="s">
        <v>1510</v>
      </c>
    </row>
    <row r="2554" spans="1:48" hidden="1" x14ac:dyDescent="0.25">
      <c r="A2554" t="s">
        <v>929</v>
      </c>
      <c r="B2554" t="s">
        <v>273</v>
      </c>
      <c r="C2554" t="s">
        <v>273</v>
      </c>
      <c r="D2554" t="s">
        <v>931</v>
      </c>
      <c r="E2554" s="31" t="s">
        <v>932</v>
      </c>
      <c r="F2554">
        <v>2014</v>
      </c>
      <c r="G2554" t="s">
        <v>930</v>
      </c>
      <c r="H2554" t="s">
        <v>582</v>
      </c>
      <c r="I2554">
        <v>332580</v>
      </c>
      <c r="J2554" t="s">
        <v>272</v>
      </c>
      <c r="K2554" s="26" t="s">
        <v>458</v>
      </c>
      <c r="L2554" t="b">
        <v>1</v>
      </c>
      <c r="M2554" s="20" t="s">
        <v>1118</v>
      </c>
      <c r="N2554" s="26">
        <v>394</v>
      </c>
      <c r="O2554" t="s">
        <v>375</v>
      </c>
      <c r="P2554">
        <v>62.9886111</v>
      </c>
      <c r="Q2554">
        <v>-156.06416669999999</v>
      </c>
      <c r="S2554" t="s">
        <v>21</v>
      </c>
      <c r="T2554" s="40">
        <v>1.0199999999999998</v>
      </c>
      <c r="U2554" s="40">
        <v>0.41749999999999998</v>
      </c>
      <c r="V2554">
        <v>65.556419999999989</v>
      </c>
      <c r="W2554">
        <v>64.271000000000001</v>
      </c>
      <c r="X2554">
        <v>30</v>
      </c>
      <c r="Y2554">
        <v>67.420979999999972</v>
      </c>
      <c r="Z2554">
        <v>66.09899999999999</v>
      </c>
      <c r="AA2554">
        <v>11</v>
      </c>
      <c r="AI2554">
        <v>25.468</v>
      </c>
      <c r="AJ2554">
        <v>6</v>
      </c>
      <c r="AK2554">
        <v>22.969000000000001</v>
      </c>
      <c r="AL2554">
        <v>3</v>
      </c>
      <c r="AM2554">
        <v>0</v>
      </c>
      <c r="AN2554">
        <v>0</v>
      </c>
      <c r="AO2554" s="30">
        <v>49.405739999999987</v>
      </c>
      <c r="AP2554" s="30">
        <v>48.436999999999998</v>
      </c>
      <c r="AQ2554" s="30">
        <v>9</v>
      </c>
      <c r="AR2554">
        <v>182.38313999999997</v>
      </c>
      <c r="AS2554" s="20">
        <v>178.80699999999999</v>
      </c>
      <c r="AT2554">
        <v>50</v>
      </c>
      <c r="AU2554">
        <v>12</v>
      </c>
      <c r="AV2554" t="s">
        <v>1510</v>
      </c>
    </row>
    <row r="2555" spans="1:48" hidden="1" x14ac:dyDescent="0.25">
      <c r="A2555" t="s">
        <v>527</v>
      </c>
      <c r="B2555" t="s">
        <v>277</v>
      </c>
      <c r="C2555" t="s">
        <v>277</v>
      </c>
      <c r="D2555" t="s">
        <v>529</v>
      </c>
      <c r="E2555" s="31" t="s">
        <v>530</v>
      </c>
      <c r="F2555">
        <v>2014</v>
      </c>
      <c r="G2555" t="s">
        <v>528</v>
      </c>
      <c r="H2555">
        <v>18474</v>
      </c>
      <c r="I2555">
        <v>332600</v>
      </c>
      <c r="J2555" t="s">
        <v>276</v>
      </c>
      <c r="K2555" s="26" t="s">
        <v>374</v>
      </c>
      <c r="L2555" t="b">
        <v>1</v>
      </c>
      <c r="M2555" s="20" t="s">
        <v>1116</v>
      </c>
      <c r="N2555" s="26">
        <v>92</v>
      </c>
      <c r="O2555" t="s">
        <v>375</v>
      </c>
      <c r="P2555">
        <v>65.171944400000001</v>
      </c>
      <c r="Q2555">
        <v>-152.07888890000001</v>
      </c>
      <c r="S2555" t="s">
        <v>21</v>
      </c>
      <c r="T2555" s="40">
        <v>0.73250000000000004</v>
      </c>
      <c r="U2555" s="40">
        <v>0.27500000000000002</v>
      </c>
      <c r="V2555">
        <v>220.21074250000004</v>
      </c>
      <c r="W2555">
        <v>300.62900000000002</v>
      </c>
      <c r="X2555">
        <v>110</v>
      </c>
      <c r="Y2555">
        <v>297.72242749999992</v>
      </c>
      <c r="Z2555">
        <v>406.44699999999989</v>
      </c>
      <c r="AA2555">
        <v>36</v>
      </c>
      <c r="AI2555">
        <v>151.31399999999999</v>
      </c>
      <c r="AJ2555">
        <v>7</v>
      </c>
      <c r="AK2555">
        <v>164.27599999999998</v>
      </c>
      <c r="AL2555">
        <v>7</v>
      </c>
      <c r="AM2555">
        <v>0</v>
      </c>
      <c r="AN2555">
        <v>0</v>
      </c>
      <c r="AO2555" s="30">
        <v>231.16967499999998</v>
      </c>
      <c r="AP2555" s="30">
        <v>315.58999999999997</v>
      </c>
      <c r="AQ2555" s="30">
        <v>14</v>
      </c>
      <c r="AR2555">
        <v>749.102845</v>
      </c>
      <c r="AS2555" s="20">
        <v>1022.6660000000001</v>
      </c>
      <c r="AT2555">
        <v>157</v>
      </c>
      <c r="AU2555">
        <v>12</v>
      </c>
      <c r="AV2555" t="s">
        <v>1510</v>
      </c>
    </row>
    <row r="2556" spans="1:48" hidden="1" x14ac:dyDescent="0.25">
      <c r="A2556" t="s">
        <v>999</v>
      </c>
      <c r="B2556" t="s">
        <v>279</v>
      </c>
      <c r="C2556" t="s">
        <v>279</v>
      </c>
      <c r="D2556" t="s">
        <v>1001</v>
      </c>
      <c r="E2556" s="31" t="s">
        <v>1002</v>
      </c>
      <c r="F2556">
        <v>2014</v>
      </c>
      <c r="G2556" t="s">
        <v>1000</v>
      </c>
      <c r="H2556">
        <v>18480</v>
      </c>
      <c r="I2556">
        <v>332610</v>
      </c>
      <c r="J2556" t="s">
        <v>278</v>
      </c>
      <c r="K2556" s="26" t="s">
        <v>458</v>
      </c>
      <c r="L2556" t="b">
        <v>1</v>
      </c>
      <c r="M2556" s="20" t="s">
        <v>1116</v>
      </c>
      <c r="N2556" s="26">
        <v>586</v>
      </c>
      <c r="O2556" t="s">
        <v>375</v>
      </c>
      <c r="P2556">
        <v>60.864722200000003</v>
      </c>
      <c r="Q2556">
        <v>-146.67861110000001</v>
      </c>
      <c r="S2556" t="s">
        <v>21</v>
      </c>
      <c r="T2556" s="40">
        <v>0.92</v>
      </c>
      <c r="U2556" s="40">
        <v>0.37666666666666671</v>
      </c>
      <c r="V2556">
        <v>130.02268000000001</v>
      </c>
      <c r="W2556">
        <v>141.32900000000001</v>
      </c>
      <c r="X2556">
        <v>63</v>
      </c>
      <c r="Y2556">
        <v>70.31468000000001</v>
      </c>
      <c r="Z2556">
        <v>76.429000000000002</v>
      </c>
      <c r="AA2556">
        <v>13</v>
      </c>
      <c r="AI2556">
        <v>59.914000000000009</v>
      </c>
      <c r="AJ2556">
        <v>5</v>
      </c>
      <c r="AK2556">
        <v>91.954999999999984</v>
      </c>
      <c r="AL2556">
        <v>5</v>
      </c>
      <c r="AM2556">
        <v>2.2309999999999999</v>
      </c>
      <c r="AN2556">
        <v>2</v>
      </c>
      <c r="AO2556" s="30">
        <v>139.71948</v>
      </c>
      <c r="AP2556" s="30">
        <v>151.869</v>
      </c>
      <c r="AQ2556" s="30">
        <v>10</v>
      </c>
      <c r="AR2556">
        <v>340.05684000000002</v>
      </c>
      <c r="AS2556" s="20">
        <v>371.858</v>
      </c>
      <c r="AT2556">
        <v>88</v>
      </c>
      <c r="AU2556">
        <v>12</v>
      </c>
      <c r="AV2556" t="s">
        <v>1510</v>
      </c>
    </row>
    <row r="2557" spans="1:48" hidden="1" x14ac:dyDescent="0.25">
      <c r="A2557" t="s">
        <v>504</v>
      </c>
      <c r="B2557" t="s">
        <v>99</v>
      </c>
      <c r="C2557" t="s">
        <v>99</v>
      </c>
      <c r="D2557" t="s">
        <v>507</v>
      </c>
      <c r="E2557" s="31" t="s">
        <v>508</v>
      </c>
      <c r="F2557">
        <v>2014</v>
      </c>
      <c r="G2557" t="s">
        <v>563</v>
      </c>
      <c r="H2557">
        <v>18521</v>
      </c>
      <c r="I2557">
        <v>331685</v>
      </c>
      <c r="J2557" t="s">
        <v>50</v>
      </c>
      <c r="K2557" s="26" t="s">
        <v>458</v>
      </c>
      <c r="L2557" t="b">
        <v>1</v>
      </c>
      <c r="M2557" s="20" t="s">
        <v>1119</v>
      </c>
      <c r="N2557" s="26">
        <v>169</v>
      </c>
      <c r="O2557" t="s">
        <v>375</v>
      </c>
      <c r="P2557">
        <v>65.263611100000006</v>
      </c>
      <c r="Q2557">
        <v>-166.3608333</v>
      </c>
      <c r="S2557" t="s">
        <v>21</v>
      </c>
      <c r="T2557" s="40">
        <v>0.63</v>
      </c>
      <c r="U2557" s="40">
        <v>0.20499999999999999</v>
      </c>
      <c r="V2557">
        <v>185.02281000000002</v>
      </c>
      <c r="W2557">
        <v>293.68700000000001</v>
      </c>
      <c r="X2557">
        <v>80</v>
      </c>
      <c r="Y2557">
        <v>94.430069999999986</v>
      </c>
      <c r="Z2557">
        <v>149.88899999999998</v>
      </c>
      <c r="AA2557">
        <v>12</v>
      </c>
      <c r="AI2557">
        <v>64.923000000000002</v>
      </c>
      <c r="AJ2557">
        <v>8</v>
      </c>
      <c r="AK2557">
        <v>248.35200000000003</v>
      </c>
      <c r="AL2557">
        <v>19</v>
      </c>
      <c r="AM2557">
        <v>0</v>
      </c>
      <c r="AN2557">
        <v>0</v>
      </c>
      <c r="AO2557" s="30">
        <v>197.36325000000002</v>
      </c>
      <c r="AP2557" s="30">
        <v>313.27500000000003</v>
      </c>
      <c r="AQ2557" s="30">
        <v>27</v>
      </c>
      <c r="AR2557">
        <v>476.81613000000004</v>
      </c>
      <c r="AS2557" s="20">
        <v>756.85099999999989</v>
      </c>
      <c r="AT2557">
        <v>114</v>
      </c>
      <c r="AU2557">
        <v>12</v>
      </c>
      <c r="AV2557" t="s">
        <v>1510</v>
      </c>
    </row>
    <row r="2558" spans="1:48" hidden="1" x14ac:dyDescent="0.25">
      <c r="A2558" t="s">
        <v>893</v>
      </c>
      <c r="B2558" t="s">
        <v>287</v>
      </c>
      <c r="C2558" t="s">
        <v>287</v>
      </c>
      <c r="D2558" t="s">
        <v>895</v>
      </c>
      <c r="E2558" s="31" t="s">
        <v>896</v>
      </c>
      <c r="F2558">
        <v>2014</v>
      </c>
      <c r="G2558" t="s">
        <v>894</v>
      </c>
      <c r="H2558">
        <v>18541</v>
      </c>
      <c r="I2558">
        <v>332630</v>
      </c>
      <c r="J2558" t="s">
        <v>286</v>
      </c>
      <c r="K2558" s="26" t="s">
        <v>458</v>
      </c>
      <c r="L2558" t="b">
        <v>1</v>
      </c>
      <c r="M2558" s="20" t="s">
        <v>1118</v>
      </c>
      <c r="N2558" s="26">
        <v>363</v>
      </c>
      <c r="O2558" t="s">
        <v>375</v>
      </c>
      <c r="P2558">
        <v>57.780833299999998</v>
      </c>
      <c r="Q2558">
        <v>-135.2188889</v>
      </c>
      <c r="S2558" t="s">
        <v>21</v>
      </c>
      <c r="T2558" s="40">
        <v>0.71999999999999986</v>
      </c>
      <c r="U2558" s="40">
        <v>0.31</v>
      </c>
      <c r="V2558">
        <v>157.21632</v>
      </c>
      <c r="W2558">
        <v>218.35600000000002</v>
      </c>
      <c r="X2558">
        <v>127</v>
      </c>
      <c r="Y2558">
        <v>50.350319999999996</v>
      </c>
      <c r="Z2558">
        <v>69.931000000000012</v>
      </c>
      <c r="AA2558">
        <v>21</v>
      </c>
      <c r="AI2558">
        <v>24.357999999999997</v>
      </c>
      <c r="AJ2558">
        <v>13</v>
      </c>
      <c r="AK2558">
        <v>2.3990000000000005</v>
      </c>
      <c r="AL2558">
        <v>1</v>
      </c>
      <c r="AM2558">
        <v>0</v>
      </c>
      <c r="AN2558">
        <v>0</v>
      </c>
      <c r="AO2558" s="30">
        <v>19.265039999999996</v>
      </c>
      <c r="AP2558" s="30">
        <v>26.756999999999998</v>
      </c>
      <c r="AQ2558" s="30">
        <v>14</v>
      </c>
      <c r="AR2558">
        <v>226.83168000000001</v>
      </c>
      <c r="AS2558" s="20">
        <v>315.04399999999998</v>
      </c>
      <c r="AT2558">
        <v>162</v>
      </c>
      <c r="AU2558">
        <v>12</v>
      </c>
      <c r="AV2558" t="s">
        <v>1510</v>
      </c>
    </row>
    <row r="2559" spans="1:48" hidden="1" x14ac:dyDescent="0.25">
      <c r="A2559" t="s">
        <v>435</v>
      </c>
      <c r="B2559" t="s">
        <v>46</v>
      </c>
      <c r="C2559" t="s">
        <v>46</v>
      </c>
      <c r="D2559" t="s">
        <v>438</v>
      </c>
      <c r="E2559" s="31" t="s">
        <v>439</v>
      </c>
      <c r="F2559">
        <v>2014</v>
      </c>
      <c r="G2559" t="s">
        <v>380</v>
      </c>
      <c r="H2559">
        <v>219</v>
      </c>
      <c r="I2559">
        <v>331200</v>
      </c>
      <c r="J2559" t="s">
        <v>30</v>
      </c>
      <c r="K2559" s="26" t="s">
        <v>374</v>
      </c>
      <c r="L2559" t="b">
        <v>1</v>
      </c>
      <c r="M2559" s="20" t="s">
        <v>1116</v>
      </c>
      <c r="N2559" s="26">
        <v>2</v>
      </c>
      <c r="O2559" t="s">
        <v>375</v>
      </c>
      <c r="P2559">
        <v>63.135051199999999</v>
      </c>
      <c r="Q2559">
        <v>-142.52387959999999</v>
      </c>
      <c r="S2559" t="s">
        <v>21</v>
      </c>
      <c r="T2559" s="40">
        <v>0.46083333333333337</v>
      </c>
      <c r="U2559" s="40">
        <v>0.21500000000000005</v>
      </c>
      <c r="V2559">
        <v>69.751733333333348</v>
      </c>
      <c r="W2559">
        <v>151.36000000000001</v>
      </c>
      <c r="X2559">
        <v>50</v>
      </c>
      <c r="Y2559">
        <v>10.510686666666668</v>
      </c>
      <c r="Z2559">
        <v>22.808</v>
      </c>
      <c r="AA2559">
        <v>6</v>
      </c>
      <c r="AI2559">
        <v>62.768000000000001</v>
      </c>
      <c r="AJ2559">
        <v>4</v>
      </c>
      <c r="AK2559">
        <v>96.415999999999997</v>
      </c>
      <c r="AL2559">
        <v>4</v>
      </c>
      <c r="AM2559">
        <v>0</v>
      </c>
      <c r="AN2559">
        <v>0</v>
      </c>
      <c r="AO2559" s="30">
        <v>73.357293333333345</v>
      </c>
      <c r="AP2559" s="30">
        <v>159.184</v>
      </c>
      <c r="AQ2559" s="30">
        <v>8</v>
      </c>
      <c r="AR2559">
        <v>153.61971333333338</v>
      </c>
      <c r="AS2559" s="20">
        <v>333.35200000000003</v>
      </c>
      <c r="AT2559">
        <v>62</v>
      </c>
      <c r="AU2559">
        <v>12</v>
      </c>
      <c r="AV2559" t="s">
        <v>1510</v>
      </c>
    </row>
    <row r="2560" spans="1:48" hidden="1" x14ac:dyDescent="0.25">
      <c r="A2560" t="s">
        <v>423</v>
      </c>
      <c r="B2560" t="s">
        <v>1152</v>
      </c>
      <c r="C2560" t="s">
        <v>47</v>
      </c>
      <c r="D2560" t="s">
        <v>427</v>
      </c>
      <c r="E2560" s="31" t="s">
        <v>422</v>
      </c>
      <c r="F2560">
        <v>2014</v>
      </c>
      <c r="G2560" t="s">
        <v>380</v>
      </c>
      <c r="H2560">
        <v>219</v>
      </c>
      <c r="I2560">
        <v>331210</v>
      </c>
      <c r="J2560" t="s">
        <v>30</v>
      </c>
      <c r="K2560" s="26" t="s">
        <v>374</v>
      </c>
      <c r="L2560" t="b">
        <v>1</v>
      </c>
      <c r="M2560" s="20" t="s">
        <v>1116</v>
      </c>
      <c r="N2560" s="26">
        <v>2</v>
      </c>
      <c r="O2560" t="s">
        <v>375</v>
      </c>
      <c r="P2560">
        <v>55.687777799999999</v>
      </c>
      <c r="Q2560">
        <v>-132.52222219999999</v>
      </c>
      <c r="S2560" t="s">
        <v>21</v>
      </c>
      <c r="T2560" s="40">
        <v>0.2525</v>
      </c>
      <c r="U2560" s="40">
        <v>0.19166666666666665</v>
      </c>
      <c r="V2560">
        <v>379.37064500000008</v>
      </c>
      <c r="W2560">
        <v>1502.4580000000003</v>
      </c>
      <c r="X2560">
        <v>320</v>
      </c>
      <c r="Y2560">
        <v>249.3273375</v>
      </c>
      <c r="Z2560">
        <v>987.43499999999995</v>
      </c>
      <c r="AA2560">
        <v>105</v>
      </c>
      <c r="AI2560">
        <v>353.017</v>
      </c>
      <c r="AJ2560">
        <v>32</v>
      </c>
      <c r="AK2560">
        <v>541.31299999999999</v>
      </c>
      <c r="AL2560">
        <v>25</v>
      </c>
      <c r="AM2560">
        <v>0</v>
      </c>
      <c r="AN2560">
        <v>0</v>
      </c>
      <c r="AO2560" s="30">
        <v>225.81832499999999</v>
      </c>
      <c r="AP2560" s="30">
        <v>894.32999999999993</v>
      </c>
      <c r="AQ2560" s="30">
        <v>57</v>
      </c>
      <c r="AR2560">
        <v>854.51630750000004</v>
      </c>
      <c r="AS2560" s="20">
        <v>3384.223</v>
      </c>
      <c r="AT2560">
        <v>477</v>
      </c>
      <c r="AU2560">
        <v>12</v>
      </c>
      <c r="AV2560" t="s">
        <v>1510</v>
      </c>
    </row>
    <row r="2561" spans="1:48" hidden="1" x14ac:dyDescent="0.25">
      <c r="A2561" t="s">
        <v>709</v>
      </c>
      <c r="B2561" t="s">
        <v>100</v>
      </c>
      <c r="C2561" t="s">
        <v>100</v>
      </c>
      <c r="D2561" t="s">
        <v>710</v>
      </c>
      <c r="E2561" s="31" t="s">
        <v>711</v>
      </c>
      <c r="F2561">
        <v>2014</v>
      </c>
      <c r="G2561" t="s">
        <v>563</v>
      </c>
      <c r="H2561">
        <v>221</v>
      </c>
      <c r="I2561">
        <v>331690</v>
      </c>
      <c r="J2561" t="s">
        <v>50</v>
      </c>
      <c r="K2561" s="26" t="s">
        <v>458</v>
      </c>
      <c r="L2561" t="b">
        <v>1</v>
      </c>
      <c r="M2561" s="20" t="s">
        <v>1119</v>
      </c>
      <c r="N2561" s="26">
        <v>169</v>
      </c>
      <c r="O2561" t="s">
        <v>375</v>
      </c>
      <c r="P2561">
        <v>59.061944400000002</v>
      </c>
      <c r="Q2561">
        <v>-160.37638889999999</v>
      </c>
      <c r="S2561" t="s">
        <v>21</v>
      </c>
      <c r="T2561" s="40">
        <v>0.6366666666666666</v>
      </c>
      <c r="U2561" s="40">
        <v>0.20499999999999999</v>
      </c>
      <c r="V2561">
        <v>766.24361333333331</v>
      </c>
      <c r="W2561">
        <v>1203.5240000000001</v>
      </c>
      <c r="X2561">
        <v>264</v>
      </c>
      <c r="Y2561">
        <v>553.45687999999996</v>
      </c>
      <c r="Z2561">
        <v>869.30400000000009</v>
      </c>
      <c r="AA2561">
        <v>54</v>
      </c>
      <c r="AI2561">
        <v>282.47199999999998</v>
      </c>
      <c r="AJ2561">
        <v>20</v>
      </c>
      <c r="AK2561">
        <v>548.96600000000001</v>
      </c>
      <c r="AL2561">
        <v>21</v>
      </c>
      <c r="AM2561">
        <v>0</v>
      </c>
      <c r="AN2561">
        <v>0</v>
      </c>
      <c r="AO2561" s="30">
        <v>529.34885999999995</v>
      </c>
      <c r="AP2561" s="30">
        <v>831.43799999999999</v>
      </c>
      <c r="AQ2561" s="30">
        <v>41</v>
      </c>
      <c r="AR2561">
        <v>1849.0493533333331</v>
      </c>
      <c r="AS2561" s="20">
        <v>2904.2660000000001</v>
      </c>
      <c r="AT2561">
        <v>322</v>
      </c>
      <c r="AU2561">
        <v>12</v>
      </c>
      <c r="AV2561" t="s">
        <v>1510</v>
      </c>
    </row>
    <row r="2562" spans="1:48" hidden="1" x14ac:dyDescent="0.25">
      <c r="A2562" t="s">
        <v>440</v>
      </c>
      <c r="B2562" t="s">
        <v>1153</v>
      </c>
      <c r="C2562" t="s">
        <v>48</v>
      </c>
      <c r="D2562" t="s">
        <v>438</v>
      </c>
      <c r="E2562" s="31" t="s">
        <v>439</v>
      </c>
      <c r="F2562">
        <v>2014</v>
      </c>
      <c r="G2562" t="s">
        <v>380</v>
      </c>
      <c r="H2562">
        <v>219</v>
      </c>
      <c r="I2562">
        <v>331220</v>
      </c>
      <c r="J2562" t="s">
        <v>30</v>
      </c>
      <c r="K2562" s="26" t="s">
        <v>374</v>
      </c>
      <c r="L2562" t="b">
        <v>1</v>
      </c>
      <c r="M2562" s="20" t="s">
        <v>1116</v>
      </c>
      <c r="N2562" s="26">
        <v>2</v>
      </c>
      <c r="O2562" t="s">
        <v>375</v>
      </c>
      <c r="P2562">
        <v>63.336666700000002</v>
      </c>
      <c r="Q2562">
        <v>-142.9855556</v>
      </c>
      <c r="S2562" t="s">
        <v>21</v>
      </c>
      <c r="T2562" s="40">
        <v>0.46249999999999997</v>
      </c>
      <c r="U2562" s="40">
        <v>0.21583333333333335</v>
      </c>
      <c r="V2562">
        <v>1701.2687874999999</v>
      </c>
      <c r="W2562">
        <v>3678.4189999999999</v>
      </c>
      <c r="X2562">
        <v>766</v>
      </c>
      <c r="Y2562">
        <v>1096.0473</v>
      </c>
      <c r="Z2562">
        <v>2369.8319999999999</v>
      </c>
      <c r="AA2562">
        <v>175</v>
      </c>
      <c r="AI2562">
        <v>89.994</v>
      </c>
      <c r="AJ2562">
        <v>29</v>
      </c>
      <c r="AK2562">
        <v>1163.5350000000003</v>
      </c>
      <c r="AL2562">
        <v>51</v>
      </c>
      <c r="AM2562">
        <v>0</v>
      </c>
      <c r="AN2562">
        <v>0</v>
      </c>
      <c r="AO2562" s="30">
        <v>579.75716250000005</v>
      </c>
      <c r="AP2562" s="30">
        <v>1253.5290000000002</v>
      </c>
      <c r="AQ2562" s="30">
        <v>80</v>
      </c>
      <c r="AR2562">
        <v>3377.0732499999999</v>
      </c>
      <c r="AS2562" s="20">
        <v>7301.7799999999988</v>
      </c>
      <c r="AT2562">
        <v>993</v>
      </c>
      <c r="AU2562">
        <v>12</v>
      </c>
      <c r="AV2562" t="s">
        <v>1510</v>
      </c>
    </row>
    <row r="2563" spans="1:48" hidden="1" x14ac:dyDescent="0.25">
      <c r="A2563" t="s">
        <v>714</v>
      </c>
      <c r="B2563" t="s">
        <v>101</v>
      </c>
      <c r="C2563" t="s">
        <v>101</v>
      </c>
      <c r="D2563" t="s">
        <v>712</v>
      </c>
      <c r="E2563" s="31" t="s">
        <v>713</v>
      </c>
      <c r="F2563">
        <v>2014</v>
      </c>
      <c r="G2563" t="s">
        <v>563</v>
      </c>
      <c r="H2563">
        <v>221</v>
      </c>
      <c r="I2563">
        <v>331700</v>
      </c>
      <c r="J2563" t="s">
        <v>50</v>
      </c>
      <c r="K2563" s="26" t="s">
        <v>458</v>
      </c>
      <c r="L2563" t="b">
        <v>1</v>
      </c>
      <c r="M2563" s="20" t="s">
        <v>1119</v>
      </c>
      <c r="N2563" s="26">
        <v>169</v>
      </c>
      <c r="O2563" t="s">
        <v>375</v>
      </c>
      <c r="P2563">
        <v>60.533775200000001</v>
      </c>
      <c r="Q2563">
        <v>-165.1036627</v>
      </c>
      <c r="S2563" t="s">
        <v>21</v>
      </c>
      <c r="T2563" s="40">
        <v>0.54666666666666675</v>
      </c>
      <c r="U2563" s="40">
        <v>0.20083333333333331</v>
      </c>
      <c r="V2563">
        <v>376.61397333333338</v>
      </c>
      <c r="W2563">
        <v>688.928</v>
      </c>
      <c r="X2563">
        <v>138</v>
      </c>
      <c r="Y2563">
        <v>163.92674666666667</v>
      </c>
      <c r="Z2563">
        <v>299.86599999999999</v>
      </c>
      <c r="AA2563">
        <v>30</v>
      </c>
      <c r="AI2563">
        <v>262.73800000000006</v>
      </c>
      <c r="AJ2563">
        <v>14</v>
      </c>
      <c r="AK2563">
        <v>333.54400000000004</v>
      </c>
      <c r="AL2563">
        <v>9</v>
      </c>
      <c r="AM2563">
        <v>0</v>
      </c>
      <c r="AN2563">
        <v>0</v>
      </c>
      <c r="AO2563" s="30">
        <v>325.96749333333344</v>
      </c>
      <c r="AP2563" s="30">
        <v>596.28200000000015</v>
      </c>
      <c r="AQ2563" s="30">
        <v>23</v>
      </c>
      <c r="AR2563">
        <v>866.50821333333352</v>
      </c>
      <c r="AS2563" s="20">
        <v>1585.076</v>
      </c>
      <c r="AT2563">
        <v>180</v>
      </c>
      <c r="AU2563">
        <v>12</v>
      </c>
      <c r="AV2563" t="s">
        <v>1510</v>
      </c>
    </row>
    <row r="2564" spans="1:48" hidden="1" x14ac:dyDescent="0.25">
      <c r="A2564" t="s">
        <v>566</v>
      </c>
      <c r="B2564" t="s">
        <v>52</v>
      </c>
      <c r="C2564" t="s">
        <v>52</v>
      </c>
      <c r="D2564" t="s">
        <v>567</v>
      </c>
      <c r="E2564" s="31" t="s">
        <v>568</v>
      </c>
      <c r="F2564">
        <v>2014</v>
      </c>
      <c r="G2564" t="s">
        <v>563</v>
      </c>
      <c r="H2564">
        <v>221</v>
      </c>
      <c r="I2564">
        <v>331250</v>
      </c>
      <c r="J2564" t="s">
        <v>50</v>
      </c>
      <c r="K2564" s="26" t="s">
        <v>458</v>
      </c>
      <c r="L2564" t="b">
        <v>1</v>
      </c>
      <c r="M2564" s="20" t="s">
        <v>1119</v>
      </c>
      <c r="N2564" s="26">
        <v>169</v>
      </c>
      <c r="O2564" t="s">
        <v>375</v>
      </c>
      <c r="P2564">
        <v>67.086111099999997</v>
      </c>
      <c r="Q2564">
        <v>-157.85138889999999</v>
      </c>
      <c r="S2564" t="s">
        <v>21</v>
      </c>
      <c r="T2564" s="40">
        <v>0.76500000000000012</v>
      </c>
      <c r="U2564" s="40">
        <v>0.21083333333333334</v>
      </c>
      <c r="V2564">
        <v>329.64003000000002</v>
      </c>
      <c r="W2564">
        <v>430.90199999999993</v>
      </c>
      <c r="X2564">
        <v>87</v>
      </c>
      <c r="Y2564">
        <v>95.791005000000027</v>
      </c>
      <c r="Z2564">
        <v>125.21700000000001</v>
      </c>
      <c r="AA2564">
        <v>11</v>
      </c>
      <c r="AI2564">
        <v>213.82100000000003</v>
      </c>
      <c r="AJ2564">
        <v>14</v>
      </c>
      <c r="AK2564">
        <v>399.39499999999998</v>
      </c>
      <c r="AL2564">
        <v>8</v>
      </c>
      <c r="AM2564">
        <v>0</v>
      </c>
      <c r="AN2564">
        <v>0</v>
      </c>
      <c r="AO2564" s="30">
        <v>469.11024000000009</v>
      </c>
      <c r="AP2564" s="30">
        <v>613.21600000000001</v>
      </c>
      <c r="AQ2564" s="30">
        <v>22</v>
      </c>
      <c r="AR2564">
        <v>894.54127500000016</v>
      </c>
      <c r="AS2564" s="20">
        <v>1169.335</v>
      </c>
      <c r="AT2564">
        <v>116</v>
      </c>
      <c r="AU2564">
        <v>6</v>
      </c>
      <c r="AV2564" t="s">
        <v>1510</v>
      </c>
    </row>
    <row r="2565" spans="1:48" hidden="1" x14ac:dyDescent="0.25">
      <c r="A2565" t="s">
        <v>1035</v>
      </c>
      <c r="B2565" t="s">
        <v>289</v>
      </c>
      <c r="C2565" t="s">
        <v>289</v>
      </c>
      <c r="D2565" t="s">
        <v>1037</v>
      </c>
      <c r="E2565" s="31" t="s">
        <v>1038</v>
      </c>
      <c r="F2565">
        <v>2014</v>
      </c>
      <c r="G2565" t="s">
        <v>1036</v>
      </c>
      <c r="H2565" t="s">
        <v>582</v>
      </c>
      <c r="I2565">
        <v>332710</v>
      </c>
      <c r="J2565" t="s">
        <v>288</v>
      </c>
      <c r="K2565" s="26" t="s">
        <v>458</v>
      </c>
      <c r="L2565" t="b">
        <v>1</v>
      </c>
      <c r="M2565" s="20" t="s">
        <v>1116</v>
      </c>
      <c r="N2565" s="26">
        <v>664</v>
      </c>
      <c r="O2565" t="s">
        <v>375</v>
      </c>
      <c r="P2565">
        <v>61.102499999999999</v>
      </c>
      <c r="Q2565">
        <v>-160.96166669999999</v>
      </c>
      <c r="S2565" t="s">
        <v>21</v>
      </c>
      <c r="T2565" s="40">
        <v>0.9600000000000003</v>
      </c>
      <c r="U2565" s="40">
        <v>0.63333333333333341</v>
      </c>
      <c r="V2565">
        <v>281.24736000000007</v>
      </c>
      <c r="W2565">
        <v>292.96600000000001</v>
      </c>
      <c r="X2565">
        <v>96</v>
      </c>
      <c r="Y2565">
        <v>146.52864000000005</v>
      </c>
      <c r="Z2565">
        <v>152.63400000000001</v>
      </c>
      <c r="AA2565">
        <v>9</v>
      </c>
      <c r="AI2565">
        <v>50.918000000000006</v>
      </c>
      <c r="AJ2565">
        <v>6</v>
      </c>
      <c r="AK2565">
        <v>23.253</v>
      </c>
      <c r="AL2565">
        <v>4</v>
      </c>
      <c r="AM2565">
        <v>22.948</v>
      </c>
      <c r="AN2565">
        <v>5</v>
      </c>
      <c r="AO2565" s="30">
        <v>71.20416000000003</v>
      </c>
      <c r="AP2565" s="30">
        <v>74.171000000000006</v>
      </c>
      <c r="AQ2565" s="30">
        <v>10</v>
      </c>
      <c r="AR2565">
        <v>498.98016000000018</v>
      </c>
      <c r="AS2565" s="20">
        <v>542.71900000000005</v>
      </c>
      <c r="AT2565">
        <v>119</v>
      </c>
      <c r="AU2565">
        <v>12</v>
      </c>
      <c r="AV2565" t="s">
        <v>1510</v>
      </c>
    </row>
    <row r="2566" spans="1:48" hidden="1" x14ac:dyDescent="0.25">
      <c r="A2566" t="s">
        <v>875</v>
      </c>
      <c r="B2566" t="s">
        <v>291</v>
      </c>
      <c r="C2566" t="s">
        <v>291</v>
      </c>
      <c r="D2566" t="s">
        <v>877</v>
      </c>
      <c r="E2566" s="31" t="s">
        <v>878</v>
      </c>
      <c r="F2566">
        <v>2014</v>
      </c>
      <c r="G2566" t="s">
        <v>876</v>
      </c>
      <c r="H2566">
        <v>19267</v>
      </c>
      <c r="I2566">
        <v>332720</v>
      </c>
      <c r="J2566" t="s">
        <v>290</v>
      </c>
      <c r="K2566" s="26" t="s">
        <v>458</v>
      </c>
      <c r="L2566" t="b">
        <v>1</v>
      </c>
      <c r="M2566" s="20" t="s">
        <v>1119</v>
      </c>
      <c r="N2566" s="26">
        <v>344</v>
      </c>
      <c r="O2566" t="s">
        <v>375</v>
      </c>
      <c r="P2566">
        <v>60.3430556</v>
      </c>
      <c r="Q2566">
        <v>-162.66305560000001</v>
      </c>
      <c r="S2566" t="s">
        <v>21</v>
      </c>
      <c r="T2566" s="40">
        <v>0.65000000000000013</v>
      </c>
      <c r="U2566" s="40">
        <v>0.26083333333333331</v>
      </c>
      <c r="V2566">
        <v>318.09115000000003</v>
      </c>
      <c r="W2566">
        <v>489.37099999999998</v>
      </c>
      <c r="X2566">
        <v>111</v>
      </c>
      <c r="Y2566">
        <v>243.63885000000005</v>
      </c>
      <c r="Z2566">
        <v>374.82900000000001</v>
      </c>
      <c r="AA2566">
        <v>22</v>
      </c>
      <c r="AI2566">
        <v>53.547000000000004</v>
      </c>
      <c r="AJ2566">
        <v>8</v>
      </c>
      <c r="AK2566">
        <v>25.238000000000003</v>
      </c>
      <c r="AL2566">
        <v>6</v>
      </c>
      <c r="AM2566">
        <v>15.894</v>
      </c>
      <c r="AN2566">
        <v>4</v>
      </c>
      <c r="AO2566" s="30">
        <v>51.210250000000016</v>
      </c>
      <c r="AP2566" s="30">
        <v>78.785000000000011</v>
      </c>
      <c r="AQ2566" s="30">
        <v>14</v>
      </c>
      <c r="AR2566">
        <v>612.94025000000011</v>
      </c>
      <c r="AS2566" s="20">
        <v>958.87899999999991</v>
      </c>
      <c r="AT2566">
        <v>150</v>
      </c>
      <c r="AU2566">
        <v>12</v>
      </c>
      <c r="AV2566" t="s">
        <v>1510</v>
      </c>
    </row>
    <row r="2567" spans="1:48" hidden="1" x14ac:dyDescent="0.25">
      <c r="A2567" t="s">
        <v>717</v>
      </c>
      <c r="B2567" t="s">
        <v>102</v>
      </c>
      <c r="C2567" t="s">
        <v>102</v>
      </c>
      <c r="D2567" t="s">
        <v>712</v>
      </c>
      <c r="E2567" s="31" t="s">
        <v>713</v>
      </c>
      <c r="F2567">
        <v>2014</v>
      </c>
      <c r="G2567" t="s">
        <v>563</v>
      </c>
      <c r="H2567">
        <v>221</v>
      </c>
      <c r="I2567">
        <v>331710</v>
      </c>
      <c r="J2567" t="s">
        <v>50</v>
      </c>
      <c r="K2567" s="26" t="s">
        <v>458</v>
      </c>
      <c r="L2567" t="b">
        <v>1</v>
      </c>
      <c r="M2567" s="20" t="s">
        <v>1119</v>
      </c>
      <c r="N2567" s="26">
        <v>169</v>
      </c>
      <c r="O2567" t="s">
        <v>375</v>
      </c>
      <c r="P2567">
        <v>60.585555599999999</v>
      </c>
      <c r="Q2567">
        <v>-165.25583330000001</v>
      </c>
      <c r="S2567" t="s">
        <v>21</v>
      </c>
      <c r="T2567" s="40">
        <v>0.54666666666666675</v>
      </c>
      <c r="U2567" s="40">
        <v>0.20083333333333331</v>
      </c>
      <c r="V2567">
        <v>218.38349333333338</v>
      </c>
      <c r="W2567">
        <v>399.48200000000003</v>
      </c>
      <c r="X2567">
        <v>96</v>
      </c>
      <c r="Y2567">
        <v>102.72632</v>
      </c>
      <c r="Z2567">
        <v>187.91399999999999</v>
      </c>
      <c r="AA2567">
        <v>21</v>
      </c>
      <c r="AI2567">
        <v>96.603999999999999</v>
      </c>
      <c r="AJ2567">
        <v>9</v>
      </c>
      <c r="AK2567">
        <v>222.43899999999999</v>
      </c>
      <c r="AL2567">
        <v>6</v>
      </c>
      <c r="AM2567">
        <v>0</v>
      </c>
      <c r="AN2567">
        <v>0</v>
      </c>
      <c r="AO2567" s="30">
        <v>174.41017333333338</v>
      </c>
      <c r="AP2567" s="30">
        <v>319.04300000000001</v>
      </c>
      <c r="AQ2567" s="30">
        <v>15</v>
      </c>
      <c r="AR2567">
        <v>495.51998666666674</v>
      </c>
      <c r="AS2567" s="20">
        <v>906.43900000000008</v>
      </c>
      <c r="AT2567">
        <v>121</v>
      </c>
      <c r="AU2567">
        <v>12</v>
      </c>
      <c r="AV2567" t="s">
        <v>1510</v>
      </c>
    </row>
    <row r="2568" spans="1:48" hidden="1" x14ac:dyDescent="0.25">
      <c r="A2568" t="s">
        <v>1073</v>
      </c>
      <c r="B2568" t="s">
        <v>293</v>
      </c>
      <c r="C2568" t="s">
        <v>293</v>
      </c>
      <c r="D2568" t="s">
        <v>1075</v>
      </c>
      <c r="E2568" s="31" t="s">
        <v>1076</v>
      </c>
      <c r="F2568">
        <v>2014</v>
      </c>
      <c r="G2568" t="s">
        <v>1074</v>
      </c>
      <c r="H2568" t="s">
        <v>582</v>
      </c>
      <c r="I2568">
        <v>332730</v>
      </c>
      <c r="J2568" t="s">
        <v>292</v>
      </c>
      <c r="K2568" s="26" t="s">
        <v>458</v>
      </c>
      <c r="L2568" t="b">
        <v>1</v>
      </c>
      <c r="M2568" s="20" t="s">
        <v>1116</v>
      </c>
      <c r="N2568" s="26">
        <v>729</v>
      </c>
      <c r="O2568" t="s">
        <v>375</v>
      </c>
      <c r="P2568">
        <v>59.079166700000002</v>
      </c>
      <c r="Q2568">
        <v>-160.27500000000001</v>
      </c>
      <c r="S2568" t="s">
        <v>21</v>
      </c>
      <c r="T2568" s="40">
        <v>1</v>
      </c>
      <c r="U2568" s="40">
        <v>0.64750000000000019</v>
      </c>
      <c r="V2568">
        <v>99.257000000000005</v>
      </c>
      <c r="W2568">
        <v>99.257000000000005</v>
      </c>
      <c r="X2568">
        <v>30</v>
      </c>
      <c r="Y2568">
        <v>99.071999999999989</v>
      </c>
      <c r="Z2568">
        <v>99.071999999999989</v>
      </c>
      <c r="AA2568">
        <v>4</v>
      </c>
      <c r="AI2568">
        <v>39.046000000000006</v>
      </c>
      <c r="AJ2568">
        <v>6</v>
      </c>
      <c r="AK2568">
        <v>2.9419999999999997</v>
      </c>
      <c r="AL2568">
        <v>2</v>
      </c>
      <c r="AM2568">
        <v>15.157000000000004</v>
      </c>
      <c r="AN2568">
        <v>3</v>
      </c>
      <c r="AO2568" s="30">
        <v>41.988000000000007</v>
      </c>
      <c r="AP2568" s="30">
        <v>41.988000000000007</v>
      </c>
      <c r="AQ2568" s="30">
        <v>8</v>
      </c>
      <c r="AR2568">
        <v>240.31700000000001</v>
      </c>
      <c r="AS2568" s="20">
        <v>255.47399999999999</v>
      </c>
      <c r="AT2568">
        <v>44</v>
      </c>
      <c r="AU2568">
        <v>12</v>
      </c>
      <c r="AV2568" t="s">
        <v>1510</v>
      </c>
    </row>
    <row r="2569" spans="1:48" hidden="1" x14ac:dyDescent="0.25">
      <c r="A2569" t="s">
        <v>1077</v>
      </c>
      <c r="B2569" t="s">
        <v>297</v>
      </c>
      <c r="C2569" t="s">
        <v>297</v>
      </c>
      <c r="D2569" t="s">
        <v>1079</v>
      </c>
      <c r="E2569" s="31" t="s">
        <v>1080</v>
      </c>
      <c r="F2569">
        <v>2014</v>
      </c>
      <c r="G2569" t="s">
        <v>1078</v>
      </c>
      <c r="H2569">
        <v>40548</v>
      </c>
      <c r="I2569">
        <v>332850</v>
      </c>
      <c r="J2569" t="s">
        <v>296</v>
      </c>
      <c r="K2569" s="26" t="s">
        <v>458</v>
      </c>
      <c r="L2569" t="b">
        <v>1</v>
      </c>
      <c r="M2569" s="20" t="s">
        <v>1119</v>
      </c>
      <c r="N2569" s="26">
        <v>741</v>
      </c>
      <c r="O2569" t="s">
        <v>375</v>
      </c>
      <c r="P2569">
        <v>63.873055600000001</v>
      </c>
      <c r="Q2569">
        <v>-160.78805560000001</v>
      </c>
      <c r="S2569" t="s">
        <v>21</v>
      </c>
      <c r="T2569" s="40">
        <v>0.4383333333333333</v>
      </c>
      <c r="U2569" s="40">
        <v>0.20083333333333331</v>
      </c>
      <c r="V2569">
        <v>649.31324833333338</v>
      </c>
      <c r="W2569">
        <v>1481.3230000000003</v>
      </c>
      <c r="X2569">
        <v>288</v>
      </c>
      <c r="Y2569">
        <v>864.96754999999996</v>
      </c>
      <c r="Z2569">
        <v>1973.31</v>
      </c>
      <c r="AA2569">
        <v>46</v>
      </c>
      <c r="AI2569">
        <v>403.536</v>
      </c>
      <c r="AJ2569">
        <v>16</v>
      </c>
      <c r="AK2569">
        <v>280.20100000000002</v>
      </c>
      <c r="AL2569">
        <v>15</v>
      </c>
      <c r="AM2569">
        <v>0.52599999999999991</v>
      </c>
      <c r="AN2569">
        <v>1</v>
      </c>
      <c r="AO2569" s="30">
        <v>299.70471833333335</v>
      </c>
      <c r="AP2569" s="30">
        <v>683.73700000000008</v>
      </c>
      <c r="AQ2569" s="30">
        <v>31</v>
      </c>
      <c r="AR2569">
        <v>1813.9855166666666</v>
      </c>
      <c r="AS2569" s="20">
        <v>4138.8959999999997</v>
      </c>
      <c r="AT2569">
        <v>364</v>
      </c>
      <c r="AU2569">
        <v>12</v>
      </c>
      <c r="AV2569" t="s">
        <v>1510</v>
      </c>
    </row>
    <row r="2570" spans="1:48" hidden="1" x14ac:dyDescent="0.25">
      <c r="A2570" t="s">
        <v>542</v>
      </c>
      <c r="B2570" t="s">
        <v>299</v>
      </c>
      <c r="C2570" t="s">
        <v>299</v>
      </c>
      <c r="D2570" t="s">
        <v>544</v>
      </c>
      <c r="E2570" s="31" t="s">
        <v>545</v>
      </c>
      <c r="F2570">
        <v>2014</v>
      </c>
      <c r="G2570" t="s">
        <v>543</v>
      </c>
      <c r="H2570">
        <v>19454</v>
      </c>
      <c r="I2570">
        <v>332860</v>
      </c>
      <c r="J2570" t="s">
        <v>298</v>
      </c>
      <c r="K2570" s="26" t="s">
        <v>458</v>
      </c>
      <c r="L2570" t="b">
        <v>1</v>
      </c>
      <c r="M2570" s="20" t="s">
        <v>1118</v>
      </c>
      <c r="N2570" s="26">
        <v>106</v>
      </c>
      <c r="O2570" t="s">
        <v>375</v>
      </c>
      <c r="P2570">
        <v>53.873611099999998</v>
      </c>
      <c r="Q2570">
        <v>-166.53666670000001</v>
      </c>
      <c r="S2570" t="s">
        <v>21</v>
      </c>
      <c r="T2570" s="40">
        <v>0.47166666666666668</v>
      </c>
      <c r="U2570" s="40">
        <v>0.25</v>
      </c>
      <c r="V2570">
        <v>1751.1337216666666</v>
      </c>
      <c r="W2570">
        <v>3712.6509999999998</v>
      </c>
      <c r="X2570">
        <v>716</v>
      </c>
      <c r="Y2570">
        <v>17657.520866666669</v>
      </c>
      <c r="Z2570">
        <v>37436.44</v>
      </c>
      <c r="AA2570">
        <v>189</v>
      </c>
      <c r="AI2570">
        <v>3019.0279999999998</v>
      </c>
      <c r="AJ2570">
        <v>57</v>
      </c>
      <c r="AK2570">
        <v>405.70499999999998</v>
      </c>
      <c r="AL2570">
        <v>19</v>
      </c>
      <c r="AM2570">
        <v>0</v>
      </c>
      <c r="AN2570">
        <v>0</v>
      </c>
      <c r="AO2570" s="30">
        <v>1615.3323983333332</v>
      </c>
      <c r="AP2570" s="30">
        <v>3424.7329999999997</v>
      </c>
      <c r="AQ2570" s="30">
        <v>76</v>
      </c>
      <c r="AR2570">
        <v>21023.986986666667</v>
      </c>
      <c r="AS2570" s="20">
        <v>44573.824000000001</v>
      </c>
      <c r="AT2570">
        <v>978</v>
      </c>
      <c r="AU2570">
        <v>12</v>
      </c>
      <c r="AV2570" t="s">
        <v>1510</v>
      </c>
    </row>
    <row r="2571" spans="1:48" hidden="1" x14ac:dyDescent="0.25">
      <c r="A2571" t="s">
        <v>1031</v>
      </c>
      <c r="B2571" t="s">
        <v>303</v>
      </c>
      <c r="C2571" t="s">
        <v>303</v>
      </c>
      <c r="D2571" t="s">
        <v>1033</v>
      </c>
      <c r="E2571" s="31" t="s">
        <v>1034</v>
      </c>
      <c r="F2571">
        <v>2014</v>
      </c>
      <c r="G2571" t="s">
        <v>1032</v>
      </c>
      <c r="H2571" t="s">
        <v>582</v>
      </c>
      <c r="I2571">
        <v>332880</v>
      </c>
      <c r="J2571" t="s">
        <v>302</v>
      </c>
      <c r="K2571" s="26" t="s">
        <v>458</v>
      </c>
      <c r="L2571" t="b">
        <v>1</v>
      </c>
      <c r="M2571" s="20" t="s">
        <v>1116</v>
      </c>
      <c r="N2571" s="26">
        <v>663</v>
      </c>
      <c r="O2571" t="s">
        <v>375</v>
      </c>
      <c r="P2571">
        <v>67.013888899999998</v>
      </c>
      <c r="Q2571">
        <v>-146.41861109999999</v>
      </c>
      <c r="S2571" t="s">
        <v>21</v>
      </c>
      <c r="T2571" s="40">
        <v>0.90000000000000024</v>
      </c>
      <c r="U2571" s="40">
        <v>0.3758333333333333</v>
      </c>
      <c r="V2571">
        <v>190.79010000000005</v>
      </c>
      <c r="W2571">
        <v>211.989</v>
      </c>
      <c r="X2571">
        <v>98</v>
      </c>
      <c r="Y2571">
        <v>166.88700000000006</v>
      </c>
      <c r="Z2571">
        <v>185.43</v>
      </c>
      <c r="AA2571">
        <v>9</v>
      </c>
      <c r="AI2571">
        <v>76.85499999999999</v>
      </c>
      <c r="AJ2571">
        <v>9</v>
      </c>
      <c r="AK2571">
        <v>7.3870000000000005</v>
      </c>
      <c r="AL2571">
        <v>1</v>
      </c>
      <c r="AM2571">
        <v>3.169</v>
      </c>
      <c r="AN2571">
        <v>3</v>
      </c>
      <c r="AO2571" s="30">
        <v>75.817800000000005</v>
      </c>
      <c r="AP2571" s="30">
        <v>84.24199999999999</v>
      </c>
      <c r="AQ2571" s="30">
        <v>10</v>
      </c>
      <c r="AR2571">
        <v>433.49490000000014</v>
      </c>
      <c r="AS2571" s="20">
        <v>484.83000000000004</v>
      </c>
      <c r="AT2571">
        <v>119</v>
      </c>
      <c r="AU2571">
        <v>12</v>
      </c>
      <c r="AV2571" t="s">
        <v>1510</v>
      </c>
    </row>
    <row r="2572" spans="1:48" hidden="1" x14ac:dyDescent="0.25">
      <c r="A2572" t="s">
        <v>777</v>
      </c>
      <c r="B2572" t="s">
        <v>242</v>
      </c>
      <c r="C2572" t="s">
        <v>242</v>
      </c>
      <c r="D2572" t="s">
        <v>778</v>
      </c>
      <c r="E2572" s="31" t="s">
        <v>779</v>
      </c>
      <c r="F2572">
        <v>2014</v>
      </c>
      <c r="G2572" t="s">
        <v>759</v>
      </c>
      <c r="H2572">
        <v>26616</v>
      </c>
      <c r="I2572">
        <v>332410</v>
      </c>
      <c r="J2572" t="s">
        <v>235</v>
      </c>
      <c r="K2572" s="26" t="s">
        <v>458</v>
      </c>
      <c r="L2572" t="b">
        <v>1</v>
      </c>
      <c r="M2572" s="20" t="s">
        <v>1118</v>
      </c>
      <c r="N2572" s="26">
        <v>254</v>
      </c>
      <c r="O2572" t="s">
        <v>375</v>
      </c>
      <c r="P2572">
        <v>70.636944400000004</v>
      </c>
      <c r="Q2572">
        <v>-160.03833330000001</v>
      </c>
      <c r="S2572" t="s">
        <v>21</v>
      </c>
      <c r="T2572" s="40">
        <v>0.14999999999999997</v>
      </c>
      <c r="U2572" s="40">
        <v>0.14499999999999999</v>
      </c>
      <c r="V2572">
        <v>185.88674999999998</v>
      </c>
      <c r="W2572">
        <v>1239.2450000000001</v>
      </c>
      <c r="X2572">
        <v>144</v>
      </c>
      <c r="Y2572">
        <v>670.57004999999981</v>
      </c>
      <c r="Z2572">
        <v>4470.4669999999996</v>
      </c>
      <c r="AA2572">
        <v>73</v>
      </c>
      <c r="AI2572">
        <v>82.140999999999991</v>
      </c>
      <c r="AJ2572">
        <v>3</v>
      </c>
      <c r="AK2572">
        <v>67.162000000000006</v>
      </c>
      <c r="AL2572">
        <v>4</v>
      </c>
      <c r="AM2572">
        <v>0</v>
      </c>
      <c r="AN2572">
        <v>1</v>
      </c>
      <c r="AO2572" s="30">
        <v>22.395449999999993</v>
      </c>
      <c r="AP2572" s="30">
        <v>149.303</v>
      </c>
      <c r="AQ2572" s="30">
        <v>7</v>
      </c>
      <c r="AR2572">
        <v>878.8522499999998</v>
      </c>
      <c r="AS2572" s="20">
        <v>5859.0149999999994</v>
      </c>
      <c r="AT2572">
        <v>224</v>
      </c>
      <c r="AU2572">
        <v>3</v>
      </c>
      <c r="AV2572" t="s">
        <v>1510</v>
      </c>
    </row>
    <row r="2573" spans="1:48" hidden="1" x14ac:dyDescent="0.25">
      <c r="A2573" t="s">
        <v>724</v>
      </c>
      <c r="B2573" t="s">
        <v>103</v>
      </c>
      <c r="C2573" t="s">
        <v>103</v>
      </c>
      <c r="D2573" t="s">
        <v>725</v>
      </c>
      <c r="E2573" s="31" t="s">
        <v>726</v>
      </c>
      <c r="F2573">
        <v>2014</v>
      </c>
      <c r="G2573" t="s">
        <v>563</v>
      </c>
      <c r="H2573">
        <v>221</v>
      </c>
      <c r="I2573">
        <v>331730</v>
      </c>
      <c r="J2573" t="s">
        <v>50</v>
      </c>
      <c r="K2573" s="26" t="s">
        <v>458</v>
      </c>
      <c r="L2573" t="b">
        <v>1</v>
      </c>
      <c r="M2573" s="20" t="s">
        <v>1119</v>
      </c>
      <c r="N2573" s="26">
        <v>169</v>
      </c>
      <c r="O2573" t="s">
        <v>375</v>
      </c>
      <c r="P2573">
        <v>65.609166700000003</v>
      </c>
      <c r="Q2573">
        <v>-168.08750000000001</v>
      </c>
      <c r="S2573" t="s">
        <v>21</v>
      </c>
      <c r="T2573" s="40">
        <v>0.68833333333333313</v>
      </c>
      <c r="U2573" s="40">
        <v>0.21083333333333334</v>
      </c>
      <c r="V2573">
        <v>140.41380499999997</v>
      </c>
      <c r="W2573">
        <v>203.99100000000001</v>
      </c>
      <c r="X2573">
        <v>55</v>
      </c>
      <c r="Y2573">
        <v>86.747896666666634</v>
      </c>
      <c r="Z2573">
        <v>126.026</v>
      </c>
      <c r="AA2573">
        <v>17</v>
      </c>
      <c r="AI2573">
        <v>70.497</v>
      </c>
      <c r="AJ2573">
        <v>8</v>
      </c>
      <c r="AK2573">
        <v>161.41899999999998</v>
      </c>
      <c r="AL2573">
        <v>10</v>
      </c>
      <c r="AM2573">
        <v>0</v>
      </c>
      <c r="AN2573">
        <v>0</v>
      </c>
      <c r="AO2573" s="30">
        <v>159.63551333333328</v>
      </c>
      <c r="AP2573" s="30">
        <v>231.916</v>
      </c>
      <c r="AQ2573" s="30">
        <v>18</v>
      </c>
      <c r="AR2573">
        <v>386.79721499999988</v>
      </c>
      <c r="AS2573" s="20">
        <v>561.93300000000011</v>
      </c>
      <c r="AT2573">
        <v>82</v>
      </c>
      <c r="AU2573">
        <v>12</v>
      </c>
      <c r="AV2573" t="s">
        <v>1510</v>
      </c>
    </row>
    <row r="2574" spans="1:48" hidden="1" x14ac:dyDescent="0.25">
      <c r="A2574" t="s">
        <v>444</v>
      </c>
      <c r="B2574" t="s">
        <v>49</v>
      </c>
      <c r="C2574" s="19" t="s">
        <v>49</v>
      </c>
      <c r="D2574" t="s">
        <v>445</v>
      </c>
      <c r="E2574" t="s">
        <v>446</v>
      </c>
      <c r="F2574" s="26">
        <v>2014</v>
      </c>
      <c r="G2574" s="19" t="s">
        <v>380</v>
      </c>
      <c r="H2574" s="26">
        <v>219</v>
      </c>
      <c r="I2574" s="19">
        <v>331230</v>
      </c>
      <c r="J2574" t="s">
        <v>30</v>
      </c>
      <c r="K2574" s="19" t="s">
        <v>374</v>
      </c>
      <c r="L2574" s="20" t="b">
        <v>1</v>
      </c>
      <c r="M2574" s="20" t="s">
        <v>1116</v>
      </c>
      <c r="N2574" s="19">
        <v>2</v>
      </c>
      <c r="O2574" s="19" t="s">
        <v>375</v>
      </c>
      <c r="P2574" s="20">
        <v>56.115277800000001</v>
      </c>
      <c r="Q2574" s="20">
        <v>-133.12083329999999</v>
      </c>
      <c r="R2574" s="19"/>
      <c r="S2574" s="19" t="s">
        <v>21</v>
      </c>
      <c r="T2574" s="40">
        <v>0.58583333333333332</v>
      </c>
      <c r="U2574" s="40">
        <v>0.22583333333333333</v>
      </c>
      <c r="V2574">
        <v>114.37165583333332</v>
      </c>
      <c r="W2574">
        <v>195.22899999999998</v>
      </c>
      <c r="X2574">
        <v>67</v>
      </c>
      <c r="Y2574">
        <v>38.987208333333342</v>
      </c>
      <c r="Z2574">
        <v>66.550000000000011</v>
      </c>
      <c r="AA2574">
        <v>10</v>
      </c>
      <c r="AI2574">
        <v>4.7530000000000001</v>
      </c>
      <c r="AJ2574">
        <v>2</v>
      </c>
      <c r="AK2574">
        <v>16.657999999999998</v>
      </c>
      <c r="AL2574">
        <v>2</v>
      </c>
      <c r="AM2574">
        <v>0</v>
      </c>
      <c r="AN2574">
        <v>0</v>
      </c>
      <c r="AO2574" s="30">
        <v>12.543277499999999</v>
      </c>
      <c r="AP2574" s="30">
        <v>21.410999999999998</v>
      </c>
      <c r="AQ2574" s="30">
        <v>4</v>
      </c>
      <c r="AR2574">
        <v>165.90214166666667</v>
      </c>
      <c r="AS2574" s="20">
        <v>283.19000000000005</v>
      </c>
      <c r="AT2574">
        <v>81</v>
      </c>
      <c r="AU2574">
        <v>12</v>
      </c>
      <c r="AV2574" t="s">
        <v>1510</v>
      </c>
    </row>
    <row r="2575" spans="1:48" hidden="1" x14ac:dyDescent="0.25">
      <c r="A2575" t="s">
        <v>758</v>
      </c>
      <c r="B2575" t="s">
        <v>236</v>
      </c>
      <c r="C2575" s="19" t="s">
        <v>236</v>
      </c>
      <c r="D2575" s="19" t="s">
        <v>760</v>
      </c>
      <c r="E2575" s="21" t="s">
        <v>761</v>
      </c>
      <c r="F2575" s="26">
        <v>2014</v>
      </c>
      <c r="G2575" s="19" t="s">
        <v>759</v>
      </c>
      <c r="H2575" s="26">
        <v>26616</v>
      </c>
      <c r="I2575" s="19">
        <v>332350</v>
      </c>
      <c r="J2575" t="s">
        <v>235</v>
      </c>
      <c r="K2575" s="19" t="s">
        <v>458</v>
      </c>
      <c r="L2575" s="20" t="b">
        <v>1</v>
      </c>
      <c r="M2575" s="20" t="s">
        <v>1118</v>
      </c>
      <c r="N2575" s="19">
        <v>254</v>
      </c>
      <c r="O2575" s="19" t="s">
        <v>375</v>
      </c>
      <c r="P2575" s="20">
        <v>68.143333299999995</v>
      </c>
      <c r="Q2575" s="20">
        <v>-151.7358333</v>
      </c>
      <c r="R2575" s="19"/>
      <c r="S2575" s="19" t="s">
        <v>21</v>
      </c>
      <c r="T2575" s="40">
        <v>0.14999999999999997</v>
      </c>
      <c r="U2575" s="40">
        <v>0.14499999999999999</v>
      </c>
      <c r="V2575">
        <v>104.79269999999998</v>
      </c>
      <c r="W2575">
        <v>698.61800000000005</v>
      </c>
      <c r="X2575">
        <v>99</v>
      </c>
      <c r="Y2575">
        <v>448.01009999999991</v>
      </c>
      <c r="Z2575">
        <v>2986.7339999999999</v>
      </c>
      <c r="AA2575">
        <v>68</v>
      </c>
      <c r="AI2575">
        <v>33.790999999999997</v>
      </c>
      <c r="AJ2575">
        <v>2</v>
      </c>
      <c r="AK2575">
        <v>35.510000000000005</v>
      </c>
      <c r="AL2575">
        <v>3</v>
      </c>
      <c r="AM2575">
        <v>0</v>
      </c>
      <c r="AN2575">
        <v>1</v>
      </c>
      <c r="AO2575" s="30">
        <v>10.395149999999997</v>
      </c>
      <c r="AP2575" s="30">
        <v>69.301000000000002</v>
      </c>
      <c r="AQ2575" s="30">
        <v>5</v>
      </c>
      <c r="AR2575">
        <v>563.19794999999988</v>
      </c>
      <c r="AS2575" s="20">
        <v>3754.6529999999998</v>
      </c>
      <c r="AT2575">
        <v>173</v>
      </c>
      <c r="AU2575">
        <v>12</v>
      </c>
      <c r="AV2575" t="s">
        <v>1510</v>
      </c>
    </row>
    <row r="2576" spans="1:48" hidden="1" x14ac:dyDescent="0.25">
      <c r="A2576" t="s">
        <v>946</v>
      </c>
      <c r="B2576" t="s">
        <v>305</v>
      </c>
      <c r="C2576" s="19" t="s">
        <v>305</v>
      </c>
      <c r="D2576" s="19" t="s">
        <v>948</v>
      </c>
      <c r="E2576" s="21" t="s">
        <v>949</v>
      </c>
      <c r="F2576" s="26">
        <v>2014</v>
      </c>
      <c r="G2576" s="19" t="s">
        <v>947</v>
      </c>
      <c r="H2576" s="26">
        <v>20535</v>
      </c>
      <c r="I2576" s="19">
        <v>332890</v>
      </c>
      <c r="J2576" t="s">
        <v>304</v>
      </c>
      <c r="K2576" s="19" t="s">
        <v>458</v>
      </c>
      <c r="L2576" s="20" t="b">
        <v>1</v>
      </c>
      <c r="M2576" s="20" t="s">
        <v>1118</v>
      </c>
      <c r="N2576" s="19">
        <v>409</v>
      </c>
      <c r="O2576" s="19" t="s">
        <v>375</v>
      </c>
      <c r="P2576" s="20">
        <v>64.681388900000002</v>
      </c>
      <c r="Q2576" s="20">
        <v>-163.40555560000001</v>
      </c>
      <c r="R2576" s="19"/>
      <c r="S2576" s="19" t="s">
        <v>21</v>
      </c>
      <c r="T2576" s="40">
        <v>0.62</v>
      </c>
      <c r="U2576" s="40">
        <v>0.28000000000000008</v>
      </c>
      <c r="V2576">
        <v>149.85461999999998</v>
      </c>
      <c r="W2576">
        <v>241.70099999999999</v>
      </c>
      <c r="X2576">
        <v>72</v>
      </c>
      <c r="Y2576">
        <v>210.54021999999998</v>
      </c>
      <c r="Z2576">
        <v>339.58099999999996</v>
      </c>
      <c r="AA2576">
        <v>26</v>
      </c>
      <c r="AI2576">
        <v>100.962</v>
      </c>
      <c r="AJ2576">
        <v>8</v>
      </c>
      <c r="AK2576">
        <v>16.616</v>
      </c>
      <c r="AL2576">
        <v>4</v>
      </c>
      <c r="AM2576">
        <v>0</v>
      </c>
      <c r="AN2576">
        <v>0</v>
      </c>
      <c r="AO2576" s="30">
        <v>72.898359999999997</v>
      </c>
      <c r="AP2576" s="30">
        <v>117.578</v>
      </c>
      <c r="AQ2576" s="30">
        <v>12</v>
      </c>
      <c r="AR2576">
        <v>433.29319999999996</v>
      </c>
      <c r="AS2576" s="20">
        <v>698.8599999999999</v>
      </c>
      <c r="AT2576">
        <v>109</v>
      </c>
      <c r="AU2576">
        <v>12</v>
      </c>
      <c r="AV2576" t="s">
        <v>1510</v>
      </c>
    </row>
    <row r="2577" spans="1:48" hidden="1" x14ac:dyDescent="0.25">
      <c r="A2577" t="s">
        <v>500</v>
      </c>
      <c r="B2577" t="s">
        <v>309</v>
      </c>
      <c r="C2577" t="s">
        <v>309</v>
      </c>
      <c r="D2577" t="s">
        <v>502</v>
      </c>
      <c r="E2577" s="31" t="s">
        <v>503</v>
      </c>
      <c r="F2577">
        <v>2014</v>
      </c>
      <c r="G2577" t="s">
        <v>501</v>
      </c>
      <c r="H2577">
        <v>30150</v>
      </c>
      <c r="I2577">
        <v>332900</v>
      </c>
      <c r="J2577" t="s">
        <v>308</v>
      </c>
      <c r="K2577" s="26" t="s">
        <v>374</v>
      </c>
      <c r="L2577" t="b">
        <v>1</v>
      </c>
      <c r="M2577" s="20" t="s">
        <v>1118</v>
      </c>
      <c r="N2577" s="26">
        <v>53</v>
      </c>
      <c r="O2577" t="s">
        <v>489</v>
      </c>
      <c r="P2577">
        <v>59.546944400000001</v>
      </c>
      <c r="Q2577">
        <v>-139.7272222</v>
      </c>
      <c r="S2577" t="s">
        <v>21</v>
      </c>
      <c r="T2577" s="40">
        <v>0.52833333333333343</v>
      </c>
      <c r="U2577" s="40">
        <v>0.21083333333333332</v>
      </c>
      <c r="V2577">
        <v>751.74648000000013</v>
      </c>
      <c r="W2577">
        <v>1422.864</v>
      </c>
      <c r="X2577">
        <v>299</v>
      </c>
      <c r="Y2577">
        <v>1519.0851333333337</v>
      </c>
      <c r="Z2577">
        <v>2875.2400000000002</v>
      </c>
      <c r="AA2577">
        <v>96</v>
      </c>
      <c r="AI2577">
        <v>344.59500000000003</v>
      </c>
      <c r="AJ2577">
        <v>29</v>
      </c>
      <c r="AK2577">
        <v>771.15300000000013</v>
      </c>
      <c r="AL2577">
        <v>35</v>
      </c>
      <c r="AM2577">
        <v>0</v>
      </c>
      <c r="AN2577">
        <v>0</v>
      </c>
      <c r="AO2577" s="30">
        <v>589.48686000000009</v>
      </c>
      <c r="AP2577" s="30">
        <v>1115.748</v>
      </c>
      <c r="AQ2577" s="30">
        <v>64</v>
      </c>
      <c r="AR2577">
        <v>2860.3184733333342</v>
      </c>
      <c r="AS2577" s="20">
        <v>5413.8519999999999</v>
      </c>
      <c r="AT2577">
        <v>455</v>
      </c>
      <c r="AU2577">
        <v>12</v>
      </c>
      <c r="AV2577" t="s">
        <v>1510</v>
      </c>
    </row>
    <row r="2578" spans="1:48" hidden="1" x14ac:dyDescent="0.25">
      <c r="A2578" t="s">
        <v>742</v>
      </c>
      <c r="B2578" t="s">
        <v>172</v>
      </c>
      <c r="C2578" t="s">
        <v>172</v>
      </c>
      <c r="D2578" t="s">
        <v>744</v>
      </c>
      <c r="E2578" s="31" t="s">
        <v>745</v>
      </c>
      <c r="F2578">
        <v>2014</v>
      </c>
      <c r="G2578" t="s">
        <v>743</v>
      </c>
      <c r="H2578">
        <v>18963</v>
      </c>
      <c r="I2578">
        <v>332650</v>
      </c>
      <c r="J2578" t="s">
        <v>171</v>
      </c>
      <c r="K2578" s="26" t="s">
        <v>458</v>
      </c>
      <c r="L2578" t="b">
        <v>1</v>
      </c>
      <c r="M2578" s="20" t="s">
        <v>1119</v>
      </c>
      <c r="N2578" s="26">
        <v>240</v>
      </c>
      <c r="O2578" t="s">
        <v>375</v>
      </c>
      <c r="P2578">
        <v>57.503333300000001</v>
      </c>
      <c r="Q2578">
        <v>-134.58388890000001</v>
      </c>
      <c r="S2578" t="s">
        <v>21</v>
      </c>
      <c r="T2578" s="40">
        <v>0.61666666666666659</v>
      </c>
      <c r="U2578" s="40">
        <v>0.2225</v>
      </c>
      <c r="V2578">
        <v>516.24804999999992</v>
      </c>
      <c r="W2578">
        <v>837.15899999999999</v>
      </c>
      <c r="X2578">
        <v>198</v>
      </c>
      <c r="Y2578">
        <v>291.21960000000001</v>
      </c>
      <c r="Z2578">
        <v>472.24800000000005</v>
      </c>
      <c r="AA2578">
        <v>26</v>
      </c>
      <c r="AI2578">
        <v>231.21300000000002</v>
      </c>
      <c r="AJ2578">
        <v>8</v>
      </c>
      <c r="AK2578">
        <v>46.260999999999996</v>
      </c>
      <c r="AL2578">
        <v>7</v>
      </c>
      <c r="AM2578">
        <v>0</v>
      </c>
      <c r="AN2578">
        <v>0</v>
      </c>
      <c r="AO2578" s="30">
        <v>171.10896666666667</v>
      </c>
      <c r="AP2578" s="30">
        <v>277.47400000000005</v>
      </c>
      <c r="AQ2578" s="30">
        <v>15</v>
      </c>
      <c r="AR2578">
        <v>978.57661666666661</v>
      </c>
      <c r="AS2578" s="20">
        <v>1586.8809999999999</v>
      </c>
      <c r="AT2578">
        <v>238</v>
      </c>
      <c r="AU2578">
        <v>12</v>
      </c>
      <c r="AV2578" t="s">
        <v>1510</v>
      </c>
    </row>
    <row r="2579" spans="1:48" hidden="1" x14ac:dyDescent="0.25">
      <c r="A2579" t="s">
        <v>447</v>
      </c>
      <c r="B2579" t="s">
        <v>110</v>
      </c>
      <c r="C2579" t="s">
        <v>110</v>
      </c>
      <c r="D2579" t="s">
        <v>449</v>
      </c>
      <c r="E2579" s="31" t="s">
        <v>450</v>
      </c>
      <c r="F2579">
        <v>2014</v>
      </c>
      <c r="G2579" t="s">
        <v>448</v>
      </c>
      <c r="H2579">
        <v>4959</v>
      </c>
      <c r="I2579">
        <v>331760</v>
      </c>
      <c r="J2579" t="s">
        <v>109</v>
      </c>
      <c r="K2579" s="26" t="s">
        <v>374</v>
      </c>
      <c r="L2579" t="b">
        <v>1</v>
      </c>
      <c r="M2579" s="20" t="s">
        <v>1116</v>
      </c>
      <c r="N2579" s="26">
        <v>5</v>
      </c>
      <c r="O2579" t="s">
        <v>375</v>
      </c>
      <c r="P2579">
        <v>61.578333299999997</v>
      </c>
      <c r="Q2579">
        <v>-159.52222219999999</v>
      </c>
      <c r="S2579" t="s">
        <v>21</v>
      </c>
      <c r="T2579" s="40">
        <v>0.71333333333333337</v>
      </c>
      <c r="U2579" s="40">
        <v>0.27916666666666662</v>
      </c>
      <c r="V2579">
        <v>665.42301333333342</v>
      </c>
      <c r="W2579">
        <v>932.83600000000001</v>
      </c>
      <c r="X2579">
        <v>187</v>
      </c>
      <c r="Y2579">
        <v>609.0761</v>
      </c>
      <c r="Z2579">
        <v>853.84499999999991</v>
      </c>
      <c r="AA2579">
        <v>29</v>
      </c>
      <c r="AI2579">
        <v>50.343000000000011</v>
      </c>
      <c r="AJ2579">
        <v>2</v>
      </c>
      <c r="AK2579">
        <v>335.791</v>
      </c>
      <c r="AL2579">
        <v>7</v>
      </c>
      <c r="AM2579">
        <v>50.218000000000004</v>
      </c>
      <c r="AN2579">
        <v>1</v>
      </c>
      <c r="AO2579" s="30">
        <v>275.44225333333338</v>
      </c>
      <c r="AP2579" s="30">
        <v>386.13400000000001</v>
      </c>
      <c r="AQ2579" s="30">
        <v>9</v>
      </c>
      <c r="AR2579">
        <v>1549.9413666666669</v>
      </c>
      <c r="AS2579" s="20">
        <v>2223.0329999999999</v>
      </c>
      <c r="AT2579">
        <v>222</v>
      </c>
      <c r="AU2579">
        <v>12</v>
      </c>
      <c r="AV2579" t="s">
        <v>1510</v>
      </c>
    </row>
    <row r="2580" spans="1:48" hidden="1" x14ac:dyDescent="0.25">
      <c r="A2580" t="s">
        <v>569</v>
      </c>
      <c r="B2580" t="s">
        <v>53</v>
      </c>
      <c r="C2580" t="s">
        <v>53</v>
      </c>
      <c r="D2580" t="s">
        <v>570</v>
      </c>
      <c r="E2580" s="31" t="s">
        <v>571</v>
      </c>
      <c r="F2580">
        <v>2014</v>
      </c>
      <c r="G2580" t="s">
        <v>563</v>
      </c>
      <c r="H2580">
        <v>221</v>
      </c>
      <c r="I2580">
        <v>331260</v>
      </c>
      <c r="J2580" t="s">
        <v>50</v>
      </c>
      <c r="K2580" s="26" t="s">
        <v>458</v>
      </c>
      <c r="L2580" t="b">
        <v>1</v>
      </c>
      <c r="M2580" s="20" t="s">
        <v>1119</v>
      </c>
      <c r="N2580" s="26">
        <v>169</v>
      </c>
      <c r="O2580" t="s">
        <v>375</v>
      </c>
      <c r="P2580">
        <v>62.656111099999997</v>
      </c>
      <c r="Q2580">
        <v>-160.2066667</v>
      </c>
      <c r="S2580" t="s">
        <v>21</v>
      </c>
      <c r="T2580" s="40">
        <v>0.64666666666666683</v>
      </c>
      <c r="U2580" s="40">
        <v>0.20499999999999999</v>
      </c>
      <c r="V2580">
        <v>92.042653333333362</v>
      </c>
      <c r="W2580">
        <v>142.334</v>
      </c>
      <c r="X2580">
        <v>42</v>
      </c>
      <c r="Y2580">
        <v>52.213806666666677</v>
      </c>
      <c r="Z2580">
        <v>80.742999999999995</v>
      </c>
      <c r="AA2580">
        <v>12</v>
      </c>
      <c r="AI2580">
        <v>55.430999999999997</v>
      </c>
      <c r="AJ2580">
        <v>9</v>
      </c>
      <c r="AK2580">
        <v>98.254999999999995</v>
      </c>
      <c r="AL2580">
        <v>13</v>
      </c>
      <c r="AM2580">
        <v>0</v>
      </c>
      <c r="AN2580">
        <v>0</v>
      </c>
      <c r="AO2580" s="30">
        <v>99.383613333333344</v>
      </c>
      <c r="AP2580" s="30">
        <v>153.68599999999998</v>
      </c>
      <c r="AQ2580" s="30">
        <v>22</v>
      </c>
      <c r="AR2580">
        <v>243.64007333333339</v>
      </c>
      <c r="AS2580" s="20">
        <v>376.76300000000003</v>
      </c>
      <c r="AT2580">
        <v>74</v>
      </c>
      <c r="AU2580">
        <v>6</v>
      </c>
      <c r="AV2580" t="s">
        <v>1510</v>
      </c>
    </row>
    <row r="2581" spans="1:48" hidden="1" x14ac:dyDescent="0.25">
      <c r="A2581" t="s">
        <v>1081</v>
      </c>
      <c r="B2581" t="s">
        <v>112</v>
      </c>
      <c r="C2581" t="s">
        <v>112</v>
      </c>
      <c r="D2581" t="s">
        <v>1083</v>
      </c>
      <c r="E2581" s="31" t="s">
        <v>1084</v>
      </c>
      <c r="F2581">
        <v>2014</v>
      </c>
      <c r="G2581" t="s">
        <v>1082</v>
      </c>
      <c r="H2581" t="s">
        <v>582</v>
      </c>
      <c r="I2581">
        <v>331770</v>
      </c>
      <c r="J2581" t="s">
        <v>111</v>
      </c>
      <c r="K2581" s="26" t="s">
        <v>458</v>
      </c>
      <c r="L2581" t="b">
        <v>1</v>
      </c>
      <c r="M2581" s="20" t="s">
        <v>1119</v>
      </c>
      <c r="N2581" s="26">
        <v>747</v>
      </c>
      <c r="O2581" t="s">
        <v>375</v>
      </c>
      <c r="P2581">
        <v>68.126944399999999</v>
      </c>
      <c r="Q2581">
        <v>-145.53777779999999</v>
      </c>
      <c r="S2581" t="s">
        <v>21</v>
      </c>
      <c r="T2581" s="40">
        <v>0.93333333333333346</v>
      </c>
      <c r="U2581" s="40">
        <v>0.42666666666666658</v>
      </c>
      <c r="V2581">
        <v>152.25933333333336</v>
      </c>
      <c r="W2581">
        <v>163.13500000000002</v>
      </c>
      <c r="X2581">
        <v>77</v>
      </c>
      <c r="Y2581">
        <v>123.70213333333334</v>
      </c>
      <c r="Z2581">
        <v>132.53799999999998</v>
      </c>
      <c r="AA2581">
        <v>8</v>
      </c>
      <c r="AI2581">
        <v>45.468000000000004</v>
      </c>
      <c r="AJ2581">
        <v>5</v>
      </c>
      <c r="AK2581">
        <v>29.641999999999999</v>
      </c>
      <c r="AL2581">
        <v>3</v>
      </c>
      <c r="AM2581">
        <v>10.635</v>
      </c>
      <c r="AN2581">
        <v>5</v>
      </c>
      <c r="AO2581" s="30">
        <v>70.102666666666678</v>
      </c>
      <c r="AP2581" s="30">
        <v>75.11</v>
      </c>
      <c r="AQ2581" s="30">
        <v>8</v>
      </c>
      <c r="AR2581">
        <v>346.06413333333336</v>
      </c>
      <c r="AS2581" s="20">
        <v>381.41800000000001</v>
      </c>
      <c r="AT2581">
        <v>98</v>
      </c>
      <c r="AU2581">
        <v>12</v>
      </c>
      <c r="AV2581" t="s">
        <v>1510</v>
      </c>
    </row>
    <row r="2582" spans="1:48" hidden="1" x14ac:dyDescent="0.25">
      <c r="A2582" t="s">
        <v>807</v>
      </c>
      <c r="B2582" t="s">
        <v>114</v>
      </c>
      <c r="C2582" t="s">
        <v>114</v>
      </c>
      <c r="D2582" t="s">
        <v>810</v>
      </c>
      <c r="E2582" s="31" t="s">
        <v>811</v>
      </c>
      <c r="F2582">
        <v>2014</v>
      </c>
      <c r="G2582" t="s">
        <v>812</v>
      </c>
      <c r="H2582">
        <v>653</v>
      </c>
      <c r="I2582">
        <v>331750</v>
      </c>
      <c r="J2582" t="s">
        <v>113</v>
      </c>
      <c r="K2582" s="26" t="s">
        <v>458</v>
      </c>
      <c r="L2582" t="b">
        <v>1</v>
      </c>
      <c r="M2582" s="20" t="s">
        <v>1118</v>
      </c>
      <c r="N2582" s="26">
        <v>291</v>
      </c>
      <c r="O2582" t="s">
        <v>375</v>
      </c>
      <c r="P2582">
        <v>52.196111100000003</v>
      </c>
      <c r="Q2582">
        <v>-174.2005556</v>
      </c>
      <c r="S2582" t="s">
        <v>21</v>
      </c>
      <c r="T2582" s="40">
        <v>0.73000000000000009</v>
      </c>
      <c r="U2582" s="40">
        <v>0.26500000000000001</v>
      </c>
      <c r="V2582">
        <v>119.53166000000003</v>
      </c>
      <c r="W2582">
        <v>163.74200000000002</v>
      </c>
      <c r="X2582">
        <v>30</v>
      </c>
      <c r="Y2582">
        <v>112.13457000000002</v>
      </c>
      <c r="Z2582">
        <v>153.60900000000001</v>
      </c>
      <c r="AA2582">
        <v>5</v>
      </c>
      <c r="AI2582">
        <v>50.155000000000001</v>
      </c>
      <c r="AJ2582">
        <v>2</v>
      </c>
      <c r="AK2582">
        <v>54.550000000000004</v>
      </c>
      <c r="AL2582">
        <v>6</v>
      </c>
      <c r="AM2582">
        <v>0.99699999999999989</v>
      </c>
      <c r="AN2582">
        <v>1</v>
      </c>
      <c r="AO2582" s="30">
        <v>76.434650000000019</v>
      </c>
      <c r="AP2582" s="30">
        <v>104.70500000000001</v>
      </c>
      <c r="AQ2582" s="30">
        <v>8</v>
      </c>
      <c r="AR2582">
        <v>308.10088000000007</v>
      </c>
      <c r="AS2582" s="20">
        <v>423.053</v>
      </c>
      <c r="AT2582">
        <v>44</v>
      </c>
      <c r="AU2582">
        <v>12</v>
      </c>
      <c r="AV2582" t="s">
        <v>1510</v>
      </c>
    </row>
    <row r="2583" spans="1:48" hidden="1" x14ac:dyDescent="0.25">
      <c r="A2583" t="s">
        <v>839</v>
      </c>
      <c r="B2583" t="s">
        <v>116</v>
      </c>
      <c r="C2583" t="s">
        <v>116</v>
      </c>
      <c r="D2583" t="s">
        <v>841</v>
      </c>
      <c r="E2583" s="31" t="s">
        <v>842</v>
      </c>
      <c r="F2583">
        <v>2014</v>
      </c>
      <c r="G2583" t="s">
        <v>840</v>
      </c>
      <c r="H2583">
        <v>878</v>
      </c>
      <c r="I2583">
        <v>331780</v>
      </c>
      <c r="J2583" t="s">
        <v>115</v>
      </c>
      <c r="K2583" s="26" t="s">
        <v>458</v>
      </c>
      <c r="L2583" t="b">
        <v>1</v>
      </c>
      <c r="M2583" s="20" t="s">
        <v>1116</v>
      </c>
      <c r="N2583" s="26">
        <v>337</v>
      </c>
      <c r="O2583" t="s">
        <v>375</v>
      </c>
      <c r="P2583">
        <v>60.866944400000001</v>
      </c>
      <c r="Q2583">
        <v>-162.27305559999999</v>
      </c>
      <c r="S2583" t="s">
        <v>21</v>
      </c>
      <c r="T2583" s="40">
        <v>0.79999999999999993</v>
      </c>
      <c r="U2583" s="40">
        <v>0.47166666666666662</v>
      </c>
      <c r="V2583">
        <v>249.88719999999995</v>
      </c>
      <c r="W2583">
        <v>312.35899999999998</v>
      </c>
      <c r="X2583">
        <v>72</v>
      </c>
      <c r="Y2583">
        <v>74.736799999999988</v>
      </c>
      <c r="Z2583">
        <v>93.420999999999992</v>
      </c>
      <c r="AA2583">
        <v>7</v>
      </c>
      <c r="AI2583">
        <v>109.98499999999999</v>
      </c>
      <c r="AJ2583">
        <v>6</v>
      </c>
      <c r="AK2583">
        <v>13.529</v>
      </c>
      <c r="AL2583">
        <v>5</v>
      </c>
      <c r="AM2583">
        <v>9.2850000000000001</v>
      </c>
      <c r="AN2583">
        <v>2</v>
      </c>
      <c r="AO2583" s="30">
        <v>98.811199999999971</v>
      </c>
      <c r="AP2583" s="30">
        <v>123.51399999999998</v>
      </c>
      <c r="AQ2583" s="30">
        <v>11</v>
      </c>
      <c r="AR2583">
        <v>423.4351999999999</v>
      </c>
      <c r="AS2583" s="20">
        <v>538.57899999999995</v>
      </c>
      <c r="AT2583">
        <v>92</v>
      </c>
      <c r="AU2583">
        <v>12</v>
      </c>
      <c r="AV2583" t="s">
        <v>1510</v>
      </c>
    </row>
    <row r="2584" spans="1:48" hidden="1" x14ac:dyDescent="0.25">
      <c r="A2584" t="s">
        <v>762</v>
      </c>
      <c r="B2584" t="s">
        <v>237</v>
      </c>
      <c r="C2584" t="s">
        <v>237</v>
      </c>
      <c r="D2584" t="s">
        <v>763</v>
      </c>
      <c r="E2584" s="31" t="s">
        <v>764</v>
      </c>
      <c r="F2584">
        <v>2014</v>
      </c>
      <c r="G2584" t="s">
        <v>759</v>
      </c>
      <c r="H2584">
        <v>26616</v>
      </c>
      <c r="I2584">
        <v>332360</v>
      </c>
      <c r="J2584" t="s">
        <v>235</v>
      </c>
      <c r="K2584" s="26" t="s">
        <v>458</v>
      </c>
      <c r="L2584" t="b">
        <v>1</v>
      </c>
      <c r="M2584" s="20" t="s">
        <v>1118</v>
      </c>
      <c r="N2584" s="26">
        <v>254</v>
      </c>
      <c r="O2584" t="s">
        <v>375</v>
      </c>
      <c r="P2584">
        <v>70.469166700000002</v>
      </c>
      <c r="Q2584">
        <v>-157.39944439999999</v>
      </c>
      <c r="S2584" t="s">
        <v>21</v>
      </c>
      <c r="T2584" s="40">
        <v>0.14999999999999997</v>
      </c>
      <c r="U2584" s="40">
        <v>0.14499999999999999</v>
      </c>
      <c r="V2584">
        <v>100.18154999999999</v>
      </c>
      <c r="W2584">
        <v>667.87700000000007</v>
      </c>
      <c r="X2584">
        <v>63</v>
      </c>
      <c r="Y2584">
        <v>373.48814999999991</v>
      </c>
      <c r="Z2584">
        <v>2489.9209999999998</v>
      </c>
      <c r="AA2584">
        <v>51</v>
      </c>
      <c r="AI2584">
        <v>61.27600000000001</v>
      </c>
      <c r="AJ2584">
        <v>2</v>
      </c>
      <c r="AK2584">
        <v>13.003</v>
      </c>
      <c r="AL2584">
        <v>2</v>
      </c>
      <c r="AM2584">
        <v>0</v>
      </c>
      <c r="AN2584">
        <v>1</v>
      </c>
      <c r="AO2584" s="30">
        <v>11.14185</v>
      </c>
      <c r="AP2584" s="30">
        <v>74.279000000000011</v>
      </c>
      <c r="AQ2584" s="30">
        <v>4</v>
      </c>
      <c r="AR2584">
        <v>484.8115499999999</v>
      </c>
      <c r="AS2584" s="20">
        <v>3232.0770000000002</v>
      </c>
      <c r="AT2584">
        <v>119</v>
      </c>
      <c r="AU2584">
        <v>12</v>
      </c>
      <c r="AV2584" t="s">
        <v>1510</v>
      </c>
    </row>
    <row r="2585" spans="1:48" hidden="1" x14ac:dyDescent="0.25">
      <c r="A2585" t="s">
        <v>963</v>
      </c>
      <c r="B2585" t="s">
        <v>119</v>
      </c>
      <c r="C2585" t="s">
        <v>119</v>
      </c>
      <c r="D2585" t="s">
        <v>965</v>
      </c>
      <c r="E2585" s="31" t="s">
        <v>966</v>
      </c>
      <c r="F2585">
        <v>2014</v>
      </c>
      <c r="G2585" t="s">
        <v>964</v>
      </c>
      <c r="H2585" t="s">
        <v>582</v>
      </c>
      <c r="I2585">
        <v>331790</v>
      </c>
      <c r="J2585" t="s">
        <v>118</v>
      </c>
      <c r="K2585" s="26" t="s">
        <v>458</v>
      </c>
      <c r="L2585" t="b">
        <v>1</v>
      </c>
      <c r="M2585" s="20" t="s">
        <v>1116</v>
      </c>
      <c r="N2585" s="26">
        <v>420</v>
      </c>
      <c r="O2585" t="s">
        <v>375</v>
      </c>
      <c r="P2585">
        <v>66.359444400000001</v>
      </c>
      <c r="Q2585">
        <v>-147.39638890000001</v>
      </c>
      <c r="S2585" t="s">
        <v>21</v>
      </c>
      <c r="T2585" s="40">
        <v>0.90000000000000024</v>
      </c>
      <c r="U2585" s="40">
        <v>0.36249999999999999</v>
      </c>
      <c r="V2585">
        <v>72.472500000000011</v>
      </c>
      <c r="W2585">
        <v>80.524999999999991</v>
      </c>
      <c r="X2585">
        <v>32</v>
      </c>
      <c r="Y2585">
        <v>103.73130000000003</v>
      </c>
      <c r="Z2585">
        <v>115.25700000000001</v>
      </c>
      <c r="AA2585">
        <v>7</v>
      </c>
      <c r="AI2585">
        <v>0</v>
      </c>
      <c r="AJ2585">
        <v>6</v>
      </c>
      <c r="AK2585">
        <v>22.930999999999997</v>
      </c>
      <c r="AL2585">
        <v>4</v>
      </c>
      <c r="AM2585">
        <v>74.144000000000005</v>
      </c>
      <c r="AN2585">
        <v>1</v>
      </c>
      <c r="AO2585" s="30">
        <v>20.637900000000002</v>
      </c>
      <c r="AP2585" s="30">
        <v>22.930999999999997</v>
      </c>
      <c r="AQ2585" s="30">
        <v>10</v>
      </c>
      <c r="AR2585">
        <v>196.84170000000006</v>
      </c>
      <c r="AS2585" s="20">
        <v>292.85700000000003</v>
      </c>
      <c r="AT2585">
        <v>48</v>
      </c>
      <c r="AU2585">
        <v>12</v>
      </c>
      <c r="AV2585" t="s">
        <v>1510</v>
      </c>
    </row>
    <row r="2586" spans="1:48" hidden="1" x14ac:dyDescent="0.25">
      <c r="A2586" t="s">
        <v>486</v>
      </c>
      <c r="B2586" t="s">
        <v>1166</v>
      </c>
      <c r="C2586" t="s">
        <v>120</v>
      </c>
      <c r="D2586" t="s">
        <v>490</v>
      </c>
      <c r="E2586" s="31" t="s">
        <v>491</v>
      </c>
      <c r="F2586">
        <v>2014</v>
      </c>
      <c r="G2586" t="s">
        <v>487</v>
      </c>
      <c r="H2586">
        <v>1651</v>
      </c>
      <c r="I2586">
        <v>331800</v>
      </c>
      <c r="J2586" t="s">
        <v>488</v>
      </c>
      <c r="K2586" s="26" t="s">
        <v>374</v>
      </c>
      <c r="L2586" t="b">
        <v>1</v>
      </c>
      <c r="M2586" s="20" t="s">
        <v>1116</v>
      </c>
      <c r="N2586" s="26">
        <v>43</v>
      </c>
      <c r="O2586" t="s">
        <v>489</v>
      </c>
      <c r="P2586">
        <v>60.792222199999998</v>
      </c>
      <c r="Q2586">
        <v>-161.75583330000001</v>
      </c>
      <c r="S2586" t="s">
        <v>21</v>
      </c>
      <c r="T2586" s="40">
        <v>0.59</v>
      </c>
      <c r="U2586" s="40">
        <v>0.17666666666666667</v>
      </c>
      <c r="V2586">
        <v>1650.9132199999999</v>
      </c>
      <c r="W2586">
        <v>2798.1579999999999</v>
      </c>
      <c r="X2586">
        <v>1752</v>
      </c>
      <c r="Y2586">
        <v>4215.8278899999996</v>
      </c>
      <c r="Z2586">
        <v>7145.4709999999995</v>
      </c>
      <c r="AA2586">
        <v>956</v>
      </c>
      <c r="AI2586">
        <v>162.65100000000001</v>
      </c>
      <c r="AJ2586">
        <v>15</v>
      </c>
      <c r="AK2586">
        <v>822.83100000000013</v>
      </c>
      <c r="AL2586">
        <v>31</v>
      </c>
      <c r="AM2586">
        <v>0</v>
      </c>
      <c r="AN2586">
        <v>0</v>
      </c>
      <c r="AO2586" s="30">
        <v>581.43438000000003</v>
      </c>
      <c r="AP2586" s="30">
        <v>985.4820000000002</v>
      </c>
      <c r="AQ2586" s="30">
        <v>46</v>
      </c>
      <c r="AR2586">
        <v>6448.1754899999996</v>
      </c>
      <c r="AS2586" s="20">
        <v>10929.111000000001</v>
      </c>
      <c r="AT2586">
        <v>2752</v>
      </c>
      <c r="AU2586">
        <v>12</v>
      </c>
      <c r="AV2586" t="s">
        <v>1510</v>
      </c>
    </row>
    <row r="2587" spans="1:48" hidden="1" x14ac:dyDescent="0.25">
      <c r="A2587" t="s">
        <v>486</v>
      </c>
      <c r="B2587" t="s">
        <v>1166</v>
      </c>
      <c r="C2587" t="s">
        <v>120</v>
      </c>
      <c r="D2587" t="s">
        <v>490</v>
      </c>
      <c r="E2587" s="31" t="s">
        <v>491</v>
      </c>
      <c r="F2587">
        <v>2014</v>
      </c>
      <c r="G2587" t="s">
        <v>563</v>
      </c>
      <c r="H2587">
        <v>1651</v>
      </c>
      <c r="I2587">
        <v>331800</v>
      </c>
      <c r="J2587" t="s">
        <v>50</v>
      </c>
      <c r="K2587" s="26" t="s">
        <v>458</v>
      </c>
      <c r="L2587" t="b">
        <v>1</v>
      </c>
      <c r="M2587" s="20" t="s">
        <v>1119</v>
      </c>
      <c r="N2587" s="26">
        <v>169</v>
      </c>
      <c r="O2587" t="s">
        <v>375</v>
      </c>
      <c r="P2587">
        <v>60.792222199999998</v>
      </c>
      <c r="Q2587">
        <v>-161.75583330000001</v>
      </c>
      <c r="S2587" t="s">
        <v>21</v>
      </c>
      <c r="T2587" s="40">
        <v>0.48777777777777775</v>
      </c>
      <c r="U2587" s="40">
        <v>0.18222222222222217</v>
      </c>
      <c r="V2587">
        <v>3605.9523411111109</v>
      </c>
      <c r="W2587">
        <v>7392.6129999999994</v>
      </c>
      <c r="X2587">
        <v>1984</v>
      </c>
      <c r="Y2587">
        <v>8270.3141711111111</v>
      </c>
      <c r="Z2587">
        <v>16955.085999999999</v>
      </c>
      <c r="AA2587">
        <v>761</v>
      </c>
      <c r="AI2587">
        <v>303.59299999999996</v>
      </c>
      <c r="AJ2587">
        <v>19</v>
      </c>
      <c r="AK2587">
        <v>4654.6230000000005</v>
      </c>
      <c r="AL2587">
        <v>97</v>
      </c>
      <c r="AM2587">
        <v>0</v>
      </c>
      <c r="AN2587">
        <v>0</v>
      </c>
      <c r="AO2587" s="30">
        <v>2418.5075822222225</v>
      </c>
      <c r="AP2587" s="30">
        <v>4958.2160000000003</v>
      </c>
      <c r="AQ2587" s="30">
        <v>116</v>
      </c>
      <c r="AR2587">
        <v>14294.774094444445</v>
      </c>
      <c r="AS2587" s="20">
        <v>29305.915000000001</v>
      </c>
      <c r="AT2587">
        <v>2747</v>
      </c>
      <c r="AU2587">
        <v>12</v>
      </c>
      <c r="AV2587" t="s">
        <v>1510</v>
      </c>
    </row>
    <row r="2588" spans="1:48" hidden="1" x14ac:dyDescent="0.25">
      <c r="A2588" t="s">
        <v>383</v>
      </c>
      <c r="B2588" t="s">
        <v>1133</v>
      </c>
      <c r="C2588" t="s">
        <v>32</v>
      </c>
      <c r="D2588" t="s">
        <v>384</v>
      </c>
      <c r="E2588" s="31" t="s">
        <v>385</v>
      </c>
      <c r="F2588">
        <v>2014</v>
      </c>
      <c r="G2588" t="s">
        <v>380</v>
      </c>
      <c r="H2588">
        <v>219</v>
      </c>
      <c r="I2588">
        <v>331060</v>
      </c>
      <c r="J2588" t="s">
        <v>30</v>
      </c>
      <c r="K2588" s="26" t="s">
        <v>374</v>
      </c>
      <c r="L2588" t="b">
        <v>1</v>
      </c>
      <c r="M2588" s="20" t="s">
        <v>1116</v>
      </c>
      <c r="N2588" s="26">
        <v>2</v>
      </c>
      <c r="O2588" t="s">
        <v>375</v>
      </c>
      <c r="P2588">
        <v>66.918888899999999</v>
      </c>
      <c r="Q2588">
        <v>-151.51611109999999</v>
      </c>
      <c r="S2588" t="s">
        <v>21</v>
      </c>
      <c r="T2588" s="40">
        <v>0.79749999999999999</v>
      </c>
      <c r="U2588" s="40">
        <v>0.245</v>
      </c>
      <c r="V2588">
        <v>93.695085000000006</v>
      </c>
      <c r="W2588">
        <v>117.486</v>
      </c>
      <c r="X2588">
        <v>35</v>
      </c>
      <c r="Y2588">
        <v>58.400925000000001</v>
      </c>
      <c r="Z2588">
        <v>73.23</v>
      </c>
      <c r="AA2588">
        <v>19</v>
      </c>
      <c r="AI2588">
        <v>36.870000000000005</v>
      </c>
      <c r="AJ2588">
        <v>5</v>
      </c>
      <c r="AK2588">
        <v>275.31799999999998</v>
      </c>
      <c r="AL2588">
        <v>16</v>
      </c>
      <c r="AM2588">
        <v>0</v>
      </c>
      <c r="AN2588">
        <v>0</v>
      </c>
      <c r="AO2588" s="30">
        <v>248.96992999999998</v>
      </c>
      <c r="AP2588" s="30">
        <v>312.18799999999999</v>
      </c>
      <c r="AQ2588" s="30">
        <v>21</v>
      </c>
      <c r="AR2588">
        <v>401.06594000000001</v>
      </c>
      <c r="AS2588" s="20">
        <v>502.90399999999994</v>
      </c>
      <c r="AT2588">
        <v>74</v>
      </c>
      <c r="AU2588">
        <v>12</v>
      </c>
      <c r="AV2588" t="s">
        <v>1510</v>
      </c>
    </row>
    <row r="2589" spans="1:48" hidden="1" x14ac:dyDescent="0.25">
      <c r="A2589" t="s">
        <v>572</v>
      </c>
      <c r="B2589" t="s">
        <v>54</v>
      </c>
      <c r="C2589" t="s">
        <v>54</v>
      </c>
      <c r="D2589" t="s">
        <v>573</v>
      </c>
      <c r="E2589" s="31" t="s">
        <v>574</v>
      </c>
      <c r="F2589">
        <v>2014</v>
      </c>
      <c r="G2589" t="s">
        <v>563</v>
      </c>
      <c r="H2589">
        <v>221</v>
      </c>
      <c r="I2589">
        <v>331270</v>
      </c>
      <c r="J2589" t="s">
        <v>50</v>
      </c>
      <c r="K2589" s="26" t="s">
        <v>458</v>
      </c>
      <c r="L2589" t="b">
        <v>1</v>
      </c>
      <c r="M2589" s="20" t="s">
        <v>1119</v>
      </c>
      <c r="N2589" s="26">
        <v>169</v>
      </c>
      <c r="O2589" t="s">
        <v>375</v>
      </c>
      <c r="P2589">
        <v>65.334722200000002</v>
      </c>
      <c r="Q2589">
        <v>-166.4891667</v>
      </c>
      <c r="S2589" t="s">
        <v>21</v>
      </c>
      <c r="T2589" s="40">
        <v>0.58833333333333337</v>
      </c>
      <c r="U2589" s="40">
        <v>0.20083333333333331</v>
      </c>
      <c r="V2589">
        <v>277.59684666666669</v>
      </c>
      <c r="W2589">
        <v>471.83600000000001</v>
      </c>
      <c r="X2589">
        <v>96</v>
      </c>
      <c r="Y2589">
        <v>60.118253333333335</v>
      </c>
      <c r="Z2589">
        <v>102.184</v>
      </c>
      <c r="AA2589">
        <v>13</v>
      </c>
      <c r="AI2589">
        <v>212.57999999999998</v>
      </c>
      <c r="AJ2589">
        <v>12</v>
      </c>
      <c r="AK2589">
        <v>260.25900000000001</v>
      </c>
      <c r="AL2589">
        <v>13</v>
      </c>
      <c r="AM2589">
        <v>0</v>
      </c>
      <c r="AN2589">
        <v>0</v>
      </c>
      <c r="AO2589" s="30">
        <v>278.18694500000004</v>
      </c>
      <c r="AP2589" s="30">
        <v>472.839</v>
      </c>
      <c r="AQ2589" s="30">
        <v>25</v>
      </c>
      <c r="AR2589">
        <v>615.90204500000004</v>
      </c>
      <c r="AS2589" s="20">
        <v>1046.8590000000002</v>
      </c>
      <c r="AT2589">
        <v>123</v>
      </c>
      <c r="AU2589">
        <v>12</v>
      </c>
      <c r="AV2589" t="s">
        <v>1510</v>
      </c>
    </row>
    <row r="2590" spans="1:48" hidden="1" x14ac:dyDescent="0.25">
      <c r="A2590" t="s">
        <v>971</v>
      </c>
      <c r="B2590" t="s">
        <v>122</v>
      </c>
      <c r="C2590" t="s">
        <v>122</v>
      </c>
      <c r="D2590" t="s">
        <v>973</v>
      </c>
      <c r="E2590" s="31" t="s">
        <v>974</v>
      </c>
      <c r="F2590">
        <v>2014</v>
      </c>
      <c r="G2590" t="s">
        <v>972</v>
      </c>
      <c r="H2590" t="s">
        <v>582</v>
      </c>
      <c r="I2590">
        <v>331820</v>
      </c>
      <c r="J2590" t="s">
        <v>121</v>
      </c>
      <c r="K2590" s="26" t="s">
        <v>458</v>
      </c>
      <c r="L2590" t="b">
        <v>1</v>
      </c>
      <c r="M2590" s="20" t="s">
        <v>1118</v>
      </c>
      <c r="N2590" s="26">
        <v>432</v>
      </c>
      <c r="O2590" t="s">
        <v>375</v>
      </c>
      <c r="P2590">
        <v>65.979722199999998</v>
      </c>
      <c r="Q2590">
        <v>-161.12305559999999</v>
      </c>
      <c r="S2590" t="s">
        <v>21</v>
      </c>
      <c r="T2590" s="40">
        <v>0.46999999999999981</v>
      </c>
      <c r="U2590" s="40">
        <v>0.22083333333333335</v>
      </c>
      <c r="V2590">
        <v>308.94509999999985</v>
      </c>
      <c r="W2590">
        <v>657.32999999999993</v>
      </c>
      <c r="X2590">
        <v>98</v>
      </c>
      <c r="Y2590">
        <v>393.38576999999981</v>
      </c>
      <c r="Z2590">
        <v>836.99099999999999</v>
      </c>
      <c r="AA2590">
        <v>17</v>
      </c>
      <c r="AI2590">
        <v>92.954000000000008</v>
      </c>
      <c r="AJ2590">
        <v>10</v>
      </c>
      <c r="AK2590">
        <v>0</v>
      </c>
      <c r="AL2590">
        <v>2</v>
      </c>
      <c r="AM2590">
        <v>9.9359999999999999</v>
      </c>
      <c r="AN2590">
        <v>2</v>
      </c>
      <c r="AO2590" s="30">
        <v>43.688379999999988</v>
      </c>
      <c r="AP2590" s="30">
        <v>92.954000000000008</v>
      </c>
      <c r="AQ2590" s="30">
        <v>12</v>
      </c>
      <c r="AR2590">
        <v>746.0192499999996</v>
      </c>
      <c r="AS2590" s="20">
        <v>1597.2110000000002</v>
      </c>
      <c r="AT2590">
        <v>127</v>
      </c>
      <c r="AU2590">
        <v>12</v>
      </c>
      <c r="AV2590" t="s">
        <v>1510</v>
      </c>
    </row>
    <row r="2591" spans="1:48" hidden="1" x14ac:dyDescent="0.25">
      <c r="A2591" t="s">
        <v>851</v>
      </c>
      <c r="B2591" t="s">
        <v>155</v>
      </c>
      <c r="C2591" t="s">
        <v>155</v>
      </c>
      <c r="D2591" t="s">
        <v>854</v>
      </c>
      <c r="E2591" s="31" t="s">
        <v>855</v>
      </c>
      <c r="F2591">
        <v>2014</v>
      </c>
      <c r="G2591" t="s">
        <v>856</v>
      </c>
      <c r="H2591">
        <v>6111</v>
      </c>
      <c r="I2591">
        <v>331830</v>
      </c>
      <c r="J2591" t="s">
        <v>154</v>
      </c>
      <c r="K2591" s="26" t="s">
        <v>374</v>
      </c>
      <c r="L2591" t="b">
        <v>1</v>
      </c>
      <c r="M2591" s="20" t="s">
        <v>1116</v>
      </c>
      <c r="N2591" s="26">
        <v>341</v>
      </c>
      <c r="O2591" t="s">
        <v>375</v>
      </c>
      <c r="P2591">
        <v>65.572500000000005</v>
      </c>
      <c r="Q2591">
        <v>-144.80305559999999</v>
      </c>
      <c r="S2591" t="s">
        <v>21</v>
      </c>
      <c r="T2591" s="40">
        <v>0.7283333333333335</v>
      </c>
      <c r="U2591" s="40">
        <v>0.26500000000000007</v>
      </c>
      <c r="V2591">
        <v>206.46939000000006</v>
      </c>
      <c r="W2591">
        <v>283.48200000000003</v>
      </c>
      <c r="X2591">
        <v>145</v>
      </c>
      <c r="Y2591">
        <v>32.998598333333334</v>
      </c>
      <c r="Z2591">
        <v>45.306999999999995</v>
      </c>
      <c r="AA2591">
        <v>7</v>
      </c>
      <c r="AI2591">
        <v>4.7089999999999996</v>
      </c>
      <c r="AJ2591">
        <v>1</v>
      </c>
      <c r="AK2591">
        <v>131.57899999999998</v>
      </c>
      <c r="AL2591">
        <v>6</v>
      </c>
      <c r="AM2591">
        <v>0</v>
      </c>
      <c r="AN2591">
        <v>0</v>
      </c>
      <c r="AO2591" s="30">
        <v>99.263093333333345</v>
      </c>
      <c r="AP2591" s="30">
        <v>136.28799999999998</v>
      </c>
      <c r="AQ2591" s="30">
        <v>7</v>
      </c>
      <c r="AR2591">
        <v>338.73108166666674</v>
      </c>
      <c r="AS2591" s="20">
        <v>465.077</v>
      </c>
      <c r="AT2591">
        <v>159</v>
      </c>
      <c r="AU2591">
        <v>12</v>
      </c>
      <c r="AV2591" t="s">
        <v>1510</v>
      </c>
    </row>
    <row r="2592" spans="1:48" hidden="1" x14ac:dyDescent="0.25">
      <c r="A2592" t="s">
        <v>1043</v>
      </c>
      <c r="B2592" t="s">
        <v>124</v>
      </c>
      <c r="C2592" t="s">
        <v>124</v>
      </c>
      <c r="D2592" t="s">
        <v>1045</v>
      </c>
      <c r="E2592" s="31" t="s">
        <v>1046</v>
      </c>
      <c r="F2592">
        <v>2014</v>
      </c>
      <c r="G2592" t="s">
        <v>1044</v>
      </c>
      <c r="H2592" t="s">
        <v>582</v>
      </c>
      <c r="I2592">
        <v>331840</v>
      </c>
      <c r="J2592" t="s">
        <v>123</v>
      </c>
      <c r="K2592" s="26" t="s">
        <v>458</v>
      </c>
      <c r="L2592" t="b">
        <v>1</v>
      </c>
      <c r="M2592" s="20" t="s">
        <v>1116</v>
      </c>
      <c r="N2592" s="26">
        <v>682</v>
      </c>
      <c r="O2592" t="s">
        <v>375</v>
      </c>
      <c r="P2592">
        <v>66.654444400000003</v>
      </c>
      <c r="Q2592">
        <v>-143.7222222</v>
      </c>
      <c r="S2592" t="s">
        <v>21</v>
      </c>
      <c r="T2592" s="40">
        <v>0.94999999999999984</v>
      </c>
      <c r="U2592" s="40">
        <v>0.39666666666666667</v>
      </c>
      <c r="V2592">
        <v>66.533249999999995</v>
      </c>
      <c r="W2592">
        <v>70.035000000000011</v>
      </c>
      <c r="X2592">
        <v>44</v>
      </c>
      <c r="Y2592">
        <v>51.695199999999986</v>
      </c>
      <c r="Z2592">
        <v>54.415999999999997</v>
      </c>
      <c r="AA2592">
        <v>6</v>
      </c>
      <c r="AI2592">
        <v>70.285000000000011</v>
      </c>
      <c r="AJ2592">
        <v>2</v>
      </c>
      <c r="AK2592">
        <v>202.83499999999998</v>
      </c>
      <c r="AL2592">
        <v>4</v>
      </c>
      <c r="AM2592">
        <v>2.8659999999999997</v>
      </c>
      <c r="AN2592">
        <v>10</v>
      </c>
      <c r="AO2592" s="30">
        <v>259.46399999999994</v>
      </c>
      <c r="AP2592" s="30">
        <v>273.12</v>
      </c>
      <c r="AQ2592" s="30">
        <v>6</v>
      </c>
      <c r="AR2592">
        <v>377.69244999999995</v>
      </c>
      <c r="AS2592" s="20">
        <v>400.43700000000001</v>
      </c>
      <c r="AT2592">
        <v>66</v>
      </c>
      <c r="AU2592">
        <v>12</v>
      </c>
      <c r="AV2592" t="s">
        <v>1510</v>
      </c>
    </row>
    <row r="2593" spans="1:48" hidden="1" x14ac:dyDescent="0.25">
      <c r="A2593" t="s">
        <v>901</v>
      </c>
      <c r="B2593" t="s">
        <v>224</v>
      </c>
      <c r="C2593" t="s">
        <v>224</v>
      </c>
      <c r="D2593" t="s">
        <v>903</v>
      </c>
      <c r="E2593" s="31" t="s">
        <v>904</v>
      </c>
      <c r="F2593">
        <v>2014</v>
      </c>
      <c r="G2593" t="s">
        <v>902</v>
      </c>
      <c r="H2593">
        <v>3422</v>
      </c>
      <c r="I2593">
        <v>332310</v>
      </c>
      <c r="J2593" t="s">
        <v>223</v>
      </c>
      <c r="K2593" s="26" t="s">
        <v>458</v>
      </c>
      <c r="L2593" t="b">
        <v>1</v>
      </c>
      <c r="M2593" s="20" t="s">
        <v>1116</v>
      </c>
      <c r="N2593" s="26">
        <v>365</v>
      </c>
      <c r="O2593" t="s">
        <v>375</v>
      </c>
      <c r="P2593">
        <v>60.16</v>
      </c>
      <c r="Q2593">
        <v>-164.2658333</v>
      </c>
      <c r="S2593" t="s">
        <v>21</v>
      </c>
      <c r="T2593" s="40">
        <v>0.66</v>
      </c>
      <c r="U2593" s="40">
        <v>0.27083333333333331</v>
      </c>
      <c r="V2593">
        <v>313.77192000000002</v>
      </c>
      <c r="W2593">
        <v>475.41200000000003</v>
      </c>
      <c r="X2593">
        <v>104</v>
      </c>
      <c r="Y2593">
        <v>97.114380000000011</v>
      </c>
      <c r="Z2593">
        <v>147.143</v>
      </c>
      <c r="AA2593">
        <v>6</v>
      </c>
      <c r="AI2593">
        <v>153.05500000000001</v>
      </c>
      <c r="AJ2593">
        <v>7</v>
      </c>
      <c r="AK2593">
        <v>565.14200000000005</v>
      </c>
      <c r="AL2593">
        <v>16</v>
      </c>
      <c r="AM2593">
        <v>16.396000000000001</v>
      </c>
      <c r="AN2593">
        <v>16</v>
      </c>
      <c r="AO2593" s="30">
        <v>474.01002000000011</v>
      </c>
      <c r="AP2593" s="30">
        <v>718.19700000000012</v>
      </c>
      <c r="AQ2593" s="30">
        <v>23</v>
      </c>
      <c r="AR2593">
        <v>884.89632000000017</v>
      </c>
      <c r="AS2593" s="20">
        <v>1357.1479999999997</v>
      </c>
      <c r="AT2593">
        <v>149</v>
      </c>
      <c r="AU2593">
        <v>12</v>
      </c>
      <c r="AV2593" t="s">
        <v>1510</v>
      </c>
    </row>
    <row r="2594" spans="1:48" hidden="1" x14ac:dyDescent="0.25">
      <c r="A2594" t="s">
        <v>1055</v>
      </c>
      <c r="B2594" t="s">
        <v>126</v>
      </c>
      <c r="C2594" t="s">
        <v>126</v>
      </c>
      <c r="D2594" t="s">
        <v>1057</v>
      </c>
      <c r="E2594" s="31" t="s">
        <v>1058</v>
      </c>
      <c r="F2594">
        <v>2014</v>
      </c>
      <c r="G2594" t="s">
        <v>1056</v>
      </c>
      <c r="H2594" t="s">
        <v>582</v>
      </c>
      <c r="I2594">
        <v>331850</v>
      </c>
      <c r="J2594" t="s">
        <v>125</v>
      </c>
      <c r="K2594" s="26" t="s">
        <v>458</v>
      </c>
      <c r="L2594" t="b">
        <v>1</v>
      </c>
      <c r="M2594" s="20" t="s">
        <v>1116</v>
      </c>
      <c r="N2594" s="26">
        <v>686</v>
      </c>
      <c r="O2594" t="s">
        <v>375</v>
      </c>
      <c r="P2594">
        <v>60.063333299999996</v>
      </c>
      <c r="Q2594">
        <v>-148.01138889999999</v>
      </c>
      <c r="S2594" t="s">
        <v>21</v>
      </c>
      <c r="T2594" s="40">
        <v>0.67</v>
      </c>
      <c r="U2594" s="40">
        <v>0.17666666666666664</v>
      </c>
      <c r="V2594">
        <v>64.914960000000008</v>
      </c>
      <c r="W2594">
        <v>96.888000000000005</v>
      </c>
      <c r="X2594">
        <v>25</v>
      </c>
      <c r="Y2594">
        <v>49.908299999999997</v>
      </c>
      <c r="Z2594">
        <v>74.489999999999995</v>
      </c>
      <c r="AA2594">
        <v>16</v>
      </c>
      <c r="AI2594">
        <v>46.456999999999994</v>
      </c>
      <c r="AJ2594">
        <v>6</v>
      </c>
      <c r="AK2594">
        <v>9.2210000000000001</v>
      </c>
      <c r="AL2594">
        <v>9</v>
      </c>
      <c r="AM2594">
        <v>0</v>
      </c>
      <c r="AN2594">
        <v>0</v>
      </c>
      <c r="AO2594" s="30">
        <v>37.304259999999999</v>
      </c>
      <c r="AP2594" s="30">
        <v>55.677999999999997</v>
      </c>
      <c r="AQ2594" s="30">
        <v>15</v>
      </c>
      <c r="AR2594">
        <v>152.12752</v>
      </c>
      <c r="AS2594" s="20">
        <v>227.05600000000001</v>
      </c>
      <c r="AT2594">
        <v>53</v>
      </c>
      <c r="AU2594">
        <v>12</v>
      </c>
      <c r="AV2594" t="s">
        <v>1510</v>
      </c>
    </row>
    <row r="2595" spans="1:48" hidden="1" x14ac:dyDescent="0.25">
      <c r="A2595" t="s">
        <v>575</v>
      </c>
      <c r="B2595" t="s">
        <v>55</v>
      </c>
      <c r="C2595" t="s">
        <v>55</v>
      </c>
      <c r="D2595" t="s">
        <v>576</v>
      </c>
      <c r="E2595" s="31" t="s">
        <v>577</v>
      </c>
      <c r="F2595">
        <v>2014</v>
      </c>
      <c r="G2595" t="s">
        <v>563</v>
      </c>
      <c r="H2595">
        <v>221</v>
      </c>
      <c r="I2595">
        <v>331280</v>
      </c>
      <c r="J2595" t="s">
        <v>50</v>
      </c>
      <c r="K2595" s="26" t="s">
        <v>458</v>
      </c>
      <c r="L2595" t="b">
        <v>1</v>
      </c>
      <c r="M2595" s="20" t="s">
        <v>1119</v>
      </c>
      <c r="N2595" s="26">
        <v>169</v>
      </c>
      <c r="O2595" t="s">
        <v>375</v>
      </c>
      <c r="P2595">
        <v>61.527777800000003</v>
      </c>
      <c r="Q2595">
        <v>-165.5863889</v>
      </c>
      <c r="S2595" t="s">
        <v>21</v>
      </c>
      <c r="T2595" s="40">
        <v>0.52833333333333343</v>
      </c>
      <c r="U2595" s="40">
        <v>0.20083333333333331</v>
      </c>
      <c r="V2595">
        <v>530.18567000000019</v>
      </c>
      <c r="W2595">
        <v>1003.5060000000001</v>
      </c>
      <c r="X2595">
        <v>223</v>
      </c>
      <c r="Y2595">
        <v>244.09422666666671</v>
      </c>
      <c r="Z2595">
        <v>462.00799999999998</v>
      </c>
      <c r="AA2595">
        <v>35</v>
      </c>
      <c r="AI2595">
        <v>312.17599999999999</v>
      </c>
      <c r="AJ2595">
        <v>11</v>
      </c>
      <c r="AK2595">
        <v>580.49199999999996</v>
      </c>
      <c r="AL2595">
        <v>10</v>
      </c>
      <c r="AM2595">
        <v>0</v>
      </c>
      <c r="AN2595">
        <v>0</v>
      </c>
      <c r="AO2595" s="30">
        <v>471.62626000000006</v>
      </c>
      <c r="AP2595" s="30">
        <v>892.66799999999989</v>
      </c>
      <c r="AQ2595" s="30">
        <v>21</v>
      </c>
      <c r="AR2595">
        <v>1245.9061566666669</v>
      </c>
      <c r="AS2595" s="20">
        <v>2358.1819999999998</v>
      </c>
      <c r="AT2595">
        <v>260</v>
      </c>
      <c r="AU2595">
        <v>12</v>
      </c>
      <c r="AV2595" t="s">
        <v>1510</v>
      </c>
    </row>
    <row r="2596" spans="1:48" hidden="1" x14ac:dyDescent="0.25">
      <c r="A2596" t="s">
        <v>817</v>
      </c>
      <c r="B2596" t="s">
        <v>128</v>
      </c>
      <c r="C2596" t="s">
        <v>128</v>
      </c>
      <c r="D2596" t="s">
        <v>819</v>
      </c>
      <c r="E2596" s="31" t="s">
        <v>820</v>
      </c>
      <c r="F2596">
        <v>2014</v>
      </c>
      <c r="G2596" t="s">
        <v>818</v>
      </c>
      <c r="H2596">
        <v>3421</v>
      </c>
      <c r="I2596">
        <v>331860</v>
      </c>
      <c r="J2596" t="s">
        <v>127</v>
      </c>
      <c r="K2596" s="26" t="s">
        <v>458</v>
      </c>
      <c r="L2596" t="b">
        <v>1</v>
      </c>
      <c r="M2596" s="20" t="s">
        <v>1116</v>
      </c>
      <c r="N2596" s="26">
        <v>297</v>
      </c>
      <c r="O2596" t="s">
        <v>375</v>
      </c>
      <c r="P2596">
        <v>56.295277800000001</v>
      </c>
      <c r="Q2596">
        <v>-158.40222220000001</v>
      </c>
      <c r="S2596" t="s">
        <v>21</v>
      </c>
      <c r="T2596" s="40">
        <v>0.54999999999999993</v>
      </c>
      <c r="U2596" s="40">
        <v>0.21083333333333334</v>
      </c>
      <c r="V2596">
        <v>113.06624999999998</v>
      </c>
      <c r="W2596">
        <v>205.57499999999999</v>
      </c>
      <c r="X2596">
        <v>66</v>
      </c>
      <c r="Y2596">
        <v>249.34909999999996</v>
      </c>
      <c r="Z2596">
        <v>453.36199999999997</v>
      </c>
      <c r="AA2596">
        <v>60</v>
      </c>
      <c r="AI2596">
        <v>98.753999999999991</v>
      </c>
      <c r="AJ2596">
        <v>10</v>
      </c>
      <c r="AK2596">
        <v>8.1150000000000002</v>
      </c>
      <c r="AL2596">
        <v>1</v>
      </c>
      <c r="AM2596">
        <v>0</v>
      </c>
      <c r="AN2596">
        <v>0</v>
      </c>
      <c r="AO2596" s="30">
        <v>58.777949999999983</v>
      </c>
      <c r="AP2596" s="30">
        <v>106.86899999999999</v>
      </c>
      <c r="AQ2596" s="30">
        <v>11</v>
      </c>
      <c r="AR2596">
        <v>421.19329999999991</v>
      </c>
      <c r="AS2596" s="20">
        <v>765.80599999999993</v>
      </c>
      <c r="AT2596">
        <v>137</v>
      </c>
      <c r="AU2596">
        <v>5</v>
      </c>
      <c r="AV2596" t="s">
        <v>1510</v>
      </c>
    </row>
    <row r="2597" spans="1:48" hidden="1" x14ac:dyDescent="0.25">
      <c r="A2597" t="s">
        <v>1011</v>
      </c>
      <c r="B2597" t="s">
        <v>130</v>
      </c>
      <c r="C2597" t="s">
        <v>130</v>
      </c>
      <c r="D2597" t="s">
        <v>1013</v>
      </c>
      <c r="E2597" s="31" t="s">
        <v>1014</v>
      </c>
      <c r="F2597">
        <v>2014</v>
      </c>
      <c r="G2597" t="s">
        <v>1012</v>
      </c>
      <c r="H2597" t="s">
        <v>582</v>
      </c>
      <c r="I2597">
        <v>331870</v>
      </c>
      <c r="J2597" t="s">
        <v>129</v>
      </c>
      <c r="K2597" s="26" t="s">
        <v>458</v>
      </c>
      <c r="L2597" t="b">
        <v>1</v>
      </c>
      <c r="M2597" s="20" t="s">
        <v>1116</v>
      </c>
      <c r="N2597" s="26">
        <v>658</v>
      </c>
      <c r="O2597" t="s">
        <v>375</v>
      </c>
      <c r="P2597">
        <v>56.308439300000003</v>
      </c>
      <c r="Q2597">
        <v>-158.53023909999999</v>
      </c>
      <c r="S2597" t="s">
        <v>21</v>
      </c>
      <c r="T2597" s="40">
        <v>0.73833333333333329</v>
      </c>
      <c r="U2597" s="40">
        <v>0.35249999999999998</v>
      </c>
      <c r="V2597">
        <v>170.97954166666668</v>
      </c>
      <c r="W2597">
        <v>231.57500000000002</v>
      </c>
      <c r="X2597">
        <v>55</v>
      </c>
      <c r="Y2597">
        <v>71.815468333333342</v>
      </c>
      <c r="Z2597">
        <v>97.26700000000001</v>
      </c>
      <c r="AA2597">
        <v>7</v>
      </c>
      <c r="AI2597">
        <v>46.929000000000009</v>
      </c>
      <c r="AJ2597">
        <v>6</v>
      </c>
      <c r="AK2597">
        <v>12.187000000000001</v>
      </c>
      <c r="AL2597">
        <v>1</v>
      </c>
      <c r="AM2597">
        <v>2.117</v>
      </c>
      <c r="AN2597">
        <v>2</v>
      </c>
      <c r="AO2597" s="30">
        <v>43.647313333333344</v>
      </c>
      <c r="AP2597" s="30">
        <v>59.116000000000014</v>
      </c>
      <c r="AQ2597" s="30">
        <v>7</v>
      </c>
      <c r="AR2597">
        <v>286.44232333333338</v>
      </c>
      <c r="AS2597" s="20">
        <v>390.07500000000005</v>
      </c>
      <c r="AT2597">
        <v>71</v>
      </c>
      <c r="AU2597">
        <v>12</v>
      </c>
      <c r="AV2597" t="s">
        <v>1510</v>
      </c>
    </row>
    <row r="2598" spans="1:48" hidden="1" x14ac:dyDescent="0.25">
      <c r="A2598" t="s">
        <v>975</v>
      </c>
      <c r="B2598" t="s">
        <v>132</v>
      </c>
      <c r="C2598" t="s">
        <v>132</v>
      </c>
      <c r="D2598" t="s">
        <v>977</v>
      </c>
      <c r="E2598" s="31" t="s">
        <v>978</v>
      </c>
      <c r="F2598">
        <v>2014</v>
      </c>
      <c r="G2598" t="s">
        <v>976</v>
      </c>
      <c r="H2598" t="s">
        <v>582</v>
      </c>
      <c r="I2598">
        <v>331880</v>
      </c>
      <c r="J2598" t="s">
        <v>131</v>
      </c>
      <c r="K2598" s="26" t="s">
        <v>458</v>
      </c>
      <c r="L2598" t="b">
        <v>1</v>
      </c>
      <c r="M2598" s="20" t="s">
        <v>1116</v>
      </c>
      <c r="N2598" s="26">
        <v>437</v>
      </c>
      <c r="O2598" t="s">
        <v>375</v>
      </c>
      <c r="P2598">
        <v>56.255555600000001</v>
      </c>
      <c r="Q2598">
        <v>-158.76249999999999</v>
      </c>
      <c r="S2598" t="s">
        <v>21</v>
      </c>
      <c r="T2598" s="40">
        <v>0.85333333333333317</v>
      </c>
      <c r="U2598" s="40">
        <v>0.33499999999999996</v>
      </c>
      <c r="V2598">
        <v>114.79807999999997</v>
      </c>
      <c r="W2598">
        <v>134.529</v>
      </c>
      <c r="X2598">
        <v>41</v>
      </c>
      <c r="Y2598">
        <v>51.370666666666644</v>
      </c>
      <c r="Z2598">
        <v>60.199999999999989</v>
      </c>
      <c r="AA2598">
        <v>3</v>
      </c>
      <c r="AI2598">
        <v>44.893999999999991</v>
      </c>
      <c r="AJ2598">
        <v>9</v>
      </c>
      <c r="AK2598">
        <v>87.12</v>
      </c>
      <c r="AL2598">
        <v>1</v>
      </c>
      <c r="AM2598">
        <v>0.70900000000000019</v>
      </c>
      <c r="AN2598">
        <v>2</v>
      </c>
      <c r="AO2598" s="30">
        <v>112.65194666666665</v>
      </c>
      <c r="AP2598" s="30">
        <v>132.01400000000001</v>
      </c>
      <c r="AQ2598" s="30">
        <v>10</v>
      </c>
      <c r="AR2598">
        <v>278.82069333333322</v>
      </c>
      <c r="AS2598" s="20">
        <v>327.45199999999994</v>
      </c>
      <c r="AT2598">
        <v>55</v>
      </c>
      <c r="AU2598">
        <v>12</v>
      </c>
      <c r="AV2598" t="s">
        <v>1510</v>
      </c>
    </row>
    <row r="2599" spans="1:48" hidden="1" x14ac:dyDescent="0.25">
      <c r="A2599" t="s">
        <v>746</v>
      </c>
      <c r="B2599" t="s">
        <v>173</v>
      </c>
      <c r="C2599" t="s">
        <v>173</v>
      </c>
      <c r="D2599" t="s">
        <v>399</v>
      </c>
      <c r="E2599" s="31" t="s">
        <v>400</v>
      </c>
      <c r="F2599">
        <v>2014</v>
      </c>
      <c r="G2599" t="s">
        <v>743</v>
      </c>
      <c r="H2599">
        <v>18963</v>
      </c>
      <c r="I2599">
        <v>332660</v>
      </c>
      <c r="J2599" t="s">
        <v>171</v>
      </c>
      <c r="K2599" s="26" t="s">
        <v>458</v>
      </c>
      <c r="L2599" t="b">
        <v>1</v>
      </c>
      <c r="M2599" s="20" t="s">
        <v>1119</v>
      </c>
      <c r="N2599" s="26">
        <v>240</v>
      </c>
      <c r="O2599" t="s">
        <v>375</v>
      </c>
      <c r="P2599">
        <v>59.399701999999998</v>
      </c>
      <c r="Q2599">
        <v>-135.89640890000001</v>
      </c>
      <c r="S2599" t="s">
        <v>21</v>
      </c>
      <c r="T2599" s="40">
        <v>0.61749999999999983</v>
      </c>
      <c r="U2599" s="40">
        <v>0.2225</v>
      </c>
      <c r="V2599">
        <v>395.74957499999988</v>
      </c>
      <c r="W2599">
        <v>640.89</v>
      </c>
      <c r="X2599">
        <v>211</v>
      </c>
      <c r="Y2599">
        <v>239.10340999999994</v>
      </c>
      <c r="Z2599">
        <v>387.21199999999999</v>
      </c>
      <c r="AA2599">
        <v>25</v>
      </c>
      <c r="AI2599">
        <v>2.4550000000000001</v>
      </c>
      <c r="AJ2599">
        <v>1</v>
      </c>
      <c r="AK2599">
        <v>45.326000000000001</v>
      </c>
      <c r="AL2599">
        <v>17</v>
      </c>
      <c r="AM2599">
        <v>0</v>
      </c>
      <c r="AN2599">
        <v>0</v>
      </c>
      <c r="AO2599" s="30">
        <v>29.504767499999993</v>
      </c>
      <c r="AP2599" s="30">
        <v>47.780999999999999</v>
      </c>
      <c r="AQ2599" s="30">
        <v>18</v>
      </c>
      <c r="AR2599">
        <v>664.35775249999983</v>
      </c>
      <c r="AS2599" s="20">
        <v>1075.883</v>
      </c>
      <c r="AT2599">
        <v>253</v>
      </c>
      <c r="AU2599">
        <v>6</v>
      </c>
      <c r="AV2599" t="s">
        <v>1510</v>
      </c>
    </row>
    <row r="2600" spans="1:48" hidden="1" x14ac:dyDescent="0.25">
      <c r="A2600" t="s">
        <v>386</v>
      </c>
      <c r="B2600" t="s">
        <v>33</v>
      </c>
      <c r="C2600" t="s">
        <v>33</v>
      </c>
      <c r="D2600" t="s">
        <v>434</v>
      </c>
      <c r="E2600" s="31" t="s">
        <v>431</v>
      </c>
      <c r="F2600">
        <v>2014</v>
      </c>
      <c r="G2600" t="s">
        <v>380</v>
      </c>
      <c r="H2600">
        <v>219</v>
      </c>
      <c r="I2600">
        <v>331070</v>
      </c>
      <c r="J2600" t="s">
        <v>30</v>
      </c>
      <c r="K2600" s="26" t="s">
        <v>374</v>
      </c>
      <c r="L2600" t="b">
        <v>1</v>
      </c>
      <c r="M2600" s="20" t="s">
        <v>1116</v>
      </c>
      <c r="N2600" s="26">
        <v>2</v>
      </c>
      <c r="O2600" t="s">
        <v>375</v>
      </c>
      <c r="P2600">
        <v>62.571782800000001</v>
      </c>
      <c r="Q2600">
        <v>-144.6541704</v>
      </c>
      <c r="S2600" t="s">
        <v>21</v>
      </c>
      <c r="T2600" s="40">
        <v>0.70749999999999991</v>
      </c>
      <c r="U2600" s="40">
        <v>0.26333333333333336</v>
      </c>
      <c r="V2600">
        <v>127.34504749999996</v>
      </c>
      <c r="W2600">
        <v>179.99299999999997</v>
      </c>
      <c r="X2600">
        <v>48</v>
      </c>
      <c r="Y2600">
        <v>83.305294999999987</v>
      </c>
      <c r="Z2600">
        <v>117.746</v>
      </c>
      <c r="AA2600">
        <v>17</v>
      </c>
      <c r="AI2600">
        <v>13.733000000000001</v>
      </c>
      <c r="AJ2600">
        <v>2</v>
      </c>
      <c r="AK2600">
        <v>0</v>
      </c>
      <c r="AL2600">
        <v>0</v>
      </c>
      <c r="AM2600">
        <v>0</v>
      </c>
      <c r="AN2600">
        <v>0</v>
      </c>
      <c r="AO2600" s="30">
        <v>9.7160974999999983</v>
      </c>
      <c r="AP2600" s="30">
        <v>13.733000000000001</v>
      </c>
      <c r="AQ2600" s="30">
        <v>2</v>
      </c>
      <c r="AR2600">
        <v>220.36643999999995</v>
      </c>
      <c r="AS2600" s="20">
        <v>311.47200000000004</v>
      </c>
      <c r="AT2600">
        <v>65</v>
      </c>
      <c r="AU2600">
        <v>12</v>
      </c>
      <c r="AV2600" t="s">
        <v>1510</v>
      </c>
    </row>
    <row r="2601" spans="1:48" hidden="1" x14ac:dyDescent="0.25">
      <c r="A2601" t="s">
        <v>905</v>
      </c>
      <c r="B2601" t="s">
        <v>134</v>
      </c>
      <c r="C2601" t="s">
        <v>134</v>
      </c>
      <c r="D2601" t="s">
        <v>907</v>
      </c>
      <c r="E2601" s="31" t="s">
        <v>908</v>
      </c>
      <c r="F2601">
        <v>2014</v>
      </c>
      <c r="G2601" t="s">
        <v>906</v>
      </c>
      <c r="H2601">
        <v>3465</v>
      </c>
      <c r="I2601">
        <v>331890</v>
      </c>
      <c r="J2601" t="s">
        <v>133</v>
      </c>
      <c r="K2601" s="26" t="s">
        <v>458</v>
      </c>
      <c r="L2601" t="b">
        <v>1</v>
      </c>
      <c r="M2601" s="20" t="s">
        <v>1116</v>
      </c>
      <c r="N2601" s="26">
        <v>368</v>
      </c>
      <c r="O2601" t="s">
        <v>375</v>
      </c>
      <c r="P2601">
        <v>61.515833299999997</v>
      </c>
      <c r="Q2601">
        <v>-144.43694439999999</v>
      </c>
      <c r="S2601" t="s">
        <v>21</v>
      </c>
      <c r="T2601" s="40">
        <v>0.70333333333333325</v>
      </c>
      <c r="U2601" s="40">
        <v>0.32416666666666666</v>
      </c>
      <c r="V2601">
        <v>92.013583333333315</v>
      </c>
      <c r="W2601">
        <v>130.82499999999999</v>
      </c>
      <c r="X2601">
        <v>49</v>
      </c>
      <c r="Y2601">
        <v>138.89285999999998</v>
      </c>
      <c r="Z2601">
        <v>197.47800000000001</v>
      </c>
      <c r="AA2601">
        <v>26</v>
      </c>
      <c r="AI2601">
        <v>13.679</v>
      </c>
      <c r="AJ2601">
        <v>2</v>
      </c>
      <c r="AK2601">
        <v>47.646999999999998</v>
      </c>
      <c r="AL2601">
        <v>3</v>
      </c>
      <c r="AM2601">
        <v>6.9000000000000012</v>
      </c>
      <c r="AN2601">
        <v>1</v>
      </c>
      <c r="AO2601" s="30">
        <v>43.132619999999996</v>
      </c>
      <c r="AP2601" s="30">
        <v>61.326000000000001</v>
      </c>
      <c r="AQ2601" s="30">
        <v>5</v>
      </c>
      <c r="AR2601">
        <v>274.03906333333327</v>
      </c>
      <c r="AS2601" s="20">
        <v>396.529</v>
      </c>
      <c r="AT2601">
        <v>81</v>
      </c>
      <c r="AU2601">
        <v>12</v>
      </c>
      <c r="AV2601" t="s">
        <v>1510</v>
      </c>
    </row>
    <row r="2602" spans="1:48" hidden="1" x14ac:dyDescent="0.25">
      <c r="A2602" t="s">
        <v>857</v>
      </c>
      <c r="B2602" t="s">
        <v>212</v>
      </c>
      <c r="C2602" t="s">
        <v>212</v>
      </c>
      <c r="D2602" t="s">
        <v>859</v>
      </c>
      <c r="E2602" s="31" t="s">
        <v>860</v>
      </c>
      <c r="F2602">
        <v>2014</v>
      </c>
      <c r="G2602" t="s">
        <v>858</v>
      </c>
      <c r="H2602">
        <v>12485</v>
      </c>
      <c r="I2602">
        <v>332230</v>
      </c>
      <c r="J2602" t="s">
        <v>211</v>
      </c>
      <c r="K2602" s="26" t="s">
        <v>374</v>
      </c>
      <c r="L2602" t="b">
        <v>1</v>
      </c>
      <c r="M2602" s="20" t="s">
        <v>1119</v>
      </c>
      <c r="N2602" s="26">
        <v>343</v>
      </c>
      <c r="O2602" t="s">
        <v>375</v>
      </c>
      <c r="P2602">
        <v>61.5719444</v>
      </c>
      <c r="Q2602">
        <v>-159.245</v>
      </c>
      <c r="S2602" t="s">
        <v>21</v>
      </c>
      <c r="T2602" s="40">
        <v>1.1333333333333335</v>
      </c>
      <c r="U2602" s="40">
        <v>0.32000000000000006</v>
      </c>
      <c r="V2602">
        <v>109.84040000000002</v>
      </c>
      <c r="W2602">
        <v>96.917999999999992</v>
      </c>
      <c r="X2602">
        <v>37</v>
      </c>
      <c r="Y2602">
        <v>102.04646666666667</v>
      </c>
      <c r="Z2602">
        <v>90.040999999999997</v>
      </c>
      <c r="AA2602">
        <v>8</v>
      </c>
      <c r="AI2602">
        <v>20.362000000000002</v>
      </c>
      <c r="AJ2602">
        <v>6</v>
      </c>
      <c r="AK2602">
        <v>12.238</v>
      </c>
      <c r="AL2602">
        <v>3</v>
      </c>
      <c r="AM2602">
        <v>1.4249999999999998</v>
      </c>
      <c r="AN2602">
        <v>1</v>
      </c>
      <c r="AO2602" s="30">
        <v>36.946666666666673</v>
      </c>
      <c r="AP2602" s="30">
        <v>32.6</v>
      </c>
      <c r="AQ2602" s="30">
        <v>9</v>
      </c>
      <c r="AR2602">
        <v>248.83353333333335</v>
      </c>
      <c r="AS2602" s="20">
        <v>220.98399999999998</v>
      </c>
      <c r="AT2602">
        <v>55</v>
      </c>
      <c r="AU2602">
        <v>12</v>
      </c>
      <c r="AV2602" t="s">
        <v>1510</v>
      </c>
    </row>
    <row r="2603" spans="1:48" hidden="1" x14ac:dyDescent="0.25">
      <c r="A2603" t="s">
        <v>780</v>
      </c>
      <c r="B2603" t="s">
        <v>137</v>
      </c>
      <c r="C2603" t="s">
        <v>137</v>
      </c>
      <c r="D2603" t="s">
        <v>782</v>
      </c>
      <c r="E2603" s="31" t="s">
        <v>783</v>
      </c>
      <c r="F2603">
        <v>2014</v>
      </c>
      <c r="G2603" t="s">
        <v>781</v>
      </c>
      <c r="H2603" t="s">
        <v>582</v>
      </c>
      <c r="I2603">
        <v>331900</v>
      </c>
      <c r="J2603" t="s">
        <v>136</v>
      </c>
      <c r="K2603" s="26" t="s">
        <v>458</v>
      </c>
      <c r="L2603" t="b">
        <v>1</v>
      </c>
      <c r="M2603" s="20" t="s">
        <v>1116</v>
      </c>
      <c r="N2603" s="26">
        <v>256</v>
      </c>
      <c r="O2603" t="s">
        <v>375</v>
      </c>
      <c r="P2603">
        <v>65.825555600000001</v>
      </c>
      <c r="Q2603">
        <v>-144.06055559999999</v>
      </c>
      <c r="S2603" t="s">
        <v>21</v>
      </c>
      <c r="T2603" s="40">
        <v>0.77666666666666673</v>
      </c>
      <c r="U2603" s="40">
        <v>0.24083333333333337</v>
      </c>
      <c r="V2603">
        <v>100.56357666666668</v>
      </c>
      <c r="W2603">
        <v>129.48099999999999</v>
      </c>
      <c r="X2603">
        <v>43</v>
      </c>
      <c r="Y2603">
        <v>77.220860000000016</v>
      </c>
      <c r="Z2603">
        <v>99.426000000000016</v>
      </c>
      <c r="AA2603">
        <v>10</v>
      </c>
      <c r="AI2603">
        <v>10.306000000000001</v>
      </c>
      <c r="AJ2603">
        <v>7</v>
      </c>
      <c r="AK2603">
        <v>100.148</v>
      </c>
      <c r="AL2603">
        <v>3</v>
      </c>
      <c r="AM2603">
        <v>0</v>
      </c>
      <c r="AN2603">
        <v>0</v>
      </c>
      <c r="AO2603" s="30">
        <v>85.785939999999997</v>
      </c>
      <c r="AP2603" s="30">
        <v>110.45399999999999</v>
      </c>
      <c r="AQ2603" s="30">
        <v>10</v>
      </c>
      <c r="AR2603">
        <v>263.57037666666668</v>
      </c>
      <c r="AS2603" s="20">
        <v>339.36099999999999</v>
      </c>
      <c r="AT2603">
        <v>56</v>
      </c>
      <c r="AU2603">
        <v>4</v>
      </c>
      <c r="AV2603" t="s">
        <v>1510</v>
      </c>
    </row>
    <row r="2604" spans="1:48" hidden="1" x14ac:dyDescent="0.25">
      <c r="A2604" t="s">
        <v>887</v>
      </c>
      <c r="B2604" t="s">
        <v>890</v>
      </c>
      <c r="C2604" t="s">
        <v>890</v>
      </c>
      <c r="D2604" t="s">
        <v>891</v>
      </c>
      <c r="E2604" s="31" t="s">
        <v>892</v>
      </c>
      <c r="F2604">
        <v>2014</v>
      </c>
      <c r="G2604" t="s">
        <v>888</v>
      </c>
      <c r="H2604" t="s">
        <v>582</v>
      </c>
      <c r="I2604">
        <v>331910</v>
      </c>
      <c r="J2604" t="s">
        <v>889</v>
      </c>
      <c r="K2604" s="26" t="s">
        <v>458</v>
      </c>
      <c r="L2604" t="b">
        <v>1</v>
      </c>
      <c r="M2604" s="20" t="s">
        <v>1118</v>
      </c>
      <c r="N2604" s="26">
        <v>360</v>
      </c>
      <c r="O2604" t="s">
        <v>375</v>
      </c>
      <c r="P2604">
        <v>58.844166700000002</v>
      </c>
      <c r="Q2604">
        <v>-158.55083329999999</v>
      </c>
      <c r="S2604" t="s">
        <v>21</v>
      </c>
      <c r="T2604" s="40">
        <v>0.24166666666666667</v>
      </c>
      <c r="U2604" s="40">
        <v>0.15916666666666668</v>
      </c>
      <c r="V2604">
        <v>6.0406999999999993</v>
      </c>
      <c r="W2604">
        <v>24.995999999999999</v>
      </c>
      <c r="X2604">
        <v>20</v>
      </c>
      <c r="Y2604">
        <v>3.7163500000000003</v>
      </c>
      <c r="Z2604">
        <v>15.378</v>
      </c>
      <c r="AA2604">
        <v>8</v>
      </c>
      <c r="AI2604">
        <v>5.9459999999999997</v>
      </c>
      <c r="AJ2604">
        <v>6</v>
      </c>
      <c r="AK2604">
        <v>5.4489999999999998</v>
      </c>
      <c r="AL2604">
        <v>4</v>
      </c>
      <c r="AM2604">
        <v>0</v>
      </c>
      <c r="AN2604">
        <v>2</v>
      </c>
      <c r="AO2604" s="30">
        <v>2.7537916666666664</v>
      </c>
      <c r="AP2604" s="30">
        <v>11.395</v>
      </c>
      <c r="AQ2604" s="30">
        <v>10</v>
      </c>
      <c r="AR2604">
        <v>12.510841666666666</v>
      </c>
      <c r="AS2604" s="20">
        <v>51.769000000000005</v>
      </c>
      <c r="AT2604">
        <v>40</v>
      </c>
      <c r="AU2604">
        <v>12</v>
      </c>
      <c r="AV2604" t="s">
        <v>1510</v>
      </c>
    </row>
    <row r="2605" spans="1:48" hidden="1" x14ac:dyDescent="0.25">
      <c r="A2605" t="s">
        <v>389</v>
      </c>
      <c r="B2605" t="s">
        <v>34</v>
      </c>
      <c r="C2605" t="s">
        <v>34</v>
      </c>
      <c r="D2605" t="s">
        <v>427</v>
      </c>
      <c r="E2605" s="31" t="s">
        <v>422</v>
      </c>
      <c r="F2605">
        <v>2014</v>
      </c>
      <c r="G2605" t="s">
        <v>380</v>
      </c>
      <c r="H2605">
        <v>219</v>
      </c>
      <c r="I2605">
        <v>331080</v>
      </c>
      <c r="J2605" t="s">
        <v>30</v>
      </c>
      <c r="K2605" s="26" t="s">
        <v>374</v>
      </c>
      <c r="L2605" t="b">
        <v>1</v>
      </c>
      <c r="M2605" s="20" t="s">
        <v>1116</v>
      </c>
      <c r="N2605" s="26">
        <v>2</v>
      </c>
      <c r="O2605" t="s">
        <v>375</v>
      </c>
      <c r="P2605">
        <v>56.013888899999998</v>
      </c>
      <c r="Q2605">
        <v>-132.82777780000001</v>
      </c>
      <c r="S2605" t="s">
        <v>21</v>
      </c>
      <c r="T2605" s="40">
        <v>0.2525</v>
      </c>
      <c r="U2605" s="40">
        <v>0.19166666666666665</v>
      </c>
      <c r="V2605">
        <v>158.26093999999998</v>
      </c>
      <c r="W2605">
        <v>626.77599999999995</v>
      </c>
      <c r="X2605">
        <v>171</v>
      </c>
      <c r="Y2605">
        <v>37.835609999999996</v>
      </c>
      <c r="Z2605">
        <v>149.84399999999999</v>
      </c>
      <c r="AA2605">
        <v>37</v>
      </c>
      <c r="AI2605">
        <v>86.953999999999994</v>
      </c>
      <c r="AJ2605">
        <v>14</v>
      </c>
      <c r="AK2605">
        <v>74.61</v>
      </c>
      <c r="AL2605">
        <v>6</v>
      </c>
      <c r="AM2605">
        <v>0</v>
      </c>
      <c r="AN2605">
        <v>0</v>
      </c>
      <c r="AO2605" s="30">
        <v>40.794910000000002</v>
      </c>
      <c r="AP2605" s="30">
        <v>161.56399999999999</v>
      </c>
      <c r="AQ2605" s="30">
        <v>20</v>
      </c>
      <c r="AR2605">
        <v>236.89145999999997</v>
      </c>
      <c r="AS2605" s="20">
        <v>938.18400000000008</v>
      </c>
      <c r="AT2605">
        <v>227</v>
      </c>
      <c r="AU2605">
        <v>12</v>
      </c>
      <c r="AV2605" t="s">
        <v>1510</v>
      </c>
    </row>
    <row r="2606" spans="1:48" hidden="1" x14ac:dyDescent="0.25">
      <c r="A2606" t="s">
        <v>517</v>
      </c>
      <c r="B2606" t="s">
        <v>153</v>
      </c>
      <c r="C2606" t="s">
        <v>153</v>
      </c>
      <c r="D2606" t="s">
        <v>519</v>
      </c>
      <c r="E2606" s="31" t="s">
        <v>520</v>
      </c>
      <c r="F2606">
        <v>2014</v>
      </c>
      <c r="G2606" t="s">
        <v>518</v>
      </c>
      <c r="H2606">
        <v>6866</v>
      </c>
      <c r="I2606">
        <v>331980</v>
      </c>
      <c r="J2606" t="s">
        <v>152</v>
      </c>
      <c r="K2606" s="26" t="s">
        <v>374</v>
      </c>
      <c r="L2606" t="b">
        <v>1</v>
      </c>
      <c r="M2606" s="20" t="s">
        <v>1116</v>
      </c>
      <c r="N2606" s="26">
        <v>88</v>
      </c>
      <c r="O2606" t="s">
        <v>375</v>
      </c>
      <c r="P2606">
        <v>55.185833299999999</v>
      </c>
      <c r="Q2606">
        <v>-162.7211111</v>
      </c>
      <c r="S2606" t="s">
        <v>21</v>
      </c>
      <c r="T2606" s="40">
        <v>0.71249999999999991</v>
      </c>
      <c r="U2606" s="40">
        <v>0.19499999999999998</v>
      </c>
      <c r="V2606">
        <v>121.80757499999999</v>
      </c>
      <c r="W2606">
        <v>170.958</v>
      </c>
      <c r="X2606">
        <v>38</v>
      </c>
      <c r="Y2606">
        <v>514.30886250000003</v>
      </c>
      <c r="Z2606">
        <v>721.8370000000001</v>
      </c>
      <c r="AA2606">
        <v>24</v>
      </c>
      <c r="AI2606">
        <v>101.87099999999998</v>
      </c>
      <c r="AJ2606">
        <v>5</v>
      </c>
      <c r="AK2606">
        <v>1163.5840000000001</v>
      </c>
      <c r="AL2606">
        <v>51</v>
      </c>
      <c r="AM2606">
        <v>0</v>
      </c>
      <c r="AN2606">
        <v>0</v>
      </c>
      <c r="AO2606" s="30">
        <v>901.63668749999988</v>
      </c>
      <c r="AP2606" s="30">
        <v>1265.4549999999999</v>
      </c>
      <c r="AQ2606" s="30">
        <v>56</v>
      </c>
      <c r="AR2606">
        <v>1537.753125</v>
      </c>
      <c r="AS2606" s="20">
        <v>2158.25</v>
      </c>
      <c r="AT2606">
        <v>117</v>
      </c>
      <c r="AU2606">
        <v>12</v>
      </c>
      <c r="AV2606" t="s">
        <v>1510</v>
      </c>
    </row>
    <row r="2607" spans="1:48" hidden="1" x14ac:dyDescent="0.25">
      <c r="A2607" t="s">
        <v>558</v>
      </c>
      <c r="B2607" t="s">
        <v>1168</v>
      </c>
      <c r="C2607" t="s">
        <v>141</v>
      </c>
      <c r="D2607" t="s">
        <v>560</v>
      </c>
      <c r="E2607" s="31" t="s">
        <v>561</v>
      </c>
      <c r="F2607">
        <v>2014</v>
      </c>
      <c r="G2607" t="s">
        <v>559</v>
      </c>
      <c r="H2607">
        <v>40215</v>
      </c>
      <c r="I2607">
        <v>331920</v>
      </c>
      <c r="J2607" t="s">
        <v>140</v>
      </c>
      <c r="K2607" s="26" t="s">
        <v>458</v>
      </c>
      <c r="L2607" t="b">
        <v>1</v>
      </c>
      <c r="M2607" s="20" t="s">
        <v>1119</v>
      </c>
      <c r="N2607" s="26">
        <v>160</v>
      </c>
      <c r="O2607" t="s">
        <v>375</v>
      </c>
      <c r="P2607">
        <v>60.542777800000003</v>
      </c>
      <c r="Q2607">
        <v>-145.75749999999999</v>
      </c>
      <c r="S2607" t="s">
        <v>21</v>
      </c>
      <c r="T2607" s="40">
        <v>0.41166666666666663</v>
      </c>
      <c r="U2607" s="40">
        <v>0.25583333333333341</v>
      </c>
      <c r="V2607">
        <v>1865.7153233333331</v>
      </c>
      <c r="W2607">
        <v>4532.1019999999999</v>
      </c>
      <c r="X2607">
        <v>947</v>
      </c>
      <c r="Y2607">
        <v>6802.1564649999991</v>
      </c>
      <c r="Z2607">
        <v>16523.456999999999</v>
      </c>
      <c r="AA2607">
        <v>799</v>
      </c>
      <c r="AI2607">
        <v>2454.63</v>
      </c>
      <c r="AJ2607">
        <v>60</v>
      </c>
      <c r="AK2607">
        <v>2167.4609999999998</v>
      </c>
      <c r="AL2607">
        <v>49</v>
      </c>
      <c r="AM2607">
        <v>0</v>
      </c>
      <c r="AN2607">
        <v>0</v>
      </c>
      <c r="AO2607" s="30">
        <v>1902.7607949999999</v>
      </c>
      <c r="AP2607" s="30">
        <v>4622.0910000000003</v>
      </c>
      <c r="AQ2607" s="30">
        <v>109</v>
      </c>
      <c r="AR2607">
        <v>10570.632583333332</v>
      </c>
      <c r="AS2607" s="20">
        <v>25677.65</v>
      </c>
      <c r="AT2607">
        <v>1661</v>
      </c>
      <c r="AU2607">
        <v>12</v>
      </c>
      <c r="AV2607" t="s">
        <v>1510</v>
      </c>
    </row>
    <row r="2608" spans="1:48" hidden="1" x14ac:dyDescent="0.25">
      <c r="A2608" t="s">
        <v>428</v>
      </c>
      <c r="B2608" t="s">
        <v>35</v>
      </c>
      <c r="C2608" t="s">
        <v>35</v>
      </c>
      <c r="D2608" t="s">
        <v>427</v>
      </c>
      <c r="E2608" s="31" t="s">
        <v>422</v>
      </c>
      <c r="F2608">
        <v>2014</v>
      </c>
      <c r="G2608" t="s">
        <v>380</v>
      </c>
      <c r="H2608">
        <v>219</v>
      </c>
      <c r="I2608">
        <v>331090</v>
      </c>
      <c r="J2608" t="s">
        <v>30</v>
      </c>
      <c r="K2608" s="26" t="s">
        <v>374</v>
      </c>
      <c r="L2608" t="b">
        <v>1</v>
      </c>
      <c r="M2608" s="20" t="s">
        <v>1116</v>
      </c>
      <c r="N2608" s="26">
        <v>2</v>
      </c>
      <c r="O2608" t="s">
        <v>375</v>
      </c>
      <c r="P2608">
        <v>55.476388900000003</v>
      </c>
      <c r="Q2608">
        <v>-133.14833329999999</v>
      </c>
      <c r="S2608" t="s">
        <v>21</v>
      </c>
      <c r="T2608" s="40">
        <v>0.2525</v>
      </c>
      <c r="U2608" s="40">
        <v>0.19166666666666665</v>
      </c>
      <c r="V2608">
        <v>879.64207750000003</v>
      </c>
      <c r="W2608">
        <v>3483.7310000000002</v>
      </c>
      <c r="X2608">
        <v>664</v>
      </c>
      <c r="Y2608">
        <v>1452.298695</v>
      </c>
      <c r="Z2608">
        <v>5751.6779999999999</v>
      </c>
      <c r="AA2608">
        <v>296</v>
      </c>
      <c r="AI2608">
        <v>1302.8229999999999</v>
      </c>
      <c r="AJ2608">
        <v>45</v>
      </c>
      <c r="AK2608">
        <v>698.20799999999997</v>
      </c>
      <c r="AL2608">
        <v>23</v>
      </c>
      <c r="AM2608">
        <v>0</v>
      </c>
      <c r="AN2608">
        <v>0</v>
      </c>
      <c r="AO2608" s="30">
        <v>505.26032750000002</v>
      </c>
      <c r="AP2608" s="30">
        <v>2001.0309999999999</v>
      </c>
      <c r="AQ2608" s="30">
        <v>68</v>
      </c>
      <c r="AR2608">
        <v>2837.2011000000002</v>
      </c>
      <c r="AS2608" s="20">
        <v>11236.439999999999</v>
      </c>
      <c r="AT2608">
        <v>1026</v>
      </c>
      <c r="AU2608">
        <v>12</v>
      </c>
      <c r="AV2608" t="s">
        <v>1510</v>
      </c>
    </row>
    <row r="2609" spans="1:48" hidden="1" x14ac:dyDescent="0.25">
      <c r="A2609" t="s">
        <v>861</v>
      </c>
      <c r="B2609" t="s">
        <v>213</v>
      </c>
      <c r="C2609" t="s">
        <v>213</v>
      </c>
      <c r="D2609" t="s">
        <v>862</v>
      </c>
      <c r="E2609" s="31" t="s">
        <v>863</v>
      </c>
      <c r="F2609">
        <v>2014</v>
      </c>
      <c r="G2609" t="s">
        <v>858</v>
      </c>
      <c r="H2609">
        <v>12485</v>
      </c>
      <c r="I2609">
        <v>332240</v>
      </c>
      <c r="J2609" t="s">
        <v>211</v>
      </c>
      <c r="K2609" s="26" t="s">
        <v>374</v>
      </c>
      <c r="L2609" t="b">
        <v>1</v>
      </c>
      <c r="M2609" s="20" t="s">
        <v>1119</v>
      </c>
      <c r="N2609" s="26">
        <v>343</v>
      </c>
      <c r="O2609" t="s">
        <v>375</v>
      </c>
      <c r="P2609">
        <v>61.87</v>
      </c>
      <c r="Q2609">
        <v>-158.1108333</v>
      </c>
      <c r="S2609" t="s">
        <v>21</v>
      </c>
      <c r="T2609" s="40">
        <v>1.1333333333333335</v>
      </c>
      <c r="U2609" s="40">
        <v>0.32000000000000006</v>
      </c>
      <c r="V2609">
        <v>124.18273333333336</v>
      </c>
      <c r="W2609">
        <v>109.57300000000001</v>
      </c>
      <c r="X2609">
        <v>35</v>
      </c>
      <c r="Y2609">
        <v>80.50406666666666</v>
      </c>
      <c r="Z2609">
        <v>71.032999999999987</v>
      </c>
      <c r="AA2609">
        <v>8</v>
      </c>
      <c r="AI2609">
        <v>30.491</v>
      </c>
      <c r="AJ2609">
        <v>4</v>
      </c>
      <c r="AK2609">
        <v>12.346</v>
      </c>
      <c r="AL2609">
        <v>2</v>
      </c>
      <c r="AM2609">
        <v>0.20600000000000007</v>
      </c>
      <c r="AN2609">
        <v>1</v>
      </c>
      <c r="AO2609" s="30">
        <v>48.548600000000015</v>
      </c>
      <c r="AP2609" s="30">
        <v>42.837000000000003</v>
      </c>
      <c r="AQ2609" s="30">
        <v>6</v>
      </c>
      <c r="AR2609">
        <v>253.23540000000003</v>
      </c>
      <c r="AS2609" s="20">
        <v>223.649</v>
      </c>
      <c r="AT2609">
        <v>48</v>
      </c>
      <c r="AU2609">
        <v>12</v>
      </c>
      <c r="AV2609" t="s">
        <v>1510</v>
      </c>
    </row>
    <row r="2610" spans="1:48" hidden="1" x14ac:dyDescent="0.25">
      <c r="A2610" t="s">
        <v>909</v>
      </c>
      <c r="B2610" t="s">
        <v>178</v>
      </c>
      <c r="C2610" t="s">
        <v>178</v>
      </c>
      <c r="D2610" t="s">
        <v>911</v>
      </c>
      <c r="E2610" s="31" t="s">
        <v>912</v>
      </c>
      <c r="F2610">
        <v>2014</v>
      </c>
      <c r="G2610" t="s">
        <v>910</v>
      </c>
      <c r="H2610">
        <v>9416</v>
      </c>
      <c r="I2610">
        <v>332060</v>
      </c>
      <c r="J2610" t="s">
        <v>177</v>
      </c>
      <c r="K2610" s="26" t="s">
        <v>458</v>
      </c>
      <c r="L2610" t="b">
        <v>1</v>
      </c>
      <c r="M2610" s="20" t="s">
        <v>1116</v>
      </c>
      <c r="N2610" s="26">
        <v>369</v>
      </c>
      <c r="O2610" t="s">
        <v>375</v>
      </c>
      <c r="P2610">
        <v>66.075555600000001</v>
      </c>
      <c r="Q2610">
        <v>-162.71722220000001</v>
      </c>
      <c r="S2610" t="s">
        <v>21</v>
      </c>
      <c r="T2610" s="40">
        <v>0.70000000000000007</v>
      </c>
      <c r="U2610" s="40">
        <v>0.27833333333333338</v>
      </c>
      <c r="V2610">
        <v>148.25160000000002</v>
      </c>
      <c r="W2610">
        <v>211.78800000000001</v>
      </c>
      <c r="X2610">
        <v>52</v>
      </c>
      <c r="Y2610">
        <v>200.23150000000004</v>
      </c>
      <c r="Z2610">
        <v>286.04500000000002</v>
      </c>
      <c r="AA2610">
        <v>7</v>
      </c>
      <c r="AI2610">
        <v>127.10600000000001</v>
      </c>
      <c r="AJ2610">
        <v>7</v>
      </c>
      <c r="AK2610">
        <v>41.620999999999995</v>
      </c>
      <c r="AL2610">
        <v>5</v>
      </c>
      <c r="AM2610">
        <v>6.028999999999999</v>
      </c>
      <c r="AN2610">
        <v>3</v>
      </c>
      <c r="AO2610" s="30">
        <v>118.10890000000002</v>
      </c>
      <c r="AP2610" s="30">
        <v>168.727</v>
      </c>
      <c r="AQ2610" s="30">
        <v>12</v>
      </c>
      <c r="AR2610">
        <v>466.5920000000001</v>
      </c>
      <c r="AS2610" s="20">
        <v>672.58899999999994</v>
      </c>
      <c r="AT2610">
        <v>74</v>
      </c>
      <c r="AU2610">
        <v>12</v>
      </c>
      <c r="AV2610" t="s">
        <v>1510</v>
      </c>
    </row>
    <row r="2611" spans="1:48" hidden="1" x14ac:dyDescent="0.25">
      <c r="A2611" t="s">
        <v>496</v>
      </c>
      <c r="B2611" t="s">
        <v>1171</v>
      </c>
      <c r="C2611" t="s">
        <v>246</v>
      </c>
      <c r="D2611" t="s">
        <v>498</v>
      </c>
      <c r="E2611" s="31" t="s">
        <v>499</v>
      </c>
      <c r="F2611">
        <v>2014</v>
      </c>
      <c r="G2611" t="s">
        <v>497</v>
      </c>
      <c r="H2611">
        <v>13870</v>
      </c>
      <c r="I2611">
        <v>332430</v>
      </c>
      <c r="J2611" t="s">
        <v>245</v>
      </c>
      <c r="K2611" s="26" t="s">
        <v>458</v>
      </c>
      <c r="L2611" t="b">
        <v>1</v>
      </c>
      <c r="M2611" s="20" t="s">
        <v>1119</v>
      </c>
      <c r="N2611" s="26">
        <v>45</v>
      </c>
      <c r="O2611" t="s">
        <v>375</v>
      </c>
      <c r="P2611">
        <v>59.0397222</v>
      </c>
      <c r="Q2611">
        <v>-158.45750000000001</v>
      </c>
      <c r="S2611" t="s">
        <v>21</v>
      </c>
      <c r="T2611" s="40">
        <v>0.46999999999999992</v>
      </c>
      <c r="U2611" s="40">
        <v>0.19416666666666668</v>
      </c>
      <c r="V2611">
        <v>2474.0442799999992</v>
      </c>
      <c r="W2611">
        <v>5263.9239999999991</v>
      </c>
      <c r="X2611">
        <v>996</v>
      </c>
      <c r="Y2611">
        <v>4995.7996699999985</v>
      </c>
      <c r="Z2611">
        <v>10629.360999999999</v>
      </c>
      <c r="AA2611">
        <v>394</v>
      </c>
      <c r="AI2611">
        <v>873.20699999999988</v>
      </c>
      <c r="AJ2611">
        <v>59</v>
      </c>
      <c r="AK2611">
        <v>806.84400000000005</v>
      </c>
      <c r="AL2611">
        <v>54</v>
      </c>
      <c r="AM2611">
        <v>4.9279999999999999</v>
      </c>
      <c r="AN2611">
        <v>2</v>
      </c>
      <c r="AO2611" s="30">
        <v>789.62396999999987</v>
      </c>
      <c r="AP2611" s="30">
        <v>1680.0509999999999</v>
      </c>
      <c r="AQ2611" s="30">
        <v>113</v>
      </c>
      <c r="AR2611">
        <v>8259.4679199999973</v>
      </c>
      <c r="AS2611" s="20">
        <v>17578.263999999999</v>
      </c>
      <c r="AT2611">
        <v>1481</v>
      </c>
      <c r="AU2611">
        <v>12</v>
      </c>
      <c r="AV2611" t="s">
        <v>1510</v>
      </c>
    </row>
    <row r="2612" spans="1:48" hidden="1" x14ac:dyDescent="0.25">
      <c r="A2612" t="s">
        <v>925</v>
      </c>
      <c r="B2612" t="s">
        <v>143</v>
      </c>
      <c r="C2612" t="s">
        <v>143</v>
      </c>
      <c r="D2612" t="s">
        <v>927</v>
      </c>
      <c r="E2612" s="31" t="s">
        <v>928</v>
      </c>
      <c r="F2612">
        <v>2014</v>
      </c>
      <c r="G2612" t="s">
        <v>926</v>
      </c>
      <c r="H2612" t="s">
        <v>582</v>
      </c>
      <c r="I2612">
        <v>331930</v>
      </c>
      <c r="J2612" t="s">
        <v>142</v>
      </c>
      <c r="K2612" s="26" t="s">
        <v>458</v>
      </c>
      <c r="L2612" t="b">
        <v>1</v>
      </c>
      <c r="M2612" s="20" t="s">
        <v>1118</v>
      </c>
      <c r="N2612" s="26">
        <v>383</v>
      </c>
      <c r="O2612" t="s">
        <v>375</v>
      </c>
      <c r="P2612">
        <v>65.753765200000004</v>
      </c>
      <c r="Q2612">
        <v>-168.92314999999999</v>
      </c>
      <c r="S2612" t="s">
        <v>21</v>
      </c>
      <c r="T2612" s="40">
        <v>0.19999999999999998</v>
      </c>
      <c r="U2612" s="40">
        <v>4.9999999999999996E-2</v>
      </c>
      <c r="V2612">
        <v>7.8033999999999981</v>
      </c>
      <c r="W2612">
        <v>39.016999999999996</v>
      </c>
      <c r="X2612">
        <v>39</v>
      </c>
      <c r="Y2612">
        <v>12.329199999999998</v>
      </c>
      <c r="Z2612">
        <v>61.646000000000001</v>
      </c>
      <c r="AA2612">
        <v>14</v>
      </c>
      <c r="AI2612">
        <v>6.8889999999999993</v>
      </c>
      <c r="AJ2612">
        <v>5</v>
      </c>
      <c r="AK2612">
        <v>0.72399999999999998</v>
      </c>
      <c r="AL2612">
        <v>1</v>
      </c>
      <c r="AM2612">
        <v>3.3970000000000002</v>
      </c>
      <c r="AN2612">
        <v>3</v>
      </c>
      <c r="AO2612" s="30">
        <v>1.5225999999999997</v>
      </c>
      <c r="AP2612" s="30">
        <v>7.6129999999999995</v>
      </c>
      <c r="AQ2612" s="30">
        <v>6</v>
      </c>
      <c r="AR2612">
        <v>21.655199999999994</v>
      </c>
      <c r="AS2612" s="20">
        <v>111.673</v>
      </c>
      <c r="AT2612">
        <v>62</v>
      </c>
      <c r="AU2612">
        <v>12</v>
      </c>
      <c r="AV2612" t="s">
        <v>1510</v>
      </c>
    </row>
    <row r="2613" spans="1:48" hidden="1" x14ac:dyDescent="0.25">
      <c r="A2613" t="s">
        <v>442</v>
      </c>
      <c r="B2613" t="s">
        <v>1142</v>
      </c>
      <c r="C2613" t="s">
        <v>443</v>
      </c>
      <c r="D2613" t="s">
        <v>438</v>
      </c>
      <c r="E2613" s="31" t="s">
        <v>439</v>
      </c>
      <c r="F2613">
        <v>2014</v>
      </c>
      <c r="G2613" t="s">
        <v>380</v>
      </c>
      <c r="H2613">
        <v>219</v>
      </c>
      <c r="I2613">
        <v>331100</v>
      </c>
      <c r="J2613" t="s">
        <v>30</v>
      </c>
      <c r="K2613" s="26" t="s">
        <v>374</v>
      </c>
      <c r="L2613" t="b">
        <v>1</v>
      </c>
      <c r="M2613" s="20" t="s">
        <v>1116</v>
      </c>
      <c r="N2613" s="26">
        <v>2</v>
      </c>
      <c r="O2613" t="s">
        <v>375</v>
      </c>
      <c r="P2613">
        <v>63.661388899999999</v>
      </c>
      <c r="Q2613">
        <v>-144.06444440000001</v>
      </c>
      <c r="S2613" t="s">
        <v>21</v>
      </c>
      <c r="T2613" s="40">
        <v>0.48916666666666675</v>
      </c>
      <c r="U2613" s="40">
        <v>0.2416666666666667</v>
      </c>
      <c r="V2613">
        <v>48.019045833333344</v>
      </c>
      <c r="W2613">
        <v>98.165000000000006</v>
      </c>
      <c r="X2613">
        <v>27</v>
      </c>
      <c r="Y2613">
        <v>66.441062500000001</v>
      </c>
      <c r="Z2613">
        <v>135.82499999999999</v>
      </c>
      <c r="AA2613">
        <v>14</v>
      </c>
      <c r="AI2613">
        <v>15.59</v>
      </c>
      <c r="AJ2613">
        <v>2</v>
      </c>
      <c r="AK2613">
        <v>103.78</v>
      </c>
      <c r="AL2613">
        <v>4</v>
      </c>
      <c r="AM2613">
        <v>0</v>
      </c>
      <c r="AN2613">
        <v>0</v>
      </c>
      <c r="AO2613" s="30">
        <v>58.391825000000011</v>
      </c>
      <c r="AP2613" s="30">
        <v>119.37</v>
      </c>
      <c r="AQ2613" s="30">
        <v>6</v>
      </c>
      <c r="AR2613">
        <v>172.85193333333336</v>
      </c>
      <c r="AS2613" s="20">
        <v>353.3599999999999</v>
      </c>
      <c r="AT2613">
        <v>47</v>
      </c>
      <c r="AU2613">
        <v>12</v>
      </c>
      <c r="AV2613" t="s">
        <v>1510</v>
      </c>
    </row>
    <row r="2614" spans="1:48" hidden="1" x14ac:dyDescent="0.25">
      <c r="A2614" t="s">
        <v>392</v>
      </c>
      <c r="B2614" t="s">
        <v>1145</v>
      </c>
      <c r="C2614" t="s">
        <v>36</v>
      </c>
      <c r="D2614" t="s">
        <v>393</v>
      </c>
      <c r="E2614" s="31" t="s">
        <v>394</v>
      </c>
      <c r="F2614">
        <v>2014</v>
      </c>
      <c r="G2614" t="s">
        <v>380</v>
      </c>
      <c r="H2614">
        <v>219</v>
      </c>
      <c r="I2614">
        <v>331110</v>
      </c>
      <c r="J2614" t="s">
        <v>30</v>
      </c>
      <c r="K2614" s="26" t="s">
        <v>374</v>
      </c>
      <c r="L2614" t="b">
        <v>1</v>
      </c>
      <c r="M2614" s="20" t="s">
        <v>1116</v>
      </c>
      <c r="N2614" s="26">
        <v>2</v>
      </c>
      <c r="O2614" t="s">
        <v>375</v>
      </c>
      <c r="P2614">
        <v>64.788055600000007</v>
      </c>
      <c r="Q2614">
        <v>-141.19999999999999</v>
      </c>
      <c r="S2614" t="s">
        <v>21</v>
      </c>
      <c r="T2614" s="40">
        <v>0.72083333333333333</v>
      </c>
      <c r="U2614" s="40">
        <v>0.24333333333333332</v>
      </c>
      <c r="V2614">
        <v>206.12373333333332</v>
      </c>
      <c r="W2614">
        <v>285.952</v>
      </c>
      <c r="X2614">
        <v>139</v>
      </c>
      <c r="Y2614">
        <v>97.522262499999997</v>
      </c>
      <c r="Z2614">
        <v>135.291</v>
      </c>
      <c r="AA2614">
        <v>21</v>
      </c>
      <c r="AI2614">
        <v>9.3830000000000009</v>
      </c>
      <c r="AJ2614">
        <v>7</v>
      </c>
      <c r="AK2614">
        <v>142.923</v>
      </c>
      <c r="AL2614">
        <v>16</v>
      </c>
      <c r="AM2614">
        <v>0</v>
      </c>
      <c r="AN2614">
        <v>0</v>
      </c>
      <c r="AO2614" s="30">
        <v>109.78724166666667</v>
      </c>
      <c r="AP2614" s="30">
        <v>152.30600000000001</v>
      </c>
      <c r="AQ2614" s="30">
        <v>23</v>
      </c>
      <c r="AR2614">
        <v>413.43323750000002</v>
      </c>
      <c r="AS2614" s="20">
        <v>573.54899999999998</v>
      </c>
      <c r="AT2614">
        <v>181</v>
      </c>
      <c r="AU2614">
        <v>12</v>
      </c>
      <c r="AV2614" t="s">
        <v>1510</v>
      </c>
    </row>
    <row r="2615" spans="1:48" hidden="1" x14ac:dyDescent="0.25">
      <c r="A2615" t="s">
        <v>578</v>
      </c>
      <c r="B2615" t="s">
        <v>56</v>
      </c>
      <c r="C2615" t="s">
        <v>56</v>
      </c>
      <c r="D2615" t="s">
        <v>579</v>
      </c>
      <c r="E2615" s="31" t="s">
        <v>580</v>
      </c>
      <c r="F2615">
        <v>2014</v>
      </c>
      <c r="G2615" t="s">
        <v>563</v>
      </c>
      <c r="H2615">
        <v>221</v>
      </c>
      <c r="I2615">
        <v>331290</v>
      </c>
      <c r="J2615" t="s">
        <v>50</v>
      </c>
      <c r="K2615" s="26" t="s">
        <v>458</v>
      </c>
      <c r="L2615" t="b">
        <v>1</v>
      </c>
      <c r="M2615" s="20" t="s">
        <v>1119</v>
      </c>
      <c r="N2615" s="26">
        <v>169</v>
      </c>
      <c r="O2615" t="s">
        <v>375</v>
      </c>
      <c r="P2615">
        <v>60.218888900000003</v>
      </c>
      <c r="Q2615">
        <v>-162.02444439999999</v>
      </c>
      <c r="S2615" t="s">
        <v>21</v>
      </c>
      <c r="T2615" s="40">
        <v>0.64666666666666683</v>
      </c>
      <c r="U2615" s="40">
        <v>0.20499999999999999</v>
      </c>
      <c r="V2615">
        <v>245.25027333333338</v>
      </c>
      <c r="W2615">
        <v>379.25299999999999</v>
      </c>
      <c r="X2615">
        <v>112</v>
      </c>
      <c r="Y2615">
        <v>102.17721333333334</v>
      </c>
      <c r="Z2615">
        <v>158.00599999999997</v>
      </c>
      <c r="AA2615">
        <v>19</v>
      </c>
      <c r="AI2615">
        <v>101.34999999999998</v>
      </c>
      <c r="AJ2615">
        <v>10</v>
      </c>
      <c r="AK2615">
        <v>165.976</v>
      </c>
      <c r="AL2615">
        <v>8</v>
      </c>
      <c r="AM2615">
        <v>0</v>
      </c>
      <c r="AN2615">
        <v>0</v>
      </c>
      <c r="AO2615" s="30">
        <v>172.87081333333336</v>
      </c>
      <c r="AP2615" s="30">
        <v>267.32599999999996</v>
      </c>
      <c r="AQ2615" s="30">
        <v>18</v>
      </c>
      <c r="AR2615">
        <v>520.29830000000015</v>
      </c>
      <c r="AS2615" s="20">
        <v>804.58499999999992</v>
      </c>
      <c r="AT2615">
        <v>142</v>
      </c>
      <c r="AU2615">
        <v>12</v>
      </c>
      <c r="AV2615" t="s">
        <v>1510</v>
      </c>
    </row>
    <row r="2616" spans="1:48" hidden="1" x14ac:dyDescent="0.25">
      <c r="A2616" t="s">
        <v>823</v>
      </c>
      <c r="B2616" t="s">
        <v>145</v>
      </c>
      <c r="C2616" t="s">
        <v>145</v>
      </c>
      <c r="D2616" t="s">
        <v>825</v>
      </c>
      <c r="E2616" s="31" t="s">
        <v>826</v>
      </c>
      <c r="F2616">
        <v>2014</v>
      </c>
      <c r="G2616" t="s">
        <v>824</v>
      </c>
      <c r="H2616">
        <v>5553</v>
      </c>
      <c r="I2616">
        <v>331940</v>
      </c>
      <c r="J2616" t="s">
        <v>144</v>
      </c>
      <c r="K2616" s="26" t="s">
        <v>458</v>
      </c>
      <c r="L2616" t="b">
        <v>1</v>
      </c>
      <c r="M2616" s="20" t="s">
        <v>1118</v>
      </c>
      <c r="N2616" s="26">
        <v>320</v>
      </c>
      <c r="O2616" t="s">
        <v>375</v>
      </c>
      <c r="P2616">
        <v>58.215555600000002</v>
      </c>
      <c r="Q2616">
        <v>-157.37583330000001</v>
      </c>
      <c r="S2616" t="s">
        <v>21</v>
      </c>
      <c r="T2616" s="40">
        <v>0.86</v>
      </c>
      <c r="U2616" s="40">
        <v>0.33749999999999997</v>
      </c>
      <c r="V2616">
        <v>126.32540000000002</v>
      </c>
      <c r="W2616">
        <v>146.89000000000001</v>
      </c>
      <c r="X2616">
        <v>74</v>
      </c>
      <c r="Y2616">
        <v>275.66354000000001</v>
      </c>
      <c r="Z2616">
        <v>320.53900000000004</v>
      </c>
      <c r="AA2616">
        <v>15</v>
      </c>
      <c r="AI2616">
        <v>117.224</v>
      </c>
      <c r="AJ2616">
        <v>17</v>
      </c>
      <c r="AK2616">
        <v>14.24</v>
      </c>
      <c r="AL2616">
        <v>2</v>
      </c>
      <c r="AM2616">
        <v>0</v>
      </c>
      <c r="AN2616">
        <v>0</v>
      </c>
      <c r="AO2616" s="30">
        <v>113.05904</v>
      </c>
      <c r="AP2616" s="30">
        <v>131.464</v>
      </c>
      <c r="AQ2616" s="30">
        <v>19</v>
      </c>
      <c r="AR2616">
        <v>515.04798000000005</v>
      </c>
      <c r="AS2616" s="20">
        <v>598.89299999999992</v>
      </c>
      <c r="AT2616">
        <v>107</v>
      </c>
      <c r="AU2616">
        <v>12</v>
      </c>
      <c r="AV2616" t="s">
        <v>1510</v>
      </c>
    </row>
    <row r="2617" spans="1:48" hidden="1" x14ac:dyDescent="0.25">
      <c r="A2617" t="s">
        <v>581</v>
      </c>
      <c r="B2617" t="s">
        <v>57</v>
      </c>
      <c r="C2617" t="s">
        <v>57</v>
      </c>
      <c r="D2617" t="s">
        <v>583</v>
      </c>
      <c r="E2617" s="31" t="s">
        <v>584</v>
      </c>
      <c r="F2617">
        <v>2014</v>
      </c>
      <c r="G2617" t="s">
        <v>563</v>
      </c>
      <c r="H2617" t="s">
        <v>582</v>
      </c>
      <c r="I2617">
        <v>331950</v>
      </c>
      <c r="J2617" t="s">
        <v>50</v>
      </c>
      <c r="K2617" s="26" t="s">
        <v>458</v>
      </c>
      <c r="L2617" t="b">
        <v>1</v>
      </c>
      <c r="M2617" s="20" t="s">
        <v>1119</v>
      </c>
      <c r="N2617" s="26">
        <v>169</v>
      </c>
      <c r="O2617" t="s">
        <v>375</v>
      </c>
      <c r="P2617">
        <v>59.349722200000002</v>
      </c>
      <c r="Q2617">
        <v>-157.47527779999999</v>
      </c>
      <c r="S2617" t="s">
        <v>21</v>
      </c>
      <c r="T2617" s="40">
        <v>0.6908333333333333</v>
      </c>
      <c r="U2617" s="40">
        <v>0.25333333333333341</v>
      </c>
      <c r="V2617">
        <v>142.7607083333333</v>
      </c>
      <c r="W2617">
        <v>206.64999999999998</v>
      </c>
      <c r="X2617">
        <v>60</v>
      </c>
      <c r="Y2617">
        <v>123.50096583333332</v>
      </c>
      <c r="Z2617">
        <v>178.77099999999999</v>
      </c>
      <c r="AA2617">
        <v>26</v>
      </c>
      <c r="AI2617">
        <v>39.102999999999994</v>
      </c>
      <c r="AJ2617">
        <v>5</v>
      </c>
      <c r="AK2617">
        <v>13.852</v>
      </c>
      <c r="AL2617">
        <v>3</v>
      </c>
      <c r="AM2617">
        <v>0</v>
      </c>
      <c r="AN2617">
        <v>0</v>
      </c>
      <c r="AO2617" s="30">
        <v>36.583079166666664</v>
      </c>
      <c r="AP2617" s="30">
        <v>52.954999999999998</v>
      </c>
      <c r="AQ2617" s="30">
        <v>8</v>
      </c>
      <c r="AR2617">
        <v>302.8447533333333</v>
      </c>
      <c r="AS2617" s="20">
        <v>438.37599999999998</v>
      </c>
      <c r="AT2617">
        <v>91</v>
      </c>
      <c r="AU2617">
        <v>12</v>
      </c>
      <c r="AV2617" t="s">
        <v>1510</v>
      </c>
    </row>
    <row r="2618" spans="1:48" hidden="1" x14ac:dyDescent="0.25">
      <c r="A2618" t="s">
        <v>1065</v>
      </c>
      <c r="B2618" t="s">
        <v>147</v>
      </c>
      <c r="C2618" t="s">
        <v>147</v>
      </c>
      <c r="D2618" t="s">
        <v>1067</v>
      </c>
      <c r="E2618" s="31" t="s">
        <v>1068</v>
      </c>
      <c r="F2618">
        <v>2014</v>
      </c>
      <c r="G2618" t="s">
        <v>1066</v>
      </c>
      <c r="H2618">
        <v>5721</v>
      </c>
      <c r="I2618">
        <v>331960</v>
      </c>
      <c r="J2618" t="s">
        <v>146</v>
      </c>
      <c r="K2618" s="26" t="s">
        <v>458</v>
      </c>
      <c r="L2618" t="b">
        <v>1</v>
      </c>
      <c r="M2618" s="20" t="s">
        <v>1119</v>
      </c>
      <c r="N2618" s="26">
        <v>701</v>
      </c>
      <c r="O2618" t="s">
        <v>375</v>
      </c>
      <c r="P2618">
        <v>58.194444400000002</v>
      </c>
      <c r="Q2618">
        <v>-136.34333330000001</v>
      </c>
      <c r="S2618" t="s">
        <v>21</v>
      </c>
      <c r="T2618" s="40">
        <v>0.78166666666666673</v>
      </c>
      <c r="U2618" s="40">
        <v>0.40916666666666662</v>
      </c>
      <c r="V2618">
        <v>79.457979999999992</v>
      </c>
      <c r="W2618">
        <v>101.65199999999999</v>
      </c>
      <c r="X2618">
        <v>48</v>
      </c>
      <c r="Y2618">
        <v>90.253578333333351</v>
      </c>
      <c r="Z2618">
        <v>115.46300000000001</v>
      </c>
      <c r="AA2618">
        <v>29</v>
      </c>
      <c r="AI2618">
        <v>10.132</v>
      </c>
      <c r="AJ2618">
        <v>6</v>
      </c>
      <c r="AK2618">
        <v>2.2309999999999999</v>
      </c>
      <c r="AL2618">
        <v>1</v>
      </c>
      <c r="AM2618">
        <v>0</v>
      </c>
      <c r="AN2618">
        <v>0</v>
      </c>
      <c r="AO2618" s="30">
        <v>9.6637450000000005</v>
      </c>
      <c r="AP2618" s="30">
        <v>12.363</v>
      </c>
      <c r="AQ2618" s="30">
        <v>7</v>
      </c>
      <c r="AR2618">
        <v>179.37530333333336</v>
      </c>
      <c r="AS2618" s="20">
        <v>229.47800000000001</v>
      </c>
      <c r="AT2618">
        <v>84</v>
      </c>
      <c r="AU2618">
        <v>12</v>
      </c>
      <c r="AV2618" t="s">
        <v>1510</v>
      </c>
    </row>
    <row r="2619" spans="1:48" hidden="1" x14ac:dyDescent="0.25">
      <c r="A2619" t="s">
        <v>585</v>
      </c>
      <c r="B2619" t="s">
        <v>58</v>
      </c>
      <c r="C2619" t="s">
        <v>58</v>
      </c>
      <c r="D2619" t="s">
        <v>586</v>
      </c>
      <c r="E2619" s="31" t="s">
        <v>587</v>
      </c>
      <c r="F2619">
        <v>2014</v>
      </c>
      <c r="G2619" t="s">
        <v>563</v>
      </c>
      <c r="H2619">
        <v>221</v>
      </c>
      <c r="I2619">
        <v>331300</v>
      </c>
      <c r="J2619" t="s">
        <v>50</v>
      </c>
      <c r="K2619" s="26" t="s">
        <v>458</v>
      </c>
      <c r="L2619" t="b">
        <v>1</v>
      </c>
      <c r="M2619" s="20" t="s">
        <v>1119</v>
      </c>
      <c r="N2619" s="26">
        <v>169</v>
      </c>
      <c r="O2619" t="s">
        <v>375</v>
      </c>
      <c r="P2619">
        <v>64.617500000000007</v>
      </c>
      <c r="Q2619">
        <v>-162.2605556</v>
      </c>
      <c r="S2619" t="s">
        <v>21</v>
      </c>
      <c r="T2619" s="40">
        <v>0.61666666666666659</v>
      </c>
      <c r="U2619" s="40">
        <v>0.20083333333333331</v>
      </c>
      <c r="V2619">
        <v>281.73588333333328</v>
      </c>
      <c r="W2619">
        <v>456.86899999999997</v>
      </c>
      <c r="X2619">
        <v>97</v>
      </c>
      <c r="Y2619">
        <v>141.08223333333328</v>
      </c>
      <c r="Z2619">
        <v>228.78199999999995</v>
      </c>
      <c r="AA2619">
        <v>14</v>
      </c>
      <c r="AI2619">
        <v>179.25700000000003</v>
      </c>
      <c r="AJ2619">
        <v>12</v>
      </c>
      <c r="AK2619">
        <v>289.57599999999996</v>
      </c>
      <c r="AL2619">
        <v>13</v>
      </c>
      <c r="AM2619">
        <v>0</v>
      </c>
      <c r="AN2619">
        <v>0</v>
      </c>
      <c r="AO2619" s="30">
        <v>289.11368333333326</v>
      </c>
      <c r="AP2619" s="30">
        <v>468.83299999999997</v>
      </c>
      <c r="AQ2619" s="30">
        <v>25</v>
      </c>
      <c r="AR2619">
        <v>711.93179999999984</v>
      </c>
      <c r="AS2619" s="20">
        <v>1154.4839999999999</v>
      </c>
      <c r="AT2619">
        <v>133</v>
      </c>
      <c r="AU2619">
        <v>12</v>
      </c>
      <c r="AV2619" t="s">
        <v>1510</v>
      </c>
    </row>
    <row r="2620" spans="1:48" hidden="1" x14ac:dyDescent="0.25">
      <c r="A2620" t="s">
        <v>590</v>
      </c>
      <c r="B2620" t="s">
        <v>59</v>
      </c>
      <c r="C2620" t="s">
        <v>59</v>
      </c>
      <c r="D2620" t="s">
        <v>591</v>
      </c>
      <c r="E2620" s="31" t="s">
        <v>589</v>
      </c>
      <c r="F2620">
        <v>2014</v>
      </c>
      <c r="G2620" t="s">
        <v>563</v>
      </c>
      <c r="H2620">
        <v>221</v>
      </c>
      <c r="I2620">
        <v>331310</v>
      </c>
      <c r="J2620" t="s">
        <v>50</v>
      </c>
      <c r="K2620" s="26" t="s">
        <v>458</v>
      </c>
      <c r="L2620" t="b">
        <v>1</v>
      </c>
      <c r="M2620" s="20" t="s">
        <v>1119</v>
      </c>
      <c r="N2620" s="26">
        <v>169</v>
      </c>
      <c r="O2620" t="s">
        <v>375</v>
      </c>
      <c r="P2620">
        <v>62.777777800000003</v>
      </c>
      <c r="Q2620">
        <v>-164.52305559999999</v>
      </c>
      <c r="S2620" t="s">
        <v>21</v>
      </c>
      <c r="T2620" s="40">
        <v>0.57833333333333325</v>
      </c>
      <c r="U2620" s="40">
        <v>0.20083333333333331</v>
      </c>
      <c r="V2620">
        <v>596.72144166666658</v>
      </c>
      <c r="W2620">
        <v>1031.7950000000001</v>
      </c>
      <c r="X2620">
        <v>223</v>
      </c>
      <c r="Y2620">
        <v>791.79905833333328</v>
      </c>
      <c r="Z2620">
        <v>1369.105</v>
      </c>
      <c r="AA2620">
        <v>62</v>
      </c>
      <c r="AI2620">
        <v>812.21300000000019</v>
      </c>
      <c r="AJ2620">
        <v>14</v>
      </c>
      <c r="AK2620">
        <v>585.745</v>
      </c>
      <c r="AL2620">
        <v>18</v>
      </c>
      <c r="AM2620">
        <v>0</v>
      </c>
      <c r="AN2620">
        <v>0</v>
      </c>
      <c r="AO2620" s="30">
        <v>808.48570999999993</v>
      </c>
      <c r="AP2620" s="30">
        <v>1397.9580000000001</v>
      </c>
      <c r="AQ2620" s="30">
        <v>32</v>
      </c>
      <c r="AR2620">
        <v>2197.0062099999996</v>
      </c>
      <c r="AS2620" s="20">
        <v>3798.8579999999993</v>
      </c>
      <c r="AT2620">
        <v>293</v>
      </c>
      <c r="AU2620">
        <v>12</v>
      </c>
      <c r="AV2620" t="s">
        <v>1510</v>
      </c>
    </row>
    <row r="2621" spans="1:48" hidden="1" x14ac:dyDescent="0.25">
      <c r="A2621" t="s">
        <v>979</v>
      </c>
      <c r="B2621" t="s">
        <v>149</v>
      </c>
      <c r="C2621" t="s">
        <v>149</v>
      </c>
      <c r="D2621" t="s">
        <v>981</v>
      </c>
      <c r="E2621" s="31" t="s">
        <v>982</v>
      </c>
      <c r="F2621">
        <v>2014</v>
      </c>
      <c r="G2621" t="s">
        <v>980</v>
      </c>
      <c r="H2621" t="s">
        <v>582</v>
      </c>
      <c r="I2621">
        <v>331970</v>
      </c>
      <c r="J2621" t="s">
        <v>148</v>
      </c>
      <c r="K2621" s="26" t="s">
        <v>458</v>
      </c>
      <c r="L2621" t="b">
        <v>1</v>
      </c>
      <c r="M2621" s="20" t="s">
        <v>1118</v>
      </c>
      <c r="N2621" s="26">
        <v>442</v>
      </c>
      <c r="O2621" t="s">
        <v>375</v>
      </c>
      <c r="P2621">
        <v>54.850833299999998</v>
      </c>
      <c r="Q2621">
        <v>-163.41499999999999</v>
      </c>
      <c r="S2621" t="s">
        <v>21</v>
      </c>
      <c r="T2621" s="40">
        <v>0.42</v>
      </c>
      <c r="U2621" s="40">
        <v>0.14499999999999999</v>
      </c>
      <c r="V2621">
        <v>53.6235</v>
      </c>
      <c r="W2621">
        <v>127.67500000000001</v>
      </c>
      <c r="X2621">
        <v>28</v>
      </c>
      <c r="Y2621">
        <v>169.62623999999997</v>
      </c>
      <c r="Z2621">
        <v>403.87199999999996</v>
      </c>
      <c r="AA2621">
        <v>17</v>
      </c>
      <c r="AI2621">
        <v>67.344999999999999</v>
      </c>
      <c r="AJ2621">
        <v>11</v>
      </c>
      <c r="AK2621">
        <v>24.465000000000003</v>
      </c>
      <c r="AL2621">
        <v>3</v>
      </c>
      <c r="AM2621">
        <v>12.338000000000001</v>
      </c>
      <c r="AN2621">
        <v>0</v>
      </c>
      <c r="AO2621" s="30">
        <v>38.560200000000002</v>
      </c>
      <c r="AP2621" s="30">
        <v>91.81</v>
      </c>
      <c r="AQ2621" s="30">
        <v>14</v>
      </c>
      <c r="AR2621">
        <v>261.80993999999998</v>
      </c>
      <c r="AS2621" s="20">
        <v>635.69499999999994</v>
      </c>
      <c r="AT2621">
        <v>59</v>
      </c>
      <c r="AU2621">
        <v>12</v>
      </c>
      <c r="AV2621" t="s">
        <v>1510</v>
      </c>
    </row>
    <row r="2622" spans="1:48" hidden="1" x14ac:dyDescent="0.25">
      <c r="A2622" t="s">
        <v>509</v>
      </c>
      <c r="B2622" t="s">
        <v>164</v>
      </c>
      <c r="C2622" t="s">
        <v>164</v>
      </c>
      <c r="D2622" t="s">
        <v>511</v>
      </c>
      <c r="E2622" s="31" t="s">
        <v>512</v>
      </c>
      <c r="F2622">
        <v>2014</v>
      </c>
      <c r="G2622" t="s">
        <v>510</v>
      </c>
      <c r="H2622">
        <v>7833</v>
      </c>
      <c r="I2622">
        <v>332020</v>
      </c>
      <c r="J2622" t="s">
        <v>163</v>
      </c>
      <c r="K2622" s="26" t="s">
        <v>374</v>
      </c>
      <c r="L2622" t="b">
        <v>1</v>
      </c>
      <c r="M2622" s="20" t="s">
        <v>1116</v>
      </c>
      <c r="N2622" s="26">
        <v>63</v>
      </c>
      <c r="O2622" t="s">
        <v>375</v>
      </c>
      <c r="P2622">
        <v>66.564722200000006</v>
      </c>
      <c r="Q2622">
        <v>-145.2738889</v>
      </c>
      <c r="S2622" t="s">
        <v>21</v>
      </c>
      <c r="T2622" s="40">
        <v>0.62750000000000006</v>
      </c>
      <c r="U2622" s="40">
        <v>0.18999999999999997</v>
      </c>
      <c r="V2622">
        <v>665.98582999999996</v>
      </c>
      <c r="W2622">
        <v>1061.3319999999999</v>
      </c>
      <c r="X2622">
        <v>267</v>
      </c>
      <c r="Y2622">
        <v>591.34658750000006</v>
      </c>
      <c r="Z2622">
        <v>942.38499999999999</v>
      </c>
      <c r="AA2622">
        <v>63</v>
      </c>
      <c r="AI2622">
        <v>196.07600000000002</v>
      </c>
      <c r="AJ2622">
        <v>14</v>
      </c>
      <c r="AK2622">
        <v>346.09699999999998</v>
      </c>
      <c r="AL2622">
        <v>20</v>
      </c>
      <c r="AM2622">
        <v>0</v>
      </c>
      <c r="AN2622">
        <v>0</v>
      </c>
      <c r="AO2622" s="30">
        <v>340.21355750000004</v>
      </c>
      <c r="AP2622" s="30">
        <v>542.173</v>
      </c>
      <c r="AQ2622" s="30">
        <v>34</v>
      </c>
      <c r="AR2622">
        <v>1597.545975</v>
      </c>
      <c r="AS2622" s="20">
        <v>2545.89</v>
      </c>
      <c r="AT2622">
        <v>359</v>
      </c>
      <c r="AU2622">
        <v>12</v>
      </c>
      <c r="AV2622" t="s">
        <v>1510</v>
      </c>
    </row>
    <row r="2623" spans="1:48" hidden="1" x14ac:dyDescent="0.25">
      <c r="A2623" t="s">
        <v>786</v>
      </c>
      <c r="B2623" t="s">
        <v>151</v>
      </c>
      <c r="C2623" t="s">
        <v>151</v>
      </c>
      <c r="D2623" t="s">
        <v>788</v>
      </c>
      <c r="E2623" s="31" t="s">
        <v>789</v>
      </c>
      <c r="F2623">
        <v>2014</v>
      </c>
      <c r="G2623" t="s">
        <v>787</v>
      </c>
      <c r="H2623">
        <v>6915</v>
      </c>
      <c r="I2623">
        <v>331990</v>
      </c>
      <c r="J2623" t="s">
        <v>150</v>
      </c>
      <c r="K2623" s="26" t="s">
        <v>458</v>
      </c>
      <c r="L2623" t="b">
        <v>1</v>
      </c>
      <c r="M2623" s="20" t="s">
        <v>1118</v>
      </c>
      <c r="N2623" s="26">
        <v>274</v>
      </c>
      <c r="O2623" t="s">
        <v>375</v>
      </c>
      <c r="P2623">
        <v>64.733333299999998</v>
      </c>
      <c r="Q2623">
        <v>-156.92750000000001</v>
      </c>
      <c r="S2623" t="s">
        <v>21</v>
      </c>
      <c r="T2623" s="40">
        <v>0.67</v>
      </c>
      <c r="U2623" s="40">
        <v>0.33</v>
      </c>
      <c r="V2623">
        <v>471.74700000000007</v>
      </c>
      <c r="W2623">
        <v>704.1</v>
      </c>
      <c r="X2623">
        <v>186</v>
      </c>
      <c r="Y2623">
        <v>1780.7782600000003</v>
      </c>
      <c r="Z2623">
        <v>2657.8780000000002</v>
      </c>
      <c r="AA2623">
        <v>116</v>
      </c>
      <c r="AI2623">
        <v>446.44200000000001</v>
      </c>
      <c r="AJ2623">
        <v>9</v>
      </c>
      <c r="AK2623">
        <v>542.98500000000001</v>
      </c>
      <c r="AL2623">
        <v>42</v>
      </c>
      <c r="AM2623">
        <v>0</v>
      </c>
      <c r="AN2623">
        <v>0</v>
      </c>
      <c r="AO2623" s="30">
        <v>662.91609000000005</v>
      </c>
      <c r="AP2623" s="30">
        <v>989.42700000000002</v>
      </c>
      <c r="AQ2623" s="30">
        <v>51</v>
      </c>
      <c r="AR2623">
        <v>2915.4413500000001</v>
      </c>
      <c r="AS2623" s="20">
        <v>4351.4050000000007</v>
      </c>
      <c r="AT2623">
        <v>353</v>
      </c>
      <c r="AU2623">
        <v>12</v>
      </c>
      <c r="AV2623" t="s">
        <v>1510</v>
      </c>
    </row>
    <row r="2624" spans="1:48" hidden="1" x14ac:dyDescent="0.25">
      <c r="A2624" t="s">
        <v>592</v>
      </c>
      <c r="B2624" t="s">
        <v>60</v>
      </c>
      <c r="C2624" t="s">
        <v>60</v>
      </c>
      <c r="D2624" t="s">
        <v>593</v>
      </c>
      <c r="E2624" s="31" t="s">
        <v>594</v>
      </c>
      <c r="F2624">
        <v>2014</v>
      </c>
      <c r="G2624" t="s">
        <v>563</v>
      </c>
      <c r="H2624">
        <v>221</v>
      </c>
      <c r="I2624">
        <v>331320</v>
      </c>
      <c r="J2624" t="s">
        <v>50</v>
      </c>
      <c r="K2624" s="26" t="s">
        <v>458</v>
      </c>
      <c r="L2624" t="b">
        <v>1</v>
      </c>
      <c r="M2624" s="20" t="s">
        <v>1119</v>
      </c>
      <c r="N2624" s="26">
        <v>169</v>
      </c>
      <c r="O2624" t="s">
        <v>375</v>
      </c>
      <c r="P2624">
        <v>63.779722200000002</v>
      </c>
      <c r="Q2624">
        <v>-171.74111110000001</v>
      </c>
      <c r="S2624" t="s">
        <v>21</v>
      </c>
      <c r="T2624" s="40">
        <v>0.54166666666666674</v>
      </c>
      <c r="U2624" s="40">
        <v>0.20083333333333331</v>
      </c>
      <c r="V2624">
        <v>430.76854166666669</v>
      </c>
      <c r="W2624">
        <v>795.26499999999999</v>
      </c>
      <c r="X2624">
        <v>187</v>
      </c>
      <c r="Y2624">
        <v>172.87562500000004</v>
      </c>
      <c r="Z2624">
        <v>319.15500000000003</v>
      </c>
      <c r="AA2624">
        <v>19</v>
      </c>
      <c r="AI2624">
        <v>260.51800000000003</v>
      </c>
      <c r="AJ2624">
        <v>13</v>
      </c>
      <c r="AK2624">
        <v>456.56099999999998</v>
      </c>
      <c r="AL2624">
        <v>28</v>
      </c>
      <c r="AM2624">
        <v>0</v>
      </c>
      <c r="AN2624">
        <v>0</v>
      </c>
      <c r="AO2624" s="30">
        <v>388.41779166666669</v>
      </c>
      <c r="AP2624" s="30">
        <v>717.07899999999995</v>
      </c>
      <c r="AQ2624" s="30">
        <v>41</v>
      </c>
      <c r="AR2624">
        <v>992.06195833333345</v>
      </c>
      <c r="AS2624" s="20">
        <v>1831.4989999999998</v>
      </c>
      <c r="AT2624">
        <v>223</v>
      </c>
      <c r="AU2624">
        <v>12</v>
      </c>
      <c r="AV2624" t="s">
        <v>1510</v>
      </c>
    </row>
    <row r="2625" spans="1:48" hidden="1" x14ac:dyDescent="0.25">
      <c r="A2625" t="s">
        <v>913</v>
      </c>
      <c r="B2625" t="s">
        <v>160</v>
      </c>
      <c r="C2625" t="s">
        <v>160</v>
      </c>
      <c r="D2625" t="s">
        <v>915</v>
      </c>
      <c r="E2625" s="31" t="s">
        <v>916</v>
      </c>
      <c r="F2625">
        <v>2014</v>
      </c>
      <c r="G2625" t="s">
        <v>914</v>
      </c>
      <c r="H2625" t="s">
        <v>582</v>
      </c>
      <c r="I2625">
        <v>332000</v>
      </c>
      <c r="J2625" t="s">
        <v>159</v>
      </c>
      <c r="K2625" s="26" t="s">
        <v>458</v>
      </c>
      <c r="L2625" t="b">
        <v>1</v>
      </c>
      <c r="M2625" s="20" t="s">
        <v>1118</v>
      </c>
      <c r="N2625" s="26">
        <v>373</v>
      </c>
      <c r="O2625" t="s">
        <v>375</v>
      </c>
      <c r="P2625">
        <v>64.5433333</v>
      </c>
      <c r="Q2625">
        <v>-163.02916669999999</v>
      </c>
      <c r="S2625" t="s">
        <v>21</v>
      </c>
      <c r="T2625" s="40">
        <v>0.58916666666666684</v>
      </c>
      <c r="U2625" s="40">
        <v>0.25166666666666671</v>
      </c>
      <c r="V2625">
        <v>138.43001083333337</v>
      </c>
      <c r="W2625">
        <v>234.959</v>
      </c>
      <c r="X2625">
        <v>56</v>
      </c>
      <c r="Y2625">
        <v>226.45033250000006</v>
      </c>
      <c r="Z2625">
        <v>384.35699999999997</v>
      </c>
      <c r="AA2625">
        <v>27</v>
      </c>
      <c r="AI2625">
        <v>105.49299999999999</v>
      </c>
      <c r="AJ2625">
        <v>11</v>
      </c>
      <c r="AK2625">
        <v>22.990999999999996</v>
      </c>
      <c r="AL2625">
        <v>5</v>
      </c>
      <c r="AM2625">
        <v>25.265000000000004</v>
      </c>
      <c r="AN2625">
        <v>3</v>
      </c>
      <c r="AO2625" s="30">
        <v>75.698490000000007</v>
      </c>
      <c r="AP2625" s="30">
        <v>128.48399999999998</v>
      </c>
      <c r="AQ2625" s="30">
        <v>16</v>
      </c>
      <c r="AR2625">
        <v>440.57883333333342</v>
      </c>
      <c r="AS2625" s="20">
        <v>773.06499999999994</v>
      </c>
      <c r="AT2625">
        <v>102</v>
      </c>
      <c r="AU2625">
        <v>12</v>
      </c>
      <c r="AV2625" t="s">
        <v>1510</v>
      </c>
    </row>
    <row r="2626" spans="1:48" hidden="1" x14ac:dyDescent="0.25">
      <c r="A2626" t="s">
        <v>595</v>
      </c>
      <c r="B2626" t="s">
        <v>61</v>
      </c>
      <c r="C2626" t="s">
        <v>61</v>
      </c>
      <c r="D2626" t="s">
        <v>596</v>
      </c>
      <c r="E2626" s="31" t="s">
        <v>597</v>
      </c>
      <c r="F2626">
        <v>2014</v>
      </c>
      <c r="G2626" t="s">
        <v>563</v>
      </c>
      <c r="H2626">
        <v>221</v>
      </c>
      <c r="I2626">
        <v>331330</v>
      </c>
      <c r="J2626" t="s">
        <v>50</v>
      </c>
      <c r="K2626" s="26" t="s">
        <v>458</v>
      </c>
      <c r="L2626" t="b">
        <v>1</v>
      </c>
      <c r="M2626" s="20" t="s">
        <v>1119</v>
      </c>
      <c r="N2626" s="26">
        <v>169</v>
      </c>
      <c r="O2626" t="s">
        <v>375</v>
      </c>
      <c r="P2626">
        <v>59.118888900000002</v>
      </c>
      <c r="Q2626">
        <v>-161.58750000000001</v>
      </c>
      <c r="S2626" t="s">
        <v>21</v>
      </c>
      <c r="T2626" s="40">
        <v>0.62666666666666659</v>
      </c>
      <c r="U2626" s="40">
        <v>0.20499999999999999</v>
      </c>
      <c r="V2626">
        <v>220.86490666666666</v>
      </c>
      <c r="W2626">
        <v>352.44400000000002</v>
      </c>
      <c r="X2626">
        <v>85</v>
      </c>
      <c r="Y2626">
        <v>62.06130666666666</v>
      </c>
      <c r="Z2626">
        <v>99.034000000000006</v>
      </c>
      <c r="AA2626">
        <v>10</v>
      </c>
      <c r="AI2626">
        <v>81.591000000000008</v>
      </c>
      <c r="AJ2626">
        <v>11</v>
      </c>
      <c r="AK2626">
        <v>111.21000000000001</v>
      </c>
      <c r="AL2626">
        <v>4</v>
      </c>
      <c r="AM2626">
        <v>0</v>
      </c>
      <c r="AN2626">
        <v>0</v>
      </c>
      <c r="AO2626" s="30">
        <v>120.82195999999999</v>
      </c>
      <c r="AP2626" s="30">
        <v>192.80100000000002</v>
      </c>
      <c r="AQ2626" s="30">
        <v>15</v>
      </c>
      <c r="AR2626">
        <v>403.74817333333328</v>
      </c>
      <c r="AS2626" s="20">
        <v>644.279</v>
      </c>
      <c r="AT2626">
        <v>106</v>
      </c>
      <c r="AU2626">
        <v>12</v>
      </c>
      <c r="AV2626" t="s">
        <v>1510</v>
      </c>
    </row>
    <row r="2627" spans="1:48" hidden="1" x14ac:dyDescent="0.25">
      <c r="A2627" t="s">
        <v>598</v>
      </c>
      <c r="B2627" t="s">
        <v>62</v>
      </c>
      <c r="C2627" t="s">
        <v>62</v>
      </c>
      <c r="D2627" t="s">
        <v>599</v>
      </c>
      <c r="E2627" s="31" t="s">
        <v>600</v>
      </c>
      <c r="F2627">
        <v>2014</v>
      </c>
      <c r="G2627" t="s">
        <v>563</v>
      </c>
      <c r="H2627">
        <v>221</v>
      </c>
      <c r="I2627">
        <v>331340</v>
      </c>
      <c r="J2627" t="s">
        <v>50</v>
      </c>
      <c r="K2627" s="26" t="s">
        <v>458</v>
      </c>
      <c r="L2627" t="b">
        <v>1</v>
      </c>
      <c r="M2627" s="20" t="s">
        <v>1119</v>
      </c>
      <c r="N2627" s="26">
        <v>169</v>
      </c>
      <c r="O2627" t="s">
        <v>375</v>
      </c>
      <c r="P2627">
        <v>62.903611099999999</v>
      </c>
      <c r="Q2627">
        <v>-160.06472220000001</v>
      </c>
      <c r="S2627" t="s">
        <v>21</v>
      </c>
      <c r="T2627" s="40">
        <v>0.63833333333333353</v>
      </c>
      <c r="U2627" s="40">
        <v>0.20499999999999999</v>
      </c>
      <c r="V2627">
        <v>139.68776000000003</v>
      </c>
      <c r="W2627">
        <v>218.83199999999999</v>
      </c>
      <c r="X2627">
        <v>66</v>
      </c>
      <c r="Y2627">
        <v>75.403763333333373</v>
      </c>
      <c r="Z2627">
        <v>118.12600000000002</v>
      </c>
      <c r="AA2627">
        <v>10</v>
      </c>
      <c r="AI2627">
        <v>136.19400000000002</v>
      </c>
      <c r="AJ2627">
        <v>12</v>
      </c>
      <c r="AK2627">
        <v>71.548000000000002</v>
      </c>
      <c r="AL2627">
        <v>4</v>
      </c>
      <c r="AM2627">
        <v>0</v>
      </c>
      <c r="AN2627">
        <v>0</v>
      </c>
      <c r="AO2627" s="30">
        <v>132.60864333333339</v>
      </c>
      <c r="AP2627" s="30">
        <v>207.74200000000002</v>
      </c>
      <c r="AQ2627" s="30">
        <v>16</v>
      </c>
      <c r="AR2627">
        <v>347.7001666666668</v>
      </c>
      <c r="AS2627" s="20">
        <v>544.70000000000005</v>
      </c>
      <c r="AT2627">
        <v>89</v>
      </c>
      <c r="AU2627">
        <v>12</v>
      </c>
      <c r="AV2627" t="s">
        <v>1510</v>
      </c>
    </row>
    <row r="2628" spans="1:48" hidden="1" x14ac:dyDescent="0.25">
      <c r="A2628" t="s">
        <v>395</v>
      </c>
      <c r="B2628" t="s">
        <v>162</v>
      </c>
      <c r="C2628" t="s">
        <v>162</v>
      </c>
      <c r="D2628" t="s">
        <v>396</v>
      </c>
      <c r="E2628" s="31" t="s">
        <v>397</v>
      </c>
      <c r="F2628">
        <v>2014</v>
      </c>
      <c r="G2628" t="s">
        <v>380</v>
      </c>
      <c r="H2628">
        <v>7822</v>
      </c>
      <c r="I2628">
        <v>332010</v>
      </c>
      <c r="J2628" t="s">
        <v>30</v>
      </c>
      <c r="K2628" s="26" t="s">
        <v>374</v>
      </c>
      <c r="L2628" t="b">
        <v>1</v>
      </c>
      <c r="M2628" s="20" t="s">
        <v>1116</v>
      </c>
      <c r="N2628" s="26">
        <v>2</v>
      </c>
      <c r="O2628" t="s">
        <v>375</v>
      </c>
      <c r="P2628">
        <v>58.413333299999998</v>
      </c>
      <c r="Q2628">
        <v>-135.7369444</v>
      </c>
      <c r="S2628" t="s">
        <v>21</v>
      </c>
      <c r="T2628" s="40">
        <v>0.43600000000000005</v>
      </c>
      <c r="U2628" s="40">
        <v>0.28800000000000003</v>
      </c>
      <c r="V2628">
        <v>183.99723200000003</v>
      </c>
      <c r="W2628">
        <v>422.012</v>
      </c>
      <c r="X2628">
        <v>480</v>
      </c>
      <c r="Y2628">
        <v>89.063028000000003</v>
      </c>
      <c r="Z2628">
        <v>204.273</v>
      </c>
      <c r="AA2628">
        <v>112</v>
      </c>
      <c r="AI2628">
        <v>13.652999999999999</v>
      </c>
      <c r="AJ2628">
        <v>6</v>
      </c>
      <c r="AK2628">
        <v>95.341000000000008</v>
      </c>
      <c r="AL2628">
        <v>29</v>
      </c>
      <c r="AM2628">
        <v>0</v>
      </c>
      <c r="AN2628">
        <v>1</v>
      </c>
      <c r="AO2628" s="30">
        <v>47.521384000000005</v>
      </c>
      <c r="AP2628" s="30">
        <v>108.994</v>
      </c>
      <c r="AQ2628" s="30">
        <v>35</v>
      </c>
      <c r="AR2628">
        <v>320.58164400000004</v>
      </c>
      <c r="AS2628" s="20">
        <v>735.279</v>
      </c>
      <c r="AT2628">
        <v>624</v>
      </c>
      <c r="AU2628">
        <v>12</v>
      </c>
      <c r="AV2628" t="s">
        <v>1510</v>
      </c>
    </row>
    <row r="2629" spans="1:48" hidden="1" x14ac:dyDescent="0.25">
      <c r="A2629" t="s">
        <v>395</v>
      </c>
      <c r="B2629" t="s">
        <v>162</v>
      </c>
      <c r="C2629" t="s">
        <v>162</v>
      </c>
      <c r="D2629" t="s">
        <v>396</v>
      </c>
      <c r="E2629" s="31" t="s">
        <v>397</v>
      </c>
      <c r="F2629">
        <v>2014</v>
      </c>
      <c r="G2629" t="s">
        <v>962</v>
      </c>
      <c r="H2629">
        <v>7822</v>
      </c>
      <c r="I2629">
        <v>332010</v>
      </c>
      <c r="J2629" t="s">
        <v>161</v>
      </c>
      <c r="K2629" s="26" t="s">
        <v>374</v>
      </c>
      <c r="L2629" t="b">
        <v>1</v>
      </c>
      <c r="M2629" s="20" t="s">
        <v>1116</v>
      </c>
      <c r="N2629" s="26">
        <v>417</v>
      </c>
      <c r="O2629" t="s">
        <v>489</v>
      </c>
      <c r="P2629">
        <v>58.413333299999998</v>
      </c>
      <c r="Q2629">
        <v>-135.7369444</v>
      </c>
      <c r="S2629" t="s">
        <v>21</v>
      </c>
      <c r="T2629" s="40">
        <v>0.44</v>
      </c>
      <c r="U2629" s="40">
        <v>0.26142857142857145</v>
      </c>
      <c r="V2629">
        <v>253.83203999999998</v>
      </c>
      <c r="W2629">
        <v>576.89099999999996</v>
      </c>
      <c r="X2629">
        <v>496</v>
      </c>
      <c r="Y2629">
        <v>96.162880000000001</v>
      </c>
      <c r="Z2629">
        <v>218.55199999999999</v>
      </c>
      <c r="AA2629">
        <v>127</v>
      </c>
      <c r="AI2629">
        <v>20.669</v>
      </c>
      <c r="AJ2629">
        <v>6</v>
      </c>
      <c r="AK2629">
        <v>143.416</v>
      </c>
      <c r="AL2629">
        <v>24</v>
      </c>
      <c r="AM2629">
        <v>0</v>
      </c>
      <c r="AN2629">
        <v>1</v>
      </c>
      <c r="AO2629" s="30">
        <v>72.197400000000002</v>
      </c>
      <c r="AP2629" s="30">
        <v>164.08500000000001</v>
      </c>
      <c r="AQ2629" s="30">
        <v>30</v>
      </c>
      <c r="AR2629">
        <v>422.19232</v>
      </c>
      <c r="AS2629" s="20">
        <v>959.52800000000002</v>
      </c>
      <c r="AT2629">
        <v>654</v>
      </c>
      <c r="AU2629">
        <v>6</v>
      </c>
      <c r="AV2629" t="s">
        <v>1510</v>
      </c>
    </row>
    <row r="2630" spans="1:48" hidden="1" x14ac:dyDescent="0.25">
      <c r="A2630" t="s">
        <v>401</v>
      </c>
      <c r="B2630" t="s">
        <v>1146</v>
      </c>
      <c r="C2630" t="s">
        <v>37</v>
      </c>
      <c r="D2630" t="s">
        <v>399</v>
      </c>
      <c r="E2630" s="31" t="s">
        <v>400</v>
      </c>
      <c r="F2630">
        <v>2014</v>
      </c>
      <c r="G2630" t="s">
        <v>380</v>
      </c>
      <c r="H2630">
        <v>219</v>
      </c>
      <c r="I2630">
        <v>331120</v>
      </c>
      <c r="J2630" t="s">
        <v>30</v>
      </c>
      <c r="K2630" s="26" t="s">
        <v>374</v>
      </c>
      <c r="L2630" t="b">
        <v>1</v>
      </c>
      <c r="M2630" s="20" t="s">
        <v>1116</v>
      </c>
      <c r="N2630" s="26">
        <v>2</v>
      </c>
      <c r="O2630" t="s">
        <v>375</v>
      </c>
      <c r="P2630">
        <v>59.228588999999999</v>
      </c>
      <c r="Q2630">
        <v>-135.44411400000001</v>
      </c>
      <c r="S2630" t="s">
        <v>21</v>
      </c>
      <c r="T2630" s="40">
        <v>0.31583333333333341</v>
      </c>
      <c r="U2630" s="40">
        <v>0.25750000000000006</v>
      </c>
      <c r="V2630">
        <v>1730.7799316666674</v>
      </c>
      <c r="W2630">
        <v>5480.0420000000013</v>
      </c>
      <c r="X2630">
        <v>1109</v>
      </c>
      <c r="Y2630">
        <v>1474.9366133333335</v>
      </c>
      <c r="Z2630">
        <v>4669.9839999999995</v>
      </c>
      <c r="AA2630">
        <v>345</v>
      </c>
      <c r="AI2630">
        <v>1032.3010000000002</v>
      </c>
      <c r="AJ2630">
        <v>33</v>
      </c>
      <c r="AK2630">
        <v>1031.421</v>
      </c>
      <c r="AL2630">
        <v>23</v>
      </c>
      <c r="AM2630">
        <v>0</v>
      </c>
      <c r="AN2630">
        <v>0</v>
      </c>
      <c r="AO2630" s="30">
        <v>651.79219833333354</v>
      </c>
      <c r="AP2630" s="30">
        <v>2063.7220000000002</v>
      </c>
      <c r="AQ2630" s="30">
        <v>56</v>
      </c>
      <c r="AR2630">
        <v>3857.5087433333342</v>
      </c>
      <c r="AS2630" s="20">
        <v>12213.748</v>
      </c>
      <c r="AT2630">
        <v>1508</v>
      </c>
      <c r="AU2630">
        <v>12</v>
      </c>
      <c r="AV2630" t="s">
        <v>1510</v>
      </c>
    </row>
    <row r="2631" spans="1:48" hidden="1" x14ac:dyDescent="0.25">
      <c r="A2631" t="s">
        <v>402</v>
      </c>
      <c r="B2631" t="s">
        <v>38</v>
      </c>
      <c r="C2631" t="s">
        <v>38</v>
      </c>
      <c r="D2631" t="s">
        <v>403</v>
      </c>
      <c r="E2631" s="31" t="s">
        <v>404</v>
      </c>
      <c r="F2631">
        <v>2014</v>
      </c>
      <c r="G2631" t="s">
        <v>380</v>
      </c>
      <c r="H2631">
        <v>219</v>
      </c>
      <c r="I2631">
        <v>331130</v>
      </c>
      <c r="J2631" t="s">
        <v>30</v>
      </c>
      <c r="K2631" s="26" t="s">
        <v>374</v>
      </c>
      <c r="L2631" t="b">
        <v>1</v>
      </c>
      <c r="M2631" s="20" t="s">
        <v>1116</v>
      </c>
      <c r="N2631" s="26">
        <v>2</v>
      </c>
      <c r="O2631" t="s">
        <v>375</v>
      </c>
      <c r="P2631">
        <v>63.987230799999999</v>
      </c>
      <c r="Q2631">
        <v>-144.69983250000001</v>
      </c>
      <c r="S2631" t="s">
        <v>21</v>
      </c>
      <c r="T2631" s="40">
        <v>2.3975000000000004</v>
      </c>
      <c r="U2631" s="40">
        <v>1.5833333333333333</v>
      </c>
      <c r="V2631">
        <v>14.399385000000002</v>
      </c>
      <c r="W2631">
        <v>6.0060000000000002</v>
      </c>
      <c r="X2631">
        <v>4</v>
      </c>
      <c r="Y2631">
        <v>20.779132500000003</v>
      </c>
      <c r="Z2631">
        <v>8.6669999999999998</v>
      </c>
      <c r="AA2631">
        <v>1</v>
      </c>
      <c r="AI2631">
        <v>0</v>
      </c>
      <c r="AJ2631">
        <v>0</v>
      </c>
      <c r="AK2631">
        <v>0</v>
      </c>
      <c r="AL2631">
        <v>0</v>
      </c>
      <c r="AM2631">
        <v>0</v>
      </c>
      <c r="AN2631">
        <v>0</v>
      </c>
      <c r="AO2631" s="30">
        <v>0</v>
      </c>
      <c r="AP2631" s="30">
        <v>0</v>
      </c>
      <c r="AQ2631" s="30">
        <v>0</v>
      </c>
      <c r="AR2631">
        <v>35.178517500000005</v>
      </c>
      <c r="AS2631" s="20">
        <v>14.672999999999998</v>
      </c>
      <c r="AT2631">
        <v>5</v>
      </c>
      <c r="AU2631">
        <v>12</v>
      </c>
      <c r="AV2631" t="s">
        <v>1510</v>
      </c>
    </row>
    <row r="2632" spans="1:48" hidden="1" x14ac:dyDescent="0.25">
      <c r="A2632" t="s">
        <v>405</v>
      </c>
      <c r="B2632" t="s">
        <v>39</v>
      </c>
      <c r="C2632" t="s">
        <v>39</v>
      </c>
      <c r="D2632" t="s">
        <v>427</v>
      </c>
      <c r="E2632" s="31" t="s">
        <v>422</v>
      </c>
      <c r="F2632">
        <v>2014</v>
      </c>
      <c r="G2632" t="s">
        <v>380</v>
      </c>
      <c r="H2632">
        <v>219</v>
      </c>
      <c r="I2632">
        <v>331140</v>
      </c>
      <c r="J2632" t="s">
        <v>30</v>
      </c>
      <c r="K2632" s="26" t="s">
        <v>374</v>
      </c>
      <c r="L2632" t="b">
        <v>1</v>
      </c>
      <c r="M2632" s="20" t="s">
        <v>1116</v>
      </c>
      <c r="N2632" s="26">
        <v>2</v>
      </c>
      <c r="O2632" t="s">
        <v>375</v>
      </c>
      <c r="P2632">
        <v>55.556666700000001</v>
      </c>
      <c r="Q2632">
        <v>-132.63638889999999</v>
      </c>
      <c r="S2632" t="s">
        <v>21</v>
      </c>
      <c r="T2632" s="40">
        <v>0.2525</v>
      </c>
      <c r="U2632" s="40">
        <v>0.19166666666666665</v>
      </c>
      <c r="V2632">
        <v>139.59715</v>
      </c>
      <c r="W2632">
        <v>552.86</v>
      </c>
      <c r="X2632">
        <v>124</v>
      </c>
      <c r="Y2632">
        <v>69.792010000000005</v>
      </c>
      <c r="Z2632">
        <v>276.404</v>
      </c>
      <c r="AA2632">
        <v>17</v>
      </c>
      <c r="AI2632">
        <v>3.7950000000000004</v>
      </c>
      <c r="AJ2632">
        <v>1</v>
      </c>
      <c r="AK2632">
        <v>38.565000000000005</v>
      </c>
      <c r="AL2632">
        <v>6</v>
      </c>
      <c r="AM2632">
        <v>0</v>
      </c>
      <c r="AN2632">
        <v>0</v>
      </c>
      <c r="AO2632" s="30">
        <v>10.695900000000002</v>
      </c>
      <c r="AP2632" s="30">
        <v>42.360000000000007</v>
      </c>
      <c r="AQ2632" s="30">
        <v>7</v>
      </c>
      <c r="AR2632">
        <v>220.08506</v>
      </c>
      <c r="AS2632" s="20">
        <v>871.62400000000002</v>
      </c>
      <c r="AT2632">
        <v>147</v>
      </c>
      <c r="AU2632">
        <v>12</v>
      </c>
      <c r="AV2632" t="s">
        <v>1510</v>
      </c>
    </row>
    <row r="2633" spans="1:48" hidden="1" x14ac:dyDescent="0.25">
      <c r="A2633" t="s">
        <v>601</v>
      </c>
      <c r="B2633" t="s">
        <v>63</v>
      </c>
      <c r="C2633" t="s">
        <v>63</v>
      </c>
      <c r="D2633" t="s">
        <v>602</v>
      </c>
      <c r="E2633" s="31" t="s">
        <v>603</v>
      </c>
      <c r="F2633">
        <v>2014</v>
      </c>
      <c r="G2633" t="s">
        <v>563</v>
      </c>
      <c r="H2633">
        <v>221</v>
      </c>
      <c r="I2633">
        <v>331350</v>
      </c>
      <c r="J2633" t="s">
        <v>50</v>
      </c>
      <c r="K2633" s="26" t="s">
        <v>458</v>
      </c>
      <c r="L2633" t="b">
        <v>1</v>
      </c>
      <c r="M2633" s="20" t="s">
        <v>1119</v>
      </c>
      <c r="N2633" s="26">
        <v>169</v>
      </c>
      <c r="O2633" t="s">
        <v>375</v>
      </c>
      <c r="P2633">
        <v>62.199444399999997</v>
      </c>
      <c r="Q2633">
        <v>-159.77138890000001</v>
      </c>
      <c r="S2633" t="s">
        <v>21</v>
      </c>
      <c r="T2633" s="40">
        <v>0.59499999999999986</v>
      </c>
      <c r="U2633" s="40">
        <v>0.20083333333333331</v>
      </c>
      <c r="V2633">
        <v>176.47878499999996</v>
      </c>
      <c r="W2633">
        <v>296.60300000000001</v>
      </c>
      <c r="X2633">
        <v>82</v>
      </c>
      <c r="Y2633">
        <v>39.83762999999999</v>
      </c>
      <c r="Z2633">
        <v>66.953999999999994</v>
      </c>
      <c r="AA2633">
        <v>8</v>
      </c>
      <c r="AI2633">
        <v>114.22499999999999</v>
      </c>
      <c r="AJ2633">
        <v>12</v>
      </c>
      <c r="AK2633">
        <v>122.072</v>
      </c>
      <c r="AL2633">
        <v>7</v>
      </c>
      <c r="AM2633">
        <v>0</v>
      </c>
      <c r="AN2633">
        <v>0</v>
      </c>
      <c r="AO2633" s="30">
        <v>140.59671499999996</v>
      </c>
      <c r="AP2633" s="30">
        <v>236.297</v>
      </c>
      <c r="AQ2633" s="30">
        <v>19</v>
      </c>
      <c r="AR2633">
        <v>356.91312999999991</v>
      </c>
      <c r="AS2633" s="20">
        <v>599.85399999999981</v>
      </c>
      <c r="AT2633">
        <v>106</v>
      </c>
      <c r="AU2633">
        <v>12</v>
      </c>
      <c r="AV2633" t="s">
        <v>1510</v>
      </c>
    </row>
    <row r="2634" spans="1:48" hidden="1" x14ac:dyDescent="0.25">
      <c r="A2634" t="s">
        <v>748</v>
      </c>
      <c r="B2634" t="s">
        <v>174</v>
      </c>
      <c r="C2634" t="s">
        <v>174</v>
      </c>
      <c r="D2634" t="s">
        <v>749</v>
      </c>
      <c r="E2634" s="31" t="s">
        <v>750</v>
      </c>
      <c r="F2634">
        <v>2014</v>
      </c>
      <c r="G2634" t="s">
        <v>743</v>
      </c>
      <c r="H2634">
        <v>18963</v>
      </c>
      <c r="I2634">
        <v>332670</v>
      </c>
      <c r="J2634" t="s">
        <v>171</v>
      </c>
      <c r="K2634" s="26" t="s">
        <v>458</v>
      </c>
      <c r="L2634" t="b">
        <v>1</v>
      </c>
      <c r="M2634" s="20" t="s">
        <v>1119</v>
      </c>
      <c r="N2634" s="26">
        <v>240</v>
      </c>
      <c r="O2634" t="s">
        <v>375</v>
      </c>
      <c r="P2634">
        <v>58.11</v>
      </c>
      <c r="Q2634">
        <v>-135.4436111</v>
      </c>
      <c r="S2634" t="s">
        <v>21</v>
      </c>
      <c r="T2634" s="40">
        <v>0.61749999999999983</v>
      </c>
      <c r="U2634" s="40">
        <v>0.2225</v>
      </c>
      <c r="V2634">
        <v>1028.7074524999998</v>
      </c>
      <c r="W2634">
        <v>1665.9230000000002</v>
      </c>
      <c r="X2634">
        <v>384</v>
      </c>
      <c r="Y2634">
        <v>1086.3665149999995</v>
      </c>
      <c r="Z2634">
        <v>1759.2979999999998</v>
      </c>
      <c r="AA2634">
        <v>62</v>
      </c>
      <c r="AI2634">
        <v>602.76599999999996</v>
      </c>
      <c r="AJ2634">
        <v>28</v>
      </c>
      <c r="AK2634">
        <v>176.58199999999999</v>
      </c>
      <c r="AL2634">
        <v>17</v>
      </c>
      <c r="AM2634">
        <v>0</v>
      </c>
      <c r="AN2634">
        <v>0</v>
      </c>
      <c r="AO2634" s="30">
        <v>481.24738999999983</v>
      </c>
      <c r="AP2634" s="30">
        <v>779.34799999999996</v>
      </c>
      <c r="AQ2634" s="30">
        <v>45</v>
      </c>
      <c r="AR2634">
        <v>2596.3213574999991</v>
      </c>
      <c r="AS2634" s="20">
        <v>4204.5689999999995</v>
      </c>
      <c r="AT2634">
        <v>488</v>
      </c>
      <c r="AU2634">
        <v>12</v>
      </c>
      <c r="AV2634" t="s">
        <v>1510</v>
      </c>
    </row>
    <row r="2635" spans="1:48" hidden="1" x14ac:dyDescent="0.25">
      <c r="A2635" t="s">
        <v>604</v>
      </c>
      <c r="B2635" t="s">
        <v>64</v>
      </c>
      <c r="C2635" t="s">
        <v>64</v>
      </c>
      <c r="D2635" t="s">
        <v>605</v>
      </c>
      <c r="E2635" s="31" t="s">
        <v>606</v>
      </c>
      <c r="F2635">
        <v>2014</v>
      </c>
      <c r="G2635" t="s">
        <v>563</v>
      </c>
      <c r="H2635">
        <v>221</v>
      </c>
      <c r="I2635">
        <v>331360</v>
      </c>
      <c r="J2635" t="s">
        <v>50</v>
      </c>
      <c r="K2635" s="26" t="s">
        <v>458</v>
      </c>
      <c r="L2635" t="b">
        <v>1</v>
      </c>
      <c r="M2635" s="20" t="s">
        <v>1119</v>
      </c>
      <c r="N2635" s="26">
        <v>169</v>
      </c>
      <c r="O2635" t="s">
        <v>375</v>
      </c>
      <c r="P2635">
        <v>61.531111099999997</v>
      </c>
      <c r="Q2635">
        <v>-166.09666669999999</v>
      </c>
      <c r="S2635" t="s">
        <v>21</v>
      </c>
      <c r="T2635" s="40">
        <v>0.54999999999999993</v>
      </c>
      <c r="U2635" s="40">
        <v>0.20083333333333331</v>
      </c>
      <c r="V2635">
        <v>594.18259999999998</v>
      </c>
      <c r="W2635">
        <v>1080.3320000000001</v>
      </c>
      <c r="X2635">
        <v>291</v>
      </c>
      <c r="Y2635">
        <v>434.87509999999997</v>
      </c>
      <c r="Z2635">
        <v>790.68200000000002</v>
      </c>
      <c r="AA2635">
        <v>31</v>
      </c>
      <c r="AI2635">
        <v>424.21599999999989</v>
      </c>
      <c r="AJ2635">
        <v>16</v>
      </c>
      <c r="AK2635">
        <v>771.8180000000001</v>
      </c>
      <c r="AL2635">
        <v>31</v>
      </c>
      <c r="AM2635">
        <v>0</v>
      </c>
      <c r="AN2635">
        <v>0</v>
      </c>
      <c r="AO2635" s="30">
        <v>657.81869999999992</v>
      </c>
      <c r="AP2635" s="30">
        <v>1196.0340000000001</v>
      </c>
      <c r="AQ2635" s="30">
        <v>47</v>
      </c>
      <c r="AR2635">
        <v>1686.8764000000001</v>
      </c>
      <c r="AS2635" s="20">
        <v>3067.0480000000002</v>
      </c>
      <c r="AT2635">
        <v>337</v>
      </c>
      <c r="AU2635">
        <v>12</v>
      </c>
      <c r="AV2635" t="s">
        <v>1510</v>
      </c>
    </row>
    <row r="2636" spans="1:48" hidden="1" x14ac:dyDescent="0.25">
      <c r="A2636" t="s">
        <v>835</v>
      </c>
      <c r="B2636" t="s">
        <v>167</v>
      </c>
      <c r="C2636" t="s">
        <v>167</v>
      </c>
      <c r="D2636" t="s">
        <v>837</v>
      </c>
      <c r="E2636" s="31" t="s">
        <v>838</v>
      </c>
      <c r="F2636">
        <v>2014</v>
      </c>
      <c r="G2636" t="s">
        <v>836</v>
      </c>
      <c r="H2636">
        <v>9000</v>
      </c>
      <c r="I2636">
        <v>332030</v>
      </c>
      <c r="J2636" t="s">
        <v>166</v>
      </c>
      <c r="K2636" s="26" t="s">
        <v>458</v>
      </c>
      <c r="L2636" t="b">
        <v>1</v>
      </c>
      <c r="M2636" s="20" t="s">
        <v>1118</v>
      </c>
      <c r="N2636" s="26">
        <v>332</v>
      </c>
      <c r="O2636" t="s">
        <v>375</v>
      </c>
      <c r="P2636">
        <v>66.048888899999994</v>
      </c>
      <c r="Q2636">
        <v>-154.25555560000001</v>
      </c>
      <c r="S2636" t="s">
        <v>21</v>
      </c>
      <c r="T2636" s="40">
        <v>0.71</v>
      </c>
      <c r="U2636" s="40">
        <v>0.14499999999999999</v>
      </c>
      <c r="V2636">
        <v>117.01083999999997</v>
      </c>
      <c r="W2636">
        <v>164.80399999999997</v>
      </c>
      <c r="X2636">
        <v>39</v>
      </c>
      <c r="Y2636">
        <v>46.352349999999994</v>
      </c>
      <c r="Z2636">
        <v>65.284999999999997</v>
      </c>
      <c r="AA2636">
        <v>9</v>
      </c>
      <c r="AI2636">
        <v>80.721000000000004</v>
      </c>
      <c r="AJ2636">
        <v>3</v>
      </c>
      <c r="AK2636">
        <v>12.304</v>
      </c>
      <c r="AL2636">
        <v>2</v>
      </c>
      <c r="AM2636">
        <v>1.3360000000000001</v>
      </c>
      <c r="AN2636">
        <v>1</v>
      </c>
      <c r="AO2636" s="30">
        <v>66.047750000000008</v>
      </c>
      <c r="AP2636" s="30">
        <v>93.025000000000006</v>
      </c>
      <c r="AQ2636" s="30">
        <v>5</v>
      </c>
      <c r="AR2636">
        <v>229.41093999999998</v>
      </c>
      <c r="AS2636" s="20">
        <v>324.45000000000005</v>
      </c>
      <c r="AT2636">
        <v>53</v>
      </c>
      <c r="AU2636">
        <v>12</v>
      </c>
      <c r="AV2636" t="s">
        <v>1510</v>
      </c>
    </row>
    <row r="2637" spans="1:48" hidden="1" x14ac:dyDescent="0.25">
      <c r="A2637" t="s">
        <v>607</v>
      </c>
      <c r="B2637" t="s">
        <v>65</v>
      </c>
      <c r="C2637" t="s">
        <v>65</v>
      </c>
      <c r="D2637" t="s">
        <v>608</v>
      </c>
      <c r="E2637" s="31" t="s">
        <v>609</v>
      </c>
      <c r="F2637">
        <v>2014</v>
      </c>
      <c r="G2637" t="s">
        <v>563</v>
      </c>
      <c r="H2637">
        <v>221</v>
      </c>
      <c r="I2637">
        <v>331370</v>
      </c>
      <c r="J2637" t="s">
        <v>50</v>
      </c>
      <c r="K2637" s="26" t="s">
        <v>458</v>
      </c>
      <c r="L2637" t="b">
        <v>1</v>
      </c>
      <c r="M2637" s="20" t="s">
        <v>1119</v>
      </c>
      <c r="N2637" s="26">
        <v>169</v>
      </c>
      <c r="O2637" t="s">
        <v>375</v>
      </c>
      <c r="P2637">
        <v>65.698611099999994</v>
      </c>
      <c r="Q2637">
        <v>-156.39972220000001</v>
      </c>
      <c r="S2637" t="s">
        <v>21</v>
      </c>
      <c r="T2637" s="40">
        <v>0.59666666666666657</v>
      </c>
      <c r="U2637" s="40">
        <v>0.20083333333333331</v>
      </c>
      <c r="V2637">
        <v>318.44756333333328</v>
      </c>
      <c r="W2637">
        <v>533.71100000000001</v>
      </c>
      <c r="X2637">
        <v>109</v>
      </c>
      <c r="Y2637">
        <v>19.397633333333328</v>
      </c>
      <c r="Z2637">
        <v>32.51</v>
      </c>
      <c r="AA2637">
        <v>11</v>
      </c>
      <c r="AI2637">
        <v>128.25299999999999</v>
      </c>
      <c r="AJ2637">
        <v>17</v>
      </c>
      <c r="AK2637">
        <v>242.58200000000002</v>
      </c>
      <c r="AL2637">
        <v>8</v>
      </c>
      <c r="AM2637">
        <v>0</v>
      </c>
      <c r="AN2637">
        <v>0</v>
      </c>
      <c r="AO2637" s="30">
        <v>221.26488333333333</v>
      </c>
      <c r="AP2637" s="30">
        <v>370.83500000000004</v>
      </c>
      <c r="AQ2637" s="30">
        <v>25</v>
      </c>
      <c r="AR2637">
        <v>559.11007999999993</v>
      </c>
      <c r="AS2637" s="20">
        <v>937.05600000000004</v>
      </c>
      <c r="AT2637">
        <v>142</v>
      </c>
      <c r="AU2637">
        <v>12</v>
      </c>
      <c r="AV2637" t="s">
        <v>1510</v>
      </c>
    </row>
    <row r="2638" spans="1:48" hidden="1" x14ac:dyDescent="0.25">
      <c r="A2638" t="s">
        <v>408</v>
      </c>
      <c r="B2638" t="s">
        <v>40</v>
      </c>
      <c r="C2638" t="s">
        <v>40</v>
      </c>
      <c r="D2638" t="s">
        <v>427</v>
      </c>
      <c r="E2638" s="31" t="s">
        <v>422</v>
      </c>
      <c r="F2638">
        <v>2014</v>
      </c>
      <c r="G2638" t="s">
        <v>380</v>
      </c>
      <c r="H2638">
        <v>219</v>
      </c>
      <c r="I2638">
        <v>331150</v>
      </c>
      <c r="J2638" t="s">
        <v>30</v>
      </c>
      <c r="K2638" s="26" t="s">
        <v>374</v>
      </c>
      <c r="L2638" t="b">
        <v>1</v>
      </c>
      <c r="M2638" s="20" t="s">
        <v>1116</v>
      </c>
      <c r="N2638" s="26">
        <v>2</v>
      </c>
      <c r="O2638" t="s">
        <v>375</v>
      </c>
      <c r="P2638">
        <v>55.208055600000002</v>
      </c>
      <c r="Q2638">
        <v>-132.8266667</v>
      </c>
      <c r="S2638" t="s">
        <v>21</v>
      </c>
      <c r="T2638" s="40">
        <v>0.25083333333333335</v>
      </c>
      <c r="U2638" s="40">
        <v>0.19000000000000003</v>
      </c>
      <c r="V2638">
        <v>182.53542999999999</v>
      </c>
      <c r="W2638">
        <v>727.71599999999989</v>
      </c>
      <c r="X2638">
        <v>133</v>
      </c>
      <c r="Y2638">
        <v>57.853704999999998</v>
      </c>
      <c r="Z2638">
        <v>230.64599999999999</v>
      </c>
      <c r="AA2638">
        <v>34</v>
      </c>
      <c r="AI2638">
        <v>72.882000000000005</v>
      </c>
      <c r="AJ2638">
        <v>11</v>
      </c>
      <c r="AK2638">
        <v>290.23399999999998</v>
      </c>
      <c r="AL2638">
        <v>8</v>
      </c>
      <c r="AM2638">
        <v>0</v>
      </c>
      <c r="AN2638">
        <v>0</v>
      </c>
      <c r="AO2638" s="30">
        <v>91.08159666666667</v>
      </c>
      <c r="AP2638" s="30">
        <v>363.11599999999999</v>
      </c>
      <c r="AQ2638" s="30">
        <v>19</v>
      </c>
      <c r="AR2638">
        <v>331.47073166666667</v>
      </c>
      <c r="AS2638" s="20">
        <v>1321.4780000000003</v>
      </c>
      <c r="AT2638">
        <v>184</v>
      </c>
      <c r="AU2638">
        <v>12</v>
      </c>
      <c r="AV2638" t="s">
        <v>1510</v>
      </c>
    </row>
    <row r="2639" spans="1:48" hidden="1" x14ac:dyDescent="0.25">
      <c r="A2639" t="s">
        <v>1039</v>
      </c>
      <c r="B2639" t="s">
        <v>169</v>
      </c>
      <c r="C2639" t="s">
        <v>169</v>
      </c>
      <c r="D2639" t="s">
        <v>1041</v>
      </c>
      <c r="E2639" s="31" t="s">
        <v>1042</v>
      </c>
      <c r="F2639">
        <v>2014</v>
      </c>
      <c r="G2639" t="s">
        <v>1040</v>
      </c>
      <c r="H2639">
        <v>9192</v>
      </c>
      <c r="I2639">
        <v>332040</v>
      </c>
      <c r="J2639" t="s">
        <v>168</v>
      </c>
      <c r="K2639" s="26" t="s">
        <v>458</v>
      </c>
      <c r="L2639" t="b">
        <v>1</v>
      </c>
      <c r="M2639" s="20" t="s">
        <v>1116</v>
      </c>
      <c r="N2639" s="26">
        <v>681</v>
      </c>
      <c r="O2639" t="s">
        <v>375</v>
      </c>
      <c r="P2639">
        <v>59.3277778</v>
      </c>
      <c r="Q2639">
        <v>-155.89472219999999</v>
      </c>
      <c r="S2639" t="s">
        <v>21</v>
      </c>
      <c r="T2639" s="40">
        <v>0.81000000000000039</v>
      </c>
      <c r="U2639" s="40">
        <v>0.23166666666666666</v>
      </c>
      <c r="V2639">
        <v>76.229100000000031</v>
      </c>
      <c r="W2639">
        <v>94.11</v>
      </c>
      <c r="X2639">
        <v>29</v>
      </c>
      <c r="Y2639">
        <v>67.152240000000035</v>
      </c>
      <c r="Z2639">
        <v>82.904000000000011</v>
      </c>
      <c r="AA2639">
        <v>9</v>
      </c>
      <c r="AI2639">
        <v>64.753999999999991</v>
      </c>
      <c r="AJ2639">
        <v>12</v>
      </c>
      <c r="AK2639">
        <v>24.597999999999999</v>
      </c>
      <c r="AL2639">
        <v>3</v>
      </c>
      <c r="AM2639">
        <v>0</v>
      </c>
      <c r="AN2639">
        <v>0</v>
      </c>
      <c r="AO2639" s="30">
        <v>72.375120000000024</v>
      </c>
      <c r="AP2639" s="30">
        <v>89.35199999999999</v>
      </c>
      <c r="AQ2639" s="30">
        <v>15</v>
      </c>
      <c r="AR2639">
        <v>215.75646000000006</v>
      </c>
      <c r="AS2639" s="20">
        <v>266.36599999999993</v>
      </c>
      <c r="AT2639">
        <v>52</v>
      </c>
      <c r="AU2639">
        <v>12</v>
      </c>
      <c r="AV2639" t="s">
        <v>1510</v>
      </c>
    </row>
    <row r="2640" spans="1:48" hidden="1" x14ac:dyDescent="0.25">
      <c r="A2640" t="s">
        <v>790</v>
      </c>
      <c r="B2640" t="s">
        <v>1169</v>
      </c>
      <c r="C2640" t="s">
        <v>792</v>
      </c>
      <c r="D2640" t="s">
        <v>793</v>
      </c>
      <c r="E2640" s="31" t="s">
        <v>794</v>
      </c>
      <c r="F2640">
        <v>2014</v>
      </c>
      <c r="G2640" t="s">
        <v>791</v>
      </c>
      <c r="H2640">
        <v>9188</v>
      </c>
      <c r="I2640">
        <v>332050</v>
      </c>
      <c r="J2640" t="s">
        <v>170</v>
      </c>
      <c r="K2640" s="26" t="s">
        <v>458</v>
      </c>
      <c r="L2640" t="b">
        <v>1</v>
      </c>
      <c r="M2640" s="20" t="s">
        <v>1119</v>
      </c>
      <c r="N2640" s="26">
        <v>280</v>
      </c>
      <c r="O2640" t="s">
        <v>375</v>
      </c>
      <c r="P2640">
        <v>59.7567965</v>
      </c>
      <c r="Q2640">
        <v>-154.91108370000001</v>
      </c>
      <c r="S2640" t="s">
        <v>21</v>
      </c>
      <c r="T2640" s="40">
        <v>0.56500000000000006</v>
      </c>
      <c r="U2640" s="40">
        <v>0.34916666666666663</v>
      </c>
      <c r="V2640">
        <v>441.25483000000003</v>
      </c>
      <c r="W2640">
        <v>780.98199999999997</v>
      </c>
      <c r="X2640">
        <v>217</v>
      </c>
      <c r="Y2640">
        <v>896.21034500000019</v>
      </c>
      <c r="Z2640">
        <v>1586.2130000000002</v>
      </c>
      <c r="AA2640">
        <v>101</v>
      </c>
      <c r="AI2640">
        <v>360.26100000000002</v>
      </c>
      <c r="AJ2640">
        <v>15</v>
      </c>
      <c r="AK2640">
        <v>295.14199999999994</v>
      </c>
      <c r="AL2640">
        <v>9</v>
      </c>
      <c r="AM2640">
        <v>0</v>
      </c>
      <c r="AN2640">
        <v>0</v>
      </c>
      <c r="AO2640" s="30">
        <v>370.30269500000003</v>
      </c>
      <c r="AP2640" s="30">
        <v>655.40300000000002</v>
      </c>
      <c r="AQ2640" s="30">
        <v>24</v>
      </c>
      <c r="AR2640">
        <v>1707.7678700000004</v>
      </c>
      <c r="AS2640" s="20">
        <v>3022.5980000000004</v>
      </c>
      <c r="AT2640">
        <v>341</v>
      </c>
      <c r="AU2640">
        <v>12</v>
      </c>
      <c r="AV2640" t="s">
        <v>1510</v>
      </c>
    </row>
    <row r="2641" spans="1:48" hidden="1" x14ac:dyDescent="0.25">
      <c r="A2641" t="s">
        <v>751</v>
      </c>
      <c r="B2641" t="s">
        <v>175</v>
      </c>
      <c r="C2641" t="s">
        <v>175</v>
      </c>
      <c r="D2641" t="s">
        <v>752</v>
      </c>
      <c r="E2641" s="31" t="s">
        <v>753</v>
      </c>
      <c r="F2641">
        <v>2014</v>
      </c>
      <c r="G2641" t="s">
        <v>743</v>
      </c>
      <c r="H2641">
        <v>18963</v>
      </c>
      <c r="I2641">
        <v>332680</v>
      </c>
      <c r="J2641" t="s">
        <v>171</v>
      </c>
      <c r="K2641" s="26" t="s">
        <v>458</v>
      </c>
      <c r="L2641" t="b">
        <v>1</v>
      </c>
      <c r="M2641" s="20" t="s">
        <v>1119</v>
      </c>
      <c r="N2641" s="26">
        <v>240</v>
      </c>
      <c r="O2641" t="s">
        <v>375</v>
      </c>
      <c r="P2641">
        <v>56.975833299999998</v>
      </c>
      <c r="Q2641">
        <v>-133.9472222</v>
      </c>
      <c r="S2641" t="s">
        <v>21</v>
      </c>
      <c r="T2641" s="40">
        <v>0.61749999999999983</v>
      </c>
      <c r="U2641" s="40">
        <v>0.2225</v>
      </c>
      <c r="V2641">
        <v>605.05305249999981</v>
      </c>
      <c r="W2641">
        <v>979.84299999999996</v>
      </c>
      <c r="X2641">
        <v>236</v>
      </c>
      <c r="Y2641">
        <v>789.17302749999976</v>
      </c>
      <c r="Z2641">
        <v>1278.0129999999999</v>
      </c>
      <c r="AA2641">
        <v>52</v>
      </c>
      <c r="AI2641">
        <v>205.12800000000004</v>
      </c>
      <c r="AJ2641">
        <v>16</v>
      </c>
      <c r="AK2641">
        <v>39.597999999999999</v>
      </c>
      <c r="AL2641">
        <v>7</v>
      </c>
      <c r="AM2641">
        <v>0</v>
      </c>
      <c r="AN2641">
        <v>0</v>
      </c>
      <c r="AO2641" s="30">
        <v>151.11830499999999</v>
      </c>
      <c r="AP2641" s="30">
        <v>244.72600000000006</v>
      </c>
      <c r="AQ2641" s="30">
        <v>23</v>
      </c>
      <c r="AR2641">
        <v>1545.3443849999994</v>
      </c>
      <c r="AS2641" s="20">
        <v>2502.5819999999999</v>
      </c>
      <c r="AT2641">
        <v>307</v>
      </c>
      <c r="AU2641">
        <v>12</v>
      </c>
      <c r="AV2641" t="s">
        <v>1510</v>
      </c>
    </row>
    <row r="2642" spans="1:48" hidden="1" x14ac:dyDescent="0.25">
      <c r="A2642" t="s">
        <v>765</v>
      </c>
      <c r="B2642" t="s">
        <v>238</v>
      </c>
      <c r="C2642" t="s">
        <v>238</v>
      </c>
      <c r="D2642" t="s">
        <v>766</v>
      </c>
      <c r="E2642" s="31" t="s">
        <v>767</v>
      </c>
      <c r="F2642">
        <v>2014</v>
      </c>
      <c r="G2642" t="s">
        <v>759</v>
      </c>
      <c r="H2642">
        <v>26616</v>
      </c>
      <c r="I2642">
        <v>332370</v>
      </c>
      <c r="J2642" t="s">
        <v>235</v>
      </c>
      <c r="K2642" s="26" t="s">
        <v>458</v>
      </c>
      <c r="L2642" t="b">
        <v>1</v>
      </c>
      <c r="M2642" s="20" t="s">
        <v>1118</v>
      </c>
      <c r="N2642" s="26">
        <v>254</v>
      </c>
      <c r="O2642" t="s">
        <v>375</v>
      </c>
      <c r="P2642">
        <v>70.131944399999995</v>
      </c>
      <c r="Q2642">
        <v>-143.6238889</v>
      </c>
      <c r="S2642" t="s">
        <v>21</v>
      </c>
      <c r="T2642" s="40">
        <v>0.14999999999999997</v>
      </c>
      <c r="U2642" s="40">
        <v>0.14499999999999999</v>
      </c>
      <c r="V2642">
        <v>102.33584999999997</v>
      </c>
      <c r="W2642">
        <v>682.23899999999992</v>
      </c>
      <c r="X2642">
        <v>80</v>
      </c>
      <c r="Y2642">
        <v>597.23714999999982</v>
      </c>
      <c r="Z2642">
        <v>3981.5809999999997</v>
      </c>
      <c r="AA2642">
        <v>50</v>
      </c>
      <c r="AI2642">
        <v>104.666</v>
      </c>
      <c r="AJ2642">
        <v>4</v>
      </c>
      <c r="AK2642">
        <v>640.43999999999994</v>
      </c>
      <c r="AL2642">
        <v>6</v>
      </c>
      <c r="AM2642">
        <v>0</v>
      </c>
      <c r="AN2642">
        <v>1</v>
      </c>
      <c r="AO2642" s="30">
        <v>111.76589999999997</v>
      </c>
      <c r="AP2642" s="30">
        <v>745.10599999999999</v>
      </c>
      <c r="AQ2642" s="30">
        <v>10</v>
      </c>
      <c r="AR2642">
        <v>811.33889999999974</v>
      </c>
      <c r="AS2642" s="20">
        <v>5408.9259999999995</v>
      </c>
      <c r="AT2642">
        <v>140</v>
      </c>
      <c r="AU2642">
        <v>12</v>
      </c>
      <c r="AV2642" t="s">
        <v>1510</v>
      </c>
    </row>
    <row r="2643" spans="1:48" hidden="1" x14ac:dyDescent="0.25">
      <c r="A2643" t="s">
        <v>722</v>
      </c>
      <c r="B2643" t="s">
        <v>66</v>
      </c>
      <c r="C2643" t="s">
        <v>66</v>
      </c>
      <c r="D2643" t="s">
        <v>720</v>
      </c>
      <c r="E2643" s="31" t="s">
        <v>721</v>
      </c>
      <c r="F2643">
        <v>2014</v>
      </c>
      <c r="G2643" t="s">
        <v>563</v>
      </c>
      <c r="H2643">
        <v>221</v>
      </c>
      <c r="I2643">
        <v>331720</v>
      </c>
      <c r="J2643" t="s">
        <v>50</v>
      </c>
      <c r="K2643" s="26" t="s">
        <v>458</v>
      </c>
      <c r="L2643" t="b">
        <v>1</v>
      </c>
      <c r="M2643" s="20" t="s">
        <v>1119</v>
      </c>
      <c r="N2643" s="26">
        <v>169</v>
      </c>
      <c r="O2643" t="s">
        <v>375</v>
      </c>
      <c r="P2643">
        <v>61.537222200000002</v>
      </c>
      <c r="Q2643">
        <v>-160.3052778</v>
      </c>
      <c r="S2643" t="s">
        <v>21</v>
      </c>
      <c r="T2643" s="40">
        <v>0.6083333333333335</v>
      </c>
      <c r="U2643" s="40">
        <v>0.23666666666666666</v>
      </c>
      <c r="V2643">
        <v>202.61940833333341</v>
      </c>
      <c r="W2643">
        <v>333.07300000000004</v>
      </c>
      <c r="X2643">
        <v>68</v>
      </c>
      <c r="Y2643">
        <v>101.60748333333336</v>
      </c>
      <c r="Z2643">
        <v>167.02600000000001</v>
      </c>
      <c r="AA2643">
        <v>25</v>
      </c>
      <c r="AI2643">
        <v>32.201999999999998</v>
      </c>
      <c r="AJ2643">
        <v>14</v>
      </c>
      <c r="AK2643">
        <v>231.66999999999996</v>
      </c>
      <c r="AL2643">
        <v>8</v>
      </c>
      <c r="AM2643">
        <v>0</v>
      </c>
      <c r="AN2643">
        <v>0</v>
      </c>
      <c r="AO2643" s="30">
        <v>160.52213333333336</v>
      </c>
      <c r="AP2643" s="30">
        <v>263.87199999999996</v>
      </c>
      <c r="AQ2643" s="30">
        <v>22</v>
      </c>
      <c r="AR2643">
        <v>464.74902500000013</v>
      </c>
      <c r="AS2643" s="20">
        <v>763.97100000000012</v>
      </c>
      <c r="AT2643">
        <v>97</v>
      </c>
      <c r="AU2643">
        <v>12</v>
      </c>
      <c r="AV2643" t="s">
        <v>1510</v>
      </c>
    </row>
    <row r="2644" spans="1:48" hidden="1" x14ac:dyDescent="0.25">
      <c r="A2644" t="s">
        <v>610</v>
      </c>
      <c r="B2644" t="s">
        <v>67</v>
      </c>
      <c r="C2644" t="s">
        <v>67</v>
      </c>
      <c r="D2644" t="s">
        <v>611</v>
      </c>
      <c r="E2644" s="31" t="s">
        <v>612</v>
      </c>
      <c r="F2644">
        <v>2014</v>
      </c>
      <c r="G2644" t="s">
        <v>563</v>
      </c>
      <c r="H2644">
        <v>221</v>
      </c>
      <c r="I2644">
        <v>331380</v>
      </c>
      <c r="J2644" t="s">
        <v>50</v>
      </c>
      <c r="K2644" s="26" t="s">
        <v>458</v>
      </c>
      <c r="L2644" t="b">
        <v>1</v>
      </c>
      <c r="M2644" s="20" t="s">
        <v>1119</v>
      </c>
      <c r="N2644" s="26">
        <v>169</v>
      </c>
      <c r="O2644" t="s">
        <v>375</v>
      </c>
      <c r="P2644">
        <v>64.327222199999994</v>
      </c>
      <c r="Q2644">
        <v>-158.72194440000001</v>
      </c>
      <c r="S2644" t="s">
        <v>21</v>
      </c>
      <c r="T2644" s="40">
        <v>0.59833333333333327</v>
      </c>
      <c r="U2644" s="40">
        <v>0.20083333333333331</v>
      </c>
      <c r="V2644">
        <v>157.58245166666666</v>
      </c>
      <c r="W2644">
        <v>263.36900000000003</v>
      </c>
      <c r="X2644">
        <v>77</v>
      </c>
      <c r="Y2644">
        <v>66.100874999999988</v>
      </c>
      <c r="Z2644">
        <v>110.47499999999999</v>
      </c>
      <c r="AA2644">
        <v>14</v>
      </c>
      <c r="AI2644">
        <v>40.36</v>
      </c>
      <c r="AJ2644">
        <v>11</v>
      </c>
      <c r="AK2644">
        <v>235.00599999999997</v>
      </c>
      <c r="AL2644">
        <v>11</v>
      </c>
      <c r="AM2644">
        <v>0</v>
      </c>
      <c r="AN2644">
        <v>0</v>
      </c>
      <c r="AO2644" s="30">
        <v>164.76065666666665</v>
      </c>
      <c r="AP2644" s="30">
        <v>275.36599999999999</v>
      </c>
      <c r="AQ2644" s="30">
        <v>22</v>
      </c>
      <c r="AR2644">
        <v>388.44398333333328</v>
      </c>
      <c r="AS2644" s="20">
        <v>649.21</v>
      </c>
      <c r="AT2644">
        <v>109</v>
      </c>
      <c r="AU2644">
        <v>12</v>
      </c>
      <c r="AV2644" t="s">
        <v>1510</v>
      </c>
    </row>
    <row r="2645" spans="1:48" hidden="1" x14ac:dyDescent="0.25">
      <c r="A2645" t="s">
        <v>1047</v>
      </c>
      <c r="B2645" t="s">
        <v>105</v>
      </c>
      <c r="C2645" t="s">
        <v>105</v>
      </c>
      <c r="D2645" t="s">
        <v>1049</v>
      </c>
      <c r="E2645" s="31" t="s">
        <v>1050</v>
      </c>
      <c r="F2645">
        <v>2014</v>
      </c>
      <c r="G2645" t="s">
        <v>1048</v>
      </c>
      <c r="H2645" t="s">
        <v>582</v>
      </c>
      <c r="I2645">
        <v>331740</v>
      </c>
      <c r="J2645" t="s">
        <v>104</v>
      </c>
      <c r="K2645" s="26" t="s">
        <v>458</v>
      </c>
      <c r="L2645" t="b">
        <v>1</v>
      </c>
      <c r="M2645" s="20" t="s">
        <v>1116</v>
      </c>
      <c r="N2645" s="26">
        <v>683</v>
      </c>
      <c r="O2645" t="s">
        <v>375</v>
      </c>
      <c r="P2645">
        <v>57.5719444</v>
      </c>
      <c r="Q2645">
        <v>-154.4555556</v>
      </c>
      <c r="S2645" t="s">
        <v>21</v>
      </c>
      <c r="T2645" s="40">
        <v>0.70000000000000007</v>
      </c>
      <c r="U2645" s="40">
        <v>0.20666666666666667</v>
      </c>
      <c r="V2645">
        <v>53.519900000000014</v>
      </c>
      <c r="W2645">
        <v>76.457000000000008</v>
      </c>
      <c r="X2645">
        <v>14</v>
      </c>
      <c r="Y2645">
        <v>79.837800000000016</v>
      </c>
      <c r="Z2645">
        <v>114.054</v>
      </c>
      <c r="AA2645">
        <v>12</v>
      </c>
      <c r="AI2645">
        <v>16.251999999999999</v>
      </c>
      <c r="AJ2645">
        <v>2</v>
      </c>
      <c r="AK2645">
        <v>0</v>
      </c>
      <c r="AL2645">
        <v>1</v>
      </c>
      <c r="AM2645">
        <v>7.5819999999999999</v>
      </c>
      <c r="AN2645">
        <v>3</v>
      </c>
      <c r="AO2645" s="30">
        <v>11.3764</v>
      </c>
      <c r="AP2645" s="30">
        <v>16.251999999999999</v>
      </c>
      <c r="AQ2645" s="30">
        <v>3</v>
      </c>
      <c r="AR2645">
        <v>144.73410000000004</v>
      </c>
      <c r="AS2645" s="20">
        <v>214.345</v>
      </c>
      <c r="AT2645">
        <v>32</v>
      </c>
      <c r="AU2645">
        <v>12</v>
      </c>
      <c r="AV2645" t="s">
        <v>1510</v>
      </c>
    </row>
    <row r="2646" spans="1:48" hidden="1" x14ac:dyDescent="0.25">
      <c r="A2646" t="s">
        <v>616</v>
      </c>
      <c r="B2646" t="s">
        <v>68</v>
      </c>
      <c r="C2646" t="s">
        <v>68</v>
      </c>
      <c r="D2646" t="s">
        <v>614</v>
      </c>
      <c r="E2646" s="31" t="s">
        <v>615</v>
      </c>
      <c r="F2646">
        <v>2014</v>
      </c>
      <c r="G2646" t="s">
        <v>563</v>
      </c>
      <c r="H2646">
        <v>221</v>
      </c>
      <c r="I2646">
        <v>331390</v>
      </c>
      <c r="J2646" t="s">
        <v>50</v>
      </c>
      <c r="K2646" s="26" t="s">
        <v>458</v>
      </c>
      <c r="L2646" t="b">
        <v>1</v>
      </c>
      <c r="M2646" s="20" t="s">
        <v>1119</v>
      </c>
      <c r="N2646" s="26">
        <v>169</v>
      </c>
      <c r="O2646" t="s">
        <v>375</v>
      </c>
      <c r="P2646">
        <v>60.895555600000002</v>
      </c>
      <c r="Q2646">
        <v>-162.5180556</v>
      </c>
      <c r="S2646" t="s">
        <v>21</v>
      </c>
      <c r="T2646" s="40">
        <v>0.55833333333333346</v>
      </c>
      <c r="U2646" s="40">
        <v>0.20083333333333331</v>
      </c>
      <c r="V2646">
        <v>372.25088333333343</v>
      </c>
      <c r="W2646">
        <v>666.71800000000007</v>
      </c>
      <c r="X2646">
        <v>121</v>
      </c>
      <c r="Y2646">
        <v>206.08920833333337</v>
      </c>
      <c r="Z2646">
        <v>369.11500000000001</v>
      </c>
      <c r="AA2646">
        <v>31</v>
      </c>
      <c r="AI2646">
        <v>194.77099999999999</v>
      </c>
      <c r="AJ2646">
        <v>8</v>
      </c>
      <c r="AK2646">
        <v>464.31200000000001</v>
      </c>
      <c r="AL2646">
        <v>9</v>
      </c>
      <c r="AM2646">
        <v>0</v>
      </c>
      <c r="AN2646">
        <v>0</v>
      </c>
      <c r="AO2646" s="30">
        <v>367.98800833333343</v>
      </c>
      <c r="AP2646" s="30">
        <v>659.08299999999997</v>
      </c>
      <c r="AQ2646" s="30">
        <v>17</v>
      </c>
      <c r="AR2646">
        <v>946.32810000000018</v>
      </c>
      <c r="AS2646" s="20">
        <v>1694.9160000000002</v>
      </c>
      <c r="AT2646">
        <v>167</v>
      </c>
      <c r="AU2646">
        <v>12</v>
      </c>
      <c r="AV2646" t="s">
        <v>1510</v>
      </c>
    </row>
    <row r="2647" spans="1:48" hidden="1" x14ac:dyDescent="0.25">
      <c r="A2647" t="s">
        <v>618</v>
      </c>
      <c r="B2647" t="s">
        <v>69</v>
      </c>
      <c r="C2647" t="s">
        <v>69</v>
      </c>
      <c r="D2647" t="s">
        <v>619</v>
      </c>
      <c r="E2647" s="31" t="s">
        <v>620</v>
      </c>
      <c r="F2647">
        <v>2014</v>
      </c>
      <c r="G2647" t="s">
        <v>563</v>
      </c>
      <c r="H2647">
        <v>221</v>
      </c>
      <c r="I2647">
        <v>331400</v>
      </c>
      <c r="J2647" t="s">
        <v>50</v>
      </c>
      <c r="K2647" s="26" t="s">
        <v>458</v>
      </c>
      <c r="L2647" t="b">
        <v>1</v>
      </c>
      <c r="M2647" s="20" t="s">
        <v>1119</v>
      </c>
      <c r="N2647" s="26">
        <v>169</v>
      </c>
      <c r="O2647" t="s">
        <v>375</v>
      </c>
      <c r="P2647">
        <v>66.974999999999994</v>
      </c>
      <c r="Q2647">
        <v>-160.42277780000001</v>
      </c>
      <c r="S2647" t="s">
        <v>21</v>
      </c>
      <c r="T2647" s="40">
        <v>0.66666666666666663</v>
      </c>
      <c r="U2647" s="40">
        <v>0.20666666666666669</v>
      </c>
      <c r="V2647">
        <v>405.7326666666666</v>
      </c>
      <c r="W2647">
        <v>608.59899999999993</v>
      </c>
      <c r="X2647">
        <v>126</v>
      </c>
      <c r="Y2647">
        <v>143.53399999999999</v>
      </c>
      <c r="Z2647">
        <v>215.30099999999999</v>
      </c>
      <c r="AA2647">
        <v>19</v>
      </c>
      <c r="AI2647">
        <v>210.47400000000002</v>
      </c>
      <c r="AJ2647">
        <v>13</v>
      </c>
      <c r="AK2647">
        <v>410.59999999999997</v>
      </c>
      <c r="AL2647">
        <v>6</v>
      </c>
      <c r="AM2647">
        <v>0</v>
      </c>
      <c r="AN2647">
        <v>0</v>
      </c>
      <c r="AO2647" s="30">
        <v>414.04933333333327</v>
      </c>
      <c r="AP2647" s="30">
        <v>621.07399999999996</v>
      </c>
      <c r="AQ2647" s="30">
        <v>19</v>
      </c>
      <c r="AR2647">
        <v>963.3159999999998</v>
      </c>
      <c r="AS2647" s="20">
        <v>1444.9740000000002</v>
      </c>
      <c r="AT2647">
        <v>162</v>
      </c>
      <c r="AU2647">
        <v>11</v>
      </c>
      <c r="AV2647" t="s">
        <v>1510</v>
      </c>
    </row>
    <row r="2648" spans="1:48" hidden="1" x14ac:dyDescent="0.25">
      <c r="A2648" t="s">
        <v>801</v>
      </c>
      <c r="B2648" t="s">
        <v>182</v>
      </c>
      <c r="C2648" t="s">
        <v>182</v>
      </c>
      <c r="D2648" t="s">
        <v>803</v>
      </c>
      <c r="E2648" s="31" t="s">
        <v>804</v>
      </c>
      <c r="F2648">
        <v>2014</v>
      </c>
      <c r="G2648" t="s">
        <v>802</v>
      </c>
      <c r="H2648">
        <v>9897</v>
      </c>
      <c r="I2648">
        <v>332070</v>
      </c>
      <c r="J2648" t="s">
        <v>181</v>
      </c>
      <c r="K2648" s="26" t="s">
        <v>458</v>
      </c>
      <c r="L2648" t="b">
        <v>1</v>
      </c>
      <c r="M2648" s="20" t="s">
        <v>1118</v>
      </c>
      <c r="N2648" s="26">
        <v>289</v>
      </c>
      <c r="O2648" t="s">
        <v>375</v>
      </c>
      <c r="P2648">
        <v>55.061666700000004</v>
      </c>
      <c r="Q2648">
        <v>-162.31027779999999</v>
      </c>
      <c r="S2648" t="s">
        <v>21</v>
      </c>
      <c r="T2648" s="40">
        <v>0.29999999999999993</v>
      </c>
      <c r="U2648" s="40">
        <v>0.23000000000000007</v>
      </c>
      <c r="V2648">
        <v>313.04039999999986</v>
      </c>
      <c r="W2648">
        <v>1043.4679999999998</v>
      </c>
      <c r="X2648">
        <v>196</v>
      </c>
      <c r="Y2648">
        <v>478.79879999999991</v>
      </c>
      <c r="Z2648">
        <v>1595.9960000000001</v>
      </c>
      <c r="AA2648">
        <v>198</v>
      </c>
      <c r="AI2648">
        <v>923.29099999999983</v>
      </c>
      <c r="AJ2648">
        <v>32</v>
      </c>
      <c r="AK2648">
        <v>48.920000000000016</v>
      </c>
      <c r="AL2648">
        <v>6</v>
      </c>
      <c r="AM2648">
        <v>0</v>
      </c>
      <c r="AN2648">
        <v>0</v>
      </c>
      <c r="AO2648" s="30">
        <v>291.66329999999988</v>
      </c>
      <c r="AP2648" s="30">
        <v>972.21099999999979</v>
      </c>
      <c r="AQ2648" s="30">
        <v>38</v>
      </c>
      <c r="AR2648">
        <v>1083.5024999999996</v>
      </c>
      <c r="AS2648" s="20">
        <v>3611.6750000000002</v>
      </c>
      <c r="AT2648">
        <v>431</v>
      </c>
      <c r="AU2648">
        <v>12</v>
      </c>
      <c r="AV2648" t="s">
        <v>1510</v>
      </c>
    </row>
    <row r="2649" spans="1:48" hidden="1" x14ac:dyDescent="0.25">
      <c r="A2649" t="s">
        <v>983</v>
      </c>
      <c r="B2649" t="s">
        <v>184</v>
      </c>
      <c r="C2649" t="s">
        <v>184</v>
      </c>
      <c r="D2649" t="s">
        <v>985</v>
      </c>
      <c r="E2649" s="31" t="s">
        <v>986</v>
      </c>
      <c r="F2649">
        <v>2014</v>
      </c>
      <c r="G2649" t="s">
        <v>984</v>
      </c>
      <c r="H2649" t="s">
        <v>582</v>
      </c>
      <c r="I2649">
        <v>332080</v>
      </c>
      <c r="J2649" t="s">
        <v>183</v>
      </c>
      <c r="K2649" s="26" t="s">
        <v>458</v>
      </c>
      <c r="L2649" t="b">
        <v>1</v>
      </c>
      <c r="M2649" s="20" t="s">
        <v>1116</v>
      </c>
      <c r="N2649" s="26">
        <v>446</v>
      </c>
      <c r="O2649" t="s">
        <v>375</v>
      </c>
      <c r="P2649">
        <v>59.938888900000002</v>
      </c>
      <c r="Q2649">
        <v>-164.04138889999999</v>
      </c>
      <c r="S2649" t="s">
        <v>21</v>
      </c>
      <c r="T2649" s="40">
        <v>0.61166666666666647</v>
      </c>
      <c r="U2649" s="40">
        <v>0.22333333333333338</v>
      </c>
      <c r="V2649">
        <v>500.3775866666665</v>
      </c>
      <c r="W2649">
        <v>818.05600000000004</v>
      </c>
      <c r="X2649">
        <v>174</v>
      </c>
      <c r="Y2649">
        <v>273.61256833333323</v>
      </c>
      <c r="Z2649">
        <v>447.32299999999998</v>
      </c>
      <c r="AA2649">
        <v>33</v>
      </c>
      <c r="AI2649">
        <v>192.77099999999999</v>
      </c>
      <c r="AJ2649">
        <v>10</v>
      </c>
      <c r="AK2649">
        <v>59.916000000000011</v>
      </c>
      <c r="AL2649">
        <v>6</v>
      </c>
      <c r="AM2649">
        <v>63.999000000000009</v>
      </c>
      <c r="AN2649">
        <v>61</v>
      </c>
      <c r="AO2649" s="30">
        <v>154.56021499999997</v>
      </c>
      <c r="AP2649" s="30">
        <v>252.68700000000001</v>
      </c>
      <c r="AQ2649" s="30">
        <v>16</v>
      </c>
      <c r="AR2649">
        <v>928.5503699999997</v>
      </c>
      <c r="AS2649" s="20">
        <v>1582.0650000000001</v>
      </c>
      <c r="AT2649">
        <v>278</v>
      </c>
      <c r="AU2649">
        <v>12</v>
      </c>
      <c r="AV2649" t="s">
        <v>1510</v>
      </c>
    </row>
    <row r="2650" spans="1:48" hidden="1" x14ac:dyDescent="0.25">
      <c r="A2650" t="s">
        <v>621</v>
      </c>
      <c r="B2650" t="s">
        <v>70</v>
      </c>
      <c r="C2650" t="s">
        <v>70</v>
      </c>
      <c r="D2650" t="s">
        <v>622</v>
      </c>
      <c r="E2650" s="31" t="s">
        <v>623</v>
      </c>
      <c r="F2650">
        <v>2014</v>
      </c>
      <c r="G2650" t="s">
        <v>563</v>
      </c>
      <c r="H2650">
        <v>221</v>
      </c>
      <c r="I2650">
        <v>331410</v>
      </c>
      <c r="J2650" t="s">
        <v>50</v>
      </c>
      <c r="K2650" s="26" t="s">
        <v>458</v>
      </c>
      <c r="L2650" t="b">
        <v>1</v>
      </c>
      <c r="M2650" s="20" t="s">
        <v>1119</v>
      </c>
      <c r="N2650" s="26">
        <v>169</v>
      </c>
      <c r="O2650" t="s">
        <v>375</v>
      </c>
      <c r="P2650">
        <v>67.726944399999994</v>
      </c>
      <c r="Q2650">
        <v>-164.53333330000001</v>
      </c>
      <c r="S2650" t="s">
        <v>21</v>
      </c>
      <c r="T2650" s="40">
        <v>0.65666666666666662</v>
      </c>
      <c r="U2650" s="40">
        <v>0.20499999999999999</v>
      </c>
      <c r="V2650">
        <v>341.22238666666669</v>
      </c>
      <c r="W2650">
        <v>519.62800000000004</v>
      </c>
      <c r="X2650">
        <v>91</v>
      </c>
      <c r="Y2650">
        <v>126.56461999999999</v>
      </c>
      <c r="Z2650">
        <v>192.738</v>
      </c>
      <c r="AA2650">
        <v>10</v>
      </c>
      <c r="AI2650">
        <v>115.05200000000001</v>
      </c>
      <c r="AJ2650">
        <v>10</v>
      </c>
      <c r="AK2650">
        <v>337.63899999999995</v>
      </c>
      <c r="AL2650">
        <v>6</v>
      </c>
      <c r="AM2650">
        <v>0</v>
      </c>
      <c r="AN2650">
        <v>0</v>
      </c>
      <c r="AO2650" s="30">
        <v>297.26708999999994</v>
      </c>
      <c r="AP2650" s="30">
        <v>452.69099999999997</v>
      </c>
      <c r="AQ2650" s="30">
        <v>16</v>
      </c>
      <c r="AR2650">
        <v>765.05409666666662</v>
      </c>
      <c r="AS2650" s="20">
        <v>1165.057</v>
      </c>
      <c r="AT2650">
        <v>116</v>
      </c>
      <c r="AU2650">
        <v>12</v>
      </c>
      <c r="AV2650" t="s">
        <v>1510</v>
      </c>
    </row>
    <row r="2651" spans="1:48" hidden="1" x14ac:dyDescent="0.25">
      <c r="A2651" t="s">
        <v>429</v>
      </c>
      <c r="B2651" t="s">
        <v>41</v>
      </c>
      <c r="C2651" t="s">
        <v>41</v>
      </c>
      <c r="D2651" t="s">
        <v>427</v>
      </c>
      <c r="E2651" s="31" t="s">
        <v>422</v>
      </c>
      <c r="F2651">
        <v>2014</v>
      </c>
      <c r="G2651" t="s">
        <v>380</v>
      </c>
      <c r="H2651">
        <v>219</v>
      </c>
      <c r="I2651">
        <v>331155</v>
      </c>
      <c r="J2651" t="s">
        <v>30</v>
      </c>
      <c r="K2651" s="26" t="s">
        <v>374</v>
      </c>
      <c r="L2651" t="b">
        <v>1</v>
      </c>
      <c r="M2651" s="20" t="s">
        <v>1116</v>
      </c>
      <c r="N2651" s="26">
        <v>2</v>
      </c>
      <c r="O2651" t="s">
        <v>375</v>
      </c>
      <c r="P2651">
        <v>55.552222200000003</v>
      </c>
      <c r="Q2651">
        <v>-133.09583330000001</v>
      </c>
      <c r="S2651" t="s">
        <v>21</v>
      </c>
      <c r="T2651" s="40">
        <v>0.2525</v>
      </c>
      <c r="U2651" s="40">
        <v>0.19166666666666665</v>
      </c>
      <c r="V2651">
        <v>600.58286499999997</v>
      </c>
      <c r="W2651">
        <v>2378.5459999999998</v>
      </c>
      <c r="X2651">
        <v>399</v>
      </c>
      <c r="Y2651">
        <v>1191.3980200000001</v>
      </c>
      <c r="Z2651">
        <v>4718.4080000000004</v>
      </c>
      <c r="AA2651">
        <v>112</v>
      </c>
      <c r="AI2651">
        <v>487.76799999999992</v>
      </c>
      <c r="AJ2651">
        <v>21</v>
      </c>
      <c r="AK2651">
        <v>497.82499999999999</v>
      </c>
      <c r="AL2651">
        <v>14</v>
      </c>
      <c r="AM2651">
        <v>0</v>
      </c>
      <c r="AN2651">
        <v>0</v>
      </c>
      <c r="AO2651" s="30">
        <v>248.86223249999998</v>
      </c>
      <c r="AP2651" s="30">
        <v>985.59299999999985</v>
      </c>
      <c r="AQ2651" s="30">
        <v>35</v>
      </c>
      <c r="AR2651">
        <v>2040.8431175000001</v>
      </c>
      <c r="AS2651" s="20">
        <v>8082.5470000000005</v>
      </c>
      <c r="AT2651">
        <v>544</v>
      </c>
      <c r="AU2651">
        <v>12</v>
      </c>
      <c r="AV2651" t="s">
        <v>1510</v>
      </c>
    </row>
    <row r="2652" spans="1:48" hidden="1" x14ac:dyDescent="0.25">
      <c r="A2652" t="s">
        <v>747</v>
      </c>
      <c r="B2652" t="s">
        <v>176</v>
      </c>
      <c r="C2652" t="s">
        <v>176</v>
      </c>
      <c r="D2652" t="s">
        <v>399</v>
      </c>
      <c r="E2652" s="31" t="s">
        <v>400</v>
      </c>
      <c r="F2652">
        <v>2014</v>
      </c>
      <c r="G2652" t="s">
        <v>743</v>
      </c>
      <c r="H2652">
        <v>18963</v>
      </c>
      <c r="I2652">
        <v>332700</v>
      </c>
      <c r="J2652" t="s">
        <v>171</v>
      </c>
      <c r="K2652" s="26" t="s">
        <v>458</v>
      </c>
      <c r="L2652" t="b">
        <v>1</v>
      </c>
      <c r="M2652" s="20" t="s">
        <v>1119</v>
      </c>
      <c r="N2652" s="26">
        <v>240</v>
      </c>
      <c r="O2652" t="s">
        <v>375</v>
      </c>
      <c r="P2652">
        <v>59.403888899999998</v>
      </c>
      <c r="Q2652">
        <v>-135.88444440000001</v>
      </c>
      <c r="S2652" t="s">
        <v>21</v>
      </c>
      <c r="T2652" s="40">
        <v>0.61749999999999983</v>
      </c>
      <c r="U2652" s="40">
        <v>0.2225</v>
      </c>
      <c r="V2652">
        <v>120.42484999999995</v>
      </c>
      <c r="W2652">
        <v>195.01999999999998</v>
      </c>
      <c r="X2652">
        <v>51</v>
      </c>
      <c r="Y2652">
        <v>49.561167499999982</v>
      </c>
      <c r="Z2652">
        <v>80.260999999999996</v>
      </c>
      <c r="AA2652">
        <v>8</v>
      </c>
      <c r="AI2652">
        <v>72.448000000000008</v>
      </c>
      <c r="AJ2652">
        <v>9</v>
      </c>
      <c r="AK2652">
        <v>0</v>
      </c>
      <c r="AL2652">
        <v>0</v>
      </c>
      <c r="AM2652">
        <v>0</v>
      </c>
      <c r="AN2652">
        <v>0</v>
      </c>
      <c r="AO2652" s="30">
        <v>44.736639999999994</v>
      </c>
      <c r="AP2652" s="30">
        <v>72.448000000000008</v>
      </c>
      <c r="AQ2652" s="30">
        <v>9</v>
      </c>
      <c r="AR2652">
        <v>214.72265749999991</v>
      </c>
      <c r="AS2652" s="20">
        <v>347.72899999999993</v>
      </c>
      <c r="AT2652">
        <v>68</v>
      </c>
      <c r="AU2652">
        <v>12</v>
      </c>
      <c r="AV2652" t="s">
        <v>1510</v>
      </c>
    </row>
    <row r="2653" spans="1:48" hidden="1" x14ac:dyDescent="0.25">
      <c r="A2653" t="s">
        <v>704</v>
      </c>
      <c r="B2653" t="s">
        <v>186</v>
      </c>
      <c r="C2653" t="s">
        <v>186</v>
      </c>
      <c r="D2653" t="s">
        <v>702</v>
      </c>
      <c r="E2653" s="31" t="s">
        <v>703</v>
      </c>
      <c r="F2653">
        <v>2014</v>
      </c>
      <c r="G2653" t="s">
        <v>563</v>
      </c>
      <c r="H2653" t="s">
        <v>582</v>
      </c>
      <c r="I2653">
        <v>332090</v>
      </c>
      <c r="J2653" t="s">
        <v>50</v>
      </c>
      <c r="K2653" s="26" t="s">
        <v>458</v>
      </c>
      <c r="L2653" t="b">
        <v>1</v>
      </c>
      <c r="M2653" s="20" t="s">
        <v>1119</v>
      </c>
      <c r="N2653" s="26">
        <v>169</v>
      </c>
      <c r="O2653" t="s">
        <v>375</v>
      </c>
      <c r="P2653">
        <v>66.907222200000007</v>
      </c>
      <c r="Q2653">
        <v>-156.8811111</v>
      </c>
      <c r="S2653" t="s">
        <v>21</v>
      </c>
      <c r="T2653" s="40">
        <v>0.81333333333333346</v>
      </c>
      <c r="U2653" s="40">
        <v>0.21500000000000005</v>
      </c>
      <c r="V2653">
        <v>146.92541333333338</v>
      </c>
      <c r="W2653">
        <v>180.64600000000002</v>
      </c>
      <c r="X2653">
        <v>39</v>
      </c>
      <c r="Y2653">
        <v>167.24573333333336</v>
      </c>
      <c r="Z2653">
        <v>205.63</v>
      </c>
      <c r="AA2653">
        <v>15</v>
      </c>
      <c r="AI2653">
        <v>23.256</v>
      </c>
      <c r="AJ2653">
        <v>2</v>
      </c>
      <c r="AK2653">
        <v>139.00799999999998</v>
      </c>
      <c r="AL2653">
        <v>4</v>
      </c>
      <c r="AM2653">
        <v>0</v>
      </c>
      <c r="AN2653">
        <v>0</v>
      </c>
      <c r="AO2653" s="30">
        <v>131.97472000000002</v>
      </c>
      <c r="AP2653" s="30">
        <v>162.26399999999998</v>
      </c>
      <c r="AQ2653" s="30">
        <v>6</v>
      </c>
      <c r="AR2653">
        <v>446.14586666666673</v>
      </c>
      <c r="AS2653" s="20">
        <v>548.54</v>
      </c>
      <c r="AT2653">
        <v>56</v>
      </c>
      <c r="AU2653">
        <v>12</v>
      </c>
      <c r="AV2653" t="s">
        <v>1510</v>
      </c>
    </row>
    <row r="2654" spans="1:48" hidden="1" x14ac:dyDescent="0.25">
      <c r="A2654" t="s">
        <v>1019</v>
      </c>
      <c r="B2654" t="s">
        <v>191</v>
      </c>
      <c r="C2654" t="s">
        <v>191</v>
      </c>
      <c r="D2654" t="s">
        <v>1021</v>
      </c>
      <c r="E2654" s="31" t="s">
        <v>1022</v>
      </c>
      <c r="F2654">
        <v>2014</v>
      </c>
      <c r="G2654" t="s">
        <v>1020</v>
      </c>
      <c r="H2654">
        <v>10455</v>
      </c>
      <c r="I2654">
        <v>332100</v>
      </c>
      <c r="J2654" t="s">
        <v>190</v>
      </c>
      <c r="K2654" s="26" t="s">
        <v>458</v>
      </c>
      <c r="L2654" t="b">
        <v>1</v>
      </c>
      <c r="M2654" s="20" t="s">
        <v>1118</v>
      </c>
      <c r="N2654" s="26">
        <v>660</v>
      </c>
      <c r="O2654" t="s">
        <v>375</v>
      </c>
      <c r="P2654">
        <v>59.439444399999999</v>
      </c>
      <c r="Q2654">
        <v>-154.77611110000001</v>
      </c>
      <c r="S2654" t="s">
        <v>21</v>
      </c>
      <c r="T2654" s="40">
        <v>0.90000000000000024</v>
      </c>
      <c r="U2654" s="40">
        <v>0.39083333333333337</v>
      </c>
      <c r="V2654">
        <v>143.99100000000004</v>
      </c>
      <c r="W2654">
        <v>159.99</v>
      </c>
      <c r="X2654">
        <v>54</v>
      </c>
      <c r="Y2654">
        <v>46.827900000000021</v>
      </c>
      <c r="Z2654">
        <v>52.031000000000006</v>
      </c>
      <c r="AA2654">
        <v>7</v>
      </c>
      <c r="AI2654">
        <v>55.579000000000001</v>
      </c>
      <c r="AJ2654">
        <v>9</v>
      </c>
      <c r="AK2654">
        <v>82.77600000000001</v>
      </c>
      <c r="AL2654">
        <v>5</v>
      </c>
      <c r="AM2654">
        <v>9.3569999999999993</v>
      </c>
      <c r="AN2654">
        <v>2</v>
      </c>
      <c r="AO2654" s="30">
        <v>124.51950000000005</v>
      </c>
      <c r="AP2654" s="30">
        <v>138.35500000000002</v>
      </c>
      <c r="AQ2654" s="30">
        <v>14</v>
      </c>
      <c r="AR2654">
        <v>315.33840000000009</v>
      </c>
      <c r="AS2654" s="20">
        <v>359.733</v>
      </c>
      <c r="AT2654">
        <v>77</v>
      </c>
      <c r="AU2654">
        <v>12</v>
      </c>
      <c r="AV2654" t="s">
        <v>1510</v>
      </c>
    </row>
    <row r="2655" spans="1:48" hidden="1" x14ac:dyDescent="0.25">
      <c r="A2655" t="s">
        <v>1023</v>
      </c>
      <c r="B2655" t="s">
        <v>230</v>
      </c>
      <c r="C2655" t="s">
        <v>230</v>
      </c>
      <c r="D2655" t="s">
        <v>1025</v>
      </c>
      <c r="E2655" s="31" t="s">
        <v>1026</v>
      </c>
      <c r="F2655">
        <v>2014</v>
      </c>
      <c r="G2655" t="s">
        <v>1024</v>
      </c>
      <c r="H2655" t="s">
        <v>582</v>
      </c>
      <c r="I2655">
        <v>332110</v>
      </c>
      <c r="J2655" t="s">
        <v>229</v>
      </c>
      <c r="K2655" s="26" t="s">
        <v>458</v>
      </c>
      <c r="L2655" t="b">
        <v>1</v>
      </c>
      <c r="M2655" s="20" t="s">
        <v>1116</v>
      </c>
      <c r="N2655" s="26">
        <v>661</v>
      </c>
      <c r="O2655" t="s">
        <v>375</v>
      </c>
      <c r="P2655">
        <v>59.728611100000002</v>
      </c>
      <c r="Q2655">
        <v>-157.28444440000001</v>
      </c>
      <c r="S2655" t="s">
        <v>21</v>
      </c>
      <c r="T2655" s="40">
        <v>0.5</v>
      </c>
      <c r="U2655" s="40">
        <v>0.14499999999999999</v>
      </c>
      <c r="V2655">
        <v>145.11499999999998</v>
      </c>
      <c r="W2655">
        <v>290.22999999999996</v>
      </c>
      <c r="X2655">
        <v>69</v>
      </c>
      <c r="Y2655">
        <v>17.232999999999997</v>
      </c>
      <c r="Z2655">
        <v>34.465999999999994</v>
      </c>
      <c r="AA2655">
        <v>7</v>
      </c>
      <c r="AI2655">
        <v>78.802999999999997</v>
      </c>
      <c r="AJ2655">
        <v>10</v>
      </c>
      <c r="AK2655">
        <v>233.27499999999998</v>
      </c>
      <c r="AL2655">
        <v>13</v>
      </c>
      <c r="AM2655">
        <v>0</v>
      </c>
      <c r="AN2655">
        <v>0</v>
      </c>
      <c r="AO2655" s="30">
        <v>156.03899999999999</v>
      </c>
      <c r="AP2655" s="30">
        <v>312.07799999999997</v>
      </c>
      <c r="AQ2655" s="30">
        <v>23</v>
      </c>
      <c r="AR2655">
        <v>318.38699999999994</v>
      </c>
      <c r="AS2655" s="20">
        <v>636.77400000000011</v>
      </c>
      <c r="AT2655">
        <v>99</v>
      </c>
      <c r="AU2655">
        <v>12</v>
      </c>
      <c r="AV2655" t="s">
        <v>1510</v>
      </c>
    </row>
    <row r="2656" spans="1:48" hidden="1" x14ac:dyDescent="0.25">
      <c r="A2656" t="s">
        <v>933</v>
      </c>
      <c r="B2656" t="s">
        <v>260</v>
      </c>
      <c r="C2656" t="s">
        <v>260</v>
      </c>
      <c r="D2656" t="s">
        <v>935</v>
      </c>
      <c r="E2656" s="31" t="s">
        <v>936</v>
      </c>
      <c r="F2656">
        <v>2014</v>
      </c>
      <c r="G2656" t="s">
        <v>934</v>
      </c>
      <c r="H2656" t="s">
        <v>582</v>
      </c>
      <c r="I2656">
        <v>332510</v>
      </c>
      <c r="J2656" t="s">
        <v>259</v>
      </c>
      <c r="K2656" s="26" t="s">
        <v>458</v>
      </c>
      <c r="L2656" t="b">
        <v>1</v>
      </c>
      <c r="M2656" s="20" t="s">
        <v>1116</v>
      </c>
      <c r="N2656" s="26">
        <v>395</v>
      </c>
      <c r="O2656" t="s">
        <v>375</v>
      </c>
      <c r="P2656">
        <v>59.953273099999997</v>
      </c>
      <c r="Q2656">
        <v>-162.8951327</v>
      </c>
      <c r="S2656" t="s">
        <v>21</v>
      </c>
      <c r="T2656" s="40">
        <v>0.65000000000000013</v>
      </c>
      <c r="U2656" s="40">
        <v>0.35666666666666669</v>
      </c>
      <c r="V2656">
        <v>379.11185000000012</v>
      </c>
      <c r="W2656">
        <v>583.24900000000002</v>
      </c>
      <c r="X2656">
        <v>106</v>
      </c>
      <c r="Y2656">
        <v>216.75160000000005</v>
      </c>
      <c r="Z2656">
        <v>333.464</v>
      </c>
      <c r="AA2656">
        <v>15</v>
      </c>
      <c r="AI2656">
        <v>81.201999999999984</v>
      </c>
      <c r="AJ2656">
        <v>5</v>
      </c>
      <c r="AK2656">
        <v>10.161</v>
      </c>
      <c r="AL2656">
        <v>4</v>
      </c>
      <c r="AM2656">
        <v>35.319000000000003</v>
      </c>
      <c r="AN2656">
        <v>8</v>
      </c>
      <c r="AO2656" s="30">
        <v>59.385950000000001</v>
      </c>
      <c r="AP2656" s="30">
        <v>91.362999999999985</v>
      </c>
      <c r="AQ2656" s="30">
        <v>9</v>
      </c>
      <c r="AR2656">
        <v>655.24940000000015</v>
      </c>
      <c r="AS2656" s="20">
        <v>1043.395</v>
      </c>
      <c r="AT2656">
        <v>138</v>
      </c>
      <c r="AU2656">
        <v>12</v>
      </c>
      <c r="AV2656" t="s">
        <v>1510</v>
      </c>
    </row>
    <row r="2657" spans="1:48" hidden="1" x14ac:dyDescent="0.25">
      <c r="A2657" t="s">
        <v>624</v>
      </c>
      <c r="B2657" t="s">
        <v>71</v>
      </c>
      <c r="C2657" t="s">
        <v>71</v>
      </c>
      <c r="D2657" t="s">
        <v>625</v>
      </c>
      <c r="E2657" s="31" t="s">
        <v>626</v>
      </c>
      <c r="F2657">
        <v>2014</v>
      </c>
      <c r="G2657" t="s">
        <v>563</v>
      </c>
      <c r="H2657">
        <v>9898</v>
      </c>
      <c r="I2657">
        <v>332120</v>
      </c>
      <c r="J2657" t="s">
        <v>50</v>
      </c>
      <c r="K2657" s="26" t="s">
        <v>458</v>
      </c>
      <c r="L2657" t="b">
        <v>1</v>
      </c>
      <c r="M2657" s="20" t="s">
        <v>1119</v>
      </c>
      <c r="N2657" s="26">
        <v>169</v>
      </c>
      <c r="O2657" t="s">
        <v>375</v>
      </c>
      <c r="P2657">
        <v>63.0341667</v>
      </c>
      <c r="Q2657">
        <v>-163.55333329999999</v>
      </c>
      <c r="S2657" t="s">
        <v>21</v>
      </c>
      <c r="T2657" s="40">
        <v>0.625</v>
      </c>
      <c r="U2657" s="40">
        <v>0.20499999999999999</v>
      </c>
      <c r="V2657">
        <v>436.885625</v>
      </c>
      <c r="W2657">
        <v>699.01700000000005</v>
      </c>
      <c r="X2657">
        <v>138</v>
      </c>
      <c r="Y2657">
        <v>261.79812500000003</v>
      </c>
      <c r="Z2657">
        <v>418.87700000000001</v>
      </c>
      <c r="AA2657">
        <v>28</v>
      </c>
      <c r="AI2657">
        <v>210.45499999999998</v>
      </c>
      <c r="AJ2657">
        <v>12</v>
      </c>
      <c r="AK2657">
        <v>517.02300000000002</v>
      </c>
      <c r="AL2657">
        <v>11</v>
      </c>
      <c r="AM2657">
        <v>0</v>
      </c>
      <c r="AN2657">
        <v>0</v>
      </c>
      <c r="AO2657" s="30">
        <v>454.67375000000004</v>
      </c>
      <c r="AP2657" s="30">
        <v>727.47800000000007</v>
      </c>
      <c r="AQ2657" s="30">
        <v>23</v>
      </c>
      <c r="AR2657">
        <v>1153.3575000000001</v>
      </c>
      <c r="AS2657" s="20">
        <v>1845.3719999999998</v>
      </c>
      <c r="AT2657">
        <v>177</v>
      </c>
      <c r="AU2657">
        <v>12</v>
      </c>
      <c r="AV2657" t="s">
        <v>1510</v>
      </c>
    </row>
    <row r="2658" spans="1:48" hidden="1" x14ac:dyDescent="0.25">
      <c r="A2658" t="s">
        <v>468</v>
      </c>
      <c r="B2658" t="s">
        <v>193</v>
      </c>
      <c r="C2658" t="s">
        <v>193</v>
      </c>
      <c r="D2658" t="s">
        <v>470</v>
      </c>
      <c r="E2658" s="31" t="s">
        <v>471</v>
      </c>
      <c r="F2658">
        <v>2014</v>
      </c>
      <c r="G2658" t="s">
        <v>469</v>
      </c>
      <c r="H2658">
        <v>10451</v>
      </c>
      <c r="I2658">
        <v>332130</v>
      </c>
      <c r="J2658" t="s">
        <v>192</v>
      </c>
      <c r="K2658" s="26" t="s">
        <v>458</v>
      </c>
      <c r="L2658" t="b">
        <v>1</v>
      </c>
      <c r="M2658" s="20" t="s">
        <v>1118</v>
      </c>
      <c r="N2658" s="26">
        <v>17</v>
      </c>
      <c r="O2658" t="s">
        <v>375</v>
      </c>
      <c r="P2658">
        <v>66.898333300000004</v>
      </c>
      <c r="Q2658">
        <v>-162.59666669999999</v>
      </c>
      <c r="S2658" t="s">
        <v>21</v>
      </c>
      <c r="T2658" s="40">
        <v>0.43250000000000005</v>
      </c>
      <c r="U2658" s="40">
        <v>0.17166666666666663</v>
      </c>
      <c r="V2658">
        <v>3043.5864050000005</v>
      </c>
      <c r="W2658">
        <v>7037.1940000000004</v>
      </c>
      <c r="X2658">
        <v>1046</v>
      </c>
      <c r="Y2658">
        <v>4442.2970275000007</v>
      </c>
      <c r="Z2658">
        <v>10271.207</v>
      </c>
      <c r="AA2658">
        <v>107</v>
      </c>
      <c r="AI2658">
        <v>1591.0049999999999</v>
      </c>
      <c r="AJ2658">
        <v>29</v>
      </c>
      <c r="AK2658">
        <v>1032.8499999999999</v>
      </c>
      <c r="AL2658">
        <v>64</v>
      </c>
      <c r="AM2658">
        <v>0</v>
      </c>
      <c r="AN2658">
        <v>0</v>
      </c>
      <c r="AO2658" s="30">
        <v>1134.8172875</v>
      </c>
      <c r="AP2658" s="30">
        <v>2623.8549999999996</v>
      </c>
      <c r="AQ2658" s="30">
        <v>93</v>
      </c>
      <c r="AR2658">
        <v>8620.7007200000007</v>
      </c>
      <c r="AS2658" s="20">
        <v>19932.255999999998</v>
      </c>
      <c r="AT2658">
        <v>1246</v>
      </c>
      <c r="AU2658">
        <v>12</v>
      </c>
      <c r="AV2658" t="s">
        <v>1510</v>
      </c>
    </row>
    <row r="2659" spans="1:48" x14ac:dyDescent="0.25">
      <c r="A2659" t="s">
        <v>729</v>
      </c>
      <c r="B2659" t="s">
        <v>117</v>
      </c>
      <c r="C2659" t="s">
        <v>731</v>
      </c>
      <c r="D2659" t="s">
        <v>732</v>
      </c>
      <c r="E2659" s="31" t="s">
        <v>733</v>
      </c>
      <c r="F2659">
        <v>2015</v>
      </c>
      <c r="G2659" t="s">
        <v>730</v>
      </c>
      <c r="H2659">
        <v>1276</v>
      </c>
      <c r="J2659" t="s">
        <v>117</v>
      </c>
      <c r="K2659" s="26">
        <v>0</v>
      </c>
      <c r="L2659" t="b">
        <v>1</v>
      </c>
      <c r="M2659" s="20" t="s">
        <v>1118</v>
      </c>
      <c r="N2659" s="26">
        <v>214</v>
      </c>
      <c r="O2659" t="s">
        <v>375</v>
      </c>
      <c r="P2659">
        <v>71.290555600000005</v>
      </c>
      <c r="Q2659">
        <v>-156.7886111</v>
      </c>
      <c r="R2659" t="s">
        <v>370</v>
      </c>
      <c r="S2659" t="s">
        <v>371</v>
      </c>
      <c r="V2659">
        <v>1494.4</v>
      </c>
      <c r="W2659">
        <v>11466</v>
      </c>
      <c r="X2659">
        <v>1500</v>
      </c>
      <c r="Y2659">
        <v>4415.1000000000004</v>
      </c>
      <c r="Z2659">
        <v>38646</v>
      </c>
      <c r="AA2659">
        <v>410</v>
      </c>
      <c r="AO2659" s="30">
        <v>0</v>
      </c>
      <c r="AP2659" s="30">
        <v>0</v>
      </c>
      <c r="AQ2659" s="30">
        <v>0</v>
      </c>
      <c r="AR2659">
        <v>5909.5</v>
      </c>
      <c r="AS2659" s="20">
        <v>50112</v>
      </c>
      <c r="AT2659">
        <v>1910</v>
      </c>
      <c r="AU2659">
        <v>12</v>
      </c>
      <c r="AV2659" t="s">
        <v>1131</v>
      </c>
    </row>
    <row r="2660" spans="1:48" hidden="1" x14ac:dyDescent="0.25">
      <c r="A2660" t="s">
        <v>548</v>
      </c>
      <c r="B2660" t="s">
        <v>1218</v>
      </c>
      <c r="C2660" t="s">
        <v>307</v>
      </c>
      <c r="D2660" t="s">
        <v>540</v>
      </c>
      <c r="E2660" s="31" t="s">
        <v>541</v>
      </c>
      <c r="F2660">
        <v>2015</v>
      </c>
      <c r="G2660" t="s">
        <v>549</v>
      </c>
      <c r="H2660">
        <v>21015</v>
      </c>
      <c r="J2660" t="s">
        <v>306</v>
      </c>
      <c r="K2660" s="26">
        <v>0</v>
      </c>
      <c r="L2660" t="b">
        <v>1</v>
      </c>
      <c r="M2660" s="20" t="s">
        <v>1118</v>
      </c>
      <c r="N2660" s="26">
        <v>111</v>
      </c>
      <c r="O2660" t="s">
        <v>375</v>
      </c>
      <c r="P2660">
        <v>56.470833300000002</v>
      </c>
      <c r="Q2660">
        <v>-132.37666669999999</v>
      </c>
      <c r="R2660" t="s">
        <v>370</v>
      </c>
      <c r="S2660" t="s">
        <v>371</v>
      </c>
      <c r="V2660">
        <v>1592</v>
      </c>
      <c r="W2660">
        <v>13930</v>
      </c>
      <c r="X2660">
        <v>1206</v>
      </c>
      <c r="Y2660">
        <v>2328</v>
      </c>
      <c r="Z2660">
        <v>20236</v>
      </c>
      <c r="AA2660">
        <v>866</v>
      </c>
      <c r="AO2660" s="30">
        <v>0</v>
      </c>
      <c r="AP2660" s="30">
        <v>0</v>
      </c>
      <c r="AQ2660" s="30">
        <v>0</v>
      </c>
      <c r="AR2660">
        <v>3920</v>
      </c>
      <c r="AS2660" s="20">
        <v>34166</v>
      </c>
      <c r="AT2660">
        <v>2072</v>
      </c>
      <c r="AU2660">
        <v>12</v>
      </c>
      <c r="AV2660" t="s">
        <v>1131</v>
      </c>
    </row>
    <row r="2661" spans="1:48" hidden="1" x14ac:dyDescent="0.25">
      <c r="A2661" t="s">
        <v>727</v>
      </c>
      <c r="B2661" t="s">
        <v>1201</v>
      </c>
      <c r="C2661" t="s">
        <v>254</v>
      </c>
      <c r="D2661" t="s">
        <v>540</v>
      </c>
      <c r="E2661" s="31" t="s">
        <v>541</v>
      </c>
      <c r="F2661">
        <v>2015</v>
      </c>
      <c r="G2661" t="s">
        <v>728</v>
      </c>
      <c r="H2661">
        <v>14856</v>
      </c>
      <c r="J2661" t="s">
        <v>253</v>
      </c>
      <c r="K2661" s="26" t="s">
        <v>458</v>
      </c>
      <c r="L2661" t="b">
        <v>1</v>
      </c>
      <c r="M2661" s="20" t="s">
        <v>1118</v>
      </c>
      <c r="N2661" s="26">
        <v>212</v>
      </c>
      <c r="O2661" t="s">
        <v>375</v>
      </c>
      <c r="P2661">
        <v>56.811266699999997</v>
      </c>
      <c r="Q2661">
        <v>-132.95124250000001</v>
      </c>
      <c r="R2661" t="s">
        <v>370</v>
      </c>
      <c r="S2661" t="s">
        <v>371</v>
      </c>
      <c r="V2661">
        <v>1955.8</v>
      </c>
      <c r="W2661">
        <v>19326</v>
      </c>
      <c r="X2661">
        <v>1378</v>
      </c>
      <c r="Y2661">
        <v>1134</v>
      </c>
      <c r="Z2661">
        <v>9787</v>
      </c>
      <c r="AA2661">
        <v>720</v>
      </c>
      <c r="AB2661">
        <v>2202.3000000000002</v>
      </c>
      <c r="AC2661">
        <v>19585</v>
      </c>
      <c r="AD2661">
        <v>30</v>
      </c>
      <c r="AO2661" s="30">
        <v>2202.3000000000002</v>
      </c>
      <c r="AP2661" s="30">
        <v>19585</v>
      </c>
      <c r="AQ2661" s="30">
        <v>30</v>
      </c>
      <c r="AR2661">
        <v>5292.1</v>
      </c>
      <c r="AS2661" s="20">
        <v>48698</v>
      </c>
      <c r="AT2661">
        <v>2128</v>
      </c>
      <c r="AU2661">
        <v>12</v>
      </c>
      <c r="AV2661" t="s">
        <v>1131</v>
      </c>
    </row>
    <row r="2662" spans="1:48" hidden="1" x14ac:dyDescent="0.25">
      <c r="A2662" t="s">
        <v>546</v>
      </c>
      <c r="B2662" t="s">
        <v>1202</v>
      </c>
      <c r="C2662" s="19" t="s">
        <v>268</v>
      </c>
      <c r="D2662" s="19" t="s">
        <v>453</v>
      </c>
      <c r="E2662" s="21" t="s">
        <v>454</v>
      </c>
      <c r="F2662" s="26">
        <v>2015</v>
      </c>
      <c r="G2662" s="19" t="s">
        <v>547</v>
      </c>
      <c r="H2662" s="26">
        <v>16955</v>
      </c>
      <c r="I2662" s="19"/>
      <c r="J2662" t="s">
        <v>267</v>
      </c>
      <c r="K2662" s="19" t="s">
        <v>458</v>
      </c>
      <c r="L2662" s="20" t="b">
        <v>1</v>
      </c>
      <c r="M2662" s="20" t="s">
        <v>1118</v>
      </c>
      <c r="N2662" s="19">
        <v>108</v>
      </c>
      <c r="O2662" s="19" t="s">
        <v>375</v>
      </c>
      <c r="P2662" s="20">
        <v>60.1041667</v>
      </c>
      <c r="Q2662" s="20">
        <v>-149.4422222</v>
      </c>
      <c r="R2662" s="19" t="s">
        <v>370</v>
      </c>
      <c r="S2662" s="19" t="s">
        <v>371</v>
      </c>
      <c r="V2662">
        <v>3210</v>
      </c>
      <c r="W2662">
        <v>14924</v>
      </c>
      <c r="X2662">
        <v>2113</v>
      </c>
      <c r="Y2662">
        <v>1790</v>
      </c>
      <c r="Z2662">
        <v>7810</v>
      </c>
      <c r="AA2662">
        <v>519</v>
      </c>
      <c r="AB2662">
        <v>5922</v>
      </c>
      <c r="AC2662">
        <v>32109</v>
      </c>
      <c r="AD2662">
        <v>127</v>
      </c>
      <c r="AO2662" s="30">
        <v>5922</v>
      </c>
      <c r="AP2662" s="30">
        <v>32109</v>
      </c>
      <c r="AQ2662" s="30">
        <v>127</v>
      </c>
      <c r="AR2662">
        <v>10922</v>
      </c>
      <c r="AS2662" s="20">
        <v>54843</v>
      </c>
      <c r="AT2662">
        <v>2759</v>
      </c>
      <c r="AU2662" s="22">
        <v>12</v>
      </c>
      <c r="AV2662" t="s">
        <v>1131</v>
      </c>
    </row>
    <row r="2663" spans="1:48" hidden="1" x14ac:dyDescent="0.25">
      <c r="A2663" t="s">
        <v>455</v>
      </c>
      <c r="B2663" t="s">
        <v>457</v>
      </c>
      <c r="C2663" t="s">
        <v>138</v>
      </c>
      <c r="D2663" t="s">
        <v>459</v>
      </c>
      <c r="E2663" s="31" t="s">
        <v>460</v>
      </c>
      <c r="F2663">
        <v>2015</v>
      </c>
      <c r="G2663" t="s">
        <v>456</v>
      </c>
      <c r="H2663">
        <v>4329</v>
      </c>
      <c r="J2663" t="s">
        <v>457</v>
      </c>
      <c r="K2663" s="26" t="s">
        <v>458</v>
      </c>
      <c r="L2663" t="b">
        <v>1</v>
      </c>
      <c r="M2663" s="20" t="s">
        <v>1116</v>
      </c>
      <c r="N2663" s="26">
        <v>10</v>
      </c>
      <c r="O2663" t="s">
        <v>375</v>
      </c>
      <c r="P2663">
        <v>61.130833299999999</v>
      </c>
      <c r="Q2663">
        <v>-146.34833330000001</v>
      </c>
      <c r="R2663" t="s">
        <v>370</v>
      </c>
      <c r="S2663" t="s">
        <v>371</v>
      </c>
      <c r="V2663">
        <v>3805.8</v>
      </c>
      <c r="W2663">
        <v>15839</v>
      </c>
      <c r="X2663">
        <v>2948</v>
      </c>
      <c r="Y2663">
        <v>13246.2</v>
      </c>
      <c r="Z2663">
        <v>64747</v>
      </c>
      <c r="AA2663">
        <v>800</v>
      </c>
      <c r="AO2663" s="30">
        <v>0</v>
      </c>
      <c r="AP2663" s="30">
        <v>0</v>
      </c>
      <c r="AQ2663" s="30">
        <v>0</v>
      </c>
      <c r="AR2663">
        <v>17052</v>
      </c>
      <c r="AS2663" s="20">
        <v>80586</v>
      </c>
      <c r="AT2663">
        <v>3748</v>
      </c>
      <c r="AU2663" s="22">
        <v>12</v>
      </c>
      <c r="AV2663" t="s">
        <v>1131</v>
      </c>
    </row>
    <row r="2664" spans="1:48" hidden="1" x14ac:dyDescent="0.25">
      <c r="A2664" t="s">
        <v>531</v>
      </c>
      <c r="B2664" t="s">
        <v>270</v>
      </c>
      <c r="C2664" t="s">
        <v>271</v>
      </c>
      <c r="D2664" t="s">
        <v>534</v>
      </c>
      <c r="E2664" s="31" t="s">
        <v>535</v>
      </c>
      <c r="F2664">
        <v>2015</v>
      </c>
      <c r="G2664" t="s">
        <v>532</v>
      </c>
      <c r="H2664">
        <v>17271</v>
      </c>
      <c r="J2664" t="s">
        <v>533</v>
      </c>
      <c r="K2664" s="26">
        <v>0</v>
      </c>
      <c r="L2664" t="b">
        <v>1</v>
      </c>
      <c r="M2664" s="20" t="s">
        <v>1118</v>
      </c>
      <c r="N2664" s="26">
        <v>100</v>
      </c>
      <c r="O2664" t="s">
        <v>375</v>
      </c>
      <c r="P2664">
        <v>57.0530556</v>
      </c>
      <c r="Q2664">
        <v>-135.33000000000001</v>
      </c>
      <c r="R2664" t="s">
        <v>370</v>
      </c>
      <c r="S2664" t="s">
        <v>371</v>
      </c>
      <c r="V2664">
        <v>5701</v>
      </c>
      <c r="W2664">
        <v>43381</v>
      </c>
      <c r="X2664">
        <v>3711</v>
      </c>
      <c r="Y2664">
        <v>6282</v>
      </c>
      <c r="Z2664">
        <v>41273</v>
      </c>
      <c r="AA2664">
        <v>1719</v>
      </c>
      <c r="AB2664">
        <v>2382</v>
      </c>
      <c r="AC2664">
        <v>22199</v>
      </c>
      <c r="AD2664">
        <v>21</v>
      </c>
      <c r="AO2664" s="30">
        <v>2382</v>
      </c>
      <c r="AP2664" s="30">
        <v>22199</v>
      </c>
      <c r="AQ2664" s="30">
        <v>21</v>
      </c>
      <c r="AR2664">
        <v>14365</v>
      </c>
      <c r="AS2664" s="20">
        <v>106853</v>
      </c>
      <c r="AT2664">
        <v>5451</v>
      </c>
      <c r="AU2664" s="22">
        <v>12</v>
      </c>
      <c r="AV2664" t="s">
        <v>1131</v>
      </c>
    </row>
    <row r="2665" spans="1:48" hidden="1" x14ac:dyDescent="0.25">
      <c r="A2665" t="s">
        <v>464</v>
      </c>
      <c r="B2665" t="s">
        <v>187</v>
      </c>
      <c r="C2665" t="s">
        <v>188</v>
      </c>
      <c r="D2665" t="s">
        <v>466</v>
      </c>
      <c r="E2665" s="31" t="s">
        <v>467</v>
      </c>
      <c r="F2665">
        <v>2015</v>
      </c>
      <c r="G2665" t="s">
        <v>465</v>
      </c>
      <c r="H2665">
        <v>10433</v>
      </c>
      <c r="J2665" t="s">
        <v>187</v>
      </c>
      <c r="K2665" s="26" t="s">
        <v>374</v>
      </c>
      <c r="L2665" t="b">
        <v>1</v>
      </c>
      <c r="M2665" s="20" t="s">
        <v>1119</v>
      </c>
      <c r="N2665" s="26">
        <v>16</v>
      </c>
      <c r="O2665" t="s">
        <v>375</v>
      </c>
      <c r="P2665">
        <v>57.79</v>
      </c>
      <c r="Q2665">
        <v>-152.40722220000001</v>
      </c>
      <c r="R2665" t="s">
        <v>370</v>
      </c>
      <c r="S2665" t="s">
        <v>371</v>
      </c>
      <c r="V2665">
        <v>5988</v>
      </c>
      <c r="W2665">
        <v>34841</v>
      </c>
      <c r="X2665">
        <v>4781</v>
      </c>
      <c r="Y2665">
        <v>3784</v>
      </c>
      <c r="Z2665">
        <v>22819</v>
      </c>
      <c r="AA2665">
        <v>1053</v>
      </c>
      <c r="AB2665">
        <v>13884</v>
      </c>
      <c r="AC2665">
        <v>89559</v>
      </c>
      <c r="AD2665">
        <v>104</v>
      </c>
      <c r="AO2665" s="30">
        <v>13884</v>
      </c>
      <c r="AP2665" s="30">
        <v>89559</v>
      </c>
      <c r="AQ2665" s="30">
        <v>104</v>
      </c>
      <c r="AR2665">
        <v>23656</v>
      </c>
      <c r="AS2665" s="20">
        <v>147219</v>
      </c>
      <c r="AT2665">
        <v>5938</v>
      </c>
      <c r="AU2665" s="22">
        <v>12</v>
      </c>
      <c r="AV2665" t="s">
        <v>1131</v>
      </c>
    </row>
    <row r="2666" spans="1:48" hidden="1" x14ac:dyDescent="0.25">
      <c r="A2666" t="s">
        <v>536</v>
      </c>
      <c r="B2666" t="s">
        <v>179</v>
      </c>
      <c r="C2666" t="s">
        <v>180</v>
      </c>
      <c r="D2666" t="s">
        <v>540</v>
      </c>
      <c r="E2666" s="31" t="s">
        <v>541</v>
      </c>
      <c r="F2666">
        <v>2015</v>
      </c>
      <c r="G2666" t="s">
        <v>537</v>
      </c>
      <c r="H2666">
        <v>10210</v>
      </c>
      <c r="J2666" t="s">
        <v>179</v>
      </c>
      <c r="K2666" s="26">
        <v>0</v>
      </c>
      <c r="L2666" t="b">
        <v>1</v>
      </c>
      <c r="M2666" s="20" t="s">
        <v>1118</v>
      </c>
      <c r="N2666" s="26">
        <v>103</v>
      </c>
      <c r="O2666" t="s">
        <v>375</v>
      </c>
      <c r="P2666">
        <v>55.342222200000002</v>
      </c>
      <c r="Q2666">
        <v>-131.64611110000001</v>
      </c>
      <c r="R2666" t="s">
        <v>370</v>
      </c>
      <c r="S2666" t="s">
        <v>371</v>
      </c>
      <c r="V2666">
        <v>7032</v>
      </c>
      <c r="W2666">
        <v>68590</v>
      </c>
      <c r="X2666">
        <v>6397</v>
      </c>
      <c r="Y2666">
        <v>7061</v>
      </c>
      <c r="Z2666">
        <v>72370</v>
      </c>
      <c r="AA2666">
        <v>1282</v>
      </c>
      <c r="AB2666">
        <v>1994.2</v>
      </c>
      <c r="AC2666">
        <v>22936</v>
      </c>
      <c r="AD2666">
        <v>15</v>
      </c>
      <c r="AE2666">
        <v>0</v>
      </c>
      <c r="AF2666">
        <v>0</v>
      </c>
      <c r="AG2666">
        <v>0</v>
      </c>
      <c r="AO2666" s="30">
        <v>1994.2</v>
      </c>
      <c r="AP2666" s="30">
        <v>22936</v>
      </c>
      <c r="AQ2666" s="30">
        <v>15</v>
      </c>
      <c r="AR2666">
        <v>16087.2</v>
      </c>
      <c r="AS2666" s="20">
        <v>163896</v>
      </c>
      <c r="AT2666">
        <v>7694</v>
      </c>
      <c r="AU2666" s="22">
        <v>12</v>
      </c>
      <c r="AV2666" t="s">
        <v>1131</v>
      </c>
    </row>
    <row r="2667" spans="1:48" hidden="1" x14ac:dyDescent="0.25">
      <c r="A2667" t="s">
        <v>372</v>
      </c>
      <c r="B2667" t="s">
        <v>1115</v>
      </c>
      <c r="C2667" t="s">
        <v>29</v>
      </c>
      <c r="D2667" t="s">
        <v>376</v>
      </c>
      <c r="E2667" s="31" t="s">
        <v>377</v>
      </c>
      <c r="F2667">
        <v>2015</v>
      </c>
      <c r="G2667" t="s">
        <v>373</v>
      </c>
      <c r="H2667">
        <v>213</v>
      </c>
      <c r="J2667" t="s">
        <v>28</v>
      </c>
      <c r="K2667" s="26" t="s">
        <v>374</v>
      </c>
      <c r="L2667" t="b">
        <v>1</v>
      </c>
      <c r="M2667" s="20" t="s">
        <v>1116</v>
      </c>
      <c r="N2667" s="26">
        <v>1</v>
      </c>
      <c r="O2667" t="s">
        <v>375</v>
      </c>
      <c r="P2667">
        <v>58.301944399999996</v>
      </c>
      <c r="Q2667">
        <v>-134.4197222</v>
      </c>
      <c r="R2667" t="s">
        <v>370</v>
      </c>
      <c r="S2667" t="s">
        <v>371</v>
      </c>
      <c r="V2667">
        <v>16530</v>
      </c>
      <c r="W2667">
        <v>139475</v>
      </c>
      <c r="X2667">
        <v>14292</v>
      </c>
      <c r="Y2667">
        <v>11924</v>
      </c>
      <c r="Z2667">
        <v>122347</v>
      </c>
      <c r="AA2667">
        <v>2272</v>
      </c>
      <c r="AB2667">
        <v>12912</v>
      </c>
      <c r="AC2667">
        <v>136630</v>
      </c>
      <c r="AD2667">
        <v>107</v>
      </c>
      <c r="AO2667" s="30">
        <v>12912</v>
      </c>
      <c r="AP2667" s="30">
        <v>136630</v>
      </c>
      <c r="AQ2667" s="30">
        <v>107</v>
      </c>
      <c r="AR2667">
        <v>41366</v>
      </c>
      <c r="AS2667" s="20">
        <v>398452</v>
      </c>
      <c r="AT2667">
        <v>16671</v>
      </c>
      <c r="AU2667" s="22">
        <v>12</v>
      </c>
      <c r="AV2667" t="s">
        <v>1131</v>
      </c>
    </row>
    <row r="2668" spans="1:48" hidden="1" x14ac:dyDescent="0.25">
      <c r="A2668" t="s">
        <v>552</v>
      </c>
      <c r="B2668" t="s">
        <v>1117</v>
      </c>
      <c r="C2668" t="s">
        <v>107</v>
      </c>
      <c r="D2668" t="s">
        <v>453</v>
      </c>
      <c r="E2668" s="31" t="s">
        <v>454</v>
      </c>
      <c r="F2668">
        <v>2015</v>
      </c>
      <c r="G2668" t="s">
        <v>553</v>
      </c>
      <c r="H2668">
        <v>599</v>
      </c>
      <c r="J2668" t="s">
        <v>106</v>
      </c>
      <c r="K2668" s="26" t="s">
        <v>374</v>
      </c>
      <c r="L2668" t="b">
        <v>1</v>
      </c>
      <c r="M2668" s="20" t="s">
        <v>1118</v>
      </c>
      <c r="N2668" s="26">
        <v>121</v>
      </c>
      <c r="O2668" t="s">
        <v>375</v>
      </c>
      <c r="P2668">
        <v>61.2180556</v>
      </c>
      <c r="Q2668">
        <v>-149.9002778</v>
      </c>
      <c r="R2668" t="s">
        <v>370</v>
      </c>
      <c r="S2668" t="s">
        <v>371</v>
      </c>
      <c r="V2668">
        <v>21972</v>
      </c>
      <c r="W2668">
        <v>130806</v>
      </c>
      <c r="X2668">
        <v>24555</v>
      </c>
      <c r="Y2668">
        <v>118755</v>
      </c>
      <c r="Z2668">
        <v>873691</v>
      </c>
      <c r="AA2668">
        <v>6377</v>
      </c>
      <c r="AB2668">
        <v>0</v>
      </c>
      <c r="AC2668">
        <v>0</v>
      </c>
      <c r="AD2668">
        <v>0</v>
      </c>
      <c r="AE2668">
        <v>0</v>
      </c>
      <c r="AF2668">
        <v>0</v>
      </c>
      <c r="AG2668">
        <v>0</v>
      </c>
      <c r="AO2668" s="30">
        <v>0</v>
      </c>
      <c r="AP2668" s="30">
        <v>0</v>
      </c>
      <c r="AQ2668" s="30">
        <v>0</v>
      </c>
      <c r="AR2668">
        <v>140727</v>
      </c>
      <c r="AS2668" s="20">
        <v>1004497</v>
      </c>
      <c r="AT2668">
        <v>30932</v>
      </c>
      <c r="AU2668" s="22">
        <v>12</v>
      </c>
      <c r="AV2668" t="s">
        <v>1131</v>
      </c>
    </row>
    <row r="2669" spans="1:48" hidden="1" x14ac:dyDescent="0.25">
      <c r="A2669" t="s">
        <v>483</v>
      </c>
      <c r="B2669" t="s">
        <v>165</v>
      </c>
      <c r="C2669" t="s">
        <v>485</v>
      </c>
      <c r="D2669" t="s">
        <v>453</v>
      </c>
      <c r="E2669" s="31" t="s">
        <v>454</v>
      </c>
      <c r="F2669">
        <v>2015</v>
      </c>
      <c r="G2669" t="s">
        <v>484</v>
      </c>
      <c r="H2669">
        <v>19558</v>
      </c>
      <c r="J2669" t="s">
        <v>165</v>
      </c>
      <c r="K2669" s="26" t="s">
        <v>374</v>
      </c>
      <c r="L2669" t="b">
        <v>1</v>
      </c>
      <c r="M2669" s="20" t="s">
        <v>1116</v>
      </c>
      <c r="N2669" s="26">
        <v>32</v>
      </c>
      <c r="O2669" t="s">
        <v>375</v>
      </c>
      <c r="P2669">
        <v>59.642499999999998</v>
      </c>
      <c r="Q2669">
        <v>-151.5483333</v>
      </c>
      <c r="R2669" t="s">
        <v>370</v>
      </c>
      <c r="S2669" t="s">
        <v>371</v>
      </c>
      <c r="V2669">
        <v>43370.7</v>
      </c>
      <c r="W2669">
        <v>171719</v>
      </c>
      <c r="X2669">
        <v>26757</v>
      </c>
      <c r="Y2669">
        <v>38947.9</v>
      </c>
      <c r="Z2669">
        <v>175687</v>
      </c>
      <c r="AA2669">
        <v>4056</v>
      </c>
      <c r="AB2669">
        <v>13919</v>
      </c>
      <c r="AC2669">
        <v>124366</v>
      </c>
      <c r="AD2669">
        <v>24</v>
      </c>
      <c r="AO2669" s="30">
        <v>13919</v>
      </c>
      <c r="AP2669" s="30">
        <v>124366</v>
      </c>
      <c r="AQ2669" s="30">
        <v>24</v>
      </c>
      <c r="AR2669">
        <v>96237.6</v>
      </c>
      <c r="AS2669" s="20">
        <v>471772</v>
      </c>
      <c r="AT2669">
        <v>30837</v>
      </c>
      <c r="AU2669" s="22">
        <v>12</v>
      </c>
      <c r="AV2669" t="s">
        <v>1131</v>
      </c>
    </row>
    <row r="2670" spans="1:48" hidden="1" x14ac:dyDescent="0.25">
      <c r="A2670" t="s">
        <v>461</v>
      </c>
      <c r="B2670" t="s">
        <v>156</v>
      </c>
      <c r="C2670" t="s">
        <v>157</v>
      </c>
      <c r="D2670" t="s">
        <v>453</v>
      </c>
      <c r="E2670" s="31" t="s">
        <v>454</v>
      </c>
      <c r="F2670">
        <v>2015</v>
      </c>
      <c r="G2670" t="s">
        <v>462</v>
      </c>
      <c r="H2670">
        <v>7353</v>
      </c>
      <c r="J2670" t="s">
        <v>463</v>
      </c>
      <c r="K2670" s="26" t="s">
        <v>374</v>
      </c>
      <c r="L2670" t="b">
        <v>1</v>
      </c>
      <c r="M2670" s="20" t="s">
        <v>1116</v>
      </c>
      <c r="N2670" s="26">
        <v>13</v>
      </c>
      <c r="O2670" t="s">
        <v>375</v>
      </c>
      <c r="P2670">
        <v>64.837777799999998</v>
      </c>
      <c r="Q2670">
        <v>-147.7163889</v>
      </c>
      <c r="R2670" t="s">
        <v>370</v>
      </c>
      <c r="S2670" t="s">
        <v>371</v>
      </c>
      <c r="V2670">
        <v>59396.1</v>
      </c>
      <c r="W2670">
        <v>280883</v>
      </c>
      <c r="X2670">
        <v>38521</v>
      </c>
      <c r="Y2670">
        <v>24931.7</v>
      </c>
      <c r="Z2670">
        <v>128572</v>
      </c>
      <c r="AA2670">
        <v>6440</v>
      </c>
      <c r="AB2670">
        <v>119725.3</v>
      </c>
      <c r="AC2670">
        <v>795077</v>
      </c>
      <c r="AD2670">
        <v>503</v>
      </c>
      <c r="AE2670">
        <v>0</v>
      </c>
      <c r="AF2670">
        <v>0</v>
      </c>
      <c r="AG2670">
        <v>0</v>
      </c>
      <c r="AO2670" s="30">
        <v>119725.3</v>
      </c>
      <c r="AP2670" s="30">
        <v>795077</v>
      </c>
      <c r="AQ2670" s="30">
        <v>503</v>
      </c>
      <c r="AR2670">
        <v>204053.1</v>
      </c>
      <c r="AS2670" s="20">
        <v>1204532</v>
      </c>
      <c r="AT2670">
        <v>45464</v>
      </c>
      <c r="AU2670" s="22">
        <v>12</v>
      </c>
      <c r="AV2670" t="s">
        <v>1131</v>
      </c>
    </row>
    <row r="2671" spans="1:48" hidden="1" x14ac:dyDescent="0.25">
      <c r="A2671" t="s">
        <v>451</v>
      </c>
      <c r="B2671" t="s">
        <v>135</v>
      </c>
      <c r="C2671" t="s">
        <v>107</v>
      </c>
      <c r="D2671" t="s">
        <v>453</v>
      </c>
      <c r="E2671" s="31" t="s">
        <v>454</v>
      </c>
      <c r="F2671">
        <v>2015</v>
      </c>
      <c r="G2671" t="s">
        <v>452</v>
      </c>
      <c r="H2671">
        <v>3522</v>
      </c>
      <c r="J2671" t="s">
        <v>135</v>
      </c>
      <c r="K2671" s="26">
        <v>0</v>
      </c>
      <c r="L2671" t="b">
        <v>1</v>
      </c>
      <c r="M2671" s="20" t="s">
        <v>1119</v>
      </c>
      <c r="N2671" s="26">
        <v>8</v>
      </c>
      <c r="O2671" t="s">
        <v>375</v>
      </c>
      <c r="P2671">
        <v>61.2180556</v>
      </c>
      <c r="Q2671">
        <v>-149.9002778</v>
      </c>
      <c r="R2671" t="s">
        <v>370</v>
      </c>
      <c r="S2671" t="s">
        <v>371</v>
      </c>
      <c r="V2671">
        <v>85849</v>
      </c>
      <c r="W2671">
        <v>509824</v>
      </c>
      <c r="X2671">
        <v>70515</v>
      </c>
      <c r="Y2671">
        <v>77315</v>
      </c>
      <c r="Z2671">
        <v>566779</v>
      </c>
      <c r="AA2671">
        <v>9492</v>
      </c>
      <c r="AB2671">
        <v>6983</v>
      </c>
      <c r="AC2671">
        <v>56824</v>
      </c>
      <c r="AD2671">
        <v>7</v>
      </c>
      <c r="AE2671">
        <v>0</v>
      </c>
      <c r="AF2671">
        <v>0</v>
      </c>
      <c r="AG2671">
        <v>0</v>
      </c>
      <c r="AO2671" s="30">
        <v>6983</v>
      </c>
      <c r="AP2671" s="30">
        <v>56824</v>
      </c>
      <c r="AQ2671" s="30">
        <v>7</v>
      </c>
      <c r="AR2671">
        <v>170147</v>
      </c>
      <c r="AS2671" s="20">
        <v>1133427</v>
      </c>
      <c r="AT2671">
        <v>80014</v>
      </c>
      <c r="AU2671" s="22">
        <v>12</v>
      </c>
      <c r="AV2671" t="s">
        <v>1131</v>
      </c>
    </row>
    <row r="2672" spans="1:48" hidden="1" x14ac:dyDescent="0.25">
      <c r="A2672" t="s">
        <v>472</v>
      </c>
      <c r="B2672" t="s">
        <v>1121</v>
      </c>
      <c r="C2672" t="s">
        <v>474</v>
      </c>
      <c r="D2672" t="s">
        <v>453</v>
      </c>
      <c r="E2672" s="31" t="s">
        <v>454</v>
      </c>
      <c r="F2672">
        <v>2015</v>
      </c>
      <c r="G2672" t="s">
        <v>473</v>
      </c>
      <c r="H2672">
        <v>11824</v>
      </c>
      <c r="J2672" t="s">
        <v>208</v>
      </c>
      <c r="K2672" s="26" t="s">
        <v>374</v>
      </c>
      <c r="L2672" t="b">
        <v>1</v>
      </c>
      <c r="M2672" s="20" t="s">
        <v>1119</v>
      </c>
      <c r="N2672" s="26">
        <v>18</v>
      </c>
      <c r="O2672" t="s">
        <v>375</v>
      </c>
      <c r="P2672">
        <v>61.5813889</v>
      </c>
      <c r="Q2672">
        <v>-149.43944440000001</v>
      </c>
      <c r="R2672" t="s">
        <v>370</v>
      </c>
      <c r="S2672" t="s">
        <v>371</v>
      </c>
      <c r="V2672">
        <v>88971.8</v>
      </c>
      <c r="W2672">
        <v>453133</v>
      </c>
      <c r="X2672">
        <v>57299</v>
      </c>
      <c r="Y2672">
        <v>46996.6</v>
      </c>
      <c r="Z2672">
        <v>278132</v>
      </c>
      <c r="AA2672">
        <v>3892</v>
      </c>
      <c r="AB2672">
        <v>0</v>
      </c>
      <c r="AC2672">
        <v>0</v>
      </c>
      <c r="AD2672">
        <v>0</v>
      </c>
      <c r="AE2672">
        <v>0</v>
      </c>
      <c r="AF2672">
        <v>0</v>
      </c>
      <c r="AG2672">
        <v>0</v>
      </c>
      <c r="AO2672" s="30">
        <v>0</v>
      </c>
      <c r="AP2672" s="30">
        <v>0</v>
      </c>
      <c r="AQ2672" s="30">
        <v>0</v>
      </c>
      <c r="AR2672">
        <v>135968.4</v>
      </c>
      <c r="AS2672" s="20">
        <v>731265</v>
      </c>
      <c r="AT2672">
        <v>61191</v>
      </c>
      <c r="AU2672" s="22">
        <v>12</v>
      </c>
      <c r="AV2672" t="s">
        <v>1131</v>
      </c>
    </row>
    <row r="2673" spans="1:48" hidden="1" x14ac:dyDescent="0.25">
      <c r="A2673" t="s">
        <v>734</v>
      </c>
      <c r="B2673" t="s">
        <v>1123</v>
      </c>
      <c r="C2673" t="s">
        <v>367</v>
      </c>
      <c r="D2673" t="s">
        <v>368</v>
      </c>
      <c r="E2673" s="31" t="s">
        <v>369</v>
      </c>
      <c r="F2673">
        <v>2015</v>
      </c>
      <c r="G2673" t="s">
        <v>735</v>
      </c>
      <c r="H2673">
        <v>19277</v>
      </c>
      <c r="J2673" t="s">
        <v>736</v>
      </c>
      <c r="K2673" s="26" t="s">
        <v>374</v>
      </c>
      <c r="L2673" t="b">
        <v>1</v>
      </c>
      <c r="M2673" s="20" t="s">
        <v>1116</v>
      </c>
      <c r="N2673" s="26">
        <v>227</v>
      </c>
      <c r="O2673" t="s">
        <v>375</v>
      </c>
      <c r="P2673">
        <v>70.205555599999997</v>
      </c>
      <c r="Q2673">
        <v>-148.51166670000001</v>
      </c>
      <c r="R2673" t="s">
        <v>370</v>
      </c>
      <c r="S2673" t="s">
        <v>371</v>
      </c>
      <c r="Y2673">
        <v>17429</v>
      </c>
      <c r="Z2673">
        <v>73055</v>
      </c>
      <c r="AA2673">
        <v>168</v>
      </c>
      <c r="AO2673" s="30">
        <v>0</v>
      </c>
      <c r="AP2673" s="30">
        <v>0</v>
      </c>
      <c r="AQ2673" s="30">
        <v>0</v>
      </c>
      <c r="AR2673">
        <v>17429</v>
      </c>
      <c r="AS2673" s="20">
        <v>73055</v>
      </c>
      <c r="AT2673">
        <v>168</v>
      </c>
      <c r="AU2673" s="22">
        <v>12</v>
      </c>
      <c r="AV2673" t="s">
        <v>1131</v>
      </c>
    </row>
    <row r="2674" spans="1:48" hidden="1" x14ac:dyDescent="0.25">
      <c r="A2674" t="s">
        <v>627</v>
      </c>
      <c r="B2674" t="s">
        <v>72</v>
      </c>
      <c r="C2674" t="s">
        <v>72</v>
      </c>
      <c r="D2674" t="s">
        <v>628</v>
      </c>
      <c r="E2674" s="31" t="s">
        <v>629</v>
      </c>
      <c r="F2674">
        <v>2015</v>
      </c>
      <c r="G2674" t="s">
        <v>563</v>
      </c>
      <c r="H2674">
        <v>221</v>
      </c>
      <c r="I2674">
        <v>331420</v>
      </c>
      <c r="J2674" t="s">
        <v>50</v>
      </c>
      <c r="K2674" s="26" t="s">
        <v>458</v>
      </c>
      <c r="L2674" t="b">
        <v>1</v>
      </c>
      <c r="M2674" s="20" t="s">
        <v>1119</v>
      </c>
      <c r="N2674" s="26">
        <v>169</v>
      </c>
      <c r="O2674" t="s">
        <v>375</v>
      </c>
      <c r="P2674">
        <v>64.931944400000006</v>
      </c>
      <c r="Q2674">
        <v>-161.15694439999999</v>
      </c>
      <c r="S2674" t="s">
        <v>21</v>
      </c>
      <c r="T2674" s="40">
        <v>0.62726666666666675</v>
      </c>
      <c r="U2674" s="40">
        <v>0.21824999999999964</v>
      </c>
      <c r="V2674">
        <v>289.63034706666673</v>
      </c>
      <c r="W2674">
        <v>461.73400000000004</v>
      </c>
      <c r="X2674">
        <v>91</v>
      </c>
      <c r="Y2674">
        <v>137.20642886666667</v>
      </c>
      <c r="Z2674">
        <v>218.73699999999999</v>
      </c>
      <c r="AA2674">
        <v>12</v>
      </c>
      <c r="AI2674">
        <v>175.99799999999999</v>
      </c>
      <c r="AJ2674">
        <v>11</v>
      </c>
      <c r="AK2674">
        <v>335.57400000000001</v>
      </c>
      <c r="AL2674">
        <v>18</v>
      </c>
      <c r="AM2674">
        <v>0</v>
      </c>
      <c r="AN2674">
        <v>0</v>
      </c>
      <c r="AO2674" s="30">
        <v>320.89206320000005</v>
      </c>
      <c r="AP2674" s="30">
        <v>511.572</v>
      </c>
      <c r="AQ2674" s="30">
        <v>29</v>
      </c>
      <c r="AR2674">
        <v>747.72883913333339</v>
      </c>
      <c r="AS2674" s="20">
        <v>1192.0430000000001</v>
      </c>
      <c r="AT2674">
        <v>131</v>
      </c>
      <c r="AU2674" s="22">
        <v>12</v>
      </c>
      <c r="AV2674" t="s">
        <v>1510</v>
      </c>
    </row>
    <row r="2675" spans="1:48" hidden="1" x14ac:dyDescent="0.25">
      <c r="A2675" t="s">
        <v>1059</v>
      </c>
      <c r="B2675" t="s">
        <v>195</v>
      </c>
      <c r="C2675" t="s">
        <v>195</v>
      </c>
      <c r="D2675" t="s">
        <v>1061</v>
      </c>
      <c r="E2675" s="31" t="s">
        <v>1062</v>
      </c>
      <c r="F2675">
        <v>2015</v>
      </c>
      <c r="G2675" t="s">
        <v>1060</v>
      </c>
      <c r="H2675" t="s">
        <v>582</v>
      </c>
      <c r="I2675">
        <v>332140</v>
      </c>
      <c r="J2675" t="s">
        <v>194</v>
      </c>
      <c r="K2675" s="26" t="s">
        <v>458</v>
      </c>
      <c r="L2675" t="b">
        <v>1</v>
      </c>
      <c r="M2675" s="20" t="s">
        <v>1118</v>
      </c>
      <c r="N2675" s="26">
        <v>687</v>
      </c>
      <c r="O2675" t="s">
        <v>375</v>
      </c>
      <c r="P2675">
        <v>64.880277800000002</v>
      </c>
      <c r="Q2675">
        <v>-157.7008333</v>
      </c>
      <c r="S2675" t="s">
        <v>21</v>
      </c>
      <c r="T2675" s="40">
        <v>0.95</v>
      </c>
      <c r="U2675" s="40">
        <v>0.47998181818181734</v>
      </c>
      <c r="V2675">
        <v>76.645049999999998</v>
      </c>
      <c r="W2675">
        <v>80.679000000000002</v>
      </c>
      <c r="X2675">
        <v>60</v>
      </c>
      <c r="Y2675">
        <v>56.315049999999992</v>
      </c>
      <c r="Z2675">
        <v>59.278999999999996</v>
      </c>
      <c r="AA2675">
        <v>7</v>
      </c>
      <c r="AI2675">
        <v>38.613999999999997</v>
      </c>
      <c r="AJ2675">
        <v>5</v>
      </c>
      <c r="AK2675">
        <v>33.184999999999995</v>
      </c>
      <c r="AL2675">
        <v>6</v>
      </c>
      <c r="AM2675">
        <v>0.81499999999999995</v>
      </c>
      <c r="AN2675">
        <v>1</v>
      </c>
      <c r="AO2675" s="30">
        <v>68.209049999999991</v>
      </c>
      <c r="AP2675" s="30">
        <v>71.798999999999992</v>
      </c>
      <c r="AQ2675" s="30">
        <v>11</v>
      </c>
      <c r="AR2675">
        <v>201.16914999999997</v>
      </c>
      <c r="AS2675" s="20">
        <v>212.572</v>
      </c>
      <c r="AT2675">
        <v>78</v>
      </c>
      <c r="AU2675">
        <v>4</v>
      </c>
      <c r="AV2675" t="s">
        <v>1510</v>
      </c>
    </row>
    <row r="2676" spans="1:48" hidden="1" x14ac:dyDescent="0.25">
      <c r="A2676" t="s">
        <v>795</v>
      </c>
      <c r="B2676" t="s">
        <v>197</v>
      </c>
      <c r="C2676" t="s">
        <v>197</v>
      </c>
      <c r="D2676" t="s">
        <v>797</v>
      </c>
      <c r="E2676" s="31" t="s">
        <v>798</v>
      </c>
      <c r="F2676">
        <v>2015</v>
      </c>
      <c r="G2676" t="s">
        <v>796</v>
      </c>
      <c r="H2676">
        <v>9832</v>
      </c>
      <c r="I2676">
        <v>332150</v>
      </c>
      <c r="J2676" t="s">
        <v>196</v>
      </c>
      <c r="K2676" s="26" t="s">
        <v>458</v>
      </c>
      <c r="L2676" t="b">
        <v>1</v>
      </c>
      <c r="M2676" s="20" t="s">
        <v>1118</v>
      </c>
      <c r="N2676" s="26">
        <v>281</v>
      </c>
      <c r="O2676" t="s">
        <v>375</v>
      </c>
      <c r="P2676">
        <v>60.812222200000001</v>
      </c>
      <c r="Q2676">
        <v>-161.43583330000001</v>
      </c>
      <c r="S2676" t="s">
        <v>21</v>
      </c>
      <c r="T2676" s="40">
        <v>0.51999999999999991</v>
      </c>
      <c r="U2676" s="40">
        <v>0.21650000000000003</v>
      </c>
      <c r="V2676">
        <v>428.52835999999996</v>
      </c>
      <c r="W2676">
        <v>824.09300000000007</v>
      </c>
      <c r="X2676">
        <v>185</v>
      </c>
      <c r="Y2676">
        <v>213.55983999999995</v>
      </c>
      <c r="Z2676">
        <v>410.69200000000001</v>
      </c>
      <c r="AA2676">
        <v>23</v>
      </c>
      <c r="AI2676">
        <v>19.472000000000001</v>
      </c>
      <c r="AJ2676">
        <v>3</v>
      </c>
      <c r="AK2676">
        <v>32.184000000000005</v>
      </c>
      <c r="AL2676">
        <v>5</v>
      </c>
      <c r="AM2676">
        <v>131.036</v>
      </c>
      <c r="AN2676">
        <v>13</v>
      </c>
      <c r="AO2676" s="30">
        <v>26.86112</v>
      </c>
      <c r="AP2676" s="30">
        <v>51.656000000000006</v>
      </c>
      <c r="AQ2676" s="30">
        <v>8</v>
      </c>
      <c r="AR2676">
        <v>668.94931999999994</v>
      </c>
      <c r="AS2676" s="20">
        <v>1417.4770000000001</v>
      </c>
      <c r="AT2676">
        <v>226</v>
      </c>
      <c r="AU2676">
        <v>12</v>
      </c>
      <c r="AV2676" t="s">
        <v>1510</v>
      </c>
    </row>
    <row r="2677" spans="1:48" hidden="1" x14ac:dyDescent="0.25">
      <c r="A2677" t="s">
        <v>921</v>
      </c>
      <c r="B2677" t="s">
        <v>199</v>
      </c>
      <c r="C2677" t="s">
        <v>199</v>
      </c>
      <c r="D2677" t="s">
        <v>923</v>
      </c>
      <c r="E2677" s="31" t="s">
        <v>924</v>
      </c>
      <c r="F2677">
        <v>2015</v>
      </c>
      <c r="G2677" t="s">
        <v>922</v>
      </c>
      <c r="H2677">
        <v>10491</v>
      </c>
      <c r="I2677">
        <v>332160</v>
      </c>
      <c r="J2677" t="s">
        <v>198</v>
      </c>
      <c r="K2677" s="26" t="s">
        <v>458</v>
      </c>
      <c r="L2677" t="b">
        <v>1</v>
      </c>
      <c r="M2677" s="20" t="s">
        <v>1118</v>
      </c>
      <c r="N2677" s="26">
        <v>376</v>
      </c>
      <c r="O2677" t="s">
        <v>375</v>
      </c>
      <c r="P2677">
        <v>59.864444399999996</v>
      </c>
      <c r="Q2677">
        <v>-163.13416670000001</v>
      </c>
      <c r="S2677" t="s">
        <v>21</v>
      </c>
      <c r="T2677" s="40">
        <v>0.66454545454545455</v>
      </c>
      <c r="U2677" s="40">
        <v>0.2965545454545454</v>
      </c>
      <c r="V2677">
        <v>336.79695272727275</v>
      </c>
      <c r="W2677">
        <v>506.80799999999999</v>
      </c>
      <c r="X2677">
        <v>93</v>
      </c>
      <c r="Y2677">
        <v>461.90893181818183</v>
      </c>
      <c r="Z2677">
        <v>695.07500000000005</v>
      </c>
      <c r="AA2677">
        <v>25</v>
      </c>
      <c r="AI2677">
        <v>86.812999999999988</v>
      </c>
      <c r="AJ2677">
        <v>3</v>
      </c>
      <c r="AK2677">
        <v>10.072000000000001</v>
      </c>
      <c r="AL2677">
        <v>3</v>
      </c>
      <c r="AM2677">
        <v>30.486000000000001</v>
      </c>
      <c r="AN2677">
        <v>5</v>
      </c>
      <c r="AO2677" s="30">
        <v>64.384486363636356</v>
      </c>
      <c r="AP2677" s="30">
        <v>96.884999999999991</v>
      </c>
      <c r="AQ2677" s="30">
        <v>6</v>
      </c>
      <c r="AR2677">
        <v>863.09037090909101</v>
      </c>
      <c r="AS2677" s="20">
        <v>1329.2540000000001</v>
      </c>
      <c r="AT2677">
        <v>126</v>
      </c>
      <c r="AU2677">
        <v>12</v>
      </c>
      <c r="AV2677" t="s">
        <v>1510</v>
      </c>
    </row>
    <row r="2678" spans="1:48" hidden="1" x14ac:dyDescent="0.25">
      <c r="A2678" t="s">
        <v>879</v>
      </c>
      <c r="B2678" t="s">
        <v>201</v>
      </c>
      <c r="C2678" t="s">
        <v>201</v>
      </c>
      <c r="D2678" t="s">
        <v>881</v>
      </c>
      <c r="E2678" s="31" t="s">
        <v>882</v>
      </c>
      <c r="F2678">
        <v>2015</v>
      </c>
      <c r="G2678" t="s">
        <v>880</v>
      </c>
      <c r="H2678">
        <v>10716</v>
      </c>
      <c r="I2678">
        <v>332170</v>
      </c>
      <c r="J2678" t="s">
        <v>200</v>
      </c>
      <c r="K2678" s="26" t="s">
        <v>458</v>
      </c>
      <c r="L2678" t="b">
        <v>1</v>
      </c>
      <c r="M2678" s="20" t="s">
        <v>1118</v>
      </c>
      <c r="N2678" s="26">
        <v>353</v>
      </c>
      <c r="O2678" t="s">
        <v>375</v>
      </c>
      <c r="P2678">
        <v>57.54</v>
      </c>
      <c r="Q2678">
        <v>-153.97861109999999</v>
      </c>
      <c r="S2678" t="s">
        <v>21</v>
      </c>
      <c r="T2678" s="40">
        <v>0.44</v>
      </c>
      <c r="U2678" s="40">
        <v>0.43990000000000001</v>
      </c>
      <c r="V2678">
        <v>27.486799999999999</v>
      </c>
      <c r="W2678">
        <v>62.47</v>
      </c>
      <c r="X2678">
        <v>44</v>
      </c>
      <c r="Y2678">
        <v>149.37559999999999</v>
      </c>
      <c r="Z2678">
        <v>339.49</v>
      </c>
      <c r="AA2678">
        <v>26</v>
      </c>
      <c r="AI2678">
        <v>39.206000000000003</v>
      </c>
      <c r="AJ2678">
        <v>7</v>
      </c>
      <c r="AK2678">
        <v>3.8070000000000004</v>
      </c>
      <c r="AL2678">
        <v>2</v>
      </c>
      <c r="AM2678">
        <v>0</v>
      </c>
      <c r="AN2678">
        <v>0</v>
      </c>
      <c r="AO2678" s="30">
        <v>18.925720000000002</v>
      </c>
      <c r="AP2678" s="30">
        <v>43.013000000000005</v>
      </c>
      <c r="AQ2678" s="30">
        <v>9</v>
      </c>
      <c r="AR2678">
        <v>195.78811999999999</v>
      </c>
      <c r="AS2678" s="20">
        <v>444.97299999999996</v>
      </c>
      <c r="AT2678">
        <v>79</v>
      </c>
      <c r="AU2678">
        <v>12</v>
      </c>
      <c r="AV2678" t="s">
        <v>1510</v>
      </c>
    </row>
    <row r="2679" spans="1:48" hidden="1" x14ac:dyDescent="0.25">
      <c r="A2679" t="s">
        <v>831</v>
      </c>
      <c r="B2679" t="s">
        <v>203</v>
      </c>
      <c r="C2679" t="s">
        <v>203</v>
      </c>
      <c r="D2679" t="s">
        <v>833</v>
      </c>
      <c r="E2679" s="31" t="s">
        <v>834</v>
      </c>
      <c r="F2679">
        <v>2015</v>
      </c>
      <c r="G2679" t="s">
        <v>832</v>
      </c>
      <c r="H2679" t="s">
        <v>582</v>
      </c>
      <c r="I2679">
        <v>332180</v>
      </c>
      <c r="J2679" t="s">
        <v>202</v>
      </c>
      <c r="K2679" s="26" t="s">
        <v>458</v>
      </c>
      <c r="L2679" t="b">
        <v>1</v>
      </c>
      <c r="M2679" s="20" t="s">
        <v>1118</v>
      </c>
      <c r="N2679" s="26">
        <v>330</v>
      </c>
      <c r="O2679" t="s">
        <v>375</v>
      </c>
      <c r="P2679">
        <v>59.114166699999998</v>
      </c>
      <c r="Q2679">
        <v>-156.85888890000001</v>
      </c>
      <c r="S2679" t="s">
        <v>21</v>
      </c>
      <c r="T2679" s="40">
        <v>0.76249999999999984</v>
      </c>
      <c r="U2679" s="40">
        <v>0.32724999999999982</v>
      </c>
      <c r="V2679">
        <v>103.07856249999998</v>
      </c>
      <c r="W2679">
        <v>135.185</v>
      </c>
      <c r="X2679">
        <v>33</v>
      </c>
      <c r="Y2679">
        <v>99.195912499999991</v>
      </c>
      <c r="Z2679">
        <v>130.09300000000002</v>
      </c>
      <c r="AA2679">
        <v>13</v>
      </c>
      <c r="AI2679">
        <v>38.760999999999996</v>
      </c>
      <c r="AJ2679">
        <v>7</v>
      </c>
      <c r="AK2679">
        <v>33.515000000000001</v>
      </c>
      <c r="AL2679">
        <v>9</v>
      </c>
      <c r="AM2679">
        <v>13.904999999999999</v>
      </c>
      <c r="AN2679">
        <v>2</v>
      </c>
      <c r="AO2679" s="30">
        <v>55.110449999999986</v>
      </c>
      <c r="AP2679" s="30">
        <v>72.275999999999996</v>
      </c>
      <c r="AQ2679" s="30">
        <v>16</v>
      </c>
      <c r="AR2679">
        <v>257.38492499999995</v>
      </c>
      <c r="AS2679" s="20">
        <v>351.459</v>
      </c>
      <c r="AT2679">
        <v>64</v>
      </c>
      <c r="AU2679">
        <v>12</v>
      </c>
      <c r="AV2679" t="s">
        <v>1510</v>
      </c>
    </row>
    <row r="2680" spans="1:48" hidden="1" x14ac:dyDescent="0.25">
      <c r="A2680" t="s">
        <v>995</v>
      </c>
      <c r="B2680" t="s">
        <v>205</v>
      </c>
      <c r="C2680" t="s">
        <v>205</v>
      </c>
      <c r="D2680" t="s">
        <v>997</v>
      </c>
      <c r="E2680" s="31" t="s">
        <v>998</v>
      </c>
      <c r="F2680">
        <v>2015</v>
      </c>
      <c r="G2680" t="s">
        <v>996</v>
      </c>
      <c r="H2680" t="s">
        <v>582</v>
      </c>
      <c r="I2680">
        <v>332190</v>
      </c>
      <c r="J2680" t="s">
        <v>204</v>
      </c>
      <c r="K2680" s="26" t="s">
        <v>458</v>
      </c>
      <c r="L2680" t="b">
        <v>1</v>
      </c>
      <c r="M2680" s="20" t="s">
        <v>1118</v>
      </c>
      <c r="N2680" s="26">
        <v>570</v>
      </c>
      <c r="O2680" t="s">
        <v>375</v>
      </c>
      <c r="P2680">
        <v>61.356388899999999</v>
      </c>
      <c r="Q2680">
        <v>-155.43555559999999</v>
      </c>
      <c r="S2680" t="s">
        <v>21</v>
      </c>
      <c r="T2680" s="40">
        <v>1.7847999999999995</v>
      </c>
      <c r="U2680" s="40">
        <v>0.9803499999999995</v>
      </c>
      <c r="V2680">
        <v>36.120782399999996</v>
      </c>
      <c r="W2680">
        <v>20.238000000000003</v>
      </c>
      <c r="X2680">
        <v>18</v>
      </c>
      <c r="Y2680">
        <v>32.792130399999984</v>
      </c>
      <c r="Z2680">
        <v>18.372999999999998</v>
      </c>
      <c r="AA2680">
        <v>1</v>
      </c>
      <c r="AI2680">
        <v>10.147</v>
      </c>
      <c r="AJ2680">
        <v>5</v>
      </c>
      <c r="AK2680">
        <v>2.8719999999999999</v>
      </c>
      <c r="AL2680">
        <v>3</v>
      </c>
      <c r="AM2680">
        <v>0</v>
      </c>
      <c r="AN2680">
        <v>0</v>
      </c>
      <c r="AO2680" s="30">
        <v>23.236311199999992</v>
      </c>
      <c r="AP2680" s="30">
        <v>13.019</v>
      </c>
      <c r="AQ2680" s="30">
        <v>8</v>
      </c>
      <c r="AR2680">
        <v>92.149223999999975</v>
      </c>
      <c r="AS2680" s="20">
        <v>51.63000000000001</v>
      </c>
      <c r="AT2680">
        <v>25</v>
      </c>
      <c r="AU2680">
        <v>12</v>
      </c>
      <c r="AV2680" t="s">
        <v>1510</v>
      </c>
    </row>
    <row r="2681" spans="1:48" hidden="1" x14ac:dyDescent="0.25">
      <c r="A2681" t="s">
        <v>630</v>
      </c>
      <c r="B2681" t="s">
        <v>73</v>
      </c>
      <c r="C2681" t="s">
        <v>73</v>
      </c>
      <c r="D2681" t="s">
        <v>720</v>
      </c>
      <c r="E2681" s="31" t="s">
        <v>721</v>
      </c>
      <c r="F2681">
        <v>2015</v>
      </c>
      <c r="G2681" t="s">
        <v>563</v>
      </c>
      <c r="H2681">
        <v>221</v>
      </c>
      <c r="I2681">
        <v>331430</v>
      </c>
      <c r="J2681" t="s">
        <v>50</v>
      </c>
      <c r="K2681" s="26" t="s">
        <v>458</v>
      </c>
      <c r="L2681" t="b">
        <v>1</v>
      </c>
      <c r="M2681" s="20" t="s">
        <v>1119</v>
      </c>
      <c r="N2681" s="26">
        <v>169</v>
      </c>
      <c r="O2681" t="s">
        <v>375</v>
      </c>
      <c r="P2681">
        <v>61.512222199999997</v>
      </c>
      <c r="Q2681">
        <v>-160.3580556</v>
      </c>
      <c r="S2681" t="s">
        <v>21</v>
      </c>
      <c r="T2681" s="40">
        <v>0.603325</v>
      </c>
      <c r="U2681" s="40">
        <v>0.2170333333333333</v>
      </c>
      <c r="V2681">
        <v>167.17291094999996</v>
      </c>
      <c r="W2681">
        <v>277.08599999999996</v>
      </c>
      <c r="X2681">
        <v>86</v>
      </c>
      <c r="Y2681">
        <v>57.579528024999988</v>
      </c>
      <c r="Z2681">
        <v>95.436999999999983</v>
      </c>
      <c r="AA2681">
        <v>12</v>
      </c>
      <c r="AI2681">
        <v>92.328000000000017</v>
      </c>
      <c r="AJ2681">
        <v>7</v>
      </c>
      <c r="AK2681">
        <v>58.192999999999991</v>
      </c>
      <c r="AL2681">
        <v>3</v>
      </c>
      <c r="AM2681">
        <v>0</v>
      </c>
      <c r="AN2681">
        <v>0</v>
      </c>
      <c r="AO2681" s="30">
        <v>90.813082325000011</v>
      </c>
      <c r="AP2681" s="30">
        <v>150.52100000000002</v>
      </c>
      <c r="AQ2681" s="30">
        <v>10</v>
      </c>
      <c r="AR2681">
        <v>315.56552129999994</v>
      </c>
      <c r="AS2681" s="20">
        <v>523.04399999999998</v>
      </c>
      <c r="AT2681">
        <v>108</v>
      </c>
      <c r="AU2681">
        <v>12</v>
      </c>
      <c r="AV2681" t="s">
        <v>1510</v>
      </c>
    </row>
    <row r="2682" spans="1:48" hidden="1" x14ac:dyDescent="0.25">
      <c r="A2682" t="s">
        <v>513</v>
      </c>
      <c r="B2682" t="s">
        <v>285</v>
      </c>
      <c r="C2682" t="s">
        <v>285</v>
      </c>
      <c r="D2682" t="s">
        <v>515</v>
      </c>
      <c r="E2682" s="31" t="s">
        <v>516</v>
      </c>
      <c r="F2682">
        <v>2015</v>
      </c>
      <c r="G2682" t="s">
        <v>514</v>
      </c>
      <c r="H2682">
        <v>11591</v>
      </c>
      <c r="I2682">
        <v>332200</v>
      </c>
      <c r="J2682" t="s">
        <v>284</v>
      </c>
      <c r="K2682" s="26" t="s">
        <v>374</v>
      </c>
      <c r="L2682" t="b">
        <v>1</v>
      </c>
      <c r="M2682" s="20" t="s">
        <v>1116</v>
      </c>
      <c r="N2682" s="26">
        <v>72</v>
      </c>
      <c r="O2682" t="s">
        <v>375</v>
      </c>
      <c r="P2682">
        <v>65.001111100000003</v>
      </c>
      <c r="Q2682">
        <v>-150.63388889999999</v>
      </c>
      <c r="S2682" t="s">
        <v>21</v>
      </c>
      <c r="T2682" s="40">
        <v>0.79859999999999998</v>
      </c>
      <c r="U2682" s="40">
        <v>0.25373333333333276</v>
      </c>
      <c r="V2682">
        <v>141.85611660000001</v>
      </c>
      <c r="W2682">
        <v>177.63100000000003</v>
      </c>
      <c r="X2682">
        <v>92</v>
      </c>
      <c r="Y2682">
        <v>130.8937344</v>
      </c>
      <c r="Z2682">
        <v>163.904</v>
      </c>
      <c r="AA2682">
        <v>16</v>
      </c>
      <c r="AI2682">
        <v>57.661999999999999</v>
      </c>
      <c r="AJ2682">
        <v>6</v>
      </c>
      <c r="AK2682">
        <v>28.453000000000003</v>
      </c>
      <c r="AL2682">
        <v>2</v>
      </c>
      <c r="AM2682">
        <v>0</v>
      </c>
      <c r="AN2682">
        <v>0</v>
      </c>
      <c r="AO2682" s="30">
        <v>68.771439000000001</v>
      </c>
      <c r="AP2682" s="30">
        <v>86.115000000000009</v>
      </c>
      <c r="AQ2682" s="30">
        <v>8</v>
      </c>
      <c r="AR2682">
        <v>341.52129000000002</v>
      </c>
      <c r="AS2682" s="20">
        <v>427.65</v>
      </c>
      <c r="AT2682">
        <v>116</v>
      </c>
      <c r="AU2682">
        <v>12</v>
      </c>
      <c r="AV2682" t="s">
        <v>1510</v>
      </c>
    </row>
    <row r="2683" spans="1:48" hidden="1" x14ac:dyDescent="0.25">
      <c r="A2683" t="s">
        <v>827</v>
      </c>
      <c r="B2683" t="s">
        <v>207</v>
      </c>
      <c r="C2683" t="s">
        <v>207</v>
      </c>
      <c r="D2683" t="s">
        <v>829</v>
      </c>
      <c r="E2683" s="31" t="s">
        <v>830</v>
      </c>
      <c r="F2683">
        <v>2015</v>
      </c>
      <c r="G2683" t="s">
        <v>828</v>
      </c>
      <c r="H2683">
        <v>26317</v>
      </c>
      <c r="I2683">
        <v>332210</v>
      </c>
      <c r="J2683" t="s">
        <v>206</v>
      </c>
      <c r="K2683" s="26" t="s">
        <v>458</v>
      </c>
      <c r="L2683" t="b">
        <v>1</v>
      </c>
      <c r="M2683" s="20" t="s">
        <v>1116</v>
      </c>
      <c r="N2683" s="26">
        <v>321</v>
      </c>
      <c r="O2683" t="s">
        <v>375</v>
      </c>
      <c r="P2683">
        <v>58.981388899999999</v>
      </c>
      <c r="Q2683">
        <v>-159.05833329999999</v>
      </c>
      <c r="S2683" t="s">
        <v>21</v>
      </c>
      <c r="T2683" s="40">
        <v>0.54999999999999993</v>
      </c>
      <c r="U2683" s="40">
        <v>0.3043583333333334</v>
      </c>
      <c r="V2683">
        <v>317.17179999999996</v>
      </c>
      <c r="W2683">
        <v>576.67600000000004</v>
      </c>
      <c r="X2683">
        <v>154</v>
      </c>
      <c r="Y2683">
        <v>114.24875</v>
      </c>
      <c r="Z2683">
        <v>207.72500000000002</v>
      </c>
      <c r="AA2683">
        <v>28</v>
      </c>
      <c r="AI2683">
        <v>65.051000000000002</v>
      </c>
      <c r="AJ2683">
        <v>7</v>
      </c>
      <c r="AK2683">
        <v>343.94299999999998</v>
      </c>
      <c r="AL2683">
        <v>7</v>
      </c>
      <c r="AM2683">
        <v>44.832000000000008</v>
      </c>
      <c r="AN2683">
        <v>5</v>
      </c>
      <c r="AO2683" s="30">
        <v>224.94669999999996</v>
      </c>
      <c r="AP2683" s="30">
        <v>408.99399999999997</v>
      </c>
      <c r="AQ2683" s="30">
        <v>14</v>
      </c>
      <c r="AR2683">
        <v>656.3672499999999</v>
      </c>
      <c r="AS2683" s="20">
        <v>1238.2269999999999</v>
      </c>
      <c r="AT2683">
        <v>197</v>
      </c>
      <c r="AU2683">
        <v>12</v>
      </c>
      <c r="AV2683" t="s">
        <v>1510</v>
      </c>
    </row>
    <row r="2684" spans="1:48" hidden="1" x14ac:dyDescent="0.25">
      <c r="A2684" t="s">
        <v>1051</v>
      </c>
      <c r="B2684" t="s">
        <v>281</v>
      </c>
      <c r="C2684" t="s">
        <v>281</v>
      </c>
      <c r="D2684" t="s">
        <v>1053</v>
      </c>
      <c r="E2684" s="31" t="s">
        <v>1054</v>
      </c>
      <c r="F2684">
        <v>2015</v>
      </c>
      <c r="G2684" t="s">
        <v>1052</v>
      </c>
      <c r="H2684" t="s">
        <v>582</v>
      </c>
      <c r="I2684">
        <v>331005</v>
      </c>
      <c r="J2684" t="s">
        <v>280</v>
      </c>
      <c r="K2684" s="26" t="s">
        <v>374</v>
      </c>
      <c r="L2684" t="b">
        <v>1</v>
      </c>
      <c r="M2684" s="20" t="s">
        <v>1116</v>
      </c>
      <c r="N2684" s="26">
        <v>684</v>
      </c>
      <c r="O2684" t="s">
        <v>375</v>
      </c>
      <c r="P2684">
        <v>51.88</v>
      </c>
      <c r="Q2684">
        <v>-176.65805560000001</v>
      </c>
      <c r="S2684" t="s">
        <v>21</v>
      </c>
      <c r="T2684" s="40">
        <v>1.2531999999999996</v>
      </c>
      <c r="U2684" s="40">
        <v>0.62167500000000009</v>
      </c>
      <c r="V2684">
        <v>339.62221279999994</v>
      </c>
      <c r="W2684">
        <v>271.00400000000002</v>
      </c>
      <c r="X2684">
        <v>100</v>
      </c>
      <c r="Y2684">
        <v>619.1021043999998</v>
      </c>
      <c r="Z2684">
        <v>494.017</v>
      </c>
      <c r="AA2684">
        <v>75</v>
      </c>
      <c r="AI2684">
        <v>249.86599999999996</v>
      </c>
      <c r="AJ2684">
        <v>7</v>
      </c>
      <c r="AK2684">
        <v>243.57100000000003</v>
      </c>
      <c r="AL2684">
        <v>20</v>
      </c>
      <c r="AM2684">
        <v>0</v>
      </c>
      <c r="AN2684">
        <v>0</v>
      </c>
      <c r="AO2684" s="30">
        <v>618.3752483999998</v>
      </c>
      <c r="AP2684" s="30">
        <v>493.43700000000001</v>
      </c>
      <c r="AQ2684" s="30">
        <v>27</v>
      </c>
      <c r="AR2684">
        <v>1577.0995655999996</v>
      </c>
      <c r="AS2684" s="20">
        <v>1258.4580000000001</v>
      </c>
      <c r="AT2684">
        <v>195</v>
      </c>
      <c r="AU2684">
        <v>3</v>
      </c>
      <c r="AV2684" t="s">
        <v>1510</v>
      </c>
    </row>
    <row r="2685" spans="1:48" hidden="1" x14ac:dyDescent="0.25">
      <c r="A2685" t="s">
        <v>633</v>
      </c>
      <c r="B2685" t="s">
        <v>74</v>
      </c>
      <c r="C2685" s="19" t="s">
        <v>74</v>
      </c>
      <c r="D2685" t="s">
        <v>634</v>
      </c>
      <c r="E2685" s="21" t="s">
        <v>635</v>
      </c>
      <c r="F2685" s="26">
        <v>2015</v>
      </c>
      <c r="G2685" s="19" t="s">
        <v>563</v>
      </c>
      <c r="H2685" s="26">
        <v>221</v>
      </c>
      <c r="I2685" s="19">
        <v>331440</v>
      </c>
      <c r="J2685" s="28" t="s">
        <v>50</v>
      </c>
      <c r="K2685" s="19" t="s">
        <v>458</v>
      </c>
      <c r="L2685" s="20" t="b">
        <v>1</v>
      </c>
      <c r="M2685" s="20" t="s">
        <v>1119</v>
      </c>
      <c r="N2685" s="19">
        <v>169</v>
      </c>
      <c r="O2685" s="19" t="s">
        <v>375</v>
      </c>
      <c r="P2685" s="20">
        <v>61.877777799999997</v>
      </c>
      <c r="Q2685" s="20">
        <v>-162.08111109999999</v>
      </c>
      <c r="R2685" s="19"/>
      <c r="S2685" s="19" t="s">
        <v>21</v>
      </c>
      <c r="T2685" s="40">
        <v>0.60085833333333349</v>
      </c>
      <c r="U2685" s="40">
        <v>0.21690833333333334</v>
      </c>
      <c r="V2685">
        <v>328.08126802500004</v>
      </c>
      <c r="W2685">
        <v>546.02099999999996</v>
      </c>
      <c r="X2685">
        <v>112</v>
      </c>
      <c r="Y2685">
        <v>147.54557061666671</v>
      </c>
      <c r="Z2685">
        <v>245.55800000000002</v>
      </c>
      <c r="AA2685">
        <v>20</v>
      </c>
      <c r="AI2685">
        <v>176.87899999999999</v>
      </c>
      <c r="AJ2685">
        <v>17</v>
      </c>
      <c r="AK2685">
        <v>464.52699999999993</v>
      </c>
      <c r="AL2685">
        <v>8</v>
      </c>
      <c r="AM2685">
        <v>0</v>
      </c>
      <c r="AN2685">
        <v>0</v>
      </c>
      <c r="AO2685" s="30">
        <v>385.39414015000006</v>
      </c>
      <c r="AP2685" s="30">
        <v>641.40599999999995</v>
      </c>
      <c r="AQ2685" s="30">
        <v>25</v>
      </c>
      <c r="AR2685">
        <v>861.02097879166672</v>
      </c>
      <c r="AS2685" s="20">
        <v>1432.9849999999999</v>
      </c>
      <c r="AT2685">
        <v>155</v>
      </c>
      <c r="AU2685">
        <v>12</v>
      </c>
      <c r="AV2685" t="s">
        <v>1510</v>
      </c>
    </row>
    <row r="2686" spans="1:48" hidden="1" x14ac:dyDescent="0.25">
      <c r="A2686" t="s">
        <v>492</v>
      </c>
      <c r="B2686" t="s">
        <v>210</v>
      </c>
      <c r="C2686" s="19" t="s">
        <v>210</v>
      </c>
      <c r="D2686" t="s">
        <v>494</v>
      </c>
      <c r="E2686" s="21" t="s">
        <v>495</v>
      </c>
      <c r="F2686" s="26">
        <v>2015</v>
      </c>
      <c r="G2686" s="19" t="s">
        <v>493</v>
      </c>
      <c r="H2686" s="26">
        <v>12119</v>
      </c>
      <c r="I2686" s="19">
        <v>332220</v>
      </c>
      <c r="J2686" s="20" t="s">
        <v>209</v>
      </c>
      <c r="K2686" s="19" t="s">
        <v>374</v>
      </c>
      <c r="L2686" s="20" t="b">
        <v>1</v>
      </c>
      <c r="M2686" s="20" t="s">
        <v>1116</v>
      </c>
      <c r="N2686" s="19">
        <v>44</v>
      </c>
      <c r="O2686" s="19" t="s">
        <v>375</v>
      </c>
      <c r="P2686" s="20">
        <v>62.9563889</v>
      </c>
      <c r="Q2686" s="20">
        <v>-155.59583330000001</v>
      </c>
      <c r="R2686" s="19"/>
      <c r="S2686" s="19" t="s">
        <v>21</v>
      </c>
      <c r="T2686" s="40">
        <v>0.84908333333333352</v>
      </c>
      <c r="U2686" s="40">
        <v>0.36301666666666615</v>
      </c>
      <c r="V2686">
        <v>472.57091450000013</v>
      </c>
      <c r="W2686">
        <v>556.56600000000003</v>
      </c>
      <c r="X2686">
        <v>189</v>
      </c>
      <c r="Y2686">
        <v>668.45698675000017</v>
      </c>
      <c r="Z2686">
        <v>787.26900000000001</v>
      </c>
      <c r="AA2686">
        <v>60</v>
      </c>
      <c r="AI2686">
        <v>229.77599999999995</v>
      </c>
      <c r="AJ2686">
        <v>15</v>
      </c>
      <c r="AK2686">
        <v>620.9140000000001</v>
      </c>
      <c r="AL2686">
        <v>38</v>
      </c>
      <c r="AM2686">
        <v>3.6890000000000001</v>
      </c>
      <c r="AN2686">
        <v>1</v>
      </c>
      <c r="AO2686" s="30">
        <v>722.30670083333359</v>
      </c>
      <c r="AP2686" s="30">
        <v>850.69</v>
      </c>
      <c r="AQ2686" s="30">
        <v>53</v>
      </c>
      <c r="AR2686">
        <v>1863.3346020833337</v>
      </c>
      <c r="AS2686" s="20">
        <v>2198.2139999999999</v>
      </c>
      <c r="AT2686">
        <v>295</v>
      </c>
      <c r="AU2686">
        <v>12</v>
      </c>
      <c r="AV2686" t="s">
        <v>1510</v>
      </c>
    </row>
    <row r="2687" spans="1:48" hidden="1" x14ac:dyDescent="0.25">
      <c r="A2687" t="s">
        <v>636</v>
      </c>
      <c r="B2687" t="s">
        <v>75</v>
      </c>
      <c r="C2687" s="19" t="s">
        <v>75</v>
      </c>
      <c r="D2687" t="s">
        <v>637</v>
      </c>
      <c r="E2687" s="21" t="s">
        <v>638</v>
      </c>
      <c r="F2687" s="26">
        <v>2015</v>
      </c>
      <c r="G2687" s="19" t="s">
        <v>563</v>
      </c>
      <c r="H2687" s="26">
        <v>221</v>
      </c>
      <c r="I2687" s="19">
        <v>331450</v>
      </c>
      <c r="J2687" s="20" t="s">
        <v>50</v>
      </c>
      <c r="K2687" s="19" t="s">
        <v>458</v>
      </c>
      <c r="L2687" s="20" t="b">
        <v>1</v>
      </c>
      <c r="M2687" s="20" t="s">
        <v>1119</v>
      </c>
      <c r="N2687" s="19">
        <v>169</v>
      </c>
      <c r="O2687" s="19" t="s">
        <v>375</v>
      </c>
      <c r="P2687" s="20">
        <v>60.388055600000001</v>
      </c>
      <c r="Q2687" s="20">
        <v>-166.185</v>
      </c>
      <c r="R2687" s="19"/>
      <c r="S2687" s="19" t="s">
        <v>21</v>
      </c>
      <c r="T2687" s="40">
        <v>0.58505000000000007</v>
      </c>
      <c r="U2687" s="40">
        <v>0.23019166666666657</v>
      </c>
      <c r="V2687">
        <v>185.59424140000007</v>
      </c>
      <c r="W2687">
        <v>317.22800000000007</v>
      </c>
      <c r="X2687">
        <v>91</v>
      </c>
      <c r="Y2687">
        <v>94.707308950000012</v>
      </c>
      <c r="Z2687">
        <v>161.87899999999999</v>
      </c>
      <c r="AA2687">
        <v>19</v>
      </c>
      <c r="AI2687">
        <v>112.82900000000002</v>
      </c>
      <c r="AJ2687">
        <v>14</v>
      </c>
      <c r="AK2687">
        <v>240.30100000000002</v>
      </c>
      <c r="AL2687">
        <v>11</v>
      </c>
      <c r="AM2687">
        <v>0</v>
      </c>
      <c r="AN2687">
        <v>0</v>
      </c>
      <c r="AO2687" s="30">
        <v>206.59870650000005</v>
      </c>
      <c r="AP2687" s="30">
        <v>353.13000000000005</v>
      </c>
      <c r="AQ2687" s="30">
        <v>25</v>
      </c>
      <c r="AR2687">
        <v>486.90025685000012</v>
      </c>
      <c r="AS2687" s="20">
        <v>832.23700000000008</v>
      </c>
      <c r="AT2687">
        <v>132</v>
      </c>
      <c r="AU2687">
        <v>6</v>
      </c>
      <c r="AV2687" t="s">
        <v>1510</v>
      </c>
    </row>
    <row r="2688" spans="1:48" hidden="1" x14ac:dyDescent="0.25">
      <c r="A2688" t="s">
        <v>411</v>
      </c>
      <c r="B2688" t="s">
        <v>42</v>
      </c>
      <c r="C2688" s="19" t="s">
        <v>42</v>
      </c>
      <c r="D2688" s="19" t="s">
        <v>430</v>
      </c>
      <c r="E2688" s="21" t="s">
        <v>431</v>
      </c>
      <c r="F2688" s="26">
        <v>2015</v>
      </c>
      <c r="G2688" s="19" t="s">
        <v>380</v>
      </c>
      <c r="H2688" s="26">
        <v>219</v>
      </c>
      <c r="I2688" s="19">
        <v>331160</v>
      </c>
      <c r="J2688" t="s">
        <v>30</v>
      </c>
      <c r="K2688" s="19" t="s">
        <v>374</v>
      </c>
      <c r="L2688" s="20" t="b">
        <v>1</v>
      </c>
      <c r="M2688" s="20" t="s">
        <v>1116</v>
      </c>
      <c r="N2688" s="19">
        <v>2</v>
      </c>
      <c r="O2688" s="19" t="s">
        <v>375</v>
      </c>
      <c r="P2688" s="20">
        <v>62.921111099999997</v>
      </c>
      <c r="Q2688" s="20">
        <v>-143.7691667</v>
      </c>
      <c r="R2688" s="19"/>
      <c r="S2688" s="19" t="s">
        <v>21</v>
      </c>
      <c r="T2688" s="40">
        <v>0.65484166666666643</v>
      </c>
      <c r="U2688" s="40">
        <v>0.30265833333333264</v>
      </c>
      <c r="V2688">
        <v>92.164380691666636</v>
      </c>
      <c r="W2688">
        <v>140.74299999999999</v>
      </c>
      <c r="X2688">
        <v>54</v>
      </c>
      <c r="Y2688">
        <v>67.047928566666641</v>
      </c>
      <c r="Z2688">
        <v>102.38800000000001</v>
      </c>
      <c r="AA2688">
        <v>14</v>
      </c>
      <c r="AI2688">
        <v>23.818999999999999</v>
      </c>
      <c r="AJ2688">
        <v>5</v>
      </c>
      <c r="AK2688">
        <v>85.25500000000001</v>
      </c>
      <c r="AL2688">
        <v>4</v>
      </c>
      <c r="AM2688">
        <v>0</v>
      </c>
      <c r="AN2688">
        <v>0</v>
      </c>
      <c r="AO2688" s="30">
        <v>71.426199949999983</v>
      </c>
      <c r="AP2688" s="30">
        <v>109.07400000000001</v>
      </c>
      <c r="AQ2688" s="30">
        <v>9</v>
      </c>
      <c r="AR2688">
        <v>230.63850920833323</v>
      </c>
      <c r="AS2688" s="20">
        <v>352.20499999999998</v>
      </c>
      <c r="AT2688">
        <v>76</v>
      </c>
      <c r="AU2688">
        <v>9</v>
      </c>
      <c r="AV2688" t="s">
        <v>1510</v>
      </c>
    </row>
    <row r="2689" spans="1:48" hidden="1" x14ac:dyDescent="0.25">
      <c r="A2689" t="s">
        <v>639</v>
      </c>
      <c r="B2689" t="s">
        <v>76</v>
      </c>
      <c r="C2689" t="s">
        <v>76</v>
      </c>
      <c r="D2689" t="s">
        <v>640</v>
      </c>
      <c r="E2689" s="31" t="s">
        <v>641</v>
      </c>
      <c r="F2689">
        <v>2015</v>
      </c>
      <c r="G2689" t="s">
        <v>563</v>
      </c>
      <c r="H2689">
        <v>221</v>
      </c>
      <c r="I2689">
        <v>331460</v>
      </c>
      <c r="J2689" t="s">
        <v>50</v>
      </c>
      <c r="K2689" s="26" t="s">
        <v>458</v>
      </c>
      <c r="L2689" t="b">
        <v>1</v>
      </c>
      <c r="M2689" s="20" t="s">
        <v>1119</v>
      </c>
      <c r="N2689" s="26">
        <v>169</v>
      </c>
      <c r="O2689" t="s">
        <v>375</v>
      </c>
      <c r="P2689">
        <v>65.150411000000005</v>
      </c>
      <c r="Q2689">
        <v>-149.34970799999999</v>
      </c>
      <c r="S2689" t="s">
        <v>21</v>
      </c>
      <c r="T2689" s="40">
        <v>0.57922499999999999</v>
      </c>
      <c r="U2689" s="40">
        <v>0.21588333333333232</v>
      </c>
      <c r="V2689">
        <v>160.71582307499997</v>
      </c>
      <c r="W2689">
        <v>277.46699999999998</v>
      </c>
      <c r="X2689">
        <v>79</v>
      </c>
      <c r="Y2689">
        <v>53.105085675000005</v>
      </c>
      <c r="Z2689">
        <v>91.683000000000007</v>
      </c>
      <c r="AA2689">
        <v>13</v>
      </c>
      <c r="AI2689">
        <v>136.535</v>
      </c>
      <c r="AJ2689">
        <v>5</v>
      </c>
      <c r="AK2689">
        <v>111.59900000000002</v>
      </c>
      <c r="AL2689">
        <v>10</v>
      </c>
      <c r="AM2689">
        <v>0</v>
      </c>
      <c r="AN2689">
        <v>0</v>
      </c>
      <c r="AO2689" s="30">
        <v>143.72541615</v>
      </c>
      <c r="AP2689" s="30">
        <v>248.13400000000001</v>
      </c>
      <c r="AQ2689" s="30">
        <v>15</v>
      </c>
      <c r="AR2689">
        <v>357.54632489999995</v>
      </c>
      <c r="AS2689" s="20">
        <v>617.28399999999999</v>
      </c>
      <c r="AT2689">
        <v>103</v>
      </c>
      <c r="AU2689">
        <v>12</v>
      </c>
      <c r="AV2689" t="s">
        <v>1510</v>
      </c>
    </row>
    <row r="2690" spans="1:48" hidden="1" x14ac:dyDescent="0.25">
      <c r="A2690" t="s">
        <v>642</v>
      </c>
      <c r="B2690" t="s">
        <v>77</v>
      </c>
      <c r="C2690" s="19" t="s">
        <v>77</v>
      </c>
      <c r="D2690" t="s">
        <v>643</v>
      </c>
      <c r="E2690" s="21" t="s">
        <v>644</v>
      </c>
      <c r="F2690" s="26">
        <v>2015</v>
      </c>
      <c r="G2690" s="19" t="s">
        <v>563</v>
      </c>
      <c r="H2690" s="26">
        <v>221</v>
      </c>
      <c r="I2690" s="19">
        <v>331470</v>
      </c>
      <c r="J2690" t="s">
        <v>50</v>
      </c>
      <c r="K2690" s="19" t="s">
        <v>458</v>
      </c>
      <c r="L2690" s="20" t="b">
        <v>1</v>
      </c>
      <c r="M2690" s="20" t="s">
        <v>1119</v>
      </c>
      <c r="N2690" s="19">
        <v>169</v>
      </c>
      <c r="O2690" s="19" t="s">
        <v>375</v>
      </c>
      <c r="P2690" s="20">
        <v>62.085555599999999</v>
      </c>
      <c r="Q2690" s="20">
        <v>-163.72944440000001</v>
      </c>
      <c r="R2690" s="19"/>
      <c r="S2690" s="19" t="s">
        <v>21</v>
      </c>
      <c r="T2690" s="40">
        <v>0.60331666666666672</v>
      </c>
      <c r="U2690" s="40">
        <v>0.21707499999999968</v>
      </c>
      <c r="V2690">
        <v>574.02443586666664</v>
      </c>
      <c r="W2690">
        <v>951.44799999999987</v>
      </c>
      <c r="X2690">
        <v>187</v>
      </c>
      <c r="Y2690">
        <v>314.9439696500001</v>
      </c>
      <c r="Z2690">
        <v>522.02100000000007</v>
      </c>
      <c r="AA2690">
        <v>26</v>
      </c>
      <c r="AI2690">
        <v>323.03699999999998</v>
      </c>
      <c r="AJ2690">
        <v>19</v>
      </c>
      <c r="AK2690">
        <v>912.73400000000004</v>
      </c>
      <c r="AL2690">
        <v>25</v>
      </c>
      <c r="AM2690">
        <v>0</v>
      </c>
      <c r="AN2690">
        <v>0</v>
      </c>
      <c r="AO2690" s="30">
        <v>745.56124048333334</v>
      </c>
      <c r="AP2690" s="30">
        <v>1235.771</v>
      </c>
      <c r="AQ2690" s="30">
        <v>44</v>
      </c>
      <c r="AR2690">
        <v>1634.5296460000002</v>
      </c>
      <c r="AS2690" s="20">
        <v>2709.24</v>
      </c>
      <c r="AT2690">
        <v>257</v>
      </c>
      <c r="AU2690">
        <v>6</v>
      </c>
      <c r="AV2690" t="s">
        <v>1510</v>
      </c>
    </row>
    <row r="2691" spans="1:48" hidden="1" x14ac:dyDescent="0.25">
      <c r="A2691" t="s">
        <v>475</v>
      </c>
      <c r="B2691" t="s">
        <v>1170</v>
      </c>
      <c r="C2691" t="s">
        <v>218</v>
      </c>
      <c r="D2691" t="s">
        <v>477</v>
      </c>
      <c r="E2691" s="31" t="s">
        <v>478</v>
      </c>
      <c r="F2691">
        <v>2015</v>
      </c>
      <c r="G2691" t="s">
        <v>476</v>
      </c>
      <c r="H2691">
        <v>13201</v>
      </c>
      <c r="I2691">
        <v>332280</v>
      </c>
      <c r="J2691" t="s">
        <v>217</v>
      </c>
      <c r="K2691" s="26" t="s">
        <v>458</v>
      </c>
      <c r="L2691" t="b">
        <v>1</v>
      </c>
      <c r="M2691" s="20" t="s">
        <v>1119</v>
      </c>
      <c r="N2691" s="26">
        <v>22</v>
      </c>
      <c r="O2691" t="s">
        <v>375</v>
      </c>
      <c r="P2691">
        <v>58.728333300000003</v>
      </c>
      <c r="Q2691">
        <v>-157.01388890000001</v>
      </c>
      <c r="S2691" t="s">
        <v>21</v>
      </c>
      <c r="T2691" s="40">
        <v>0.56820000000000004</v>
      </c>
      <c r="U2691" s="40">
        <v>0.18315833333333267</v>
      </c>
      <c r="V2691">
        <v>1673.6615100000004</v>
      </c>
      <c r="W2691">
        <v>2945.5500000000006</v>
      </c>
      <c r="X2691">
        <v>738</v>
      </c>
      <c r="Y2691">
        <v>7125.4245971999999</v>
      </c>
      <c r="Z2691">
        <v>12540.346</v>
      </c>
      <c r="AA2691">
        <v>268</v>
      </c>
      <c r="AI2691">
        <v>1150.498</v>
      </c>
      <c r="AJ2691">
        <v>40</v>
      </c>
      <c r="AK2691">
        <v>3404.2769999999996</v>
      </c>
      <c r="AL2691">
        <v>122</v>
      </c>
      <c r="AM2691">
        <v>0</v>
      </c>
      <c r="AN2691">
        <v>0</v>
      </c>
      <c r="AO2691" s="30">
        <v>2588.0231549999999</v>
      </c>
      <c r="AP2691" s="30">
        <v>4554.7749999999996</v>
      </c>
      <c r="AQ2691" s="30">
        <v>162</v>
      </c>
      <c r="AR2691">
        <v>11387.1092622</v>
      </c>
      <c r="AS2691" s="20">
        <v>20040.670999999995</v>
      </c>
      <c r="AT2691">
        <v>1137</v>
      </c>
      <c r="AU2691">
        <v>12</v>
      </c>
      <c r="AV2691" t="s">
        <v>1510</v>
      </c>
    </row>
    <row r="2692" spans="1:48" hidden="1" x14ac:dyDescent="0.25">
      <c r="A2692" t="s">
        <v>821</v>
      </c>
      <c r="B2692" t="s">
        <v>220</v>
      </c>
      <c r="C2692" t="s">
        <v>220</v>
      </c>
      <c r="D2692" t="s">
        <v>490</v>
      </c>
      <c r="E2692" s="31" t="s">
        <v>491</v>
      </c>
      <c r="F2692">
        <v>2015</v>
      </c>
      <c r="G2692" t="s">
        <v>822</v>
      </c>
      <c r="H2692">
        <v>13211</v>
      </c>
      <c r="I2692">
        <v>332290</v>
      </c>
      <c r="J2692" t="s">
        <v>219</v>
      </c>
      <c r="K2692" s="26" t="s">
        <v>458</v>
      </c>
      <c r="L2692" t="b">
        <v>1</v>
      </c>
      <c r="M2692" s="20" t="s">
        <v>1116</v>
      </c>
      <c r="N2692" s="26">
        <v>319</v>
      </c>
      <c r="O2692" t="s">
        <v>375</v>
      </c>
      <c r="P2692">
        <v>60.696666700000002</v>
      </c>
      <c r="Q2692">
        <v>-161.9519444</v>
      </c>
      <c r="S2692" t="s">
        <v>21</v>
      </c>
      <c r="T2692" s="40">
        <v>0.84833333333333316</v>
      </c>
      <c r="U2692" s="40">
        <v>0.32078333333333314</v>
      </c>
      <c r="V2692">
        <v>302.12373666666656</v>
      </c>
      <c r="W2692">
        <v>356.13799999999998</v>
      </c>
      <c r="X2692">
        <v>107</v>
      </c>
      <c r="Y2692">
        <v>130.39222666666666</v>
      </c>
      <c r="Z2692">
        <v>153.70400000000001</v>
      </c>
      <c r="AA2692">
        <v>15</v>
      </c>
      <c r="AI2692">
        <v>29.404000000000003</v>
      </c>
      <c r="AJ2692">
        <v>3</v>
      </c>
      <c r="AK2692">
        <v>28.628999999999998</v>
      </c>
      <c r="AL2692">
        <v>8</v>
      </c>
      <c r="AM2692">
        <v>0</v>
      </c>
      <c r="AN2692">
        <v>0</v>
      </c>
      <c r="AO2692" s="30">
        <v>49.231328333333323</v>
      </c>
      <c r="AP2692" s="30">
        <v>58.033000000000001</v>
      </c>
      <c r="AQ2692" s="30">
        <v>11</v>
      </c>
      <c r="AR2692">
        <v>481.74729166666657</v>
      </c>
      <c r="AS2692" s="20">
        <v>567.875</v>
      </c>
      <c r="AT2692">
        <v>133</v>
      </c>
      <c r="AU2692">
        <v>12</v>
      </c>
      <c r="AV2692" t="s">
        <v>1510</v>
      </c>
    </row>
    <row r="2693" spans="1:48" hidden="1" x14ac:dyDescent="0.25">
      <c r="A2693" t="s">
        <v>1003</v>
      </c>
      <c r="B2693" t="s">
        <v>222</v>
      </c>
      <c r="C2693" s="19" t="s">
        <v>222</v>
      </c>
      <c r="D2693" t="s">
        <v>1005</v>
      </c>
      <c r="E2693" s="21" t="s">
        <v>1006</v>
      </c>
      <c r="F2693" s="26">
        <v>2015</v>
      </c>
      <c r="G2693" s="19" t="s">
        <v>1004</v>
      </c>
      <c r="H2693" s="26" t="s">
        <v>582</v>
      </c>
      <c r="I2693" s="19">
        <v>332300</v>
      </c>
      <c r="J2693" t="s">
        <v>221</v>
      </c>
      <c r="K2693" s="19" t="s">
        <v>458</v>
      </c>
      <c r="L2693" s="20" t="b">
        <v>1</v>
      </c>
      <c r="M2693" s="20" t="s">
        <v>1118</v>
      </c>
      <c r="N2693" s="19">
        <v>625</v>
      </c>
      <c r="O2693" s="19" t="s">
        <v>375</v>
      </c>
      <c r="P2693" s="20">
        <v>60.708055600000002</v>
      </c>
      <c r="Q2693" s="20">
        <v>-161.76611109999999</v>
      </c>
      <c r="R2693" s="19"/>
      <c r="S2693" s="19" t="s">
        <v>21</v>
      </c>
      <c r="T2693" s="40">
        <v>0.70000000000000007</v>
      </c>
      <c r="U2693" s="40">
        <v>0.34751818181818089</v>
      </c>
      <c r="V2693">
        <v>266.10570000000001</v>
      </c>
      <c r="W2693">
        <v>380.15099999999995</v>
      </c>
      <c r="X2693">
        <v>111</v>
      </c>
      <c r="Y2693">
        <v>186.38130000000004</v>
      </c>
      <c r="Z2693">
        <v>266.25900000000001</v>
      </c>
      <c r="AA2693">
        <v>21</v>
      </c>
      <c r="AI2693">
        <v>24.173000000000002</v>
      </c>
      <c r="AJ2693">
        <v>8</v>
      </c>
      <c r="AK2693">
        <v>14.916999999999998</v>
      </c>
      <c r="AL2693">
        <v>3</v>
      </c>
      <c r="AM2693">
        <v>47.215000000000003</v>
      </c>
      <c r="AN2693">
        <v>10</v>
      </c>
      <c r="AO2693" s="30">
        <v>27.363000000000007</v>
      </c>
      <c r="AP2693" s="30">
        <v>39.090000000000003</v>
      </c>
      <c r="AQ2693" s="30">
        <v>11</v>
      </c>
      <c r="AR2693">
        <v>479.85</v>
      </c>
      <c r="AS2693" s="20">
        <v>732.71500000000003</v>
      </c>
      <c r="AT2693">
        <v>153</v>
      </c>
      <c r="AU2693">
        <v>12</v>
      </c>
      <c r="AV2693" t="s">
        <v>1510</v>
      </c>
    </row>
    <row r="2694" spans="1:48" hidden="1" x14ac:dyDescent="0.25">
      <c r="A2694" t="s">
        <v>414</v>
      </c>
      <c r="B2694" t="s">
        <v>43</v>
      </c>
      <c r="C2694" t="s">
        <v>43</v>
      </c>
      <c r="D2694" t="s">
        <v>421</v>
      </c>
      <c r="E2694" s="31" t="s">
        <v>422</v>
      </c>
      <c r="F2694">
        <v>2015</v>
      </c>
      <c r="G2694" t="s">
        <v>380</v>
      </c>
      <c r="H2694">
        <v>219</v>
      </c>
      <c r="I2694">
        <v>331170</v>
      </c>
      <c r="J2694" t="s">
        <v>30</v>
      </c>
      <c r="K2694" s="26" t="s">
        <v>374</v>
      </c>
      <c r="L2694" t="b">
        <v>1</v>
      </c>
      <c r="M2694" s="20" t="s">
        <v>1116</v>
      </c>
      <c r="N2694" s="26">
        <v>2</v>
      </c>
      <c r="O2694" t="s">
        <v>375</v>
      </c>
      <c r="P2694">
        <v>55.873611099999998</v>
      </c>
      <c r="Q2694">
        <v>-133.18472220000001</v>
      </c>
      <c r="S2694" t="s">
        <v>21</v>
      </c>
      <c r="T2694" s="40">
        <v>0.40184166666666665</v>
      </c>
      <c r="U2694" s="40">
        <v>0.22533333333333319</v>
      </c>
      <c r="V2694">
        <v>119.11792524999997</v>
      </c>
      <c r="W2694">
        <v>296.42999999999995</v>
      </c>
      <c r="X2694">
        <v>72</v>
      </c>
      <c r="Y2694">
        <v>23.892701816666669</v>
      </c>
      <c r="Z2694">
        <v>59.458000000000006</v>
      </c>
      <c r="AA2694">
        <v>13</v>
      </c>
      <c r="AI2694">
        <v>0</v>
      </c>
      <c r="AJ2694">
        <v>1</v>
      </c>
      <c r="AK2694">
        <v>64.850000000000009</v>
      </c>
      <c r="AL2694">
        <v>3</v>
      </c>
      <c r="AM2694">
        <v>0</v>
      </c>
      <c r="AN2694">
        <v>0</v>
      </c>
      <c r="AO2694" s="30">
        <v>26.059432083333334</v>
      </c>
      <c r="AP2694" s="30">
        <v>64.850000000000009</v>
      </c>
      <c r="AQ2694" s="30">
        <v>4</v>
      </c>
      <c r="AR2694">
        <v>169.07005914999996</v>
      </c>
      <c r="AS2694" s="20">
        <v>420.73800000000006</v>
      </c>
      <c r="AT2694">
        <v>86</v>
      </c>
      <c r="AU2694">
        <v>12</v>
      </c>
      <c r="AV2694" t="s">
        <v>1510</v>
      </c>
    </row>
    <row r="2695" spans="1:48" hidden="1" x14ac:dyDescent="0.25">
      <c r="A2695" t="s">
        <v>991</v>
      </c>
      <c r="B2695" t="s">
        <v>20</v>
      </c>
      <c r="C2695" t="s">
        <v>20</v>
      </c>
      <c r="D2695" t="s">
        <v>993</v>
      </c>
      <c r="E2695" s="31" t="s">
        <v>994</v>
      </c>
      <c r="F2695">
        <v>2015</v>
      </c>
      <c r="G2695" t="s">
        <v>992</v>
      </c>
      <c r="H2695" t="s">
        <v>582</v>
      </c>
      <c r="I2695">
        <v>331010</v>
      </c>
      <c r="J2695" t="s">
        <v>19</v>
      </c>
      <c r="K2695" s="26" t="s">
        <v>458</v>
      </c>
      <c r="L2695" t="b">
        <v>1</v>
      </c>
      <c r="M2695" s="20" t="s">
        <v>1118</v>
      </c>
      <c r="N2695" s="26">
        <v>449</v>
      </c>
      <c r="O2695" t="s">
        <v>375</v>
      </c>
      <c r="P2695">
        <v>56.945555599999999</v>
      </c>
      <c r="Q2695">
        <v>-154.17027780000001</v>
      </c>
      <c r="S2695" t="s">
        <v>21</v>
      </c>
      <c r="T2695" s="40">
        <v>0.45000000000000012</v>
      </c>
      <c r="U2695" s="40">
        <v>0.13207272727272726</v>
      </c>
      <c r="V2695">
        <v>49.680450000000015</v>
      </c>
      <c r="W2695">
        <v>110.401</v>
      </c>
      <c r="X2695">
        <v>28</v>
      </c>
      <c r="Y2695">
        <v>27.985500000000009</v>
      </c>
      <c r="Z2695">
        <v>62.190000000000005</v>
      </c>
      <c r="AA2695">
        <v>7</v>
      </c>
      <c r="AI2695">
        <v>20.902000000000001</v>
      </c>
      <c r="AJ2695">
        <v>7</v>
      </c>
      <c r="AK2695">
        <v>3.7320000000000002</v>
      </c>
      <c r="AL2695">
        <v>1</v>
      </c>
      <c r="AM2695">
        <v>0</v>
      </c>
      <c r="AN2695">
        <v>0</v>
      </c>
      <c r="AO2695" s="30">
        <v>11.085300000000004</v>
      </c>
      <c r="AP2695" s="30">
        <v>24.634</v>
      </c>
      <c r="AQ2695" s="30">
        <v>8</v>
      </c>
      <c r="AR2695">
        <v>88.751250000000027</v>
      </c>
      <c r="AS2695" s="20">
        <v>197.22499999999999</v>
      </c>
      <c r="AT2695">
        <v>43</v>
      </c>
      <c r="AU2695">
        <v>12</v>
      </c>
      <c r="AV2695" t="s">
        <v>1510</v>
      </c>
    </row>
    <row r="2696" spans="1:48" hidden="1" x14ac:dyDescent="0.25">
      <c r="A2696" t="s">
        <v>847</v>
      </c>
      <c r="B2696" t="s">
        <v>228</v>
      </c>
      <c r="C2696" t="s">
        <v>228</v>
      </c>
      <c r="D2696" t="s">
        <v>849</v>
      </c>
      <c r="E2696" s="31" t="s">
        <v>850</v>
      </c>
      <c r="F2696">
        <v>2015</v>
      </c>
      <c r="G2696" t="s">
        <v>848</v>
      </c>
      <c r="H2696">
        <v>13477</v>
      </c>
      <c r="I2696">
        <v>332320</v>
      </c>
      <c r="J2696" t="s">
        <v>227</v>
      </c>
      <c r="K2696" s="26" t="s">
        <v>458</v>
      </c>
      <c r="L2696" t="b">
        <v>1</v>
      </c>
      <c r="M2696" s="20" t="s">
        <v>1119</v>
      </c>
      <c r="N2696" s="26">
        <v>340</v>
      </c>
      <c r="O2696" t="s">
        <v>375</v>
      </c>
      <c r="P2696">
        <v>56.000615199999999</v>
      </c>
      <c r="Q2696">
        <v>-161.206974</v>
      </c>
      <c r="S2696" t="s">
        <v>21</v>
      </c>
      <c r="T2696" s="40">
        <v>0.84</v>
      </c>
      <c r="U2696" s="40">
        <v>0.20083333333333289</v>
      </c>
      <c r="V2696">
        <v>103.6476</v>
      </c>
      <c r="W2696">
        <v>123.39</v>
      </c>
      <c r="X2696">
        <v>32</v>
      </c>
      <c r="Y2696">
        <v>80.385480000000015</v>
      </c>
      <c r="Z2696">
        <v>95.697000000000017</v>
      </c>
      <c r="AA2696">
        <v>19</v>
      </c>
      <c r="AI2696">
        <v>32.276000000000003</v>
      </c>
      <c r="AJ2696">
        <v>5</v>
      </c>
      <c r="AK2696">
        <v>11.62</v>
      </c>
      <c r="AL2696">
        <v>2</v>
      </c>
      <c r="AM2696">
        <v>0</v>
      </c>
      <c r="AN2696">
        <v>0</v>
      </c>
      <c r="AO2696" s="30">
        <v>36.872639999999997</v>
      </c>
      <c r="AP2696" s="30">
        <v>43.896000000000001</v>
      </c>
      <c r="AQ2696" s="30">
        <v>7</v>
      </c>
      <c r="AR2696">
        <v>220.90572000000003</v>
      </c>
      <c r="AS2696" s="20">
        <v>262.983</v>
      </c>
      <c r="AT2696">
        <v>58</v>
      </c>
      <c r="AU2696">
        <v>12</v>
      </c>
      <c r="AV2696" t="s">
        <v>1510</v>
      </c>
    </row>
    <row r="2697" spans="1:48" hidden="1" x14ac:dyDescent="0.25">
      <c r="A2697" t="s">
        <v>645</v>
      </c>
      <c r="B2697" t="s">
        <v>78</v>
      </c>
      <c r="C2697" t="s">
        <v>78</v>
      </c>
      <c r="D2697" t="s">
        <v>646</v>
      </c>
      <c r="E2697" s="31" t="s">
        <v>647</v>
      </c>
      <c r="F2697">
        <v>2015</v>
      </c>
      <c r="G2697" t="s">
        <v>563</v>
      </c>
      <c r="H2697">
        <v>221</v>
      </c>
      <c r="I2697">
        <v>331480</v>
      </c>
      <c r="J2697" t="s">
        <v>50</v>
      </c>
      <c r="K2697" s="26" t="s">
        <v>458</v>
      </c>
      <c r="L2697" t="b">
        <v>1</v>
      </c>
      <c r="M2697" s="20" t="s">
        <v>1119</v>
      </c>
      <c r="N2697" s="26">
        <v>169</v>
      </c>
      <c r="O2697" t="s">
        <v>375</v>
      </c>
      <c r="P2697">
        <v>59.4527778</v>
      </c>
      <c r="Q2697">
        <v>-157.31194439999999</v>
      </c>
      <c r="S2697" t="s">
        <v>21</v>
      </c>
      <c r="T2697" s="40">
        <v>0.64056666666666662</v>
      </c>
      <c r="U2697" s="40">
        <v>0.21891666666666609</v>
      </c>
      <c r="V2697">
        <v>329.14237033333336</v>
      </c>
      <c r="W2697">
        <v>513.83000000000004</v>
      </c>
      <c r="X2697">
        <v>104</v>
      </c>
      <c r="Y2697">
        <v>150.90661703333336</v>
      </c>
      <c r="Z2697">
        <v>235.58300000000006</v>
      </c>
      <c r="AA2697">
        <v>20</v>
      </c>
      <c r="AI2697">
        <v>107.33100000000002</v>
      </c>
      <c r="AJ2697">
        <v>11</v>
      </c>
      <c r="AK2697">
        <v>444.61500000000001</v>
      </c>
      <c r="AL2697">
        <v>22</v>
      </c>
      <c r="AM2697">
        <v>0</v>
      </c>
      <c r="AN2697">
        <v>0</v>
      </c>
      <c r="AO2697" s="30">
        <v>353.55820940000001</v>
      </c>
      <c r="AP2697" s="30">
        <v>551.94600000000003</v>
      </c>
      <c r="AQ2697" s="30">
        <v>33</v>
      </c>
      <c r="AR2697">
        <v>833.60719676666668</v>
      </c>
      <c r="AS2697" s="20">
        <v>1301.3590000000002</v>
      </c>
      <c r="AT2697">
        <v>156</v>
      </c>
      <c r="AU2697">
        <v>12</v>
      </c>
      <c r="AV2697" t="s">
        <v>1510</v>
      </c>
    </row>
    <row r="2698" spans="1:48" hidden="1" x14ac:dyDescent="0.25">
      <c r="A2698" t="s">
        <v>917</v>
      </c>
      <c r="B2698" t="s">
        <v>301</v>
      </c>
      <c r="C2698" t="s">
        <v>301</v>
      </c>
      <c r="D2698" t="s">
        <v>919</v>
      </c>
      <c r="E2698" s="31" t="s">
        <v>920</v>
      </c>
      <c r="F2698">
        <v>2015</v>
      </c>
      <c r="G2698" t="s">
        <v>918</v>
      </c>
      <c r="H2698" t="s">
        <v>582</v>
      </c>
      <c r="I2698">
        <v>332870</v>
      </c>
      <c r="J2698" t="s">
        <v>300</v>
      </c>
      <c r="K2698" s="26" t="s">
        <v>458</v>
      </c>
      <c r="L2698" t="b">
        <v>1</v>
      </c>
      <c r="M2698" s="20" t="s">
        <v>1116</v>
      </c>
      <c r="N2698" s="26">
        <v>375</v>
      </c>
      <c r="O2698" t="s">
        <v>375</v>
      </c>
      <c r="P2698">
        <v>60.942777800000002</v>
      </c>
      <c r="Q2698">
        <v>-164.62944440000001</v>
      </c>
      <c r="S2698" t="s">
        <v>21</v>
      </c>
      <c r="T2698" s="40">
        <v>0.79999999999999993</v>
      </c>
      <c r="U2698" s="40">
        <v>0.25569166666666671</v>
      </c>
      <c r="V2698">
        <v>219.22</v>
      </c>
      <c r="W2698">
        <v>274.02500000000003</v>
      </c>
      <c r="X2698">
        <v>71</v>
      </c>
      <c r="Y2698">
        <v>84.48399999999998</v>
      </c>
      <c r="Z2698">
        <v>105.60499999999999</v>
      </c>
      <c r="AA2698">
        <v>18</v>
      </c>
      <c r="AI2698">
        <v>31.006</v>
      </c>
      <c r="AJ2698">
        <v>3</v>
      </c>
      <c r="AK2698">
        <v>6.0209999999999999</v>
      </c>
      <c r="AL2698">
        <v>2</v>
      </c>
      <c r="AM2698">
        <v>11.381</v>
      </c>
      <c r="AN2698">
        <v>5</v>
      </c>
      <c r="AO2698" s="30">
        <v>29.621599999999997</v>
      </c>
      <c r="AP2698" s="30">
        <v>37.027000000000001</v>
      </c>
      <c r="AQ2698" s="30">
        <v>5</v>
      </c>
      <c r="AR2698">
        <v>333.32560000000001</v>
      </c>
      <c r="AS2698" s="20">
        <v>428.03800000000001</v>
      </c>
      <c r="AT2698">
        <v>99</v>
      </c>
      <c r="AU2698">
        <v>12</v>
      </c>
      <c r="AV2698" t="s">
        <v>1510</v>
      </c>
    </row>
    <row r="2699" spans="1:48" hidden="1" x14ac:dyDescent="0.25">
      <c r="A2699" t="s">
        <v>650</v>
      </c>
      <c r="B2699" t="s">
        <v>79</v>
      </c>
      <c r="C2699" t="s">
        <v>79</v>
      </c>
      <c r="D2699" t="s">
        <v>712</v>
      </c>
      <c r="E2699" s="31" t="s">
        <v>713</v>
      </c>
      <c r="F2699">
        <v>2015</v>
      </c>
      <c r="G2699" t="s">
        <v>563</v>
      </c>
      <c r="H2699">
        <v>221</v>
      </c>
      <c r="I2699">
        <v>331490</v>
      </c>
      <c r="J2699" t="s">
        <v>50</v>
      </c>
      <c r="K2699" s="26" t="s">
        <v>458</v>
      </c>
      <c r="L2699" t="b">
        <v>1</v>
      </c>
      <c r="M2699" s="20" t="s">
        <v>1119</v>
      </c>
      <c r="N2699" s="26">
        <v>169</v>
      </c>
      <c r="O2699" t="s">
        <v>375</v>
      </c>
      <c r="P2699">
        <v>60.479444399999998</v>
      </c>
      <c r="Q2699">
        <v>-164.72388889999999</v>
      </c>
      <c r="S2699" t="s">
        <v>21</v>
      </c>
      <c r="T2699" s="40">
        <v>0.55913333333333326</v>
      </c>
      <c r="U2699" s="40">
        <v>0.22235833333333266</v>
      </c>
      <c r="V2699">
        <v>172.20971186666665</v>
      </c>
      <c r="W2699">
        <v>307.99400000000003</v>
      </c>
      <c r="X2699">
        <v>58</v>
      </c>
      <c r="Y2699">
        <v>57.918385466666663</v>
      </c>
      <c r="Z2699">
        <v>103.58600000000001</v>
      </c>
      <c r="AA2699">
        <v>13</v>
      </c>
      <c r="AI2699">
        <v>67.647000000000006</v>
      </c>
      <c r="AJ2699">
        <v>8</v>
      </c>
      <c r="AK2699">
        <v>129.12900000000002</v>
      </c>
      <c r="AL2699">
        <v>9</v>
      </c>
      <c r="AM2699">
        <v>0</v>
      </c>
      <c r="AN2699">
        <v>0</v>
      </c>
      <c r="AO2699" s="30">
        <v>110.02402079999999</v>
      </c>
      <c r="AP2699" s="30">
        <v>196.77600000000001</v>
      </c>
      <c r="AQ2699" s="30">
        <v>17</v>
      </c>
      <c r="AR2699">
        <v>340.15211813333326</v>
      </c>
      <c r="AS2699" s="20">
        <v>608.35599999999999</v>
      </c>
      <c r="AT2699">
        <v>87</v>
      </c>
      <c r="AU2699">
        <v>12</v>
      </c>
      <c r="AV2699" t="s">
        <v>1510</v>
      </c>
    </row>
    <row r="2700" spans="1:48" hidden="1" x14ac:dyDescent="0.25">
      <c r="A2700" t="s">
        <v>958</v>
      </c>
      <c r="B2700" t="s">
        <v>232</v>
      </c>
      <c r="C2700" t="s">
        <v>232</v>
      </c>
      <c r="D2700" t="s">
        <v>960</v>
      </c>
      <c r="E2700" s="31" t="s">
        <v>961</v>
      </c>
      <c r="F2700">
        <v>2015</v>
      </c>
      <c r="G2700" t="s">
        <v>959</v>
      </c>
      <c r="H2700" t="s">
        <v>582</v>
      </c>
      <c r="I2700">
        <v>332330</v>
      </c>
      <c r="J2700" t="s">
        <v>231</v>
      </c>
      <c r="K2700" s="26" t="s">
        <v>458</v>
      </c>
      <c r="L2700" t="b">
        <v>1</v>
      </c>
      <c r="M2700" s="20" t="s">
        <v>1118</v>
      </c>
      <c r="N2700" s="26">
        <v>416</v>
      </c>
      <c r="O2700" t="s">
        <v>375</v>
      </c>
      <c r="P2700">
        <v>63.013333299999999</v>
      </c>
      <c r="Q2700">
        <v>-154.375</v>
      </c>
      <c r="S2700" t="s">
        <v>21</v>
      </c>
      <c r="T2700" s="40">
        <v>0.90000000000000024</v>
      </c>
      <c r="U2700" s="40">
        <v>0.36623333333333336</v>
      </c>
      <c r="V2700">
        <v>137.17350000000002</v>
      </c>
      <c r="W2700">
        <v>152.41499999999999</v>
      </c>
      <c r="X2700">
        <v>39</v>
      </c>
      <c r="Y2700">
        <v>80.037900000000022</v>
      </c>
      <c r="Z2700">
        <v>88.930999999999997</v>
      </c>
      <c r="AA2700">
        <v>6</v>
      </c>
      <c r="AI2700">
        <v>82.219000000000008</v>
      </c>
      <c r="AJ2700">
        <v>9</v>
      </c>
      <c r="AK2700">
        <v>26.481000000000002</v>
      </c>
      <c r="AL2700">
        <v>3</v>
      </c>
      <c r="AM2700">
        <v>4.1619999999999999</v>
      </c>
      <c r="AN2700">
        <v>1</v>
      </c>
      <c r="AO2700" s="30">
        <v>97.830000000000041</v>
      </c>
      <c r="AP2700" s="30">
        <v>108.70000000000002</v>
      </c>
      <c r="AQ2700" s="30">
        <v>12</v>
      </c>
      <c r="AR2700">
        <v>315.04140000000007</v>
      </c>
      <c r="AS2700" s="20">
        <v>354.20800000000003</v>
      </c>
      <c r="AT2700">
        <v>56</v>
      </c>
      <c r="AU2700">
        <v>12</v>
      </c>
      <c r="AV2700" t="s">
        <v>1510</v>
      </c>
    </row>
    <row r="2701" spans="1:48" hidden="1" x14ac:dyDescent="0.25">
      <c r="A2701" t="s">
        <v>754</v>
      </c>
      <c r="B2701" t="s">
        <v>295</v>
      </c>
      <c r="C2701" t="s">
        <v>295</v>
      </c>
      <c r="D2701" t="s">
        <v>756</v>
      </c>
      <c r="E2701" s="31" t="s">
        <v>757</v>
      </c>
      <c r="F2701">
        <v>2015</v>
      </c>
      <c r="G2701" t="s">
        <v>755</v>
      </c>
      <c r="H2701" t="s">
        <v>582</v>
      </c>
      <c r="I2701">
        <v>332740</v>
      </c>
      <c r="J2701" t="s">
        <v>294</v>
      </c>
      <c r="K2701" s="26" t="s">
        <v>458</v>
      </c>
      <c r="L2701" t="b">
        <v>1</v>
      </c>
      <c r="M2701" s="20" t="s">
        <v>1116</v>
      </c>
      <c r="N2701" s="26">
        <v>242</v>
      </c>
      <c r="O2701" t="s">
        <v>375</v>
      </c>
      <c r="P2701">
        <v>52.938055599999998</v>
      </c>
      <c r="Q2701">
        <v>-168.8677778</v>
      </c>
      <c r="S2701" t="s">
        <v>21</v>
      </c>
      <c r="T2701" s="40">
        <v>0.75066666666666659</v>
      </c>
      <c r="U2701" s="40">
        <v>0.15386666666666662</v>
      </c>
      <c r="V2701">
        <v>35.723475999999991</v>
      </c>
      <c r="W2701">
        <v>47.588999999999992</v>
      </c>
      <c r="X2701">
        <v>15</v>
      </c>
      <c r="Y2701">
        <v>50.611448000000003</v>
      </c>
      <c r="Z2701">
        <v>67.422000000000011</v>
      </c>
      <c r="AA2701">
        <v>6</v>
      </c>
      <c r="AI2701">
        <v>36.490000000000009</v>
      </c>
      <c r="AJ2701">
        <v>5</v>
      </c>
      <c r="AK2701">
        <v>19.311000000000003</v>
      </c>
      <c r="AL2701">
        <v>1</v>
      </c>
      <c r="AM2701">
        <v>0</v>
      </c>
      <c r="AN2701">
        <v>0</v>
      </c>
      <c r="AO2701" s="30">
        <v>41.887950666666676</v>
      </c>
      <c r="AP2701" s="30">
        <v>55.801000000000016</v>
      </c>
      <c r="AQ2701" s="30">
        <v>6</v>
      </c>
      <c r="AR2701">
        <v>128.22287466666666</v>
      </c>
      <c r="AS2701" s="20">
        <v>170.81200000000001</v>
      </c>
      <c r="AT2701">
        <v>27</v>
      </c>
      <c r="AU2701">
        <v>12</v>
      </c>
      <c r="AV2701" t="s">
        <v>1510</v>
      </c>
    </row>
    <row r="2702" spans="1:48" hidden="1" x14ac:dyDescent="0.25">
      <c r="A2702" t="s">
        <v>653</v>
      </c>
      <c r="B2702" t="s">
        <v>80</v>
      </c>
      <c r="C2702" s="19" t="s">
        <v>80</v>
      </c>
      <c r="D2702" s="19" t="s">
        <v>654</v>
      </c>
      <c r="E2702" s="21" t="s">
        <v>655</v>
      </c>
      <c r="F2702" s="26">
        <v>2015</v>
      </c>
      <c r="G2702" s="19" t="s">
        <v>563</v>
      </c>
      <c r="H2702" s="26">
        <v>221</v>
      </c>
      <c r="I2702" s="19">
        <v>331500</v>
      </c>
      <c r="J2702" s="20" t="s">
        <v>50</v>
      </c>
      <c r="K2702" s="19" t="s">
        <v>458</v>
      </c>
      <c r="L2702" s="20" t="b">
        <v>1</v>
      </c>
      <c r="M2702" s="20" t="s">
        <v>1119</v>
      </c>
      <c r="N2702" s="19">
        <v>169</v>
      </c>
      <c r="O2702" s="19" t="s">
        <v>375</v>
      </c>
      <c r="P2702" s="20">
        <v>67.571111099999996</v>
      </c>
      <c r="Q2702" s="20">
        <v>-162.9652778</v>
      </c>
      <c r="R2702" s="19"/>
      <c r="S2702" s="19" t="s">
        <v>21</v>
      </c>
      <c r="T2702" s="40">
        <v>0.87020000000000008</v>
      </c>
      <c r="U2702" s="40">
        <v>0.23038333333333297</v>
      </c>
      <c r="V2702">
        <v>694.45701859999997</v>
      </c>
      <c r="W2702">
        <v>798.04299999999989</v>
      </c>
      <c r="X2702">
        <v>122</v>
      </c>
      <c r="Y2702">
        <v>186.34810880000003</v>
      </c>
      <c r="Z2702">
        <v>214.14400000000001</v>
      </c>
      <c r="AA2702">
        <v>12</v>
      </c>
      <c r="AI2702">
        <v>201.35199999999998</v>
      </c>
      <c r="AJ2702">
        <v>9</v>
      </c>
      <c r="AK2702">
        <v>492.23500000000001</v>
      </c>
      <c r="AL2702">
        <v>15</v>
      </c>
      <c r="AM2702">
        <v>0</v>
      </c>
      <c r="AN2702">
        <v>0</v>
      </c>
      <c r="AO2702" s="30">
        <v>603.55940740000005</v>
      </c>
      <c r="AP2702" s="30">
        <v>693.58699999999999</v>
      </c>
      <c r="AQ2702" s="30">
        <v>24</v>
      </c>
      <c r="AR2702">
        <v>1484.3645348</v>
      </c>
      <c r="AS2702" s="20">
        <v>1705.7739999999999</v>
      </c>
      <c r="AT2702">
        <v>156</v>
      </c>
      <c r="AU2702">
        <v>12</v>
      </c>
      <c r="AV2702" t="s">
        <v>1510</v>
      </c>
    </row>
    <row r="2703" spans="1:48" hidden="1" x14ac:dyDescent="0.25">
      <c r="A2703" t="s">
        <v>554</v>
      </c>
      <c r="B2703" t="s">
        <v>234</v>
      </c>
      <c r="C2703" s="19" t="s">
        <v>234</v>
      </c>
      <c r="D2703" t="s">
        <v>556</v>
      </c>
      <c r="E2703" t="s">
        <v>557</v>
      </c>
      <c r="F2703" s="26">
        <v>2015</v>
      </c>
      <c r="G2703" s="19" t="s">
        <v>555</v>
      </c>
      <c r="H2703" s="26">
        <v>13642</v>
      </c>
      <c r="I2703" s="19">
        <v>332340</v>
      </c>
      <c r="J2703" t="s">
        <v>233</v>
      </c>
      <c r="K2703" s="19" t="s">
        <v>458</v>
      </c>
      <c r="L2703" s="20" t="b">
        <v>1</v>
      </c>
      <c r="M2703" s="20" t="s">
        <v>1116</v>
      </c>
      <c r="N2703" s="19">
        <v>150</v>
      </c>
      <c r="O2703" s="19" t="s">
        <v>375</v>
      </c>
      <c r="P2703" s="20">
        <v>64.501111100000003</v>
      </c>
      <c r="Q2703" s="20">
        <v>-165.4063889</v>
      </c>
      <c r="R2703" s="19"/>
      <c r="S2703" s="19" t="s">
        <v>21</v>
      </c>
      <c r="T2703" s="40">
        <v>0.40176666666666661</v>
      </c>
      <c r="U2703" s="40">
        <v>0.22618333333333293</v>
      </c>
      <c r="V2703">
        <v>3612.5179281999995</v>
      </c>
      <c r="W2703">
        <v>8991.5820000000003</v>
      </c>
      <c r="X2703">
        <v>1761</v>
      </c>
      <c r="Y2703">
        <v>4662.9071474666653</v>
      </c>
      <c r="Z2703">
        <v>11606.007999999998</v>
      </c>
      <c r="AA2703">
        <v>367</v>
      </c>
      <c r="AI2703">
        <v>3472.5750000000003</v>
      </c>
      <c r="AJ2703">
        <v>82</v>
      </c>
      <c r="AK2703">
        <v>5201.482</v>
      </c>
      <c r="AL2703">
        <v>66</v>
      </c>
      <c r="AM2703">
        <v>0</v>
      </c>
      <c r="AN2703">
        <v>0</v>
      </c>
      <c r="AO2703" s="30">
        <v>3484.9469673666663</v>
      </c>
      <c r="AP2703" s="30">
        <v>8674.0570000000007</v>
      </c>
      <c r="AQ2703" s="30">
        <v>148</v>
      </c>
      <c r="AR2703">
        <v>11760.372043033331</v>
      </c>
      <c r="AS2703" s="20">
        <v>29271.646999999997</v>
      </c>
      <c r="AT2703">
        <v>2190</v>
      </c>
      <c r="AU2703">
        <v>12</v>
      </c>
      <c r="AV2703" t="s">
        <v>1510</v>
      </c>
    </row>
    <row r="2704" spans="1:48" hidden="1" x14ac:dyDescent="0.25">
      <c r="A2704" t="s">
        <v>656</v>
      </c>
      <c r="B2704" t="s">
        <v>81</v>
      </c>
      <c r="C2704" t="s">
        <v>81</v>
      </c>
      <c r="D2704" t="s">
        <v>657</v>
      </c>
      <c r="E2704" s="31" t="s">
        <v>658</v>
      </c>
      <c r="F2704">
        <v>2015</v>
      </c>
      <c r="G2704" t="s">
        <v>563</v>
      </c>
      <c r="H2704">
        <v>221</v>
      </c>
      <c r="I2704">
        <v>331510</v>
      </c>
      <c r="J2704" t="s">
        <v>50</v>
      </c>
      <c r="K2704" s="26" t="s">
        <v>458</v>
      </c>
      <c r="L2704" t="b">
        <v>1</v>
      </c>
      <c r="M2704" s="20" t="s">
        <v>1119</v>
      </c>
      <c r="N2704" s="26">
        <v>169</v>
      </c>
      <c r="O2704" t="s">
        <v>375</v>
      </c>
      <c r="P2704">
        <v>66.838333300000002</v>
      </c>
      <c r="Q2704">
        <v>-161.03277779999999</v>
      </c>
      <c r="S2704" t="s">
        <v>21</v>
      </c>
      <c r="T2704" s="40">
        <v>0.67758333333333332</v>
      </c>
      <c r="U2704" s="40">
        <v>0.22077500000000003</v>
      </c>
      <c r="V2704">
        <v>588.37135649999993</v>
      </c>
      <c r="W2704">
        <v>868.33799999999997</v>
      </c>
      <c r="X2704">
        <v>140</v>
      </c>
      <c r="Y2704">
        <v>148.56759925</v>
      </c>
      <c r="Z2704">
        <v>219.261</v>
      </c>
      <c r="AA2704">
        <v>14</v>
      </c>
      <c r="AI2704">
        <v>329.87799999999999</v>
      </c>
      <c r="AJ2704">
        <v>11</v>
      </c>
      <c r="AK2704">
        <v>471.30800000000005</v>
      </c>
      <c r="AL2704">
        <v>20</v>
      </c>
      <c r="AM2704">
        <v>0</v>
      </c>
      <c r="AN2704">
        <v>0</v>
      </c>
      <c r="AO2704" s="30">
        <v>542.87028050000004</v>
      </c>
      <c r="AP2704" s="30">
        <v>801.18600000000004</v>
      </c>
      <c r="AQ2704" s="30">
        <v>31</v>
      </c>
      <c r="AR2704">
        <v>1279.8092362500001</v>
      </c>
      <c r="AS2704" s="20">
        <v>1888.7850000000001</v>
      </c>
      <c r="AT2704">
        <v>183</v>
      </c>
      <c r="AU2704">
        <v>12</v>
      </c>
      <c r="AV2704" t="s">
        <v>1510</v>
      </c>
    </row>
    <row r="2705" spans="1:48" hidden="1" x14ac:dyDescent="0.25">
      <c r="A2705" t="s">
        <v>417</v>
      </c>
      <c r="B2705" t="s">
        <v>1151</v>
      </c>
      <c r="C2705" s="19" t="s">
        <v>418</v>
      </c>
      <c r="D2705" t="s">
        <v>419</v>
      </c>
      <c r="E2705" s="21" t="s">
        <v>420</v>
      </c>
      <c r="F2705" s="26">
        <v>2015</v>
      </c>
      <c r="G2705" s="19" t="s">
        <v>380</v>
      </c>
      <c r="H2705" s="26">
        <v>219</v>
      </c>
      <c r="I2705" s="19">
        <v>331180</v>
      </c>
      <c r="J2705" t="s">
        <v>30</v>
      </c>
      <c r="K2705" s="19" t="s">
        <v>374</v>
      </c>
      <c r="L2705" s="20" t="b">
        <v>1</v>
      </c>
      <c r="M2705" s="20" t="s">
        <v>1116</v>
      </c>
      <c r="N2705" s="19">
        <v>2</v>
      </c>
      <c r="O2705" s="19" t="s">
        <v>375</v>
      </c>
      <c r="P2705" s="20">
        <v>62.961666700000002</v>
      </c>
      <c r="Q2705" s="20">
        <v>-141.93722220000001</v>
      </c>
      <c r="R2705" s="19"/>
      <c r="S2705" s="19" t="s">
        <v>21</v>
      </c>
      <c r="T2705" s="40">
        <v>0.64753333333333341</v>
      </c>
      <c r="U2705" s="40">
        <v>0.30184999999999995</v>
      </c>
      <c r="V2705">
        <v>214.9655258666667</v>
      </c>
      <c r="W2705">
        <v>331.976</v>
      </c>
      <c r="X2705">
        <v>86</v>
      </c>
      <c r="Y2705">
        <v>226.98762973333336</v>
      </c>
      <c r="Z2705">
        <v>350.54200000000003</v>
      </c>
      <c r="AA2705">
        <v>19</v>
      </c>
      <c r="AI2705">
        <v>62.656000000000013</v>
      </c>
      <c r="AJ2705">
        <v>5</v>
      </c>
      <c r="AK2705">
        <v>298.36399999999998</v>
      </c>
      <c r="AL2705">
        <v>18</v>
      </c>
      <c r="AM2705">
        <v>0</v>
      </c>
      <c r="AN2705">
        <v>0</v>
      </c>
      <c r="AO2705" s="30">
        <v>233.77248400000002</v>
      </c>
      <c r="AP2705" s="30">
        <v>361.02</v>
      </c>
      <c r="AQ2705" s="30">
        <v>23</v>
      </c>
      <c r="AR2705">
        <v>675.72563960000002</v>
      </c>
      <c r="AS2705" s="20">
        <v>1043.538</v>
      </c>
      <c r="AT2705">
        <v>126</v>
      </c>
      <c r="AU2705">
        <v>12</v>
      </c>
      <c r="AV2705" t="s">
        <v>1510</v>
      </c>
    </row>
    <row r="2706" spans="1:48" hidden="1" x14ac:dyDescent="0.25">
      <c r="A2706" t="s">
        <v>954</v>
      </c>
      <c r="B2706" t="s">
        <v>23</v>
      </c>
      <c r="C2706" s="19" t="s">
        <v>23</v>
      </c>
      <c r="D2706" t="s">
        <v>956</v>
      </c>
      <c r="E2706" t="s">
        <v>957</v>
      </c>
      <c r="F2706" s="26">
        <v>2015</v>
      </c>
      <c r="G2706" s="19" t="s">
        <v>955</v>
      </c>
      <c r="H2706" s="26">
        <v>192</v>
      </c>
      <c r="I2706" s="19">
        <v>331020</v>
      </c>
      <c r="J2706" t="s">
        <v>22</v>
      </c>
      <c r="K2706" s="19" t="s">
        <v>458</v>
      </c>
      <c r="L2706" s="20" t="b">
        <v>1</v>
      </c>
      <c r="M2706" s="20" t="s">
        <v>1116</v>
      </c>
      <c r="N2706" s="19">
        <v>412</v>
      </c>
      <c r="O2706" s="19" t="s">
        <v>375</v>
      </c>
      <c r="P2706" s="20">
        <v>60.909444399999998</v>
      </c>
      <c r="Q2706" s="20">
        <v>-161.4313889</v>
      </c>
      <c r="R2706" s="19"/>
      <c r="S2706" s="19" t="s">
        <v>21</v>
      </c>
      <c r="T2706" s="40">
        <v>0.60764166666666652</v>
      </c>
      <c r="U2706" s="40">
        <v>0.25819166666666621</v>
      </c>
      <c r="V2706">
        <v>433.42168620833326</v>
      </c>
      <c r="W2706">
        <v>713.28500000000008</v>
      </c>
      <c r="X2706">
        <v>193</v>
      </c>
      <c r="Y2706">
        <v>99.526843866666624</v>
      </c>
      <c r="Z2706">
        <v>163.79199999999997</v>
      </c>
      <c r="AA2706">
        <v>16</v>
      </c>
      <c r="AI2706">
        <v>191.35299999999998</v>
      </c>
      <c r="AJ2706">
        <v>11</v>
      </c>
      <c r="AK2706">
        <v>627.69900000000007</v>
      </c>
      <c r="AL2706">
        <v>17</v>
      </c>
      <c r="AM2706">
        <v>87.387</v>
      </c>
      <c r="AN2706">
        <v>4</v>
      </c>
      <c r="AO2706" s="30">
        <v>497.69012236666657</v>
      </c>
      <c r="AP2706" s="30">
        <v>819.05200000000002</v>
      </c>
      <c r="AQ2706" s="30">
        <v>28</v>
      </c>
      <c r="AR2706">
        <v>1030.6386524416664</v>
      </c>
      <c r="AS2706" s="20">
        <v>1783.5160000000001</v>
      </c>
      <c r="AT2706">
        <v>236</v>
      </c>
      <c r="AU2706">
        <v>12</v>
      </c>
      <c r="AV2706" t="s">
        <v>1510</v>
      </c>
    </row>
    <row r="2707" spans="1:48" hidden="1" x14ac:dyDescent="0.25">
      <c r="A2707" t="s">
        <v>768</v>
      </c>
      <c r="B2707" t="s">
        <v>239</v>
      </c>
      <c r="C2707" s="19" t="s">
        <v>239</v>
      </c>
      <c r="D2707" t="s">
        <v>769</v>
      </c>
      <c r="E2707" s="21" t="s">
        <v>770</v>
      </c>
      <c r="F2707" s="26">
        <v>2015</v>
      </c>
      <c r="G2707" s="19" t="s">
        <v>759</v>
      </c>
      <c r="H2707" s="26">
        <v>26616</v>
      </c>
      <c r="I2707" s="19">
        <v>332380</v>
      </c>
      <c r="J2707" t="s">
        <v>235</v>
      </c>
      <c r="K2707" s="19" t="s">
        <v>458</v>
      </c>
      <c r="L2707" s="20" t="b">
        <v>1</v>
      </c>
      <c r="M2707" s="20" t="s">
        <v>1118</v>
      </c>
      <c r="N2707" s="19">
        <v>254</v>
      </c>
      <c r="O2707" s="19" t="s">
        <v>375</v>
      </c>
      <c r="P2707" s="20">
        <v>70.217500000000001</v>
      </c>
      <c r="Q2707" s="20">
        <v>-150.97638889999999</v>
      </c>
      <c r="R2707" s="19"/>
      <c r="S2707" s="19" t="s">
        <v>21</v>
      </c>
      <c r="T2707" s="40">
        <v>7.9999999999999988E-2</v>
      </c>
      <c r="U2707" s="40">
        <v>7.9949999999999979E-2</v>
      </c>
      <c r="V2707">
        <v>74.163119999999992</v>
      </c>
      <c r="W2707">
        <v>927.0390000000001</v>
      </c>
      <c r="X2707">
        <v>109</v>
      </c>
      <c r="Y2707">
        <v>370.42815999999993</v>
      </c>
      <c r="Z2707">
        <v>4630.3519999999999</v>
      </c>
      <c r="AA2707">
        <v>75</v>
      </c>
      <c r="AI2707">
        <v>86.733999999999995</v>
      </c>
      <c r="AJ2707">
        <v>4</v>
      </c>
      <c r="AK2707">
        <v>51.156999999999989</v>
      </c>
      <c r="AL2707">
        <v>3</v>
      </c>
      <c r="AM2707">
        <v>0</v>
      </c>
      <c r="AN2707">
        <v>1</v>
      </c>
      <c r="AO2707" s="30">
        <v>11.031279999999997</v>
      </c>
      <c r="AP2707" s="30">
        <v>137.89099999999999</v>
      </c>
      <c r="AQ2707" s="30">
        <v>7</v>
      </c>
      <c r="AR2707">
        <v>455.62255999999991</v>
      </c>
      <c r="AS2707" s="20">
        <v>5695.2819999999992</v>
      </c>
      <c r="AT2707">
        <v>188</v>
      </c>
      <c r="AU2707">
        <v>12</v>
      </c>
      <c r="AV2707" t="s">
        <v>1510</v>
      </c>
    </row>
    <row r="2708" spans="1:48" hidden="1" x14ac:dyDescent="0.25">
      <c r="A2708" t="s">
        <v>659</v>
      </c>
      <c r="B2708" t="s">
        <v>82</v>
      </c>
      <c r="C2708" t="s">
        <v>82</v>
      </c>
      <c r="D2708" t="s">
        <v>660</v>
      </c>
      <c r="E2708" s="31" t="s">
        <v>661</v>
      </c>
      <c r="F2708">
        <v>2015</v>
      </c>
      <c r="G2708" t="s">
        <v>563</v>
      </c>
      <c r="H2708">
        <v>221</v>
      </c>
      <c r="I2708">
        <v>331520</v>
      </c>
      <c r="J2708" t="s">
        <v>50</v>
      </c>
      <c r="K2708" s="26" t="s">
        <v>458</v>
      </c>
      <c r="L2708" t="b">
        <v>1</v>
      </c>
      <c r="M2708" s="20" t="s">
        <v>1119</v>
      </c>
      <c r="N2708" s="26">
        <v>169</v>
      </c>
      <c r="O2708" t="s">
        <v>375</v>
      </c>
      <c r="P2708">
        <v>64.7194444</v>
      </c>
      <c r="Q2708">
        <v>-158.1030556</v>
      </c>
      <c r="S2708" t="s">
        <v>21</v>
      </c>
      <c r="T2708" s="40">
        <v>0.62879166666666653</v>
      </c>
      <c r="U2708" s="40">
        <v>0.21830833333333244</v>
      </c>
      <c r="V2708">
        <v>264.52133591666666</v>
      </c>
      <c r="W2708">
        <v>420.68200000000007</v>
      </c>
      <c r="X2708">
        <v>110</v>
      </c>
      <c r="Y2708">
        <v>35.385879833333327</v>
      </c>
      <c r="Z2708">
        <v>56.276000000000003</v>
      </c>
      <c r="AA2708">
        <v>10</v>
      </c>
      <c r="AI2708">
        <v>216.40299999999999</v>
      </c>
      <c r="AJ2708">
        <v>18</v>
      </c>
      <c r="AK2708">
        <v>227.78900000000002</v>
      </c>
      <c r="AL2708">
        <v>13</v>
      </c>
      <c r="AM2708">
        <v>0</v>
      </c>
      <c r="AN2708">
        <v>0</v>
      </c>
      <c r="AO2708" s="30">
        <v>279.30422799999997</v>
      </c>
      <c r="AP2708" s="30">
        <v>444.19200000000001</v>
      </c>
      <c r="AQ2708" s="30">
        <v>31</v>
      </c>
      <c r="AR2708">
        <v>579.21144374999994</v>
      </c>
      <c r="AS2708" s="20">
        <v>921.14999999999986</v>
      </c>
      <c r="AT2708">
        <v>150</v>
      </c>
      <c r="AU2708">
        <v>12</v>
      </c>
      <c r="AV2708" t="s">
        <v>1510</v>
      </c>
    </row>
    <row r="2709" spans="1:48" hidden="1" x14ac:dyDescent="0.25">
      <c r="A2709" t="s">
        <v>942</v>
      </c>
      <c r="B2709" t="s">
        <v>244</v>
      </c>
      <c r="C2709" t="s">
        <v>244</v>
      </c>
      <c r="D2709" t="s">
        <v>944</v>
      </c>
      <c r="E2709" s="31" t="s">
        <v>945</v>
      </c>
      <c r="F2709">
        <v>2015</v>
      </c>
      <c r="G2709" t="s">
        <v>943</v>
      </c>
      <c r="H2709" t="s">
        <v>582</v>
      </c>
      <c r="I2709">
        <v>332420</v>
      </c>
      <c r="J2709" t="s">
        <v>243</v>
      </c>
      <c r="K2709" s="26" t="s">
        <v>458</v>
      </c>
      <c r="L2709" t="b">
        <v>1</v>
      </c>
      <c r="M2709" s="20" t="s">
        <v>1118</v>
      </c>
      <c r="N2709" s="26">
        <v>408</v>
      </c>
      <c r="O2709" t="s">
        <v>375</v>
      </c>
      <c r="P2709">
        <v>62.533611100000002</v>
      </c>
      <c r="Q2709">
        <v>-164.84111110000001</v>
      </c>
      <c r="S2709" t="s">
        <v>21</v>
      </c>
      <c r="T2709" s="40">
        <v>0.53000000000000014</v>
      </c>
      <c r="U2709" s="40">
        <v>0.19746666666666665</v>
      </c>
      <c r="V2709">
        <v>103.84502000000003</v>
      </c>
      <c r="W2709">
        <v>195.93400000000003</v>
      </c>
      <c r="X2709">
        <v>43</v>
      </c>
      <c r="Y2709">
        <v>227.49137000000005</v>
      </c>
      <c r="Z2709">
        <v>429.22899999999998</v>
      </c>
      <c r="AA2709">
        <v>7</v>
      </c>
      <c r="AI2709">
        <v>147.14100000000002</v>
      </c>
      <c r="AJ2709">
        <v>4</v>
      </c>
      <c r="AK2709">
        <v>33.680999999999997</v>
      </c>
      <c r="AL2709">
        <v>6</v>
      </c>
      <c r="AM2709">
        <v>17.776</v>
      </c>
      <c r="AN2709">
        <v>3</v>
      </c>
      <c r="AO2709" s="30">
        <v>95.835660000000033</v>
      </c>
      <c r="AP2709" s="30">
        <v>180.822</v>
      </c>
      <c r="AQ2709" s="30">
        <v>10</v>
      </c>
      <c r="AR2709">
        <v>427.17205000000013</v>
      </c>
      <c r="AS2709" s="20">
        <v>823.76099999999997</v>
      </c>
      <c r="AT2709">
        <v>59</v>
      </c>
      <c r="AU2709">
        <v>12</v>
      </c>
      <c r="AV2709" t="s">
        <v>1510</v>
      </c>
    </row>
    <row r="2710" spans="1:48" hidden="1" x14ac:dyDescent="0.25">
      <c r="A2710" t="s">
        <v>613</v>
      </c>
      <c r="B2710" t="s">
        <v>83</v>
      </c>
      <c r="C2710" t="s">
        <v>83</v>
      </c>
      <c r="D2710" t="s">
        <v>614</v>
      </c>
      <c r="E2710" s="31" t="s">
        <v>615</v>
      </c>
      <c r="F2710">
        <v>2015</v>
      </c>
      <c r="G2710" t="s">
        <v>563</v>
      </c>
      <c r="H2710">
        <v>221</v>
      </c>
      <c r="I2710">
        <v>331530</v>
      </c>
      <c r="J2710" t="s">
        <v>50</v>
      </c>
      <c r="K2710" s="26" t="s">
        <v>458</v>
      </c>
      <c r="L2710" t="b">
        <v>1</v>
      </c>
      <c r="M2710" s="20" t="s">
        <v>1119</v>
      </c>
      <c r="N2710" s="26">
        <v>169</v>
      </c>
      <c r="O2710" t="s">
        <v>375</v>
      </c>
      <c r="P2710">
        <v>60.896944400000002</v>
      </c>
      <c r="Q2710">
        <v>-162.4594444</v>
      </c>
      <c r="S2710" t="s">
        <v>21</v>
      </c>
      <c r="T2710" s="40">
        <v>0.58535833333333354</v>
      </c>
      <c r="U2710" s="40">
        <v>0.2262583333333327</v>
      </c>
      <c r="V2710">
        <v>360.8488274500001</v>
      </c>
      <c r="W2710">
        <v>616.45799999999997</v>
      </c>
      <c r="X2710">
        <v>131</v>
      </c>
      <c r="Y2710">
        <v>99.843985558333358</v>
      </c>
      <c r="Z2710">
        <v>170.56899999999999</v>
      </c>
      <c r="AA2710">
        <v>12</v>
      </c>
      <c r="AI2710">
        <v>119.48000000000002</v>
      </c>
      <c r="AJ2710">
        <v>13</v>
      </c>
      <c r="AK2710">
        <v>279.226</v>
      </c>
      <c r="AL2710">
        <v>16</v>
      </c>
      <c r="AM2710">
        <v>0</v>
      </c>
      <c r="AN2710">
        <v>0</v>
      </c>
      <c r="AO2710" s="30">
        <v>233.38587965000008</v>
      </c>
      <c r="AP2710" s="30">
        <v>398.70600000000002</v>
      </c>
      <c r="AQ2710" s="30">
        <v>29</v>
      </c>
      <c r="AR2710">
        <v>694.07869265833347</v>
      </c>
      <c r="AS2710" s="20">
        <v>1185.7330000000002</v>
      </c>
      <c r="AT2710">
        <v>171</v>
      </c>
      <c r="AU2710">
        <v>12</v>
      </c>
      <c r="AV2710" t="s">
        <v>1510</v>
      </c>
    </row>
    <row r="2711" spans="1:48" hidden="1" x14ac:dyDescent="0.25">
      <c r="A2711" t="s">
        <v>664</v>
      </c>
      <c r="B2711" t="s">
        <v>84</v>
      </c>
      <c r="C2711" t="s">
        <v>84</v>
      </c>
      <c r="D2711" t="s">
        <v>665</v>
      </c>
      <c r="E2711" s="31" t="s">
        <v>666</v>
      </c>
      <c r="F2711">
        <v>2015</v>
      </c>
      <c r="G2711" t="s">
        <v>563</v>
      </c>
      <c r="H2711">
        <v>221</v>
      </c>
      <c r="I2711">
        <v>331540</v>
      </c>
      <c r="J2711" t="s">
        <v>50</v>
      </c>
      <c r="K2711" s="26" t="s">
        <v>458</v>
      </c>
      <c r="L2711" t="b">
        <v>1</v>
      </c>
      <c r="M2711" s="20" t="s">
        <v>1119</v>
      </c>
      <c r="N2711" s="26">
        <v>169</v>
      </c>
      <c r="O2711" t="s">
        <v>375</v>
      </c>
      <c r="P2711">
        <v>57.2027778</v>
      </c>
      <c r="Q2711">
        <v>-153.3038889</v>
      </c>
      <c r="S2711" t="s">
        <v>21</v>
      </c>
      <c r="T2711" s="40">
        <v>0.59349166666666675</v>
      </c>
      <c r="U2711" s="40">
        <v>0.21656666666666669</v>
      </c>
      <c r="V2711">
        <v>228.62129888333337</v>
      </c>
      <c r="W2711">
        <v>385.214</v>
      </c>
      <c r="X2711">
        <v>96</v>
      </c>
      <c r="Y2711">
        <v>54.408942033333332</v>
      </c>
      <c r="Z2711">
        <v>91.675999999999988</v>
      </c>
      <c r="AA2711">
        <v>19</v>
      </c>
      <c r="AI2711">
        <v>176.88899999999998</v>
      </c>
      <c r="AJ2711">
        <v>11</v>
      </c>
      <c r="AK2711">
        <v>110.61</v>
      </c>
      <c r="AL2711">
        <v>4</v>
      </c>
      <c r="AM2711">
        <v>0</v>
      </c>
      <c r="AN2711">
        <v>0</v>
      </c>
      <c r="AO2711" s="30">
        <v>170.62826067500001</v>
      </c>
      <c r="AP2711" s="30">
        <v>287.49899999999997</v>
      </c>
      <c r="AQ2711" s="30">
        <v>15</v>
      </c>
      <c r="AR2711">
        <v>453.65850159166666</v>
      </c>
      <c r="AS2711" s="20">
        <v>764.3889999999999</v>
      </c>
      <c r="AT2711">
        <v>130</v>
      </c>
      <c r="AU2711">
        <v>12</v>
      </c>
      <c r="AV2711" t="s">
        <v>1510</v>
      </c>
    </row>
    <row r="2712" spans="1:48" hidden="1" x14ac:dyDescent="0.25">
      <c r="A2712" t="s">
        <v>883</v>
      </c>
      <c r="B2712" t="s">
        <v>248</v>
      </c>
      <c r="C2712" t="s">
        <v>248</v>
      </c>
      <c r="D2712" t="s">
        <v>885</v>
      </c>
      <c r="E2712" s="31" t="s">
        <v>886</v>
      </c>
      <c r="F2712">
        <v>2015</v>
      </c>
      <c r="G2712" t="s">
        <v>884</v>
      </c>
      <c r="H2712">
        <v>14234</v>
      </c>
      <c r="I2712">
        <v>332440</v>
      </c>
      <c r="J2712" t="s">
        <v>247</v>
      </c>
      <c r="K2712" s="26" t="s">
        <v>458</v>
      </c>
      <c r="L2712" t="b">
        <v>1</v>
      </c>
      <c r="M2712" s="20" t="s">
        <v>1118</v>
      </c>
      <c r="N2712" s="26">
        <v>357</v>
      </c>
      <c r="O2712" t="s">
        <v>375</v>
      </c>
      <c r="P2712">
        <v>57.923611100000002</v>
      </c>
      <c r="Q2712">
        <v>-152.50222220000001</v>
      </c>
      <c r="S2712" t="s">
        <v>21</v>
      </c>
      <c r="T2712" s="40">
        <v>0.36679999999999996</v>
      </c>
      <c r="U2712" s="40">
        <v>0.17983333333333326</v>
      </c>
      <c r="V2712">
        <v>102.75718599999998</v>
      </c>
      <c r="W2712">
        <v>280.14499999999998</v>
      </c>
      <c r="X2712">
        <v>81</v>
      </c>
      <c r="Y2712">
        <v>78.121430799999985</v>
      </c>
      <c r="Z2712">
        <v>212.98099999999999</v>
      </c>
      <c r="AA2712">
        <v>18</v>
      </c>
      <c r="AI2712">
        <v>138.89099999999999</v>
      </c>
      <c r="AJ2712">
        <v>12</v>
      </c>
      <c r="AK2712">
        <v>8.5440000000000005</v>
      </c>
      <c r="AL2712">
        <v>3</v>
      </c>
      <c r="AM2712">
        <v>0</v>
      </c>
      <c r="AN2712">
        <v>0</v>
      </c>
      <c r="AO2712" s="30">
        <v>54.079157999999993</v>
      </c>
      <c r="AP2712" s="30">
        <v>147.435</v>
      </c>
      <c r="AQ2712" s="30">
        <v>15</v>
      </c>
      <c r="AR2712">
        <v>234.95777479999998</v>
      </c>
      <c r="AS2712" s="20">
        <v>640.56100000000004</v>
      </c>
      <c r="AT2712">
        <v>112</v>
      </c>
      <c r="AU2712">
        <v>6</v>
      </c>
      <c r="AV2712" t="s">
        <v>1510</v>
      </c>
    </row>
    <row r="2713" spans="1:48" hidden="1" x14ac:dyDescent="0.25">
      <c r="A2713" t="s">
        <v>1027</v>
      </c>
      <c r="B2713" t="s">
        <v>250</v>
      </c>
      <c r="C2713" t="s">
        <v>250</v>
      </c>
      <c r="D2713" t="s">
        <v>1029</v>
      </c>
      <c r="E2713" s="31" t="s">
        <v>1030</v>
      </c>
      <c r="F2713">
        <v>2015</v>
      </c>
      <c r="G2713" t="s">
        <v>1028</v>
      </c>
      <c r="H2713">
        <v>14633</v>
      </c>
      <c r="I2713">
        <v>332450</v>
      </c>
      <c r="J2713" t="s">
        <v>249</v>
      </c>
      <c r="K2713" s="26" t="s">
        <v>458</v>
      </c>
      <c r="L2713" t="b">
        <v>1</v>
      </c>
      <c r="M2713" s="20" t="s">
        <v>1116</v>
      </c>
      <c r="N2713" s="26">
        <v>662</v>
      </c>
      <c r="O2713" t="s">
        <v>375</v>
      </c>
      <c r="P2713">
        <v>59.787222200000002</v>
      </c>
      <c r="Q2713">
        <v>-154.10611109999999</v>
      </c>
      <c r="S2713" t="s">
        <v>21</v>
      </c>
      <c r="T2713" s="40">
        <v>0.91</v>
      </c>
      <c r="U2713" s="40">
        <v>0.46629999999999994</v>
      </c>
      <c r="V2713">
        <v>51.450490000000002</v>
      </c>
      <c r="W2713">
        <v>56.539000000000001</v>
      </c>
      <c r="X2713">
        <v>23</v>
      </c>
      <c r="Y2713">
        <v>68.318250000000006</v>
      </c>
      <c r="Z2713">
        <v>75.075000000000003</v>
      </c>
      <c r="AA2713">
        <v>12</v>
      </c>
      <c r="AI2713">
        <v>18.716000000000001</v>
      </c>
      <c r="AJ2713">
        <v>5</v>
      </c>
      <c r="AK2713">
        <v>13.098000000000003</v>
      </c>
      <c r="AL2713">
        <v>1</v>
      </c>
      <c r="AM2713">
        <v>0</v>
      </c>
      <c r="AN2713">
        <v>0</v>
      </c>
      <c r="AO2713" s="30">
        <v>28.950740000000003</v>
      </c>
      <c r="AP2713" s="30">
        <v>31.814000000000004</v>
      </c>
      <c r="AQ2713" s="30">
        <v>6</v>
      </c>
      <c r="AR2713">
        <v>148.71948</v>
      </c>
      <c r="AS2713" s="20">
        <v>163.428</v>
      </c>
      <c r="AT2713">
        <v>40</v>
      </c>
      <c r="AU2713">
        <v>12</v>
      </c>
      <c r="AV2713" t="s">
        <v>1510</v>
      </c>
    </row>
    <row r="2714" spans="1:48" hidden="1" x14ac:dyDescent="0.25">
      <c r="A2714" t="s">
        <v>479</v>
      </c>
      <c r="B2714" t="s">
        <v>252</v>
      </c>
      <c r="C2714" t="s">
        <v>252</v>
      </c>
      <c r="D2714" t="s">
        <v>481</v>
      </c>
      <c r="E2714" s="31" t="s">
        <v>482</v>
      </c>
      <c r="F2714">
        <v>2015</v>
      </c>
      <c r="G2714" t="s">
        <v>480</v>
      </c>
      <c r="H2714">
        <v>29297</v>
      </c>
      <c r="I2714">
        <v>332460</v>
      </c>
      <c r="J2714" t="s">
        <v>251</v>
      </c>
      <c r="K2714" s="26" t="s">
        <v>458</v>
      </c>
      <c r="L2714" t="b">
        <v>1</v>
      </c>
      <c r="M2714" s="20" t="s">
        <v>1118</v>
      </c>
      <c r="N2714" s="26">
        <v>24</v>
      </c>
      <c r="O2714" t="s">
        <v>375</v>
      </c>
      <c r="P2714">
        <v>57.960833299999997</v>
      </c>
      <c r="Q2714">
        <v>-136.22749999999999</v>
      </c>
      <c r="S2714" t="s">
        <v>21</v>
      </c>
      <c r="T2714" s="40">
        <v>0.46999999999999981</v>
      </c>
      <c r="U2714" s="40">
        <v>0.23070833333333285</v>
      </c>
      <c r="V2714">
        <v>170.22600999999992</v>
      </c>
      <c r="W2714">
        <v>362.18299999999999</v>
      </c>
      <c r="X2714">
        <v>79</v>
      </c>
      <c r="Y2714">
        <v>64.577059999999975</v>
      </c>
      <c r="Z2714">
        <v>137.398</v>
      </c>
      <c r="AA2714">
        <v>13</v>
      </c>
      <c r="AI2714">
        <v>522.63</v>
      </c>
      <c r="AJ2714">
        <v>29</v>
      </c>
      <c r="AK2714">
        <v>4.2509999999999994</v>
      </c>
      <c r="AL2714">
        <v>1</v>
      </c>
      <c r="AM2714">
        <v>68.926999999999992</v>
      </c>
      <c r="AN2714">
        <v>1</v>
      </c>
      <c r="AO2714" s="30">
        <v>247.63406999999989</v>
      </c>
      <c r="AP2714" s="30">
        <v>526.88099999999997</v>
      </c>
      <c r="AQ2714" s="30">
        <v>30</v>
      </c>
      <c r="AR2714">
        <v>482.43713999999977</v>
      </c>
      <c r="AS2714" s="20">
        <v>1095.3889999999999</v>
      </c>
      <c r="AT2714">
        <v>121</v>
      </c>
      <c r="AU2714">
        <v>12</v>
      </c>
      <c r="AV2714" t="s">
        <v>1510</v>
      </c>
    </row>
    <row r="2715" spans="1:48" hidden="1" x14ac:dyDescent="0.25">
      <c r="A2715" t="s">
        <v>1015</v>
      </c>
      <c r="B2715" t="s">
        <v>226</v>
      </c>
      <c r="C2715" t="s">
        <v>226</v>
      </c>
      <c r="D2715" t="s">
        <v>1017</v>
      </c>
      <c r="E2715" s="31" t="s">
        <v>1018</v>
      </c>
      <c r="F2715">
        <v>2015</v>
      </c>
      <c r="G2715" t="s">
        <v>1016</v>
      </c>
      <c r="H2715">
        <v>14832</v>
      </c>
      <c r="I2715">
        <v>332470</v>
      </c>
      <c r="J2715" t="s">
        <v>225</v>
      </c>
      <c r="K2715" s="26" t="s">
        <v>458</v>
      </c>
      <c r="L2715" t="b">
        <v>1</v>
      </c>
      <c r="M2715" s="20" t="s">
        <v>1118</v>
      </c>
      <c r="N2715" s="26">
        <v>659</v>
      </c>
      <c r="O2715" t="s">
        <v>375</v>
      </c>
      <c r="P2715">
        <v>55.913984599999999</v>
      </c>
      <c r="Q2715">
        <v>-159.16327670000001</v>
      </c>
      <c r="S2715" t="s">
        <v>21</v>
      </c>
      <c r="T2715" s="40">
        <v>0.95000000000000007</v>
      </c>
      <c r="U2715" s="40">
        <v>0.63399999999999901</v>
      </c>
      <c r="V2715">
        <v>57.376200000000004</v>
      </c>
      <c r="W2715">
        <v>60.396000000000001</v>
      </c>
      <c r="X2715">
        <v>48</v>
      </c>
      <c r="Y2715">
        <v>109.56920000000002</v>
      </c>
      <c r="Z2715">
        <v>115.33600000000001</v>
      </c>
      <c r="AA2715">
        <v>11</v>
      </c>
      <c r="AI2715">
        <v>0</v>
      </c>
      <c r="AJ2715">
        <v>7</v>
      </c>
      <c r="AK2715">
        <v>3.6450000000000005</v>
      </c>
      <c r="AL2715">
        <v>3</v>
      </c>
      <c r="AM2715">
        <v>6.4890000000000008</v>
      </c>
      <c r="AN2715">
        <v>2</v>
      </c>
      <c r="AO2715" s="30">
        <v>3.4627500000000007</v>
      </c>
      <c r="AP2715" s="30">
        <v>3.6450000000000005</v>
      </c>
      <c r="AQ2715" s="30">
        <v>10</v>
      </c>
      <c r="AR2715">
        <v>170.40815000000003</v>
      </c>
      <c r="AS2715" s="20">
        <v>185.86599999999999</v>
      </c>
      <c r="AT2715">
        <v>71</v>
      </c>
      <c r="AU2715">
        <v>12</v>
      </c>
      <c r="AV2715" t="s">
        <v>1510</v>
      </c>
    </row>
    <row r="2716" spans="1:48" hidden="1" x14ac:dyDescent="0.25">
      <c r="A2716" t="s">
        <v>967</v>
      </c>
      <c r="B2716" t="s">
        <v>256</v>
      </c>
      <c r="C2716" t="s">
        <v>256</v>
      </c>
      <c r="D2716" t="s">
        <v>969</v>
      </c>
      <c r="E2716" s="31" t="s">
        <v>970</v>
      </c>
      <c r="F2716">
        <v>2015</v>
      </c>
      <c r="G2716" t="s">
        <v>968</v>
      </c>
      <c r="H2716" t="s">
        <v>582</v>
      </c>
      <c r="I2716">
        <v>332480</v>
      </c>
      <c r="J2716" t="s">
        <v>255</v>
      </c>
      <c r="K2716" s="26" t="s">
        <v>458</v>
      </c>
      <c r="L2716" t="b">
        <v>1</v>
      </c>
      <c r="M2716" s="20" t="s">
        <v>1118</v>
      </c>
      <c r="N2716" s="26">
        <v>425</v>
      </c>
      <c r="O2716" t="s">
        <v>375</v>
      </c>
      <c r="P2716">
        <v>57.564166700000001</v>
      </c>
      <c r="Q2716">
        <v>-157.5791667</v>
      </c>
      <c r="S2716" t="s">
        <v>21</v>
      </c>
      <c r="T2716" s="40">
        <v>0.59999999999999987</v>
      </c>
      <c r="U2716" s="40">
        <v>0.26232499999999925</v>
      </c>
      <c r="V2716">
        <v>81.469799999999992</v>
      </c>
      <c r="W2716">
        <v>135.78300000000002</v>
      </c>
      <c r="X2716">
        <v>48</v>
      </c>
      <c r="Y2716">
        <v>75.101399999999984</v>
      </c>
      <c r="Z2716">
        <v>125.169</v>
      </c>
      <c r="AA2716">
        <v>17</v>
      </c>
      <c r="AI2716">
        <v>62.113</v>
      </c>
      <c r="AJ2716">
        <v>10</v>
      </c>
      <c r="AK2716">
        <v>37.868000000000002</v>
      </c>
      <c r="AL2716">
        <v>4</v>
      </c>
      <c r="AM2716">
        <v>0</v>
      </c>
      <c r="AN2716">
        <v>0</v>
      </c>
      <c r="AO2716" s="30">
        <v>59.988599999999984</v>
      </c>
      <c r="AP2716" s="30">
        <v>99.980999999999995</v>
      </c>
      <c r="AQ2716" s="30">
        <v>14</v>
      </c>
      <c r="AR2716">
        <v>216.55979999999997</v>
      </c>
      <c r="AS2716" s="20">
        <v>360.93299999999999</v>
      </c>
      <c r="AT2716">
        <v>78</v>
      </c>
      <c r="AU2716">
        <v>3</v>
      </c>
      <c r="AV2716" t="s">
        <v>1510</v>
      </c>
    </row>
    <row r="2717" spans="1:48" hidden="1" x14ac:dyDescent="0.25">
      <c r="A2717" t="s">
        <v>1007</v>
      </c>
      <c r="B2717" t="s">
        <v>25</v>
      </c>
      <c r="C2717" t="s">
        <v>25</v>
      </c>
      <c r="D2717" t="s">
        <v>1009</v>
      </c>
      <c r="E2717" s="31" t="s">
        <v>1010</v>
      </c>
      <c r="F2717">
        <v>2015</v>
      </c>
      <c r="G2717" t="s">
        <v>1008</v>
      </c>
      <c r="H2717" t="s">
        <v>582</v>
      </c>
      <c r="I2717">
        <v>331030</v>
      </c>
      <c r="J2717" t="s">
        <v>24</v>
      </c>
      <c r="K2717" s="26" t="s">
        <v>458</v>
      </c>
      <c r="L2717" t="b">
        <v>1</v>
      </c>
      <c r="M2717" s="20" t="s">
        <v>1118</v>
      </c>
      <c r="N2717" s="26">
        <v>635</v>
      </c>
      <c r="O2717" t="s">
        <v>375</v>
      </c>
      <c r="P2717">
        <v>60.912222200000002</v>
      </c>
      <c r="Q2717">
        <v>-161.2138889</v>
      </c>
      <c r="S2717" t="s">
        <v>21</v>
      </c>
      <c r="T2717" s="40">
        <v>0.65499999999999992</v>
      </c>
      <c r="U2717" s="40">
        <v>0.35270833333333323</v>
      </c>
      <c r="V2717">
        <v>265.36276999999995</v>
      </c>
      <c r="W2717">
        <v>405.13399999999996</v>
      </c>
      <c r="X2717">
        <v>110</v>
      </c>
      <c r="Y2717">
        <v>250.69469999999998</v>
      </c>
      <c r="Z2717">
        <v>382.74</v>
      </c>
      <c r="AA2717">
        <v>14</v>
      </c>
      <c r="AI2717">
        <v>125.61</v>
      </c>
      <c r="AJ2717">
        <v>8</v>
      </c>
      <c r="AK2717">
        <v>24.630999999999997</v>
      </c>
      <c r="AL2717">
        <v>3</v>
      </c>
      <c r="AM2717">
        <v>8.4260000000000002</v>
      </c>
      <c r="AN2717">
        <v>3</v>
      </c>
      <c r="AO2717" s="30">
        <v>98.407854999999984</v>
      </c>
      <c r="AP2717" s="30">
        <v>150.24099999999999</v>
      </c>
      <c r="AQ2717" s="30">
        <v>11</v>
      </c>
      <c r="AR2717">
        <v>614.46532499999989</v>
      </c>
      <c r="AS2717" s="20">
        <v>946.54099999999994</v>
      </c>
      <c r="AT2717">
        <v>136</v>
      </c>
      <c r="AU2717">
        <v>12</v>
      </c>
      <c r="AV2717" t="s">
        <v>1510</v>
      </c>
    </row>
    <row r="2718" spans="1:48" hidden="1" x14ac:dyDescent="0.25">
      <c r="A2718" t="s">
        <v>667</v>
      </c>
      <c r="B2718" t="s">
        <v>85</v>
      </c>
      <c r="C2718" t="s">
        <v>85</v>
      </c>
      <c r="D2718" t="s">
        <v>668</v>
      </c>
      <c r="E2718" s="31" t="s">
        <v>669</v>
      </c>
      <c r="F2718">
        <v>2015</v>
      </c>
      <c r="G2718" t="s">
        <v>563</v>
      </c>
      <c r="H2718">
        <v>221</v>
      </c>
      <c r="I2718">
        <v>331550</v>
      </c>
      <c r="J2718" t="s">
        <v>50</v>
      </c>
      <c r="K2718" s="26" t="s">
        <v>458</v>
      </c>
      <c r="L2718" t="b">
        <v>1</v>
      </c>
      <c r="M2718" s="20" t="s">
        <v>1119</v>
      </c>
      <c r="N2718" s="26">
        <v>169</v>
      </c>
      <c r="O2718" t="s">
        <v>375</v>
      </c>
      <c r="P2718">
        <v>61.938888900000002</v>
      </c>
      <c r="Q2718">
        <v>-162.875</v>
      </c>
      <c r="S2718" t="s">
        <v>21</v>
      </c>
      <c r="T2718" s="40">
        <v>0.58044166666666663</v>
      </c>
      <c r="U2718" s="40">
        <v>0.21589166666666629</v>
      </c>
      <c r="V2718">
        <v>376.3862378666667</v>
      </c>
      <c r="W2718">
        <v>648.44800000000009</v>
      </c>
      <c r="X2718">
        <v>138</v>
      </c>
      <c r="Y2718">
        <v>145.55271321666666</v>
      </c>
      <c r="Z2718">
        <v>250.762</v>
      </c>
      <c r="AA2718">
        <v>13</v>
      </c>
      <c r="AI2718">
        <v>245.56599999999997</v>
      </c>
      <c r="AJ2718">
        <v>12</v>
      </c>
      <c r="AK2718">
        <v>573.68000000000006</v>
      </c>
      <c r="AL2718">
        <v>12</v>
      </c>
      <c r="AM2718">
        <v>0</v>
      </c>
      <c r="AN2718">
        <v>0</v>
      </c>
      <c r="AO2718" s="30">
        <v>475.52451365000002</v>
      </c>
      <c r="AP2718" s="30">
        <v>819.24600000000009</v>
      </c>
      <c r="AQ2718" s="30">
        <v>24</v>
      </c>
      <c r="AR2718">
        <v>997.46346473333347</v>
      </c>
      <c r="AS2718" s="20">
        <v>1718.4560000000001</v>
      </c>
      <c r="AT2718">
        <v>173</v>
      </c>
      <c r="AU2718">
        <v>12</v>
      </c>
      <c r="AV2718" t="s">
        <v>1510</v>
      </c>
    </row>
    <row r="2719" spans="1:48" hidden="1" x14ac:dyDescent="0.25">
      <c r="A2719" t="s">
        <v>676</v>
      </c>
      <c r="B2719" t="s">
        <v>86</v>
      </c>
      <c r="C2719" t="s">
        <v>86</v>
      </c>
      <c r="D2719" t="s">
        <v>677</v>
      </c>
      <c r="E2719" s="31" t="s">
        <v>678</v>
      </c>
      <c r="F2719">
        <v>2015</v>
      </c>
      <c r="G2719" t="s">
        <v>563</v>
      </c>
      <c r="H2719">
        <v>221</v>
      </c>
      <c r="I2719">
        <v>331560</v>
      </c>
      <c r="J2719" t="s">
        <v>50</v>
      </c>
      <c r="K2719" s="26" t="s">
        <v>458</v>
      </c>
      <c r="L2719" t="b">
        <v>1</v>
      </c>
      <c r="M2719" s="20" t="s">
        <v>1119</v>
      </c>
      <c r="N2719" s="26">
        <v>169</v>
      </c>
      <c r="O2719" t="s">
        <v>375</v>
      </c>
      <c r="P2719">
        <v>62.032777799999998</v>
      </c>
      <c r="Q2719">
        <v>-163.28777779999999</v>
      </c>
      <c r="S2719" t="s">
        <v>21</v>
      </c>
      <c r="T2719" s="40">
        <v>0.57736666666666658</v>
      </c>
      <c r="U2719" s="40">
        <v>0.21577499999999905</v>
      </c>
      <c r="V2719">
        <v>86.410427433333339</v>
      </c>
      <c r="W2719">
        <v>149.66300000000004</v>
      </c>
      <c r="X2719">
        <v>34</v>
      </c>
      <c r="Y2719">
        <v>18.592361399999998</v>
      </c>
      <c r="Z2719">
        <v>32.201999999999998</v>
      </c>
      <c r="AA2719">
        <v>3</v>
      </c>
      <c r="AI2719">
        <v>96.10499999999999</v>
      </c>
      <c r="AJ2719">
        <v>5</v>
      </c>
      <c r="AK2719">
        <v>0</v>
      </c>
      <c r="AL2719">
        <v>1</v>
      </c>
      <c r="AM2719">
        <v>0</v>
      </c>
      <c r="AN2719">
        <v>0</v>
      </c>
      <c r="AO2719" s="30">
        <v>55.487823499999983</v>
      </c>
      <c r="AP2719" s="30">
        <v>96.10499999999999</v>
      </c>
      <c r="AQ2719" s="30">
        <v>6</v>
      </c>
      <c r="AR2719">
        <v>160.49061233333333</v>
      </c>
      <c r="AS2719" s="20">
        <v>277.97000000000003</v>
      </c>
      <c r="AT2719">
        <v>43</v>
      </c>
      <c r="AU2719">
        <v>12</v>
      </c>
      <c r="AV2719" t="s">
        <v>1510</v>
      </c>
    </row>
    <row r="2720" spans="1:48" hidden="1" x14ac:dyDescent="0.25">
      <c r="A2720" t="s">
        <v>771</v>
      </c>
      <c r="B2720" t="s">
        <v>240</v>
      </c>
      <c r="C2720" t="s">
        <v>240</v>
      </c>
      <c r="D2720" t="s">
        <v>772</v>
      </c>
      <c r="E2720" s="31" t="s">
        <v>773</v>
      </c>
      <c r="F2720">
        <v>2015</v>
      </c>
      <c r="G2720" t="s">
        <v>759</v>
      </c>
      <c r="H2720">
        <v>26616</v>
      </c>
      <c r="I2720">
        <v>332390</v>
      </c>
      <c r="J2720" t="s">
        <v>235</v>
      </c>
      <c r="K2720" s="26" t="s">
        <v>458</v>
      </c>
      <c r="L2720" t="b">
        <v>1</v>
      </c>
      <c r="M2720" s="20" t="s">
        <v>1118</v>
      </c>
      <c r="N2720" s="26">
        <v>254</v>
      </c>
      <c r="O2720" t="s">
        <v>375</v>
      </c>
      <c r="P2720">
        <v>68.348611099999999</v>
      </c>
      <c r="Q2720">
        <v>-166.73472219999999</v>
      </c>
      <c r="S2720" t="s">
        <v>21</v>
      </c>
      <c r="T2720" s="40">
        <v>0.16669166666666665</v>
      </c>
      <c r="U2720" s="40">
        <v>0.16579166666666664</v>
      </c>
      <c r="V2720">
        <v>261.30435644166664</v>
      </c>
      <c r="W2720">
        <v>1567.5909999999999</v>
      </c>
      <c r="X2720">
        <v>190</v>
      </c>
      <c r="Y2720">
        <v>604.39881289166658</v>
      </c>
      <c r="Z2720">
        <v>3625.8489999999997</v>
      </c>
      <c r="AA2720">
        <v>80</v>
      </c>
      <c r="AI2720">
        <v>91.656999999999996</v>
      </c>
      <c r="AJ2720">
        <v>2</v>
      </c>
      <c r="AK2720">
        <v>62.793999999999997</v>
      </c>
      <c r="AL2720">
        <v>6</v>
      </c>
      <c r="AM2720">
        <v>0</v>
      </c>
      <c r="AN2720">
        <v>1</v>
      </c>
      <c r="AO2720" s="30">
        <v>25.745694608333331</v>
      </c>
      <c r="AP2720" s="30">
        <v>154.45099999999999</v>
      </c>
      <c r="AQ2720" s="30">
        <v>8</v>
      </c>
      <c r="AR2720">
        <v>891.44886394166656</v>
      </c>
      <c r="AS2720" s="20">
        <v>5347.8910000000014</v>
      </c>
      <c r="AT2720">
        <v>276</v>
      </c>
      <c r="AU2720">
        <v>12</v>
      </c>
      <c r="AV2720" t="s">
        <v>1510</v>
      </c>
    </row>
    <row r="2721" spans="1:48" hidden="1" x14ac:dyDescent="0.25">
      <c r="A2721" t="s">
        <v>774</v>
      </c>
      <c r="B2721" t="s">
        <v>241</v>
      </c>
      <c r="C2721" t="s">
        <v>241</v>
      </c>
      <c r="D2721" t="s">
        <v>775</v>
      </c>
      <c r="E2721" s="31" t="s">
        <v>776</v>
      </c>
      <c r="F2721">
        <v>2015</v>
      </c>
      <c r="G2721" t="s">
        <v>759</v>
      </c>
      <c r="H2721">
        <v>26616</v>
      </c>
      <c r="I2721">
        <v>332400</v>
      </c>
      <c r="J2721" t="s">
        <v>235</v>
      </c>
      <c r="K2721" s="26" t="s">
        <v>458</v>
      </c>
      <c r="L2721" t="b">
        <v>1</v>
      </c>
      <c r="M2721" s="20" t="s">
        <v>1118</v>
      </c>
      <c r="N2721" s="26">
        <v>254</v>
      </c>
      <c r="O2721" t="s">
        <v>375</v>
      </c>
      <c r="P2721">
        <v>69.743857000000006</v>
      </c>
      <c r="Q2721">
        <v>-163.008442</v>
      </c>
      <c r="S2721" t="s">
        <v>21</v>
      </c>
      <c r="T2721" s="40">
        <v>0.15154166666666663</v>
      </c>
      <c r="U2721" s="40">
        <v>0.15064166666666662</v>
      </c>
      <c r="V2721">
        <v>79.863064499999979</v>
      </c>
      <c r="W2721">
        <v>527.00400000000002</v>
      </c>
      <c r="X2721">
        <v>62</v>
      </c>
      <c r="Y2721">
        <v>430.61337445833317</v>
      </c>
      <c r="Z2721">
        <v>2841.5509999999995</v>
      </c>
      <c r="AA2721">
        <v>48</v>
      </c>
      <c r="AI2721">
        <v>25.852999999999998</v>
      </c>
      <c r="AJ2721">
        <v>4</v>
      </c>
      <c r="AK2721">
        <v>62.545000000000002</v>
      </c>
      <c r="AL2721">
        <v>2</v>
      </c>
      <c r="AM2721">
        <v>0</v>
      </c>
      <c r="AN2721">
        <v>1</v>
      </c>
      <c r="AO2721" s="30">
        <v>13.395980249999996</v>
      </c>
      <c r="AP2721" s="30">
        <v>88.397999999999996</v>
      </c>
      <c r="AQ2721" s="30">
        <v>6</v>
      </c>
      <c r="AR2721">
        <v>523.8724192083331</v>
      </c>
      <c r="AS2721" s="20">
        <v>3456.953</v>
      </c>
      <c r="AT2721">
        <v>113</v>
      </c>
      <c r="AU2721">
        <v>12</v>
      </c>
      <c r="AV2721" t="s">
        <v>1510</v>
      </c>
    </row>
    <row r="2722" spans="1:48" hidden="1" x14ac:dyDescent="0.25">
      <c r="A2722" t="s">
        <v>987</v>
      </c>
      <c r="B2722" t="s">
        <v>275</v>
      </c>
      <c r="C2722" t="s">
        <v>275</v>
      </c>
      <c r="D2722" t="s">
        <v>989</v>
      </c>
      <c r="E2722" s="31" t="s">
        <v>990</v>
      </c>
      <c r="F2722">
        <v>2015</v>
      </c>
      <c r="G2722" t="s">
        <v>988</v>
      </c>
      <c r="H2722" t="s">
        <v>582</v>
      </c>
      <c r="I2722">
        <v>332590</v>
      </c>
      <c r="J2722" t="s">
        <v>274</v>
      </c>
      <c r="K2722" s="26" t="s">
        <v>458</v>
      </c>
      <c r="L2722" t="b">
        <v>1</v>
      </c>
      <c r="M2722" s="20" t="s">
        <v>1118</v>
      </c>
      <c r="N2722" s="26">
        <v>447</v>
      </c>
      <c r="O2722" t="s">
        <v>375</v>
      </c>
      <c r="P2722">
        <v>60.202500000000001</v>
      </c>
      <c r="Q2722">
        <v>-154.31277779999999</v>
      </c>
      <c r="S2722" t="s">
        <v>21</v>
      </c>
      <c r="T2722" s="40">
        <v>0.59114166666666679</v>
      </c>
      <c r="U2722" s="40">
        <v>0.18677499999999991</v>
      </c>
      <c r="V2722">
        <v>187.96472460833334</v>
      </c>
      <c r="W2722">
        <v>317.96899999999994</v>
      </c>
      <c r="X2722">
        <v>81</v>
      </c>
      <c r="Y2722">
        <v>243.96298355000008</v>
      </c>
      <c r="Z2722">
        <v>412.69800000000004</v>
      </c>
      <c r="AA2722">
        <v>54</v>
      </c>
      <c r="AI2722">
        <v>0</v>
      </c>
      <c r="AJ2722">
        <v>0</v>
      </c>
      <c r="AK2722">
        <v>78.086999999999989</v>
      </c>
      <c r="AL2722">
        <v>16</v>
      </c>
      <c r="AM2722">
        <v>0</v>
      </c>
      <c r="AN2722">
        <v>0</v>
      </c>
      <c r="AO2722" s="30">
        <v>46.160479325000004</v>
      </c>
      <c r="AP2722" s="30">
        <v>78.086999999999989</v>
      </c>
      <c r="AQ2722" s="30">
        <v>16</v>
      </c>
      <c r="AR2722">
        <v>478.0881874833334</v>
      </c>
      <c r="AS2722" s="20">
        <v>808.75399999999991</v>
      </c>
      <c r="AT2722">
        <v>146</v>
      </c>
      <c r="AU2722">
        <v>12</v>
      </c>
      <c r="AV2722" t="s">
        <v>1510</v>
      </c>
    </row>
    <row r="2723" spans="1:48" hidden="1" x14ac:dyDescent="0.25">
      <c r="A2723" t="s">
        <v>937</v>
      </c>
      <c r="B2723" t="s">
        <v>258</v>
      </c>
      <c r="C2723" t="s">
        <v>258</v>
      </c>
      <c r="D2723" t="s">
        <v>939</v>
      </c>
      <c r="E2723" s="31" t="s">
        <v>940</v>
      </c>
      <c r="F2723">
        <v>2015</v>
      </c>
      <c r="G2723" t="s">
        <v>938</v>
      </c>
      <c r="H2723" t="s">
        <v>582</v>
      </c>
      <c r="I2723">
        <v>332500</v>
      </c>
      <c r="J2723" t="s">
        <v>257</v>
      </c>
      <c r="K2723" s="26" t="s">
        <v>458</v>
      </c>
      <c r="L2723" t="b">
        <v>1</v>
      </c>
      <c r="M2723" s="20" t="s">
        <v>1118</v>
      </c>
      <c r="N2723" s="26">
        <v>399</v>
      </c>
      <c r="O2723" t="s">
        <v>375</v>
      </c>
      <c r="P2723">
        <v>56.932561399999997</v>
      </c>
      <c r="Q2723">
        <v>-158.6249699</v>
      </c>
      <c r="S2723" t="s">
        <v>21</v>
      </c>
      <c r="T2723" s="40">
        <v>0.73333333333333339</v>
      </c>
      <c r="U2723" s="40">
        <v>0.28168333333333334</v>
      </c>
      <c r="V2723">
        <v>135.94166666666669</v>
      </c>
      <c r="W2723">
        <v>185.375</v>
      </c>
      <c r="X2723">
        <v>51</v>
      </c>
      <c r="Y2723">
        <v>95.372200000000021</v>
      </c>
      <c r="Z2723">
        <v>130.05300000000003</v>
      </c>
      <c r="AA2723">
        <v>22</v>
      </c>
      <c r="AI2723">
        <v>49.11699999999999</v>
      </c>
      <c r="AJ2723">
        <v>6</v>
      </c>
      <c r="AK2723">
        <v>182.73500000000004</v>
      </c>
      <c r="AL2723">
        <v>9</v>
      </c>
      <c r="AM2723">
        <v>0</v>
      </c>
      <c r="AN2723">
        <v>0</v>
      </c>
      <c r="AO2723" s="30">
        <v>170.02480000000003</v>
      </c>
      <c r="AP2723" s="30">
        <v>231.85200000000003</v>
      </c>
      <c r="AQ2723" s="30">
        <v>15</v>
      </c>
      <c r="AR2723">
        <v>401.33866666666677</v>
      </c>
      <c r="AS2723" s="20">
        <v>547.28</v>
      </c>
      <c r="AT2723">
        <v>88</v>
      </c>
      <c r="AU2723">
        <v>12</v>
      </c>
      <c r="AV2723" t="s">
        <v>1510</v>
      </c>
    </row>
    <row r="2724" spans="1:48" hidden="1" x14ac:dyDescent="0.25">
      <c r="A2724" t="s">
        <v>670</v>
      </c>
      <c r="B2724" t="s">
        <v>87</v>
      </c>
      <c r="C2724" t="s">
        <v>87</v>
      </c>
      <c r="D2724" t="s">
        <v>671</v>
      </c>
      <c r="E2724" s="31" t="s">
        <v>672</v>
      </c>
      <c r="F2724">
        <v>2015</v>
      </c>
      <c r="G2724" t="s">
        <v>563</v>
      </c>
      <c r="H2724">
        <v>221</v>
      </c>
      <c r="I2724">
        <v>331570</v>
      </c>
      <c r="J2724" t="s">
        <v>50</v>
      </c>
      <c r="K2724" s="26" t="s">
        <v>458</v>
      </c>
      <c r="L2724" t="b">
        <v>1</v>
      </c>
      <c r="M2724" s="20" t="s">
        <v>1119</v>
      </c>
      <c r="N2724" s="26">
        <v>169</v>
      </c>
      <c r="O2724" t="s">
        <v>375</v>
      </c>
      <c r="P2724">
        <v>59.748888899999997</v>
      </c>
      <c r="Q2724">
        <v>-161.9158333</v>
      </c>
      <c r="S2724" t="s">
        <v>21</v>
      </c>
      <c r="T2724" s="40">
        <v>0.56746666666666667</v>
      </c>
      <c r="U2724" s="40">
        <v>0.2305333333333327</v>
      </c>
      <c r="V2724">
        <v>531.59028906666674</v>
      </c>
      <c r="W2724">
        <v>936.77800000000013</v>
      </c>
      <c r="X2724">
        <v>184</v>
      </c>
      <c r="Y2724">
        <v>245.84982613333332</v>
      </c>
      <c r="Z2724">
        <v>433.24099999999999</v>
      </c>
      <c r="AA2724">
        <v>23</v>
      </c>
      <c r="AI2724">
        <v>336.79400000000004</v>
      </c>
      <c r="AJ2724">
        <v>20</v>
      </c>
      <c r="AK2724">
        <v>383.53500000000003</v>
      </c>
      <c r="AL2724">
        <v>12</v>
      </c>
      <c r="AM2724">
        <v>0</v>
      </c>
      <c r="AN2724">
        <v>0</v>
      </c>
      <c r="AO2724" s="30">
        <v>408.76269653333338</v>
      </c>
      <c r="AP2724" s="30">
        <v>720.32900000000006</v>
      </c>
      <c r="AQ2724" s="30">
        <v>32</v>
      </c>
      <c r="AR2724">
        <v>1186.2028117333334</v>
      </c>
      <c r="AS2724" s="20">
        <v>2090.348</v>
      </c>
      <c r="AT2724">
        <v>233</v>
      </c>
      <c r="AU2724">
        <v>12</v>
      </c>
      <c r="AV2724" t="s">
        <v>1510</v>
      </c>
    </row>
    <row r="2725" spans="1:48" hidden="1" x14ac:dyDescent="0.25">
      <c r="A2725" t="s">
        <v>1085</v>
      </c>
      <c r="B2725" t="s">
        <v>1088</v>
      </c>
      <c r="C2725" t="s">
        <v>1088</v>
      </c>
      <c r="D2725" t="s">
        <v>1089</v>
      </c>
      <c r="E2725" s="31" t="s">
        <v>1090</v>
      </c>
      <c r="F2725">
        <v>2015</v>
      </c>
      <c r="G2725" t="s">
        <v>1086</v>
      </c>
      <c r="H2725" t="s">
        <v>582</v>
      </c>
      <c r="I2725">
        <v>332520</v>
      </c>
      <c r="J2725" t="s">
        <v>1087</v>
      </c>
      <c r="K2725" s="26" t="s">
        <v>458</v>
      </c>
      <c r="L2725" t="b">
        <v>1</v>
      </c>
      <c r="M2725" s="20" t="s">
        <v>1118</v>
      </c>
      <c r="N2725" s="26">
        <v>759</v>
      </c>
      <c r="O2725" t="s">
        <v>375</v>
      </c>
      <c r="P2725">
        <v>65.504999999999995</v>
      </c>
      <c r="Q2725">
        <v>-150.16999999999999</v>
      </c>
      <c r="S2725" t="s">
        <v>21</v>
      </c>
      <c r="T2725" s="40">
        <v>0.81490000000000007</v>
      </c>
      <c r="U2725" s="40">
        <v>0.30279999999999901</v>
      </c>
      <c r="V2725">
        <v>8.8921887999999996</v>
      </c>
      <c r="W2725">
        <v>10.911999999999999</v>
      </c>
      <c r="X2725">
        <v>25</v>
      </c>
      <c r="Y2725">
        <v>3.6996460000000004</v>
      </c>
      <c r="Z2725">
        <v>4.54</v>
      </c>
      <c r="AA2725">
        <v>1</v>
      </c>
      <c r="AI2725">
        <v>22.637</v>
      </c>
      <c r="AJ2725">
        <v>5</v>
      </c>
      <c r="AK2725">
        <v>4.7489999999999997</v>
      </c>
      <c r="AL2725">
        <v>4</v>
      </c>
      <c r="AM2725">
        <v>0</v>
      </c>
      <c r="AN2725">
        <v>0</v>
      </c>
      <c r="AO2725" s="30">
        <v>22.316851400000001</v>
      </c>
      <c r="AP2725" s="30">
        <v>27.385999999999999</v>
      </c>
      <c r="AQ2725" s="30">
        <v>9</v>
      </c>
      <c r="AR2725">
        <v>34.908686200000005</v>
      </c>
      <c r="AS2725" s="20">
        <v>42.838000000000001</v>
      </c>
      <c r="AT2725">
        <v>35</v>
      </c>
      <c r="AU2725">
        <v>12</v>
      </c>
      <c r="AV2725" t="s">
        <v>1510</v>
      </c>
    </row>
    <row r="2726" spans="1:48" hidden="1" x14ac:dyDescent="0.25">
      <c r="A2726" t="s">
        <v>864</v>
      </c>
      <c r="B2726" t="s">
        <v>214</v>
      </c>
      <c r="C2726" t="s">
        <v>214</v>
      </c>
      <c r="D2726" t="s">
        <v>865</v>
      </c>
      <c r="E2726" s="31" t="s">
        <v>866</v>
      </c>
      <c r="F2726">
        <v>2015</v>
      </c>
      <c r="G2726" t="s">
        <v>858</v>
      </c>
      <c r="H2726">
        <v>12485</v>
      </c>
      <c r="I2726">
        <v>332250</v>
      </c>
      <c r="J2726" t="s">
        <v>211</v>
      </c>
      <c r="K2726" s="26" t="s">
        <v>374</v>
      </c>
      <c r="L2726" t="b">
        <v>1</v>
      </c>
      <c r="M2726" s="20" t="s">
        <v>1119</v>
      </c>
      <c r="N2726" s="26">
        <v>343</v>
      </c>
      <c r="O2726" t="s">
        <v>375</v>
      </c>
      <c r="P2726">
        <v>61.761111100000001</v>
      </c>
      <c r="Q2726">
        <v>-157.3125</v>
      </c>
      <c r="S2726" t="s">
        <v>21</v>
      </c>
      <c r="T2726" s="40">
        <v>0.93155833333333338</v>
      </c>
      <c r="U2726" s="40">
        <v>0.26499999999999974</v>
      </c>
      <c r="V2726">
        <v>32.942697341666673</v>
      </c>
      <c r="W2726">
        <v>35.363000000000007</v>
      </c>
      <c r="X2726">
        <v>15</v>
      </c>
      <c r="Y2726">
        <v>12.563927241666669</v>
      </c>
      <c r="Z2726">
        <v>13.487000000000002</v>
      </c>
      <c r="AA2726">
        <v>3</v>
      </c>
      <c r="AI2726">
        <v>0</v>
      </c>
      <c r="AJ2726">
        <v>0</v>
      </c>
      <c r="AK2726">
        <v>4.8339999999999996</v>
      </c>
      <c r="AL2726">
        <v>2</v>
      </c>
      <c r="AM2726">
        <v>0</v>
      </c>
      <c r="AN2726">
        <v>0</v>
      </c>
      <c r="AO2726" s="30">
        <v>4.503152983333333</v>
      </c>
      <c r="AP2726" s="30">
        <v>4.8339999999999996</v>
      </c>
      <c r="AQ2726" s="30">
        <v>2</v>
      </c>
      <c r="AR2726">
        <v>50.009777566666671</v>
      </c>
      <c r="AS2726" s="20">
        <v>53.684000000000012</v>
      </c>
      <c r="AT2726">
        <v>20</v>
      </c>
      <c r="AU2726">
        <v>12</v>
      </c>
      <c r="AV2726" t="s">
        <v>1510</v>
      </c>
    </row>
    <row r="2727" spans="1:48" hidden="1" x14ac:dyDescent="0.25">
      <c r="A2727" t="s">
        <v>813</v>
      </c>
      <c r="B2727" t="s">
        <v>27</v>
      </c>
      <c r="C2727" t="s">
        <v>27</v>
      </c>
      <c r="D2727" t="s">
        <v>815</v>
      </c>
      <c r="E2727" s="31" t="s">
        <v>816</v>
      </c>
      <c r="F2727">
        <v>2015</v>
      </c>
      <c r="G2727" t="s">
        <v>814</v>
      </c>
      <c r="H2727">
        <v>24486</v>
      </c>
      <c r="I2727">
        <v>331040</v>
      </c>
      <c r="J2727" t="s">
        <v>26</v>
      </c>
      <c r="K2727" s="26" t="s">
        <v>458</v>
      </c>
      <c r="L2727" t="b">
        <v>1</v>
      </c>
      <c r="M2727" s="20" t="s">
        <v>1118</v>
      </c>
      <c r="N2727" s="26">
        <v>293</v>
      </c>
      <c r="O2727" t="s">
        <v>375</v>
      </c>
      <c r="P2727">
        <v>54.135555600000004</v>
      </c>
      <c r="Q2727">
        <v>-165.77305559999999</v>
      </c>
      <c r="S2727" t="s">
        <v>21</v>
      </c>
      <c r="T2727" s="40">
        <v>0.32300000000000001</v>
      </c>
      <c r="U2727" s="40">
        <v>0.15820000000000001</v>
      </c>
      <c r="V2727">
        <v>28.124256000000003</v>
      </c>
      <c r="W2727">
        <v>87.072000000000003</v>
      </c>
      <c r="X2727">
        <v>37</v>
      </c>
      <c r="Y2727">
        <v>33.630759999999995</v>
      </c>
      <c r="Z2727">
        <v>104.11999999999999</v>
      </c>
      <c r="AA2727">
        <v>22</v>
      </c>
      <c r="AI2727">
        <v>54.197000000000003</v>
      </c>
      <c r="AJ2727">
        <v>11</v>
      </c>
      <c r="AK2727">
        <v>3.1829999999999998</v>
      </c>
      <c r="AL2727">
        <v>1</v>
      </c>
      <c r="AM2727">
        <v>0</v>
      </c>
      <c r="AN2727">
        <v>0</v>
      </c>
      <c r="AO2727" s="30">
        <v>18.533740000000002</v>
      </c>
      <c r="AP2727" s="30">
        <v>57.38</v>
      </c>
      <c r="AQ2727" s="30">
        <v>12</v>
      </c>
      <c r="AR2727">
        <v>80.288756000000006</v>
      </c>
      <c r="AS2727" s="20">
        <v>248.572</v>
      </c>
      <c r="AT2727">
        <v>71</v>
      </c>
      <c r="AU2727">
        <v>12</v>
      </c>
      <c r="AV2727" t="s">
        <v>1510</v>
      </c>
    </row>
    <row r="2728" spans="1:48" hidden="1" x14ac:dyDescent="0.25">
      <c r="A2728" t="s">
        <v>897</v>
      </c>
      <c r="B2728" t="s">
        <v>262</v>
      </c>
      <c r="C2728" t="s">
        <v>262</v>
      </c>
      <c r="D2728" t="s">
        <v>899</v>
      </c>
      <c r="E2728" s="31" t="s">
        <v>900</v>
      </c>
      <c r="F2728">
        <v>2015</v>
      </c>
      <c r="G2728" t="s">
        <v>898</v>
      </c>
      <c r="H2728" t="s">
        <v>582</v>
      </c>
      <c r="I2728">
        <v>332530</v>
      </c>
      <c r="J2728" t="s">
        <v>261</v>
      </c>
      <c r="K2728" s="26" t="s">
        <v>458</v>
      </c>
      <c r="L2728" t="b">
        <v>1</v>
      </c>
      <c r="M2728" s="20" t="s">
        <v>1118</v>
      </c>
      <c r="N2728" s="26">
        <v>364</v>
      </c>
      <c r="O2728" t="s">
        <v>375</v>
      </c>
      <c r="P2728">
        <v>64.739444399999996</v>
      </c>
      <c r="Q2728">
        <v>-155.4869444</v>
      </c>
      <c r="S2728" t="s">
        <v>21</v>
      </c>
      <c r="T2728" s="40">
        <v>0.84</v>
      </c>
      <c r="U2728" s="40">
        <v>0.45914999999999934</v>
      </c>
      <c r="V2728">
        <v>203.39759999999998</v>
      </c>
      <c r="W2728">
        <v>242.14</v>
      </c>
      <c r="X2728">
        <v>97</v>
      </c>
      <c r="Y2728">
        <v>122.97012000000002</v>
      </c>
      <c r="Z2728">
        <v>146.39300000000003</v>
      </c>
      <c r="AA2728">
        <v>24</v>
      </c>
      <c r="AI2728">
        <v>63.216999999999999</v>
      </c>
      <c r="AJ2728">
        <v>13</v>
      </c>
      <c r="AK2728">
        <v>27.068999999999999</v>
      </c>
      <c r="AL2728">
        <v>4</v>
      </c>
      <c r="AM2728">
        <v>0</v>
      </c>
      <c r="AN2728">
        <v>0</v>
      </c>
      <c r="AO2728" s="30">
        <v>75.840239999999994</v>
      </c>
      <c r="AP2728" s="30">
        <v>90.286000000000001</v>
      </c>
      <c r="AQ2728" s="30">
        <v>17</v>
      </c>
      <c r="AR2728">
        <v>402.20795999999996</v>
      </c>
      <c r="AS2728" s="20">
        <v>478.81899999999996</v>
      </c>
      <c r="AT2728">
        <v>138</v>
      </c>
      <c r="AU2728">
        <v>8</v>
      </c>
      <c r="AV2728" t="s">
        <v>1510</v>
      </c>
    </row>
    <row r="2729" spans="1:48" hidden="1" x14ac:dyDescent="0.25">
      <c r="A2729" t="s">
        <v>673</v>
      </c>
      <c r="B2729" t="s">
        <v>88</v>
      </c>
      <c r="C2729" t="s">
        <v>88</v>
      </c>
      <c r="D2729" t="s">
        <v>674</v>
      </c>
      <c r="E2729" s="31" t="s">
        <v>675</v>
      </c>
      <c r="F2729">
        <v>2015</v>
      </c>
      <c r="G2729" t="s">
        <v>563</v>
      </c>
      <c r="H2729">
        <v>221</v>
      </c>
      <c r="I2729">
        <v>331580</v>
      </c>
      <c r="J2729" t="s">
        <v>50</v>
      </c>
      <c r="K2729" s="26" t="s">
        <v>458</v>
      </c>
      <c r="L2729" t="b">
        <v>1</v>
      </c>
      <c r="M2729" s="20" t="s">
        <v>1119</v>
      </c>
      <c r="N2729" s="26">
        <v>169</v>
      </c>
      <c r="O2729" t="s">
        <v>375</v>
      </c>
      <c r="P2729">
        <v>61.784999999999997</v>
      </c>
      <c r="Q2729">
        <v>-161.32027780000001</v>
      </c>
      <c r="S2729" t="s">
        <v>21</v>
      </c>
      <c r="T2729" s="40">
        <v>0.61147499999999988</v>
      </c>
      <c r="U2729" s="40">
        <v>0.21748333333333233</v>
      </c>
      <c r="V2729">
        <v>225.08822782499996</v>
      </c>
      <c r="W2729">
        <v>368.10700000000003</v>
      </c>
      <c r="X2729">
        <v>75</v>
      </c>
      <c r="Y2729">
        <v>63.155583899999982</v>
      </c>
      <c r="Z2729">
        <v>103.28399999999999</v>
      </c>
      <c r="AA2729">
        <v>15</v>
      </c>
      <c r="AI2729">
        <v>68.727000000000004</v>
      </c>
      <c r="AJ2729">
        <v>7</v>
      </c>
      <c r="AK2729">
        <v>400.96300000000008</v>
      </c>
      <c r="AL2729">
        <v>8</v>
      </c>
      <c r="AM2729">
        <v>0</v>
      </c>
      <c r="AN2729">
        <v>0</v>
      </c>
      <c r="AO2729" s="30">
        <v>287.20369274999996</v>
      </c>
      <c r="AP2729" s="30">
        <v>469.69000000000005</v>
      </c>
      <c r="AQ2729" s="30">
        <v>15</v>
      </c>
      <c r="AR2729">
        <v>575.44750447499996</v>
      </c>
      <c r="AS2729" s="20">
        <v>941.08100000000013</v>
      </c>
      <c r="AT2729">
        <v>101</v>
      </c>
      <c r="AU2729">
        <v>12</v>
      </c>
      <c r="AV2729" t="s">
        <v>1510</v>
      </c>
    </row>
    <row r="2730" spans="1:48" hidden="1" x14ac:dyDescent="0.25">
      <c r="A2730" t="s">
        <v>950</v>
      </c>
      <c r="B2730" t="s">
        <v>264</v>
      </c>
      <c r="C2730" t="s">
        <v>264</v>
      </c>
      <c r="D2730" t="s">
        <v>952</v>
      </c>
      <c r="E2730" s="31" t="s">
        <v>953</v>
      </c>
      <c r="F2730">
        <v>2015</v>
      </c>
      <c r="G2730" t="s">
        <v>951</v>
      </c>
      <c r="H2730" t="s">
        <v>582</v>
      </c>
      <c r="I2730">
        <v>332550</v>
      </c>
      <c r="J2730" t="s">
        <v>263</v>
      </c>
      <c r="K2730" s="26" t="s">
        <v>458</v>
      </c>
      <c r="L2730" t="b">
        <v>1</v>
      </c>
      <c r="M2730" s="20" t="s">
        <v>1118</v>
      </c>
      <c r="N2730" s="26">
        <v>410</v>
      </c>
      <c r="O2730" t="s">
        <v>375</v>
      </c>
      <c r="P2730">
        <v>56.6</v>
      </c>
      <c r="Q2730">
        <v>-169.54166670000001</v>
      </c>
      <c r="S2730" t="s">
        <v>21</v>
      </c>
      <c r="T2730" s="40">
        <v>1</v>
      </c>
      <c r="U2730" s="40">
        <v>0.34284166666666654</v>
      </c>
      <c r="V2730">
        <v>141.30999999999997</v>
      </c>
      <c r="W2730">
        <v>141.30999999999997</v>
      </c>
      <c r="X2730">
        <v>39</v>
      </c>
      <c r="Y2730">
        <v>98.930999999999983</v>
      </c>
      <c r="Z2730">
        <v>98.930999999999983</v>
      </c>
      <c r="AA2730">
        <v>13</v>
      </c>
      <c r="AI2730">
        <v>78.51700000000001</v>
      </c>
      <c r="AJ2730">
        <v>7</v>
      </c>
      <c r="AK2730">
        <v>150.77100000000002</v>
      </c>
      <c r="AL2730">
        <v>14</v>
      </c>
      <c r="AM2730">
        <v>7.8129999999999997</v>
      </c>
      <c r="AN2730">
        <v>2</v>
      </c>
      <c r="AO2730" s="30">
        <v>229.28800000000001</v>
      </c>
      <c r="AP2730" s="30">
        <v>229.28800000000001</v>
      </c>
      <c r="AQ2730" s="30">
        <v>21</v>
      </c>
      <c r="AR2730">
        <v>469.529</v>
      </c>
      <c r="AS2730" s="20">
        <v>477.34199999999998</v>
      </c>
      <c r="AT2730">
        <v>75</v>
      </c>
      <c r="AU2730">
        <v>12</v>
      </c>
      <c r="AV2730" t="s">
        <v>1510</v>
      </c>
    </row>
    <row r="2731" spans="1:48" hidden="1" x14ac:dyDescent="0.25">
      <c r="A2731" t="s">
        <v>679</v>
      </c>
      <c r="B2731" t="s">
        <v>1163</v>
      </c>
      <c r="C2731" t="s">
        <v>89</v>
      </c>
      <c r="D2731" t="s">
        <v>677</v>
      </c>
      <c r="E2731" s="31" t="s">
        <v>678</v>
      </c>
      <c r="F2731">
        <v>2015</v>
      </c>
      <c r="G2731" t="s">
        <v>563</v>
      </c>
      <c r="H2731">
        <v>221</v>
      </c>
      <c r="I2731">
        <v>331660</v>
      </c>
      <c r="J2731" t="s">
        <v>50</v>
      </c>
      <c r="K2731" s="26" t="s">
        <v>458</v>
      </c>
      <c r="L2731" t="b">
        <v>1</v>
      </c>
      <c r="M2731" s="20" t="s">
        <v>1119</v>
      </c>
      <c r="N2731" s="26">
        <v>169</v>
      </c>
      <c r="O2731" t="s">
        <v>375</v>
      </c>
      <c r="P2731">
        <v>62.0530556</v>
      </c>
      <c r="Q2731">
        <v>-163.1658333</v>
      </c>
      <c r="S2731" t="s">
        <v>21</v>
      </c>
      <c r="T2731" s="40">
        <v>0.57736666666666658</v>
      </c>
      <c r="U2731" s="40">
        <v>0.21577499999999905</v>
      </c>
      <c r="V2731">
        <v>431.67915829999987</v>
      </c>
      <c r="W2731">
        <v>747.66899999999987</v>
      </c>
      <c r="X2731">
        <v>172</v>
      </c>
      <c r="Y2731">
        <v>419.08910076666649</v>
      </c>
      <c r="Z2731">
        <v>725.86299999999983</v>
      </c>
      <c r="AA2731">
        <v>57</v>
      </c>
      <c r="AI2731">
        <v>428.34100000000001</v>
      </c>
      <c r="AJ2731">
        <v>17</v>
      </c>
      <c r="AK2731">
        <v>746.81799999999998</v>
      </c>
      <c r="AL2731">
        <v>22</v>
      </c>
      <c r="AM2731">
        <v>0</v>
      </c>
      <c r="AN2731">
        <v>0</v>
      </c>
      <c r="AO2731" s="30">
        <v>678.49763463333329</v>
      </c>
      <c r="AP2731" s="30">
        <v>1175.1590000000001</v>
      </c>
      <c r="AQ2731" s="30">
        <v>39</v>
      </c>
      <c r="AR2731">
        <v>1529.2658936999997</v>
      </c>
      <c r="AS2731" s="20">
        <v>2648.6909999999998</v>
      </c>
      <c r="AT2731">
        <v>260</v>
      </c>
      <c r="AU2731">
        <v>12</v>
      </c>
      <c r="AV2731" t="s">
        <v>1510</v>
      </c>
    </row>
    <row r="2732" spans="1:48" hidden="1" x14ac:dyDescent="0.25">
      <c r="A2732" t="s">
        <v>680</v>
      </c>
      <c r="B2732" t="s">
        <v>90</v>
      </c>
      <c r="C2732" t="s">
        <v>90</v>
      </c>
      <c r="D2732" t="s">
        <v>705</v>
      </c>
      <c r="E2732" s="31" t="s">
        <v>706</v>
      </c>
      <c r="F2732">
        <v>2015</v>
      </c>
      <c r="G2732" t="s">
        <v>563</v>
      </c>
      <c r="H2732">
        <v>221</v>
      </c>
      <c r="I2732">
        <v>331670</v>
      </c>
      <c r="J2732" t="s">
        <v>50</v>
      </c>
      <c r="K2732" s="26" t="s">
        <v>458</v>
      </c>
      <c r="L2732" t="b">
        <v>1</v>
      </c>
      <c r="M2732" s="20" t="s">
        <v>1119</v>
      </c>
      <c r="N2732" s="26">
        <v>169</v>
      </c>
      <c r="O2732" t="s">
        <v>375</v>
      </c>
      <c r="P2732">
        <v>63.478055599999998</v>
      </c>
      <c r="Q2732">
        <v>-162.03916670000001</v>
      </c>
      <c r="S2732" t="s">
        <v>21</v>
      </c>
      <c r="T2732" s="40">
        <v>0.618425</v>
      </c>
      <c r="U2732" s="40">
        <v>0.21779166666666627</v>
      </c>
      <c r="V2732">
        <v>344.39593509999997</v>
      </c>
      <c r="W2732">
        <v>556.89199999999994</v>
      </c>
      <c r="X2732">
        <v>90</v>
      </c>
      <c r="Y2732">
        <v>268.58321434999999</v>
      </c>
      <c r="Z2732">
        <v>434.30200000000002</v>
      </c>
      <c r="AA2732">
        <v>25</v>
      </c>
      <c r="AI2732">
        <v>324.108</v>
      </c>
      <c r="AJ2732">
        <v>12</v>
      </c>
      <c r="AK2732">
        <v>375.702</v>
      </c>
      <c r="AL2732">
        <v>19</v>
      </c>
      <c r="AM2732">
        <v>0</v>
      </c>
      <c r="AN2732">
        <v>0</v>
      </c>
      <c r="AO2732" s="30">
        <v>432.77999924999995</v>
      </c>
      <c r="AP2732" s="30">
        <v>699.81</v>
      </c>
      <c r="AQ2732" s="30">
        <v>31</v>
      </c>
      <c r="AR2732">
        <v>1045.7591487</v>
      </c>
      <c r="AS2732" s="20">
        <v>1691.0039999999999</v>
      </c>
      <c r="AT2732">
        <v>143</v>
      </c>
      <c r="AU2732">
        <v>12</v>
      </c>
      <c r="AV2732" t="s">
        <v>1510</v>
      </c>
    </row>
    <row r="2733" spans="1:48" hidden="1" x14ac:dyDescent="0.25">
      <c r="A2733" t="s">
        <v>843</v>
      </c>
      <c r="B2733" t="s">
        <v>266</v>
      </c>
      <c r="C2733" t="s">
        <v>266</v>
      </c>
      <c r="D2733" t="s">
        <v>845</v>
      </c>
      <c r="E2733" s="31" t="s">
        <v>846</v>
      </c>
      <c r="F2733">
        <v>2015</v>
      </c>
      <c r="G2733" t="s">
        <v>844</v>
      </c>
      <c r="H2733">
        <v>17898</v>
      </c>
      <c r="I2733">
        <v>332560</v>
      </c>
      <c r="J2733" t="s">
        <v>265</v>
      </c>
      <c r="K2733" s="26" t="s">
        <v>458</v>
      </c>
      <c r="L2733" t="b">
        <v>1</v>
      </c>
      <c r="M2733" s="20" t="s">
        <v>1118</v>
      </c>
      <c r="N2733" s="26">
        <v>339</v>
      </c>
      <c r="O2733" t="s">
        <v>375</v>
      </c>
      <c r="P2733">
        <v>57.122222200000003</v>
      </c>
      <c r="Q2733">
        <v>-170.27500000000001</v>
      </c>
      <c r="S2733" t="s">
        <v>21</v>
      </c>
      <c r="T2733" s="40">
        <v>0.46666666666666662</v>
      </c>
      <c r="U2733" s="40">
        <v>0.16274166666666648</v>
      </c>
      <c r="V2733">
        <v>352.53959999999995</v>
      </c>
      <c r="W2733">
        <v>755.44200000000001</v>
      </c>
      <c r="X2733">
        <v>149</v>
      </c>
      <c r="Y2733">
        <v>650.16233333333321</v>
      </c>
      <c r="Z2733">
        <v>1393.2049999999999</v>
      </c>
      <c r="AA2733">
        <v>33</v>
      </c>
      <c r="AI2733">
        <v>627.16600000000005</v>
      </c>
      <c r="AJ2733">
        <v>31</v>
      </c>
      <c r="AK2733">
        <v>756.91599999999983</v>
      </c>
      <c r="AL2733">
        <v>17</v>
      </c>
      <c r="AM2733">
        <v>0</v>
      </c>
      <c r="AN2733">
        <v>0</v>
      </c>
      <c r="AO2733" s="30">
        <v>645.90493333333325</v>
      </c>
      <c r="AP2733" s="30">
        <v>1384.0819999999999</v>
      </c>
      <c r="AQ2733" s="30">
        <v>48</v>
      </c>
      <c r="AR2733">
        <v>1648.6068666666665</v>
      </c>
      <c r="AS2733" s="20">
        <v>3532.7290000000003</v>
      </c>
      <c r="AT2733">
        <v>230</v>
      </c>
      <c r="AU2733">
        <v>12</v>
      </c>
      <c r="AV2733" t="s">
        <v>1510</v>
      </c>
    </row>
    <row r="2734" spans="1:48" hidden="1" x14ac:dyDescent="0.25">
      <c r="A2734" t="s">
        <v>737</v>
      </c>
      <c r="B2734" t="s">
        <v>283</v>
      </c>
      <c r="C2734" t="s">
        <v>283</v>
      </c>
      <c r="D2734" t="s">
        <v>740</v>
      </c>
      <c r="E2734" s="31" t="s">
        <v>741</v>
      </c>
      <c r="F2734">
        <v>2015</v>
      </c>
      <c r="G2734" t="s">
        <v>738</v>
      </c>
      <c r="H2734">
        <v>0</v>
      </c>
      <c r="I2734">
        <v>332540</v>
      </c>
      <c r="J2734" t="s">
        <v>739</v>
      </c>
      <c r="K2734" s="26" t="s">
        <v>374</v>
      </c>
      <c r="L2734" t="b">
        <v>1</v>
      </c>
      <c r="M2734" s="20" t="s">
        <v>1116</v>
      </c>
      <c r="N2734" s="26">
        <v>230</v>
      </c>
      <c r="O2734" t="s">
        <v>375</v>
      </c>
      <c r="P2734">
        <v>55.339722199999997</v>
      </c>
      <c r="Q2734">
        <v>-160.49722220000001</v>
      </c>
      <c r="S2734" t="s">
        <v>21</v>
      </c>
      <c r="T2734" s="40">
        <v>0.52897500000000008</v>
      </c>
      <c r="U2734" s="40">
        <v>0.20909999999999937</v>
      </c>
      <c r="V2734">
        <v>675.6565936500001</v>
      </c>
      <c r="W2734">
        <v>1277.2940000000001</v>
      </c>
      <c r="X2734">
        <v>285</v>
      </c>
      <c r="Y2734">
        <v>580.58656177500006</v>
      </c>
      <c r="Z2734">
        <v>1097.569</v>
      </c>
      <c r="AA2734">
        <v>77</v>
      </c>
      <c r="AI2734">
        <v>741.15600000000006</v>
      </c>
      <c r="AJ2734">
        <v>32</v>
      </c>
      <c r="AK2734">
        <v>302.77200000000005</v>
      </c>
      <c r="AL2734">
        <v>14</v>
      </c>
      <c r="AM2734">
        <v>0</v>
      </c>
      <c r="AN2734">
        <v>0</v>
      </c>
      <c r="AO2734" s="30">
        <v>552.21181380000019</v>
      </c>
      <c r="AP2734" s="30">
        <v>1043.9280000000001</v>
      </c>
      <c r="AQ2734" s="30">
        <v>46</v>
      </c>
      <c r="AR2734">
        <v>1808.4549692250002</v>
      </c>
      <c r="AS2734" s="20">
        <v>3418.7910000000002</v>
      </c>
      <c r="AT2734">
        <v>406</v>
      </c>
      <c r="AU2734">
        <v>12</v>
      </c>
      <c r="AV2734" t="s">
        <v>1510</v>
      </c>
    </row>
    <row r="2735" spans="1:48" hidden="1" x14ac:dyDescent="0.25">
      <c r="A2735" t="s">
        <v>683</v>
      </c>
      <c r="B2735" t="s">
        <v>91</v>
      </c>
      <c r="C2735" t="s">
        <v>91</v>
      </c>
      <c r="D2735" t="s">
        <v>684</v>
      </c>
      <c r="E2735" s="31" t="s">
        <v>685</v>
      </c>
      <c r="F2735">
        <v>2015</v>
      </c>
      <c r="G2735" t="s">
        <v>563</v>
      </c>
      <c r="H2735">
        <v>221</v>
      </c>
      <c r="I2735">
        <v>331590</v>
      </c>
      <c r="J2735" t="s">
        <v>50</v>
      </c>
      <c r="K2735" s="26" t="s">
        <v>458</v>
      </c>
      <c r="L2735" t="b">
        <v>1</v>
      </c>
      <c r="M2735" s="20" t="s">
        <v>1119</v>
      </c>
      <c r="N2735" s="26">
        <v>169</v>
      </c>
      <c r="O2735" t="s">
        <v>375</v>
      </c>
      <c r="P2735">
        <v>63.694166699999997</v>
      </c>
      <c r="Q2735">
        <v>-170.47888889999999</v>
      </c>
      <c r="S2735" t="s">
        <v>21</v>
      </c>
      <c r="T2735" s="40">
        <v>0.57790833333333336</v>
      </c>
      <c r="U2735" s="40">
        <v>0.22450833333333242</v>
      </c>
      <c r="V2735">
        <v>499.25847661666666</v>
      </c>
      <c r="W2735">
        <v>863.90599999999995</v>
      </c>
      <c r="X2735">
        <v>165</v>
      </c>
      <c r="Y2735">
        <v>230.99400619166667</v>
      </c>
      <c r="Z2735">
        <v>399.70699999999999</v>
      </c>
      <c r="AA2735">
        <v>20</v>
      </c>
      <c r="AI2735">
        <v>239.88800000000001</v>
      </c>
      <c r="AJ2735">
        <v>11</v>
      </c>
      <c r="AK2735">
        <v>581.52700000000004</v>
      </c>
      <c r="AL2735">
        <v>22</v>
      </c>
      <c r="AM2735">
        <v>0</v>
      </c>
      <c r="AN2735">
        <v>0</v>
      </c>
      <c r="AO2735" s="30">
        <v>474.70257362500007</v>
      </c>
      <c r="AP2735" s="30">
        <v>821.41500000000008</v>
      </c>
      <c r="AQ2735" s="30">
        <v>33</v>
      </c>
      <c r="AR2735">
        <v>1204.9550564333333</v>
      </c>
      <c r="AS2735" s="20">
        <v>2085.0279999999998</v>
      </c>
      <c r="AT2735">
        <v>212</v>
      </c>
      <c r="AU2735">
        <v>12</v>
      </c>
      <c r="AV2735" t="s">
        <v>1510</v>
      </c>
    </row>
    <row r="2736" spans="1:48" hidden="1" x14ac:dyDescent="0.25">
      <c r="A2736" t="s">
        <v>686</v>
      </c>
      <c r="B2736" t="s">
        <v>92</v>
      </c>
      <c r="C2736" t="s">
        <v>92</v>
      </c>
      <c r="D2736" t="s">
        <v>687</v>
      </c>
      <c r="E2736" s="31" t="s">
        <v>688</v>
      </c>
      <c r="F2736">
        <v>2015</v>
      </c>
      <c r="G2736" t="s">
        <v>563</v>
      </c>
      <c r="H2736">
        <v>221</v>
      </c>
      <c r="I2736">
        <v>331600</v>
      </c>
      <c r="J2736" t="s">
        <v>50</v>
      </c>
      <c r="K2736" s="26" t="s">
        <v>458</v>
      </c>
      <c r="L2736" t="b">
        <v>1</v>
      </c>
      <c r="M2736" s="20" t="s">
        <v>1119</v>
      </c>
      <c r="N2736" s="26">
        <v>169</v>
      </c>
      <c r="O2736" t="s">
        <v>375</v>
      </c>
      <c r="P2736">
        <v>61.8427778</v>
      </c>
      <c r="Q2736">
        <v>-165.5816667</v>
      </c>
      <c r="S2736" t="s">
        <v>21</v>
      </c>
      <c r="T2736" s="40">
        <v>0.61754166666666654</v>
      </c>
      <c r="U2736" s="40">
        <v>0.21773333333333322</v>
      </c>
      <c r="V2736">
        <v>378.94024029166661</v>
      </c>
      <c r="W2736">
        <v>613.62700000000007</v>
      </c>
      <c r="X2736">
        <v>126</v>
      </c>
      <c r="Y2736">
        <v>117.86276741666663</v>
      </c>
      <c r="Z2736">
        <v>190.85799999999998</v>
      </c>
      <c r="AA2736">
        <v>22</v>
      </c>
      <c r="AI2736">
        <v>149.91399999999999</v>
      </c>
      <c r="AJ2736">
        <v>8</v>
      </c>
      <c r="AK2736">
        <v>618.58800000000008</v>
      </c>
      <c r="AL2736">
        <v>20</v>
      </c>
      <c r="AM2736">
        <v>0</v>
      </c>
      <c r="AN2736">
        <v>0</v>
      </c>
      <c r="AO2736" s="30">
        <v>474.58200591666662</v>
      </c>
      <c r="AP2736" s="30">
        <v>768.50200000000007</v>
      </c>
      <c r="AQ2736" s="30">
        <v>28</v>
      </c>
      <c r="AR2736">
        <v>971.38501362499983</v>
      </c>
      <c r="AS2736" s="20">
        <v>1572.9869999999999</v>
      </c>
      <c r="AT2736">
        <v>171</v>
      </c>
      <c r="AU2736">
        <v>12</v>
      </c>
      <c r="AV2736" t="s">
        <v>1510</v>
      </c>
    </row>
    <row r="2737" spans="1:48" hidden="1" x14ac:dyDescent="0.25">
      <c r="A2737" t="s">
        <v>689</v>
      </c>
      <c r="B2737" t="s">
        <v>93</v>
      </c>
      <c r="C2737" t="s">
        <v>93</v>
      </c>
      <c r="D2737" t="s">
        <v>690</v>
      </c>
      <c r="E2737" s="31" t="s">
        <v>691</v>
      </c>
      <c r="F2737">
        <v>2015</v>
      </c>
      <c r="G2737" t="s">
        <v>563</v>
      </c>
      <c r="H2737">
        <v>221</v>
      </c>
      <c r="I2737">
        <v>331610</v>
      </c>
      <c r="J2737" t="s">
        <v>50</v>
      </c>
      <c r="K2737" s="26" t="s">
        <v>458</v>
      </c>
      <c r="L2737" t="b">
        <v>1</v>
      </c>
      <c r="M2737" s="20" t="s">
        <v>1119</v>
      </c>
      <c r="N2737" s="26">
        <v>169</v>
      </c>
      <c r="O2737" t="s">
        <v>375</v>
      </c>
      <c r="P2737">
        <v>66.603888900000001</v>
      </c>
      <c r="Q2737">
        <v>-160.00694440000001</v>
      </c>
      <c r="S2737" t="s">
        <v>21</v>
      </c>
      <c r="T2737" s="40">
        <v>0.62769999999999981</v>
      </c>
      <c r="U2737" s="40">
        <v>0.21935833333333268</v>
      </c>
      <c r="V2737">
        <v>654.87878229999978</v>
      </c>
      <c r="W2737">
        <v>1043.299</v>
      </c>
      <c r="X2737">
        <v>187</v>
      </c>
      <c r="Y2737">
        <v>261.76533709999995</v>
      </c>
      <c r="Z2737">
        <v>417.02300000000002</v>
      </c>
      <c r="AA2737">
        <v>36</v>
      </c>
      <c r="AI2737">
        <v>581.16800000000001</v>
      </c>
      <c r="AJ2737">
        <v>25</v>
      </c>
      <c r="AK2737">
        <v>588.82799999999997</v>
      </c>
      <c r="AL2737">
        <v>21</v>
      </c>
      <c r="AM2737">
        <v>0</v>
      </c>
      <c r="AN2737">
        <v>0</v>
      </c>
      <c r="AO2737" s="30">
        <v>734.4064891999999</v>
      </c>
      <c r="AP2737" s="30">
        <v>1169.9960000000001</v>
      </c>
      <c r="AQ2737" s="30">
        <v>46</v>
      </c>
      <c r="AR2737">
        <v>1651.0506085999996</v>
      </c>
      <c r="AS2737" s="20">
        <v>2630.3179999999998</v>
      </c>
      <c r="AT2737">
        <v>269</v>
      </c>
      <c r="AU2737">
        <v>12</v>
      </c>
      <c r="AV2737" t="s">
        <v>1510</v>
      </c>
    </row>
    <row r="2738" spans="1:48" hidden="1" x14ac:dyDescent="0.25">
      <c r="A2738" t="s">
        <v>562</v>
      </c>
      <c r="B2738" t="s">
        <v>51</v>
      </c>
      <c r="C2738" t="s">
        <v>51</v>
      </c>
      <c r="D2738" t="s">
        <v>564</v>
      </c>
      <c r="E2738" s="31" t="s">
        <v>565</v>
      </c>
      <c r="F2738">
        <v>2015</v>
      </c>
      <c r="G2738" t="s">
        <v>563</v>
      </c>
      <c r="H2738">
        <v>221</v>
      </c>
      <c r="I2738">
        <v>331240</v>
      </c>
      <c r="J2738" t="s">
        <v>50</v>
      </c>
      <c r="K2738" s="26" t="s">
        <v>458</v>
      </c>
      <c r="L2738" t="b">
        <v>1</v>
      </c>
      <c r="M2738" s="20" t="s">
        <v>1119</v>
      </c>
      <c r="N2738" s="26">
        <v>169</v>
      </c>
      <c r="O2738" t="s">
        <v>375</v>
      </c>
      <c r="P2738">
        <v>62.688888900000002</v>
      </c>
      <c r="Q2738">
        <v>-164.6152778</v>
      </c>
      <c r="S2738" t="s">
        <v>21</v>
      </c>
      <c r="T2738" s="40">
        <v>0.61404999999999998</v>
      </c>
      <c r="U2738" s="40">
        <v>0.21763333333333323</v>
      </c>
      <c r="V2738">
        <v>493.06250040000003</v>
      </c>
      <c r="W2738">
        <v>802.96800000000007</v>
      </c>
      <c r="X2738">
        <v>165</v>
      </c>
      <c r="Y2738">
        <v>168.23741900000002</v>
      </c>
      <c r="Z2738">
        <v>273.98</v>
      </c>
      <c r="AA2738">
        <v>18</v>
      </c>
      <c r="AI2738">
        <v>271.166</v>
      </c>
      <c r="AJ2738">
        <v>11</v>
      </c>
      <c r="AK2738">
        <v>694.54899999999998</v>
      </c>
      <c r="AL2738">
        <v>8</v>
      </c>
      <c r="AM2738">
        <v>0</v>
      </c>
      <c r="AN2738">
        <v>0</v>
      </c>
      <c r="AO2738" s="30">
        <v>592.99729574999992</v>
      </c>
      <c r="AP2738" s="30">
        <v>965.71499999999992</v>
      </c>
      <c r="AQ2738" s="30">
        <v>19</v>
      </c>
      <c r="AR2738">
        <v>1254.2972151500001</v>
      </c>
      <c r="AS2738" s="20">
        <v>2042.663</v>
      </c>
      <c r="AT2738">
        <v>200</v>
      </c>
      <c r="AU2738">
        <v>12</v>
      </c>
      <c r="AV2738" t="s">
        <v>1510</v>
      </c>
    </row>
    <row r="2739" spans="1:48" hidden="1" x14ac:dyDescent="0.25">
      <c r="A2739" t="s">
        <v>692</v>
      </c>
      <c r="B2739" t="s">
        <v>94</v>
      </c>
      <c r="C2739" t="s">
        <v>94</v>
      </c>
      <c r="D2739" t="s">
        <v>693</v>
      </c>
      <c r="E2739" s="31" t="s">
        <v>694</v>
      </c>
      <c r="F2739">
        <v>2015</v>
      </c>
      <c r="G2739" t="s">
        <v>563</v>
      </c>
      <c r="H2739">
        <v>221</v>
      </c>
      <c r="I2739">
        <v>331620</v>
      </c>
      <c r="J2739" t="s">
        <v>50</v>
      </c>
      <c r="K2739" s="26" t="s">
        <v>458</v>
      </c>
      <c r="L2739" t="b">
        <v>1</v>
      </c>
      <c r="M2739" s="20" t="s">
        <v>1119</v>
      </c>
      <c r="N2739" s="26">
        <v>169</v>
      </c>
      <c r="O2739" t="s">
        <v>375</v>
      </c>
      <c r="P2739">
        <v>62.682222199999998</v>
      </c>
      <c r="Q2739">
        <v>-159.56194439999999</v>
      </c>
      <c r="S2739" t="s">
        <v>21</v>
      </c>
      <c r="T2739" s="40">
        <v>0.65045833333333336</v>
      </c>
      <c r="U2739" s="40">
        <v>0.21939999999999996</v>
      </c>
      <c r="V2739">
        <v>78.12915224999999</v>
      </c>
      <c r="W2739">
        <v>120.11399999999999</v>
      </c>
      <c r="X2739">
        <v>37</v>
      </c>
      <c r="Y2739">
        <v>65.988997916666662</v>
      </c>
      <c r="Z2739">
        <v>101.44999999999999</v>
      </c>
      <c r="AA2739">
        <v>7</v>
      </c>
      <c r="AI2739">
        <v>58.75</v>
      </c>
      <c r="AJ2739">
        <v>7</v>
      </c>
      <c r="AK2739">
        <v>71.251000000000005</v>
      </c>
      <c r="AL2739">
        <v>6</v>
      </c>
      <c r="AM2739">
        <v>0</v>
      </c>
      <c r="AN2739">
        <v>0</v>
      </c>
      <c r="AO2739" s="30">
        <v>84.560233791666676</v>
      </c>
      <c r="AP2739" s="30">
        <v>130.001</v>
      </c>
      <c r="AQ2739" s="30">
        <v>13</v>
      </c>
      <c r="AR2739">
        <v>228.67838395833331</v>
      </c>
      <c r="AS2739" s="20">
        <v>351.565</v>
      </c>
      <c r="AT2739">
        <v>55</v>
      </c>
      <c r="AU2739">
        <v>12</v>
      </c>
      <c r="AV2739" t="s">
        <v>1510</v>
      </c>
    </row>
    <row r="2740" spans="1:48" hidden="1" x14ac:dyDescent="0.25">
      <c r="A2740" t="s">
        <v>695</v>
      </c>
      <c r="B2740" t="s">
        <v>95</v>
      </c>
      <c r="C2740" t="s">
        <v>95</v>
      </c>
      <c r="D2740" t="s">
        <v>696</v>
      </c>
      <c r="E2740" s="31" t="s">
        <v>697</v>
      </c>
      <c r="F2740">
        <v>2015</v>
      </c>
      <c r="G2740" t="s">
        <v>563</v>
      </c>
      <c r="H2740">
        <v>221</v>
      </c>
      <c r="I2740">
        <v>331630</v>
      </c>
      <c r="J2740" t="s">
        <v>50</v>
      </c>
      <c r="K2740" s="26" t="s">
        <v>458</v>
      </c>
      <c r="L2740" t="b">
        <v>1</v>
      </c>
      <c r="M2740" s="20" t="s">
        <v>1119</v>
      </c>
      <c r="N2740" s="26">
        <v>169</v>
      </c>
      <c r="O2740" t="s">
        <v>375</v>
      </c>
      <c r="P2740">
        <v>64.333888900000005</v>
      </c>
      <c r="Q2740">
        <v>-161.1538889</v>
      </c>
      <c r="S2740" t="s">
        <v>21</v>
      </c>
      <c r="T2740" s="40">
        <v>0.55879166666666669</v>
      </c>
      <c r="U2740" s="40">
        <v>0.2298</v>
      </c>
      <c r="V2740">
        <v>224.00840333333338</v>
      </c>
      <c r="W2740">
        <v>400.88000000000005</v>
      </c>
      <c r="X2740">
        <v>65</v>
      </c>
      <c r="Y2740">
        <v>118.50294875000002</v>
      </c>
      <c r="Z2740">
        <v>212.07000000000002</v>
      </c>
      <c r="AA2740">
        <v>14</v>
      </c>
      <c r="AI2740">
        <v>69.966000000000008</v>
      </c>
      <c r="AJ2740">
        <v>6</v>
      </c>
      <c r="AK2740">
        <v>320.58199999999999</v>
      </c>
      <c r="AL2740">
        <v>18</v>
      </c>
      <c r="AM2740">
        <v>0</v>
      </c>
      <c r="AN2740">
        <v>0</v>
      </c>
      <c r="AO2740" s="30">
        <v>218.23496783333334</v>
      </c>
      <c r="AP2740" s="30">
        <v>390.548</v>
      </c>
      <c r="AQ2740" s="30">
        <v>24</v>
      </c>
      <c r="AR2740">
        <v>560.74631991666672</v>
      </c>
      <c r="AS2740" s="20">
        <v>1003.4979999999998</v>
      </c>
      <c r="AT2740">
        <v>100</v>
      </c>
      <c r="AU2740">
        <v>12</v>
      </c>
      <c r="AV2740" t="s">
        <v>1510</v>
      </c>
    </row>
    <row r="2741" spans="1:48" hidden="1" x14ac:dyDescent="0.25">
      <c r="A2741" t="s">
        <v>698</v>
      </c>
      <c r="B2741" t="s">
        <v>96</v>
      </c>
      <c r="C2741" t="s">
        <v>96</v>
      </c>
      <c r="D2741" t="s">
        <v>699</v>
      </c>
      <c r="E2741" s="31" t="s">
        <v>700</v>
      </c>
      <c r="F2741">
        <v>2015</v>
      </c>
      <c r="G2741" t="s">
        <v>563</v>
      </c>
      <c r="H2741">
        <v>221</v>
      </c>
      <c r="I2741">
        <v>331640</v>
      </c>
      <c r="J2741" t="s">
        <v>50</v>
      </c>
      <c r="K2741" s="26" t="s">
        <v>458</v>
      </c>
      <c r="L2741" t="b">
        <v>1</v>
      </c>
      <c r="M2741" s="20" t="s">
        <v>1119</v>
      </c>
      <c r="N2741" s="26">
        <v>169</v>
      </c>
      <c r="O2741" t="s">
        <v>375</v>
      </c>
      <c r="P2741">
        <v>66.256666699999997</v>
      </c>
      <c r="Q2741">
        <v>-166.07194440000001</v>
      </c>
      <c r="S2741" t="s">
        <v>21</v>
      </c>
      <c r="T2741" s="40">
        <v>0.66022499999999995</v>
      </c>
      <c r="U2741" s="40">
        <v>0.21990833333333293</v>
      </c>
      <c r="V2741">
        <v>463.27460070000006</v>
      </c>
      <c r="W2741">
        <v>701.69200000000012</v>
      </c>
      <c r="X2741">
        <v>144</v>
      </c>
      <c r="Y2741">
        <v>234.42543052499997</v>
      </c>
      <c r="Z2741">
        <v>355.06899999999996</v>
      </c>
      <c r="AA2741">
        <v>18</v>
      </c>
      <c r="AI2741">
        <v>147.45800000000003</v>
      </c>
      <c r="AJ2741">
        <v>11</v>
      </c>
      <c r="AK2741">
        <v>408.30099999999999</v>
      </c>
      <c r="AL2741">
        <v>26</v>
      </c>
      <c r="AM2741">
        <v>0</v>
      </c>
      <c r="AN2741">
        <v>0</v>
      </c>
      <c r="AO2741" s="30">
        <v>366.92598577499996</v>
      </c>
      <c r="AP2741" s="30">
        <v>555.75900000000001</v>
      </c>
      <c r="AQ2741" s="30">
        <v>37</v>
      </c>
      <c r="AR2741">
        <v>1064.626017</v>
      </c>
      <c r="AS2741" s="20">
        <v>1612.52</v>
      </c>
      <c r="AT2741">
        <v>196</v>
      </c>
      <c r="AU2741">
        <v>12</v>
      </c>
      <c r="AV2741" t="s">
        <v>1510</v>
      </c>
    </row>
    <row r="2742" spans="1:48" hidden="1" x14ac:dyDescent="0.25">
      <c r="A2742" t="s">
        <v>701</v>
      </c>
      <c r="B2742" t="s">
        <v>97</v>
      </c>
      <c r="C2742" t="s">
        <v>97</v>
      </c>
      <c r="D2742" t="s">
        <v>702</v>
      </c>
      <c r="E2742" s="31" t="s">
        <v>703</v>
      </c>
      <c r="F2742">
        <v>2015</v>
      </c>
      <c r="G2742" t="s">
        <v>563</v>
      </c>
      <c r="H2742">
        <v>221</v>
      </c>
      <c r="I2742">
        <v>331650</v>
      </c>
      <c r="J2742" t="s">
        <v>50</v>
      </c>
      <c r="K2742" s="26" t="s">
        <v>458</v>
      </c>
      <c r="L2742" t="b">
        <v>1</v>
      </c>
      <c r="M2742" s="20" t="s">
        <v>1119</v>
      </c>
      <c r="N2742" s="26">
        <v>169</v>
      </c>
      <c r="O2742" t="s">
        <v>375</v>
      </c>
      <c r="P2742">
        <v>66.888055600000001</v>
      </c>
      <c r="Q2742">
        <v>-157.13638889999999</v>
      </c>
      <c r="S2742" t="s">
        <v>21</v>
      </c>
      <c r="T2742" s="40">
        <v>0.75794166666666662</v>
      </c>
      <c r="U2742" s="40">
        <v>0.22477500000000003</v>
      </c>
      <c r="V2742">
        <v>280.3368524833333</v>
      </c>
      <c r="W2742">
        <v>369.86599999999999</v>
      </c>
      <c r="X2742">
        <v>64</v>
      </c>
      <c r="Y2742">
        <v>122.24613759166664</v>
      </c>
      <c r="Z2742">
        <v>161.28699999999998</v>
      </c>
      <c r="AA2742">
        <v>16</v>
      </c>
      <c r="AI2742">
        <v>137.30499999999998</v>
      </c>
      <c r="AJ2742">
        <v>10</v>
      </c>
      <c r="AK2742">
        <v>219.941</v>
      </c>
      <c r="AL2742">
        <v>6</v>
      </c>
      <c r="AM2742">
        <v>0</v>
      </c>
      <c r="AN2742">
        <v>0</v>
      </c>
      <c r="AO2742" s="30">
        <v>270.77162864999997</v>
      </c>
      <c r="AP2742" s="30">
        <v>357.24599999999998</v>
      </c>
      <c r="AQ2742" s="30">
        <v>16</v>
      </c>
      <c r="AR2742">
        <v>673.35461872499991</v>
      </c>
      <c r="AS2742" s="20">
        <v>888.399</v>
      </c>
      <c r="AT2742">
        <v>94</v>
      </c>
      <c r="AU2742">
        <v>12</v>
      </c>
      <c r="AV2742" t="s">
        <v>1510</v>
      </c>
    </row>
    <row r="2743" spans="1:48" hidden="1" x14ac:dyDescent="0.25">
      <c r="A2743" t="s">
        <v>398</v>
      </c>
      <c r="B2743" t="s">
        <v>44</v>
      </c>
      <c r="C2743" t="s">
        <v>44</v>
      </c>
      <c r="D2743" t="s">
        <v>399</v>
      </c>
      <c r="E2743" s="31" t="s">
        <v>400</v>
      </c>
      <c r="F2743">
        <v>2015</v>
      </c>
      <c r="G2743" t="s">
        <v>380</v>
      </c>
      <c r="H2743">
        <v>219</v>
      </c>
      <c r="I2743">
        <v>331190</v>
      </c>
      <c r="J2743" t="s">
        <v>30</v>
      </c>
      <c r="K2743" s="26" t="s">
        <v>374</v>
      </c>
      <c r="L2743" t="b">
        <v>1</v>
      </c>
      <c r="M2743" s="20" t="s">
        <v>1116</v>
      </c>
      <c r="N2743" s="26">
        <v>2</v>
      </c>
      <c r="O2743" t="s">
        <v>375</v>
      </c>
      <c r="P2743">
        <v>59.4583333</v>
      </c>
      <c r="Q2743">
        <v>-135.31388889999999</v>
      </c>
      <c r="S2743" t="s">
        <v>21</v>
      </c>
      <c r="T2743" s="40">
        <v>0.26339166666666669</v>
      </c>
      <c r="U2743" s="40">
        <v>0.22542499999999985</v>
      </c>
      <c r="V2743">
        <v>870.99278204166671</v>
      </c>
      <c r="W2743">
        <v>3306.835</v>
      </c>
      <c r="X2743">
        <v>687</v>
      </c>
      <c r="Y2743">
        <v>1683.8692464000005</v>
      </c>
      <c r="Z2743">
        <v>6393.0240000000013</v>
      </c>
      <c r="AA2743">
        <v>463</v>
      </c>
      <c r="AI2743">
        <v>1213.569</v>
      </c>
      <c r="AJ2743">
        <v>45</v>
      </c>
      <c r="AK2743">
        <v>1031.1519999999998</v>
      </c>
      <c r="AL2743">
        <v>61</v>
      </c>
      <c r="AM2743">
        <v>0</v>
      </c>
      <c r="AN2743">
        <v>0</v>
      </c>
      <c r="AO2743" s="30">
        <v>591.24080539166664</v>
      </c>
      <c r="AP2743" s="30">
        <v>2244.7209999999995</v>
      </c>
      <c r="AQ2743" s="30">
        <v>106</v>
      </c>
      <c r="AR2743">
        <v>3146.1028338333335</v>
      </c>
      <c r="AS2743" s="20">
        <v>11944.579999999998</v>
      </c>
      <c r="AT2743">
        <v>1245</v>
      </c>
      <c r="AU2743">
        <v>12</v>
      </c>
      <c r="AV2743" t="s">
        <v>1510</v>
      </c>
    </row>
    <row r="2744" spans="1:48" hidden="1" x14ac:dyDescent="0.25">
      <c r="A2744" t="s">
        <v>432</v>
      </c>
      <c r="B2744" t="s">
        <v>45</v>
      </c>
      <c r="C2744" t="s">
        <v>45</v>
      </c>
      <c r="D2744" t="s">
        <v>434</v>
      </c>
      <c r="E2744" s="31" t="s">
        <v>431</v>
      </c>
      <c r="F2744">
        <v>2015</v>
      </c>
      <c r="G2744" t="s">
        <v>380</v>
      </c>
      <c r="H2744">
        <v>219</v>
      </c>
      <c r="I2744">
        <v>331195</v>
      </c>
      <c r="J2744" t="s">
        <v>30</v>
      </c>
      <c r="K2744" s="26" t="s">
        <v>374</v>
      </c>
      <c r="L2744" t="b">
        <v>1</v>
      </c>
      <c r="M2744" s="20" t="s">
        <v>1116</v>
      </c>
      <c r="N2744" s="26">
        <v>2</v>
      </c>
      <c r="O2744" t="s">
        <v>375</v>
      </c>
      <c r="P2744">
        <v>62.706944399999998</v>
      </c>
      <c r="Q2744">
        <v>-143.96111110000001</v>
      </c>
      <c r="S2744" t="s">
        <v>21</v>
      </c>
      <c r="T2744" s="40">
        <v>0.65251666666666652</v>
      </c>
      <c r="U2744" s="40">
        <v>0.30033333333333267</v>
      </c>
      <c r="V2744">
        <v>217.19930773333326</v>
      </c>
      <c r="W2744">
        <v>332.86399999999998</v>
      </c>
      <c r="X2744">
        <v>83</v>
      </c>
      <c r="Y2744">
        <v>60.616840783333316</v>
      </c>
      <c r="Z2744">
        <v>92.896999999999991</v>
      </c>
      <c r="AA2744">
        <v>14</v>
      </c>
      <c r="AI2744">
        <v>4.4780000000000006</v>
      </c>
      <c r="AJ2744">
        <v>1</v>
      </c>
      <c r="AK2744">
        <v>69.012999999999991</v>
      </c>
      <c r="AL2744">
        <v>6</v>
      </c>
      <c r="AM2744">
        <v>0</v>
      </c>
      <c r="AN2744">
        <v>0</v>
      </c>
      <c r="AO2744" s="30">
        <v>47.954102349999978</v>
      </c>
      <c r="AP2744" s="30">
        <v>73.490999999999985</v>
      </c>
      <c r="AQ2744" s="30">
        <v>7</v>
      </c>
      <c r="AR2744">
        <v>325.77025086666652</v>
      </c>
      <c r="AS2744" s="20">
        <v>499.25200000000001</v>
      </c>
      <c r="AT2744">
        <v>101</v>
      </c>
      <c r="AU2744">
        <v>12</v>
      </c>
      <c r="AV2744" t="s">
        <v>1510</v>
      </c>
    </row>
    <row r="2745" spans="1:48" hidden="1" x14ac:dyDescent="0.25">
      <c r="A2745" t="s">
        <v>867</v>
      </c>
      <c r="B2745" t="s">
        <v>215</v>
      </c>
      <c r="C2745" t="s">
        <v>215</v>
      </c>
      <c r="D2745" t="s">
        <v>868</v>
      </c>
      <c r="E2745" s="31" t="s">
        <v>869</v>
      </c>
      <c r="F2745">
        <v>2015</v>
      </c>
      <c r="G2745" t="s">
        <v>858</v>
      </c>
      <c r="H2745">
        <v>12485</v>
      </c>
      <c r="I2745">
        <v>332260</v>
      </c>
      <c r="J2745" t="s">
        <v>211</v>
      </c>
      <c r="K2745" s="26" t="s">
        <v>374</v>
      </c>
      <c r="L2745" t="b">
        <v>1</v>
      </c>
      <c r="M2745" s="20" t="s">
        <v>1119</v>
      </c>
      <c r="N2745" s="26">
        <v>343</v>
      </c>
      <c r="O2745" t="s">
        <v>375</v>
      </c>
      <c r="P2745">
        <v>61.702500000000001</v>
      </c>
      <c r="Q2745">
        <v>-157.1697222</v>
      </c>
      <c r="S2745" t="s">
        <v>21</v>
      </c>
      <c r="T2745" s="40">
        <v>0.93423333333333336</v>
      </c>
      <c r="U2745" s="40">
        <v>0.26767499999999972</v>
      </c>
      <c r="V2745">
        <v>93.475650400000021</v>
      </c>
      <c r="W2745">
        <v>100.05600000000001</v>
      </c>
      <c r="X2745">
        <v>37</v>
      </c>
      <c r="Y2745">
        <v>66.900449000000009</v>
      </c>
      <c r="Z2745">
        <v>71.610000000000014</v>
      </c>
      <c r="AA2745">
        <v>9</v>
      </c>
      <c r="AI2745">
        <v>45.805</v>
      </c>
      <c r="AJ2745">
        <v>2</v>
      </c>
      <c r="AK2745">
        <v>19.536000000000001</v>
      </c>
      <c r="AL2745">
        <v>3</v>
      </c>
      <c r="AM2745">
        <v>0</v>
      </c>
      <c r="AN2745">
        <v>2</v>
      </c>
      <c r="AO2745" s="30">
        <v>61.043740233333345</v>
      </c>
      <c r="AP2745" s="30">
        <v>65.341000000000008</v>
      </c>
      <c r="AQ2745" s="30">
        <v>5</v>
      </c>
      <c r="AR2745">
        <v>221.41983963333337</v>
      </c>
      <c r="AS2745" s="20">
        <v>237.00700000000001</v>
      </c>
      <c r="AT2745">
        <v>53</v>
      </c>
      <c r="AU2745">
        <v>12</v>
      </c>
      <c r="AV2745" t="s">
        <v>1510</v>
      </c>
    </row>
    <row r="2746" spans="1:48" hidden="1" x14ac:dyDescent="0.25">
      <c r="A2746" t="s">
        <v>707</v>
      </c>
      <c r="B2746" t="s">
        <v>98</v>
      </c>
      <c r="C2746" t="s">
        <v>98</v>
      </c>
      <c r="D2746" t="s">
        <v>705</v>
      </c>
      <c r="E2746" s="31" t="s">
        <v>706</v>
      </c>
      <c r="F2746">
        <v>2015</v>
      </c>
      <c r="G2746" t="s">
        <v>563</v>
      </c>
      <c r="H2746">
        <v>221</v>
      </c>
      <c r="I2746">
        <v>331680</v>
      </c>
      <c r="J2746" t="s">
        <v>50</v>
      </c>
      <c r="K2746" s="26" t="s">
        <v>458</v>
      </c>
      <c r="L2746" t="b">
        <v>1</v>
      </c>
      <c r="M2746" s="20" t="s">
        <v>1119</v>
      </c>
      <c r="N2746" s="26">
        <v>169</v>
      </c>
      <c r="O2746" t="s">
        <v>375</v>
      </c>
      <c r="P2746">
        <v>63.522222200000002</v>
      </c>
      <c r="Q2746">
        <v>-162.28805560000001</v>
      </c>
      <c r="S2746" t="s">
        <v>21</v>
      </c>
      <c r="T2746" s="40">
        <v>0.60345833333333332</v>
      </c>
      <c r="U2746" s="40">
        <v>0.21704999999999963</v>
      </c>
      <c r="V2746">
        <v>388.97174137500002</v>
      </c>
      <c r="W2746">
        <v>644.57100000000003</v>
      </c>
      <c r="X2746">
        <v>132</v>
      </c>
      <c r="Y2746">
        <v>189.77799049999999</v>
      </c>
      <c r="Z2746">
        <v>314.48399999999998</v>
      </c>
      <c r="AA2746">
        <v>24</v>
      </c>
      <c r="AI2746">
        <v>140.84399999999999</v>
      </c>
      <c r="AJ2746">
        <v>12</v>
      </c>
      <c r="AK2746">
        <v>363.88199999999995</v>
      </c>
      <c r="AL2746">
        <v>20</v>
      </c>
      <c r="AM2746">
        <v>0</v>
      </c>
      <c r="AN2746">
        <v>0</v>
      </c>
      <c r="AO2746" s="30">
        <v>304.58111074999994</v>
      </c>
      <c r="AP2746" s="30">
        <v>504.72599999999994</v>
      </c>
      <c r="AQ2746" s="30">
        <v>32</v>
      </c>
      <c r="AR2746">
        <v>883.33084262499995</v>
      </c>
      <c r="AS2746" s="20">
        <v>1463.7809999999999</v>
      </c>
      <c r="AT2746">
        <v>185</v>
      </c>
      <c r="AU2746">
        <v>12</v>
      </c>
      <c r="AV2746" t="s">
        <v>1510</v>
      </c>
    </row>
    <row r="2747" spans="1:48" hidden="1" x14ac:dyDescent="0.25">
      <c r="A2747" t="s">
        <v>1069</v>
      </c>
      <c r="B2747" t="s">
        <v>1072</v>
      </c>
      <c r="C2747" t="s">
        <v>1072</v>
      </c>
      <c r="D2747" t="s">
        <v>871</v>
      </c>
      <c r="E2747" s="31" t="s">
        <v>872</v>
      </c>
      <c r="F2747">
        <v>2015</v>
      </c>
      <c r="G2747" t="s">
        <v>1070</v>
      </c>
      <c r="H2747" t="s">
        <v>582</v>
      </c>
      <c r="I2747">
        <v>332570</v>
      </c>
      <c r="J2747" t="s">
        <v>1071</v>
      </c>
      <c r="K2747" s="26" t="s">
        <v>458</v>
      </c>
      <c r="L2747" t="b">
        <v>1</v>
      </c>
      <c r="M2747" s="20" t="s">
        <v>1118</v>
      </c>
      <c r="N2747" s="26">
        <v>709</v>
      </c>
      <c r="O2747" t="s">
        <v>375</v>
      </c>
      <c r="P2747">
        <v>66.006388900000005</v>
      </c>
      <c r="Q2747">
        <v>-149.09083330000001</v>
      </c>
      <c r="S2747" t="s">
        <v>21</v>
      </c>
      <c r="T2747" s="40">
        <v>1.07</v>
      </c>
      <c r="U2747" s="40">
        <v>0.44050000000000006</v>
      </c>
      <c r="V2747">
        <v>9.3764099999999999</v>
      </c>
      <c r="W2747">
        <v>8.7629999999999999</v>
      </c>
      <c r="X2747">
        <v>10</v>
      </c>
      <c r="Y2747">
        <v>14.526320000000002</v>
      </c>
      <c r="Z2747">
        <v>13.576000000000001</v>
      </c>
      <c r="AA2747">
        <v>2</v>
      </c>
      <c r="AI2747">
        <v>19.642000000000003</v>
      </c>
      <c r="AJ2747">
        <v>3</v>
      </c>
      <c r="AK2747">
        <v>11.225000000000001</v>
      </c>
      <c r="AL2747">
        <v>4</v>
      </c>
      <c r="AM2747">
        <v>2.3E-2</v>
      </c>
      <c r="AN2747">
        <v>3</v>
      </c>
      <c r="AO2747" s="30">
        <v>33.027690000000007</v>
      </c>
      <c r="AP2747" s="30">
        <v>30.867000000000004</v>
      </c>
      <c r="AQ2747" s="30">
        <v>7</v>
      </c>
      <c r="AR2747">
        <v>56.930420000000005</v>
      </c>
      <c r="AS2747" s="20">
        <v>53.229000000000006</v>
      </c>
      <c r="AT2747">
        <v>22</v>
      </c>
      <c r="AU2747">
        <v>12</v>
      </c>
      <c r="AV2747" t="s">
        <v>1510</v>
      </c>
    </row>
    <row r="2748" spans="1:48" hidden="1" x14ac:dyDescent="0.25">
      <c r="A2748" t="s">
        <v>870</v>
      </c>
      <c r="B2748" t="s">
        <v>216</v>
      </c>
      <c r="C2748" t="s">
        <v>216</v>
      </c>
      <c r="D2748" t="s">
        <v>873</v>
      </c>
      <c r="E2748" s="31" t="s">
        <v>874</v>
      </c>
      <c r="F2748">
        <v>2015</v>
      </c>
      <c r="G2748" t="s">
        <v>858</v>
      </c>
      <c r="H2748">
        <v>12485</v>
      </c>
      <c r="I2748">
        <v>332270</v>
      </c>
      <c r="J2748" t="s">
        <v>211</v>
      </c>
      <c r="K2748" s="26" t="s">
        <v>374</v>
      </c>
      <c r="L2748" t="b">
        <v>1</v>
      </c>
      <c r="M2748" s="20" t="s">
        <v>1119</v>
      </c>
      <c r="N2748" s="26">
        <v>343</v>
      </c>
      <c r="O2748" t="s">
        <v>375</v>
      </c>
      <c r="P2748">
        <v>61.783055599999997</v>
      </c>
      <c r="Q2748">
        <v>-156.58805559999999</v>
      </c>
      <c r="S2748" t="s">
        <v>21</v>
      </c>
      <c r="T2748" s="40">
        <v>0.94983333333333331</v>
      </c>
      <c r="U2748" s="40">
        <v>0.28327499999999978</v>
      </c>
      <c r="V2748">
        <v>32.983912333333336</v>
      </c>
      <c r="W2748">
        <v>34.726000000000006</v>
      </c>
      <c r="X2748">
        <v>18</v>
      </c>
      <c r="Y2748">
        <v>52.067013833333334</v>
      </c>
      <c r="Z2748">
        <v>54.817</v>
      </c>
      <c r="AA2748">
        <v>7</v>
      </c>
      <c r="AI2748">
        <v>1.3120000000000001</v>
      </c>
      <c r="AJ2748">
        <v>0</v>
      </c>
      <c r="AK2748">
        <v>3.1889999999999996</v>
      </c>
      <c r="AL2748">
        <v>1</v>
      </c>
      <c r="AM2748">
        <v>1.6E-2</v>
      </c>
      <c r="AN2748">
        <v>1</v>
      </c>
      <c r="AO2748" s="30">
        <v>4.2751998333333328</v>
      </c>
      <c r="AP2748" s="30">
        <v>4.5009999999999994</v>
      </c>
      <c r="AQ2748" s="30">
        <v>1</v>
      </c>
      <c r="AR2748">
        <v>89.326126000000002</v>
      </c>
      <c r="AS2748" s="20">
        <v>94.06</v>
      </c>
      <c r="AT2748">
        <v>27</v>
      </c>
      <c r="AU2748">
        <v>12</v>
      </c>
      <c r="AV2748" t="s">
        <v>1510</v>
      </c>
    </row>
    <row r="2749" spans="1:48" hidden="1" x14ac:dyDescent="0.25">
      <c r="A2749" t="s">
        <v>379</v>
      </c>
      <c r="B2749" t="s">
        <v>1132</v>
      </c>
      <c r="C2749" t="s">
        <v>31</v>
      </c>
      <c r="D2749" t="s">
        <v>381</v>
      </c>
      <c r="E2749" s="31" t="s">
        <v>382</v>
      </c>
      <c r="F2749">
        <v>2015</v>
      </c>
      <c r="G2749" t="s">
        <v>380</v>
      </c>
      <c r="H2749">
        <v>219</v>
      </c>
      <c r="I2749">
        <v>331050</v>
      </c>
      <c r="J2749" t="s">
        <v>30</v>
      </c>
      <c r="K2749" s="26" t="s">
        <v>374</v>
      </c>
      <c r="L2749" t="b">
        <v>1</v>
      </c>
      <c r="M2749" s="20" t="s">
        <v>1116</v>
      </c>
      <c r="N2749" s="26">
        <v>2</v>
      </c>
      <c r="O2749" t="s">
        <v>375</v>
      </c>
      <c r="P2749">
        <v>66.565555599999996</v>
      </c>
      <c r="Q2749">
        <v>-152.64555559999999</v>
      </c>
      <c r="S2749" t="s">
        <v>21</v>
      </c>
      <c r="T2749" s="40">
        <v>0.89250833333333335</v>
      </c>
      <c r="U2749" s="40">
        <v>0.31228333333333297</v>
      </c>
      <c r="V2749">
        <v>182.13953063333332</v>
      </c>
      <c r="W2749">
        <v>204.07599999999999</v>
      </c>
      <c r="X2749">
        <v>69</v>
      </c>
      <c r="Y2749">
        <v>71.954021833333343</v>
      </c>
      <c r="Z2749">
        <v>80.62</v>
      </c>
      <c r="AA2749">
        <v>16</v>
      </c>
      <c r="AI2749">
        <v>70.298999999999992</v>
      </c>
      <c r="AJ2749">
        <v>16</v>
      </c>
      <c r="AK2749">
        <v>159.10900000000001</v>
      </c>
      <c r="AL2749">
        <v>7</v>
      </c>
      <c r="AM2749">
        <v>0</v>
      </c>
      <c r="AN2749">
        <v>0</v>
      </c>
      <c r="AO2749" s="30">
        <v>204.74855173333336</v>
      </c>
      <c r="AP2749" s="30">
        <v>229.40800000000002</v>
      </c>
      <c r="AQ2749" s="30">
        <v>23</v>
      </c>
      <c r="AR2749">
        <v>458.84210420000005</v>
      </c>
      <c r="AS2749" s="20">
        <v>514.10399999999993</v>
      </c>
      <c r="AT2749">
        <v>104</v>
      </c>
      <c r="AU2749">
        <v>12</v>
      </c>
      <c r="AV2749" t="s">
        <v>1510</v>
      </c>
    </row>
    <row r="2750" spans="1:48" hidden="1" x14ac:dyDescent="0.25">
      <c r="A2750" t="s">
        <v>929</v>
      </c>
      <c r="B2750" t="s">
        <v>273</v>
      </c>
      <c r="C2750" t="s">
        <v>273</v>
      </c>
      <c r="D2750" t="s">
        <v>931</v>
      </c>
      <c r="E2750" s="31" t="s">
        <v>932</v>
      </c>
      <c r="F2750">
        <v>2015</v>
      </c>
      <c r="G2750" t="s">
        <v>930</v>
      </c>
      <c r="H2750" t="s">
        <v>582</v>
      </c>
      <c r="I2750">
        <v>332580</v>
      </c>
      <c r="J2750" t="s">
        <v>272</v>
      </c>
      <c r="K2750" s="26" t="s">
        <v>458</v>
      </c>
      <c r="L2750" t="b">
        <v>1</v>
      </c>
      <c r="M2750" s="20" t="s">
        <v>1118</v>
      </c>
      <c r="N2750" s="26">
        <v>394</v>
      </c>
      <c r="O2750" t="s">
        <v>375</v>
      </c>
      <c r="P2750">
        <v>62.9886111</v>
      </c>
      <c r="Q2750">
        <v>-156.06416669999999</v>
      </c>
      <c r="S2750" t="s">
        <v>21</v>
      </c>
      <c r="T2750" s="40">
        <v>1.022</v>
      </c>
      <c r="U2750" s="40">
        <v>0.43892500000000001</v>
      </c>
      <c r="V2750">
        <v>77.319409999999991</v>
      </c>
      <c r="W2750">
        <v>75.654999999999987</v>
      </c>
      <c r="X2750">
        <v>37</v>
      </c>
      <c r="Y2750">
        <v>63.928144000000003</v>
      </c>
      <c r="Z2750">
        <v>62.552</v>
      </c>
      <c r="AA2750">
        <v>10</v>
      </c>
      <c r="AI2750">
        <v>25.818000000000001</v>
      </c>
      <c r="AJ2750">
        <v>6</v>
      </c>
      <c r="AK2750">
        <v>20.250999999999998</v>
      </c>
      <c r="AL2750">
        <v>3</v>
      </c>
      <c r="AM2750">
        <v>0</v>
      </c>
      <c r="AN2750">
        <v>0</v>
      </c>
      <c r="AO2750" s="30">
        <v>47.082518</v>
      </c>
      <c r="AP2750" s="30">
        <v>46.069000000000003</v>
      </c>
      <c r="AQ2750" s="30">
        <v>9</v>
      </c>
      <c r="AR2750">
        <v>188.33007199999997</v>
      </c>
      <c r="AS2750" s="20">
        <v>184.27599999999995</v>
      </c>
      <c r="AT2750">
        <v>56</v>
      </c>
      <c r="AU2750">
        <v>12</v>
      </c>
      <c r="AV2750" t="s">
        <v>1510</v>
      </c>
    </row>
    <row r="2751" spans="1:48" hidden="1" x14ac:dyDescent="0.25">
      <c r="A2751" t="s">
        <v>527</v>
      </c>
      <c r="B2751" t="s">
        <v>277</v>
      </c>
      <c r="C2751" t="s">
        <v>277</v>
      </c>
      <c r="D2751" t="s">
        <v>529</v>
      </c>
      <c r="E2751" s="31" t="s">
        <v>530</v>
      </c>
      <c r="F2751">
        <v>2015</v>
      </c>
      <c r="G2751" t="s">
        <v>528</v>
      </c>
      <c r="H2751">
        <v>18474</v>
      </c>
      <c r="I2751">
        <v>332600</v>
      </c>
      <c r="J2751" t="s">
        <v>276</v>
      </c>
      <c r="K2751" s="26" t="s">
        <v>374</v>
      </c>
      <c r="L2751" t="b">
        <v>1</v>
      </c>
      <c r="M2751" s="20" t="s">
        <v>1116</v>
      </c>
      <c r="N2751" s="26">
        <v>92</v>
      </c>
      <c r="O2751" t="s">
        <v>375</v>
      </c>
      <c r="P2751">
        <v>65.171944400000001</v>
      </c>
      <c r="Q2751">
        <v>-152.07888890000001</v>
      </c>
      <c r="S2751" t="s">
        <v>21</v>
      </c>
      <c r="T2751" s="40">
        <v>0.79084999999999994</v>
      </c>
      <c r="U2751" s="40">
        <v>0.36718333333333297</v>
      </c>
      <c r="V2751">
        <v>251.89363350000002</v>
      </c>
      <c r="W2751">
        <v>318.51000000000005</v>
      </c>
      <c r="X2751">
        <v>106</v>
      </c>
      <c r="Y2751">
        <v>408.03668494999999</v>
      </c>
      <c r="Z2751">
        <v>515.947</v>
      </c>
      <c r="AA2751">
        <v>37</v>
      </c>
      <c r="AI2751">
        <v>179.33999999999997</v>
      </c>
      <c r="AJ2751">
        <v>8</v>
      </c>
      <c r="AK2751">
        <v>171.50199999999998</v>
      </c>
      <c r="AL2751">
        <v>7</v>
      </c>
      <c r="AM2751">
        <v>0</v>
      </c>
      <c r="AN2751">
        <v>0</v>
      </c>
      <c r="AO2751" s="30">
        <v>277.46339569999998</v>
      </c>
      <c r="AP2751" s="30">
        <v>350.84199999999998</v>
      </c>
      <c r="AQ2751" s="30">
        <v>15</v>
      </c>
      <c r="AR2751">
        <v>937.39371415000005</v>
      </c>
      <c r="AS2751" s="20">
        <v>1185.299</v>
      </c>
      <c r="AT2751">
        <v>156</v>
      </c>
      <c r="AU2751">
        <v>11</v>
      </c>
      <c r="AV2751" t="s">
        <v>1510</v>
      </c>
    </row>
    <row r="2752" spans="1:48" hidden="1" x14ac:dyDescent="0.25">
      <c r="A2752" t="s">
        <v>999</v>
      </c>
      <c r="B2752" t="s">
        <v>279</v>
      </c>
      <c r="C2752" t="s">
        <v>279</v>
      </c>
      <c r="D2752" t="s">
        <v>1001</v>
      </c>
      <c r="E2752" s="31" t="s">
        <v>1002</v>
      </c>
      <c r="F2752">
        <v>2015</v>
      </c>
      <c r="G2752" t="s">
        <v>1000</v>
      </c>
      <c r="H2752">
        <v>18480</v>
      </c>
      <c r="I2752">
        <v>332610</v>
      </c>
      <c r="J2752" t="s">
        <v>278</v>
      </c>
      <c r="K2752" s="26" t="s">
        <v>458</v>
      </c>
      <c r="L2752" t="b">
        <v>1</v>
      </c>
      <c r="M2752" s="20" t="s">
        <v>1116</v>
      </c>
      <c r="N2752" s="26">
        <v>586</v>
      </c>
      <c r="O2752" t="s">
        <v>375</v>
      </c>
      <c r="P2752">
        <v>60.864722200000003</v>
      </c>
      <c r="Q2752">
        <v>-146.67861110000001</v>
      </c>
      <c r="S2752" t="s">
        <v>21</v>
      </c>
      <c r="T2752" s="40">
        <v>0.92</v>
      </c>
      <c r="U2752" s="40">
        <v>0.43804166666666672</v>
      </c>
      <c r="V2752">
        <v>119.50708</v>
      </c>
      <c r="W2752">
        <v>129.899</v>
      </c>
      <c r="X2752">
        <v>63</v>
      </c>
      <c r="Y2752">
        <v>58.339040000000004</v>
      </c>
      <c r="Z2752">
        <v>63.411999999999999</v>
      </c>
      <c r="AA2752">
        <v>13</v>
      </c>
      <c r="AI2752">
        <v>51.680000000000007</v>
      </c>
      <c r="AJ2752">
        <v>5</v>
      </c>
      <c r="AK2752">
        <v>95.795000000000002</v>
      </c>
      <c r="AL2752">
        <v>5</v>
      </c>
      <c r="AM2752">
        <v>11.911000000000001</v>
      </c>
      <c r="AN2752">
        <v>2</v>
      </c>
      <c r="AO2752" s="30">
        <v>135.67700000000002</v>
      </c>
      <c r="AP2752" s="30">
        <v>147.47500000000002</v>
      </c>
      <c r="AQ2752" s="30">
        <v>10</v>
      </c>
      <c r="AR2752">
        <v>313.52312000000006</v>
      </c>
      <c r="AS2752" s="20">
        <v>352.69699999999989</v>
      </c>
      <c r="AT2752">
        <v>88</v>
      </c>
      <c r="AU2752">
        <v>12</v>
      </c>
      <c r="AV2752" t="s">
        <v>1510</v>
      </c>
    </row>
    <row r="2753" spans="1:48" hidden="1" x14ac:dyDescent="0.25">
      <c r="A2753" t="s">
        <v>504</v>
      </c>
      <c r="B2753" t="s">
        <v>99</v>
      </c>
      <c r="C2753" t="s">
        <v>99</v>
      </c>
      <c r="D2753" t="s">
        <v>507</v>
      </c>
      <c r="E2753" s="31" t="s">
        <v>508</v>
      </c>
      <c r="F2753">
        <v>2015</v>
      </c>
      <c r="G2753" t="s">
        <v>563</v>
      </c>
      <c r="H2753">
        <v>18521</v>
      </c>
      <c r="I2753">
        <v>331685</v>
      </c>
      <c r="J2753" t="s">
        <v>50</v>
      </c>
      <c r="K2753" s="26" t="s">
        <v>458</v>
      </c>
      <c r="L2753" t="b">
        <v>1</v>
      </c>
      <c r="M2753" s="20" t="s">
        <v>1119</v>
      </c>
      <c r="N2753" s="26">
        <v>169</v>
      </c>
      <c r="O2753" t="s">
        <v>375</v>
      </c>
      <c r="P2753">
        <v>65.263611100000006</v>
      </c>
      <c r="Q2753">
        <v>-166.3608333</v>
      </c>
      <c r="S2753" t="s">
        <v>21</v>
      </c>
      <c r="T2753" s="40">
        <v>0.66933333333333334</v>
      </c>
      <c r="U2753" s="40">
        <v>0.22032499999999902</v>
      </c>
      <c r="V2753">
        <v>198.37098933333331</v>
      </c>
      <c r="W2753">
        <v>296.37099999999998</v>
      </c>
      <c r="X2753">
        <v>76</v>
      </c>
      <c r="Y2753">
        <v>111.85430133333335</v>
      </c>
      <c r="Z2753">
        <v>167.11300000000003</v>
      </c>
      <c r="AA2753">
        <v>13</v>
      </c>
      <c r="AI2753">
        <v>46.309999999999995</v>
      </c>
      <c r="AJ2753">
        <v>8</v>
      </c>
      <c r="AK2753">
        <v>258.065</v>
      </c>
      <c r="AL2753">
        <v>18</v>
      </c>
      <c r="AM2753">
        <v>0</v>
      </c>
      <c r="AN2753">
        <v>0</v>
      </c>
      <c r="AO2753" s="30">
        <v>203.72833333333332</v>
      </c>
      <c r="AP2753" s="30">
        <v>304.375</v>
      </c>
      <c r="AQ2753" s="30">
        <v>26</v>
      </c>
      <c r="AR2753">
        <v>513.95362399999999</v>
      </c>
      <c r="AS2753" s="20">
        <v>767.85900000000004</v>
      </c>
      <c r="AT2753">
        <v>113</v>
      </c>
      <c r="AU2753">
        <v>12</v>
      </c>
      <c r="AV2753" t="s">
        <v>1510</v>
      </c>
    </row>
    <row r="2754" spans="1:48" hidden="1" x14ac:dyDescent="0.25">
      <c r="A2754" t="s">
        <v>893</v>
      </c>
      <c r="B2754" t="s">
        <v>287</v>
      </c>
      <c r="C2754" t="s">
        <v>287</v>
      </c>
      <c r="D2754" t="s">
        <v>895</v>
      </c>
      <c r="E2754" s="31" t="s">
        <v>896</v>
      </c>
      <c r="F2754">
        <v>2015</v>
      </c>
      <c r="G2754" t="s">
        <v>894</v>
      </c>
      <c r="H2754">
        <v>18541</v>
      </c>
      <c r="I2754">
        <v>332630</v>
      </c>
      <c r="J2754" t="s">
        <v>286</v>
      </c>
      <c r="K2754" s="26" t="s">
        <v>458</v>
      </c>
      <c r="L2754" t="b">
        <v>1</v>
      </c>
      <c r="M2754" s="20" t="s">
        <v>1118</v>
      </c>
      <c r="N2754" s="26">
        <v>363</v>
      </c>
      <c r="O2754" t="s">
        <v>375</v>
      </c>
      <c r="P2754">
        <v>57.780833299999998</v>
      </c>
      <c r="Q2754">
        <v>-135.2188889</v>
      </c>
      <c r="S2754" t="s">
        <v>21</v>
      </c>
      <c r="T2754" s="40">
        <v>0.68833333333333346</v>
      </c>
      <c r="U2754" s="40">
        <v>0.31567499999999943</v>
      </c>
      <c r="V2754">
        <v>162.2174516666667</v>
      </c>
      <c r="W2754">
        <v>235.667</v>
      </c>
      <c r="X2754">
        <v>128</v>
      </c>
      <c r="Y2754">
        <v>54.858790000000006</v>
      </c>
      <c r="Z2754">
        <v>79.697999999999993</v>
      </c>
      <c r="AA2754">
        <v>21</v>
      </c>
      <c r="AI2754">
        <v>25.742999999999999</v>
      </c>
      <c r="AJ2754">
        <v>13</v>
      </c>
      <c r="AK2754">
        <v>2.0579999999999998</v>
      </c>
      <c r="AL2754">
        <v>1</v>
      </c>
      <c r="AM2754">
        <v>0</v>
      </c>
      <c r="AN2754">
        <v>0</v>
      </c>
      <c r="AO2754" s="30">
        <v>19.136355000000002</v>
      </c>
      <c r="AP2754" s="30">
        <v>27.800999999999998</v>
      </c>
      <c r="AQ2754" s="30">
        <v>14</v>
      </c>
      <c r="AR2754">
        <v>236.21259666666671</v>
      </c>
      <c r="AS2754" s="20">
        <v>343.16599999999994</v>
      </c>
      <c r="AT2754">
        <v>162</v>
      </c>
      <c r="AU2754">
        <v>12</v>
      </c>
      <c r="AV2754" t="s">
        <v>1510</v>
      </c>
    </row>
    <row r="2755" spans="1:48" hidden="1" x14ac:dyDescent="0.25">
      <c r="A2755" t="s">
        <v>435</v>
      </c>
      <c r="B2755" t="s">
        <v>46</v>
      </c>
      <c r="C2755" t="s">
        <v>46</v>
      </c>
      <c r="D2755" t="s">
        <v>438</v>
      </c>
      <c r="E2755" s="31" t="s">
        <v>439</v>
      </c>
      <c r="F2755">
        <v>2015</v>
      </c>
      <c r="G2755" t="s">
        <v>380</v>
      </c>
      <c r="H2755">
        <v>219</v>
      </c>
      <c r="I2755">
        <v>331200</v>
      </c>
      <c r="J2755" t="s">
        <v>30</v>
      </c>
      <c r="K2755" s="26" t="s">
        <v>374</v>
      </c>
      <c r="L2755" t="b">
        <v>1</v>
      </c>
      <c r="M2755" s="20" t="s">
        <v>1116</v>
      </c>
      <c r="N2755" s="26">
        <v>2</v>
      </c>
      <c r="O2755" t="s">
        <v>375</v>
      </c>
      <c r="P2755">
        <v>63.135051199999999</v>
      </c>
      <c r="Q2755">
        <v>-142.52387959999999</v>
      </c>
      <c r="S2755" t="s">
        <v>21</v>
      </c>
      <c r="T2755" s="40">
        <v>0.44263333333333327</v>
      </c>
      <c r="U2755" s="40">
        <v>0.2551666666666666</v>
      </c>
      <c r="V2755">
        <v>71.314426866666665</v>
      </c>
      <c r="W2755">
        <v>161.114</v>
      </c>
      <c r="X2755">
        <v>46</v>
      </c>
      <c r="Y2755">
        <v>12.9231228</v>
      </c>
      <c r="Z2755">
        <v>29.196000000000005</v>
      </c>
      <c r="AA2755">
        <v>7</v>
      </c>
      <c r="AI2755">
        <v>60.552</v>
      </c>
      <c r="AJ2755">
        <v>4</v>
      </c>
      <c r="AK2755">
        <v>85.105000000000004</v>
      </c>
      <c r="AL2755">
        <v>4</v>
      </c>
      <c r="AM2755">
        <v>0</v>
      </c>
      <c r="AN2755">
        <v>0</v>
      </c>
      <c r="AO2755" s="30">
        <v>64.472643433333332</v>
      </c>
      <c r="AP2755" s="30">
        <v>145.65700000000001</v>
      </c>
      <c r="AQ2755" s="30">
        <v>8</v>
      </c>
      <c r="AR2755">
        <v>148.7101931</v>
      </c>
      <c r="AS2755" s="20">
        <v>335.96700000000004</v>
      </c>
      <c r="AT2755">
        <v>60</v>
      </c>
      <c r="AU2755">
        <v>12</v>
      </c>
      <c r="AV2755" t="s">
        <v>1510</v>
      </c>
    </row>
    <row r="2756" spans="1:48" hidden="1" x14ac:dyDescent="0.25">
      <c r="A2756" t="s">
        <v>423</v>
      </c>
      <c r="B2756" t="s">
        <v>1152</v>
      </c>
      <c r="C2756" t="s">
        <v>47</v>
      </c>
      <c r="D2756" t="s">
        <v>421</v>
      </c>
      <c r="E2756" s="31" t="s">
        <v>422</v>
      </c>
      <c r="F2756">
        <v>2015</v>
      </c>
      <c r="G2756" t="s">
        <v>380</v>
      </c>
      <c r="H2756">
        <v>219</v>
      </c>
      <c r="I2756">
        <v>331210</v>
      </c>
      <c r="J2756" t="s">
        <v>30</v>
      </c>
      <c r="K2756" s="26" t="s">
        <v>374</v>
      </c>
      <c r="L2756" t="b">
        <v>1</v>
      </c>
      <c r="M2756" s="20" t="s">
        <v>1116</v>
      </c>
      <c r="N2756" s="26">
        <v>2</v>
      </c>
      <c r="O2756" t="s">
        <v>375</v>
      </c>
      <c r="P2756">
        <v>55.687777799999999</v>
      </c>
      <c r="Q2756">
        <v>-132.52222219999999</v>
      </c>
      <c r="S2756" t="s">
        <v>21</v>
      </c>
      <c r="T2756" s="40">
        <v>0.25473333333333326</v>
      </c>
      <c r="U2756" s="40">
        <v>0.22554166666666631</v>
      </c>
      <c r="V2756">
        <v>389.08759006666656</v>
      </c>
      <c r="W2756">
        <v>1527.431</v>
      </c>
      <c r="X2756">
        <v>349</v>
      </c>
      <c r="Y2756">
        <v>249.95988539999993</v>
      </c>
      <c r="Z2756">
        <v>981.26100000000008</v>
      </c>
      <c r="AA2756">
        <v>116</v>
      </c>
      <c r="AI2756">
        <v>337.762</v>
      </c>
      <c r="AJ2756">
        <v>37</v>
      </c>
      <c r="AK2756">
        <v>543.39499999999998</v>
      </c>
      <c r="AL2756">
        <v>33</v>
      </c>
      <c r="AM2756">
        <v>0</v>
      </c>
      <c r="AN2756">
        <v>0</v>
      </c>
      <c r="AO2756" s="30">
        <v>224.46005979999993</v>
      </c>
      <c r="AP2756" s="30">
        <v>881.15699999999993</v>
      </c>
      <c r="AQ2756" s="30">
        <v>70</v>
      </c>
      <c r="AR2756">
        <v>863.50753526666642</v>
      </c>
      <c r="AS2756" s="20">
        <v>3389.8489999999993</v>
      </c>
      <c r="AT2756">
        <v>535</v>
      </c>
      <c r="AU2756">
        <v>12</v>
      </c>
      <c r="AV2756" t="s">
        <v>1510</v>
      </c>
    </row>
    <row r="2757" spans="1:48" hidden="1" x14ac:dyDescent="0.25">
      <c r="A2757" t="s">
        <v>709</v>
      </c>
      <c r="B2757" t="s">
        <v>100</v>
      </c>
      <c r="C2757" t="s">
        <v>100</v>
      </c>
      <c r="D2757" t="s">
        <v>710</v>
      </c>
      <c r="E2757" s="31" t="s">
        <v>711</v>
      </c>
      <c r="F2757">
        <v>2015</v>
      </c>
      <c r="G2757" t="s">
        <v>563</v>
      </c>
      <c r="H2757">
        <v>221</v>
      </c>
      <c r="I2757">
        <v>331690</v>
      </c>
      <c r="J2757" t="s">
        <v>50</v>
      </c>
      <c r="K2757" s="26" t="s">
        <v>458</v>
      </c>
      <c r="L2757" t="b">
        <v>1</v>
      </c>
      <c r="M2757" s="20" t="s">
        <v>1119</v>
      </c>
      <c r="N2757" s="26">
        <v>169</v>
      </c>
      <c r="O2757" t="s">
        <v>375</v>
      </c>
      <c r="P2757">
        <v>59.061944400000002</v>
      </c>
      <c r="Q2757">
        <v>-160.37638889999999</v>
      </c>
      <c r="S2757" t="s">
        <v>21</v>
      </c>
      <c r="T2757" s="40">
        <v>0.6269916666666665</v>
      </c>
      <c r="U2757" s="40">
        <v>0.21824166666666597</v>
      </c>
      <c r="V2757">
        <v>704.97500919166646</v>
      </c>
      <c r="W2757">
        <v>1124.377</v>
      </c>
      <c r="X2757">
        <v>230</v>
      </c>
      <c r="Y2757">
        <v>538.68804130833314</v>
      </c>
      <c r="Z2757">
        <v>859.1629999999999</v>
      </c>
      <c r="AA2757">
        <v>45</v>
      </c>
      <c r="AI2757">
        <v>264.85900000000004</v>
      </c>
      <c r="AJ2757">
        <v>19</v>
      </c>
      <c r="AK2757">
        <v>605.70299999999997</v>
      </c>
      <c r="AL2757">
        <v>34</v>
      </c>
      <c r="AM2757">
        <v>0</v>
      </c>
      <c r="AN2757">
        <v>0</v>
      </c>
      <c r="AO2757" s="30">
        <v>545.83511931666658</v>
      </c>
      <c r="AP2757" s="30">
        <v>870.56200000000001</v>
      </c>
      <c r="AQ2757" s="30">
        <v>53</v>
      </c>
      <c r="AR2757">
        <v>1789.4981698166662</v>
      </c>
      <c r="AS2757" s="20">
        <v>2854.1019999999999</v>
      </c>
      <c r="AT2757">
        <v>326</v>
      </c>
      <c r="AU2757">
        <v>12</v>
      </c>
      <c r="AV2757" t="s">
        <v>1510</v>
      </c>
    </row>
    <row r="2758" spans="1:48" hidden="1" x14ac:dyDescent="0.25">
      <c r="A2758" t="s">
        <v>440</v>
      </c>
      <c r="B2758" t="s">
        <v>1153</v>
      </c>
      <c r="C2758" t="s">
        <v>48</v>
      </c>
      <c r="D2758" t="s">
        <v>438</v>
      </c>
      <c r="E2758" s="31" t="s">
        <v>439</v>
      </c>
      <c r="F2758">
        <v>2015</v>
      </c>
      <c r="G2758" t="s">
        <v>380</v>
      </c>
      <c r="H2758">
        <v>219</v>
      </c>
      <c r="I2758">
        <v>331220</v>
      </c>
      <c r="J2758" t="s">
        <v>30</v>
      </c>
      <c r="K2758" s="26" t="s">
        <v>374</v>
      </c>
      <c r="L2758" t="b">
        <v>1</v>
      </c>
      <c r="M2758" s="20" t="s">
        <v>1116</v>
      </c>
      <c r="N2758" s="26">
        <v>2</v>
      </c>
      <c r="O2758" t="s">
        <v>375</v>
      </c>
      <c r="P2758">
        <v>63.336666700000002</v>
      </c>
      <c r="Q2758">
        <v>-142.9855556</v>
      </c>
      <c r="S2758" t="s">
        <v>21</v>
      </c>
      <c r="T2758" s="40">
        <v>0.41895833333333332</v>
      </c>
      <c r="U2758" s="40">
        <v>0.23149166666666646</v>
      </c>
      <c r="V2758">
        <v>1577.5105158333331</v>
      </c>
      <c r="W2758">
        <v>3765.3159999999998</v>
      </c>
      <c r="X2758">
        <v>758</v>
      </c>
      <c r="Y2758">
        <v>1013.8770718749997</v>
      </c>
      <c r="Z2758">
        <v>2419.9949999999994</v>
      </c>
      <c r="AA2758">
        <v>167</v>
      </c>
      <c r="AI2758">
        <v>98.378000000000014</v>
      </c>
      <c r="AJ2758">
        <v>29</v>
      </c>
      <c r="AK2758">
        <v>1163.9380000000001</v>
      </c>
      <c r="AL2758">
        <v>52</v>
      </c>
      <c r="AM2758">
        <v>0</v>
      </c>
      <c r="AN2758">
        <v>0</v>
      </c>
      <c r="AO2758" s="30">
        <v>528.85780750000004</v>
      </c>
      <c r="AP2758" s="30">
        <v>1262.316</v>
      </c>
      <c r="AQ2758" s="30">
        <v>81</v>
      </c>
      <c r="AR2758">
        <v>3120.2453952083329</v>
      </c>
      <c r="AS2758" s="20">
        <v>7447.6269999999995</v>
      </c>
      <c r="AT2758">
        <v>979</v>
      </c>
      <c r="AU2758">
        <v>12</v>
      </c>
      <c r="AV2758" t="s">
        <v>1510</v>
      </c>
    </row>
    <row r="2759" spans="1:48" hidden="1" x14ac:dyDescent="0.25">
      <c r="A2759" t="s">
        <v>714</v>
      </c>
      <c r="B2759" t="s">
        <v>101</v>
      </c>
      <c r="C2759" t="s">
        <v>101</v>
      </c>
      <c r="D2759" t="s">
        <v>712</v>
      </c>
      <c r="E2759" s="31" t="s">
        <v>713</v>
      </c>
      <c r="F2759">
        <v>2015</v>
      </c>
      <c r="G2759" t="s">
        <v>563</v>
      </c>
      <c r="H2759">
        <v>221</v>
      </c>
      <c r="I2759">
        <v>331700</v>
      </c>
      <c r="J2759" t="s">
        <v>50</v>
      </c>
      <c r="K2759" s="26" t="s">
        <v>458</v>
      </c>
      <c r="L2759" t="b">
        <v>1</v>
      </c>
      <c r="M2759" s="20" t="s">
        <v>1119</v>
      </c>
      <c r="N2759" s="26">
        <v>169</v>
      </c>
      <c r="O2759" t="s">
        <v>375</v>
      </c>
      <c r="P2759">
        <v>60.533775200000001</v>
      </c>
      <c r="Q2759">
        <v>-165.1036627</v>
      </c>
      <c r="S2759" t="s">
        <v>21</v>
      </c>
      <c r="T2759" s="40">
        <v>0.56113333333333326</v>
      </c>
      <c r="U2759" s="40">
        <v>0.22435833333333269</v>
      </c>
      <c r="V2759">
        <v>403.1877672</v>
      </c>
      <c r="W2759">
        <v>718.52400000000011</v>
      </c>
      <c r="X2759">
        <v>135</v>
      </c>
      <c r="Y2759">
        <v>196.32091366666666</v>
      </c>
      <c r="Z2759">
        <v>349.86500000000001</v>
      </c>
      <c r="AA2759">
        <v>30</v>
      </c>
      <c r="AI2759">
        <v>270.61199999999997</v>
      </c>
      <c r="AJ2759">
        <v>13</v>
      </c>
      <c r="AK2759">
        <v>319.01100000000002</v>
      </c>
      <c r="AL2759">
        <v>9</v>
      </c>
      <c r="AM2759">
        <v>0</v>
      </c>
      <c r="AN2759">
        <v>0</v>
      </c>
      <c r="AO2759" s="30">
        <v>330.85711939999999</v>
      </c>
      <c r="AP2759" s="30">
        <v>589.62300000000005</v>
      </c>
      <c r="AQ2759" s="30">
        <v>22</v>
      </c>
      <c r="AR2759">
        <v>930.36580026666661</v>
      </c>
      <c r="AS2759" s="20">
        <v>1658.0119999999999</v>
      </c>
      <c r="AT2759">
        <v>183</v>
      </c>
      <c r="AU2759">
        <v>12</v>
      </c>
      <c r="AV2759" t="s">
        <v>1510</v>
      </c>
    </row>
    <row r="2760" spans="1:48" hidden="1" x14ac:dyDescent="0.25">
      <c r="A2760" t="s">
        <v>566</v>
      </c>
      <c r="B2760" t="s">
        <v>52</v>
      </c>
      <c r="C2760" t="s">
        <v>52</v>
      </c>
      <c r="D2760" t="s">
        <v>567</v>
      </c>
      <c r="E2760" s="31" t="s">
        <v>568</v>
      </c>
      <c r="F2760">
        <v>2015</v>
      </c>
      <c r="G2760" t="s">
        <v>563</v>
      </c>
      <c r="H2760">
        <v>221</v>
      </c>
      <c r="I2760">
        <v>331250</v>
      </c>
      <c r="J2760" t="s">
        <v>50</v>
      </c>
      <c r="K2760" s="26" t="s">
        <v>458</v>
      </c>
      <c r="L2760" t="b">
        <v>1</v>
      </c>
      <c r="M2760" s="20" t="s">
        <v>1119</v>
      </c>
      <c r="N2760" s="26">
        <v>169</v>
      </c>
      <c r="O2760" t="s">
        <v>375</v>
      </c>
      <c r="P2760">
        <v>67.086111099999997</v>
      </c>
      <c r="Q2760">
        <v>-157.85138889999999</v>
      </c>
      <c r="S2760" t="s">
        <v>21</v>
      </c>
      <c r="T2760" s="40">
        <v>0.68299230769230757</v>
      </c>
      <c r="U2760" s="40">
        <v>0.22059230769230773</v>
      </c>
      <c r="V2760">
        <v>339.89180491538463</v>
      </c>
      <c r="W2760">
        <v>497.65100000000007</v>
      </c>
      <c r="X2760">
        <v>86</v>
      </c>
      <c r="Y2760">
        <v>142.40731111538457</v>
      </c>
      <c r="Z2760">
        <v>208.50499999999997</v>
      </c>
      <c r="AA2760">
        <v>29</v>
      </c>
      <c r="AI2760">
        <v>244.34400000000002</v>
      </c>
      <c r="AJ2760">
        <v>15</v>
      </c>
      <c r="AK2760">
        <v>458.767</v>
      </c>
      <c r="AL2760">
        <v>8</v>
      </c>
      <c r="AM2760">
        <v>0</v>
      </c>
      <c r="AN2760">
        <v>0</v>
      </c>
      <c r="AO2760" s="30">
        <v>480.21940445384604</v>
      </c>
      <c r="AP2760" s="30">
        <v>703.11099999999999</v>
      </c>
      <c r="AQ2760" s="30">
        <v>23</v>
      </c>
      <c r="AR2760">
        <v>962.51852048461524</v>
      </c>
      <c r="AS2760" s="20">
        <v>1409.2670000000003</v>
      </c>
      <c r="AT2760">
        <v>131</v>
      </c>
      <c r="AU2760">
        <v>12</v>
      </c>
      <c r="AV2760" t="s">
        <v>1510</v>
      </c>
    </row>
    <row r="2761" spans="1:48" hidden="1" x14ac:dyDescent="0.25">
      <c r="A2761" t="s">
        <v>1035</v>
      </c>
      <c r="B2761" t="s">
        <v>289</v>
      </c>
      <c r="C2761" t="s">
        <v>289</v>
      </c>
      <c r="D2761" t="s">
        <v>1037</v>
      </c>
      <c r="E2761" s="31" t="s">
        <v>1038</v>
      </c>
      <c r="F2761">
        <v>2015</v>
      </c>
      <c r="G2761" t="s">
        <v>1036</v>
      </c>
      <c r="H2761" t="s">
        <v>582</v>
      </c>
      <c r="I2761">
        <v>332710</v>
      </c>
      <c r="J2761" t="s">
        <v>288</v>
      </c>
      <c r="K2761" s="26" t="s">
        <v>458</v>
      </c>
      <c r="L2761" t="b">
        <v>1</v>
      </c>
      <c r="M2761" s="20" t="s">
        <v>1116</v>
      </c>
      <c r="N2761" s="26">
        <v>664</v>
      </c>
      <c r="O2761" t="s">
        <v>375</v>
      </c>
      <c r="P2761">
        <v>61.102499999999999</v>
      </c>
      <c r="Q2761">
        <v>-160.96166669999999</v>
      </c>
      <c r="S2761" t="s">
        <v>21</v>
      </c>
      <c r="T2761" s="40">
        <v>0.9600000000000003</v>
      </c>
      <c r="U2761" s="40">
        <v>0.61521666666666575</v>
      </c>
      <c r="V2761">
        <v>236.38848000000004</v>
      </c>
      <c r="W2761">
        <v>246.23799999999997</v>
      </c>
      <c r="X2761">
        <v>100</v>
      </c>
      <c r="Y2761">
        <v>140.39520000000005</v>
      </c>
      <c r="Z2761">
        <v>146.245</v>
      </c>
      <c r="AA2761">
        <v>9</v>
      </c>
      <c r="AI2761">
        <v>43.129999999999995</v>
      </c>
      <c r="AJ2761">
        <v>6</v>
      </c>
      <c r="AK2761">
        <v>17.963999999999999</v>
      </c>
      <c r="AL2761">
        <v>4</v>
      </c>
      <c r="AM2761">
        <v>18.777000000000001</v>
      </c>
      <c r="AN2761">
        <v>3</v>
      </c>
      <c r="AO2761" s="30">
        <v>58.650240000000011</v>
      </c>
      <c r="AP2761" s="30">
        <v>61.093999999999994</v>
      </c>
      <c r="AQ2761" s="30">
        <v>10</v>
      </c>
      <c r="AR2761">
        <v>435.43392000000006</v>
      </c>
      <c r="AS2761" s="20">
        <v>472.35399999999993</v>
      </c>
      <c r="AT2761">
        <v>120</v>
      </c>
      <c r="AU2761">
        <v>12</v>
      </c>
      <c r="AV2761" t="s">
        <v>1510</v>
      </c>
    </row>
    <row r="2762" spans="1:48" hidden="1" x14ac:dyDescent="0.25">
      <c r="A2762" t="s">
        <v>875</v>
      </c>
      <c r="B2762" t="s">
        <v>291</v>
      </c>
      <c r="C2762" t="s">
        <v>291</v>
      </c>
      <c r="D2762" t="s">
        <v>877</v>
      </c>
      <c r="E2762" s="31" t="s">
        <v>878</v>
      </c>
      <c r="F2762">
        <v>2015</v>
      </c>
      <c r="G2762" t="s">
        <v>876</v>
      </c>
      <c r="H2762">
        <v>19267</v>
      </c>
      <c r="I2762">
        <v>332720</v>
      </c>
      <c r="J2762" t="s">
        <v>290</v>
      </c>
      <c r="K2762" s="26" t="s">
        <v>458</v>
      </c>
      <c r="L2762" t="b">
        <v>1</v>
      </c>
      <c r="M2762" s="20" t="s">
        <v>1119</v>
      </c>
      <c r="N2762" s="26">
        <v>344</v>
      </c>
      <c r="O2762" t="s">
        <v>375</v>
      </c>
      <c r="P2762">
        <v>60.3430556</v>
      </c>
      <c r="Q2762">
        <v>-162.66305560000001</v>
      </c>
      <c r="S2762" t="s">
        <v>21</v>
      </c>
      <c r="T2762" s="40">
        <v>0.65000000000000013</v>
      </c>
      <c r="U2762" s="40">
        <v>0.34557500000000002</v>
      </c>
      <c r="V2762">
        <v>343.53930000000008</v>
      </c>
      <c r="W2762">
        <v>528.52200000000005</v>
      </c>
      <c r="X2762">
        <v>108</v>
      </c>
      <c r="Y2762">
        <v>229.97780000000006</v>
      </c>
      <c r="Z2762">
        <v>353.81200000000001</v>
      </c>
      <c r="AA2762">
        <v>18</v>
      </c>
      <c r="AI2762">
        <v>54.235000000000007</v>
      </c>
      <c r="AJ2762">
        <v>8</v>
      </c>
      <c r="AK2762">
        <v>30.811999999999998</v>
      </c>
      <c r="AL2762">
        <v>6</v>
      </c>
      <c r="AM2762">
        <v>31.333999999999996</v>
      </c>
      <c r="AN2762">
        <v>5</v>
      </c>
      <c r="AO2762" s="30">
        <v>55.280550000000012</v>
      </c>
      <c r="AP2762" s="30">
        <v>85.046999999999997</v>
      </c>
      <c r="AQ2762" s="30">
        <v>14</v>
      </c>
      <c r="AR2762">
        <v>628.7976500000002</v>
      </c>
      <c r="AS2762" s="20">
        <v>998.71499999999992</v>
      </c>
      <c r="AT2762">
        <v>145</v>
      </c>
      <c r="AU2762">
        <v>12</v>
      </c>
      <c r="AV2762" t="s">
        <v>1510</v>
      </c>
    </row>
    <row r="2763" spans="1:48" hidden="1" x14ac:dyDescent="0.25">
      <c r="A2763" t="s">
        <v>717</v>
      </c>
      <c r="B2763" t="s">
        <v>102</v>
      </c>
      <c r="C2763" t="s">
        <v>102</v>
      </c>
      <c r="D2763" t="s">
        <v>712</v>
      </c>
      <c r="E2763" s="31" t="s">
        <v>713</v>
      </c>
      <c r="F2763">
        <v>2015</v>
      </c>
      <c r="G2763" t="s">
        <v>563</v>
      </c>
      <c r="H2763">
        <v>221</v>
      </c>
      <c r="I2763">
        <v>331710</v>
      </c>
      <c r="J2763" t="s">
        <v>50</v>
      </c>
      <c r="K2763" s="26" t="s">
        <v>458</v>
      </c>
      <c r="L2763" t="b">
        <v>1</v>
      </c>
      <c r="M2763" s="20" t="s">
        <v>1119</v>
      </c>
      <c r="N2763" s="26">
        <v>169</v>
      </c>
      <c r="O2763" t="s">
        <v>375</v>
      </c>
      <c r="P2763">
        <v>60.585555599999999</v>
      </c>
      <c r="Q2763">
        <v>-165.25583330000001</v>
      </c>
      <c r="S2763" t="s">
        <v>21</v>
      </c>
      <c r="T2763" s="40">
        <v>0.56113333333333326</v>
      </c>
      <c r="U2763" s="40">
        <v>0.22435833333333269</v>
      </c>
      <c r="V2763">
        <v>218.94356513333332</v>
      </c>
      <c r="W2763">
        <v>390.18100000000004</v>
      </c>
      <c r="X2763">
        <v>87</v>
      </c>
      <c r="Y2763">
        <v>88.927288399999995</v>
      </c>
      <c r="Z2763">
        <v>158.47800000000001</v>
      </c>
      <c r="AA2763">
        <v>21</v>
      </c>
      <c r="AI2763">
        <v>89.143000000000001</v>
      </c>
      <c r="AJ2763">
        <v>9</v>
      </c>
      <c r="AK2763">
        <v>405.64399999999995</v>
      </c>
      <c r="AL2763">
        <v>16</v>
      </c>
      <c r="AM2763">
        <v>0</v>
      </c>
      <c r="AN2763">
        <v>0</v>
      </c>
      <c r="AO2763" s="30">
        <v>277.64147859999991</v>
      </c>
      <c r="AP2763" s="30">
        <v>494.78699999999992</v>
      </c>
      <c r="AQ2763" s="30">
        <v>25</v>
      </c>
      <c r="AR2763">
        <v>585.5123321333333</v>
      </c>
      <c r="AS2763" s="20">
        <v>1043.4459999999997</v>
      </c>
      <c r="AT2763">
        <v>132</v>
      </c>
      <c r="AU2763">
        <v>12</v>
      </c>
      <c r="AV2763" t="s">
        <v>1510</v>
      </c>
    </row>
    <row r="2764" spans="1:48" hidden="1" x14ac:dyDescent="0.25">
      <c r="A2764" t="s">
        <v>1073</v>
      </c>
      <c r="B2764" t="s">
        <v>293</v>
      </c>
      <c r="C2764" s="19" t="s">
        <v>293</v>
      </c>
      <c r="D2764" t="s">
        <v>1075</v>
      </c>
      <c r="E2764" t="s">
        <v>1076</v>
      </c>
      <c r="F2764" s="26">
        <v>2015</v>
      </c>
      <c r="G2764" s="19" t="s">
        <v>1074</v>
      </c>
      <c r="H2764" s="26" t="s">
        <v>582</v>
      </c>
      <c r="I2764" s="19">
        <v>332730</v>
      </c>
      <c r="J2764" t="s">
        <v>292</v>
      </c>
      <c r="K2764" s="19" t="s">
        <v>458</v>
      </c>
      <c r="L2764" s="20" t="b">
        <v>1</v>
      </c>
      <c r="M2764" s="20" t="s">
        <v>1116</v>
      </c>
      <c r="N2764" s="19">
        <v>729</v>
      </c>
      <c r="O2764" s="19" t="s">
        <v>375</v>
      </c>
      <c r="P2764" s="20">
        <v>59.079166700000002</v>
      </c>
      <c r="Q2764" s="20">
        <v>-160.27500000000001</v>
      </c>
      <c r="R2764" s="19"/>
      <c r="S2764" s="19" t="s">
        <v>21</v>
      </c>
      <c r="T2764" s="40">
        <v>0.94049999999999978</v>
      </c>
      <c r="U2764" s="40">
        <v>0.60239166666666666</v>
      </c>
      <c r="V2764">
        <v>90.36323999999999</v>
      </c>
      <c r="W2764">
        <v>96.080000000000013</v>
      </c>
      <c r="X2764">
        <v>30</v>
      </c>
      <c r="Y2764">
        <v>91.947982499999995</v>
      </c>
      <c r="Z2764">
        <v>97.765000000000015</v>
      </c>
      <c r="AA2764">
        <v>5</v>
      </c>
      <c r="AI2764">
        <v>32.139000000000003</v>
      </c>
      <c r="AJ2764">
        <v>5</v>
      </c>
      <c r="AK2764">
        <v>3.9650000000000003</v>
      </c>
      <c r="AL2764">
        <v>2</v>
      </c>
      <c r="AM2764">
        <v>16.633000000000003</v>
      </c>
      <c r="AN2764">
        <v>3</v>
      </c>
      <c r="AO2764" s="30">
        <v>33.955811999999995</v>
      </c>
      <c r="AP2764" s="30">
        <v>36.104000000000006</v>
      </c>
      <c r="AQ2764" s="30">
        <v>7</v>
      </c>
      <c r="AR2764">
        <v>216.26703449999997</v>
      </c>
      <c r="AS2764" s="20">
        <v>246.58199999999999</v>
      </c>
      <c r="AT2764">
        <v>44</v>
      </c>
      <c r="AU2764">
        <v>12</v>
      </c>
      <c r="AV2764" t="s">
        <v>1510</v>
      </c>
    </row>
    <row r="2765" spans="1:48" hidden="1" x14ac:dyDescent="0.25">
      <c r="A2765" t="s">
        <v>1077</v>
      </c>
      <c r="B2765" t="s">
        <v>297</v>
      </c>
      <c r="C2765" s="19" t="s">
        <v>297</v>
      </c>
      <c r="D2765" s="19" t="s">
        <v>1079</v>
      </c>
      <c r="E2765" s="21" t="s">
        <v>1080</v>
      </c>
      <c r="F2765" s="26">
        <v>2015</v>
      </c>
      <c r="G2765" s="19" t="s">
        <v>1078</v>
      </c>
      <c r="H2765" s="26">
        <v>40548</v>
      </c>
      <c r="I2765" s="19">
        <v>332850</v>
      </c>
      <c r="J2765" t="s">
        <v>296</v>
      </c>
      <c r="K2765" s="19" t="s">
        <v>458</v>
      </c>
      <c r="L2765" s="20" t="b">
        <v>1</v>
      </c>
      <c r="M2765" s="20" t="s">
        <v>1119</v>
      </c>
      <c r="N2765" s="19">
        <v>741</v>
      </c>
      <c r="O2765" s="19" t="s">
        <v>375</v>
      </c>
      <c r="P2765" s="20">
        <v>63.873055600000001</v>
      </c>
      <c r="Q2765" s="20">
        <v>-160.78805560000001</v>
      </c>
      <c r="R2765" s="19"/>
      <c r="S2765" s="19" t="s">
        <v>21</v>
      </c>
      <c r="T2765" s="40">
        <v>0.4493333333333332</v>
      </c>
      <c r="U2765" s="40">
        <v>0.20701666666666649</v>
      </c>
      <c r="V2765">
        <v>666.83942399999978</v>
      </c>
      <c r="W2765">
        <v>1484.0639999999999</v>
      </c>
      <c r="X2765">
        <v>291</v>
      </c>
      <c r="Y2765">
        <v>852.81085199999961</v>
      </c>
      <c r="Z2765">
        <v>1897.9469999999997</v>
      </c>
      <c r="AA2765">
        <v>42</v>
      </c>
      <c r="AI2765">
        <v>503.25200000000001</v>
      </c>
      <c r="AJ2765">
        <v>20</v>
      </c>
      <c r="AK2765">
        <v>246.489</v>
      </c>
      <c r="AL2765">
        <v>14</v>
      </c>
      <c r="AM2765">
        <v>1.6020000000000001</v>
      </c>
      <c r="AN2765">
        <v>2</v>
      </c>
      <c r="AO2765" s="30">
        <v>336.88362266666655</v>
      </c>
      <c r="AP2765" s="30">
        <v>749.74099999999999</v>
      </c>
      <c r="AQ2765" s="30">
        <v>34</v>
      </c>
      <c r="AR2765">
        <v>1856.5338986666659</v>
      </c>
      <c r="AS2765" s="20">
        <v>4133.3540000000003</v>
      </c>
      <c r="AT2765">
        <v>361</v>
      </c>
      <c r="AU2765">
        <v>12</v>
      </c>
      <c r="AV2765" t="s">
        <v>1510</v>
      </c>
    </row>
    <row r="2766" spans="1:48" hidden="1" x14ac:dyDescent="0.25">
      <c r="A2766" t="s">
        <v>542</v>
      </c>
      <c r="B2766" t="s">
        <v>299</v>
      </c>
      <c r="C2766" s="19" t="s">
        <v>299</v>
      </c>
      <c r="D2766" s="19" t="s">
        <v>544</v>
      </c>
      <c r="E2766" s="21" t="s">
        <v>545</v>
      </c>
      <c r="F2766" s="26">
        <v>2015</v>
      </c>
      <c r="G2766" s="19" t="s">
        <v>543</v>
      </c>
      <c r="H2766" s="26">
        <v>19454</v>
      </c>
      <c r="I2766" s="19">
        <v>332860</v>
      </c>
      <c r="J2766" t="s">
        <v>298</v>
      </c>
      <c r="K2766" s="19" t="s">
        <v>458</v>
      </c>
      <c r="L2766" s="20" t="b">
        <v>1</v>
      </c>
      <c r="M2766" s="20" t="s">
        <v>1118</v>
      </c>
      <c r="N2766" s="19">
        <v>106</v>
      </c>
      <c r="O2766" s="19" t="s">
        <v>375</v>
      </c>
      <c r="P2766" s="20">
        <v>53.873611099999998</v>
      </c>
      <c r="Q2766" s="20">
        <v>-166.53666670000001</v>
      </c>
      <c r="R2766" s="19"/>
      <c r="S2766" s="19" t="s">
        <v>21</v>
      </c>
      <c r="T2766" s="40">
        <v>0.39832500000000004</v>
      </c>
      <c r="U2766" s="40">
        <v>0.247258333333333</v>
      </c>
      <c r="V2766">
        <v>1512.9140317500003</v>
      </c>
      <c r="W2766">
        <v>3798.19</v>
      </c>
      <c r="X2766">
        <v>728</v>
      </c>
      <c r="Y2766">
        <v>15403.912072350005</v>
      </c>
      <c r="Z2766">
        <v>38671.718000000008</v>
      </c>
      <c r="AA2766">
        <v>183</v>
      </c>
      <c r="AI2766">
        <v>3138.7919999999999</v>
      </c>
      <c r="AJ2766">
        <v>58</v>
      </c>
      <c r="AK2766">
        <v>379.66300000000007</v>
      </c>
      <c r="AL2766">
        <v>19</v>
      </c>
      <c r="AM2766">
        <v>0</v>
      </c>
      <c r="AN2766">
        <v>0</v>
      </c>
      <c r="AO2766" s="30">
        <v>1401.4885878750001</v>
      </c>
      <c r="AP2766" s="30">
        <v>3518.4549999999999</v>
      </c>
      <c r="AQ2766" s="30">
        <v>77</v>
      </c>
      <c r="AR2766">
        <v>18318.314691975003</v>
      </c>
      <c r="AS2766" s="20">
        <v>45988.362999999998</v>
      </c>
      <c r="AT2766">
        <v>975</v>
      </c>
      <c r="AU2766">
        <v>12</v>
      </c>
      <c r="AV2766" t="s">
        <v>1510</v>
      </c>
    </row>
    <row r="2767" spans="1:48" hidden="1" x14ac:dyDescent="0.25">
      <c r="A2767" t="s">
        <v>1031</v>
      </c>
      <c r="B2767" t="s">
        <v>303</v>
      </c>
      <c r="C2767" t="s">
        <v>303</v>
      </c>
      <c r="D2767" t="s">
        <v>1033</v>
      </c>
      <c r="E2767" s="31" t="s">
        <v>1034</v>
      </c>
      <c r="F2767">
        <v>2015</v>
      </c>
      <c r="G2767" t="s">
        <v>1032</v>
      </c>
      <c r="H2767" t="s">
        <v>582</v>
      </c>
      <c r="I2767">
        <v>332880</v>
      </c>
      <c r="J2767" t="s">
        <v>302</v>
      </c>
      <c r="K2767" s="26" t="s">
        <v>458</v>
      </c>
      <c r="L2767" t="b">
        <v>1</v>
      </c>
      <c r="M2767" s="20" t="s">
        <v>1116</v>
      </c>
      <c r="N2767" s="26">
        <v>663</v>
      </c>
      <c r="O2767" t="s">
        <v>375</v>
      </c>
      <c r="P2767">
        <v>67.013888899999998</v>
      </c>
      <c r="Q2767">
        <v>-146.41861109999999</v>
      </c>
      <c r="S2767" t="s">
        <v>21</v>
      </c>
      <c r="T2767" s="40">
        <v>0.92666666666666675</v>
      </c>
      <c r="U2767" s="40">
        <v>0.47653333333333342</v>
      </c>
      <c r="V2767">
        <v>206.73192</v>
      </c>
      <c r="W2767">
        <v>223.09199999999998</v>
      </c>
      <c r="X2767">
        <v>104</v>
      </c>
      <c r="Y2767">
        <v>184.8375666666667</v>
      </c>
      <c r="Z2767">
        <v>199.46500000000003</v>
      </c>
      <c r="AA2767">
        <v>9</v>
      </c>
      <c r="AI2767">
        <v>89.762999999999991</v>
      </c>
      <c r="AJ2767">
        <v>9</v>
      </c>
      <c r="AK2767">
        <v>11.125</v>
      </c>
      <c r="AL2767">
        <v>1</v>
      </c>
      <c r="AM2767">
        <v>2.4879999999999995</v>
      </c>
      <c r="AN2767">
        <v>3</v>
      </c>
      <c r="AO2767" s="30">
        <v>93.489546666666669</v>
      </c>
      <c r="AP2767" s="30">
        <v>100.88799999999999</v>
      </c>
      <c r="AQ2767" s="30">
        <v>10</v>
      </c>
      <c r="AR2767">
        <v>485.05903333333339</v>
      </c>
      <c r="AS2767" s="20">
        <v>525.93299999999999</v>
      </c>
      <c r="AT2767">
        <v>126</v>
      </c>
      <c r="AU2767">
        <v>12</v>
      </c>
      <c r="AV2767" t="s">
        <v>1510</v>
      </c>
    </row>
    <row r="2768" spans="1:48" hidden="1" x14ac:dyDescent="0.25">
      <c r="A2768" t="s">
        <v>777</v>
      </c>
      <c r="B2768" t="s">
        <v>242</v>
      </c>
      <c r="C2768" t="s">
        <v>242</v>
      </c>
      <c r="D2768" t="s">
        <v>778</v>
      </c>
      <c r="E2768" s="31" t="s">
        <v>779</v>
      </c>
      <c r="F2768">
        <v>2015</v>
      </c>
      <c r="G2768" t="s">
        <v>759</v>
      </c>
      <c r="H2768">
        <v>26616</v>
      </c>
      <c r="I2768">
        <v>332410</v>
      </c>
      <c r="J2768" t="s">
        <v>235</v>
      </c>
      <c r="K2768" s="26" t="s">
        <v>458</v>
      </c>
      <c r="L2768" t="b">
        <v>1</v>
      </c>
      <c r="M2768" s="20" t="s">
        <v>1118</v>
      </c>
      <c r="N2768" s="26">
        <v>254</v>
      </c>
      <c r="O2768" t="s">
        <v>375</v>
      </c>
      <c r="P2768">
        <v>70.636944400000004</v>
      </c>
      <c r="Q2768">
        <v>-160.03833330000001</v>
      </c>
      <c r="S2768" t="s">
        <v>21</v>
      </c>
      <c r="T2768" s="40">
        <v>0.15317499999999998</v>
      </c>
      <c r="U2768" s="40">
        <v>0.15227499999999997</v>
      </c>
      <c r="V2768">
        <v>215.01312607499997</v>
      </c>
      <c r="W2768">
        <v>1403.7090000000001</v>
      </c>
      <c r="X2768">
        <v>145</v>
      </c>
      <c r="Y2768">
        <v>714.36898719999988</v>
      </c>
      <c r="Z2768">
        <v>4663.7439999999997</v>
      </c>
      <c r="AA2768">
        <v>76</v>
      </c>
      <c r="AI2768">
        <v>68.286000000000001</v>
      </c>
      <c r="AJ2768">
        <v>3</v>
      </c>
      <c r="AK2768">
        <v>62.503999999999991</v>
      </c>
      <c r="AL2768">
        <v>4</v>
      </c>
      <c r="AM2768">
        <v>0</v>
      </c>
      <c r="AN2768">
        <v>1</v>
      </c>
      <c r="AO2768" s="30">
        <v>20.033758249999995</v>
      </c>
      <c r="AP2768" s="30">
        <v>130.79</v>
      </c>
      <c r="AQ2768" s="30">
        <v>7</v>
      </c>
      <c r="AR2768">
        <v>949.41587152499983</v>
      </c>
      <c r="AS2768" s="20">
        <v>6198.2430000000004</v>
      </c>
      <c r="AT2768">
        <v>228</v>
      </c>
      <c r="AU2768">
        <v>6</v>
      </c>
      <c r="AV2768" t="s">
        <v>1510</v>
      </c>
    </row>
    <row r="2769" spans="1:48" hidden="1" x14ac:dyDescent="0.25">
      <c r="A2769" t="s">
        <v>724</v>
      </c>
      <c r="B2769" t="s">
        <v>103</v>
      </c>
      <c r="C2769" t="s">
        <v>103</v>
      </c>
      <c r="D2769" t="s">
        <v>725</v>
      </c>
      <c r="E2769" s="31" t="s">
        <v>726</v>
      </c>
      <c r="F2769">
        <v>2015</v>
      </c>
      <c r="G2769" t="s">
        <v>563</v>
      </c>
      <c r="H2769">
        <v>221</v>
      </c>
      <c r="I2769">
        <v>331730</v>
      </c>
      <c r="J2769" t="s">
        <v>50</v>
      </c>
      <c r="K2769" s="26" t="s">
        <v>458</v>
      </c>
      <c r="L2769" t="b">
        <v>1</v>
      </c>
      <c r="M2769" s="20" t="s">
        <v>1119</v>
      </c>
      <c r="N2769" s="26">
        <v>169</v>
      </c>
      <c r="O2769" t="s">
        <v>375</v>
      </c>
      <c r="P2769">
        <v>65.609166700000003</v>
      </c>
      <c r="Q2769">
        <v>-168.08750000000001</v>
      </c>
      <c r="S2769" t="s">
        <v>21</v>
      </c>
      <c r="T2769" s="40">
        <v>0.70720833333333333</v>
      </c>
      <c r="U2769" s="40">
        <v>0.22222499999999992</v>
      </c>
      <c r="V2769">
        <v>132.67440495833333</v>
      </c>
      <c r="W2769">
        <v>187.60300000000001</v>
      </c>
      <c r="X2769">
        <v>47</v>
      </c>
      <c r="Y2769">
        <v>94.327447499999991</v>
      </c>
      <c r="Z2769">
        <v>133.38</v>
      </c>
      <c r="AA2769">
        <v>16</v>
      </c>
      <c r="AI2769">
        <v>67.213999999999999</v>
      </c>
      <c r="AJ2769">
        <v>7</v>
      </c>
      <c r="AK2769">
        <v>166.39999999999998</v>
      </c>
      <c r="AL2769">
        <v>10</v>
      </c>
      <c r="AM2769">
        <v>0</v>
      </c>
      <c r="AN2769">
        <v>0</v>
      </c>
      <c r="AO2769" s="30">
        <v>165.21376758333332</v>
      </c>
      <c r="AP2769" s="30">
        <v>233.61399999999998</v>
      </c>
      <c r="AQ2769" s="30">
        <v>17</v>
      </c>
      <c r="AR2769">
        <v>392.21562004166663</v>
      </c>
      <c r="AS2769" s="20">
        <v>554.59699999999998</v>
      </c>
      <c r="AT2769">
        <v>78</v>
      </c>
      <c r="AU2769">
        <v>12</v>
      </c>
      <c r="AV2769" t="s">
        <v>1510</v>
      </c>
    </row>
    <row r="2770" spans="1:48" hidden="1" x14ac:dyDescent="0.25">
      <c r="A2770" t="s">
        <v>444</v>
      </c>
      <c r="B2770" t="s">
        <v>49</v>
      </c>
      <c r="C2770" t="s">
        <v>49</v>
      </c>
      <c r="D2770" t="s">
        <v>445</v>
      </c>
      <c r="E2770" s="31" t="s">
        <v>446</v>
      </c>
      <c r="F2770">
        <v>2015</v>
      </c>
      <c r="G2770" t="s">
        <v>380</v>
      </c>
      <c r="H2770">
        <v>219</v>
      </c>
      <c r="I2770">
        <v>331230</v>
      </c>
      <c r="J2770" t="s">
        <v>30</v>
      </c>
      <c r="K2770" s="26" t="s">
        <v>374</v>
      </c>
      <c r="L2770" t="b">
        <v>1</v>
      </c>
      <c r="M2770" s="20" t="s">
        <v>1116</v>
      </c>
      <c r="N2770" s="26">
        <v>2</v>
      </c>
      <c r="O2770" t="s">
        <v>375</v>
      </c>
      <c r="P2770">
        <v>56.115277800000001</v>
      </c>
      <c r="Q2770">
        <v>-133.12083329999999</v>
      </c>
      <c r="S2770" t="s">
        <v>21</v>
      </c>
      <c r="T2770" s="40">
        <v>0.56459999999999988</v>
      </c>
      <c r="U2770" s="40">
        <v>0.2312666666666664</v>
      </c>
      <c r="V2770">
        <v>110.95914419999997</v>
      </c>
      <c r="W2770">
        <v>196.52699999999999</v>
      </c>
      <c r="X2770">
        <v>77</v>
      </c>
      <c r="Y2770">
        <v>28.978094999999996</v>
      </c>
      <c r="Z2770">
        <v>51.325000000000003</v>
      </c>
      <c r="AA2770">
        <v>10</v>
      </c>
      <c r="AI2770">
        <v>5.2940000000000005</v>
      </c>
      <c r="AJ2770">
        <v>2</v>
      </c>
      <c r="AK2770">
        <v>20.325999999999997</v>
      </c>
      <c r="AL2770">
        <v>3</v>
      </c>
      <c r="AM2770">
        <v>0</v>
      </c>
      <c r="AN2770">
        <v>0</v>
      </c>
      <c r="AO2770" s="30">
        <v>14.465051999999995</v>
      </c>
      <c r="AP2770" s="30">
        <v>25.619999999999997</v>
      </c>
      <c r="AQ2770" s="30">
        <v>5</v>
      </c>
      <c r="AR2770">
        <v>154.40229119999995</v>
      </c>
      <c r="AS2770" s="20">
        <v>273.47200000000004</v>
      </c>
      <c r="AT2770">
        <v>92</v>
      </c>
      <c r="AU2770">
        <v>12</v>
      </c>
      <c r="AV2770" t="s">
        <v>1510</v>
      </c>
    </row>
    <row r="2771" spans="1:48" hidden="1" x14ac:dyDescent="0.25">
      <c r="A2771" t="s">
        <v>758</v>
      </c>
      <c r="B2771" t="s">
        <v>236</v>
      </c>
      <c r="C2771" t="s">
        <v>236</v>
      </c>
      <c r="D2771" t="s">
        <v>760</v>
      </c>
      <c r="E2771" s="31" t="s">
        <v>761</v>
      </c>
      <c r="F2771">
        <v>2015</v>
      </c>
      <c r="G2771" t="s">
        <v>759</v>
      </c>
      <c r="H2771">
        <v>26616</v>
      </c>
      <c r="I2771">
        <v>332350</v>
      </c>
      <c r="J2771" t="s">
        <v>235</v>
      </c>
      <c r="K2771" s="26" t="s">
        <v>458</v>
      </c>
      <c r="L2771" t="b">
        <v>1</v>
      </c>
      <c r="M2771" s="20" t="s">
        <v>1118</v>
      </c>
      <c r="N2771" s="26">
        <v>254</v>
      </c>
      <c r="O2771" t="s">
        <v>375</v>
      </c>
      <c r="P2771">
        <v>68.143333299999995</v>
      </c>
      <c r="Q2771">
        <v>-151.7358333</v>
      </c>
      <c r="S2771" t="s">
        <v>21</v>
      </c>
      <c r="T2771" s="40">
        <v>0.14999999999999997</v>
      </c>
      <c r="U2771" s="40">
        <v>0.14909999999999995</v>
      </c>
      <c r="V2771">
        <v>103.43894999999998</v>
      </c>
      <c r="W2771">
        <v>689.59299999999996</v>
      </c>
      <c r="X2771">
        <v>98</v>
      </c>
      <c r="Y2771">
        <v>418.19309999999996</v>
      </c>
      <c r="Z2771">
        <v>2787.9540000000002</v>
      </c>
      <c r="AA2771">
        <v>66</v>
      </c>
      <c r="AI2771">
        <v>42.25</v>
      </c>
      <c r="AJ2771">
        <v>2</v>
      </c>
      <c r="AK2771">
        <v>35.374000000000002</v>
      </c>
      <c r="AL2771">
        <v>3</v>
      </c>
      <c r="AM2771">
        <v>0</v>
      </c>
      <c r="AN2771">
        <v>1</v>
      </c>
      <c r="AO2771" s="30">
        <v>11.643599999999998</v>
      </c>
      <c r="AP2771" s="30">
        <v>77.623999999999995</v>
      </c>
      <c r="AQ2771" s="30">
        <v>5</v>
      </c>
      <c r="AR2771">
        <v>533.27564999999993</v>
      </c>
      <c r="AS2771" s="20">
        <v>3555.1709999999998</v>
      </c>
      <c r="AT2771">
        <v>170</v>
      </c>
      <c r="AU2771">
        <v>6</v>
      </c>
      <c r="AV2771" t="s">
        <v>1510</v>
      </c>
    </row>
    <row r="2772" spans="1:48" hidden="1" x14ac:dyDescent="0.25">
      <c r="A2772" t="s">
        <v>946</v>
      </c>
      <c r="B2772" t="s">
        <v>305</v>
      </c>
      <c r="C2772" t="s">
        <v>305</v>
      </c>
      <c r="D2772" t="s">
        <v>948</v>
      </c>
      <c r="E2772" s="31" t="s">
        <v>949</v>
      </c>
      <c r="F2772">
        <v>2015</v>
      </c>
      <c r="G2772" t="s">
        <v>947</v>
      </c>
      <c r="H2772">
        <v>20535</v>
      </c>
      <c r="I2772">
        <v>332890</v>
      </c>
      <c r="J2772" t="s">
        <v>304</v>
      </c>
      <c r="K2772" s="26" t="s">
        <v>458</v>
      </c>
      <c r="L2772" t="b">
        <v>1</v>
      </c>
      <c r="M2772" s="20" t="s">
        <v>1118</v>
      </c>
      <c r="N2772" s="26">
        <v>409</v>
      </c>
      <c r="O2772" t="s">
        <v>375</v>
      </c>
      <c r="P2772">
        <v>64.681388900000002</v>
      </c>
      <c r="Q2772">
        <v>-163.40555560000001</v>
      </c>
      <c r="S2772" t="s">
        <v>21</v>
      </c>
      <c r="T2772" s="40">
        <v>0.62</v>
      </c>
      <c r="U2772" s="40">
        <v>0.31247499999999939</v>
      </c>
      <c r="V2772">
        <v>148.59788</v>
      </c>
      <c r="W2772">
        <v>239.67400000000001</v>
      </c>
      <c r="X2772">
        <v>73</v>
      </c>
      <c r="Y2772">
        <v>191.18940000000001</v>
      </c>
      <c r="Z2772">
        <v>308.37</v>
      </c>
      <c r="AA2772">
        <v>24</v>
      </c>
      <c r="AI2772">
        <v>104.19199999999999</v>
      </c>
      <c r="AJ2772">
        <v>9</v>
      </c>
      <c r="AK2772">
        <v>16.762</v>
      </c>
      <c r="AL2772">
        <v>4</v>
      </c>
      <c r="AM2772">
        <v>0</v>
      </c>
      <c r="AN2772">
        <v>0</v>
      </c>
      <c r="AO2772" s="30">
        <v>74.991479999999996</v>
      </c>
      <c r="AP2772" s="30">
        <v>120.95399999999999</v>
      </c>
      <c r="AQ2772" s="30">
        <v>13</v>
      </c>
      <c r="AR2772">
        <v>414.77876000000003</v>
      </c>
      <c r="AS2772" s="20">
        <v>668.99799999999993</v>
      </c>
      <c r="AT2772">
        <v>107</v>
      </c>
      <c r="AU2772">
        <v>12</v>
      </c>
      <c r="AV2772" t="s">
        <v>1510</v>
      </c>
    </row>
    <row r="2773" spans="1:48" hidden="1" x14ac:dyDescent="0.25">
      <c r="A2773" t="s">
        <v>500</v>
      </c>
      <c r="B2773" t="s">
        <v>309</v>
      </c>
      <c r="C2773" t="s">
        <v>309</v>
      </c>
      <c r="D2773" t="s">
        <v>502</v>
      </c>
      <c r="E2773" s="31" t="s">
        <v>503</v>
      </c>
      <c r="F2773">
        <v>2015</v>
      </c>
      <c r="G2773" t="s">
        <v>501</v>
      </c>
      <c r="H2773">
        <v>30150</v>
      </c>
      <c r="I2773">
        <v>332900</v>
      </c>
      <c r="J2773" t="s">
        <v>308</v>
      </c>
      <c r="K2773" s="26" t="s">
        <v>374</v>
      </c>
      <c r="L2773" t="b">
        <v>1</v>
      </c>
      <c r="M2773" s="20" t="s">
        <v>1118</v>
      </c>
      <c r="N2773" s="26">
        <v>53</v>
      </c>
      <c r="O2773" t="s">
        <v>489</v>
      </c>
      <c r="P2773">
        <v>59.546944400000001</v>
      </c>
      <c r="Q2773">
        <v>-139.7272222</v>
      </c>
      <c r="S2773" t="s">
        <v>21</v>
      </c>
      <c r="T2773" s="40">
        <v>0.44983333333333336</v>
      </c>
      <c r="U2773" s="40">
        <v>0.18578333333333319</v>
      </c>
      <c r="V2773">
        <v>624.85898499999996</v>
      </c>
      <c r="W2773">
        <v>1389.09</v>
      </c>
      <c r="X2773">
        <v>311</v>
      </c>
      <c r="Y2773">
        <v>1243.7635261666667</v>
      </c>
      <c r="Z2773">
        <v>2764.9429999999998</v>
      </c>
      <c r="AA2773">
        <v>97</v>
      </c>
      <c r="AI2773">
        <v>355.15800000000002</v>
      </c>
      <c r="AJ2773">
        <v>28</v>
      </c>
      <c r="AK2773">
        <v>642.71600000000001</v>
      </c>
      <c r="AL2773">
        <v>35</v>
      </c>
      <c r="AM2773">
        <v>0</v>
      </c>
      <c r="AN2773">
        <v>0</v>
      </c>
      <c r="AO2773" s="30">
        <v>448.87698766666671</v>
      </c>
      <c r="AP2773" s="30">
        <v>997.87400000000002</v>
      </c>
      <c r="AQ2773" s="30">
        <v>63</v>
      </c>
      <c r="AR2773">
        <v>2317.4994988333333</v>
      </c>
      <c r="AS2773" s="20">
        <v>5151.9070000000002</v>
      </c>
      <c r="AT2773">
        <v>465</v>
      </c>
      <c r="AU2773">
        <v>12</v>
      </c>
      <c r="AV2773" t="s">
        <v>1510</v>
      </c>
    </row>
    <row r="2774" spans="1:48" hidden="1" x14ac:dyDescent="0.25">
      <c r="A2774" t="s">
        <v>742</v>
      </c>
      <c r="B2774" t="s">
        <v>172</v>
      </c>
      <c r="C2774" t="s">
        <v>172</v>
      </c>
      <c r="D2774" t="s">
        <v>744</v>
      </c>
      <c r="E2774" s="31" t="s">
        <v>745</v>
      </c>
      <c r="F2774">
        <v>2015</v>
      </c>
      <c r="G2774" t="s">
        <v>743</v>
      </c>
      <c r="H2774">
        <v>18963</v>
      </c>
      <c r="I2774">
        <v>332650</v>
      </c>
      <c r="J2774" t="s">
        <v>171</v>
      </c>
      <c r="K2774" s="26" t="s">
        <v>458</v>
      </c>
      <c r="L2774" t="b">
        <v>1</v>
      </c>
      <c r="M2774" s="20" t="s">
        <v>1119</v>
      </c>
      <c r="N2774" s="26">
        <v>240</v>
      </c>
      <c r="O2774" t="s">
        <v>375</v>
      </c>
      <c r="P2774">
        <v>57.503333300000001</v>
      </c>
      <c r="Q2774">
        <v>-134.58388890000001</v>
      </c>
      <c r="S2774" t="s">
        <v>21</v>
      </c>
      <c r="T2774" s="40">
        <v>0.57053333333333345</v>
      </c>
      <c r="U2774" s="40">
        <v>0.22874166666666654</v>
      </c>
      <c r="V2774">
        <v>464.3017382666668</v>
      </c>
      <c r="W2774">
        <v>813.80300000000011</v>
      </c>
      <c r="X2774">
        <v>201</v>
      </c>
      <c r="Y2774">
        <v>277.3465229333334</v>
      </c>
      <c r="Z2774">
        <v>486.11800000000005</v>
      </c>
      <c r="AA2774">
        <v>25</v>
      </c>
      <c r="AI2774">
        <v>225.24</v>
      </c>
      <c r="AJ2774">
        <v>8</v>
      </c>
      <c r="AK2774">
        <v>43.548999999999992</v>
      </c>
      <c r="AL2774">
        <v>7</v>
      </c>
      <c r="AM2774">
        <v>0</v>
      </c>
      <c r="AN2774">
        <v>0</v>
      </c>
      <c r="AO2774" s="30">
        <v>153.35308413333337</v>
      </c>
      <c r="AP2774" s="30">
        <v>268.78899999999999</v>
      </c>
      <c r="AQ2774" s="30">
        <v>15</v>
      </c>
      <c r="AR2774">
        <v>895.00134533333357</v>
      </c>
      <c r="AS2774" s="20">
        <v>1568.71</v>
      </c>
      <c r="AT2774">
        <v>240</v>
      </c>
      <c r="AU2774">
        <v>12</v>
      </c>
      <c r="AV2774" t="s">
        <v>1510</v>
      </c>
    </row>
    <row r="2775" spans="1:48" hidden="1" x14ac:dyDescent="0.25">
      <c r="A2775" t="s">
        <v>447</v>
      </c>
      <c r="B2775" t="s">
        <v>110</v>
      </c>
      <c r="C2775" t="s">
        <v>110</v>
      </c>
      <c r="D2775" t="s">
        <v>449</v>
      </c>
      <c r="E2775" s="31" t="s">
        <v>450</v>
      </c>
      <c r="F2775">
        <v>2015</v>
      </c>
      <c r="G2775" t="s">
        <v>448</v>
      </c>
      <c r="H2775">
        <v>4959</v>
      </c>
      <c r="I2775">
        <v>331760</v>
      </c>
      <c r="J2775" t="s">
        <v>109</v>
      </c>
      <c r="K2775" s="26" t="s">
        <v>374</v>
      </c>
      <c r="L2775" t="b">
        <v>1</v>
      </c>
      <c r="M2775" s="20" t="s">
        <v>1116</v>
      </c>
      <c r="N2775" s="26">
        <v>5</v>
      </c>
      <c r="O2775" t="s">
        <v>375</v>
      </c>
      <c r="P2775">
        <v>61.578333299999997</v>
      </c>
      <c r="Q2775">
        <v>-159.52222219999999</v>
      </c>
      <c r="S2775" t="s">
        <v>21</v>
      </c>
      <c r="T2775" s="40">
        <v>0.71906666666666652</v>
      </c>
      <c r="U2775" s="40">
        <v>0.28129999999999961</v>
      </c>
      <c r="V2775">
        <v>683.65335239999979</v>
      </c>
      <c r="W2775">
        <v>950.75099999999998</v>
      </c>
      <c r="X2775">
        <v>182</v>
      </c>
      <c r="Y2775">
        <v>674.94761226666651</v>
      </c>
      <c r="Z2775">
        <v>938.64400000000001</v>
      </c>
      <c r="AA2775">
        <v>31</v>
      </c>
      <c r="AI2775">
        <v>60.934999999999995</v>
      </c>
      <c r="AJ2775">
        <v>2</v>
      </c>
      <c r="AK2775">
        <v>347.54</v>
      </c>
      <c r="AL2775">
        <v>7</v>
      </c>
      <c r="AM2775">
        <v>51.038999999999994</v>
      </c>
      <c r="AN2775">
        <v>1</v>
      </c>
      <c r="AO2775" s="30">
        <v>293.7207566666666</v>
      </c>
      <c r="AP2775" s="30">
        <v>408.47500000000002</v>
      </c>
      <c r="AQ2775" s="30">
        <v>9</v>
      </c>
      <c r="AR2775">
        <v>1652.3217213333328</v>
      </c>
      <c r="AS2775" s="20">
        <v>2348.9090000000001</v>
      </c>
      <c r="AT2775">
        <v>221</v>
      </c>
      <c r="AU2775">
        <v>12</v>
      </c>
      <c r="AV2775" t="s">
        <v>1510</v>
      </c>
    </row>
    <row r="2776" spans="1:48" hidden="1" x14ac:dyDescent="0.25">
      <c r="A2776" t="s">
        <v>569</v>
      </c>
      <c r="B2776" t="s">
        <v>53</v>
      </c>
      <c r="C2776" t="s">
        <v>53</v>
      </c>
      <c r="D2776" t="s">
        <v>570</v>
      </c>
      <c r="E2776" s="31" t="s">
        <v>571</v>
      </c>
      <c r="F2776">
        <v>2015</v>
      </c>
      <c r="G2776" t="s">
        <v>563</v>
      </c>
      <c r="H2776">
        <v>221</v>
      </c>
      <c r="I2776">
        <v>331260</v>
      </c>
      <c r="J2776" t="s">
        <v>50</v>
      </c>
      <c r="K2776" s="26" t="s">
        <v>458</v>
      </c>
      <c r="L2776" t="b">
        <v>1</v>
      </c>
      <c r="M2776" s="20" t="s">
        <v>1119</v>
      </c>
      <c r="N2776" s="26">
        <v>169</v>
      </c>
      <c r="O2776" t="s">
        <v>375</v>
      </c>
      <c r="P2776">
        <v>62.656111099999997</v>
      </c>
      <c r="Q2776">
        <v>-160.2066667</v>
      </c>
      <c r="S2776" t="s">
        <v>21</v>
      </c>
      <c r="T2776" s="40">
        <v>0.65947500000000014</v>
      </c>
      <c r="U2776" s="40">
        <v>0.2198749999999996</v>
      </c>
      <c r="V2776">
        <v>96.329513250000019</v>
      </c>
      <c r="W2776">
        <v>146.07</v>
      </c>
      <c r="X2776">
        <v>43</v>
      </c>
      <c r="Y2776">
        <v>59.642259525000007</v>
      </c>
      <c r="Z2776">
        <v>90.438999999999993</v>
      </c>
      <c r="AA2776">
        <v>10</v>
      </c>
      <c r="AI2776">
        <v>63.411999999999999</v>
      </c>
      <c r="AJ2776">
        <v>10</v>
      </c>
      <c r="AK2776">
        <v>96.716999999999985</v>
      </c>
      <c r="AL2776">
        <v>12</v>
      </c>
      <c r="AM2776">
        <v>0</v>
      </c>
      <c r="AN2776">
        <v>0</v>
      </c>
      <c r="AO2776" s="30">
        <v>105.60107227500002</v>
      </c>
      <c r="AP2776" s="30">
        <v>160.12899999999999</v>
      </c>
      <c r="AQ2776" s="30">
        <v>22</v>
      </c>
      <c r="AR2776">
        <v>261.57284505000007</v>
      </c>
      <c r="AS2776" s="20">
        <v>396.63799999999998</v>
      </c>
      <c r="AT2776">
        <v>73</v>
      </c>
      <c r="AU2776">
        <v>12</v>
      </c>
      <c r="AV2776" t="s">
        <v>1510</v>
      </c>
    </row>
    <row r="2777" spans="1:48" hidden="1" x14ac:dyDescent="0.25">
      <c r="A2777" t="s">
        <v>1081</v>
      </c>
      <c r="B2777" t="s">
        <v>112</v>
      </c>
      <c r="C2777" t="s">
        <v>112</v>
      </c>
      <c r="D2777" t="s">
        <v>1083</v>
      </c>
      <c r="E2777" s="31" t="s">
        <v>1084</v>
      </c>
      <c r="F2777">
        <v>2015</v>
      </c>
      <c r="G2777" t="s">
        <v>1082</v>
      </c>
      <c r="H2777" t="s">
        <v>582</v>
      </c>
      <c r="I2777">
        <v>331770</v>
      </c>
      <c r="J2777" t="s">
        <v>111</v>
      </c>
      <c r="K2777" s="26" t="s">
        <v>458</v>
      </c>
      <c r="L2777" t="b">
        <v>1</v>
      </c>
      <c r="M2777" s="20" t="s">
        <v>1119</v>
      </c>
      <c r="N2777" s="26">
        <v>747</v>
      </c>
      <c r="O2777" t="s">
        <v>375</v>
      </c>
      <c r="P2777">
        <v>68.126944399999999</v>
      </c>
      <c r="Q2777">
        <v>-145.53777779999999</v>
      </c>
      <c r="S2777" t="s">
        <v>21</v>
      </c>
      <c r="T2777" s="40">
        <v>1</v>
      </c>
      <c r="U2777" s="40">
        <v>0.54218333333333291</v>
      </c>
      <c r="V2777">
        <v>129.185</v>
      </c>
      <c r="W2777">
        <v>129.185</v>
      </c>
      <c r="X2777">
        <v>78</v>
      </c>
      <c r="Y2777">
        <v>116.45599999999999</v>
      </c>
      <c r="Z2777">
        <v>116.45599999999999</v>
      </c>
      <c r="AA2777">
        <v>8</v>
      </c>
      <c r="AI2777">
        <v>68.974000000000004</v>
      </c>
      <c r="AJ2777">
        <v>5</v>
      </c>
      <c r="AK2777">
        <v>14.564999999999998</v>
      </c>
      <c r="AL2777">
        <v>3</v>
      </c>
      <c r="AM2777">
        <v>14.044</v>
      </c>
      <c r="AN2777">
        <v>5</v>
      </c>
      <c r="AO2777" s="30">
        <v>83.539000000000001</v>
      </c>
      <c r="AP2777" s="30">
        <v>83.539000000000001</v>
      </c>
      <c r="AQ2777" s="30">
        <v>8</v>
      </c>
      <c r="AR2777">
        <v>329.18</v>
      </c>
      <c r="AS2777" s="20">
        <v>343.22399999999999</v>
      </c>
      <c r="AT2777">
        <v>98</v>
      </c>
      <c r="AU2777">
        <v>12</v>
      </c>
      <c r="AV2777" t="s">
        <v>1510</v>
      </c>
    </row>
    <row r="2778" spans="1:48" hidden="1" x14ac:dyDescent="0.25">
      <c r="A2778" t="s">
        <v>807</v>
      </c>
      <c r="B2778" t="s">
        <v>114</v>
      </c>
      <c r="C2778" t="s">
        <v>114</v>
      </c>
      <c r="D2778" t="s">
        <v>810</v>
      </c>
      <c r="E2778" s="31" t="s">
        <v>811</v>
      </c>
      <c r="F2778">
        <v>2015</v>
      </c>
      <c r="G2778" t="s">
        <v>812</v>
      </c>
      <c r="H2778">
        <v>653</v>
      </c>
      <c r="I2778">
        <v>331750</v>
      </c>
      <c r="J2778" t="s">
        <v>113</v>
      </c>
      <c r="K2778" s="26" t="s">
        <v>458</v>
      </c>
      <c r="L2778" t="b">
        <v>1</v>
      </c>
      <c r="M2778" s="20" t="s">
        <v>1118</v>
      </c>
      <c r="N2778" s="26">
        <v>291</v>
      </c>
      <c r="O2778" t="s">
        <v>375</v>
      </c>
      <c r="P2778">
        <v>52.196111100000003</v>
      </c>
      <c r="Q2778">
        <v>-174.2005556</v>
      </c>
      <c r="S2778" t="s">
        <v>21</v>
      </c>
      <c r="T2778" s="40">
        <v>0.72791666666666677</v>
      </c>
      <c r="U2778" s="40">
        <v>0.32051666666666589</v>
      </c>
      <c r="V2778">
        <v>106.00723208333335</v>
      </c>
      <c r="W2778">
        <v>145.631</v>
      </c>
      <c r="X2778">
        <v>30</v>
      </c>
      <c r="Y2778">
        <v>105.47366916666665</v>
      </c>
      <c r="Z2778">
        <v>144.89799999999997</v>
      </c>
      <c r="AA2778">
        <v>9</v>
      </c>
      <c r="AI2778">
        <v>59.774000000000001</v>
      </c>
      <c r="AJ2778">
        <v>18</v>
      </c>
      <c r="AK2778">
        <v>50.183</v>
      </c>
      <c r="AL2778">
        <v>6</v>
      </c>
      <c r="AM2778">
        <v>1.0270000000000001</v>
      </c>
      <c r="AN2778">
        <v>1</v>
      </c>
      <c r="AO2778" s="30">
        <v>80.039532916666673</v>
      </c>
      <c r="AP2778" s="30">
        <v>109.95699999999999</v>
      </c>
      <c r="AQ2778" s="30">
        <v>24</v>
      </c>
      <c r="AR2778">
        <v>291.52043416666669</v>
      </c>
      <c r="AS2778" s="20">
        <v>401.51299999999998</v>
      </c>
      <c r="AT2778">
        <v>64</v>
      </c>
      <c r="AU2778">
        <v>12</v>
      </c>
      <c r="AV2778" t="s">
        <v>1510</v>
      </c>
    </row>
    <row r="2779" spans="1:48" hidden="1" x14ac:dyDescent="0.25">
      <c r="A2779" t="s">
        <v>839</v>
      </c>
      <c r="B2779" t="s">
        <v>116</v>
      </c>
      <c r="C2779" t="s">
        <v>116</v>
      </c>
      <c r="D2779" t="s">
        <v>841</v>
      </c>
      <c r="E2779" s="31" t="s">
        <v>842</v>
      </c>
      <c r="F2779">
        <v>2015</v>
      </c>
      <c r="G2779" t="s">
        <v>840</v>
      </c>
      <c r="H2779">
        <v>878</v>
      </c>
      <c r="I2779">
        <v>331780</v>
      </c>
      <c r="J2779" t="s">
        <v>115</v>
      </c>
      <c r="K2779" s="26" t="s">
        <v>458</v>
      </c>
      <c r="L2779" t="b">
        <v>1</v>
      </c>
      <c r="M2779" s="20" t="s">
        <v>1116</v>
      </c>
      <c r="N2779" s="26">
        <v>337</v>
      </c>
      <c r="O2779" t="s">
        <v>375</v>
      </c>
      <c r="P2779">
        <v>60.866944400000001</v>
      </c>
      <c r="Q2779">
        <v>-162.27305559999999</v>
      </c>
      <c r="S2779" t="s">
        <v>21</v>
      </c>
      <c r="T2779" s="40">
        <v>0.79930000000000001</v>
      </c>
      <c r="U2779" s="40">
        <v>0.49670000000000009</v>
      </c>
      <c r="V2779">
        <v>247.31780740000005</v>
      </c>
      <c r="W2779">
        <v>309.41800000000006</v>
      </c>
      <c r="X2779">
        <v>72</v>
      </c>
      <c r="Y2779">
        <v>116.9751571</v>
      </c>
      <c r="Z2779">
        <v>146.34700000000001</v>
      </c>
      <c r="AA2779">
        <v>7</v>
      </c>
      <c r="AI2779">
        <v>107.286</v>
      </c>
      <c r="AJ2779">
        <v>6</v>
      </c>
      <c r="AK2779">
        <v>9.3670000000000009</v>
      </c>
      <c r="AL2779">
        <v>5</v>
      </c>
      <c r="AM2779">
        <v>0.87900000000000011</v>
      </c>
      <c r="AN2779">
        <v>2</v>
      </c>
      <c r="AO2779" s="30">
        <v>93.240742900000001</v>
      </c>
      <c r="AP2779" s="30">
        <v>116.65300000000001</v>
      </c>
      <c r="AQ2779" s="30">
        <v>11</v>
      </c>
      <c r="AR2779">
        <v>457.53370740000003</v>
      </c>
      <c r="AS2779" s="20">
        <v>573.29700000000003</v>
      </c>
      <c r="AT2779">
        <v>92</v>
      </c>
      <c r="AU2779">
        <v>12</v>
      </c>
      <c r="AV2779" t="s">
        <v>1510</v>
      </c>
    </row>
    <row r="2780" spans="1:48" hidden="1" x14ac:dyDescent="0.25">
      <c r="A2780" t="s">
        <v>762</v>
      </c>
      <c r="B2780" t="s">
        <v>237</v>
      </c>
      <c r="C2780" t="s">
        <v>237</v>
      </c>
      <c r="D2780" t="s">
        <v>763</v>
      </c>
      <c r="E2780" s="31" t="s">
        <v>764</v>
      </c>
      <c r="F2780">
        <v>2015</v>
      </c>
      <c r="G2780" t="s">
        <v>759</v>
      </c>
      <c r="H2780">
        <v>26616</v>
      </c>
      <c r="I2780">
        <v>332360</v>
      </c>
      <c r="J2780" t="s">
        <v>235</v>
      </c>
      <c r="K2780" s="26" t="s">
        <v>458</v>
      </c>
      <c r="L2780" t="b">
        <v>1</v>
      </c>
      <c r="M2780" s="20" t="s">
        <v>1118</v>
      </c>
      <c r="N2780" s="26">
        <v>254</v>
      </c>
      <c r="O2780" t="s">
        <v>375</v>
      </c>
      <c r="P2780">
        <v>70.469166700000002</v>
      </c>
      <c r="Q2780">
        <v>-157.39944439999999</v>
      </c>
      <c r="S2780" t="s">
        <v>21</v>
      </c>
      <c r="T2780" s="40">
        <v>0.16107499999999997</v>
      </c>
      <c r="U2780" s="40">
        <v>0.16017499999999998</v>
      </c>
      <c r="V2780">
        <v>110.99275562499997</v>
      </c>
      <c r="W2780">
        <v>689.07499999999993</v>
      </c>
      <c r="X2780">
        <v>63</v>
      </c>
      <c r="Y2780">
        <v>387.24588404999997</v>
      </c>
      <c r="Z2780">
        <v>2404.1340000000005</v>
      </c>
      <c r="AA2780">
        <v>52</v>
      </c>
      <c r="AI2780">
        <v>57.274999999999991</v>
      </c>
      <c r="AJ2780">
        <v>2</v>
      </c>
      <c r="AK2780">
        <v>11.274999999999999</v>
      </c>
      <c r="AL2780">
        <v>2</v>
      </c>
      <c r="AM2780">
        <v>0</v>
      </c>
      <c r="AN2780">
        <v>1</v>
      </c>
      <c r="AO2780" s="30">
        <v>11.041691249999996</v>
      </c>
      <c r="AP2780" s="30">
        <v>68.549999999999983</v>
      </c>
      <c r="AQ2780" s="30">
        <v>4</v>
      </c>
      <c r="AR2780">
        <v>509.28033092499993</v>
      </c>
      <c r="AS2780" s="20">
        <v>3161.7589999999996</v>
      </c>
      <c r="AT2780">
        <v>120</v>
      </c>
      <c r="AU2780">
        <v>12</v>
      </c>
      <c r="AV2780" t="s">
        <v>1510</v>
      </c>
    </row>
    <row r="2781" spans="1:48" hidden="1" x14ac:dyDescent="0.25">
      <c r="A2781" t="s">
        <v>963</v>
      </c>
      <c r="B2781" t="s">
        <v>119</v>
      </c>
      <c r="C2781" t="s">
        <v>119</v>
      </c>
      <c r="D2781" t="s">
        <v>965</v>
      </c>
      <c r="E2781" s="31" t="s">
        <v>966</v>
      </c>
      <c r="F2781">
        <v>2015</v>
      </c>
      <c r="G2781" t="s">
        <v>964</v>
      </c>
      <c r="H2781" t="s">
        <v>582</v>
      </c>
      <c r="I2781">
        <v>331790</v>
      </c>
      <c r="J2781" t="s">
        <v>118</v>
      </c>
      <c r="K2781" s="26" t="s">
        <v>458</v>
      </c>
      <c r="L2781" t="b">
        <v>1</v>
      </c>
      <c r="M2781" s="20" t="s">
        <v>1116</v>
      </c>
      <c r="N2781" s="26">
        <v>420</v>
      </c>
      <c r="O2781" t="s">
        <v>375</v>
      </c>
      <c r="P2781">
        <v>66.359444400000001</v>
      </c>
      <c r="Q2781">
        <v>-147.39638890000001</v>
      </c>
      <c r="S2781" t="s">
        <v>21</v>
      </c>
      <c r="T2781" s="40">
        <v>0.90000000000000024</v>
      </c>
      <c r="U2781" s="40">
        <v>0.42009166666666675</v>
      </c>
      <c r="V2781">
        <v>64.493100000000027</v>
      </c>
      <c r="W2781">
        <v>71.659000000000006</v>
      </c>
      <c r="X2781">
        <v>32</v>
      </c>
      <c r="Y2781">
        <v>95.475600000000014</v>
      </c>
      <c r="Z2781">
        <v>106.08399999999999</v>
      </c>
      <c r="AA2781">
        <v>6</v>
      </c>
      <c r="AI2781">
        <v>18.384999999999998</v>
      </c>
      <c r="AJ2781">
        <v>3</v>
      </c>
      <c r="AK2781">
        <v>27.707999999999998</v>
      </c>
      <c r="AL2781">
        <v>4</v>
      </c>
      <c r="AM2781">
        <v>38.935000000000009</v>
      </c>
      <c r="AN2781">
        <v>4</v>
      </c>
      <c r="AO2781" s="30">
        <v>41.483700000000006</v>
      </c>
      <c r="AP2781" s="30">
        <v>46.092999999999996</v>
      </c>
      <c r="AQ2781" s="30">
        <v>7</v>
      </c>
      <c r="AR2781">
        <v>201.45240000000004</v>
      </c>
      <c r="AS2781" s="20">
        <v>262.77100000000002</v>
      </c>
      <c r="AT2781">
        <v>48</v>
      </c>
      <c r="AU2781">
        <v>12</v>
      </c>
      <c r="AV2781" t="s">
        <v>1510</v>
      </c>
    </row>
    <row r="2782" spans="1:48" hidden="1" x14ac:dyDescent="0.25">
      <c r="A2782" t="s">
        <v>486</v>
      </c>
      <c r="B2782" t="s">
        <v>1166</v>
      </c>
      <c r="C2782" t="s">
        <v>120</v>
      </c>
      <c r="D2782" t="s">
        <v>490</v>
      </c>
      <c r="E2782" s="31" t="s">
        <v>491</v>
      </c>
      <c r="F2782">
        <v>2015</v>
      </c>
      <c r="G2782" t="s">
        <v>563</v>
      </c>
      <c r="H2782">
        <v>1651</v>
      </c>
      <c r="I2782">
        <v>331800</v>
      </c>
      <c r="J2782" t="s">
        <v>50</v>
      </c>
      <c r="K2782" s="26" t="s">
        <v>458</v>
      </c>
      <c r="L2782" t="b">
        <v>1</v>
      </c>
      <c r="M2782" s="20" t="s">
        <v>1119</v>
      </c>
      <c r="N2782" s="26">
        <v>169</v>
      </c>
      <c r="O2782" t="s">
        <v>375</v>
      </c>
      <c r="P2782">
        <v>60.792222199999998</v>
      </c>
      <c r="Q2782">
        <v>-161.75583330000001</v>
      </c>
      <c r="S2782" t="s">
        <v>21</v>
      </c>
      <c r="T2782" s="40">
        <v>0.42786666666666667</v>
      </c>
      <c r="U2782" s="40">
        <v>0.15403333333333327</v>
      </c>
      <c r="V2782">
        <v>4431.1964268000002</v>
      </c>
      <c r="W2782">
        <v>10356.489</v>
      </c>
      <c r="X2782">
        <v>1906</v>
      </c>
      <c r="Y2782">
        <v>9604.4676856000006</v>
      </c>
      <c r="Z2782">
        <v>22447.338</v>
      </c>
      <c r="AA2782">
        <v>797</v>
      </c>
      <c r="AI2782">
        <v>775.48500000000001</v>
      </c>
      <c r="AJ2782">
        <v>25</v>
      </c>
      <c r="AK2782">
        <v>6370.5219999999999</v>
      </c>
      <c r="AL2782">
        <v>89</v>
      </c>
      <c r="AM2782">
        <v>0</v>
      </c>
      <c r="AN2782">
        <v>0</v>
      </c>
      <c r="AO2782" s="30">
        <v>3057.5381950666665</v>
      </c>
      <c r="AP2782" s="30">
        <v>7146.0069999999996</v>
      </c>
      <c r="AQ2782" s="30">
        <v>114</v>
      </c>
      <c r="AR2782">
        <v>17093.202307466669</v>
      </c>
      <c r="AS2782" s="20">
        <v>39949.833999999995</v>
      </c>
      <c r="AT2782">
        <v>2762</v>
      </c>
      <c r="AU2782">
        <v>12</v>
      </c>
      <c r="AV2782" t="s">
        <v>1510</v>
      </c>
    </row>
    <row r="2783" spans="1:48" hidden="1" x14ac:dyDescent="0.25">
      <c r="A2783" t="s">
        <v>383</v>
      </c>
      <c r="B2783" t="s">
        <v>1133</v>
      </c>
      <c r="C2783" t="s">
        <v>32</v>
      </c>
      <c r="D2783" t="s">
        <v>384</v>
      </c>
      <c r="E2783" s="31" t="s">
        <v>385</v>
      </c>
      <c r="F2783">
        <v>2015</v>
      </c>
      <c r="G2783" t="s">
        <v>380</v>
      </c>
      <c r="H2783">
        <v>219</v>
      </c>
      <c r="I2783">
        <v>331060</v>
      </c>
      <c r="J2783" t="s">
        <v>30</v>
      </c>
      <c r="K2783" s="26" t="s">
        <v>374</v>
      </c>
      <c r="L2783" t="b">
        <v>1</v>
      </c>
      <c r="M2783" s="20" t="s">
        <v>1116</v>
      </c>
      <c r="N2783" s="26">
        <v>2</v>
      </c>
      <c r="O2783" t="s">
        <v>375</v>
      </c>
      <c r="P2783">
        <v>66.918888899999999</v>
      </c>
      <c r="Q2783">
        <v>-151.51611109999999</v>
      </c>
      <c r="S2783" t="s">
        <v>21</v>
      </c>
      <c r="T2783" s="40">
        <v>0.8259249999999998</v>
      </c>
      <c r="U2783" s="40">
        <v>0.31009166666666643</v>
      </c>
      <c r="V2783">
        <v>86.886484074999984</v>
      </c>
      <c r="W2783">
        <v>105.19900000000001</v>
      </c>
      <c r="X2783">
        <v>30</v>
      </c>
      <c r="Y2783">
        <v>64.410587050000004</v>
      </c>
      <c r="Z2783">
        <v>77.986000000000018</v>
      </c>
      <c r="AA2783">
        <v>16</v>
      </c>
      <c r="AI2783">
        <v>30.209</v>
      </c>
      <c r="AJ2783">
        <v>5</v>
      </c>
      <c r="AK2783">
        <v>264.14100000000002</v>
      </c>
      <c r="AL2783">
        <v>16</v>
      </c>
      <c r="AM2783">
        <v>0</v>
      </c>
      <c r="AN2783">
        <v>0</v>
      </c>
      <c r="AO2783" s="30">
        <v>243.11102374999996</v>
      </c>
      <c r="AP2783" s="30">
        <v>294.35000000000002</v>
      </c>
      <c r="AQ2783" s="30">
        <v>21</v>
      </c>
      <c r="AR2783">
        <v>394.40809487499996</v>
      </c>
      <c r="AS2783" s="20">
        <v>477.53499999999991</v>
      </c>
      <c r="AT2783">
        <v>67</v>
      </c>
      <c r="AU2783">
        <v>12</v>
      </c>
      <c r="AV2783" t="s">
        <v>1510</v>
      </c>
    </row>
    <row r="2784" spans="1:48" hidden="1" x14ac:dyDescent="0.25">
      <c r="A2784" t="s">
        <v>572</v>
      </c>
      <c r="B2784" t="s">
        <v>54</v>
      </c>
      <c r="C2784" t="s">
        <v>54</v>
      </c>
      <c r="D2784" t="s">
        <v>573</v>
      </c>
      <c r="E2784" s="31" t="s">
        <v>574</v>
      </c>
      <c r="F2784">
        <v>2015</v>
      </c>
      <c r="G2784" t="s">
        <v>563</v>
      </c>
      <c r="H2784">
        <v>221</v>
      </c>
      <c r="I2784">
        <v>331270</v>
      </c>
      <c r="J2784" t="s">
        <v>50</v>
      </c>
      <c r="K2784" s="26" t="s">
        <v>458</v>
      </c>
      <c r="L2784" t="b">
        <v>1</v>
      </c>
      <c r="M2784" s="20" t="s">
        <v>1119</v>
      </c>
      <c r="N2784" s="26">
        <v>169</v>
      </c>
      <c r="O2784" t="s">
        <v>375</v>
      </c>
      <c r="P2784">
        <v>65.334722200000002</v>
      </c>
      <c r="Q2784">
        <v>-166.4891667</v>
      </c>
      <c r="S2784" t="s">
        <v>21</v>
      </c>
      <c r="T2784" s="40">
        <v>0.60623333333333329</v>
      </c>
      <c r="U2784" s="40">
        <v>0.21720833333333334</v>
      </c>
      <c r="V2784">
        <v>286.25004286666666</v>
      </c>
      <c r="W2784">
        <v>472.178</v>
      </c>
      <c r="X2784">
        <v>86</v>
      </c>
      <c r="Y2784">
        <v>67.676858166666662</v>
      </c>
      <c r="Z2784">
        <v>111.63500000000001</v>
      </c>
      <c r="AA2784">
        <v>15</v>
      </c>
      <c r="AI2784">
        <v>183.24700000000001</v>
      </c>
      <c r="AJ2784">
        <v>12</v>
      </c>
      <c r="AK2784">
        <v>304.52999999999997</v>
      </c>
      <c r="AL2784">
        <v>16</v>
      </c>
      <c r="AM2784">
        <v>0</v>
      </c>
      <c r="AN2784">
        <v>0</v>
      </c>
      <c r="AO2784" s="30">
        <v>295.7066766333333</v>
      </c>
      <c r="AP2784" s="30">
        <v>487.77699999999999</v>
      </c>
      <c r="AQ2784" s="30">
        <v>28</v>
      </c>
      <c r="AR2784">
        <v>649.63357766666661</v>
      </c>
      <c r="AS2784" s="20">
        <v>1071.5899999999999</v>
      </c>
      <c r="AT2784">
        <v>124</v>
      </c>
      <c r="AU2784">
        <v>12</v>
      </c>
      <c r="AV2784" t="s">
        <v>1510</v>
      </c>
    </row>
    <row r="2785" spans="1:48" hidden="1" x14ac:dyDescent="0.25">
      <c r="A2785" t="s">
        <v>971</v>
      </c>
      <c r="B2785" t="s">
        <v>122</v>
      </c>
      <c r="C2785" t="s">
        <v>122</v>
      </c>
      <c r="D2785" t="s">
        <v>973</v>
      </c>
      <c r="E2785" s="31" t="s">
        <v>974</v>
      </c>
      <c r="F2785">
        <v>2015</v>
      </c>
      <c r="G2785" t="s">
        <v>972</v>
      </c>
      <c r="H2785" t="s">
        <v>582</v>
      </c>
      <c r="I2785">
        <v>331820</v>
      </c>
      <c r="J2785" t="s">
        <v>121</v>
      </c>
      <c r="K2785" s="26" t="s">
        <v>458</v>
      </c>
      <c r="L2785" t="b">
        <v>1</v>
      </c>
      <c r="M2785" s="20" t="s">
        <v>1118</v>
      </c>
      <c r="N2785" s="26">
        <v>432</v>
      </c>
      <c r="O2785" t="s">
        <v>375</v>
      </c>
      <c r="P2785">
        <v>65.979722199999998</v>
      </c>
      <c r="Q2785">
        <v>-161.12305559999999</v>
      </c>
      <c r="S2785" t="s">
        <v>21</v>
      </c>
      <c r="T2785" s="40">
        <v>0.47410000000000002</v>
      </c>
      <c r="U2785" s="40">
        <v>0.24961666666666663</v>
      </c>
      <c r="V2785">
        <v>344.59057709999996</v>
      </c>
      <c r="W2785">
        <v>726.8309999999999</v>
      </c>
      <c r="X2785">
        <v>98</v>
      </c>
      <c r="Y2785">
        <v>362.36031920000005</v>
      </c>
      <c r="Z2785">
        <v>764.31200000000001</v>
      </c>
      <c r="AA2785">
        <v>17</v>
      </c>
      <c r="AI2785">
        <v>121.25500000000002</v>
      </c>
      <c r="AJ2785">
        <v>10</v>
      </c>
      <c r="AK2785">
        <v>0</v>
      </c>
      <c r="AL2785">
        <v>0</v>
      </c>
      <c r="AM2785">
        <v>9.7899999999999991</v>
      </c>
      <c r="AN2785">
        <v>2</v>
      </c>
      <c r="AO2785" s="30">
        <v>57.486995500000013</v>
      </c>
      <c r="AP2785" s="30">
        <v>121.25500000000002</v>
      </c>
      <c r="AQ2785" s="30">
        <v>10</v>
      </c>
      <c r="AR2785">
        <v>764.43789179999999</v>
      </c>
      <c r="AS2785" s="20">
        <v>1622.1879999999999</v>
      </c>
      <c r="AT2785">
        <v>127</v>
      </c>
      <c r="AU2785">
        <v>12</v>
      </c>
      <c r="AV2785" t="s">
        <v>1510</v>
      </c>
    </row>
    <row r="2786" spans="1:48" hidden="1" x14ac:dyDescent="0.25">
      <c r="A2786" t="s">
        <v>851</v>
      </c>
      <c r="B2786" t="s">
        <v>155</v>
      </c>
      <c r="C2786" t="s">
        <v>155</v>
      </c>
      <c r="D2786" t="s">
        <v>854</v>
      </c>
      <c r="E2786" s="31" t="s">
        <v>855</v>
      </c>
      <c r="F2786">
        <v>2015</v>
      </c>
      <c r="G2786" t="s">
        <v>856</v>
      </c>
      <c r="H2786">
        <v>6111</v>
      </c>
      <c r="I2786">
        <v>331830</v>
      </c>
      <c r="J2786" t="s">
        <v>154</v>
      </c>
      <c r="K2786" s="26" t="s">
        <v>374</v>
      </c>
      <c r="L2786" t="b">
        <v>1</v>
      </c>
      <c r="M2786" s="20" t="s">
        <v>1116</v>
      </c>
      <c r="N2786" s="26">
        <v>341</v>
      </c>
      <c r="O2786" t="s">
        <v>375</v>
      </c>
      <c r="P2786">
        <v>65.572500000000005</v>
      </c>
      <c r="Q2786">
        <v>-144.80305559999999</v>
      </c>
      <c r="S2786" t="s">
        <v>21</v>
      </c>
      <c r="T2786" s="40">
        <v>0.64534166666666681</v>
      </c>
      <c r="U2786" s="40">
        <v>0.27909999999999985</v>
      </c>
      <c r="V2786">
        <v>178.22142671666671</v>
      </c>
      <c r="W2786">
        <v>276.166</v>
      </c>
      <c r="X2786">
        <v>145</v>
      </c>
      <c r="Y2786">
        <v>28.122053808333344</v>
      </c>
      <c r="Z2786">
        <v>43.577000000000005</v>
      </c>
      <c r="AA2786">
        <v>7</v>
      </c>
      <c r="AI2786">
        <v>4.3800000000000008</v>
      </c>
      <c r="AJ2786">
        <v>1</v>
      </c>
      <c r="AK2786">
        <v>114.89600000000003</v>
      </c>
      <c r="AL2786">
        <v>6</v>
      </c>
      <c r="AM2786">
        <v>0</v>
      </c>
      <c r="AN2786">
        <v>0</v>
      </c>
      <c r="AO2786" s="30">
        <v>76.973772633333368</v>
      </c>
      <c r="AP2786" s="30">
        <v>119.27600000000002</v>
      </c>
      <c r="AQ2786" s="30">
        <v>7</v>
      </c>
      <c r="AR2786">
        <v>283.31725315833341</v>
      </c>
      <c r="AS2786" s="20">
        <v>439.01900000000001</v>
      </c>
      <c r="AT2786">
        <v>159</v>
      </c>
      <c r="AU2786">
        <v>12</v>
      </c>
      <c r="AV2786" t="s">
        <v>1510</v>
      </c>
    </row>
    <row r="2787" spans="1:48" hidden="1" x14ac:dyDescent="0.25">
      <c r="A2787" t="s">
        <v>1043</v>
      </c>
      <c r="B2787" t="s">
        <v>124</v>
      </c>
      <c r="C2787" t="s">
        <v>124</v>
      </c>
      <c r="D2787" t="s">
        <v>1045</v>
      </c>
      <c r="E2787" s="31" t="s">
        <v>1046</v>
      </c>
      <c r="F2787">
        <v>2015</v>
      </c>
      <c r="G2787" t="s">
        <v>1044</v>
      </c>
      <c r="H2787" t="s">
        <v>582</v>
      </c>
      <c r="I2787">
        <v>331840</v>
      </c>
      <c r="J2787" t="s">
        <v>123</v>
      </c>
      <c r="K2787" s="26" t="s">
        <v>458</v>
      </c>
      <c r="L2787" t="b">
        <v>1</v>
      </c>
      <c r="M2787" s="20" t="s">
        <v>1116</v>
      </c>
      <c r="N2787" s="26">
        <v>682</v>
      </c>
      <c r="O2787" t="s">
        <v>375</v>
      </c>
      <c r="P2787">
        <v>66.654444400000003</v>
      </c>
      <c r="Q2787">
        <v>-143.7222222</v>
      </c>
      <c r="S2787" t="s">
        <v>21</v>
      </c>
      <c r="T2787" s="40">
        <v>0.95</v>
      </c>
      <c r="U2787" s="40">
        <v>0.42333999999999988</v>
      </c>
      <c r="V2787">
        <v>29.44145</v>
      </c>
      <c r="W2787">
        <v>30.991</v>
      </c>
      <c r="X2787">
        <v>44</v>
      </c>
      <c r="Y2787">
        <v>20.672949999999997</v>
      </c>
      <c r="Z2787">
        <v>21.760999999999999</v>
      </c>
      <c r="AA2787">
        <v>6</v>
      </c>
      <c r="AI2787">
        <v>31.743000000000002</v>
      </c>
      <c r="AJ2787">
        <v>2</v>
      </c>
      <c r="AK2787">
        <v>6.9899999999999993</v>
      </c>
      <c r="AL2787">
        <v>4</v>
      </c>
      <c r="AM2787">
        <v>0.92</v>
      </c>
      <c r="AN2787">
        <v>10</v>
      </c>
      <c r="AO2787" s="30">
        <v>36.796350000000004</v>
      </c>
      <c r="AP2787" s="30">
        <v>38.733000000000004</v>
      </c>
      <c r="AQ2787" s="30">
        <v>6</v>
      </c>
      <c r="AR2787">
        <v>86.910750000000007</v>
      </c>
      <c r="AS2787" s="20">
        <v>92.405000000000001</v>
      </c>
      <c r="AT2787">
        <v>66</v>
      </c>
      <c r="AU2787">
        <v>12</v>
      </c>
      <c r="AV2787" t="s">
        <v>1510</v>
      </c>
    </row>
    <row r="2788" spans="1:48" hidden="1" x14ac:dyDescent="0.25">
      <c r="A2788" t="s">
        <v>901</v>
      </c>
      <c r="B2788" t="s">
        <v>224</v>
      </c>
      <c r="C2788" t="s">
        <v>224</v>
      </c>
      <c r="D2788" t="s">
        <v>903</v>
      </c>
      <c r="E2788" s="31" t="s">
        <v>904</v>
      </c>
      <c r="F2788">
        <v>2015</v>
      </c>
      <c r="G2788" t="s">
        <v>902</v>
      </c>
      <c r="H2788">
        <v>3422</v>
      </c>
      <c r="I2788">
        <v>332310</v>
      </c>
      <c r="J2788" t="s">
        <v>223</v>
      </c>
      <c r="K2788" s="26" t="s">
        <v>458</v>
      </c>
      <c r="L2788" t="b">
        <v>1</v>
      </c>
      <c r="M2788" s="20" t="s">
        <v>1116</v>
      </c>
      <c r="N2788" s="26">
        <v>365</v>
      </c>
      <c r="O2788" t="s">
        <v>375</v>
      </c>
      <c r="P2788">
        <v>60.16</v>
      </c>
      <c r="Q2788">
        <v>-164.2658333</v>
      </c>
      <c r="S2788" t="s">
        <v>21</v>
      </c>
      <c r="T2788" s="40">
        <v>0.50833333333333341</v>
      </c>
      <c r="U2788" s="40">
        <v>0.22973333333333337</v>
      </c>
      <c r="V2788">
        <v>249.82956666666672</v>
      </c>
      <c r="W2788">
        <v>491.46800000000002</v>
      </c>
      <c r="X2788">
        <v>115</v>
      </c>
      <c r="Y2788">
        <v>84.832700000000017</v>
      </c>
      <c r="Z2788">
        <v>166.88400000000001</v>
      </c>
      <c r="AA2788">
        <v>11</v>
      </c>
      <c r="AI2788">
        <v>146.29399999999998</v>
      </c>
      <c r="AJ2788">
        <v>19</v>
      </c>
      <c r="AK2788">
        <v>598.72299999999996</v>
      </c>
      <c r="AL2788">
        <v>16</v>
      </c>
      <c r="AM2788">
        <v>15.761999999999999</v>
      </c>
      <c r="AN2788">
        <v>16</v>
      </c>
      <c r="AO2788" s="30">
        <v>378.71697500000005</v>
      </c>
      <c r="AP2788" s="30">
        <v>745.01699999999994</v>
      </c>
      <c r="AQ2788" s="30">
        <v>35</v>
      </c>
      <c r="AR2788">
        <v>713.37924166666676</v>
      </c>
      <c r="AS2788" s="20">
        <v>1419.1310000000001</v>
      </c>
      <c r="AT2788">
        <v>165</v>
      </c>
      <c r="AU2788">
        <v>3</v>
      </c>
      <c r="AV2788" t="s">
        <v>1510</v>
      </c>
    </row>
    <row r="2789" spans="1:48" hidden="1" x14ac:dyDescent="0.25">
      <c r="A2789" t="s">
        <v>1055</v>
      </c>
      <c r="B2789" t="s">
        <v>126</v>
      </c>
      <c r="C2789" t="s">
        <v>126</v>
      </c>
      <c r="D2789" t="s">
        <v>1057</v>
      </c>
      <c r="E2789" s="31" t="s">
        <v>1058</v>
      </c>
      <c r="F2789">
        <v>2015</v>
      </c>
      <c r="G2789" t="s">
        <v>1056</v>
      </c>
      <c r="H2789" t="s">
        <v>582</v>
      </c>
      <c r="I2789">
        <v>331850</v>
      </c>
      <c r="J2789" t="s">
        <v>125</v>
      </c>
      <c r="K2789" s="26" t="s">
        <v>458</v>
      </c>
      <c r="L2789" t="b">
        <v>1</v>
      </c>
      <c r="M2789" s="20" t="s">
        <v>1116</v>
      </c>
      <c r="N2789" s="26">
        <v>686</v>
      </c>
      <c r="O2789" t="s">
        <v>375</v>
      </c>
      <c r="P2789">
        <v>60.063333299999996</v>
      </c>
      <c r="Q2789">
        <v>-148.01138889999999</v>
      </c>
      <c r="S2789" t="s">
        <v>21</v>
      </c>
      <c r="T2789" s="40">
        <v>0.66500000000000004</v>
      </c>
      <c r="U2789" s="40">
        <v>0.23343333333333338</v>
      </c>
      <c r="V2789">
        <v>60.612090000000002</v>
      </c>
      <c r="W2789">
        <v>91.146000000000001</v>
      </c>
      <c r="X2789">
        <v>25</v>
      </c>
      <c r="Y2789">
        <v>51.057369999999999</v>
      </c>
      <c r="Z2789">
        <v>76.777999999999992</v>
      </c>
      <c r="AA2789">
        <v>16</v>
      </c>
      <c r="AI2789">
        <v>44.477999999999994</v>
      </c>
      <c r="AJ2789">
        <v>9</v>
      </c>
      <c r="AK2789">
        <v>9.3490000000000002</v>
      </c>
      <c r="AL2789">
        <v>9</v>
      </c>
      <c r="AM2789">
        <v>0</v>
      </c>
      <c r="AN2789">
        <v>0</v>
      </c>
      <c r="AO2789" s="30">
        <v>35.794955000000002</v>
      </c>
      <c r="AP2789" s="30">
        <v>53.826999999999998</v>
      </c>
      <c r="AQ2789" s="30">
        <v>18</v>
      </c>
      <c r="AR2789">
        <v>147.464415</v>
      </c>
      <c r="AS2789" s="20">
        <v>221.751</v>
      </c>
      <c r="AT2789">
        <v>53</v>
      </c>
      <c r="AU2789">
        <v>3</v>
      </c>
      <c r="AV2789" t="s">
        <v>1510</v>
      </c>
    </row>
    <row r="2790" spans="1:48" hidden="1" x14ac:dyDescent="0.25">
      <c r="A2790" t="s">
        <v>575</v>
      </c>
      <c r="B2790" t="s">
        <v>55</v>
      </c>
      <c r="C2790" t="s">
        <v>55</v>
      </c>
      <c r="D2790" t="s">
        <v>576</v>
      </c>
      <c r="E2790" s="31" t="s">
        <v>577</v>
      </c>
      <c r="F2790">
        <v>2015</v>
      </c>
      <c r="G2790" t="s">
        <v>563</v>
      </c>
      <c r="H2790">
        <v>221</v>
      </c>
      <c r="I2790">
        <v>331280</v>
      </c>
      <c r="J2790" t="s">
        <v>50</v>
      </c>
      <c r="K2790" s="26" t="s">
        <v>458</v>
      </c>
      <c r="L2790" t="b">
        <v>1</v>
      </c>
      <c r="M2790" s="20" t="s">
        <v>1119</v>
      </c>
      <c r="N2790" s="26">
        <v>169</v>
      </c>
      <c r="O2790" t="s">
        <v>375</v>
      </c>
      <c r="P2790">
        <v>61.527777800000003</v>
      </c>
      <c r="Q2790">
        <v>-165.5863889</v>
      </c>
      <c r="S2790" t="s">
        <v>21</v>
      </c>
      <c r="T2790" s="40">
        <v>0.56370833333333326</v>
      </c>
      <c r="U2790" s="40">
        <v>0.23214166666666583</v>
      </c>
      <c r="V2790">
        <v>552.70080070833319</v>
      </c>
      <c r="W2790">
        <v>980.47299999999996</v>
      </c>
      <c r="X2790">
        <v>211</v>
      </c>
      <c r="Y2790">
        <v>222.8406686666666</v>
      </c>
      <c r="Z2790">
        <v>395.31199999999995</v>
      </c>
      <c r="AA2790">
        <v>24</v>
      </c>
      <c r="AI2790">
        <v>297.69399999999996</v>
      </c>
      <c r="AJ2790">
        <v>11</v>
      </c>
      <c r="AK2790">
        <v>703.06399999999985</v>
      </c>
      <c r="AL2790">
        <v>21</v>
      </c>
      <c r="AM2790">
        <v>0</v>
      </c>
      <c r="AN2790">
        <v>0</v>
      </c>
      <c r="AO2790" s="30">
        <v>564.13562424999986</v>
      </c>
      <c r="AP2790" s="30">
        <v>1000.7579999999998</v>
      </c>
      <c r="AQ2790" s="30">
        <v>32</v>
      </c>
      <c r="AR2790">
        <v>1339.6770936249995</v>
      </c>
      <c r="AS2790" s="20">
        <v>2376.5430000000001</v>
      </c>
      <c r="AT2790">
        <v>262</v>
      </c>
      <c r="AU2790">
        <v>12</v>
      </c>
      <c r="AV2790" t="s">
        <v>1510</v>
      </c>
    </row>
    <row r="2791" spans="1:48" hidden="1" x14ac:dyDescent="0.25">
      <c r="A2791" t="s">
        <v>817</v>
      </c>
      <c r="B2791" t="s">
        <v>128</v>
      </c>
      <c r="C2791" t="s">
        <v>128</v>
      </c>
      <c r="D2791" t="s">
        <v>819</v>
      </c>
      <c r="E2791" s="31" t="s">
        <v>820</v>
      </c>
      <c r="F2791">
        <v>2015</v>
      </c>
      <c r="G2791" t="s">
        <v>818</v>
      </c>
      <c r="H2791">
        <v>3421</v>
      </c>
      <c r="I2791">
        <v>331860</v>
      </c>
      <c r="J2791" t="s">
        <v>127</v>
      </c>
      <c r="K2791" s="26" t="s">
        <v>458</v>
      </c>
      <c r="L2791" t="b">
        <v>1</v>
      </c>
      <c r="M2791" s="20" t="s">
        <v>1116</v>
      </c>
      <c r="N2791" s="26">
        <v>297</v>
      </c>
      <c r="O2791" t="s">
        <v>375</v>
      </c>
      <c r="P2791">
        <v>56.295277800000001</v>
      </c>
      <c r="Q2791">
        <v>-158.40222220000001</v>
      </c>
      <c r="S2791" t="s">
        <v>21</v>
      </c>
      <c r="T2791" s="40">
        <v>0.49899999999999994</v>
      </c>
      <c r="U2791" s="40">
        <v>0.16445000000000001</v>
      </c>
      <c r="V2791">
        <v>106.38330699999999</v>
      </c>
      <c r="W2791">
        <v>213.19300000000001</v>
      </c>
      <c r="X2791">
        <v>65</v>
      </c>
      <c r="Y2791">
        <v>235.26003699999998</v>
      </c>
      <c r="Z2791">
        <v>471.46300000000002</v>
      </c>
      <c r="AA2791">
        <v>66</v>
      </c>
      <c r="AI2791">
        <v>76.372000000000014</v>
      </c>
      <c r="AJ2791">
        <v>10</v>
      </c>
      <c r="AK2791">
        <v>9.673</v>
      </c>
      <c r="AL2791">
        <v>1</v>
      </c>
      <c r="AM2791">
        <v>0</v>
      </c>
      <c r="AN2791">
        <v>0</v>
      </c>
      <c r="AO2791" s="30">
        <v>42.936455000000002</v>
      </c>
      <c r="AP2791" s="30">
        <v>86.045000000000016</v>
      </c>
      <c r="AQ2791" s="30">
        <v>11</v>
      </c>
      <c r="AR2791">
        <v>384.57979899999998</v>
      </c>
      <c r="AS2791" s="20">
        <v>770.70099999999979</v>
      </c>
      <c r="AT2791">
        <v>142</v>
      </c>
      <c r="AU2791">
        <v>6</v>
      </c>
      <c r="AV2791" t="s">
        <v>1510</v>
      </c>
    </row>
    <row r="2792" spans="1:48" hidden="1" x14ac:dyDescent="0.25">
      <c r="A2792" t="s">
        <v>1011</v>
      </c>
      <c r="B2792" t="s">
        <v>130</v>
      </c>
      <c r="C2792" t="s">
        <v>130</v>
      </c>
      <c r="D2792" t="s">
        <v>1013</v>
      </c>
      <c r="E2792" s="31" t="s">
        <v>1014</v>
      </c>
      <c r="F2792">
        <v>2015</v>
      </c>
      <c r="G2792" t="s">
        <v>1012</v>
      </c>
      <c r="H2792" t="s">
        <v>582</v>
      </c>
      <c r="I2792">
        <v>331870</v>
      </c>
      <c r="J2792" t="s">
        <v>129</v>
      </c>
      <c r="K2792" s="26" t="s">
        <v>458</v>
      </c>
      <c r="L2792" t="b">
        <v>1</v>
      </c>
      <c r="M2792" s="20" t="s">
        <v>1116</v>
      </c>
      <c r="N2792" s="26">
        <v>658</v>
      </c>
      <c r="O2792" t="s">
        <v>375</v>
      </c>
      <c r="P2792">
        <v>56.308439300000003</v>
      </c>
      <c r="Q2792">
        <v>-158.53023909999999</v>
      </c>
      <c r="S2792" t="s">
        <v>21</v>
      </c>
      <c r="T2792" s="40">
        <v>0.6082833333333334</v>
      </c>
      <c r="U2792" s="40">
        <v>0.25380833333333314</v>
      </c>
      <c r="V2792">
        <v>156.35193143333336</v>
      </c>
      <c r="W2792">
        <v>257.03800000000001</v>
      </c>
      <c r="X2792">
        <v>55</v>
      </c>
      <c r="Y2792">
        <v>47.127359533333347</v>
      </c>
      <c r="Z2792">
        <v>77.476000000000013</v>
      </c>
      <c r="AA2792">
        <v>5</v>
      </c>
      <c r="AI2792">
        <v>34.207000000000001</v>
      </c>
      <c r="AJ2792">
        <v>6</v>
      </c>
      <c r="AK2792">
        <v>10.316000000000001</v>
      </c>
      <c r="AL2792">
        <v>1</v>
      </c>
      <c r="AM2792">
        <v>0.28399999999999997</v>
      </c>
      <c r="AN2792">
        <v>2</v>
      </c>
      <c r="AO2792" s="30">
        <v>27.082598850000004</v>
      </c>
      <c r="AP2792" s="30">
        <v>44.523000000000003</v>
      </c>
      <c r="AQ2792" s="30">
        <v>7</v>
      </c>
      <c r="AR2792">
        <v>230.56188981666671</v>
      </c>
      <c r="AS2792" s="20">
        <v>379.32100000000003</v>
      </c>
      <c r="AT2792">
        <v>68</v>
      </c>
      <c r="AU2792">
        <v>12</v>
      </c>
      <c r="AV2792" t="s">
        <v>1510</v>
      </c>
    </row>
    <row r="2793" spans="1:48" hidden="1" x14ac:dyDescent="0.25">
      <c r="A2793" t="s">
        <v>975</v>
      </c>
      <c r="B2793" t="s">
        <v>132</v>
      </c>
      <c r="C2793" t="s">
        <v>132</v>
      </c>
      <c r="D2793" t="s">
        <v>977</v>
      </c>
      <c r="E2793" s="31" t="s">
        <v>978</v>
      </c>
      <c r="F2793">
        <v>2015</v>
      </c>
      <c r="G2793" t="s">
        <v>976</v>
      </c>
      <c r="H2793" t="s">
        <v>582</v>
      </c>
      <c r="I2793">
        <v>331880</v>
      </c>
      <c r="J2793" t="s">
        <v>131</v>
      </c>
      <c r="K2793" s="26" t="s">
        <v>458</v>
      </c>
      <c r="L2793" t="b">
        <v>1</v>
      </c>
      <c r="M2793" s="20" t="s">
        <v>1116</v>
      </c>
      <c r="N2793" s="26">
        <v>437</v>
      </c>
      <c r="O2793" t="s">
        <v>375</v>
      </c>
      <c r="P2793">
        <v>56.255555600000001</v>
      </c>
      <c r="Q2793">
        <v>-158.76249999999999</v>
      </c>
      <c r="S2793" t="s">
        <v>21</v>
      </c>
      <c r="T2793" s="40">
        <v>0.86166666666666669</v>
      </c>
      <c r="U2793" s="40">
        <v>0.37446666666666667</v>
      </c>
      <c r="V2793">
        <v>121.24080833333332</v>
      </c>
      <c r="W2793">
        <v>140.70499999999998</v>
      </c>
      <c r="X2793">
        <v>41</v>
      </c>
      <c r="Y2793">
        <v>55.636093333333342</v>
      </c>
      <c r="Z2793">
        <v>64.568000000000012</v>
      </c>
      <c r="AA2793">
        <v>4</v>
      </c>
      <c r="AI2793">
        <v>50.417999999999992</v>
      </c>
      <c r="AJ2793">
        <v>9</v>
      </c>
      <c r="AK2793">
        <v>73.92</v>
      </c>
      <c r="AL2793">
        <v>1</v>
      </c>
      <c r="AM2793">
        <v>0.34900000000000003</v>
      </c>
      <c r="AN2793">
        <v>2</v>
      </c>
      <c r="AO2793" s="30">
        <v>107.13790999999999</v>
      </c>
      <c r="AP2793" s="30">
        <v>124.33799999999999</v>
      </c>
      <c r="AQ2793" s="30">
        <v>10</v>
      </c>
      <c r="AR2793">
        <v>284.01481166666667</v>
      </c>
      <c r="AS2793" s="20">
        <v>329.96</v>
      </c>
      <c r="AT2793">
        <v>56</v>
      </c>
      <c r="AU2793">
        <v>12</v>
      </c>
      <c r="AV2793" t="s">
        <v>1510</v>
      </c>
    </row>
    <row r="2794" spans="1:48" hidden="1" x14ac:dyDescent="0.25">
      <c r="A2794" t="s">
        <v>746</v>
      </c>
      <c r="B2794" t="s">
        <v>173</v>
      </c>
      <c r="C2794" t="s">
        <v>173</v>
      </c>
      <c r="D2794" t="s">
        <v>399</v>
      </c>
      <c r="E2794" s="31" t="s">
        <v>400</v>
      </c>
      <c r="F2794">
        <v>2015</v>
      </c>
      <c r="G2794" t="s">
        <v>743</v>
      </c>
      <c r="H2794">
        <v>18963</v>
      </c>
      <c r="I2794">
        <v>332660</v>
      </c>
      <c r="J2794" t="s">
        <v>171</v>
      </c>
      <c r="K2794" s="26" t="s">
        <v>458</v>
      </c>
      <c r="L2794" t="b">
        <v>1</v>
      </c>
      <c r="M2794" s="20" t="s">
        <v>1119</v>
      </c>
      <c r="N2794" s="26">
        <v>240</v>
      </c>
      <c r="O2794" t="s">
        <v>375</v>
      </c>
      <c r="P2794">
        <v>59.399701999999998</v>
      </c>
      <c r="Q2794">
        <v>-135.89640890000001</v>
      </c>
      <c r="S2794" t="s">
        <v>21</v>
      </c>
      <c r="T2794" s="40">
        <v>0.57052500000000006</v>
      </c>
      <c r="U2794" s="40">
        <v>0.22873333333333323</v>
      </c>
      <c r="V2794">
        <v>362.36096640000011</v>
      </c>
      <c r="W2794">
        <v>635.13600000000008</v>
      </c>
      <c r="X2794">
        <v>213</v>
      </c>
      <c r="Y2794">
        <v>258.49574910000001</v>
      </c>
      <c r="Z2794">
        <v>453.08399999999995</v>
      </c>
      <c r="AA2794">
        <v>27</v>
      </c>
      <c r="AI2794">
        <v>1.1399999999999999</v>
      </c>
      <c r="AJ2794">
        <v>1</v>
      </c>
      <c r="AK2794">
        <v>46.226000000000006</v>
      </c>
      <c r="AL2794">
        <v>17</v>
      </c>
      <c r="AM2794">
        <v>0</v>
      </c>
      <c r="AN2794">
        <v>0</v>
      </c>
      <c r="AO2794" s="30">
        <v>27.023487150000008</v>
      </c>
      <c r="AP2794" s="30">
        <v>47.366000000000007</v>
      </c>
      <c r="AQ2794" s="30">
        <v>18</v>
      </c>
      <c r="AR2794">
        <v>647.88020265000011</v>
      </c>
      <c r="AS2794" s="20">
        <v>1135.586</v>
      </c>
      <c r="AT2794">
        <v>255</v>
      </c>
      <c r="AU2794">
        <v>12</v>
      </c>
      <c r="AV2794" t="s">
        <v>1510</v>
      </c>
    </row>
    <row r="2795" spans="1:48" hidden="1" x14ac:dyDescent="0.25">
      <c r="A2795" t="s">
        <v>386</v>
      </c>
      <c r="B2795" t="s">
        <v>33</v>
      </c>
      <c r="C2795" t="s">
        <v>33</v>
      </c>
      <c r="D2795" t="s">
        <v>434</v>
      </c>
      <c r="E2795" s="31" t="s">
        <v>431</v>
      </c>
      <c r="F2795">
        <v>2015</v>
      </c>
      <c r="G2795" t="s">
        <v>380</v>
      </c>
      <c r="H2795">
        <v>219</v>
      </c>
      <c r="I2795">
        <v>331070</v>
      </c>
      <c r="J2795" t="s">
        <v>30</v>
      </c>
      <c r="K2795" s="26" t="s">
        <v>374</v>
      </c>
      <c r="L2795" t="b">
        <v>1</v>
      </c>
      <c r="M2795" s="20" t="s">
        <v>1116</v>
      </c>
      <c r="N2795" s="26">
        <v>2</v>
      </c>
      <c r="O2795" t="s">
        <v>375</v>
      </c>
      <c r="P2795">
        <v>62.571782800000001</v>
      </c>
      <c r="Q2795">
        <v>-144.6541704</v>
      </c>
      <c r="S2795" t="s">
        <v>21</v>
      </c>
      <c r="T2795" s="40">
        <v>0.65480833333333321</v>
      </c>
      <c r="U2795" s="40">
        <v>0.30262499999999926</v>
      </c>
      <c r="V2795">
        <v>103.60966777499999</v>
      </c>
      <c r="W2795">
        <v>158.22900000000001</v>
      </c>
      <c r="X2795">
        <v>48</v>
      </c>
      <c r="Y2795">
        <v>95.603981091666654</v>
      </c>
      <c r="Z2795">
        <v>146.00300000000001</v>
      </c>
      <c r="AA2795">
        <v>19</v>
      </c>
      <c r="AI2795">
        <v>8.5069999999999997</v>
      </c>
      <c r="AJ2795">
        <v>1</v>
      </c>
      <c r="AK2795">
        <v>2.7320000000000002</v>
      </c>
      <c r="AL2795">
        <v>1</v>
      </c>
      <c r="AM2795">
        <v>0</v>
      </c>
      <c r="AN2795">
        <v>0</v>
      </c>
      <c r="AO2795" s="30">
        <v>7.3593908583333327</v>
      </c>
      <c r="AP2795" s="30">
        <v>11.239000000000001</v>
      </c>
      <c r="AQ2795" s="30">
        <v>2</v>
      </c>
      <c r="AR2795">
        <v>206.57303972499997</v>
      </c>
      <c r="AS2795" s="20">
        <v>315.471</v>
      </c>
      <c r="AT2795">
        <v>67</v>
      </c>
      <c r="AU2795">
        <v>12</v>
      </c>
      <c r="AV2795" t="s">
        <v>1510</v>
      </c>
    </row>
    <row r="2796" spans="1:48" hidden="1" x14ac:dyDescent="0.25">
      <c r="A2796" t="s">
        <v>905</v>
      </c>
      <c r="B2796" t="s">
        <v>134</v>
      </c>
      <c r="C2796" t="s">
        <v>134</v>
      </c>
      <c r="D2796" t="s">
        <v>907</v>
      </c>
      <c r="E2796" s="31" t="s">
        <v>908</v>
      </c>
      <c r="F2796">
        <v>2015</v>
      </c>
      <c r="G2796" t="s">
        <v>906</v>
      </c>
      <c r="H2796">
        <v>3465</v>
      </c>
      <c r="I2796">
        <v>331890</v>
      </c>
      <c r="J2796" t="s">
        <v>133</v>
      </c>
      <c r="K2796" s="26" t="s">
        <v>458</v>
      </c>
      <c r="L2796" t="b">
        <v>1</v>
      </c>
      <c r="M2796" s="20" t="s">
        <v>1116</v>
      </c>
      <c r="N2796" s="26">
        <v>368</v>
      </c>
      <c r="O2796" t="s">
        <v>375</v>
      </c>
      <c r="P2796">
        <v>61.515833299999997</v>
      </c>
      <c r="Q2796">
        <v>-144.43694439999999</v>
      </c>
      <c r="S2796" t="s">
        <v>21</v>
      </c>
      <c r="T2796" s="40">
        <v>0.68845833333333328</v>
      </c>
      <c r="U2796" s="40">
        <v>0.39316666666666639</v>
      </c>
      <c r="V2796">
        <v>79.745505666666674</v>
      </c>
      <c r="W2796">
        <v>115.83200000000002</v>
      </c>
      <c r="X2796">
        <v>48</v>
      </c>
      <c r="Y2796">
        <v>139.67304974999999</v>
      </c>
      <c r="Z2796">
        <v>202.87800000000001</v>
      </c>
      <c r="AA2796">
        <v>28</v>
      </c>
      <c r="AI2796">
        <v>12.293000000000001</v>
      </c>
      <c r="AJ2796">
        <v>2</v>
      </c>
      <c r="AK2796">
        <v>52.730000000000004</v>
      </c>
      <c r="AL2796">
        <v>3</v>
      </c>
      <c r="AM2796">
        <v>6.9000000000000012</v>
      </c>
      <c r="AN2796">
        <v>1</v>
      </c>
      <c r="AO2796" s="30">
        <v>44.765626208333337</v>
      </c>
      <c r="AP2796" s="30">
        <v>65.02300000000001</v>
      </c>
      <c r="AQ2796" s="30">
        <v>5</v>
      </c>
      <c r="AR2796">
        <v>264.18418162500001</v>
      </c>
      <c r="AS2796" s="20">
        <v>390.6330000000001</v>
      </c>
      <c r="AT2796">
        <v>81</v>
      </c>
      <c r="AU2796">
        <v>3</v>
      </c>
      <c r="AV2796" t="s">
        <v>1510</v>
      </c>
    </row>
    <row r="2797" spans="1:48" hidden="1" x14ac:dyDescent="0.25">
      <c r="A2797" t="s">
        <v>857</v>
      </c>
      <c r="B2797" t="s">
        <v>212</v>
      </c>
      <c r="C2797" t="s">
        <v>212</v>
      </c>
      <c r="D2797" t="s">
        <v>859</v>
      </c>
      <c r="E2797" s="31" t="s">
        <v>860</v>
      </c>
      <c r="F2797">
        <v>2015</v>
      </c>
      <c r="G2797" t="s">
        <v>858</v>
      </c>
      <c r="H2797">
        <v>12485</v>
      </c>
      <c r="I2797">
        <v>332230</v>
      </c>
      <c r="J2797" t="s">
        <v>211</v>
      </c>
      <c r="K2797" s="26" t="s">
        <v>374</v>
      </c>
      <c r="L2797" t="b">
        <v>1</v>
      </c>
      <c r="M2797" s="20" t="s">
        <v>1119</v>
      </c>
      <c r="N2797" s="26">
        <v>343</v>
      </c>
      <c r="O2797" t="s">
        <v>375</v>
      </c>
      <c r="P2797">
        <v>61.5719444</v>
      </c>
      <c r="Q2797">
        <v>-159.245</v>
      </c>
      <c r="S2797" t="s">
        <v>21</v>
      </c>
      <c r="T2797" s="40">
        <v>0.93409166666666676</v>
      </c>
      <c r="U2797" s="40">
        <v>0.26753333333333307</v>
      </c>
      <c r="V2797">
        <v>97.518235908333338</v>
      </c>
      <c r="W2797">
        <v>104.399</v>
      </c>
      <c r="X2797">
        <v>37</v>
      </c>
      <c r="Y2797">
        <v>84.115888675000008</v>
      </c>
      <c r="Z2797">
        <v>90.051000000000002</v>
      </c>
      <c r="AA2797">
        <v>6</v>
      </c>
      <c r="AI2797">
        <v>23.472000000000001</v>
      </c>
      <c r="AJ2797">
        <v>7</v>
      </c>
      <c r="AK2797">
        <v>17.133000000000003</v>
      </c>
      <c r="AL2797">
        <v>3</v>
      </c>
      <c r="AM2797">
        <v>0.57000000000000006</v>
      </c>
      <c r="AN2797">
        <v>1</v>
      </c>
      <c r="AO2797" s="30">
        <v>37.928792125000008</v>
      </c>
      <c r="AP2797" s="30">
        <v>40.605000000000004</v>
      </c>
      <c r="AQ2797" s="30">
        <v>10</v>
      </c>
      <c r="AR2797">
        <v>219.56291670833335</v>
      </c>
      <c r="AS2797" s="20">
        <v>235.62500000000003</v>
      </c>
      <c r="AT2797">
        <v>53</v>
      </c>
      <c r="AU2797">
        <v>12</v>
      </c>
      <c r="AV2797" t="s">
        <v>1510</v>
      </c>
    </row>
    <row r="2798" spans="1:48" hidden="1" x14ac:dyDescent="0.25">
      <c r="A2798" t="s">
        <v>780</v>
      </c>
      <c r="B2798" t="s">
        <v>137</v>
      </c>
      <c r="C2798" t="s">
        <v>137</v>
      </c>
      <c r="D2798" t="s">
        <v>782</v>
      </c>
      <c r="E2798" s="31" t="s">
        <v>783</v>
      </c>
      <c r="F2798">
        <v>2015</v>
      </c>
      <c r="G2798" t="s">
        <v>781</v>
      </c>
      <c r="H2798" t="s">
        <v>582</v>
      </c>
      <c r="I2798">
        <v>331900</v>
      </c>
      <c r="J2798" t="s">
        <v>136</v>
      </c>
      <c r="K2798" s="26" t="s">
        <v>458</v>
      </c>
      <c r="L2798" t="b">
        <v>1</v>
      </c>
      <c r="M2798" s="20" t="s">
        <v>1116</v>
      </c>
      <c r="N2798" s="26">
        <v>256</v>
      </c>
      <c r="O2798" t="s">
        <v>375</v>
      </c>
      <c r="P2798">
        <v>65.825555600000001</v>
      </c>
      <c r="Q2798">
        <v>-144.06055559999999</v>
      </c>
      <c r="S2798" t="s">
        <v>21</v>
      </c>
      <c r="T2798" s="40">
        <v>0.71</v>
      </c>
      <c r="U2798" s="40">
        <v>0.2398999999999992</v>
      </c>
      <c r="V2798">
        <v>95.311820000000012</v>
      </c>
      <c r="W2798">
        <v>134.24200000000002</v>
      </c>
      <c r="X2798">
        <v>44</v>
      </c>
      <c r="Y2798">
        <v>70.881430000000009</v>
      </c>
      <c r="Z2798">
        <v>99.833000000000013</v>
      </c>
      <c r="AA2798">
        <v>11</v>
      </c>
      <c r="AI2798">
        <v>24.193000000000005</v>
      </c>
      <c r="AJ2798">
        <v>7</v>
      </c>
      <c r="AK2798">
        <v>79.84899999999999</v>
      </c>
      <c r="AL2798">
        <v>3</v>
      </c>
      <c r="AM2798">
        <v>0</v>
      </c>
      <c r="AN2798">
        <v>0</v>
      </c>
      <c r="AO2798" s="30">
        <v>73.869820000000004</v>
      </c>
      <c r="AP2798" s="30">
        <v>104.042</v>
      </c>
      <c r="AQ2798" s="30">
        <v>10</v>
      </c>
      <c r="AR2798">
        <v>240.06307000000004</v>
      </c>
      <c r="AS2798" s="20">
        <v>338.11700000000002</v>
      </c>
      <c r="AT2798">
        <v>58</v>
      </c>
      <c r="AU2798">
        <v>6</v>
      </c>
      <c r="AV2798" t="s">
        <v>1510</v>
      </c>
    </row>
    <row r="2799" spans="1:48" hidden="1" x14ac:dyDescent="0.25">
      <c r="A2799" t="s">
        <v>887</v>
      </c>
      <c r="B2799" t="s">
        <v>890</v>
      </c>
      <c r="C2799" t="s">
        <v>890</v>
      </c>
      <c r="D2799" t="s">
        <v>891</v>
      </c>
      <c r="E2799" s="31" t="s">
        <v>892</v>
      </c>
      <c r="F2799">
        <v>2015</v>
      </c>
      <c r="G2799" t="s">
        <v>888</v>
      </c>
      <c r="H2799" t="s">
        <v>582</v>
      </c>
      <c r="I2799">
        <v>331910</v>
      </c>
      <c r="J2799" t="s">
        <v>889</v>
      </c>
      <c r="K2799" s="26" t="s">
        <v>458</v>
      </c>
      <c r="L2799" t="b">
        <v>1</v>
      </c>
      <c r="M2799" s="20" t="s">
        <v>1118</v>
      </c>
      <c r="N2799" s="26">
        <v>360</v>
      </c>
      <c r="O2799" t="s">
        <v>375</v>
      </c>
      <c r="P2799">
        <v>58.844166700000002</v>
      </c>
      <c r="Q2799">
        <v>-158.55083329999999</v>
      </c>
      <c r="S2799" t="s">
        <v>21</v>
      </c>
      <c r="T2799" s="40">
        <v>0.9028583333333331</v>
      </c>
      <c r="U2799" s="40">
        <v>0.5702083333333331</v>
      </c>
      <c r="V2799">
        <v>92.812030949999979</v>
      </c>
      <c r="W2799">
        <v>102.798</v>
      </c>
      <c r="X2799">
        <v>20</v>
      </c>
      <c r="Y2799">
        <v>47.48131974999999</v>
      </c>
      <c r="Z2799">
        <v>52.59</v>
      </c>
      <c r="AA2799">
        <v>8</v>
      </c>
      <c r="AI2799">
        <v>24.494</v>
      </c>
      <c r="AJ2799">
        <v>6</v>
      </c>
      <c r="AK2799">
        <v>20.405000000000001</v>
      </c>
      <c r="AL2799">
        <v>4</v>
      </c>
      <c r="AM2799">
        <v>0.14599999999999999</v>
      </c>
      <c r="AN2799">
        <v>2</v>
      </c>
      <c r="AO2799" s="30">
        <v>40.537436308333326</v>
      </c>
      <c r="AP2799" s="30">
        <v>44.899000000000001</v>
      </c>
      <c r="AQ2799" s="30">
        <v>10</v>
      </c>
      <c r="AR2799">
        <v>180.83078700833329</v>
      </c>
      <c r="AS2799" s="20">
        <v>200.43300000000002</v>
      </c>
      <c r="AT2799">
        <v>40</v>
      </c>
      <c r="AU2799">
        <v>12</v>
      </c>
      <c r="AV2799" t="s">
        <v>1510</v>
      </c>
    </row>
    <row r="2800" spans="1:48" hidden="1" x14ac:dyDescent="0.25">
      <c r="A2800" t="s">
        <v>389</v>
      </c>
      <c r="B2800" t="s">
        <v>34</v>
      </c>
      <c r="C2800" t="s">
        <v>34</v>
      </c>
      <c r="D2800" t="s">
        <v>427</v>
      </c>
      <c r="E2800" s="31" t="s">
        <v>422</v>
      </c>
      <c r="F2800">
        <v>2015</v>
      </c>
      <c r="G2800" t="s">
        <v>380</v>
      </c>
      <c r="H2800">
        <v>219</v>
      </c>
      <c r="I2800">
        <v>331080</v>
      </c>
      <c r="J2800" t="s">
        <v>30</v>
      </c>
      <c r="K2800" s="26" t="s">
        <v>374</v>
      </c>
      <c r="L2800" t="b">
        <v>1</v>
      </c>
      <c r="M2800" s="20" t="s">
        <v>1116</v>
      </c>
      <c r="N2800" s="26">
        <v>2</v>
      </c>
      <c r="O2800" t="s">
        <v>375</v>
      </c>
      <c r="P2800">
        <v>56.013888899999998</v>
      </c>
      <c r="Q2800">
        <v>-132.82777780000001</v>
      </c>
      <c r="S2800" t="s">
        <v>21</v>
      </c>
      <c r="T2800" s="40">
        <v>0.25640000000000002</v>
      </c>
      <c r="U2800" s="40">
        <v>0.221</v>
      </c>
      <c r="V2800">
        <v>12.3720692</v>
      </c>
      <c r="W2800">
        <v>48.253</v>
      </c>
      <c r="X2800">
        <v>168</v>
      </c>
      <c r="Y2800">
        <v>2.6837388000000004</v>
      </c>
      <c r="Z2800">
        <v>10.467000000000001</v>
      </c>
      <c r="AA2800">
        <v>36</v>
      </c>
      <c r="AI2800">
        <v>8.1530000000000005</v>
      </c>
      <c r="AJ2800">
        <v>15</v>
      </c>
      <c r="AK2800">
        <v>7.968</v>
      </c>
      <c r="AL2800">
        <v>6</v>
      </c>
      <c r="AM2800">
        <v>0</v>
      </c>
      <c r="AN2800">
        <v>0</v>
      </c>
      <c r="AO2800" s="30">
        <v>4.1334244000000009</v>
      </c>
      <c r="AP2800" s="30">
        <v>16.121000000000002</v>
      </c>
      <c r="AQ2800" s="30">
        <v>21</v>
      </c>
      <c r="AR2800">
        <v>19.189232400000002</v>
      </c>
      <c r="AS2800" s="20">
        <v>74.841000000000008</v>
      </c>
      <c r="AT2800">
        <v>225</v>
      </c>
      <c r="AU2800">
        <v>12</v>
      </c>
      <c r="AV2800" t="s">
        <v>1510</v>
      </c>
    </row>
    <row r="2801" spans="1:48" hidden="1" x14ac:dyDescent="0.25">
      <c r="A2801" t="s">
        <v>389</v>
      </c>
      <c r="B2801" t="s">
        <v>34</v>
      </c>
      <c r="C2801" t="s">
        <v>34</v>
      </c>
      <c r="D2801" t="s">
        <v>421</v>
      </c>
      <c r="E2801" s="31" t="s">
        <v>422</v>
      </c>
      <c r="F2801">
        <v>2015</v>
      </c>
      <c r="G2801" t="s">
        <v>380</v>
      </c>
      <c r="H2801">
        <v>219</v>
      </c>
      <c r="I2801">
        <v>331080</v>
      </c>
      <c r="J2801" t="s">
        <v>30</v>
      </c>
      <c r="K2801" s="26" t="s">
        <v>374</v>
      </c>
      <c r="L2801" t="b">
        <v>1</v>
      </c>
      <c r="M2801" s="20" t="s">
        <v>1116</v>
      </c>
      <c r="N2801" s="26">
        <v>2</v>
      </c>
      <c r="O2801" t="s">
        <v>375</v>
      </c>
      <c r="P2801">
        <v>56.013888899999998</v>
      </c>
      <c r="Q2801">
        <v>-132.82777780000001</v>
      </c>
      <c r="S2801" t="s">
        <v>21</v>
      </c>
      <c r="T2801" s="40">
        <v>0.25457272727272723</v>
      </c>
      <c r="U2801" s="40">
        <v>0.22539090909090886</v>
      </c>
      <c r="V2801">
        <v>144.6612068454545</v>
      </c>
      <c r="W2801">
        <v>568.25099999999998</v>
      </c>
      <c r="X2801">
        <v>177</v>
      </c>
      <c r="Y2801">
        <v>42.392723409090905</v>
      </c>
      <c r="Z2801">
        <v>166.52500000000001</v>
      </c>
      <c r="AA2801">
        <v>38</v>
      </c>
      <c r="AI2801">
        <v>88.388000000000005</v>
      </c>
      <c r="AJ2801">
        <v>15</v>
      </c>
      <c r="AK2801">
        <v>70.728999999999999</v>
      </c>
      <c r="AL2801">
        <v>6</v>
      </c>
      <c r="AM2801">
        <v>0</v>
      </c>
      <c r="AN2801">
        <v>0</v>
      </c>
      <c r="AO2801" s="30">
        <v>40.506848645454546</v>
      </c>
      <c r="AP2801" s="30">
        <v>159.11700000000002</v>
      </c>
      <c r="AQ2801" s="30">
        <v>21</v>
      </c>
      <c r="AR2801">
        <v>227.56077889999995</v>
      </c>
      <c r="AS2801" s="20">
        <v>893.8929999999998</v>
      </c>
      <c r="AT2801">
        <v>235</v>
      </c>
      <c r="AU2801">
        <v>12</v>
      </c>
      <c r="AV2801" t="s">
        <v>1510</v>
      </c>
    </row>
    <row r="2802" spans="1:48" hidden="1" x14ac:dyDescent="0.25">
      <c r="A2802" t="s">
        <v>517</v>
      </c>
      <c r="B2802" t="s">
        <v>153</v>
      </c>
      <c r="C2802" t="s">
        <v>153</v>
      </c>
      <c r="D2802" t="s">
        <v>519</v>
      </c>
      <c r="E2802" s="31" t="s">
        <v>520</v>
      </c>
      <c r="F2802">
        <v>2015</v>
      </c>
      <c r="G2802" t="s">
        <v>518</v>
      </c>
      <c r="H2802">
        <v>6866</v>
      </c>
      <c r="I2802">
        <v>331980</v>
      </c>
      <c r="J2802" t="s">
        <v>152</v>
      </c>
      <c r="K2802" s="26" t="s">
        <v>374</v>
      </c>
      <c r="L2802" t="b">
        <v>1</v>
      </c>
      <c r="M2802" s="20" t="s">
        <v>1116</v>
      </c>
      <c r="N2802" s="26">
        <v>88</v>
      </c>
      <c r="O2802" t="s">
        <v>375</v>
      </c>
      <c r="P2802">
        <v>55.185833299999999</v>
      </c>
      <c r="Q2802">
        <v>-162.7211111</v>
      </c>
      <c r="S2802" t="s">
        <v>21</v>
      </c>
      <c r="T2802" s="40">
        <v>0.73280000000000001</v>
      </c>
      <c r="U2802" s="40">
        <v>0.21669166666666637</v>
      </c>
      <c r="V2802">
        <v>107.7040128</v>
      </c>
      <c r="W2802">
        <v>146.976</v>
      </c>
      <c r="X2802">
        <v>40</v>
      </c>
      <c r="Y2802">
        <v>648.311824</v>
      </c>
      <c r="Z2802">
        <v>884.70500000000004</v>
      </c>
      <c r="AA2802">
        <v>25</v>
      </c>
      <c r="AI2802">
        <v>77.744</v>
      </c>
      <c r="AJ2802">
        <v>4</v>
      </c>
      <c r="AK2802">
        <v>993.06700000000001</v>
      </c>
      <c r="AL2802">
        <v>52</v>
      </c>
      <c r="AM2802">
        <v>0</v>
      </c>
      <c r="AN2802">
        <v>0</v>
      </c>
      <c r="AO2802" s="30">
        <v>784.69030079999993</v>
      </c>
      <c r="AP2802" s="30">
        <v>1070.8109999999999</v>
      </c>
      <c r="AQ2802" s="30">
        <v>56</v>
      </c>
      <c r="AR2802">
        <v>1540.7061375999999</v>
      </c>
      <c r="AS2802" s="20">
        <v>2102.4920000000002</v>
      </c>
      <c r="AT2802">
        <v>119</v>
      </c>
      <c r="AU2802">
        <v>12</v>
      </c>
      <c r="AV2802" t="s">
        <v>1510</v>
      </c>
    </row>
    <row r="2803" spans="1:48" hidden="1" x14ac:dyDescent="0.25">
      <c r="A2803" t="s">
        <v>558</v>
      </c>
      <c r="B2803" t="s">
        <v>1168</v>
      </c>
      <c r="C2803" t="s">
        <v>141</v>
      </c>
      <c r="D2803" t="s">
        <v>560</v>
      </c>
      <c r="E2803" s="31" t="s">
        <v>561</v>
      </c>
      <c r="F2803">
        <v>2015</v>
      </c>
      <c r="G2803" t="s">
        <v>559</v>
      </c>
      <c r="H2803">
        <v>40215</v>
      </c>
      <c r="I2803">
        <v>331920</v>
      </c>
      <c r="J2803" t="s">
        <v>140</v>
      </c>
      <c r="K2803" s="26" t="s">
        <v>458</v>
      </c>
      <c r="L2803" t="b">
        <v>1</v>
      </c>
      <c r="M2803" s="20" t="s">
        <v>1119</v>
      </c>
      <c r="N2803" s="26">
        <v>160</v>
      </c>
      <c r="O2803" t="s">
        <v>375</v>
      </c>
      <c r="P2803">
        <v>60.542777800000003</v>
      </c>
      <c r="Q2803">
        <v>-145.75749999999999</v>
      </c>
      <c r="S2803" t="s">
        <v>21</v>
      </c>
      <c r="T2803" s="40">
        <v>0.34509166666666663</v>
      </c>
      <c r="U2803" s="40">
        <v>0.23244166666666657</v>
      </c>
      <c r="V2803">
        <v>1607.9698048666664</v>
      </c>
      <c r="W2803">
        <v>4659.5439999999999</v>
      </c>
      <c r="X2803">
        <v>955</v>
      </c>
      <c r="Y2803">
        <v>6198.9164625916655</v>
      </c>
      <c r="Z2803">
        <v>17963.100999999999</v>
      </c>
      <c r="AA2803">
        <v>622</v>
      </c>
      <c r="AI2803">
        <v>2386.4609999999998</v>
      </c>
      <c r="AJ2803">
        <v>60</v>
      </c>
      <c r="AK2803">
        <v>2113.0829999999996</v>
      </c>
      <c r="AL2803">
        <v>47</v>
      </c>
      <c r="AM2803">
        <v>0</v>
      </c>
      <c r="AN2803">
        <v>0</v>
      </c>
      <c r="AO2803" s="30">
        <v>1552.7551381999997</v>
      </c>
      <c r="AP2803" s="30">
        <v>4499.5439999999999</v>
      </c>
      <c r="AQ2803" s="30">
        <v>107</v>
      </c>
      <c r="AR2803">
        <v>9359.6414056583326</v>
      </c>
      <c r="AS2803" s="20">
        <v>27122.188999999998</v>
      </c>
      <c r="AT2803">
        <v>1683</v>
      </c>
      <c r="AU2803">
        <v>12</v>
      </c>
      <c r="AV2803" t="s">
        <v>1510</v>
      </c>
    </row>
    <row r="2804" spans="1:48" hidden="1" x14ac:dyDescent="0.25">
      <c r="A2804" t="s">
        <v>428</v>
      </c>
      <c r="B2804" t="s">
        <v>35</v>
      </c>
      <c r="C2804" t="s">
        <v>35</v>
      </c>
      <c r="D2804" t="s">
        <v>421</v>
      </c>
      <c r="E2804" s="31" t="s">
        <v>422</v>
      </c>
      <c r="F2804">
        <v>2015</v>
      </c>
      <c r="G2804" t="s">
        <v>380</v>
      </c>
      <c r="H2804">
        <v>219</v>
      </c>
      <c r="I2804">
        <v>331090</v>
      </c>
      <c r="J2804" t="s">
        <v>30</v>
      </c>
      <c r="K2804" s="26" t="s">
        <v>374</v>
      </c>
      <c r="L2804" t="b">
        <v>1</v>
      </c>
      <c r="M2804" s="20" t="s">
        <v>1116</v>
      </c>
      <c r="N2804" s="26">
        <v>2</v>
      </c>
      <c r="O2804" t="s">
        <v>375</v>
      </c>
      <c r="P2804">
        <v>55.476388900000003</v>
      </c>
      <c r="Q2804">
        <v>-133.14833329999999</v>
      </c>
      <c r="S2804" t="s">
        <v>21</v>
      </c>
      <c r="T2804" s="40">
        <v>0.25484999999999997</v>
      </c>
      <c r="U2804" s="40">
        <v>0.22565833333333321</v>
      </c>
      <c r="V2804">
        <v>896.88952739999979</v>
      </c>
      <c r="W2804">
        <v>3519.2839999999997</v>
      </c>
      <c r="X2804">
        <v>675</v>
      </c>
      <c r="Y2804">
        <v>1419.56266665</v>
      </c>
      <c r="Z2804">
        <v>5570.1890000000003</v>
      </c>
      <c r="AA2804">
        <v>299</v>
      </c>
      <c r="AI2804">
        <v>1281.6119999999999</v>
      </c>
      <c r="AJ2804">
        <v>46</v>
      </c>
      <c r="AK2804">
        <v>682.15399999999988</v>
      </c>
      <c r="AL2804">
        <v>24</v>
      </c>
      <c r="AM2804">
        <v>0</v>
      </c>
      <c r="AN2804">
        <v>0</v>
      </c>
      <c r="AO2804" s="30">
        <v>500.46576509999983</v>
      </c>
      <c r="AP2804" s="30">
        <v>1963.7659999999996</v>
      </c>
      <c r="AQ2804" s="30">
        <v>70</v>
      </c>
      <c r="AR2804">
        <v>2816.9179591499997</v>
      </c>
      <c r="AS2804" s="20">
        <v>11053.239</v>
      </c>
      <c r="AT2804">
        <v>1039</v>
      </c>
      <c r="AU2804">
        <v>12</v>
      </c>
      <c r="AV2804" t="s">
        <v>1510</v>
      </c>
    </row>
    <row r="2805" spans="1:48" hidden="1" x14ac:dyDescent="0.25">
      <c r="A2805" t="s">
        <v>861</v>
      </c>
      <c r="B2805" t="s">
        <v>213</v>
      </c>
      <c r="C2805" t="s">
        <v>213</v>
      </c>
      <c r="D2805" t="s">
        <v>862</v>
      </c>
      <c r="E2805" s="31" t="s">
        <v>863</v>
      </c>
      <c r="F2805">
        <v>2015</v>
      </c>
      <c r="G2805" t="s">
        <v>858</v>
      </c>
      <c r="H2805">
        <v>12485</v>
      </c>
      <c r="I2805">
        <v>332240</v>
      </c>
      <c r="J2805" t="s">
        <v>211</v>
      </c>
      <c r="K2805" s="26" t="s">
        <v>374</v>
      </c>
      <c r="L2805" t="b">
        <v>1</v>
      </c>
      <c r="M2805" s="20" t="s">
        <v>1119</v>
      </c>
      <c r="N2805" s="26">
        <v>343</v>
      </c>
      <c r="O2805" t="s">
        <v>375</v>
      </c>
      <c r="P2805">
        <v>61.87</v>
      </c>
      <c r="Q2805">
        <v>-158.1108333</v>
      </c>
      <c r="S2805" t="s">
        <v>21</v>
      </c>
      <c r="T2805" s="40">
        <v>0.93407499999999999</v>
      </c>
      <c r="U2805" s="40">
        <v>0.2675166666666664</v>
      </c>
      <c r="V2805">
        <v>101.2985656</v>
      </c>
      <c r="W2805">
        <v>108.44800000000001</v>
      </c>
      <c r="X2805">
        <v>34</v>
      </c>
      <c r="Y2805">
        <v>65.687890300000007</v>
      </c>
      <c r="Z2805">
        <v>70.324000000000012</v>
      </c>
      <c r="AA2805">
        <v>6</v>
      </c>
      <c r="AI2805">
        <v>34.725000000000001</v>
      </c>
      <c r="AJ2805">
        <v>4</v>
      </c>
      <c r="AK2805">
        <v>11.978</v>
      </c>
      <c r="AL2805">
        <v>2</v>
      </c>
      <c r="AM2805">
        <v>5.1000000000000004E-2</v>
      </c>
      <c r="AN2805">
        <v>1</v>
      </c>
      <c r="AO2805" s="30">
        <v>43.624104725000002</v>
      </c>
      <c r="AP2805" s="30">
        <v>46.703000000000003</v>
      </c>
      <c r="AQ2805" s="30">
        <v>6</v>
      </c>
      <c r="AR2805">
        <v>210.61056062500001</v>
      </c>
      <c r="AS2805" s="20">
        <v>225.52600000000004</v>
      </c>
      <c r="AT2805">
        <v>47</v>
      </c>
      <c r="AU2805">
        <v>12</v>
      </c>
      <c r="AV2805" t="s">
        <v>1510</v>
      </c>
    </row>
    <row r="2806" spans="1:48" hidden="1" x14ac:dyDescent="0.25">
      <c r="A2806" t="s">
        <v>909</v>
      </c>
      <c r="B2806" t="s">
        <v>178</v>
      </c>
      <c r="C2806" t="s">
        <v>178</v>
      </c>
      <c r="D2806" t="s">
        <v>911</v>
      </c>
      <c r="E2806" s="31" t="s">
        <v>912</v>
      </c>
      <c r="F2806">
        <v>2015</v>
      </c>
      <c r="G2806" t="s">
        <v>910</v>
      </c>
      <c r="H2806">
        <v>9416</v>
      </c>
      <c r="I2806">
        <v>332060</v>
      </c>
      <c r="J2806" t="s">
        <v>177</v>
      </c>
      <c r="K2806" s="26" t="s">
        <v>458</v>
      </c>
      <c r="L2806" t="b">
        <v>1</v>
      </c>
      <c r="M2806" s="20" t="s">
        <v>1116</v>
      </c>
      <c r="N2806" s="26">
        <v>369</v>
      </c>
      <c r="O2806" t="s">
        <v>375</v>
      </c>
      <c r="P2806">
        <v>66.075555600000001</v>
      </c>
      <c r="Q2806">
        <v>-162.71722220000001</v>
      </c>
      <c r="S2806" t="s">
        <v>21</v>
      </c>
      <c r="T2806" s="40">
        <v>0.70469999999999999</v>
      </c>
      <c r="U2806" s="40">
        <v>0.33762500000000006</v>
      </c>
      <c r="V2806">
        <v>162.45871919999996</v>
      </c>
      <c r="W2806">
        <v>230.53599999999994</v>
      </c>
      <c r="X2806">
        <v>44</v>
      </c>
      <c r="Y2806">
        <v>212.946246</v>
      </c>
      <c r="Z2806">
        <v>302.18</v>
      </c>
      <c r="AA2806">
        <v>7</v>
      </c>
      <c r="AI2806">
        <v>103.62899999999999</v>
      </c>
      <c r="AJ2806">
        <v>7</v>
      </c>
      <c r="AK2806">
        <v>43.051999999999992</v>
      </c>
      <c r="AL2806">
        <v>5</v>
      </c>
      <c r="AM2806">
        <v>6.6549999999999994</v>
      </c>
      <c r="AN2806">
        <v>3</v>
      </c>
      <c r="AO2806" s="30">
        <v>103.36610069999999</v>
      </c>
      <c r="AP2806" s="30">
        <v>146.68099999999998</v>
      </c>
      <c r="AQ2806" s="30">
        <v>12</v>
      </c>
      <c r="AR2806">
        <v>478.77106589999994</v>
      </c>
      <c r="AS2806" s="20">
        <v>686.05200000000013</v>
      </c>
      <c r="AT2806">
        <v>66</v>
      </c>
      <c r="AU2806">
        <v>3</v>
      </c>
      <c r="AV2806" t="s">
        <v>1510</v>
      </c>
    </row>
    <row r="2807" spans="1:48" hidden="1" x14ac:dyDescent="0.25">
      <c r="A2807" t="s">
        <v>496</v>
      </c>
      <c r="B2807" t="s">
        <v>1171</v>
      </c>
      <c r="C2807" t="s">
        <v>246</v>
      </c>
      <c r="D2807" t="s">
        <v>498</v>
      </c>
      <c r="E2807" s="31" t="s">
        <v>499</v>
      </c>
      <c r="F2807">
        <v>2015</v>
      </c>
      <c r="G2807" t="s">
        <v>497</v>
      </c>
      <c r="H2807">
        <v>13870</v>
      </c>
      <c r="I2807">
        <v>332430</v>
      </c>
      <c r="J2807" t="s">
        <v>245</v>
      </c>
      <c r="K2807" s="26" t="s">
        <v>458</v>
      </c>
      <c r="L2807" t="b">
        <v>1</v>
      </c>
      <c r="M2807" s="20" t="s">
        <v>1119</v>
      </c>
      <c r="N2807" s="26">
        <v>45</v>
      </c>
      <c r="O2807" t="s">
        <v>375</v>
      </c>
      <c r="P2807">
        <v>59.0397222</v>
      </c>
      <c r="Q2807">
        <v>-158.45750000000001</v>
      </c>
      <c r="S2807" t="s">
        <v>21</v>
      </c>
      <c r="T2807" s="40">
        <v>0.49256666666666665</v>
      </c>
      <c r="U2807" s="40">
        <v>0.23670833333333285</v>
      </c>
      <c r="V2807">
        <v>2603.8724098333332</v>
      </c>
      <c r="W2807">
        <v>5286.335</v>
      </c>
      <c r="X2807">
        <v>978</v>
      </c>
      <c r="Y2807">
        <v>5189.2371197333341</v>
      </c>
      <c r="Z2807">
        <v>10535.096000000001</v>
      </c>
      <c r="AA2807">
        <v>393</v>
      </c>
      <c r="AI2807">
        <v>781.78600000000017</v>
      </c>
      <c r="AJ2807">
        <v>65</v>
      </c>
      <c r="AK2807">
        <v>735.82599999999991</v>
      </c>
      <c r="AL2807">
        <v>53</v>
      </c>
      <c r="AM2807">
        <v>2.5769999999999995</v>
      </c>
      <c r="AN2807">
        <v>3</v>
      </c>
      <c r="AO2807" s="30">
        <v>747.52508413333339</v>
      </c>
      <c r="AP2807" s="30">
        <v>1517.6120000000001</v>
      </c>
      <c r="AQ2807" s="30">
        <v>118</v>
      </c>
      <c r="AR2807">
        <v>8540.6346137</v>
      </c>
      <c r="AS2807" s="20">
        <v>17341.62</v>
      </c>
      <c r="AT2807">
        <v>1467</v>
      </c>
      <c r="AU2807">
        <v>12</v>
      </c>
      <c r="AV2807" t="s">
        <v>1510</v>
      </c>
    </row>
    <row r="2808" spans="1:48" hidden="1" x14ac:dyDescent="0.25">
      <c r="A2808" t="s">
        <v>442</v>
      </c>
      <c r="B2808" t="s">
        <v>1142</v>
      </c>
      <c r="C2808" t="s">
        <v>443</v>
      </c>
      <c r="D2808" t="s">
        <v>438</v>
      </c>
      <c r="E2808" s="31" t="s">
        <v>439</v>
      </c>
      <c r="F2808">
        <v>2015</v>
      </c>
      <c r="G2808" t="s">
        <v>380</v>
      </c>
      <c r="H2808">
        <v>219</v>
      </c>
      <c r="I2808">
        <v>331100</v>
      </c>
      <c r="J2808" t="s">
        <v>30</v>
      </c>
      <c r="K2808" s="26" t="s">
        <v>374</v>
      </c>
      <c r="L2808" t="b">
        <v>1</v>
      </c>
      <c r="M2808" s="20" t="s">
        <v>1116</v>
      </c>
      <c r="N2808" s="26">
        <v>2</v>
      </c>
      <c r="O2808" t="s">
        <v>375</v>
      </c>
      <c r="P2808">
        <v>63.661388899999999</v>
      </c>
      <c r="Q2808">
        <v>-144.06444440000001</v>
      </c>
      <c r="S2808" t="s">
        <v>21</v>
      </c>
      <c r="T2808" s="40">
        <v>0.41897500000000004</v>
      </c>
      <c r="U2808" s="40">
        <v>0.2315083333333332</v>
      </c>
      <c r="V2808">
        <v>45.525823500000001</v>
      </c>
      <c r="W2808">
        <v>108.66</v>
      </c>
      <c r="X2808">
        <v>29</v>
      </c>
      <c r="Y2808">
        <v>54.178914175000003</v>
      </c>
      <c r="Z2808">
        <v>129.31299999999999</v>
      </c>
      <c r="AA2808">
        <v>13</v>
      </c>
      <c r="AI2808">
        <v>14.561000000000002</v>
      </c>
      <c r="AJ2808">
        <v>4</v>
      </c>
      <c r="AK2808">
        <v>113.866</v>
      </c>
      <c r="AL2808">
        <v>4</v>
      </c>
      <c r="AM2808">
        <v>0</v>
      </c>
      <c r="AN2808">
        <v>0</v>
      </c>
      <c r="AO2808" s="30">
        <v>53.807702325000001</v>
      </c>
      <c r="AP2808" s="30">
        <v>128.42699999999999</v>
      </c>
      <c r="AQ2808" s="30">
        <v>8</v>
      </c>
      <c r="AR2808">
        <v>153.51244</v>
      </c>
      <c r="AS2808" s="20">
        <v>366.40000000000003</v>
      </c>
      <c r="AT2808">
        <v>48</v>
      </c>
      <c r="AU2808">
        <v>12</v>
      </c>
      <c r="AV2808" t="s">
        <v>1510</v>
      </c>
    </row>
    <row r="2809" spans="1:48" hidden="1" x14ac:dyDescent="0.25">
      <c r="A2809" t="s">
        <v>392</v>
      </c>
      <c r="B2809" t="s">
        <v>1145</v>
      </c>
      <c r="C2809" t="s">
        <v>36</v>
      </c>
      <c r="D2809" t="s">
        <v>393</v>
      </c>
      <c r="E2809" s="31" t="s">
        <v>394</v>
      </c>
      <c r="F2809">
        <v>2015</v>
      </c>
      <c r="G2809" t="s">
        <v>380</v>
      </c>
      <c r="H2809">
        <v>219</v>
      </c>
      <c r="I2809">
        <v>331110</v>
      </c>
      <c r="J2809" t="s">
        <v>30</v>
      </c>
      <c r="K2809" s="26" t="s">
        <v>374</v>
      </c>
      <c r="L2809" t="b">
        <v>1</v>
      </c>
      <c r="M2809" s="20" t="s">
        <v>1116</v>
      </c>
      <c r="N2809" s="26">
        <v>2</v>
      </c>
      <c r="O2809" t="s">
        <v>375</v>
      </c>
      <c r="P2809">
        <v>64.788055600000007</v>
      </c>
      <c r="Q2809">
        <v>-141.19999999999999</v>
      </c>
      <c r="S2809" t="s">
        <v>21</v>
      </c>
      <c r="T2809" s="40">
        <v>0.7088333333333332</v>
      </c>
      <c r="U2809" s="40">
        <v>0.30629999999999979</v>
      </c>
      <c r="V2809">
        <v>206.75534199999998</v>
      </c>
      <c r="W2809">
        <v>291.68400000000003</v>
      </c>
      <c r="X2809">
        <v>134</v>
      </c>
      <c r="Y2809">
        <v>96.300678999999988</v>
      </c>
      <c r="Z2809">
        <v>135.858</v>
      </c>
      <c r="AA2809">
        <v>20</v>
      </c>
      <c r="AI2809">
        <v>22.254999999999999</v>
      </c>
      <c r="AJ2809">
        <v>12</v>
      </c>
      <c r="AK2809">
        <v>165.96999999999997</v>
      </c>
      <c r="AL2809">
        <v>18</v>
      </c>
      <c r="AM2809">
        <v>0</v>
      </c>
      <c r="AN2809">
        <v>0</v>
      </c>
      <c r="AO2809" s="30">
        <v>133.42015416666661</v>
      </c>
      <c r="AP2809" s="30">
        <v>188.22499999999997</v>
      </c>
      <c r="AQ2809" s="30">
        <v>30</v>
      </c>
      <c r="AR2809">
        <v>436.47617516666656</v>
      </c>
      <c r="AS2809" s="20">
        <v>615.76699999999983</v>
      </c>
      <c r="AT2809">
        <v>178</v>
      </c>
      <c r="AU2809">
        <v>12</v>
      </c>
      <c r="AV2809" t="s">
        <v>1510</v>
      </c>
    </row>
    <row r="2810" spans="1:48" hidden="1" x14ac:dyDescent="0.25">
      <c r="A2810" t="s">
        <v>578</v>
      </c>
      <c r="B2810" t="s">
        <v>56</v>
      </c>
      <c r="C2810" t="s">
        <v>56</v>
      </c>
      <c r="D2810" t="s">
        <v>579</v>
      </c>
      <c r="E2810" s="31" t="s">
        <v>580</v>
      </c>
      <c r="F2810">
        <v>2015</v>
      </c>
      <c r="G2810" t="s">
        <v>563</v>
      </c>
      <c r="H2810">
        <v>221</v>
      </c>
      <c r="I2810">
        <v>331290</v>
      </c>
      <c r="J2810" t="s">
        <v>50</v>
      </c>
      <c r="K2810" s="26" t="s">
        <v>458</v>
      </c>
      <c r="L2810" t="b">
        <v>1</v>
      </c>
      <c r="M2810" s="20" t="s">
        <v>1119</v>
      </c>
      <c r="N2810" s="26">
        <v>169</v>
      </c>
      <c r="O2810" t="s">
        <v>375</v>
      </c>
      <c r="P2810">
        <v>60.218888900000003</v>
      </c>
      <c r="Q2810">
        <v>-162.02444439999999</v>
      </c>
      <c r="S2810" t="s">
        <v>21</v>
      </c>
      <c r="T2810" s="40">
        <v>0.63327500000000014</v>
      </c>
      <c r="U2810" s="40">
        <v>0.21854166666666666</v>
      </c>
      <c r="V2810">
        <v>239.02141617500007</v>
      </c>
      <c r="W2810">
        <v>377.43700000000001</v>
      </c>
      <c r="X2810">
        <v>108</v>
      </c>
      <c r="Y2810">
        <v>127.85315630000004</v>
      </c>
      <c r="Z2810">
        <v>201.89200000000002</v>
      </c>
      <c r="AA2810">
        <v>14</v>
      </c>
      <c r="AI2810">
        <v>104.34399999999998</v>
      </c>
      <c r="AJ2810">
        <v>10</v>
      </c>
      <c r="AK2810">
        <v>155.82300000000001</v>
      </c>
      <c r="AL2810">
        <v>10</v>
      </c>
      <c r="AM2810">
        <v>0</v>
      </c>
      <c r="AN2810">
        <v>0</v>
      </c>
      <c r="AO2810" s="30">
        <v>164.75725692500001</v>
      </c>
      <c r="AP2810" s="30">
        <v>260.16699999999997</v>
      </c>
      <c r="AQ2810" s="30">
        <v>20</v>
      </c>
      <c r="AR2810">
        <v>531.63182940000013</v>
      </c>
      <c r="AS2810" s="20">
        <v>839.49600000000009</v>
      </c>
      <c r="AT2810">
        <v>141</v>
      </c>
      <c r="AU2810">
        <v>12</v>
      </c>
      <c r="AV2810" t="s">
        <v>1510</v>
      </c>
    </row>
    <row r="2811" spans="1:48" hidden="1" x14ac:dyDescent="0.25">
      <c r="A2811" t="s">
        <v>823</v>
      </c>
      <c r="B2811" t="s">
        <v>145</v>
      </c>
      <c r="C2811" t="s">
        <v>145</v>
      </c>
      <c r="D2811" t="s">
        <v>825</v>
      </c>
      <c r="E2811" s="31" t="s">
        <v>826</v>
      </c>
      <c r="F2811">
        <v>2015</v>
      </c>
      <c r="G2811" t="s">
        <v>824</v>
      </c>
      <c r="H2811">
        <v>5553</v>
      </c>
      <c r="I2811">
        <v>331940</v>
      </c>
      <c r="J2811" t="s">
        <v>144</v>
      </c>
      <c r="K2811" s="26" t="s">
        <v>458</v>
      </c>
      <c r="L2811" t="b">
        <v>1</v>
      </c>
      <c r="M2811" s="20" t="s">
        <v>1118</v>
      </c>
      <c r="N2811" s="26">
        <v>320</v>
      </c>
      <c r="O2811" t="s">
        <v>375</v>
      </c>
      <c r="P2811">
        <v>58.215555600000002</v>
      </c>
      <c r="Q2811">
        <v>-157.37583330000001</v>
      </c>
      <c r="S2811" t="s">
        <v>21</v>
      </c>
      <c r="T2811" s="40">
        <v>0.86</v>
      </c>
      <c r="U2811" s="40">
        <v>0.45847499999999974</v>
      </c>
      <c r="V2811">
        <v>112.703</v>
      </c>
      <c r="W2811">
        <v>131.05000000000001</v>
      </c>
      <c r="X2811">
        <v>71</v>
      </c>
      <c r="Y2811">
        <v>272.69826</v>
      </c>
      <c r="Z2811">
        <v>317.09100000000001</v>
      </c>
      <c r="AA2811">
        <v>16</v>
      </c>
      <c r="AI2811">
        <v>112.678</v>
      </c>
      <c r="AJ2811">
        <v>17</v>
      </c>
      <c r="AK2811">
        <v>14.226999999999999</v>
      </c>
      <c r="AL2811">
        <v>2</v>
      </c>
      <c r="AM2811">
        <v>0</v>
      </c>
      <c r="AN2811">
        <v>0</v>
      </c>
      <c r="AO2811" s="30">
        <v>109.1383</v>
      </c>
      <c r="AP2811" s="30">
        <v>126.905</v>
      </c>
      <c r="AQ2811" s="30">
        <v>19</v>
      </c>
      <c r="AR2811">
        <v>494.53956000000005</v>
      </c>
      <c r="AS2811" s="20">
        <v>575.04599999999994</v>
      </c>
      <c r="AT2811">
        <v>102</v>
      </c>
      <c r="AU2811">
        <v>12</v>
      </c>
      <c r="AV2811" t="s">
        <v>1510</v>
      </c>
    </row>
    <row r="2812" spans="1:48" hidden="1" x14ac:dyDescent="0.25">
      <c r="A2812" t="s">
        <v>581</v>
      </c>
      <c r="B2812" t="s">
        <v>57</v>
      </c>
      <c r="C2812" t="s">
        <v>57</v>
      </c>
      <c r="D2812" t="s">
        <v>583</v>
      </c>
      <c r="E2812" s="31" t="s">
        <v>584</v>
      </c>
      <c r="F2812">
        <v>2015</v>
      </c>
      <c r="G2812" t="s">
        <v>563</v>
      </c>
      <c r="H2812" t="s">
        <v>582</v>
      </c>
      <c r="I2812">
        <v>331950</v>
      </c>
      <c r="J2812" t="s">
        <v>50</v>
      </c>
      <c r="K2812" s="26" t="s">
        <v>458</v>
      </c>
      <c r="L2812" t="b">
        <v>1</v>
      </c>
      <c r="M2812" s="20" t="s">
        <v>1119</v>
      </c>
      <c r="N2812" s="26">
        <v>169</v>
      </c>
      <c r="O2812" t="s">
        <v>375</v>
      </c>
      <c r="P2812">
        <v>59.349722200000002</v>
      </c>
      <c r="Q2812">
        <v>-157.47527779999999</v>
      </c>
      <c r="S2812" t="s">
        <v>21</v>
      </c>
      <c r="T2812" s="40">
        <v>0.68938333333333335</v>
      </c>
      <c r="U2812" s="40">
        <v>0.22139999999999938</v>
      </c>
      <c r="V2812">
        <v>143.51375418333336</v>
      </c>
      <c r="W2812">
        <v>208.17700000000002</v>
      </c>
      <c r="X2812">
        <v>53</v>
      </c>
      <c r="Y2812">
        <v>52.074638233333332</v>
      </c>
      <c r="Z2812">
        <v>75.537999999999997</v>
      </c>
      <c r="AA2812">
        <v>22</v>
      </c>
      <c r="AI2812">
        <v>26.944999999999997</v>
      </c>
      <c r="AJ2812">
        <v>6</v>
      </c>
      <c r="AK2812">
        <v>100.292</v>
      </c>
      <c r="AL2812">
        <v>3</v>
      </c>
      <c r="AM2812">
        <v>0</v>
      </c>
      <c r="AN2812">
        <v>0</v>
      </c>
      <c r="AO2812" s="30">
        <v>87.715067183333332</v>
      </c>
      <c r="AP2812" s="30">
        <v>127.23699999999999</v>
      </c>
      <c r="AQ2812" s="30">
        <v>9</v>
      </c>
      <c r="AR2812">
        <v>283.3034596</v>
      </c>
      <c r="AS2812" s="20">
        <v>410.952</v>
      </c>
      <c r="AT2812">
        <v>82</v>
      </c>
      <c r="AU2812">
        <v>12</v>
      </c>
      <c r="AV2812" t="s">
        <v>1510</v>
      </c>
    </row>
    <row r="2813" spans="1:48" hidden="1" x14ac:dyDescent="0.25">
      <c r="A2813" t="s">
        <v>1065</v>
      </c>
      <c r="B2813" t="s">
        <v>147</v>
      </c>
      <c r="C2813" t="s">
        <v>147</v>
      </c>
      <c r="D2813" t="s">
        <v>1067</v>
      </c>
      <c r="E2813" s="31" t="s">
        <v>1068</v>
      </c>
      <c r="F2813">
        <v>2015</v>
      </c>
      <c r="G2813" t="s">
        <v>1066</v>
      </c>
      <c r="H2813">
        <v>5721</v>
      </c>
      <c r="I2813">
        <v>331960</v>
      </c>
      <c r="J2813" t="s">
        <v>146</v>
      </c>
      <c r="K2813" s="26" t="s">
        <v>458</v>
      </c>
      <c r="L2813" t="b">
        <v>1</v>
      </c>
      <c r="M2813" s="20" t="s">
        <v>1119</v>
      </c>
      <c r="N2813" s="26">
        <v>701</v>
      </c>
      <c r="O2813" t="s">
        <v>375</v>
      </c>
      <c r="P2813">
        <v>58.194444400000002</v>
      </c>
      <c r="Q2813">
        <v>-136.34333330000001</v>
      </c>
      <c r="S2813" t="s">
        <v>21</v>
      </c>
      <c r="T2813" s="40">
        <v>0.72268333333333334</v>
      </c>
      <c r="U2813" s="40">
        <v>0.29831666666666634</v>
      </c>
      <c r="V2813">
        <v>83.391152516666665</v>
      </c>
      <c r="W2813">
        <v>115.39100000000001</v>
      </c>
      <c r="X2813">
        <v>48</v>
      </c>
      <c r="Y2813">
        <v>92.739061433333333</v>
      </c>
      <c r="Z2813">
        <v>128.32599999999999</v>
      </c>
      <c r="AA2813">
        <v>31</v>
      </c>
      <c r="AI2813">
        <v>10.651</v>
      </c>
      <c r="AJ2813">
        <v>6</v>
      </c>
      <c r="AK2813">
        <v>2.3000000000000003</v>
      </c>
      <c r="AL2813">
        <v>1</v>
      </c>
      <c r="AM2813">
        <v>0</v>
      </c>
      <c r="AN2813">
        <v>0</v>
      </c>
      <c r="AO2813" s="30">
        <v>9.3594718500000003</v>
      </c>
      <c r="AP2813" s="30">
        <v>12.951000000000001</v>
      </c>
      <c r="AQ2813" s="30">
        <v>7</v>
      </c>
      <c r="AR2813">
        <v>185.48968580000002</v>
      </c>
      <c r="AS2813" s="20">
        <v>256.66800000000001</v>
      </c>
      <c r="AT2813">
        <v>86</v>
      </c>
      <c r="AU2813">
        <v>12</v>
      </c>
      <c r="AV2813" t="s">
        <v>1510</v>
      </c>
    </row>
    <row r="2814" spans="1:48" hidden="1" x14ac:dyDescent="0.25">
      <c r="A2814" t="s">
        <v>585</v>
      </c>
      <c r="B2814" t="s">
        <v>58</v>
      </c>
      <c r="C2814" t="s">
        <v>58</v>
      </c>
      <c r="D2814" t="s">
        <v>586</v>
      </c>
      <c r="E2814" s="31" t="s">
        <v>587</v>
      </c>
      <c r="F2814">
        <v>2015</v>
      </c>
      <c r="G2814" t="s">
        <v>563</v>
      </c>
      <c r="H2814">
        <v>221</v>
      </c>
      <c r="I2814">
        <v>331300</v>
      </c>
      <c r="J2814" t="s">
        <v>50</v>
      </c>
      <c r="K2814" s="26" t="s">
        <v>458</v>
      </c>
      <c r="L2814" t="b">
        <v>1</v>
      </c>
      <c r="M2814" s="20" t="s">
        <v>1119</v>
      </c>
      <c r="N2814" s="26">
        <v>169</v>
      </c>
      <c r="O2814" t="s">
        <v>375</v>
      </c>
      <c r="P2814">
        <v>64.617500000000007</v>
      </c>
      <c r="Q2814">
        <v>-162.2605556</v>
      </c>
      <c r="S2814" t="s">
        <v>21</v>
      </c>
      <c r="T2814" s="40">
        <v>0.62329999999999997</v>
      </c>
      <c r="U2814" s="40">
        <v>0.21807499999999966</v>
      </c>
      <c r="V2814">
        <v>288.8939403</v>
      </c>
      <c r="W2814">
        <v>463.49100000000004</v>
      </c>
      <c r="X2814">
        <v>95</v>
      </c>
      <c r="Y2814">
        <v>160.06094679999995</v>
      </c>
      <c r="Z2814">
        <v>256.79599999999994</v>
      </c>
      <c r="AA2814">
        <v>18</v>
      </c>
      <c r="AI2814">
        <v>148.50099999999998</v>
      </c>
      <c r="AJ2814">
        <v>13</v>
      </c>
      <c r="AK2814">
        <v>329.40399999999994</v>
      </c>
      <c r="AL2814">
        <v>19</v>
      </c>
      <c r="AM2814">
        <v>0</v>
      </c>
      <c r="AN2814">
        <v>0</v>
      </c>
      <c r="AO2814" s="30">
        <v>297.87818649999991</v>
      </c>
      <c r="AP2814" s="30">
        <v>477.90499999999992</v>
      </c>
      <c r="AQ2814" s="30">
        <v>32</v>
      </c>
      <c r="AR2814">
        <v>746.83307359999981</v>
      </c>
      <c r="AS2814" s="20">
        <v>1198.192</v>
      </c>
      <c r="AT2814">
        <v>140</v>
      </c>
      <c r="AU2814">
        <v>12</v>
      </c>
      <c r="AV2814" t="s">
        <v>1510</v>
      </c>
    </row>
    <row r="2815" spans="1:48" hidden="1" x14ac:dyDescent="0.25">
      <c r="A2815" t="s">
        <v>590</v>
      </c>
      <c r="B2815" t="s">
        <v>59</v>
      </c>
      <c r="C2815" t="s">
        <v>59</v>
      </c>
      <c r="D2815" t="s">
        <v>591</v>
      </c>
      <c r="E2815" s="31" t="s">
        <v>589</v>
      </c>
      <c r="F2815">
        <v>2015</v>
      </c>
      <c r="G2815" t="s">
        <v>563</v>
      </c>
      <c r="H2815">
        <v>221</v>
      </c>
      <c r="I2815">
        <v>331310</v>
      </c>
      <c r="J2815" t="s">
        <v>50</v>
      </c>
      <c r="K2815" s="26" t="s">
        <v>458</v>
      </c>
      <c r="L2815" t="b">
        <v>1</v>
      </c>
      <c r="M2815" s="20" t="s">
        <v>1119</v>
      </c>
      <c r="N2815" s="26">
        <v>169</v>
      </c>
      <c r="O2815" t="s">
        <v>375</v>
      </c>
      <c r="P2815">
        <v>62.777777800000003</v>
      </c>
      <c r="Q2815">
        <v>-164.52305559999999</v>
      </c>
      <c r="S2815" t="s">
        <v>21</v>
      </c>
      <c r="T2815" s="40">
        <v>0.58953333333333335</v>
      </c>
      <c r="U2815" s="40">
        <v>0.22374999999999931</v>
      </c>
      <c r="V2815">
        <v>589.34114546666672</v>
      </c>
      <c r="W2815">
        <v>999.67399999999998</v>
      </c>
      <c r="X2815">
        <v>206</v>
      </c>
      <c r="Y2815">
        <v>762.07735980000007</v>
      </c>
      <c r="Z2815">
        <v>1292.6790000000001</v>
      </c>
      <c r="AA2815">
        <v>50</v>
      </c>
      <c r="AI2815">
        <v>809.5469999999998</v>
      </c>
      <c r="AJ2815">
        <v>15</v>
      </c>
      <c r="AK2815">
        <v>688.16999999999985</v>
      </c>
      <c r="AL2815">
        <v>30</v>
      </c>
      <c r="AM2815">
        <v>0</v>
      </c>
      <c r="AN2815">
        <v>0</v>
      </c>
      <c r="AO2815" s="30">
        <v>882.9540953999998</v>
      </c>
      <c r="AP2815" s="30">
        <v>1497.7169999999996</v>
      </c>
      <c r="AQ2815" s="30">
        <v>45</v>
      </c>
      <c r="AR2815">
        <v>2234.3726006666666</v>
      </c>
      <c r="AS2815" s="20">
        <v>3790.07</v>
      </c>
      <c r="AT2815">
        <v>294</v>
      </c>
      <c r="AU2815">
        <v>3</v>
      </c>
      <c r="AV2815" t="s">
        <v>1510</v>
      </c>
    </row>
    <row r="2816" spans="1:48" hidden="1" x14ac:dyDescent="0.25">
      <c r="A2816" t="s">
        <v>979</v>
      </c>
      <c r="B2816" t="s">
        <v>149</v>
      </c>
      <c r="C2816" t="s">
        <v>149</v>
      </c>
      <c r="D2816" t="s">
        <v>981</v>
      </c>
      <c r="E2816" s="31" t="s">
        <v>982</v>
      </c>
      <c r="F2816">
        <v>2015</v>
      </c>
      <c r="G2816" t="s">
        <v>980</v>
      </c>
      <c r="H2816" t="s">
        <v>582</v>
      </c>
      <c r="I2816">
        <v>331970</v>
      </c>
      <c r="J2816" t="s">
        <v>148</v>
      </c>
      <c r="K2816" s="26" t="s">
        <v>458</v>
      </c>
      <c r="L2816" t="b">
        <v>1</v>
      </c>
      <c r="M2816" s="20" t="s">
        <v>1118</v>
      </c>
      <c r="N2816" s="26">
        <v>442</v>
      </c>
      <c r="O2816" t="s">
        <v>375</v>
      </c>
      <c r="P2816">
        <v>54.850833299999998</v>
      </c>
      <c r="Q2816">
        <v>-163.41499999999999</v>
      </c>
      <c r="S2816" t="s">
        <v>21</v>
      </c>
      <c r="T2816" s="40">
        <v>0.42472500000000002</v>
      </c>
      <c r="U2816" s="40">
        <v>0.15792499999999998</v>
      </c>
      <c r="V2816">
        <v>60.22345665000001</v>
      </c>
      <c r="W2816">
        <v>141.79400000000001</v>
      </c>
      <c r="X2816">
        <v>29</v>
      </c>
      <c r="Y2816">
        <v>121.23562762500001</v>
      </c>
      <c r="Z2816">
        <v>285.44499999999999</v>
      </c>
      <c r="AA2816">
        <v>17</v>
      </c>
      <c r="AI2816">
        <v>57.902999999999999</v>
      </c>
      <c r="AJ2816">
        <v>11</v>
      </c>
      <c r="AK2816">
        <v>24.408000000000001</v>
      </c>
      <c r="AL2816">
        <v>3</v>
      </c>
      <c r="AM2816">
        <v>15.586999999999998</v>
      </c>
      <c r="AN2816">
        <v>0</v>
      </c>
      <c r="AO2816" s="30">
        <v>34.959539475000007</v>
      </c>
      <c r="AP2816" s="30">
        <v>82.311000000000007</v>
      </c>
      <c r="AQ2816" s="30">
        <v>14</v>
      </c>
      <c r="AR2816">
        <v>216.41862375000002</v>
      </c>
      <c r="AS2816" s="20">
        <v>525.13700000000017</v>
      </c>
      <c r="AT2816">
        <v>59</v>
      </c>
      <c r="AU2816">
        <v>12</v>
      </c>
      <c r="AV2816" t="s">
        <v>1510</v>
      </c>
    </row>
    <row r="2817" spans="1:48" hidden="1" x14ac:dyDescent="0.25">
      <c r="A2817" t="s">
        <v>509</v>
      </c>
      <c r="B2817" t="s">
        <v>164</v>
      </c>
      <c r="C2817" t="s">
        <v>164</v>
      </c>
      <c r="D2817" t="s">
        <v>511</v>
      </c>
      <c r="E2817" s="31" t="s">
        <v>512</v>
      </c>
      <c r="F2817">
        <v>2015</v>
      </c>
      <c r="G2817" t="s">
        <v>510</v>
      </c>
      <c r="H2817">
        <v>7833</v>
      </c>
      <c r="I2817">
        <v>332020</v>
      </c>
      <c r="J2817" t="s">
        <v>163</v>
      </c>
      <c r="K2817" s="26" t="s">
        <v>374</v>
      </c>
      <c r="L2817" t="b">
        <v>1</v>
      </c>
      <c r="M2817" s="20" t="s">
        <v>1116</v>
      </c>
      <c r="N2817" s="26">
        <v>63</v>
      </c>
      <c r="O2817" t="s">
        <v>375</v>
      </c>
      <c r="P2817">
        <v>66.564722200000006</v>
      </c>
      <c r="Q2817">
        <v>-145.2738889</v>
      </c>
      <c r="S2817" t="s">
        <v>21</v>
      </c>
      <c r="T2817" s="40">
        <v>0.65941666666666654</v>
      </c>
      <c r="U2817" s="40">
        <v>0.24866666666666634</v>
      </c>
      <c r="V2817">
        <v>671.42662241666653</v>
      </c>
      <c r="W2817">
        <v>1018.213</v>
      </c>
      <c r="X2817">
        <v>270</v>
      </c>
      <c r="Y2817">
        <v>604.03753616666654</v>
      </c>
      <c r="Z2817">
        <v>916.01799999999992</v>
      </c>
      <c r="AA2817">
        <v>62</v>
      </c>
      <c r="AI2817">
        <v>235.56700000000001</v>
      </c>
      <c r="AJ2817">
        <v>14</v>
      </c>
      <c r="AK2817">
        <v>326.4380000000001</v>
      </c>
      <c r="AL2817">
        <v>20</v>
      </c>
      <c r="AM2817">
        <v>0</v>
      </c>
      <c r="AN2817">
        <v>0</v>
      </c>
      <c r="AO2817" s="30">
        <v>370.59546375000002</v>
      </c>
      <c r="AP2817" s="30">
        <v>562.00500000000011</v>
      </c>
      <c r="AQ2817" s="30">
        <v>34</v>
      </c>
      <c r="AR2817">
        <v>1646.0596223333332</v>
      </c>
      <c r="AS2817" s="20">
        <v>2496.2359999999999</v>
      </c>
      <c r="AT2817">
        <v>361</v>
      </c>
      <c r="AU2817">
        <v>11</v>
      </c>
      <c r="AV2817" t="s">
        <v>1510</v>
      </c>
    </row>
    <row r="2818" spans="1:48" hidden="1" x14ac:dyDescent="0.25">
      <c r="A2818" t="s">
        <v>786</v>
      </c>
      <c r="B2818" t="s">
        <v>151</v>
      </c>
      <c r="C2818" t="s">
        <v>151</v>
      </c>
      <c r="D2818" t="s">
        <v>788</v>
      </c>
      <c r="E2818" s="31" t="s">
        <v>789</v>
      </c>
      <c r="F2818">
        <v>2015</v>
      </c>
      <c r="G2818" t="s">
        <v>787</v>
      </c>
      <c r="H2818">
        <v>6915</v>
      </c>
      <c r="I2818">
        <v>331990</v>
      </c>
      <c r="J2818" t="s">
        <v>150</v>
      </c>
      <c r="K2818" s="26" t="s">
        <v>458</v>
      </c>
      <c r="L2818" t="b">
        <v>1</v>
      </c>
      <c r="M2818" s="20" t="s">
        <v>1118</v>
      </c>
      <c r="N2818" s="26">
        <v>274</v>
      </c>
      <c r="O2818" t="s">
        <v>375</v>
      </c>
      <c r="P2818">
        <v>64.733333299999998</v>
      </c>
      <c r="Q2818">
        <v>-156.92750000000001</v>
      </c>
      <c r="S2818" t="s">
        <v>21</v>
      </c>
      <c r="T2818" s="40">
        <v>0.67</v>
      </c>
      <c r="U2818" s="40">
        <v>0.3663333333333334</v>
      </c>
      <c r="V2818">
        <v>542.46148000000005</v>
      </c>
      <c r="W2818">
        <v>809.64400000000001</v>
      </c>
      <c r="X2818">
        <v>186</v>
      </c>
      <c r="Y2818">
        <v>1623.1647800000005</v>
      </c>
      <c r="Z2818">
        <v>2422.6340000000005</v>
      </c>
      <c r="AA2818">
        <v>116</v>
      </c>
      <c r="AI2818">
        <v>423.411</v>
      </c>
      <c r="AJ2818">
        <v>9</v>
      </c>
      <c r="AK2818">
        <v>479.83199999999999</v>
      </c>
      <c r="AL2818">
        <v>42</v>
      </c>
      <c r="AM2818">
        <v>0</v>
      </c>
      <c r="AN2818">
        <v>0</v>
      </c>
      <c r="AO2818" s="30">
        <v>605.17281000000003</v>
      </c>
      <c r="AP2818" s="30">
        <v>903.24299999999994</v>
      </c>
      <c r="AQ2818" s="30">
        <v>51</v>
      </c>
      <c r="AR2818">
        <v>2770.7990700000005</v>
      </c>
      <c r="AS2818" s="20">
        <v>4135.5209999999997</v>
      </c>
      <c r="AT2818">
        <v>353</v>
      </c>
      <c r="AU2818">
        <v>12</v>
      </c>
      <c r="AV2818" t="s">
        <v>1510</v>
      </c>
    </row>
    <row r="2819" spans="1:48" hidden="1" x14ac:dyDescent="0.25">
      <c r="A2819" t="s">
        <v>592</v>
      </c>
      <c r="B2819" t="s">
        <v>60</v>
      </c>
      <c r="C2819" t="s">
        <v>60</v>
      </c>
      <c r="D2819" t="s">
        <v>593</v>
      </c>
      <c r="E2819" s="31" t="s">
        <v>594</v>
      </c>
      <c r="F2819">
        <v>2015</v>
      </c>
      <c r="G2819" t="s">
        <v>563</v>
      </c>
      <c r="H2819">
        <v>221</v>
      </c>
      <c r="I2819">
        <v>331320</v>
      </c>
      <c r="J2819" t="s">
        <v>50</v>
      </c>
      <c r="K2819" s="26" t="s">
        <v>458</v>
      </c>
      <c r="L2819" t="b">
        <v>1</v>
      </c>
      <c r="M2819" s="20" t="s">
        <v>1119</v>
      </c>
      <c r="N2819" s="26">
        <v>169</v>
      </c>
      <c r="O2819" t="s">
        <v>375</v>
      </c>
      <c r="P2819">
        <v>63.779722200000002</v>
      </c>
      <c r="Q2819">
        <v>-171.74111110000001</v>
      </c>
      <c r="S2819" t="s">
        <v>21</v>
      </c>
      <c r="T2819" s="40">
        <v>0.57153333333333312</v>
      </c>
      <c r="U2819" s="40">
        <v>0.22887499999999947</v>
      </c>
      <c r="V2819">
        <v>434.7905541333331</v>
      </c>
      <c r="W2819">
        <v>760.74399999999991</v>
      </c>
      <c r="X2819">
        <v>167</v>
      </c>
      <c r="Y2819">
        <v>192.50957266666657</v>
      </c>
      <c r="Z2819">
        <v>336.83</v>
      </c>
      <c r="AA2819">
        <v>18</v>
      </c>
      <c r="AI2819">
        <v>193.31600000000003</v>
      </c>
      <c r="AJ2819">
        <v>12</v>
      </c>
      <c r="AK2819">
        <v>484.10500000000002</v>
      </c>
      <c r="AL2819">
        <v>29</v>
      </c>
      <c r="AM2819">
        <v>0</v>
      </c>
      <c r="AN2819">
        <v>0</v>
      </c>
      <c r="AO2819" s="30">
        <v>387.16868219999986</v>
      </c>
      <c r="AP2819" s="30">
        <v>677.42100000000005</v>
      </c>
      <c r="AQ2819" s="30">
        <v>41</v>
      </c>
      <c r="AR2819">
        <v>1014.4688089999995</v>
      </c>
      <c r="AS2819" s="20">
        <v>1774.9949999999999</v>
      </c>
      <c r="AT2819">
        <v>225</v>
      </c>
      <c r="AU2819">
        <v>1</v>
      </c>
      <c r="AV2819" t="s">
        <v>1510</v>
      </c>
    </row>
    <row r="2820" spans="1:48" hidden="1" x14ac:dyDescent="0.25">
      <c r="A2820" t="s">
        <v>913</v>
      </c>
      <c r="B2820" t="s">
        <v>160</v>
      </c>
      <c r="C2820" t="s">
        <v>160</v>
      </c>
      <c r="D2820" t="s">
        <v>915</v>
      </c>
      <c r="E2820" s="31" t="s">
        <v>916</v>
      </c>
      <c r="F2820">
        <v>2015</v>
      </c>
      <c r="G2820" t="s">
        <v>914</v>
      </c>
      <c r="H2820" t="s">
        <v>582</v>
      </c>
      <c r="I2820">
        <v>332000</v>
      </c>
      <c r="J2820" t="s">
        <v>159</v>
      </c>
      <c r="K2820" s="26" t="s">
        <v>458</v>
      </c>
      <c r="L2820" t="b">
        <v>1</v>
      </c>
      <c r="M2820" s="20" t="s">
        <v>1118</v>
      </c>
      <c r="N2820" s="26">
        <v>373</v>
      </c>
      <c r="O2820" t="s">
        <v>375</v>
      </c>
      <c r="P2820">
        <v>64.5433333</v>
      </c>
      <c r="Q2820">
        <v>-163.02916669999999</v>
      </c>
      <c r="S2820" t="s">
        <v>21</v>
      </c>
      <c r="T2820" s="40">
        <v>0.51666666666666672</v>
      </c>
      <c r="U2820" s="40">
        <v>0.20644166666666663</v>
      </c>
      <c r="V2820">
        <v>124.97495000000001</v>
      </c>
      <c r="W2820">
        <v>241.887</v>
      </c>
      <c r="X2820">
        <v>56</v>
      </c>
      <c r="Y2820">
        <v>232.11405000000002</v>
      </c>
      <c r="Z2820">
        <v>449.25299999999999</v>
      </c>
      <c r="AA2820">
        <v>34</v>
      </c>
      <c r="AI2820">
        <v>154.584</v>
      </c>
      <c r="AJ2820">
        <v>11</v>
      </c>
      <c r="AK2820">
        <v>25.167999999999996</v>
      </c>
      <c r="AL2820">
        <v>5</v>
      </c>
      <c r="AM2820">
        <v>34.511000000000003</v>
      </c>
      <c r="AN2820">
        <v>3</v>
      </c>
      <c r="AO2820" s="30">
        <v>92.871866666666676</v>
      </c>
      <c r="AP2820" s="30">
        <v>179.75200000000001</v>
      </c>
      <c r="AQ2820" s="30">
        <v>16</v>
      </c>
      <c r="AR2820">
        <v>449.96086666666667</v>
      </c>
      <c r="AS2820" s="20">
        <v>905.40299999999991</v>
      </c>
      <c r="AT2820">
        <v>103</v>
      </c>
      <c r="AU2820">
        <v>3</v>
      </c>
      <c r="AV2820" t="s">
        <v>1510</v>
      </c>
    </row>
    <row r="2821" spans="1:48" hidden="1" x14ac:dyDescent="0.25">
      <c r="A2821" t="s">
        <v>595</v>
      </c>
      <c r="B2821" t="s">
        <v>61</v>
      </c>
      <c r="C2821" t="s">
        <v>61</v>
      </c>
      <c r="D2821" t="s">
        <v>596</v>
      </c>
      <c r="E2821" s="31" t="s">
        <v>597</v>
      </c>
      <c r="F2821">
        <v>2015</v>
      </c>
      <c r="G2821" t="s">
        <v>563</v>
      </c>
      <c r="H2821">
        <v>221</v>
      </c>
      <c r="I2821">
        <v>331330</v>
      </c>
      <c r="J2821" t="s">
        <v>50</v>
      </c>
      <c r="K2821" s="26" t="s">
        <v>458</v>
      </c>
      <c r="L2821" t="b">
        <v>1</v>
      </c>
      <c r="M2821" s="20" t="s">
        <v>1119</v>
      </c>
      <c r="N2821" s="26">
        <v>169</v>
      </c>
      <c r="O2821" t="s">
        <v>375</v>
      </c>
      <c r="P2821">
        <v>59.118888900000002</v>
      </c>
      <c r="Q2821">
        <v>-161.58750000000001</v>
      </c>
      <c r="S2821" t="s">
        <v>21</v>
      </c>
      <c r="T2821" s="40">
        <v>0.6352000000000001</v>
      </c>
      <c r="U2821" s="40">
        <v>0.21864166666666637</v>
      </c>
      <c r="V2821">
        <v>226.50152160000002</v>
      </c>
      <c r="W2821">
        <v>356.58299999999997</v>
      </c>
      <c r="X2821">
        <v>80</v>
      </c>
      <c r="Y2821">
        <v>58.599740800000006</v>
      </c>
      <c r="Z2821">
        <v>92.253999999999991</v>
      </c>
      <c r="AA2821">
        <v>9</v>
      </c>
      <c r="AI2821">
        <v>71.305999999999997</v>
      </c>
      <c r="AJ2821">
        <v>10</v>
      </c>
      <c r="AK2821">
        <v>120.83499999999999</v>
      </c>
      <c r="AL2821">
        <v>7</v>
      </c>
      <c r="AM2821">
        <v>0</v>
      </c>
      <c r="AN2821">
        <v>0</v>
      </c>
      <c r="AO2821" s="30">
        <v>122.04796320000001</v>
      </c>
      <c r="AP2821" s="30">
        <v>192.14099999999999</v>
      </c>
      <c r="AQ2821" s="30">
        <v>17</v>
      </c>
      <c r="AR2821">
        <v>407.14922560000002</v>
      </c>
      <c r="AS2821" s="20">
        <v>640.97799999999995</v>
      </c>
      <c r="AT2821">
        <v>104</v>
      </c>
      <c r="AU2821">
        <v>4</v>
      </c>
      <c r="AV2821" t="s">
        <v>1510</v>
      </c>
    </row>
    <row r="2822" spans="1:48" hidden="1" x14ac:dyDescent="0.25">
      <c r="A2822" t="s">
        <v>598</v>
      </c>
      <c r="B2822" t="s">
        <v>62</v>
      </c>
      <c r="C2822" t="s">
        <v>62</v>
      </c>
      <c r="D2822" t="s">
        <v>599</v>
      </c>
      <c r="E2822" s="31" t="s">
        <v>600</v>
      </c>
      <c r="F2822">
        <v>2015</v>
      </c>
      <c r="G2822" t="s">
        <v>563</v>
      </c>
      <c r="H2822">
        <v>221</v>
      </c>
      <c r="I2822">
        <v>331340</v>
      </c>
      <c r="J2822" t="s">
        <v>50</v>
      </c>
      <c r="K2822" s="26" t="s">
        <v>458</v>
      </c>
      <c r="L2822" t="b">
        <v>1</v>
      </c>
      <c r="M2822" s="20" t="s">
        <v>1119</v>
      </c>
      <c r="N2822" s="26">
        <v>169</v>
      </c>
      <c r="O2822" t="s">
        <v>375</v>
      </c>
      <c r="P2822">
        <v>62.903611099999999</v>
      </c>
      <c r="Q2822">
        <v>-160.06472220000001</v>
      </c>
      <c r="S2822" t="s">
        <v>21</v>
      </c>
      <c r="T2822" s="40">
        <v>0.61535833333333334</v>
      </c>
      <c r="U2822" s="40">
        <v>0.21769999999999909</v>
      </c>
      <c r="V2822">
        <v>145.07257315833334</v>
      </c>
      <c r="W2822">
        <v>235.75300000000001</v>
      </c>
      <c r="X2822">
        <v>66</v>
      </c>
      <c r="Y2822">
        <v>64.843384374999985</v>
      </c>
      <c r="Z2822">
        <v>105.37499999999999</v>
      </c>
      <c r="AA2822">
        <v>8</v>
      </c>
      <c r="AI2822">
        <v>124.304</v>
      </c>
      <c r="AJ2822">
        <v>10</v>
      </c>
      <c r="AK2822">
        <v>88.275999999999996</v>
      </c>
      <c r="AL2822">
        <v>5</v>
      </c>
      <c r="AM2822">
        <v>0</v>
      </c>
      <c r="AN2822">
        <v>0</v>
      </c>
      <c r="AO2822" s="30">
        <v>130.81287449999999</v>
      </c>
      <c r="AP2822" s="30">
        <v>212.57999999999998</v>
      </c>
      <c r="AQ2822" s="30">
        <v>15</v>
      </c>
      <c r="AR2822">
        <v>340.72883203333333</v>
      </c>
      <c r="AS2822" s="20">
        <v>553.70799999999997</v>
      </c>
      <c r="AT2822">
        <v>87</v>
      </c>
      <c r="AU2822">
        <v>3</v>
      </c>
      <c r="AV2822" t="s">
        <v>1510</v>
      </c>
    </row>
    <row r="2823" spans="1:48" hidden="1" x14ac:dyDescent="0.25">
      <c r="A2823" t="s">
        <v>395</v>
      </c>
      <c r="B2823" t="s">
        <v>162</v>
      </c>
      <c r="C2823" t="s">
        <v>162</v>
      </c>
      <c r="D2823" t="s">
        <v>396</v>
      </c>
      <c r="E2823" s="31" t="s">
        <v>397</v>
      </c>
      <c r="F2823">
        <v>2015</v>
      </c>
      <c r="G2823" t="s">
        <v>380</v>
      </c>
      <c r="H2823">
        <v>7822</v>
      </c>
      <c r="I2823">
        <v>332010</v>
      </c>
      <c r="J2823" t="s">
        <v>30</v>
      </c>
      <c r="K2823" s="26" t="s">
        <v>374</v>
      </c>
      <c r="L2823" t="b">
        <v>1</v>
      </c>
      <c r="M2823" s="20" t="s">
        <v>1116</v>
      </c>
      <c r="N2823" s="26">
        <v>2</v>
      </c>
      <c r="O2823" t="s">
        <v>375</v>
      </c>
      <c r="P2823">
        <v>58.413333299999998</v>
      </c>
      <c r="Q2823">
        <v>-135.7369444</v>
      </c>
      <c r="S2823" t="s">
        <v>21</v>
      </c>
      <c r="T2823" s="40">
        <v>0.41969166666666674</v>
      </c>
      <c r="U2823" s="40">
        <v>0.28819166666666651</v>
      </c>
      <c r="V2823">
        <v>450.26326674166677</v>
      </c>
      <c r="W2823">
        <v>1072.8430000000001</v>
      </c>
      <c r="X2823">
        <v>500</v>
      </c>
      <c r="Y2823">
        <v>187.31930281666669</v>
      </c>
      <c r="Z2823">
        <v>446.32599999999996</v>
      </c>
      <c r="AA2823">
        <v>98</v>
      </c>
      <c r="AI2823">
        <v>31.426000000000002</v>
      </c>
      <c r="AJ2823">
        <v>6</v>
      </c>
      <c r="AK2823">
        <v>224.01</v>
      </c>
      <c r="AL2823">
        <v>28</v>
      </c>
      <c r="AM2823">
        <v>0</v>
      </c>
      <c r="AN2823">
        <v>0</v>
      </c>
      <c r="AO2823" s="30">
        <v>107.20436056666668</v>
      </c>
      <c r="AP2823" s="30">
        <v>255.43599999999998</v>
      </c>
      <c r="AQ2823" s="30">
        <v>34</v>
      </c>
      <c r="AR2823">
        <v>744.78693012500014</v>
      </c>
      <c r="AS2823" s="20">
        <v>1774.605</v>
      </c>
      <c r="AT2823">
        <v>618</v>
      </c>
      <c r="AU2823">
        <v>12</v>
      </c>
      <c r="AV2823" t="s">
        <v>1510</v>
      </c>
    </row>
    <row r="2824" spans="1:48" hidden="1" x14ac:dyDescent="0.25">
      <c r="A2824" t="s">
        <v>401</v>
      </c>
      <c r="B2824" t="s">
        <v>1146</v>
      </c>
      <c r="C2824" t="s">
        <v>37</v>
      </c>
      <c r="D2824" t="s">
        <v>399</v>
      </c>
      <c r="E2824" s="31" t="s">
        <v>400</v>
      </c>
      <c r="F2824">
        <v>2015</v>
      </c>
      <c r="G2824" t="s">
        <v>380</v>
      </c>
      <c r="H2824">
        <v>219</v>
      </c>
      <c r="I2824">
        <v>331120</v>
      </c>
      <c r="J2824" t="s">
        <v>30</v>
      </c>
      <c r="K2824" s="26" t="s">
        <v>374</v>
      </c>
      <c r="L2824" t="b">
        <v>1</v>
      </c>
      <c r="M2824" s="20" t="s">
        <v>1116</v>
      </c>
      <c r="N2824" s="26">
        <v>2</v>
      </c>
      <c r="O2824" t="s">
        <v>375</v>
      </c>
      <c r="P2824">
        <v>59.228588999999999</v>
      </c>
      <c r="Q2824">
        <v>-135.44411400000001</v>
      </c>
      <c r="S2824" t="s">
        <v>21</v>
      </c>
      <c r="T2824" s="40">
        <v>0.26109166666666667</v>
      </c>
      <c r="U2824" s="40">
        <v>0.22312499999999977</v>
      </c>
      <c r="V2824">
        <v>1427.7972723083333</v>
      </c>
      <c r="W2824">
        <v>5468.567</v>
      </c>
      <c r="X2824">
        <v>1126</v>
      </c>
      <c r="Y2824">
        <v>1196.1836380833331</v>
      </c>
      <c r="Z2824">
        <v>4581.4699999999993</v>
      </c>
      <c r="AA2824">
        <v>347</v>
      </c>
      <c r="AI2824">
        <v>1017.8620000000001</v>
      </c>
      <c r="AJ2824">
        <v>34</v>
      </c>
      <c r="AK2824">
        <v>1116.1129999999998</v>
      </c>
      <c r="AL2824">
        <v>32</v>
      </c>
      <c r="AM2824">
        <v>0</v>
      </c>
      <c r="AN2824">
        <v>0</v>
      </c>
      <c r="AO2824" s="30">
        <v>557.16308937500003</v>
      </c>
      <c r="AP2824" s="30">
        <v>2133.9749999999999</v>
      </c>
      <c r="AQ2824" s="30">
        <v>66</v>
      </c>
      <c r="AR2824">
        <v>3181.1439997666666</v>
      </c>
      <c r="AS2824" s="20">
        <v>12184.011999999999</v>
      </c>
      <c r="AT2824">
        <v>1531</v>
      </c>
      <c r="AU2824">
        <v>12</v>
      </c>
      <c r="AV2824" t="s">
        <v>1510</v>
      </c>
    </row>
    <row r="2825" spans="1:48" hidden="1" x14ac:dyDescent="0.25">
      <c r="A2825" t="s">
        <v>402</v>
      </c>
      <c r="B2825" t="s">
        <v>38</v>
      </c>
      <c r="C2825" t="s">
        <v>38</v>
      </c>
      <c r="D2825" t="s">
        <v>403</v>
      </c>
      <c r="E2825" s="31" t="s">
        <v>404</v>
      </c>
      <c r="F2825">
        <v>2015</v>
      </c>
      <c r="G2825" t="s">
        <v>380</v>
      </c>
      <c r="H2825">
        <v>219</v>
      </c>
      <c r="I2825">
        <v>331130</v>
      </c>
      <c r="J2825" t="s">
        <v>30</v>
      </c>
      <c r="K2825" s="26" t="s">
        <v>374</v>
      </c>
      <c r="L2825" t="b">
        <v>1</v>
      </c>
      <c r="M2825" s="20" t="s">
        <v>1116</v>
      </c>
      <c r="N2825" s="26">
        <v>2</v>
      </c>
      <c r="O2825" t="s">
        <v>375</v>
      </c>
      <c r="P2825">
        <v>63.987230799999999</v>
      </c>
      <c r="Q2825">
        <v>-144.69983250000001</v>
      </c>
      <c r="S2825" t="s">
        <v>21</v>
      </c>
      <c r="T2825" s="40">
        <v>2.2570000000000001</v>
      </c>
      <c r="U2825" s="40">
        <v>1.4477999999999931</v>
      </c>
      <c r="V2825">
        <v>2.0200149999999999</v>
      </c>
      <c r="W2825">
        <v>0.89499999999999991</v>
      </c>
      <c r="X2825">
        <v>2</v>
      </c>
      <c r="Y2825">
        <v>5.2159269999999998</v>
      </c>
      <c r="Z2825">
        <v>2.3109999999999999</v>
      </c>
      <c r="AA2825">
        <v>1</v>
      </c>
      <c r="AI2825">
        <v>0</v>
      </c>
      <c r="AJ2825">
        <v>0</v>
      </c>
      <c r="AK2825">
        <v>0</v>
      </c>
      <c r="AL2825">
        <v>0</v>
      </c>
      <c r="AM2825">
        <v>0</v>
      </c>
      <c r="AN2825">
        <v>0</v>
      </c>
      <c r="AO2825" s="30">
        <v>0</v>
      </c>
      <c r="AP2825" s="30">
        <v>0</v>
      </c>
      <c r="AQ2825" s="30">
        <v>0</v>
      </c>
      <c r="AR2825">
        <v>7.2359419999999997</v>
      </c>
      <c r="AS2825" s="20">
        <v>3.206</v>
      </c>
      <c r="AT2825">
        <v>3</v>
      </c>
      <c r="AU2825">
        <v>12</v>
      </c>
      <c r="AV2825" t="s">
        <v>1510</v>
      </c>
    </row>
    <row r="2826" spans="1:48" hidden="1" x14ac:dyDescent="0.25">
      <c r="A2826" t="s">
        <v>405</v>
      </c>
      <c r="B2826" t="s">
        <v>39</v>
      </c>
      <c r="C2826" t="s">
        <v>39</v>
      </c>
      <c r="D2826" t="s">
        <v>421</v>
      </c>
      <c r="E2826" s="31" t="s">
        <v>422</v>
      </c>
      <c r="F2826">
        <v>2015</v>
      </c>
      <c r="G2826" t="s">
        <v>380</v>
      </c>
      <c r="H2826">
        <v>219</v>
      </c>
      <c r="I2826">
        <v>331140</v>
      </c>
      <c r="J2826" t="s">
        <v>30</v>
      </c>
      <c r="K2826" s="26" t="s">
        <v>374</v>
      </c>
      <c r="L2826" t="b">
        <v>1</v>
      </c>
      <c r="M2826" s="20" t="s">
        <v>1116</v>
      </c>
      <c r="N2826" s="26">
        <v>2</v>
      </c>
      <c r="O2826" t="s">
        <v>375</v>
      </c>
      <c r="P2826">
        <v>55.556666700000001</v>
      </c>
      <c r="Q2826">
        <v>-132.63638889999999</v>
      </c>
      <c r="S2826" t="s">
        <v>21</v>
      </c>
      <c r="T2826" s="40">
        <v>0.25491666666666662</v>
      </c>
      <c r="U2826" s="40">
        <v>0.22572499999999998</v>
      </c>
      <c r="V2826">
        <v>148.30618308333331</v>
      </c>
      <c r="W2826">
        <v>581.78300000000002</v>
      </c>
      <c r="X2826">
        <v>132</v>
      </c>
      <c r="Y2826">
        <v>73.812905249999986</v>
      </c>
      <c r="Z2826">
        <v>289.55700000000002</v>
      </c>
      <c r="AA2826">
        <v>17</v>
      </c>
      <c r="AI2826">
        <v>3.661</v>
      </c>
      <c r="AJ2826">
        <v>2</v>
      </c>
      <c r="AK2826">
        <v>21.483000000000001</v>
      </c>
      <c r="AL2826">
        <v>8</v>
      </c>
      <c r="AM2826">
        <v>0</v>
      </c>
      <c r="AN2826">
        <v>0</v>
      </c>
      <c r="AO2826" s="30">
        <v>6.4096246666666659</v>
      </c>
      <c r="AP2826" s="30">
        <v>25.144000000000002</v>
      </c>
      <c r="AQ2826" s="30">
        <v>10</v>
      </c>
      <c r="AR2826">
        <v>228.52871299999995</v>
      </c>
      <c r="AS2826" s="20">
        <v>896.48400000000004</v>
      </c>
      <c r="AT2826">
        <v>157</v>
      </c>
      <c r="AU2826">
        <v>12</v>
      </c>
      <c r="AV2826" t="s">
        <v>1510</v>
      </c>
    </row>
    <row r="2827" spans="1:48" hidden="1" x14ac:dyDescent="0.25">
      <c r="A2827" t="s">
        <v>601</v>
      </c>
      <c r="B2827" t="s">
        <v>63</v>
      </c>
      <c r="C2827" t="s">
        <v>63</v>
      </c>
      <c r="D2827" t="s">
        <v>602</v>
      </c>
      <c r="E2827" s="31" t="s">
        <v>603</v>
      </c>
      <c r="F2827">
        <v>2015</v>
      </c>
      <c r="G2827" t="s">
        <v>563</v>
      </c>
      <c r="H2827">
        <v>221</v>
      </c>
      <c r="I2827">
        <v>331350</v>
      </c>
      <c r="J2827" t="s">
        <v>50</v>
      </c>
      <c r="K2827" s="26" t="s">
        <v>458</v>
      </c>
      <c r="L2827" t="b">
        <v>1</v>
      </c>
      <c r="M2827" s="20" t="s">
        <v>1119</v>
      </c>
      <c r="N2827" s="26">
        <v>169</v>
      </c>
      <c r="O2827" t="s">
        <v>375</v>
      </c>
      <c r="P2827">
        <v>62.199444399999997</v>
      </c>
      <c r="Q2827">
        <v>-159.77138890000001</v>
      </c>
      <c r="S2827" t="s">
        <v>21</v>
      </c>
      <c r="T2827" s="40">
        <v>0.58429166666666654</v>
      </c>
      <c r="U2827" s="40">
        <v>0.21609999999999971</v>
      </c>
      <c r="V2827">
        <v>161.67759420833329</v>
      </c>
      <c r="W2827">
        <v>276.70699999999999</v>
      </c>
      <c r="X2827">
        <v>79</v>
      </c>
      <c r="Y2827">
        <v>42.087113041666669</v>
      </c>
      <c r="Z2827">
        <v>72.03100000000002</v>
      </c>
      <c r="AA2827">
        <v>6</v>
      </c>
      <c r="AI2827">
        <v>105.289</v>
      </c>
      <c r="AJ2827">
        <v>12</v>
      </c>
      <c r="AK2827">
        <v>118.991</v>
      </c>
      <c r="AL2827">
        <v>9</v>
      </c>
      <c r="AM2827">
        <v>0</v>
      </c>
      <c r="AN2827">
        <v>0</v>
      </c>
      <c r="AO2827" s="30">
        <v>131.04493499999998</v>
      </c>
      <c r="AP2827" s="30">
        <v>224.28</v>
      </c>
      <c r="AQ2827" s="30">
        <v>21</v>
      </c>
      <c r="AR2827">
        <v>334.80964224999991</v>
      </c>
      <c r="AS2827" s="20">
        <v>573.01800000000003</v>
      </c>
      <c r="AT2827">
        <v>105</v>
      </c>
      <c r="AU2827">
        <v>3</v>
      </c>
      <c r="AV2827" t="s">
        <v>1510</v>
      </c>
    </row>
    <row r="2828" spans="1:48" hidden="1" x14ac:dyDescent="0.25">
      <c r="A2828" t="s">
        <v>748</v>
      </c>
      <c r="B2828" t="s">
        <v>174</v>
      </c>
      <c r="C2828" t="s">
        <v>174</v>
      </c>
      <c r="D2828" t="s">
        <v>749</v>
      </c>
      <c r="E2828" s="31" t="s">
        <v>750</v>
      </c>
      <c r="F2828">
        <v>2015</v>
      </c>
      <c r="G2828" t="s">
        <v>743</v>
      </c>
      <c r="H2828">
        <v>18963</v>
      </c>
      <c r="I2828">
        <v>332670</v>
      </c>
      <c r="J2828" t="s">
        <v>171</v>
      </c>
      <c r="K2828" s="26" t="s">
        <v>458</v>
      </c>
      <c r="L2828" t="b">
        <v>1</v>
      </c>
      <c r="M2828" s="20" t="s">
        <v>1119</v>
      </c>
      <c r="N2828" s="26">
        <v>240</v>
      </c>
      <c r="O2828" t="s">
        <v>375</v>
      </c>
      <c r="P2828">
        <v>58.11</v>
      </c>
      <c r="Q2828">
        <v>-135.4436111</v>
      </c>
      <c r="S2828" t="s">
        <v>21</v>
      </c>
      <c r="T2828" s="40">
        <v>0.57052500000000006</v>
      </c>
      <c r="U2828" s="40">
        <v>0.22873333333333323</v>
      </c>
      <c r="V2828">
        <v>968.97110212500013</v>
      </c>
      <c r="W2828">
        <v>1698.385</v>
      </c>
      <c r="X2828">
        <v>391</v>
      </c>
      <c r="Y2828">
        <v>1046.3582541750002</v>
      </c>
      <c r="Z2828">
        <v>1834.027</v>
      </c>
      <c r="AA2828">
        <v>59</v>
      </c>
      <c r="AI2828">
        <v>568.57899999999995</v>
      </c>
      <c r="AJ2828">
        <v>29</v>
      </c>
      <c r="AK2828">
        <v>172.07600000000002</v>
      </c>
      <c r="AL2828">
        <v>16</v>
      </c>
      <c r="AM2828">
        <v>0</v>
      </c>
      <c r="AN2828">
        <v>0</v>
      </c>
      <c r="AO2828" s="30">
        <v>422.56219387500005</v>
      </c>
      <c r="AP2828" s="30">
        <v>740.65499999999997</v>
      </c>
      <c r="AQ2828" s="30">
        <v>45</v>
      </c>
      <c r="AR2828">
        <v>2437.8915501750002</v>
      </c>
      <c r="AS2828" s="20">
        <v>4273.067</v>
      </c>
      <c r="AT2828">
        <v>491</v>
      </c>
      <c r="AU2828">
        <v>12</v>
      </c>
      <c r="AV2828" t="s">
        <v>1510</v>
      </c>
    </row>
    <row r="2829" spans="1:48" hidden="1" x14ac:dyDescent="0.25">
      <c r="A2829" t="s">
        <v>604</v>
      </c>
      <c r="B2829" t="s">
        <v>64</v>
      </c>
      <c r="C2829" t="s">
        <v>64</v>
      </c>
      <c r="D2829" t="s">
        <v>605</v>
      </c>
      <c r="E2829" s="31" t="s">
        <v>606</v>
      </c>
      <c r="F2829">
        <v>2015</v>
      </c>
      <c r="G2829" t="s">
        <v>563</v>
      </c>
      <c r="H2829">
        <v>221</v>
      </c>
      <c r="I2829">
        <v>331360</v>
      </c>
      <c r="J2829" t="s">
        <v>50</v>
      </c>
      <c r="K2829" s="26" t="s">
        <v>458</v>
      </c>
      <c r="L2829" t="b">
        <v>1</v>
      </c>
      <c r="M2829" s="20" t="s">
        <v>1119</v>
      </c>
      <c r="N2829" s="26">
        <v>169</v>
      </c>
      <c r="O2829" t="s">
        <v>375</v>
      </c>
      <c r="P2829">
        <v>61.531111099999997</v>
      </c>
      <c r="Q2829">
        <v>-166.09666669999999</v>
      </c>
      <c r="S2829" t="s">
        <v>21</v>
      </c>
      <c r="T2829" s="40">
        <v>0.5756916666666666</v>
      </c>
      <c r="U2829" s="40">
        <v>0.2249166666666661</v>
      </c>
      <c r="V2829">
        <v>632.19983359166667</v>
      </c>
      <c r="W2829">
        <v>1098.1570000000002</v>
      </c>
      <c r="X2829">
        <v>264</v>
      </c>
      <c r="Y2829">
        <v>567.08622763333324</v>
      </c>
      <c r="Z2829">
        <v>985.05199999999991</v>
      </c>
      <c r="AA2829">
        <v>42</v>
      </c>
      <c r="AI2829">
        <v>239.643</v>
      </c>
      <c r="AJ2829">
        <v>12</v>
      </c>
      <c r="AK2829">
        <v>773.86199999999997</v>
      </c>
      <c r="AL2829">
        <v>30</v>
      </c>
      <c r="AM2829">
        <v>0</v>
      </c>
      <c r="AN2829">
        <v>0</v>
      </c>
      <c r="AO2829" s="30">
        <v>583.46638262499994</v>
      </c>
      <c r="AP2829" s="30">
        <v>1013.505</v>
      </c>
      <c r="AQ2829" s="30">
        <v>42</v>
      </c>
      <c r="AR2829">
        <v>1782.7524438499997</v>
      </c>
      <c r="AS2829" s="20">
        <v>3096.7139999999999</v>
      </c>
      <c r="AT2829">
        <v>340</v>
      </c>
      <c r="AU2829">
        <v>12</v>
      </c>
      <c r="AV2829" t="s">
        <v>1510</v>
      </c>
    </row>
    <row r="2830" spans="1:48" hidden="1" x14ac:dyDescent="0.25">
      <c r="A2830" t="s">
        <v>835</v>
      </c>
      <c r="B2830" t="s">
        <v>167</v>
      </c>
      <c r="C2830" t="s">
        <v>167</v>
      </c>
      <c r="D2830" t="s">
        <v>837</v>
      </c>
      <c r="E2830" s="31" t="s">
        <v>838</v>
      </c>
      <c r="F2830">
        <v>2015</v>
      </c>
      <c r="G2830" t="s">
        <v>836</v>
      </c>
      <c r="H2830">
        <v>9000</v>
      </c>
      <c r="I2830">
        <v>332030</v>
      </c>
      <c r="J2830" t="s">
        <v>166</v>
      </c>
      <c r="K2830" s="26" t="s">
        <v>458</v>
      </c>
      <c r="L2830" t="b">
        <v>1</v>
      </c>
      <c r="M2830" s="20" t="s">
        <v>1118</v>
      </c>
      <c r="N2830" s="26">
        <v>332</v>
      </c>
      <c r="O2830" t="s">
        <v>375</v>
      </c>
      <c r="P2830">
        <v>66.048888899999994</v>
      </c>
      <c r="Q2830">
        <v>-154.25555560000001</v>
      </c>
      <c r="S2830" t="s">
        <v>21</v>
      </c>
      <c r="T2830" s="40">
        <v>0.71</v>
      </c>
      <c r="U2830" s="40">
        <v>0.15402499999999963</v>
      </c>
      <c r="V2830">
        <v>124.93515000000002</v>
      </c>
      <c r="W2830">
        <v>175.96500000000003</v>
      </c>
      <c r="X2830">
        <v>40</v>
      </c>
      <c r="Y2830">
        <v>65.209240000000008</v>
      </c>
      <c r="Z2830">
        <v>91.844000000000008</v>
      </c>
      <c r="AA2830">
        <v>16</v>
      </c>
      <c r="AI2830">
        <v>74.810999999999993</v>
      </c>
      <c r="AJ2830">
        <v>3</v>
      </c>
      <c r="AK2830">
        <v>14.594000000000001</v>
      </c>
      <c r="AL2830">
        <v>2</v>
      </c>
      <c r="AM2830">
        <v>1.0129999999999999</v>
      </c>
      <c r="AN2830">
        <v>1</v>
      </c>
      <c r="AO2830" s="30">
        <v>63.477550000000001</v>
      </c>
      <c r="AP2830" s="30">
        <v>89.405000000000001</v>
      </c>
      <c r="AQ2830" s="30">
        <v>5</v>
      </c>
      <c r="AR2830">
        <v>253.62194000000002</v>
      </c>
      <c r="AS2830" s="20">
        <v>358.22699999999998</v>
      </c>
      <c r="AT2830">
        <v>60</v>
      </c>
      <c r="AU2830">
        <v>12</v>
      </c>
      <c r="AV2830" t="s">
        <v>1510</v>
      </c>
    </row>
    <row r="2831" spans="1:48" hidden="1" x14ac:dyDescent="0.25">
      <c r="A2831" t="s">
        <v>607</v>
      </c>
      <c r="B2831" t="s">
        <v>65</v>
      </c>
      <c r="C2831" t="s">
        <v>65</v>
      </c>
      <c r="D2831" t="s">
        <v>608</v>
      </c>
      <c r="E2831" s="31" t="s">
        <v>609</v>
      </c>
      <c r="F2831">
        <v>2015</v>
      </c>
      <c r="G2831" t="s">
        <v>563</v>
      </c>
      <c r="H2831">
        <v>221</v>
      </c>
      <c r="I2831">
        <v>331370</v>
      </c>
      <c r="J2831" t="s">
        <v>50</v>
      </c>
      <c r="K2831" s="26" t="s">
        <v>458</v>
      </c>
      <c r="L2831" t="b">
        <v>1</v>
      </c>
      <c r="M2831" s="20" t="s">
        <v>1119</v>
      </c>
      <c r="N2831" s="26">
        <v>169</v>
      </c>
      <c r="O2831" t="s">
        <v>375</v>
      </c>
      <c r="P2831">
        <v>65.698611099999994</v>
      </c>
      <c r="Q2831">
        <v>-156.39972220000001</v>
      </c>
      <c r="S2831" t="s">
        <v>21</v>
      </c>
      <c r="T2831" s="40">
        <v>0.60418333333333341</v>
      </c>
      <c r="U2831" s="40">
        <v>0.21712499999999904</v>
      </c>
      <c r="V2831">
        <v>332.47000466666668</v>
      </c>
      <c r="W2831">
        <v>550.28</v>
      </c>
      <c r="X2831">
        <v>107</v>
      </c>
      <c r="Y2831">
        <v>21.300483416666665</v>
      </c>
      <c r="Z2831">
        <v>35.254999999999995</v>
      </c>
      <c r="AA2831">
        <v>8</v>
      </c>
      <c r="AI2831">
        <v>125.57399999999998</v>
      </c>
      <c r="AJ2831">
        <v>17</v>
      </c>
      <c r="AK2831">
        <v>268.67899999999997</v>
      </c>
      <c r="AL2831">
        <v>12</v>
      </c>
      <c r="AM2831">
        <v>0</v>
      </c>
      <c r="AN2831">
        <v>0</v>
      </c>
      <c r="AO2831" s="30">
        <v>238.20109171666664</v>
      </c>
      <c r="AP2831" s="30">
        <v>394.25299999999993</v>
      </c>
      <c r="AQ2831" s="30">
        <v>29</v>
      </c>
      <c r="AR2831">
        <v>591.97157979999997</v>
      </c>
      <c r="AS2831" s="20">
        <v>979.7879999999999</v>
      </c>
      <c r="AT2831">
        <v>141</v>
      </c>
      <c r="AU2831">
        <v>12</v>
      </c>
      <c r="AV2831" t="s">
        <v>1510</v>
      </c>
    </row>
    <row r="2832" spans="1:48" hidden="1" x14ac:dyDescent="0.25">
      <c r="A2832" t="s">
        <v>408</v>
      </c>
      <c r="B2832" t="s">
        <v>40</v>
      </c>
      <c r="C2832" t="s">
        <v>40</v>
      </c>
      <c r="D2832" t="s">
        <v>421</v>
      </c>
      <c r="E2832" s="31" t="s">
        <v>422</v>
      </c>
      <c r="F2832">
        <v>2015</v>
      </c>
      <c r="G2832" t="s">
        <v>380</v>
      </c>
      <c r="H2832">
        <v>219</v>
      </c>
      <c r="I2832">
        <v>331150</v>
      </c>
      <c r="J2832" t="s">
        <v>30</v>
      </c>
      <c r="K2832" s="26" t="s">
        <v>374</v>
      </c>
      <c r="L2832" t="b">
        <v>1</v>
      </c>
      <c r="M2832" s="20" t="s">
        <v>1116</v>
      </c>
      <c r="N2832" s="26">
        <v>2</v>
      </c>
      <c r="O2832" t="s">
        <v>375</v>
      </c>
      <c r="P2832">
        <v>55.208055600000002</v>
      </c>
      <c r="Q2832">
        <v>-132.8266667</v>
      </c>
      <c r="S2832" t="s">
        <v>21</v>
      </c>
      <c r="T2832" s="40">
        <v>0.25474166666666664</v>
      </c>
      <c r="U2832" s="40">
        <v>0.22554999999999992</v>
      </c>
      <c r="V2832">
        <v>197.49586459166667</v>
      </c>
      <c r="W2832">
        <v>775.27900000000011</v>
      </c>
      <c r="X2832">
        <v>144</v>
      </c>
      <c r="Y2832">
        <v>59.483962358333329</v>
      </c>
      <c r="Z2832">
        <v>233.50700000000001</v>
      </c>
      <c r="AA2832">
        <v>36</v>
      </c>
      <c r="AI2832">
        <v>75.953000000000003</v>
      </c>
      <c r="AJ2832">
        <v>12</v>
      </c>
      <c r="AK2832">
        <v>316.39999999999998</v>
      </c>
      <c r="AL2832">
        <v>9</v>
      </c>
      <c r="AM2832">
        <v>0</v>
      </c>
      <c r="AN2832">
        <v>0</v>
      </c>
      <c r="AO2832" s="30">
        <v>99.948657141666644</v>
      </c>
      <c r="AP2832" s="30">
        <v>392.35299999999995</v>
      </c>
      <c r="AQ2832" s="30">
        <v>21</v>
      </c>
      <c r="AR2832">
        <v>356.92848409166663</v>
      </c>
      <c r="AS2832" s="20">
        <v>1401.1390000000001</v>
      </c>
      <c r="AT2832">
        <v>196</v>
      </c>
      <c r="AU2832">
        <v>12</v>
      </c>
      <c r="AV2832" t="s">
        <v>1510</v>
      </c>
    </row>
    <row r="2833" spans="1:48" hidden="1" x14ac:dyDescent="0.25">
      <c r="A2833" t="s">
        <v>1039</v>
      </c>
      <c r="B2833" t="s">
        <v>169</v>
      </c>
      <c r="C2833" t="s">
        <v>169</v>
      </c>
      <c r="D2833" t="s">
        <v>1041</v>
      </c>
      <c r="E2833" s="31" t="s">
        <v>1042</v>
      </c>
      <c r="F2833">
        <v>2015</v>
      </c>
      <c r="G2833" t="s">
        <v>1040</v>
      </c>
      <c r="H2833">
        <v>9192</v>
      </c>
      <c r="I2833">
        <v>332040</v>
      </c>
      <c r="J2833" t="s">
        <v>168</v>
      </c>
      <c r="K2833" s="26" t="s">
        <v>458</v>
      </c>
      <c r="L2833" t="b">
        <v>1</v>
      </c>
      <c r="M2833" s="20" t="s">
        <v>1116</v>
      </c>
      <c r="N2833" s="26">
        <v>681</v>
      </c>
      <c r="O2833" t="s">
        <v>375</v>
      </c>
      <c r="P2833">
        <v>59.3277778</v>
      </c>
      <c r="Q2833">
        <v>-155.89472219999999</v>
      </c>
      <c r="S2833" t="s">
        <v>21</v>
      </c>
      <c r="T2833" s="40">
        <v>0.81300000000000006</v>
      </c>
      <c r="U2833" s="40">
        <v>0.28471666666666612</v>
      </c>
      <c r="V2833">
        <v>73.443980999999994</v>
      </c>
      <c r="W2833">
        <v>90.336999999999989</v>
      </c>
      <c r="X2833">
        <v>29</v>
      </c>
      <c r="Y2833">
        <v>79.988631000000012</v>
      </c>
      <c r="Z2833">
        <v>98.387</v>
      </c>
      <c r="AA2833">
        <v>10</v>
      </c>
      <c r="AI2833">
        <v>73.395999999999987</v>
      </c>
      <c r="AJ2833">
        <v>13</v>
      </c>
      <c r="AK2833">
        <v>20.243000000000002</v>
      </c>
      <c r="AL2833">
        <v>3</v>
      </c>
      <c r="AM2833">
        <v>0</v>
      </c>
      <c r="AN2833">
        <v>0</v>
      </c>
      <c r="AO2833" s="30">
        <v>76.128506999999985</v>
      </c>
      <c r="AP2833" s="30">
        <v>93.638999999999982</v>
      </c>
      <c r="AQ2833" s="30">
        <v>16</v>
      </c>
      <c r="AR2833">
        <v>229.56111900000002</v>
      </c>
      <c r="AS2833" s="20">
        <v>282.363</v>
      </c>
      <c r="AT2833">
        <v>53</v>
      </c>
      <c r="AU2833">
        <v>12</v>
      </c>
      <c r="AV2833" t="s">
        <v>1510</v>
      </c>
    </row>
    <row r="2834" spans="1:48" hidden="1" x14ac:dyDescent="0.25">
      <c r="A2834" t="s">
        <v>790</v>
      </c>
      <c r="B2834" t="s">
        <v>1169</v>
      </c>
      <c r="C2834" t="s">
        <v>792</v>
      </c>
      <c r="D2834" t="s">
        <v>793</v>
      </c>
      <c r="E2834" s="31" t="s">
        <v>794</v>
      </c>
      <c r="F2834">
        <v>2015</v>
      </c>
      <c r="G2834" t="s">
        <v>791</v>
      </c>
      <c r="H2834">
        <v>9188</v>
      </c>
      <c r="I2834">
        <v>332050</v>
      </c>
      <c r="J2834" t="s">
        <v>170</v>
      </c>
      <c r="K2834" s="26" t="s">
        <v>458</v>
      </c>
      <c r="L2834" t="b">
        <v>1</v>
      </c>
      <c r="M2834" s="20" t="s">
        <v>1119</v>
      </c>
      <c r="N2834" s="26">
        <v>280</v>
      </c>
      <c r="O2834" t="s">
        <v>375</v>
      </c>
      <c r="P2834">
        <v>59.7567965</v>
      </c>
      <c r="Q2834">
        <v>-154.91108370000001</v>
      </c>
      <c r="S2834" t="s">
        <v>21</v>
      </c>
      <c r="T2834" s="40">
        <v>0.56969166666666671</v>
      </c>
      <c r="U2834" s="40">
        <v>0.31769999999999904</v>
      </c>
      <c r="V2834">
        <v>430.99567288333338</v>
      </c>
      <c r="W2834">
        <v>756.54200000000003</v>
      </c>
      <c r="X2834">
        <v>188</v>
      </c>
      <c r="Y2834">
        <v>873.30086473333347</v>
      </c>
      <c r="Z2834">
        <v>1532.9360000000001</v>
      </c>
      <c r="AA2834">
        <v>102</v>
      </c>
      <c r="AI2834">
        <v>324.21199999999999</v>
      </c>
      <c r="AJ2834">
        <v>16</v>
      </c>
      <c r="AK2834">
        <v>292.02</v>
      </c>
      <c r="AL2834">
        <v>9</v>
      </c>
      <c r="AM2834">
        <v>0</v>
      </c>
      <c r="AN2834">
        <v>0</v>
      </c>
      <c r="AO2834" s="30">
        <v>351.06223513333333</v>
      </c>
      <c r="AP2834" s="30">
        <v>616.23199999999997</v>
      </c>
      <c r="AQ2834" s="30">
        <v>25</v>
      </c>
      <c r="AR2834">
        <v>1655.3587727500001</v>
      </c>
      <c r="AS2834" s="20">
        <v>2905.71</v>
      </c>
      <c r="AT2834">
        <v>311</v>
      </c>
      <c r="AU2834">
        <v>12</v>
      </c>
      <c r="AV2834" t="s">
        <v>1510</v>
      </c>
    </row>
    <row r="2835" spans="1:48" hidden="1" x14ac:dyDescent="0.25">
      <c r="A2835" t="s">
        <v>751</v>
      </c>
      <c r="B2835" t="s">
        <v>175</v>
      </c>
      <c r="C2835" t="s">
        <v>175</v>
      </c>
      <c r="D2835" t="s">
        <v>752</v>
      </c>
      <c r="E2835" s="31" t="s">
        <v>753</v>
      </c>
      <c r="F2835">
        <v>2015</v>
      </c>
      <c r="G2835" t="s">
        <v>743</v>
      </c>
      <c r="H2835">
        <v>18963</v>
      </c>
      <c r="I2835">
        <v>332680</v>
      </c>
      <c r="J2835" t="s">
        <v>171</v>
      </c>
      <c r="K2835" s="26" t="s">
        <v>458</v>
      </c>
      <c r="L2835" t="b">
        <v>1</v>
      </c>
      <c r="M2835" s="20" t="s">
        <v>1119</v>
      </c>
      <c r="N2835" s="26">
        <v>240</v>
      </c>
      <c r="O2835" t="s">
        <v>375</v>
      </c>
      <c r="P2835">
        <v>56.975833299999998</v>
      </c>
      <c r="Q2835">
        <v>-133.9472222</v>
      </c>
      <c r="S2835" t="s">
        <v>21</v>
      </c>
      <c r="T2835" s="40">
        <v>0.57052500000000006</v>
      </c>
      <c r="U2835" s="40">
        <v>0.22873333333333323</v>
      </c>
      <c r="V2835">
        <v>572.77515060000007</v>
      </c>
      <c r="W2835">
        <v>1003.944</v>
      </c>
      <c r="X2835">
        <v>250</v>
      </c>
      <c r="Y2835">
        <v>432.74720617500003</v>
      </c>
      <c r="Z2835">
        <v>758.50699999999995</v>
      </c>
      <c r="AA2835">
        <v>49</v>
      </c>
      <c r="AI2835">
        <v>227.65299999999999</v>
      </c>
      <c r="AJ2835">
        <v>16</v>
      </c>
      <c r="AK2835">
        <v>39.852000000000004</v>
      </c>
      <c r="AL2835">
        <v>7</v>
      </c>
      <c r="AM2835">
        <v>0</v>
      </c>
      <c r="AN2835">
        <v>0</v>
      </c>
      <c r="AO2835" s="30">
        <v>152.61829012500002</v>
      </c>
      <c r="AP2835" s="30">
        <v>267.505</v>
      </c>
      <c r="AQ2835" s="30">
        <v>23</v>
      </c>
      <c r="AR2835">
        <v>1158.1406469000001</v>
      </c>
      <c r="AS2835" s="20">
        <v>2029.9559999999997</v>
      </c>
      <c r="AT2835">
        <v>318</v>
      </c>
      <c r="AU2835">
        <v>12</v>
      </c>
      <c r="AV2835" t="s">
        <v>1510</v>
      </c>
    </row>
    <row r="2836" spans="1:48" hidden="1" x14ac:dyDescent="0.25">
      <c r="A2836" t="s">
        <v>765</v>
      </c>
      <c r="B2836" t="s">
        <v>238</v>
      </c>
      <c r="C2836" t="s">
        <v>238</v>
      </c>
      <c r="D2836" t="s">
        <v>766</v>
      </c>
      <c r="E2836" s="31" t="s">
        <v>767</v>
      </c>
      <c r="F2836">
        <v>2015</v>
      </c>
      <c r="G2836" t="s">
        <v>759</v>
      </c>
      <c r="H2836">
        <v>26616</v>
      </c>
      <c r="I2836">
        <v>332370</v>
      </c>
      <c r="J2836" t="s">
        <v>235</v>
      </c>
      <c r="K2836" s="26" t="s">
        <v>458</v>
      </c>
      <c r="L2836" t="b">
        <v>1</v>
      </c>
      <c r="M2836" s="20" t="s">
        <v>1118</v>
      </c>
      <c r="N2836" s="26">
        <v>254</v>
      </c>
      <c r="O2836" t="s">
        <v>375</v>
      </c>
      <c r="P2836">
        <v>70.131944399999995</v>
      </c>
      <c r="Q2836">
        <v>-143.6238889</v>
      </c>
      <c r="S2836" t="s">
        <v>21</v>
      </c>
      <c r="T2836" s="40">
        <v>0.15864999999999996</v>
      </c>
      <c r="U2836" s="40">
        <v>0.15774999999999997</v>
      </c>
      <c r="V2836">
        <v>110.22303939999995</v>
      </c>
      <c r="W2836">
        <v>694.75599999999986</v>
      </c>
      <c r="X2836">
        <v>80</v>
      </c>
      <c r="Y2836">
        <v>535.21291424999981</v>
      </c>
      <c r="Z2836">
        <v>3373.5450000000001</v>
      </c>
      <c r="AA2836">
        <v>54</v>
      </c>
      <c r="AI2836">
        <v>77.25200000000001</v>
      </c>
      <c r="AJ2836">
        <v>3</v>
      </c>
      <c r="AK2836">
        <v>670.86</v>
      </c>
      <c r="AL2836">
        <v>6</v>
      </c>
      <c r="AM2836">
        <v>0</v>
      </c>
      <c r="AN2836">
        <v>1</v>
      </c>
      <c r="AO2836" s="30">
        <v>118.68796879999998</v>
      </c>
      <c r="AP2836" s="30">
        <v>748.11200000000008</v>
      </c>
      <c r="AQ2836" s="30">
        <v>9</v>
      </c>
      <c r="AR2836">
        <v>764.12392244999978</v>
      </c>
      <c r="AS2836" s="20">
        <v>4816.4129999999996</v>
      </c>
      <c r="AT2836">
        <v>142</v>
      </c>
      <c r="AU2836">
        <v>12</v>
      </c>
      <c r="AV2836" t="s">
        <v>1510</v>
      </c>
    </row>
    <row r="2837" spans="1:48" hidden="1" x14ac:dyDescent="0.25">
      <c r="A2837" t="s">
        <v>722</v>
      </c>
      <c r="B2837" t="s">
        <v>66</v>
      </c>
      <c r="C2837" t="s">
        <v>66</v>
      </c>
      <c r="D2837" t="s">
        <v>720</v>
      </c>
      <c r="E2837" s="31" t="s">
        <v>721</v>
      </c>
      <c r="F2837">
        <v>2015</v>
      </c>
      <c r="G2837" t="s">
        <v>563</v>
      </c>
      <c r="H2837">
        <v>221</v>
      </c>
      <c r="I2837">
        <v>331720</v>
      </c>
      <c r="J2837" t="s">
        <v>50</v>
      </c>
      <c r="K2837" s="26" t="s">
        <v>458</v>
      </c>
      <c r="L2837" t="b">
        <v>1</v>
      </c>
      <c r="M2837" s="20" t="s">
        <v>1119</v>
      </c>
      <c r="N2837" s="26">
        <v>169</v>
      </c>
      <c r="O2837" t="s">
        <v>375</v>
      </c>
      <c r="P2837">
        <v>61.537222200000002</v>
      </c>
      <c r="Q2837">
        <v>-160.3052778</v>
      </c>
      <c r="S2837" t="s">
        <v>21</v>
      </c>
      <c r="T2837" s="40">
        <v>0.603325</v>
      </c>
      <c r="U2837" s="40">
        <v>0.2170333333333333</v>
      </c>
      <c r="V2837">
        <v>210.77460537499996</v>
      </c>
      <c r="W2837">
        <v>349.35499999999996</v>
      </c>
      <c r="X2837">
        <v>63</v>
      </c>
      <c r="Y2837">
        <v>106.87178385</v>
      </c>
      <c r="Z2837">
        <v>177.13800000000001</v>
      </c>
      <c r="AA2837">
        <v>23</v>
      </c>
      <c r="AI2837">
        <v>19.262000000000004</v>
      </c>
      <c r="AJ2837">
        <v>2</v>
      </c>
      <c r="AK2837">
        <v>246.16900000000001</v>
      </c>
      <c r="AL2837">
        <v>9</v>
      </c>
      <c r="AM2837">
        <v>0</v>
      </c>
      <c r="AN2837">
        <v>0</v>
      </c>
      <c r="AO2837" s="30">
        <v>160.14115807500002</v>
      </c>
      <c r="AP2837" s="30">
        <v>265.43100000000004</v>
      </c>
      <c r="AQ2837" s="30">
        <v>11</v>
      </c>
      <c r="AR2837">
        <v>477.78754729999997</v>
      </c>
      <c r="AS2837" s="20">
        <v>791.92400000000021</v>
      </c>
      <c r="AT2837">
        <v>95</v>
      </c>
      <c r="AU2837">
        <v>12</v>
      </c>
      <c r="AV2837" t="s">
        <v>1510</v>
      </c>
    </row>
    <row r="2838" spans="1:48" hidden="1" x14ac:dyDescent="0.25">
      <c r="A2838" t="s">
        <v>610</v>
      </c>
      <c r="B2838" t="s">
        <v>67</v>
      </c>
      <c r="C2838" t="s">
        <v>67</v>
      </c>
      <c r="D2838" t="s">
        <v>611</v>
      </c>
      <c r="E2838" s="31" t="s">
        <v>612</v>
      </c>
      <c r="F2838">
        <v>2015</v>
      </c>
      <c r="G2838" t="s">
        <v>563</v>
      </c>
      <c r="H2838">
        <v>221</v>
      </c>
      <c r="I2838">
        <v>331380</v>
      </c>
      <c r="J2838" t="s">
        <v>50</v>
      </c>
      <c r="K2838" s="26" t="s">
        <v>458</v>
      </c>
      <c r="L2838" t="b">
        <v>1</v>
      </c>
      <c r="M2838" s="20" t="s">
        <v>1119</v>
      </c>
      <c r="N2838" s="26">
        <v>169</v>
      </c>
      <c r="O2838" t="s">
        <v>375</v>
      </c>
      <c r="P2838">
        <v>64.327222199999994</v>
      </c>
      <c r="Q2838">
        <v>-158.72194440000001</v>
      </c>
      <c r="S2838" t="s">
        <v>21</v>
      </c>
      <c r="T2838" s="40">
        <v>0.62105833333333338</v>
      </c>
      <c r="U2838" s="40">
        <v>0.21795</v>
      </c>
      <c r="V2838">
        <v>150.00732454166666</v>
      </c>
      <c r="W2838">
        <v>241.535</v>
      </c>
      <c r="X2838">
        <v>73</v>
      </c>
      <c r="Y2838">
        <v>36.496492958333334</v>
      </c>
      <c r="Z2838">
        <v>58.765000000000001</v>
      </c>
      <c r="AA2838">
        <v>11</v>
      </c>
      <c r="AI2838">
        <v>36.314</v>
      </c>
      <c r="AJ2838">
        <v>11</v>
      </c>
      <c r="AK2838">
        <v>246.10999999999999</v>
      </c>
      <c r="AL2838">
        <v>14</v>
      </c>
      <c r="AM2838">
        <v>0</v>
      </c>
      <c r="AN2838">
        <v>0</v>
      </c>
      <c r="AO2838" s="30">
        <v>175.40177873333334</v>
      </c>
      <c r="AP2838" s="30">
        <v>282.42399999999998</v>
      </c>
      <c r="AQ2838" s="30">
        <v>25</v>
      </c>
      <c r="AR2838">
        <v>361.90559623333331</v>
      </c>
      <c r="AS2838" s="20">
        <v>582.72400000000016</v>
      </c>
      <c r="AT2838">
        <v>106</v>
      </c>
      <c r="AU2838">
        <v>12</v>
      </c>
      <c r="AV2838" t="s">
        <v>1510</v>
      </c>
    </row>
    <row r="2839" spans="1:48" hidden="1" x14ac:dyDescent="0.25">
      <c r="A2839" t="s">
        <v>1047</v>
      </c>
      <c r="B2839" t="s">
        <v>105</v>
      </c>
      <c r="C2839" t="s">
        <v>105</v>
      </c>
      <c r="D2839" t="s">
        <v>1049</v>
      </c>
      <c r="E2839" s="31" t="s">
        <v>1050</v>
      </c>
      <c r="F2839">
        <v>2015</v>
      </c>
      <c r="G2839" t="s">
        <v>1048</v>
      </c>
      <c r="H2839" t="s">
        <v>582</v>
      </c>
      <c r="I2839">
        <v>331740</v>
      </c>
      <c r="J2839" t="s">
        <v>104</v>
      </c>
      <c r="K2839" s="26" t="s">
        <v>458</v>
      </c>
      <c r="L2839" t="b">
        <v>1</v>
      </c>
      <c r="M2839" s="20" t="s">
        <v>1116</v>
      </c>
      <c r="N2839" s="26">
        <v>683</v>
      </c>
      <c r="O2839" t="s">
        <v>375</v>
      </c>
      <c r="P2839">
        <v>57.5719444</v>
      </c>
      <c r="Q2839">
        <v>-154.4555556</v>
      </c>
      <c r="S2839" t="s">
        <v>21</v>
      </c>
      <c r="T2839" s="40">
        <v>0.70000000000000007</v>
      </c>
      <c r="U2839" s="40">
        <v>0.1900833333333323</v>
      </c>
      <c r="V2839">
        <v>41.822900000000004</v>
      </c>
      <c r="W2839">
        <v>59.747</v>
      </c>
      <c r="X2839">
        <v>15</v>
      </c>
      <c r="Y2839">
        <v>74.214699999999993</v>
      </c>
      <c r="Z2839">
        <v>106.02099999999999</v>
      </c>
      <c r="AA2839">
        <v>11</v>
      </c>
      <c r="AI2839">
        <v>19.094999999999999</v>
      </c>
      <c r="AJ2839">
        <v>4</v>
      </c>
      <c r="AK2839">
        <v>0</v>
      </c>
      <c r="AL2839">
        <v>1</v>
      </c>
      <c r="AM2839">
        <v>3.4530000000000003</v>
      </c>
      <c r="AN2839">
        <v>3</v>
      </c>
      <c r="AO2839" s="30">
        <v>13.3665</v>
      </c>
      <c r="AP2839" s="30">
        <v>19.094999999999999</v>
      </c>
      <c r="AQ2839" s="30">
        <v>5</v>
      </c>
      <c r="AR2839">
        <v>129.4041</v>
      </c>
      <c r="AS2839" s="20">
        <v>188.316</v>
      </c>
      <c r="AT2839">
        <v>31</v>
      </c>
      <c r="AU2839">
        <v>12</v>
      </c>
      <c r="AV2839" t="s">
        <v>1510</v>
      </c>
    </row>
    <row r="2840" spans="1:48" hidden="1" x14ac:dyDescent="0.25">
      <c r="A2840" t="s">
        <v>616</v>
      </c>
      <c r="B2840" t="s">
        <v>68</v>
      </c>
      <c r="C2840" t="s">
        <v>68</v>
      </c>
      <c r="D2840" t="s">
        <v>614</v>
      </c>
      <c r="E2840" s="31" t="s">
        <v>615</v>
      </c>
      <c r="F2840">
        <v>2015</v>
      </c>
      <c r="G2840" t="s">
        <v>563</v>
      </c>
      <c r="H2840">
        <v>221</v>
      </c>
      <c r="I2840">
        <v>331390</v>
      </c>
      <c r="J2840" t="s">
        <v>50</v>
      </c>
      <c r="K2840" s="26" t="s">
        <v>458</v>
      </c>
      <c r="L2840" t="b">
        <v>1</v>
      </c>
      <c r="M2840" s="20" t="s">
        <v>1119</v>
      </c>
      <c r="N2840" s="26">
        <v>169</v>
      </c>
      <c r="O2840" t="s">
        <v>375</v>
      </c>
      <c r="P2840">
        <v>60.895555600000002</v>
      </c>
      <c r="Q2840">
        <v>-162.5180556</v>
      </c>
      <c r="S2840" t="s">
        <v>21</v>
      </c>
      <c r="T2840" s="40">
        <v>0.58535833333333354</v>
      </c>
      <c r="U2840" s="40">
        <v>0.2262583333333327</v>
      </c>
      <c r="V2840">
        <v>413.06630293333353</v>
      </c>
      <c r="W2840">
        <v>705.6640000000001</v>
      </c>
      <c r="X2840">
        <v>123</v>
      </c>
      <c r="Y2840">
        <v>141.64852165000005</v>
      </c>
      <c r="Z2840">
        <v>241.98599999999999</v>
      </c>
      <c r="AA2840">
        <v>18</v>
      </c>
      <c r="AI2840">
        <v>310.12899999999996</v>
      </c>
      <c r="AJ2840">
        <v>10</v>
      </c>
      <c r="AK2840">
        <v>467.74599999999992</v>
      </c>
      <c r="AL2840">
        <v>14</v>
      </c>
      <c r="AM2840">
        <v>0</v>
      </c>
      <c r="AN2840">
        <v>0</v>
      </c>
      <c r="AO2840" s="30">
        <v>455.33561354166676</v>
      </c>
      <c r="AP2840" s="30">
        <v>777.87499999999989</v>
      </c>
      <c r="AQ2840" s="30">
        <v>24</v>
      </c>
      <c r="AR2840">
        <v>1010.0504381250004</v>
      </c>
      <c r="AS2840" s="20">
        <v>1725.5250000000001</v>
      </c>
      <c r="AT2840">
        <v>163</v>
      </c>
      <c r="AU2840">
        <v>12</v>
      </c>
      <c r="AV2840" t="s">
        <v>1510</v>
      </c>
    </row>
    <row r="2841" spans="1:48" hidden="1" x14ac:dyDescent="0.25">
      <c r="A2841" t="s">
        <v>618</v>
      </c>
      <c r="B2841" t="s">
        <v>69</v>
      </c>
      <c r="C2841" t="s">
        <v>69</v>
      </c>
      <c r="D2841" t="s">
        <v>619</v>
      </c>
      <c r="E2841" s="31" t="s">
        <v>620</v>
      </c>
      <c r="F2841">
        <v>2015</v>
      </c>
      <c r="G2841" t="s">
        <v>563</v>
      </c>
      <c r="H2841">
        <v>221</v>
      </c>
      <c r="I2841">
        <v>331400</v>
      </c>
      <c r="J2841" t="s">
        <v>50</v>
      </c>
      <c r="K2841" s="26" t="s">
        <v>458</v>
      </c>
      <c r="L2841" t="b">
        <v>1</v>
      </c>
      <c r="M2841" s="20" t="s">
        <v>1119</v>
      </c>
      <c r="N2841" s="26">
        <v>169</v>
      </c>
      <c r="O2841" t="s">
        <v>375</v>
      </c>
      <c r="P2841">
        <v>66.974999999999994</v>
      </c>
      <c r="Q2841">
        <v>-160.42277780000001</v>
      </c>
      <c r="S2841" t="s">
        <v>21</v>
      </c>
      <c r="T2841" s="40">
        <v>0.64752500000000002</v>
      </c>
      <c r="U2841" s="40">
        <v>0.21924166666666633</v>
      </c>
      <c r="V2841">
        <v>439.29196792499994</v>
      </c>
      <c r="W2841">
        <v>678.41699999999992</v>
      </c>
      <c r="X2841">
        <v>127</v>
      </c>
      <c r="Y2841">
        <v>140.44558240000001</v>
      </c>
      <c r="Z2841">
        <v>216.89600000000002</v>
      </c>
      <c r="AA2841">
        <v>19</v>
      </c>
      <c r="AI2841">
        <v>210.11799999999999</v>
      </c>
      <c r="AJ2841">
        <v>14</v>
      </c>
      <c r="AK2841">
        <v>395.34200000000004</v>
      </c>
      <c r="AL2841">
        <v>6</v>
      </c>
      <c r="AM2841">
        <v>0</v>
      </c>
      <c r="AN2841">
        <v>0</v>
      </c>
      <c r="AO2841" s="30">
        <v>392.05048650000003</v>
      </c>
      <c r="AP2841" s="30">
        <v>605.46</v>
      </c>
      <c r="AQ2841" s="30">
        <v>20</v>
      </c>
      <c r="AR2841">
        <v>971.78803682500006</v>
      </c>
      <c r="AS2841" s="20">
        <v>1500.7729999999999</v>
      </c>
      <c r="AT2841">
        <v>161</v>
      </c>
      <c r="AU2841">
        <v>3</v>
      </c>
      <c r="AV2841" t="s">
        <v>1510</v>
      </c>
    </row>
    <row r="2842" spans="1:48" hidden="1" x14ac:dyDescent="0.25">
      <c r="A2842" t="s">
        <v>801</v>
      </c>
      <c r="B2842" t="s">
        <v>182</v>
      </c>
      <c r="C2842" t="s">
        <v>182</v>
      </c>
      <c r="D2842" t="s">
        <v>803</v>
      </c>
      <c r="E2842" s="31" t="s">
        <v>804</v>
      </c>
      <c r="F2842">
        <v>2015</v>
      </c>
      <c r="G2842" t="s">
        <v>802</v>
      </c>
      <c r="H2842">
        <v>9897</v>
      </c>
      <c r="I2842">
        <v>332070</v>
      </c>
      <c r="J2842" t="s">
        <v>181</v>
      </c>
      <c r="K2842" s="26" t="s">
        <v>458</v>
      </c>
      <c r="L2842" t="b">
        <v>1</v>
      </c>
      <c r="M2842" s="20" t="s">
        <v>1118</v>
      </c>
      <c r="N2842" s="26">
        <v>289</v>
      </c>
      <c r="O2842" t="s">
        <v>375</v>
      </c>
      <c r="P2842">
        <v>55.061666700000004</v>
      </c>
      <c r="Q2842">
        <v>-162.31027779999999</v>
      </c>
      <c r="S2842" t="s">
        <v>21</v>
      </c>
      <c r="T2842" s="40">
        <v>0.29999999999999993</v>
      </c>
      <c r="U2842" s="40">
        <v>0.24489999999999948</v>
      </c>
      <c r="V2842">
        <v>304.03499999999997</v>
      </c>
      <c r="W2842">
        <v>1013.45</v>
      </c>
      <c r="X2842">
        <v>195</v>
      </c>
      <c r="Y2842">
        <v>483.84479999999985</v>
      </c>
      <c r="Z2842">
        <v>1612.8159999999998</v>
      </c>
      <c r="AA2842">
        <v>205</v>
      </c>
      <c r="AI2842">
        <v>1209.0449999999998</v>
      </c>
      <c r="AJ2842">
        <v>32</v>
      </c>
      <c r="AK2842">
        <v>42.155999999999992</v>
      </c>
      <c r="AL2842">
        <v>6</v>
      </c>
      <c r="AM2842">
        <v>0</v>
      </c>
      <c r="AN2842">
        <v>0</v>
      </c>
      <c r="AO2842" s="30">
        <v>375.36029999999988</v>
      </c>
      <c r="AP2842" s="30">
        <v>1251.2009999999998</v>
      </c>
      <c r="AQ2842" s="30">
        <v>38</v>
      </c>
      <c r="AR2842">
        <v>1163.2400999999995</v>
      </c>
      <c r="AS2842" s="20">
        <v>3877.4669999999996</v>
      </c>
      <c r="AT2842">
        <v>436</v>
      </c>
      <c r="AU2842">
        <v>12</v>
      </c>
      <c r="AV2842" t="s">
        <v>1510</v>
      </c>
    </row>
    <row r="2843" spans="1:48" hidden="1" x14ac:dyDescent="0.25">
      <c r="A2843" t="s">
        <v>983</v>
      </c>
      <c r="B2843" t="s">
        <v>184</v>
      </c>
      <c r="C2843" t="s">
        <v>184</v>
      </c>
      <c r="D2843" t="s">
        <v>985</v>
      </c>
      <c r="E2843" s="31" t="s">
        <v>986</v>
      </c>
      <c r="F2843">
        <v>2015</v>
      </c>
      <c r="G2843" t="s">
        <v>984</v>
      </c>
      <c r="H2843" t="s">
        <v>582</v>
      </c>
      <c r="I2843">
        <v>332080</v>
      </c>
      <c r="J2843" t="s">
        <v>183</v>
      </c>
      <c r="K2843" s="26" t="s">
        <v>458</v>
      </c>
      <c r="L2843" t="b">
        <v>1</v>
      </c>
      <c r="M2843" s="20" t="s">
        <v>1116</v>
      </c>
      <c r="N2843" s="26">
        <v>446</v>
      </c>
      <c r="O2843" t="s">
        <v>375</v>
      </c>
      <c r="P2843">
        <v>59.938888900000002</v>
      </c>
      <c r="Q2843">
        <v>-164.04138889999999</v>
      </c>
      <c r="S2843" t="s">
        <v>21</v>
      </c>
      <c r="T2843" s="40">
        <v>0.64454166666666668</v>
      </c>
      <c r="U2843" s="40">
        <v>0.21533333333333302</v>
      </c>
      <c r="V2843">
        <v>517.4915469583334</v>
      </c>
      <c r="W2843">
        <v>802.88300000000004</v>
      </c>
      <c r="X2843">
        <v>189</v>
      </c>
      <c r="Y2843">
        <v>384.07593374999999</v>
      </c>
      <c r="Z2843">
        <v>595.89</v>
      </c>
      <c r="AA2843">
        <v>33</v>
      </c>
      <c r="AI2843">
        <v>220.66299999999998</v>
      </c>
      <c r="AJ2843">
        <v>8</v>
      </c>
      <c r="AK2843">
        <v>36.659999999999997</v>
      </c>
      <c r="AL2843">
        <v>7</v>
      </c>
      <c r="AM2843">
        <v>106.95699999999998</v>
      </c>
      <c r="AN2843">
        <v>64</v>
      </c>
      <c r="AO2843" s="30">
        <v>165.85539529166667</v>
      </c>
      <c r="AP2843" s="30">
        <v>257.32299999999998</v>
      </c>
      <c r="AQ2843" s="30">
        <v>15</v>
      </c>
      <c r="AR2843">
        <v>1067.4228760000001</v>
      </c>
      <c r="AS2843" s="20">
        <v>1763.0530000000001</v>
      </c>
      <c r="AT2843">
        <v>298</v>
      </c>
      <c r="AU2843">
        <v>12</v>
      </c>
      <c r="AV2843" t="s">
        <v>1510</v>
      </c>
    </row>
    <row r="2844" spans="1:48" hidden="1" x14ac:dyDescent="0.25">
      <c r="A2844" t="s">
        <v>621</v>
      </c>
      <c r="B2844" t="s">
        <v>70</v>
      </c>
      <c r="C2844" t="s">
        <v>70</v>
      </c>
      <c r="D2844" t="s">
        <v>622</v>
      </c>
      <c r="E2844" s="31" t="s">
        <v>623</v>
      </c>
      <c r="F2844">
        <v>2015</v>
      </c>
      <c r="G2844" t="s">
        <v>563</v>
      </c>
      <c r="H2844">
        <v>221</v>
      </c>
      <c r="I2844">
        <v>331410</v>
      </c>
      <c r="J2844" t="s">
        <v>50</v>
      </c>
      <c r="K2844" s="26" t="s">
        <v>458</v>
      </c>
      <c r="L2844" t="b">
        <v>1</v>
      </c>
      <c r="M2844" s="20" t="s">
        <v>1119</v>
      </c>
      <c r="N2844" s="26">
        <v>169</v>
      </c>
      <c r="O2844" t="s">
        <v>375</v>
      </c>
      <c r="P2844">
        <v>67.726944399999994</v>
      </c>
      <c r="Q2844">
        <v>-164.53333330000001</v>
      </c>
      <c r="S2844" t="s">
        <v>21</v>
      </c>
      <c r="T2844" s="40">
        <v>0.66918333333333324</v>
      </c>
      <c r="U2844" s="40">
        <v>0.22037499999999999</v>
      </c>
      <c r="V2844">
        <v>342.20095034999991</v>
      </c>
      <c r="W2844">
        <v>511.37099999999998</v>
      </c>
      <c r="X2844">
        <v>89</v>
      </c>
      <c r="Y2844">
        <v>112.61953989999999</v>
      </c>
      <c r="Z2844">
        <v>168.29400000000001</v>
      </c>
      <c r="AA2844">
        <v>12</v>
      </c>
      <c r="AI2844">
        <v>114.551</v>
      </c>
      <c r="AJ2844">
        <v>10</v>
      </c>
      <c r="AK2844">
        <v>350.32599999999996</v>
      </c>
      <c r="AL2844">
        <v>6</v>
      </c>
      <c r="AM2844">
        <v>0</v>
      </c>
      <c r="AN2844">
        <v>0</v>
      </c>
      <c r="AO2844" s="30">
        <v>311.08794044999991</v>
      </c>
      <c r="AP2844" s="30">
        <v>464.87699999999995</v>
      </c>
      <c r="AQ2844" s="30">
        <v>16</v>
      </c>
      <c r="AR2844">
        <v>765.90843069999983</v>
      </c>
      <c r="AS2844" s="20">
        <v>1144.5419999999999</v>
      </c>
      <c r="AT2844">
        <v>115</v>
      </c>
      <c r="AU2844">
        <v>4</v>
      </c>
      <c r="AV2844" t="s">
        <v>1510</v>
      </c>
    </row>
    <row r="2845" spans="1:48" hidden="1" x14ac:dyDescent="0.25">
      <c r="A2845" t="s">
        <v>429</v>
      </c>
      <c r="B2845" t="s">
        <v>41</v>
      </c>
      <c r="C2845" t="s">
        <v>41</v>
      </c>
      <c r="D2845" t="s">
        <v>421</v>
      </c>
      <c r="E2845" s="31" t="s">
        <v>422</v>
      </c>
      <c r="F2845">
        <v>2015</v>
      </c>
      <c r="G2845" t="s">
        <v>380</v>
      </c>
      <c r="H2845">
        <v>219</v>
      </c>
      <c r="I2845">
        <v>331155</v>
      </c>
      <c r="J2845" t="s">
        <v>30</v>
      </c>
      <c r="K2845" s="26" t="s">
        <v>374</v>
      </c>
      <c r="L2845" t="b">
        <v>1</v>
      </c>
      <c r="M2845" s="20" t="s">
        <v>1116</v>
      </c>
      <c r="N2845" s="26">
        <v>2</v>
      </c>
      <c r="O2845" t="s">
        <v>375</v>
      </c>
      <c r="P2845">
        <v>55.552222200000003</v>
      </c>
      <c r="Q2845">
        <v>-133.09583330000001</v>
      </c>
      <c r="S2845" t="s">
        <v>21</v>
      </c>
      <c r="T2845" s="40">
        <v>0.25475833333333325</v>
      </c>
      <c r="U2845" s="40">
        <v>0.22556666666666647</v>
      </c>
      <c r="V2845">
        <v>605.71315857499985</v>
      </c>
      <c r="W2845">
        <v>2377.5990000000002</v>
      </c>
      <c r="X2845">
        <v>415</v>
      </c>
      <c r="Y2845">
        <v>1335.7201056416661</v>
      </c>
      <c r="Z2845">
        <v>5243.0869999999995</v>
      </c>
      <c r="AA2845">
        <v>117</v>
      </c>
      <c r="AI2845">
        <v>484.52799999999996</v>
      </c>
      <c r="AJ2845">
        <v>21</v>
      </c>
      <c r="AK2845">
        <v>447.04199999999997</v>
      </c>
      <c r="AL2845">
        <v>13</v>
      </c>
      <c r="AM2845">
        <v>0</v>
      </c>
      <c r="AN2845">
        <v>0</v>
      </c>
      <c r="AO2845" s="30">
        <v>237.32522058333325</v>
      </c>
      <c r="AP2845" s="30">
        <v>931.56999999999994</v>
      </c>
      <c r="AQ2845" s="30">
        <v>34</v>
      </c>
      <c r="AR2845">
        <v>2178.7584847999992</v>
      </c>
      <c r="AS2845" s="20">
        <v>8552.2559999999994</v>
      </c>
      <c r="AT2845">
        <v>563</v>
      </c>
      <c r="AU2845">
        <v>12</v>
      </c>
      <c r="AV2845" t="s">
        <v>1510</v>
      </c>
    </row>
    <row r="2846" spans="1:48" hidden="1" x14ac:dyDescent="0.25">
      <c r="A2846" t="s">
        <v>747</v>
      </c>
      <c r="B2846" t="s">
        <v>176</v>
      </c>
      <c r="C2846" t="s">
        <v>176</v>
      </c>
      <c r="D2846" t="s">
        <v>399</v>
      </c>
      <c r="E2846" s="31" t="s">
        <v>400</v>
      </c>
      <c r="F2846">
        <v>2015</v>
      </c>
      <c r="G2846" t="s">
        <v>743</v>
      </c>
      <c r="H2846">
        <v>18963</v>
      </c>
      <c r="I2846">
        <v>332700</v>
      </c>
      <c r="J2846" t="s">
        <v>171</v>
      </c>
      <c r="K2846" s="26" t="s">
        <v>458</v>
      </c>
      <c r="L2846" t="b">
        <v>1</v>
      </c>
      <c r="M2846" s="20" t="s">
        <v>1119</v>
      </c>
      <c r="N2846" s="26">
        <v>240</v>
      </c>
      <c r="O2846" t="s">
        <v>375</v>
      </c>
      <c r="P2846">
        <v>59.403888899999998</v>
      </c>
      <c r="Q2846">
        <v>-135.88444440000001</v>
      </c>
      <c r="S2846" t="s">
        <v>21</v>
      </c>
      <c r="T2846" s="40">
        <v>0.57052500000000006</v>
      </c>
      <c r="U2846" s="40">
        <v>0.22873333333333323</v>
      </c>
      <c r="V2846">
        <v>110.08108717500004</v>
      </c>
      <c r="W2846">
        <v>192.94700000000003</v>
      </c>
      <c r="X2846">
        <v>49</v>
      </c>
      <c r="Y2846">
        <v>46.615315650000007</v>
      </c>
      <c r="Z2846">
        <v>81.706000000000003</v>
      </c>
      <c r="AA2846">
        <v>8</v>
      </c>
      <c r="AI2846">
        <v>78.240000000000009</v>
      </c>
      <c r="AJ2846">
        <v>9</v>
      </c>
      <c r="AK2846">
        <v>0</v>
      </c>
      <c r="AL2846">
        <v>0</v>
      </c>
      <c r="AM2846">
        <v>0</v>
      </c>
      <c r="AN2846">
        <v>0</v>
      </c>
      <c r="AO2846" s="30">
        <v>44.637876000000013</v>
      </c>
      <c r="AP2846" s="30">
        <v>78.240000000000009</v>
      </c>
      <c r="AQ2846" s="30">
        <v>9</v>
      </c>
      <c r="AR2846">
        <v>201.33427882500007</v>
      </c>
      <c r="AS2846" s="20">
        <v>352.89300000000003</v>
      </c>
      <c r="AT2846">
        <v>66</v>
      </c>
      <c r="AU2846">
        <v>12</v>
      </c>
      <c r="AV2846" t="s">
        <v>1510</v>
      </c>
    </row>
    <row r="2847" spans="1:48" hidden="1" x14ac:dyDescent="0.25">
      <c r="A2847" t="s">
        <v>704</v>
      </c>
      <c r="B2847" t="s">
        <v>186</v>
      </c>
      <c r="C2847" t="s">
        <v>186</v>
      </c>
      <c r="D2847" t="s">
        <v>702</v>
      </c>
      <c r="E2847" s="31" t="s">
        <v>703</v>
      </c>
      <c r="F2847">
        <v>2015</v>
      </c>
      <c r="G2847" t="s">
        <v>563</v>
      </c>
      <c r="H2847" t="s">
        <v>582</v>
      </c>
      <c r="I2847">
        <v>332090</v>
      </c>
      <c r="J2847" t="s">
        <v>50</v>
      </c>
      <c r="K2847" s="26" t="s">
        <v>458</v>
      </c>
      <c r="L2847" t="b">
        <v>1</v>
      </c>
      <c r="M2847" s="20" t="s">
        <v>1119</v>
      </c>
      <c r="N2847" s="26">
        <v>169</v>
      </c>
      <c r="O2847" t="s">
        <v>375</v>
      </c>
      <c r="P2847">
        <v>66.907222200000007</v>
      </c>
      <c r="Q2847">
        <v>-156.8811111</v>
      </c>
      <c r="S2847" t="s">
        <v>21</v>
      </c>
      <c r="T2847" s="40">
        <v>0.75794166666666662</v>
      </c>
      <c r="U2847" s="40">
        <v>0.22477500000000003</v>
      </c>
      <c r="V2847">
        <v>133.61753641666667</v>
      </c>
      <c r="W2847">
        <v>176.29</v>
      </c>
      <c r="X2847">
        <v>38</v>
      </c>
      <c r="Y2847">
        <v>145.22692892499998</v>
      </c>
      <c r="Z2847">
        <v>191.607</v>
      </c>
      <c r="AA2847">
        <v>14</v>
      </c>
      <c r="AI2847">
        <v>84.696999999999989</v>
      </c>
      <c r="AJ2847">
        <v>4</v>
      </c>
      <c r="AK2847">
        <v>161.376</v>
      </c>
      <c r="AL2847">
        <v>4</v>
      </c>
      <c r="AM2847">
        <v>0</v>
      </c>
      <c r="AN2847">
        <v>0</v>
      </c>
      <c r="AO2847" s="30">
        <v>186.50897974166665</v>
      </c>
      <c r="AP2847" s="30">
        <v>246.07299999999998</v>
      </c>
      <c r="AQ2847" s="30">
        <v>8</v>
      </c>
      <c r="AR2847">
        <v>465.35344508333333</v>
      </c>
      <c r="AS2847" s="20">
        <v>613.97000000000014</v>
      </c>
      <c r="AT2847">
        <v>56</v>
      </c>
      <c r="AU2847">
        <v>12</v>
      </c>
      <c r="AV2847" t="s">
        <v>1510</v>
      </c>
    </row>
    <row r="2848" spans="1:48" hidden="1" x14ac:dyDescent="0.25">
      <c r="A2848" t="s">
        <v>1019</v>
      </c>
      <c r="B2848" t="s">
        <v>191</v>
      </c>
      <c r="C2848" t="s">
        <v>191</v>
      </c>
      <c r="D2848" t="s">
        <v>1021</v>
      </c>
      <c r="E2848" s="31" t="s">
        <v>1022</v>
      </c>
      <c r="F2848">
        <v>2015</v>
      </c>
      <c r="G2848" t="s">
        <v>1020</v>
      </c>
      <c r="H2848">
        <v>10455</v>
      </c>
      <c r="I2848">
        <v>332100</v>
      </c>
      <c r="J2848" t="s">
        <v>190</v>
      </c>
      <c r="K2848" s="26" t="s">
        <v>458</v>
      </c>
      <c r="L2848" t="b">
        <v>1</v>
      </c>
      <c r="M2848" s="20" t="s">
        <v>1118</v>
      </c>
      <c r="N2848" s="26">
        <v>660</v>
      </c>
      <c r="O2848" t="s">
        <v>375</v>
      </c>
      <c r="P2848">
        <v>59.439444399999999</v>
      </c>
      <c r="Q2848">
        <v>-154.77611110000001</v>
      </c>
      <c r="S2848" t="s">
        <v>21</v>
      </c>
      <c r="T2848" s="40">
        <v>0.90000000000000024</v>
      </c>
      <c r="U2848" s="40">
        <v>0.48061666666666664</v>
      </c>
      <c r="V2848">
        <v>141.62040000000002</v>
      </c>
      <c r="W2848">
        <v>157.35599999999997</v>
      </c>
      <c r="X2848">
        <v>56</v>
      </c>
      <c r="Y2848">
        <v>51.545700000000011</v>
      </c>
      <c r="Z2848">
        <v>57.272999999999996</v>
      </c>
      <c r="AA2848">
        <v>7</v>
      </c>
      <c r="AI2848">
        <v>58.683999999999997</v>
      </c>
      <c r="AJ2848">
        <v>9</v>
      </c>
      <c r="AK2848">
        <v>80.609999999999985</v>
      </c>
      <c r="AL2848">
        <v>5</v>
      </c>
      <c r="AM2848">
        <v>6.1559999999999997</v>
      </c>
      <c r="AN2848">
        <v>2</v>
      </c>
      <c r="AO2848" s="30">
        <v>125.36460000000002</v>
      </c>
      <c r="AP2848" s="30">
        <v>139.29399999999998</v>
      </c>
      <c r="AQ2848" s="30">
        <v>14</v>
      </c>
      <c r="AR2848">
        <v>318.53070000000002</v>
      </c>
      <c r="AS2848" s="20">
        <v>360.07900000000001</v>
      </c>
      <c r="AT2848">
        <v>79</v>
      </c>
      <c r="AU2848">
        <v>12</v>
      </c>
      <c r="AV2848" t="s">
        <v>1510</v>
      </c>
    </row>
    <row r="2849" spans="1:48" hidden="1" x14ac:dyDescent="0.25">
      <c r="A2849" t="s">
        <v>1023</v>
      </c>
      <c r="B2849" t="s">
        <v>230</v>
      </c>
      <c r="C2849" t="s">
        <v>230</v>
      </c>
      <c r="D2849" t="s">
        <v>1025</v>
      </c>
      <c r="E2849" s="31" t="s">
        <v>1026</v>
      </c>
      <c r="F2849">
        <v>2015</v>
      </c>
      <c r="G2849" t="s">
        <v>1024</v>
      </c>
      <c r="H2849" t="s">
        <v>582</v>
      </c>
      <c r="I2849">
        <v>332110</v>
      </c>
      <c r="J2849" t="s">
        <v>229</v>
      </c>
      <c r="K2849" s="26" t="s">
        <v>458</v>
      </c>
      <c r="L2849" t="b">
        <v>1</v>
      </c>
      <c r="M2849" s="20" t="s">
        <v>1116</v>
      </c>
      <c r="N2849" s="26">
        <v>661</v>
      </c>
      <c r="O2849" t="s">
        <v>375</v>
      </c>
      <c r="P2849">
        <v>59.728611100000002</v>
      </c>
      <c r="Q2849">
        <v>-157.28444440000001</v>
      </c>
      <c r="S2849" t="s">
        <v>21</v>
      </c>
      <c r="T2849" s="40">
        <v>0.5</v>
      </c>
      <c r="U2849" s="40">
        <v>0.17128333333333334</v>
      </c>
      <c r="V2849">
        <v>158.19399999999999</v>
      </c>
      <c r="W2849">
        <v>316.38799999999998</v>
      </c>
      <c r="X2849">
        <v>68</v>
      </c>
      <c r="Y2849">
        <v>18.64</v>
      </c>
      <c r="Z2849">
        <v>37.28</v>
      </c>
      <c r="AA2849">
        <v>7</v>
      </c>
      <c r="AI2849">
        <v>79.109999999999985</v>
      </c>
      <c r="AJ2849">
        <v>10</v>
      </c>
      <c r="AK2849">
        <v>162.68100000000001</v>
      </c>
      <c r="AL2849">
        <v>13</v>
      </c>
      <c r="AM2849">
        <v>0</v>
      </c>
      <c r="AN2849">
        <v>0</v>
      </c>
      <c r="AO2849" s="30">
        <v>120.8955</v>
      </c>
      <c r="AP2849" s="30">
        <v>241.791</v>
      </c>
      <c r="AQ2849" s="30">
        <v>23</v>
      </c>
      <c r="AR2849">
        <v>297.72950000000003</v>
      </c>
      <c r="AS2849" s="20">
        <v>595.45899999999995</v>
      </c>
      <c r="AT2849">
        <v>98</v>
      </c>
      <c r="AU2849">
        <v>12</v>
      </c>
      <c r="AV2849" t="s">
        <v>1510</v>
      </c>
    </row>
    <row r="2850" spans="1:48" hidden="1" x14ac:dyDescent="0.25">
      <c r="A2850" t="s">
        <v>933</v>
      </c>
      <c r="B2850" t="s">
        <v>260</v>
      </c>
      <c r="C2850" t="s">
        <v>260</v>
      </c>
      <c r="D2850" t="s">
        <v>935</v>
      </c>
      <c r="E2850" s="31" t="s">
        <v>936</v>
      </c>
      <c r="F2850">
        <v>2015</v>
      </c>
      <c r="G2850" t="s">
        <v>934</v>
      </c>
      <c r="H2850" t="s">
        <v>582</v>
      </c>
      <c r="I2850">
        <v>332510</v>
      </c>
      <c r="J2850" t="s">
        <v>259</v>
      </c>
      <c r="K2850" s="26" t="s">
        <v>458</v>
      </c>
      <c r="L2850" t="b">
        <v>1</v>
      </c>
      <c r="M2850" s="20" t="s">
        <v>1116</v>
      </c>
      <c r="N2850" s="26">
        <v>395</v>
      </c>
      <c r="O2850" t="s">
        <v>375</v>
      </c>
      <c r="P2850">
        <v>59.953273099999997</v>
      </c>
      <c r="Q2850">
        <v>-162.8951327</v>
      </c>
      <c r="S2850" t="s">
        <v>21</v>
      </c>
      <c r="T2850" s="40">
        <v>0.65000000000000013</v>
      </c>
      <c r="U2850" s="40">
        <v>0.37785833333333335</v>
      </c>
      <c r="V2850">
        <v>373.06944999999996</v>
      </c>
      <c r="W2850">
        <v>573.95299999999986</v>
      </c>
      <c r="X2850">
        <v>108</v>
      </c>
      <c r="Y2850">
        <v>210.50965000000005</v>
      </c>
      <c r="Z2850">
        <v>323.86099999999999</v>
      </c>
      <c r="AA2850">
        <v>14</v>
      </c>
      <c r="AI2850">
        <v>81.588999999999999</v>
      </c>
      <c r="AJ2850">
        <v>5</v>
      </c>
      <c r="AK2850">
        <v>9.0890000000000004</v>
      </c>
      <c r="AL2850">
        <v>4</v>
      </c>
      <c r="AM2850">
        <v>36.907999999999994</v>
      </c>
      <c r="AN2850">
        <v>10</v>
      </c>
      <c r="AO2850" s="30">
        <v>58.940700000000007</v>
      </c>
      <c r="AP2850" s="30">
        <v>90.677999999999997</v>
      </c>
      <c r="AQ2850" s="30">
        <v>9</v>
      </c>
      <c r="AR2850">
        <v>642.51980000000003</v>
      </c>
      <c r="AS2850" s="20">
        <v>1025.4000000000001</v>
      </c>
      <c r="AT2850">
        <v>139</v>
      </c>
      <c r="AU2850">
        <v>12</v>
      </c>
      <c r="AV2850" t="s">
        <v>1510</v>
      </c>
    </row>
    <row r="2851" spans="1:48" hidden="1" x14ac:dyDescent="0.25">
      <c r="A2851" t="s">
        <v>624</v>
      </c>
      <c r="B2851" t="s">
        <v>71</v>
      </c>
      <c r="C2851" t="s">
        <v>71</v>
      </c>
      <c r="D2851" t="s">
        <v>625</v>
      </c>
      <c r="E2851" s="31" t="s">
        <v>626</v>
      </c>
      <c r="F2851">
        <v>2015</v>
      </c>
      <c r="G2851" t="s">
        <v>563</v>
      </c>
      <c r="H2851">
        <v>9898</v>
      </c>
      <c r="I2851">
        <v>332120</v>
      </c>
      <c r="J2851" t="s">
        <v>50</v>
      </c>
      <c r="K2851" s="26" t="s">
        <v>458</v>
      </c>
      <c r="L2851" t="b">
        <v>1</v>
      </c>
      <c r="M2851" s="20" t="s">
        <v>1119</v>
      </c>
      <c r="N2851" s="26">
        <v>169</v>
      </c>
      <c r="O2851" t="s">
        <v>375</v>
      </c>
      <c r="P2851">
        <v>63.0341667</v>
      </c>
      <c r="Q2851">
        <v>-163.55333329999999</v>
      </c>
      <c r="S2851" t="s">
        <v>21</v>
      </c>
      <c r="T2851" s="40">
        <v>0.62073333333333325</v>
      </c>
      <c r="U2851" s="40">
        <v>0.21792500000000001</v>
      </c>
      <c r="V2851">
        <v>412.47419633333328</v>
      </c>
      <c r="W2851">
        <v>664.495</v>
      </c>
      <c r="X2851">
        <v>131</v>
      </c>
      <c r="Y2851">
        <v>279.54477373333327</v>
      </c>
      <c r="Z2851">
        <v>450.34599999999995</v>
      </c>
      <c r="AA2851">
        <v>22</v>
      </c>
      <c r="AI2851">
        <v>203.34599999999995</v>
      </c>
      <c r="AJ2851">
        <v>12</v>
      </c>
      <c r="AK2851">
        <v>560.03599999999994</v>
      </c>
      <c r="AL2851">
        <v>18</v>
      </c>
      <c r="AM2851">
        <v>0</v>
      </c>
      <c r="AN2851">
        <v>0</v>
      </c>
      <c r="AO2851" s="30">
        <v>473.8566534666665</v>
      </c>
      <c r="AP2851" s="30">
        <v>763.38199999999983</v>
      </c>
      <c r="AQ2851" s="30">
        <v>30</v>
      </c>
      <c r="AR2851">
        <v>1165.8756235333331</v>
      </c>
      <c r="AS2851" s="20">
        <v>1878.223</v>
      </c>
      <c r="AT2851">
        <v>178</v>
      </c>
      <c r="AU2851">
        <v>12</v>
      </c>
      <c r="AV2851" t="s">
        <v>1510</v>
      </c>
    </row>
    <row r="2852" spans="1:48" hidden="1" x14ac:dyDescent="0.25">
      <c r="A2852" t="s">
        <v>468</v>
      </c>
      <c r="B2852" t="s">
        <v>193</v>
      </c>
      <c r="C2852" t="s">
        <v>193</v>
      </c>
      <c r="D2852" t="s">
        <v>470</v>
      </c>
      <c r="E2852" s="31" t="s">
        <v>471</v>
      </c>
      <c r="F2852">
        <v>2015</v>
      </c>
      <c r="G2852" t="s">
        <v>469</v>
      </c>
      <c r="H2852">
        <v>10451</v>
      </c>
      <c r="I2852">
        <v>332130</v>
      </c>
      <c r="J2852" t="s">
        <v>192</v>
      </c>
      <c r="K2852" s="26" t="s">
        <v>458</v>
      </c>
      <c r="L2852" t="b">
        <v>1</v>
      </c>
      <c r="M2852" s="20" t="s">
        <v>1118</v>
      </c>
      <c r="N2852" s="26">
        <v>17</v>
      </c>
      <c r="O2852" t="s">
        <v>375</v>
      </c>
      <c r="P2852">
        <v>66.898333300000004</v>
      </c>
      <c r="Q2852">
        <v>-162.59666669999999</v>
      </c>
      <c r="S2852" t="s">
        <v>21</v>
      </c>
      <c r="T2852" s="40">
        <v>0.41444166666666654</v>
      </c>
      <c r="U2852" s="40">
        <v>0.1790583333333331</v>
      </c>
      <c r="V2852">
        <v>2941.2249543416656</v>
      </c>
      <c r="W2852">
        <v>7096.8369999999995</v>
      </c>
      <c r="X2852">
        <v>1049</v>
      </c>
      <c r="Y2852">
        <v>4233.4192579083319</v>
      </c>
      <c r="Z2852">
        <v>10214.753000000001</v>
      </c>
      <c r="AA2852">
        <v>107</v>
      </c>
      <c r="AI2852">
        <v>1551.028</v>
      </c>
      <c r="AJ2852">
        <v>29</v>
      </c>
      <c r="AK2852">
        <v>1026.5830000000001</v>
      </c>
      <c r="AL2852">
        <v>64</v>
      </c>
      <c r="AM2852">
        <v>0</v>
      </c>
      <c r="AN2852">
        <v>0</v>
      </c>
      <c r="AO2852" s="30">
        <v>1068.269398858333</v>
      </c>
      <c r="AP2852" s="30">
        <v>2577.6109999999999</v>
      </c>
      <c r="AQ2852" s="30">
        <v>93</v>
      </c>
      <c r="AR2852">
        <v>8242.9136111083317</v>
      </c>
      <c r="AS2852" s="20">
        <v>19889.201000000001</v>
      </c>
      <c r="AT2852">
        <v>1249</v>
      </c>
      <c r="AU2852">
        <v>12</v>
      </c>
      <c r="AV2852" t="s">
        <v>1510</v>
      </c>
    </row>
    <row r="2853" spans="1:48" hidden="1" x14ac:dyDescent="0.25">
      <c r="A2853" t="s">
        <v>734</v>
      </c>
      <c r="B2853" t="s">
        <v>1123</v>
      </c>
      <c r="C2853" s="19" t="s">
        <v>367</v>
      </c>
      <c r="D2853" s="19" t="s">
        <v>368</v>
      </c>
      <c r="E2853" s="21" t="s">
        <v>369</v>
      </c>
      <c r="F2853" s="26">
        <v>2016</v>
      </c>
      <c r="G2853" s="19" t="s">
        <v>735</v>
      </c>
      <c r="H2853" s="26">
        <v>19277</v>
      </c>
      <c r="I2853" s="19"/>
      <c r="J2853" t="s">
        <v>736</v>
      </c>
      <c r="K2853" s="19" t="s">
        <v>374</v>
      </c>
      <c r="L2853" s="20" t="b">
        <v>1</v>
      </c>
      <c r="M2853" s="20" t="s">
        <v>1116</v>
      </c>
      <c r="N2853" s="19">
        <v>227</v>
      </c>
      <c r="O2853" s="19" t="s">
        <v>375</v>
      </c>
      <c r="P2853" s="20">
        <v>70.205555599999997</v>
      </c>
      <c r="Q2853" s="20">
        <v>-148.51166670000001</v>
      </c>
      <c r="R2853" s="19" t="s">
        <v>370</v>
      </c>
      <c r="S2853" s="19" t="s">
        <v>371</v>
      </c>
      <c r="V2853">
        <v>0</v>
      </c>
      <c r="W2853">
        <v>0</v>
      </c>
      <c r="X2853">
        <v>0</v>
      </c>
      <c r="Y2853">
        <v>16051</v>
      </c>
      <c r="Z2853">
        <v>72337</v>
      </c>
      <c r="AA2853">
        <v>169</v>
      </c>
      <c r="AB2853">
        <v>0</v>
      </c>
      <c r="AC2853">
        <v>0</v>
      </c>
      <c r="AD2853">
        <v>0</v>
      </c>
      <c r="AE2853">
        <v>0</v>
      </c>
      <c r="AF2853">
        <v>0</v>
      </c>
      <c r="AG2853">
        <v>0</v>
      </c>
      <c r="AO2853" s="30">
        <v>0</v>
      </c>
      <c r="AP2853" s="30">
        <v>0</v>
      </c>
      <c r="AQ2853" s="30">
        <v>0</v>
      </c>
      <c r="AR2853">
        <v>16051</v>
      </c>
      <c r="AS2853" s="20">
        <v>72337</v>
      </c>
      <c r="AT2853">
        <v>169</v>
      </c>
      <c r="AU2853" s="22">
        <v>12</v>
      </c>
      <c r="AV2853" t="s">
        <v>1131</v>
      </c>
    </row>
    <row r="2854" spans="1:48" x14ac:dyDescent="0.25">
      <c r="A2854" t="s">
        <v>729</v>
      </c>
      <c r="B2854" t="s">
        <v>117</v>
      </c>
      <c r="C2854" t="s">
        <v>731</v>
      </c>
      <c r="D2854" t="s">
        <v>732</v>
      </c>
      <c r="E2854" s="31" t="s">
        <v>733</v>
      </c>
      <c r="F2854">
        <v>2016</v>
      </c>
      <c r="G2854" t="s">
        <v>730</v>
      </c>
      <c r="H2854">
        <v>1276</v>
      </c>
      <c r="J2854" t="s">
        <v>117</v>
      </c>
      <c r="K2854" s="26">
        <v>0</v>
      </c>
      <c r="L2854" t="b">
        <v>1</v>
      </c>
      <c r="M2854" s="20" t="s">
        <v>1118</v>
      </c>
      <c r="N2854" s="26">
        <v>214</v>
      </c>
      <c r="O2854" t="s">
        <v>375</v>
      </c>
      <c r="P2854">
        <v>71.290555600000005</v>
      </c>
      <c r="Q2854">
        <v>-156.7886111</v>
      </c>
      <c r="R2854" t="s">
        <v>370</v>
      </c>
      <c r="S2854" t="s">
        <v>371</v>
      </c>
      <c r="V2854">
        <v>1471.2</v>
      </c>
      <c r="W2854">
        <v>11161</v>
      </c>
      <c r="X2854">
        <v>1498</v>
      </c>
      <c r="Y2854">
        <v>4462.7</v>
      </c>
      <c r="Z2854">
        <v>39001</v>
      </c>
      <c r="AA2854">
        <v>425</v>
      </c>
      <c r="AO2854" s="30">
        <v>0</v>
      </c>
      <c r="AP2854" s="30">
        <v>0</v>
      </c>
      <c r="AQ2854" s="30">
        <v>0</v>
      </c>
      <c r="AR2854">
        <v>5933.9</v>
      </c>
      <c r="AS2854" s="20">
        <v>50162</v>
      </c>
      <c r="AT2854">
        <v>1923</v>
      </c>
      <c r="AU2854" s="22">
        <v>12</v>
      </c>
      <c r="AV2854" t="s">
        <v>1131</v>
      </c>
    </row>
    <row r="2855" spans="1:48" hidden="1" x14ac:dyDescent="0.25">
      <c r="A2855" t="s">
        <v>548</v>
      </c>
      <c r="B2855" t="s">
        <v>1218</v>
      </c>
      <c r="C2855" t="s">
        <v>307</v>
      </c>
      <c r="D2855" t="s">
        <v>540</v>
      </c>
      <c r="E2855" s="31" t="s">
        <v>541</v>
      </c>
      <c r="F2855">
        <v>2016</v>
      </c>
      <c r="G2855" t="s">
        <v>549</v>
      </c>
      <c r="H2855">
        <v>21015</v>
      </c>
      <c r="J2855" t="s">
        <v>306</v>
      </c>
      <c r="K2855" s="26">
        <v>0</v>
      </c>
      <c r="L2855" t="b">
        <v>1</v>
      </c>
      <c r="M2855" s="20" t="s">
        <v>1118</v>
      </c>
      <c r="N2855" s="26">
        <v>111</v>
      </c>
      <c r="O2855" t="s">
        <v>375</v>
      </c>
      <c r="P2855">
        <v>56.470833300000002</v>
      </c>
      <c r="Q2855">
        <v>-132.37666669999999</v>
      </c>
      <c r="R2855" t="s">
        <v>370</v>
      </c>
      <c r="S2855" t="s">
        <v>371</v>
      </c>
      <c r="V2855">
        <v>1566</v>
      </c>
      <c r="W2855">
        <v>13614</v>
      </c>
      <c r="X2855">
        <v>1218</v>
      </c>
      <c r="Y2855">
        <v>2123</v>
      </c>
      <c r="Z2855">
        <v>18119</v>
      </c>
      <c r="AA2855">
        <v>856</v>
      </c>
      <c r="AO2855" s="30">
        <v>0</v>
      </c>
      <c r="AP2855" s="30">
        <v>0</v>
      </c>
      <c r="AQ2855" s="30">
        <v>0</v>
      </c>
      <c r="AR2855">
        <v>3689</v>
      </c>
      <c r="AS2855" s="20">
        <v>31733</v>
      </c>
      <c r="AT2855">
        <v>2074</v>
      </c>
      <c r="AU2855" s="22">
        <v>12</v>
      </c>
      <c r="AV2855" t="s">
        <v>1131</v>
      </c>
    </row>
    <row r="2856" spans="1:48" hidden="1" x14ac:dyDescent="0.25">
      <c r="A2856" t="s">
        <v>727</v>
      </c>
      <c r="B2856" t="s">
        <v>1201</v>
      </c>
      <c r="C2856" t="s">
        <v>254</v>
      </c>
      <c r="D2856" t="s">
        <v>540</v>
      </c>
      <c r="E2856" s="31" t="s">
        <v>541</v>
      </c>
      <c r="F2856">
        <v>2016</v>
      </c>
      <c r="G2856" t="s">
        <v>728</v>
      </c>
      <c r="H2856">
        <v>14856</v>
      </c>
      <c r="J2856" t="s">
        <v>253</v>
      </c>
      <c r="K2856" s="26" t="s">
        <v>458</v>
      </c>
      <c r="L2856" t="b">
        <v>1</v>
      </c>
      <c r="M2856" s="20" t="s">
        <v>1118</v>
      </c>
      <c r="N2856" s="26">
        <v>212</v>
      </c>
      <c r="O2856" t="s">
        <v>375</v>
      </c>
      <c r="P2856">
        <v>56.811266699999997</v>
      </c>
      <c r="Q2856">
        <v>-132.95124250000001</v>
      </c>
      <c r="R2856" t="s">
        <v>370</v>
      </c>
      <c r="S2856" t="s">
        <v>371</v>
      </c>
      <c r="V2856">
        <v>2020.3</v>
      </c>
      <c r="W2856">
        <v>19745</v>
      </c>
      <c r="X2856">
        <v>1378</v>
      </c>
      <c r="Y2856">
        <v>1152.7</v>
      </c>
      <c r="Z2856">
        <v>9750</v>
      </c>
      <c r="AA2856">
        <v>725</v>
      </c>
      <c r="AB2856">
        <v>2141.6</v>
      </c>
      <c r="AC2856">
        <v>18676</v>
      </c>
      <c r="AD2856">
        <v>30</v>
      </c>
      <c r="AO2856" s="30">
        <v>2141.6</v>
      </c>
      <c r="AP2856" s="30">
        <v>18676</v>
      </c>
      <c r="AQ2856" s="30">
        <v>30</v>
      </c>
      <c r="AR2856">
        <v>5314.6</v>
      </c>
      <c r="AS2856" s="20">
        <v>48171</v>
      </c>
      <c r="AT2856">
        <v>2133</v>
      </c>
      <c r="AU2856" s="22">
        <v>12</v>
      </c>
      <c r="AV2856" t="s">
        <v>1131</v>
      </c>
    </row>
    <row r="2857" spans="1:48" hidden="1" x14ac:dyDescent="0.25">
      <c r="A2857" t="s">
        <v>546</v>
      </c>
      <c r="B2857" t="s">
        <v>1202</v>
      </c>
      <c r="C2857" t="s">
        <v>268</v>
      </c>
      <c r="D2857" t="s">
        <v>453</v>
      </c>
      <c r="E2857" s="31" t="s">
        <v>454</v>
      </c>
      <c r="F2857">
        <v>2016</v>
      </c>
      <c r="G2857" t="s">
        <v>547</v>
      </c>
      <c r="H2857">
        <v>16955</v>
      </c>
      <c r="J2857" t="s">
        <v>267</v>
      </c>
      <c r="K2857" s="26" t="s">
        <v>458</v>
      </c>
      <c r="L2857" t="b">
        <v>1</v>
      </c>
      <c r="M2857" s="20" t="s">
        <v>1118</v>
      </c>
      <c r="N2857" s="26">
        <v>108</v>
      </c>
      <c r="O2857" t="s">
        <v>375</v>
      </c>
      <c r="P2857">
        <v>60.1041667</v>
      </c>
      <c r="Q2857">
        <v>-149.4422222</v>
      </c>
      <c r="R2857" t="s">
        <v>370</v>
      </c>
      <c r="S2857" t="s">
        <v>371</v>
      </c>
      <c r="V2857">
        <v>3257</v>
      </c>
      <c r="W2857">
        <v>14888</v>
      </c>
      <c r="X2857">
        <v>2116</v>
      </c>
      <c r="Y2857">
        <v>1713</v>
      </c>
      <c r="Z2857">
        <v>7423</v>
      </c>
      <c r="AA2857">
        <v>546</v>
      </c>
      <c r="AB2857">
        <v>5945</v>
      </c>
      <c r="AC2857">
        <v>30792</v>
      </c>
      <c r="AD2857">
        <v>134</v>
      </c>
      <c r="AO2857" s="30">
        <v>5945</v>
      </c>
      <c r="AP2857" s="30">
        <v>30792</v>
      </c>
      <c r="AQ2857" s="30">
        <v>134</v>
      </c>
      <c r="AR2857">
        <v>10915</v>
      </c>
      <c r="AS2857" s="20">
        <v>53103</v>
      </c>
      <c r="AT2857">
        <v>2796</v>
      </c>
      <c r="AU2857" s="22">
        <v>12</v>
      </c>
      <c r="AV2857" t="s">
        <v>1131</v>
      </c>
    </row>
    <row r="2858" spans="1:48" hidden="1" x14ac:dyDescent="0.25">
      <c r="A2858" t="s">
        <v>455</v>
      </c>
      <c r="B2858" t="s">
        <v>457</v>
      </c>
      <c r="C2858" t="s">
        <v>138</v>
      </c>
      <c r="D2858" t="s">
        <v>459</v>
      </c>
      <c r="E2858" s="31" t="s">
        <v>460</v>
      </c>
      <c r="F2858">
        <v>2016</v>
      </c>
      <c r="G2858" t="s">
        <v>456</v>
      </c>
      <c r="H2858">
        <v>4329</v>
      </c>
      <c r="J2858" t="s">
        <v>457</v>
      </c>
      <c r="K2858" s="26" t="s">
        <v>458</v>
      </c>
      <c r="L2858" t="b">
        <v>1</v>
      </c>
      <c r="M2858" s="20" t="s">
        <v>1116</v>
      </c>
      <c r="N2858" s="26">
        <v>10</v>
      </c>
      <c r="O2858" t="s">
        <v>375</v>
      </c>
      <c r="P2858">
        <v>61.130833299999999</v>
      </c>
      <c r="Q2858">
        <v>-146.34833330000001</v>
      </c>
      <c r="R2858" t="s">
        <v>370</v>
      </c>
      <c r="S2858" t="s">
        <v>371</v>
      </c>
      <c r="V2858">
        <v>3811</v>
      </c>
      <c r="W2858">
        <v>16225</v>
      </c>
      <c r="X2858">
        <v>2961</v>
      </c>
      <c r="Y2858">
        <v>13348</v>
      </c>
      <c r="Z2858">
        <v>64305</v>
      </c>
      <c r="AA2858">
        <v>803</v>
      </c>
      <c r="AO2858" s="30">
        <v>0</v>
      </c>
      <c r="AP2858" s="30">
        <v>0</v>
      </c>
      <c r="AQ2858" s="30">
        <v>0</v>
      </c>
      <c r="AR2858">
        <v>17159</v>
      </c>
      <c r="AS2858" s="20">
        <v>80530</v>
      </c>
      <c r="AT2858">
        <v>3764</v>
      </c>
      <c r="AU2858" s="22">
        <v>12</v>
      </c>
      <c r="AV2858" t="s">
        <v>1131</v>
      </c>
    </row>
    <row r="2859" spans="1:48" hidden="1" x14ac:dyDescent="0.25">
      <c r="A2859" t="s">
        <v>531</v>
      </c>
      <c r="B2859" t="s">
        <v>270</v>
      </c>
      <c r="C2859" t="s">
        <v>271</v>
      </c>
      <c r="D2859" t="s">
        <v>534</v>
      </c>
      <c r="E2859" s="31" t="s">
        <v>535</v>
      </c>
      <c r="F2859">
        <v>2016</v>
      </c>
      <c r="G2859" t="s">
        <v>532</v>
      </c>
      <c r="H2859">
        <v>17271</v>
      </c>
      <c r="J2859" t="s">
        <v>533</v>
      </c>
      <c r="K2859" s="26">
        <v>0</v>
      </c>
      <c r="L2859" t="b">
        <v>1</v>
      </c>
      <c r="M2859" s="20" t="s">
        <v>1118</v>
      </c>
      <c r="N2859" s="26">
        <v>100</v>
      </c>
      <c r="O2859" t="s">
        <v>375</v>
      </c>
      <c r="P2859">
        <v>57.0530556</v>
      </c>
      <c r="Q2859">
        <v>-135.33000000000001</v>
      </c>
      <c r="R2859" t="s">
        <v>370</v>
      </c>
      <c r="S2859" t="s">
        <v>371</v>
      </c>
      <c r="V2859">
        <v>5802</v>
      </c>
      <c r="W2859">
        <v>40860</v>
      </c>
      <c r="X2859">
        <v>3696</v>
      </c>
      <c r="Y2859">
        <v>5643</v>
      </c>
      <c r="Z2859">
        <v>40944</v>
      </c>
      <c r="AA2859">
        <v>1624</v>
      </c>
      <c r="AB2859">
        <v>2252</v>
      </c>
      <c r="AC2859">
        <v>18703</v>
      </c>
      <c r="AD2859">
        <v>21</v>
      </c>
      <c r="AO2859" s="30">
        <v>2252</v>
      </c>
      <c r="AP2859" s="30">
        <v>18703</v>
      </c>
      <c r="AQ2859" s="30">
        <v>21</v>
      </c>
      <c r="AR2859">
        <v>13697</v>
      </c>
      <c r="AS2859" s="20">
        <v>100507</v>
      </c>
      <c r="AT2859">
        <v>5341</v>
      </c>
      <c r="AU2859" s="22">
        <v>12</v>
      </c>
      <c r="AV2859" t="s">
        <v>1131</v>
      </c>
    </row>
    <row r="2860" spans="1:48" hidden="1" x14ac:dyDescent="0.25">
      <c r="A2860" t="s">
        <v>464</v>
      </c>
      <c r="B2860" t="s">
        <v>187</v>
      </c>
      <c r="C2860" t="s">
        <v>188</v>
      </c>
      <c r="D2860" t="s">
        <v>466</v>
      </c>
      <c r="E2860" s="31" t="s">
        <v>467</v>
      </c>
      <c r="F2860">
        <v>2016</v>
      </c>
      <c r="G2860" t="s">
        <v>465</v>
      </c>
      <c r="H2860">
        <v>10433</v>
      </c>
      <c r="J2860" t="s">
        <v>187</v>
      </c>
      <c r="K2860" s="26" t="s">
        <v>374</v>
      </c>
      <c r="L2860" t="b">
        <v>1</v>
      </c>
      <c r="M2860" s="20" t="s">
        <v>1119</v>
      </c>
      <c r="N2860" s="26">
        <v>16</v>
      </c>
      <c r="O2860" t="s">
        <v>375</v>
      </c>
      <c r="P2860">
        <v>57.79</v>
      </c>
      <c r="Q2860">
        <v>-152.40722220000001</v>
      </c>
      <c r="R2860" t="s">
        <v>370</v>
      </c>
      <c r="S2860" t="s">
        <v>371</v>
      </c>
      <c r="V2860">
        <v>6008</v>
      </c>
      <c r="W2860">
        <v>34526</v>
      </c>
      <c r="X2860">
        <v>4763</v>
      </c>
      <c r="Y2860">
        <v>3689</v>
      </c>
      <c r="Z2860">
        <v>21883</v>
      </c>
      <c r="AA2860">
        <v>1045</v>
      </c>
      <c r="AB2860">
        <v>13658</v>
      </c>
      <c r="AC2860">
        <v>86332</v>
      </c>
      <c r="AD2860">
        <v>106</v>
      </c>
      <c r="AO2860" s="30">
        <v>13658</v>
      </c>
      <c r="AP2860" s="30">
        <v>86332</v>
      </c>
      <c r="AQ2860" s="30">
        <v>106</v>
      </c>
      <c r="AR2860">
        <v>23355</v>
      </c>
      <c r="AS2860" s="20">
        <v>142741</v>
      </c>
      <c r="AT2860">
        <v>5914</v>
      </c>
      <c r="AU2860" s="22">
        <v>12</v>
      </c>
      <c r="AV2860" t="s">
        <v>1131</v>
      </c>
    </row>
    <row r="2861" spans="1:48" hidden="1" x14ac:dyDescent="0.25">
      <c r="A2861" t="s">
        <v>536</v>
      </c>
      <c r="B2861" t="s">
        <v>179</v>
      </c>
      <c r="C2861" t="s">
        <v>180</v>
      </c>
      <c r="D2861" t="s">
        <v>540</v>
      </c>
      <c r="E2861" s="31" t="s">
        <v>541</v>
      </c>
      <c r="F2861">
        <v>2016</v>
      </c>
      <c r="G2861" t="s">
        <v>537</v>
      </c>
      <c r="H2861">
        <v>10210</v>
      </c>
      <c r="J2861" t="s">
        <v>179</v>
      </c>
      <c r="K2861" s="26">
        <v>0</v>
      </c>
      <c r="L2861" t="b">
        <v>1</v>
      </c>
      <c r="M2861" s="20" t="s">
        <v>1118</v>
      </c>
      <c r="N2861" s="26">
        <v>103</v>
      </c>
      <c r="O2861" t="s">
        <v>375</v>
      </c>
      <c r="P2861">
        <v>55.342222200000002</v>
      </c>
      <c r="Q2861">
        <v>-131.64611110000001</v>
      </c>
      <c r="R2861" t="s">
        <v>370</v>
      </c>
      <c r="S2861" t="s">
        <v>371</v>
      </c>
      <c r="V2861">
        <v>7445.5</v>
      </c>
      <c r="W2861">
        <v>70161</v>
      </c>
      <c r="X2861">
        <v>6434</v>
      </c>
      <c r="Y2861">
        <v>7335.5</v>
      </c>
      <c r="Z2861">
        <v>72640</v>
      </c>
      <c r="AA2861">
        <v>1291</v>
      </c>
      <c r="AB2861">
        <v>1984.3</v>
      </c>
      <c r="AC2861">
        <v>22306</v>
      </c>
      <c r="AD2861">
        <v>16</v>
      </c>
      <c r="AE2861">
        <v>0</v>
      </c>
      <c r="AF2861">
        <v>0</v>
      </c>
      <c r="AG2861">
        <v>0</v>
      </c>
      <c r="AO2861" s="30">
        <v>1984.3</v>
      </c>
      <c r="AP2861" s="30">
        <v>22306</v>
      </c>
      <c r="AQ2861" s="30">
        <v>16</v>
      </c>
      <c r="AR2861">
        <v>16765.3</v>
      </c>
      <c r="AS2861" s="20">
        <v>165107</v>
      </c>
      <c r="AT2861">
        <v>7741</v>
      </c>
      <c r="AU2861" s="22">
        <v>12</v>
      </c>
      <c r="AV2861" t="s">
        <v>1131</v>
      </c>
    </row>
    <row r="2862" spans="1:48" hidden="1" x14ac:dyDescent="0.25">
      <c r="A2862" t="s">
        <v>372</v>
      </c>
      <c r="B2862" t="s">
        <v>1115</v>
      </c>
      <c r="C2862" t="s">
        <v>29</v>
      </c>
      <c r="D2862" t="s">
        <v>376</v>
      </c>
      <c r="E2862" s="31" t="s">
        <v>377</v>
      </c>
      <c r="F2862">
        <v>2016</v>
      </c>
      <c r="G2862" t="s">
        <v>373</v>
      </c>
      <c r="H2862">
        <v>213</v>
      </c>
      <c r="J2862" t="s">
        <v>28</v>
      </c>
      <c r="K2862" s="26" t="s">
        <v>374</v>
      </c>
      <c r="L2862" t="b">
        <v>1</v>
      </c>
      <c r="M2862" s="20" t="s">
        <v>1116</v>
      </c>
      <c r="N2862" s="26">
        <v>1</v>
      </c>
      <c r="O2862" t="s">
        <v>375</v>
      </c>
      <c r="P2862">
        <v>58.301944399999996</v>
      </c>
      <c r="Q2862">
        <v>-134.4197222</v>
      </c>
      <c r="R2862" t="s">
        <v>370</v>
      </c>
      <c r="S2862" t="s">
        <v>371</v>
      </c>
      <c r="V2862">
        <v>16508.400000000001</v>
      </c>
      <c r="W2862">
        <v>139419</v>
      </c>
      <c r="X2862">
        <v>14466</v>
      </c>
      <c r="Y2862">
        <v>11369.5</v>
      </c>
      <c r="Z2862">
        <v>115771</v>
      </c>
      <c r="AA2862">
        <v>2262</v>
      </c>
      <c r="AB2862">
        <v>14384.1</v>
      </c>
      <c r="AC2862">
        <v>138076</v>
      </c>
      <c r="AD2862">
        <v>125</v>
      </c>
      <c r="AO2862" s="30">
        <v>14384.1</v>
      </c>
      <c r="AP2862" s="30">
        <v>138076</v>
      </c>
      <c r="AQ2862" s="30">
        <v>125</v>
      </c>
      <c r="AR2862">
        <v>42262</v>
      </c>
      <c r="AS2862" s="20">
        <v>393266</v>
      </c>
      <c r="AT2862">
        <v>16853</v>
      </c>
      <c r="AU2862" s="22">
        <v>12</v>
      </c>
      <c r="AV2862" t="s">
        <v>1131</v>
      </c>
    </row>
    <row r="2863" spans="1:48" hidden="1" x14ac:dyDescent="0.25">
      <c r="A2863" t="s">
        <v>552</v>
      </c>
      <c r="B2863" t="s">
        <v>1117</v>
      </c>
      <c r="C2863" t="s">
        <v>107</v>
      </c>
      <c r="D2863" t="s">
        <v>453</v>
      </c>
      <c r="E2863" s="31" t="s">
        <v>454</v>
      </c>
      <c r="F2863">
        <v>2016</v>
      </c>
      <c r="G2863" t="s">
        <v>553</v>
      </c>
      <c r="H2863">
        <v>599</v>
      </c>
      <c r="J2863" t="s">
        <v>106</v>
      </c>
      <c r="K2863" s="26" t="s">
        <v>374</v>
      </c>
      <c r="L2863" t="b">
        <v>1</v>
      </c>
      <c r="M2863" s="20" t="s">
        <v>1118</v>
      </c>
      <c r="N2863" s="26">
        <v>121</v>
      </c>
      <c r="O2863" t="s">
        <v>375</v>
      </c>
      <c r="P2863">
        <v>61.2180556</v>
      </c>
      <c r="Q2863">
        <v>-149.9002778</v>
      </c>
      <c r="R2863" t="s">
        <v>370</v>
      </c>
      <c r="S2863" t="s">
        <v>371</v>
      </c>
      <c r="V2863">
        <v>22260.3</v>
      </c>
      <c r="W2863">
        <v>127732</v>
      </c>
      <c r="X2863">
        <v>24678</v>
      </c>
      <c r="Y2863">
        <v>123380.4</v>
      </c>
      <c r="Z2863">
        <v>864147</v>
      </c>
      <c r="AA2863">
        <v>6402</v>
      </c>
      <c r="AO2863" s="30">
        <v>0</v>
      </c>
      <c r="AP2863" s="30">
        <v>0</v>
      </c>
      <c r="AQ2863" s="30">
        <v>0</v>
      </c>
      <c r="AR2863">
        <v>145640.70000000001</v>
      </c>
      <c r="AS2863" s="20">
        <v>991879</v>
      </c>
      <c r="AT2863">
        <v>31080</v>
      </c>
      <c r="AU2863" s="22">
        <v>12</v>
      </c>
      <c r="AV2863" t="s">
        <v>1131</v>
      </c>
    </row>
    <row r="2864" spans="1:48" hidden="1" x14ac:dyDescent="0.25">
      <c r="A2864" t="s">
        <v>483</v>
      </c>
      <c r="B2864" t="s">
        <v>165</v>
      </c>
      <c r="C2864" t="s">
        <v>485</v>
      </c>
      <c r="D2864" t="s">
        <v>453</v>
      </c>
      <c r="E2864" s="31" t="s">
        <v>454</v>
      </c>
      <c r="F2864">
        <v>2016</v>
      </c>
      <c r="G2864" t="s">
        <v>484</v>
      </c>
      <c r="H2864">
        <v>19558</v>
      </c>
      <c r="J2864" t="s">
        <v>165</v>
      </c>
      <c r="K2864" s="26" t="s">
        <v>374</v>
      </c>
      <c r="L2864" t="b">
        <v>1</v>
      </c>
      <c r="M2864" s="20" t="s">
        <v>1116</v>
      </c>
      <c r="N2864" s="26">
        <v>32</v>
      </c>
      <c r="O2864" t="s">
        <v>375</v>
      </c>
      <c r="P2864">
        <v>59.642499999999998</v>
      </c>
      <c r="Q2864">
        <v>-151.5483333</v>
      </c>
      <c r="R2864" t="s">
        <v>370</v>
      </c>
      <c r="S2864" t="s">
        <v>371</v>
      </c>
      <c r="V2864">
        <v>43595.7</v>
      </c>
      <c r="W2864">
        <v>169766</v>
      </c>
      <c r="X2864">
        <v>27104</v>
      </c>
      <c r="Y2864">
        <v>37382.6</v>
      </c>
      <c r="Z2864">
        <v>164845</v>
      </c>
      <c r="AA2864">
        <v>4062</v>
      </c>
      <c r="AB2864">
        <v>13735.2</v>
      </c>
      <c r="AC2864">
        <v>122677</v>
      </c>
      <c r="AD2864">
        <v>25</v>
      </c>
      <c r="AE2864">
        <v>0</v>
      </c>
      <c r="AF2864">
        <v>0</v>
      </c>
      <c r="AG2864">
        <v>0</v>
      </c>
      <c r="AO2864" s="30">
        <v>13735.2</v>
      </c>
      <c r="AP2864" s="30">
        <v>122677</v>
      </c>
      <c r="AQ2864" s="30">
        <v>25</v>
      </c>
      <c r="AR2864">
        <v>94713.5</v>
      </c>
      <c r="AS2864" s="20">
        <v>457288</v>
      </c>
      <c r="AT2864">
        <v>31191</v>
      </c>
      <c r="AU2864" s="22">
        <v>12</v>
      </c>
      <c r="AV2864" t="s">
        <v>1131</v>
      </c>
    </row>
    <row r="2865" spans="1:48" hidden="1" x14ac:dyDescent="0.25">
      <c r="A2865" t="s">
        <v>461</v>
      </c>
      <c r="B2865" t="s">
        <v>156</v>
      </c>
      <c r="C2865" t="s">
        <v>157</v>
      </c>
      <c r="D2865" t="s">
        <v>453</v>
      </c>
      <c r="E2865" s="31" t="s">
        <v>454</v>
      </c>
      <c r="F2865">
        <v>2016</v>
      </c>
      <c r="G2865" t="s">
        <v>462</v>
      </c>
      <c r="H2865">
        <v>7353</v>
      </c>
      <c r="J2865" t="s">
        <v>463</v>
      </c>
      <c r="K2865" s="26" t="s">
        <v>374</v>
      </c>
      <c r="L2865" t="b">
        <v>1</v>
      </c>
      <c r="M2865" s="20" t="s">
        <v>1116</v>
      </c>
      <c r="N2865" s="26">
        <v>13</v>
      </c>
      <c r="O2865" t="s">
        <v>375</v>
      </c>
      <c r="P2865">
        <v>64.837777799999998</v>
      </c>
      <c r="Q2865">
        <v>-147.7163889</v>
      </c>
      <c r="R2865" t="s">
        <v>370</v>
      </c>
      <c r="S2865" t="s">
        <v>371</v>
      </c>
      <c r="V2865">
        <v>63959.9</v>
      </c>
      <c r="W2865">
        <v>282377</v>
      </c>
      <c r="X2865">
        <v>38824</v>
      </c>
      <c r="Y2865">
        <v>26528.400000000001</v>
      </c>
      <c r="Z2865">
        <v>127014</v>
      </c>
      <c r="AA2865">
        <v>6502</v>
      </c>
      <c r="AB2865">
        <v>134344.29999999999</v>
      </c>
      <c r="AC2865">
        <v>837893</v>
      </c>
      <c r="AD2865">
        <v>507</v>
      </c>
      <c r="AE2865">
        <v>0</v>
      </c>
      <c r="AF2865">
        <v>0</v>
      </c>
      <c r="AG2865">
        <v>0</v>
      </c>
      <c r="AO2865" s="30">
        <v>134344.29999999999</v>
      </c>
      <c r="AP2865" s="30">
        <v>837893</v>
      </c>
      <c r="AQ2865" s="30">
        <v>507</v>
      </c>
      <c r="AR2865">
        <v>224832.6</v>
      </c>
      <c r="AS2865" s="20">
        <v>1247284</v>
      </c>
      <c r="AT2865">
        <v>45833</v>
      </c>
      <c r="AU2865" s="22">
        <v>12</v>
      </c>
      <c r="AV2865" t="s">
        <v>1131</v>
      </c>
    </row>
    <row r="2866" spans="1:48" hidden="1" x14ac:dyDescent="0.25">
      <c r="A2866" t="s">
        <v>472</v>
      </c>
      <c r="B2866" t="s">
        <v>1121</v>
      </c>
      <c r="C2866" t="s">
        <v>474</v>
      </c>
      <c r="D2866" t="s">
        <v>453</v>
      </c>
      <c r="E2866" s="31" t="s">
        <v>454</v>
      </c>
      <c r="F2866">
        <v>2016</v>
      </c>
      <c r="G2866" t="s">
        <v>473</v>
      </c>
      <c r="H2866">
        <v>11824</v>
      </c>
      <c r="J2866" t="s">
        <v>208</v>
      </c>
      <c r="K2866" s="26" t="s">
        <v>374</v>
      </c>
      <c r="L2866" t="b">
        <v>1</v>
      </c>
      <c r="M2866" s="20" t="s">
        <v>1119</v>
      </c>
      <c r="N2866" s="26">
        <v>18</v>
      </c>
      <c r="O2866" t="s">
        <v>375</v>
      </c>
      <c r="P2866">
        <v>61.5813889</v>
      </c>
      <c r="Q2866">
        <v>-149.43944440000001</v>
      </c>
      <c r="R2866" t="s">
        <v>370</v>
      </c>
      <c r="S2866" t="s">
        <v>371</v>
      </c>
      <c r="V2866">
        <v>84018</v>
      </c>
      <c r="W2866">
        <v>427677</v>
      </c>
      <c r="X2866">
        <v>56661</v>
      </c>
      <c r="Y2866">
        <v>50601.1</v>
      </c>
      <c r="Z2866">
        <v>299418</v>
      </c>
      <c r="AA2866">
        <v>5961</v>
      </c>
      <c r="AB2866">
        <v>0</v>
      </c>
      <c r="AC2866">
        <v>0</v>
      </c>
      <c r="AD2866">
        <v>0</v>
      </c>
      <c r="AE2866">
        <v>0</v>
      </c>
      <c r="AF2866">
        <v>0</v>
      </c>
      <c r="AG2866">
        <v>0</v>
      </c>
      <c r="AO2866" s="30">
        <v>0</v>
      </c>
      <c r="AP2866" s="30">
        <v>0</v>
      </c>
      <c r="AQ2866" s="30">
        <v>0</v>
      </c>
      <c r="AR2866">
        <v>134619.1</v>
      </c>
      <c r="AS2866" s="20">
        <v>727095</v>
      </c>
      <c r="AT2866">
        <v>62622</v>
      </c>
      <c r="AU2866" s="22">
        <v>12</v>
      </c>
      <c r="AV2866" t="s">
        <v>1131</v>
      </c>
    </row>
    <row r="2867" spans="1:48" hidden="1" x14ac:dyDescent="0.25">
      <c r="A2867" t="s">
        <v>451</v>
      </c>
      <c r="B2867" t="s">
        <v>135</v>
      </c>
      <c r="C2867" t="s">
        <v>107</v>
      </c>
      <c r="D2867" t="s">
        <v>453</v>
      </c>
      <c r="E2867" s="31" t="s">
        <v>454</v>
      </c>
      <c r="F2867">
        <v>2016</v>
      </c>
      <c r="G2867" t="s">
        <v>452</v>
      </c>
      <c r="H2867">
        <v>3522</v>
      </c>
      <c r="J2867" t="s">
        <v>135</v>
      </c>
      <c r="K2867" s="26">
        <v>0</v>
      </c>
      <c r="L2867" t="b">
        <v>1</v>
      </c>
      <c r="M2867" s="20" t="s">
        <v>1119</v>
      </c>
      <c r="N2867" s="26">
        <v>8</v>
      </c>
      <c r="O2867" t="s">
        <v>375</v>
      </c>
      <c r="P2867">
        <v>61.2180556</v>
      </c>
      <c r="Q2867">
        <v>-149.9002778</v>
      </c>
      <c r="R2867" t="s">
        <v>370</v>
      </c>
      <c r="S2867" t="s">
        <v>371</v>
      </c>
      <c r="V2867">
        <v>91552</v>
      </c>
      <c r="W2867">
        <v>501736</v>
      </c>
      <c r="X2867">
        <v>70917</v>
      </c>
      <c r="Y2867">
        <v>81493</v>
      </c>
      <c r="Z2867">
        <v>551590</v>
      </c>
      <c r="AA2867">
        <v>9597</v>
      </c>
      <c r="AB2867">
        <v>7794</v>
      </c>
      <c r="AC2867">
        <v>59694</v>
      </c>
      <c r="AD2867">
        <v>7</v>
      </c>
      <c r="AE2867">
        <v>0</v>
      </c>
      <c r="AF2867">
        <v>0</v>
      </c>
      <c r="AG2867">
        <v>0</v>
      </c>
      <c r="AO2867" s="30">
        <v>7794</v>
      </c>
      <c r="AP2867" s="30">
        <v>59694</v>
      </c>
      <c r="AQ2867" s="30">
        <v>7</v>
      </c>
      <c r="AR2867">
        <v>180839</v>
      </c>
      <c r="AS2867" s="20">
        <v>1113020</v>
      </c>
      <c r="AT2867">
        <v>80521</v>
      </c>
      <c r="AU2867">
        <v>12</v>
      </c>
      <c r="AV2867" t="s">
        <v>1131</v>
      </c>
    </row>
    <row r="2868" spans="1:48" hidden="1" x14ac:dyDescent="0.25">
      <c r="A2868" t="s">
        <v>627</v>
      </c>
      <c r="B2868" t="s">
        <v>72</v>
      </c>
      <c r="C2868" t="s">
        <v>72</v>
      </c>
      <c r="D2868" t="s">
        <v>628</v>
      </c>
      <c r="E2868" s="31" t="s">
        <v>629</v>
      </c>
      <c r="F2868">
        <v>2016</v>
      </c>
      <c r="G2868" t="s">
        <v>563</v>
      </c>
      <c r="H2868">
        <v>221</v>
      </c>
      <c r="I2868">
        <v>331420</v>
      </c>
      <c r="J2868" t="s">
        <v>50</v>
      </c>
      <c r="K2868" s="26" t="s">
        <v>458</v>
      </c>
      <c r="L2868" t="b">
        <v>1</v>
      </c>
      <c r="M2868" s="20" t="s">
        <v>1119</v>
      </c>
      <c r="N2868" s="26">
        <v>169</v>
      </c>
      <c r="O2868" t="s">
        <v>375</v>
      </c>
      <c r="P2868">
        <v>64.931944400000006</v>
      </c>
      <c r="Q2868">
        <v>-161.15694439999999</v>
      </c>
      <c r="S2868" t="s">
        <v>21</v>
      </c>
      <c r="T2868" s="40">
        <v>0.53398333333333337</v>
      </c>
      <c r="U2868" s="40">
        <v>0.21802499999999994</v>
      </c>
      <c r="V2868">
        <v>259.61628886666671</v>
      </c>
      <c r="W2868">
        <v>486.18800000000005</v>
      </c>
      <c r="X2868">
        <v>107</v>
      </c>
      <c r="Y2868">
        <v>100.82459706666668</v>
      </c>
      <c r="Z2868">
        <v>188.81600000000003</v>
      </c>
      <c r="AA2868">
        <v>11</v>
      </c>
      <c r="AI2868">
        <v>199.61600000000001</v>
      </c>
      <c r="AJ2868">
        <v>11</v>
      </c>
      <c r="AK2868">
        <v>362.28800000000001</v>
      </c>
      <c r="AL2868">
        <v>11</v>
      </c>
      <c r="AM2868">
        <v>0</v>
      </c>
      <c r="AN2868">
        <v>0</v>
      </c>
      <c r="AO2868" s="30">
        <v>300.04737093333335</v>
      </c>
      <c r="AP2868" s="30">
        <v>561.904</v>
      </c>
      <c r="AQ2868" s="30">
        <v>22</v>
      </c>
      <c r="AR2868">
        <v>660.48825686666669</v>
      </c>
      <c r="AS2868" s="20">
        <v>1236.9080000000001</v>
      </c>
      <c r="AT2868">
        <v>139</v>
      </c>
      <c r="AU2868">
        <v>12</v>
      </c>
      <c r="AV2868" t="s">
        <v>1510</v>
      </c>
    </row>
    <row r="2869" spans="1:48" hidden="1" x14ac:dyDescent="0.25">
      <c r="A2869" t="s">
        <v>1059</v>
      </c>
      <c r="B2869" t="s">
        <v>195</v>
      </c>
      <c r="C2869" t="s">
        <v>195</v>
      </c>
      <c r="D2869" t="s">
        <v>1061</v>
      </c>
      <c r="E2869" s="31" t="s">
        <v>1062</v>
      </c>
      <c r="F2869">
        <v>2016</v>
      </c>
      <c r="G2869" t="s">
        <v>1060</v>
      </c>
      <c r="H2869" t="s">
        <v>582</v>
      </c>
      <c r="I2869">
        <v>332140</v>
      </c>
      <c r="J2869" t="s">
        <v>194</v>
      </c>
      <c r="K2869" s="26" t="s">
        <v>458</v>
      </c>
      <c r="L2869" t="b">
        <v>1</v>
      </c>
      <c r="M2869" s="20" t="s">
        <v>1118</v>
      </c>
      <c r="N2869" s="26">
        <v>687</v>
      </c>
      <c r="O2869" t="s">
        <v>375</v>
      </c>
      <c r="P2869">
        <v>64.880277800000002</v>
      </c>
      <c r="Q2869">
        <v>-157.7008333</v>
      </c>
      <c r="S2869" t="s">
        <v>21</v>
      </c>
      <c r="T2869" s="40">
        <v>0.95</v>
      </c>
      <c r="U2869" s="40">
        <v>0.53633636363636372</v>
      </c>
      <c r="V2869">
        <v>79.316450000000003</v>
      </c>
      <c r="W2869">
        <v>83.491000000000014</v>
      </c>
      <c r="X2869">
        <v>60</v>
      </c>
      <c r="Y2869">
        <v>55.685199999999995</v>
      </c>
      <c r="Z2869">
        <v>58.616</v>
      </c>
      <c r="AA2869">
        <v>6</v>
      </c>
      <c r="AI2869">
        <v>18.696000000000002</v>
      </c>
      <c r="AJ2869">
        <v>5</v>
      </c>
      <c r="AK2869">
        <v>26.060999999999996</v>
      </c>
      <c r="AL2869">
        <v>5</v>
      </c>
      <c r="AM2869">
        <v>0.93100000000000005</v>
      </c>
      <c r="AN2869">
        <v>1</v>
      </c>
      <c r="AO2869" s="30">
        <v>42.519149999999996</v>
      </c>
      <c r="AP2869" s="30">
        <v>44.756999999999998</v>
      </c>
      <c r="AQ2869" s="30">
        <v>10</v>
      </c>
      <c r="AR2869">
        <v>177.52080000000001</v>
      </c>
      <c r="AS2869" s="20">
        <v>187.79500000000002</v>
      </c>
      <c r="AT2869">
        <v>77</v>
      </c>
      <c r="AU2869">
        <v>6</v>
      </c>
      <c r="AV2869" t="s">
        <v>1510</v>
      </c>
    </row>
    <row r="2870" spans="1:48" hidden="1" x14ac:dyDescent="0.25">
      <c r="A2870" t="s">
        <v>795</v>
      </c>
      <c r="B2870" t="s">
        <v>197</v>
      </c>
      <c r="C2870" t="s">
        <v>197</v>
      </c>
      <c r="D2870" t="s">
        <v>797</v>
      </c>
      <c r="E2870" s="31" t="s">
        <v>798</v>
      </c>
      <c r="F2870">
        <v>2016</v>
      </c>
      <c r="G2870" t="s">
        <v>796</v>
      </c>
      <c r="H2870">
        <v>9832</v>
      </c>
      <c r="I2870">
        <v>332150</v>
      </c>
      <c r="J2870" t="s">
        <v>196</v>
      </c>
      <c r="K2870" s="26" t="s">
        <v>458</v>
      </c>
      <c r="L2870" t="b">
        <v>1</v>
      </c>
      <c r="M2870" s="20" t="s">
        <v>1118</v>
      </c>
      <c r="N2870" s="26">
        <v>281</v>
      </c>
      <c r="O2870" t="s">
        <v>375</v>
      </c>
      <c r="P2870">
        <v>60.812222200000001</v>
      </c>
      <c r="Q2870">
        <v>-161.43583330000001</v>
      </c>
      <c r="S2870" t="s">
        <v>21</v>
      </c>
      <c r="T2870" s="40">
        <v>0.51999999999999991</v>
      </c>
      <c r="U2870" s="40">
        <v>0.27472499999999994</v>
      </c>
      <c r="V2870">
        <v>452.34487999999993</v>
      </c>
      <c r="W2870">
        <v>869.89400000000001</v>
      </c>
      <c r="X2870">
        <v>190</v>
      </c>
      <c r="Y2870">
        <v>258.36979999999994</v>
      </c>
      <c r="Z2870">
        <v>496.86499999999995</v>
      </c>
      <c r="AA2870">
        <v>24</v>
      </c>
      <c r="AI2870">
        <v>14.816000000000001</v>
      </c>
      <c r="AJ2870">
        <v>2</v>
      </c>
      <c r="AK2870">
        <v>25.300999999999998</v>
      </c>
      <c r="AL2870">
        <v>2</v>
      </c>
      <c r="AM2870">
        <v>89.534000000000006</v>
      </c>
      <c r="AN2870">
        <v>14</v>
      </c>
      <c r="AO2870" s="30">
        <v>20.860839999999996</v>
      </c>
      <c r="AP2870" s="30">
        <v>40.116999999999997</v>
      </c>
      <c r="AQ2870" s="30">
        <v>4</v>
      </c>
      <c r="AR2870">
        <v>731.57551999999987</v>
      </c>
      <c r="AS2870" s="20">
        <v>1496.4099999999999</v>
      </c>
      <c r="AT2870">
        <v>232</v>
      </c>
      <c r="AU2870">
        <v>12</v>
      </c>
      <c r="AV2870" t="s">
        <v>1510</v>
      </c>
    </row>
    <row r="2871" spans="1:48" hidden="1" x14ac:dyDescent="0.25">
      <c r="A2871" t="s">
        <v>921</v>
      </c>
      <c r="B2871" t="s">
        <v>199</v>
      </c>
      <c r="C2871" t="s">
        <v>199</v>
      </c>
      <c r="D2871" t="s">
        <v>923</v>
      </c>
      <c r="E2871" s="31" t="s">
        <v>924</v>
      </c>
      <c r="F2871">
        <v>2016</v>
      </c>
      <c r="G2871" t="s">
        <v>922</v>
      </c>
      <c r="H2871">
        <v>10491</v>
      </c>
      <c r="I2871">
        <v>332160</v>
      </c>
      <c r="J2871" t="s">
        <v>198</v>
      </c>
      <c r="K2871" s="26" t="s">
        <v>458</v>
      </c>
      <c r="L2871" t="b">
        <v>1</v>
      </c>
      <c r="M2871" s="20" t="s">
        <v>1118</v>
      </c>
      <c r="N2871" s="26">
        <v>376</v>
      </c>
      <c r="O2871" t="s">
        <v>375</v>
      </c>
      <c r="P2871">
        <v>59.864444399999996</v>
      </c>
      <c r="Q2871">
        <v>-163.13416670000001</v>
      </c>
      <c r="S2871" t="s">
        <v>21</v>
      </c>
      <c r="T2871" s="40">
        <v>0.67</v>
      </c>
      <c r="U2871" s="40">
        <v>0.38910000000000006</v>
      </c>
      <c r="V2871">
        <v>343.83596</v>
      </c>
      <c r="W2871">
        <v>513.18799999999999</v>
      </c>
      <c r="X2871">
        <v>93</v>
      </c>
      <c r="Y2871">
        <v>340.62733000000003</v>
      </c>
      <c r="Z2871">
        <v>508.399</v>
      </c>
      <c r="AA2871">
        <v>22</v>
      </c>
      <c r="AI2871">
        <v>60.38</v>
      </c>
      <c r="AJ2871">
        <v>3</v>
      </c>
      <c r="AK2871">
        <v>9.1449999999999996</v>
      </c>
      <c r="AL2871">
        <v>3</v>
      </c>
      <c r="AM2871">
        <v>26.030999999999999</v>
      </c>
      <c r="AN2871">
        <v>5</v>
      </c>
      <c r="AO2871" s="30">
        <v>46.581750000000007</v>
      </c>
      <c r="AP2871" s="30">
        <v>69.525000000000006</v>
      </c>
      <c r="AQ2871" s="30">
        <v>6</v>
      </c>
      <c r="AR2871">
        <v>731.04503999999997</v>
      </c>
      <c r="AS2871" s="20">
        <v>1117.143</v>
      </c>
      <c r="AT2871">
        <v>125</v>
      </c>
      <c r="AU2871">
        <v>4</v>
      </c>
      <c r="AV2871" t="s">
        <v>1510</v>
      </c>
    </row>
    <row r="2872" spans="1:48" hidden="1" x14ac:dyDescent="0.25">
      <c r="A2872" t="s">
        <v>879</v>
      </c>
      <c r="B2872" t="s">
        <v>201</v>
      </c>
      <c r="C2872" t="s">
        <v>201</v>
      </c>
      <c r="D2872" t="s">
        <v>881</v>
      </c>
      <c r="E2872" s="31" t="s">
        <v>882</v>
      </c>
      <c r="F2872">
        <v>2016</v>
      </c>
      <c r="G2872" t="s">
        <v>880</v>
      </c>
      <c r="H2872">
        <v>10716</v>
      </c>
      <c r="I2872">
        <v>332170</v>
      </c>
      <c r="J2872" t="s">
        <v>200</v>
      </c>
      <c r="K2872" s="26" t="s">
        <v>458</v>
      </c>
      <c r="L2872" t="b">
        <v>1</v>
      </c>
      <c r="M2872" s="20" t="s">
        <v>1118</v>
      </c>
      <c r="N2872" s="26">
        <v>353</v>
      </c>
      <c r="O2872" t="s">
        <v>375</v>
      </c>
      <c r="P2872">
        <v>57.54</v>
      </c>
      <c r="Q2872">
        <v>-153.97861109999999</v>
      </c>
      <c r="S2872" t="s">
        <v>21</v>
      </c>
      <c r="T2872" s="40">
        <v>0.41000000000000003</v>
      </c>
      <c r="U2872" s="40">
        <v>0.40339999999999998</v>
      </c>
      <c r="V2872">
        <v>50.697320000000012</v>
      </c>
      <c r="W2872">
        <v>123.65200000000002</v>
      </c>
      <c r="X2872">
        <v>48</v>
      </c>
      <c r="Y2872">
        <v>190.39252000000002</v>
      </c>
      <c r="Z2872">
        <v>464.37200000000001</v>
      </c>
      <c r="AA2872">
        <v>27</v>
      </c>
      <c r="AI2872">
        <v>154.798</v>
      </c>
      <c r="AJ2872">
        <v>12</v>
      </c>
      <c r="AK2872">
        <v>10.445</v>
      </c>
      <c r="AL2872">
        <v>12</v>
      </c>
      <c r="AM2872">
        <v>0</v>
      </c>
      <c r="AN2872">
        <v>0</v>
      </c>
      <c r="AO2872" s="30">
        <v>67.749629999999996</v>
      </c>
      <c r="AP2872" s="30">
        <v>165.24299999999999</v>
      </c>
      <c r="AQ2872" s="30">
        <v>24</v>
      </c>
      <c r="AR2872">
        <v>308.83947000000001</v>
      </c>
      <c r="AS2872" s="20">
        <v>753.26700000000005</v>
      </c>
      <c r="AT2872">
        <v>99</v>
      </c>
      <c r="AU2872">
        <v>12</v>
      </c>
      <c r="AV2872" t="s">
        <v>1510</v>
      </c>
    </row>
    <row r="2873" spans="1:48" hidden="1" x14ac:dyDescent="0.25">
      <c r="A2873" t="s">
        <v>831</v>
      </c>
      <c r="B2873" t="s">
        <v>203</v>
      </c>
      <c r="C2873" t="s">
        <v>203</v>
      </c>
      <c r="D2873" t="s">
        <v>833</v>
      </c>
      <c r="E2873" s="31" t="s">
        <v>834</v>
      </c>
      <c r="F2873">
        <v>2016</v>
      </c>
      <c r="G2873" t="s">
        <v>832</v>
      </c>
      <c r="H2873" t="s">
        <v>582</v>
      </c>
      <c r="I2873">
        <v>332180</v>
      </c>
      <c r="J2873" t="s">
        <v>202</v>
      </c>
      <c r="K2873" s="26" t="s">
        <v>458</v>
      </c>
      <c r="L2873" t="b">
        <v>1</v>
      </c>
      <c r="M2873" s="20" t="s">
        <v>1118</v>
      </c>
      <c r="N2873" s="26">
        <v>330</v>
      </c>
      <c r="O2873" t="s">
        <v>375</v>
      </c>
      <c r="P2873">
        <v>59.114166699999998</v>
      </c>
      <c r="Q2873">
        <v>-156.85888890000001</v>
      </c>
      <c r="S2873" t="s">
        <v>21</v>
      </c>
      <c r="T2873" s="40">
        <v>0.84999999999999976</v>
      </c>
      <c r="U2873" s="40">
        <v>0.4325416666666666</v>
      </c>
      <c r="V2873">
        <v>115.22939999999998</v>
      </c>
      <c r="W2873">
        <v>135.56400000000002</v>
      </c>
      <c r="X2873">
        <v>36</v>
      </c>
      <c r="Y2873">
        <v>106.65799999999997</v>
      </c>
      <c r="Z2873">
        <v>125.48</v>
      </c>
      <c r="AA2873">
        <v>13</v>
      </c>
      <c r="AI2873">
        <v>40.597000000000001</v>
      </c>
      <c r="AJ2873">
        <v>14</v>
      </c>
      <c r="AK2873">
        <v>27.17</v>
      </c>
      <c r="AL2873">
        <v>14</v>
      </c>
      <c r="AM2873">
        <v>14.686999999999999</v>
      </c>
      <c r="AN2873">
        <v>2</v>
      </c>
      <c r="AO2873" s="30">
        <v>57.601949999999981</v>
      </c>
      <c r="AP2873" s="30">
        <v>67.766999999999996</v>
      </c>
      <c r="AQ2873" s="30">
        <v>28</v>
      </c>
      <c r="AR2873">
        <v>279.48934999999994</v>
      </c>
      <c r="AS2873" s="20">
        <v>343.49800000000005</v>
      </c>
      <c r="AT2873">
        <v>73</v>
      </c>
      <c r="AU2873">
        <v>12</v>
      </c>
      <c r="AV2873" t="s">
        <v>1510</v>
      </c>
    </row>
    <row r="2874" spans="1:48" hidden="1" x14ac:dyDescent="0.25">
      <c r="A2874" t="s">
        <v>995</v>
      </c>
      <c r="B2874" t="s">
        <v>205</v>
      </c>
      <c r="C2874" t="s">
        <v>205</v>
      </c>
      <c r="D2874" t="s">
        <v>997</v>
      </c>
      <c r="E2874" s="31" t="s">
        <v>998</v>
      </c>
      <c r="F2874">
        <v>2016</v>
      </c>
      <c r="G2874" t="s">
        <v>996</v>
      </c>
      <c r="H2874" t="s">
        <v>582</v>
      </c>
      <c r="I2874">
        <v>332190</v>
      </c>
      <c r="J2874" t="s">
        <v>204</v>
      </c>
      <c r="K2874" s="26" t="s">
        <v>458</v>
      </c>
      <c r="L2874" t="b">
        <v>1</v>
      </c>
      <c r="M2874" s="20" t="s">
        <v>1118</v>
      </c>
      <c r="N2874" s="26">
        <v>570</v>
      </c>
      <c r="O2874" t="s">
        <v>375</v>
      </c>
      <c r="P2874">
        <v>61.356388899999999</v>
      </c>
      <c r="Q2874">
        <v>-155.43555559999999</v>
      </c>
      <c r="S2874" t="s">
        <v>21</v>
      </c>
      <c r="T2874" s="40">
        <v>1.7266833333333327</v>
      </c>
      <c r="U2874" s="40">
        <v>0.93103333333333327</v>
      </c>
      <c r="V2874">
        <v>35.179446233333323</v>
      </c>
      <c r="W2874">
        <v>20.374000000000002</v>
      </c>
      <c r="X2874">
        <v>17</v>
      </c>
      <c r="Y2874">
        <v>29.724853583333321</v>
      </c>
      <c r="Z2874">
        <v>17.215</v>
      </c>
      <c r="AA2874">
        <v>1</v>
      </c>
      <c r="AI2874">
        <v>9.7150000000000016</v>
      </c>
      <c r="AJ2874">
        <v>5</v>
      </c>
      <c r="AK2874">
        <v>0.45699999999999996</v>
      </c>
      <c r="AL2874">
        <v>5</v>
      </c>
      <c r="AM2874">
        <v>0</v>
      </c>
      <c r="AN2874">
        <v>0</v>
      </c>
      <c r="AO2874" s="30">
        <v>17.563822866666666</v>
      </c>
      <c r="AP2874" s="30">
        <v>10.172000000000002</v>
      </c>
      <c r="AQ2874" s="30">
        <v>10</v>
      </c>
      <c r="AR2874">
        <v>82.468122683333306</v>
      </c>
      <c r="AS2874" s="20">
        <v>47.761000000000003</v>
      </c>
      <c r="AT2874">
        <v>28</v>
      </c>
      <c r="AU2874">
        <v>12</v>
      </c>
      <c r="AV2874" t="s">
        <v>1510</v>
      </c>
    </row>
    <row r="2875" spans="1:48" hidden="1" x14ac:dyDescent="0.25">
      <c r="A2875" t="s">
        <v>630</v>
      </c>
      <c r="B2875" t="s">
        <v>73</v>
      </c>
      <c r="C2875" t="s">
        <v>73</v>
      </c>
      <c r="D2875" t="s">
        <v>720</v>
      </c>
      <c r="E2875" s="31" t="s">
        <v>721</v>
      </c>
      <c r="F2875">
        <v>2016</v>
      </c>
      <c r="G2875" t="s">
        <v>563</v>
      </c>
      <c r="H2875">
        <v>221</v>
      </c>
      <c r="I2875">
        <v>331430</v>
      </c>
      <c r="J2875" t="s">
        <v>50</v>
      </c>
      <c r="K2875" s="26" t="s">
        <v>458</v>
      </c>
      <c r="L2875" t="b">
        <v>1</v>
      </c>
      <c r="M2875" s="20" t="s">
        <v>1119</v>
      </c>
      <c r="N2875" s="26">
        <v>169</v>
      </c>
      <c r="O2875" t="s">
        <v>375</v>
      </c>
      <c r="P2875">
        <v>61.512222199999997</v>
      </c>
      <c r="Q2875">
        <v>-160.3580556</v>
      </c>
      <c r="S2875" t="s">
        <v>21</v>
      </c>
      <c r="T2875" s="40">
        <v>0.56484166666666658</v>
      </c>
      <c r="U2875" s="40">
        <v>0.21962499999999999</v>
      </c>
      <c r="V2875">
        <v>159.8626181833333</v>
      </c>
      <c r="W2875">
        <v>283.02199999999999</v>
      </c>
      <c r="X2875">
        <v>85</v>
      </c>
      <c r="Y2875">
        <v>41.150409941666666</v>
      </c>
      <c r="Z2875">
        <v>72.853000000000009</v>
      </c>
      <c r="AA2875">
        <v>13</v>
      </c>
      <c r="AI2875">
        <v>155.27700000000002</v>
      </c>
      <c r="AJ2875">
        <v>7</v>
      </c>
      <c r="AK2875">
        <v>55.032000000000004</v>
      </c>
      <c r="AL2875">
        <v>7</v>
      </c>
      <c r="AM2875">
        <v>0</v>
      </c>
      <c r="AN2875">
        <v>0</v>
      </c>
      <c r="AO2875" s="30">
        <v>118.791286075</v>
      </c>
      <c r="AP2875" s="30">
        <v>210.30900000000003</v>
      </c>
      <c r="AQ2875" s="30">
        <v>14</v>
      </c>
      <c r="AR2875">
        <v>319.80431419999996</v>
      </c>
      <c r="AS2875" s="20">
        <v>566.18399999999997</v>
      </c>
      <c r="AT2875">
        <v>111</v>
      </c>
      <c r="AU2875">
        <v>12</v>
      </c>
      <c r="AV2875" t="s">
        <v>1510</v>
      </c>
    </row>
    <row r="2876" spans="1:48" hidden="1" x14ac:dyDescent="0.25">
      <c r="A2876" t="s">
        <v>513</v>
      </c>
      <c r="B2876" t="s">
        <v>285</v>
      </c>
      <c r="C2876" t="s">
        <v>285</v>
      </c>
      <c r="D2876" t="s">
        <v>515</v>
      </c>
      <c r="E2876" s="31" t="s">
        <v>516</v>
      </c>
      <c r="F2876">
        <v>2016</v>
      </c>
      <c r="G2876" t="s">
        <v>514</v>
      </c>
      <c r="H2876">
        <v>11591</v>
      </c>
      <c r="I2876">
        <v>332200</v>
      </c>
      <c r="J2876" t="s">
        <v>284</v>
      </c>
      <c r="K2876" s="26" t="s">
        <v>374</v>
      </c>
      <c r="L2876" t="b">
        <v>1</v>
      </c>
      <c r="M2876" s="20" t="s">
        <v>1116</v>
      </c>
      <c r="N2876" s="26">
        <v>72</v>
      </c>
      <c r="O2876" t="s">
        <v>375</v>
      </c>
      <c r="P2876">
        <v>65.001111100000003</v>
      </c>
      <c r="Q2876">
        <v>-150.63388889999999</v>
      </c>
      <c r="S2876" t="s">
        <v>21</v>
      </c>
      <c r="T2876" s="40">
        <v>0.75470000000000004</v>
      </c>
      <c r="U2876" s="40">
        <v>0.17987500000000001</v>
      </c>
      <c r="V2876">
        <v>155.32631640000002</v>
      </c>
      <c r="W2876">
        <v>205.81200000000001</v>
      </c>
      <c r="X2876">
        <v>97</v>
      </c>
      <c r="Y2876">
        <v>150.79056940000001</v>
      </c>
      <c r="Z2876">
        <v>199.80199999999999</v>
      </c>
      <c r="AA2876">
        <v>15</v>
      </c>
      <c r="AI2876">
        <v>27.127000000000002</v>
      </c>
      <c r="AJ2876">
        <v>7</v>
      </c>
      <c r="AK2876">
        <v>45.864000000000004</v>
      </c>
      <c r="AL2876">
        <v>7</v>
      </c>
      <c r="AM2876">
        <v>0</v>
      </c>
      <c r="AN2876">
        <v>0</v>
      </c>
      <c r="AO2876" s="30">
        <v>55.086307700000013</v>
      </c>
      <c r="AP2876" s="30">
        <v>72.991000000000014</v>
      </c>
      <c r="AQ2876" s="30">
        <v>14</v>
      </c>
      <c r="AR2876">
        <v>361.20319350000005</v>
      </c>
      <c r="AS2876" s="20">
        <v>478.60500000000008</v>
      </c>
      <c r="AT2876">
        <v>123</v>
      </c>
      <c r="AU2876">
        <v>12</v>
      </c>
      <c r="AV2876" t="s">
        <v>1510</v>
      </c>
    </row>
    <row r="2877" spans="1:48" hidden="1" x14ac:dyDescent="0.25">
      <c r="A2877" t="s">
        <v>827</v>
      </c>
      <c r="B2877" t="s">
        <v>207</v>
      </c>
      <c r="C2877" s="19" t="s">
        <v>207</v>
      </c>
      <c r="D2877" t="s">
        <v>829</v>
      </c>
      <c r="E2877" s="21" t="s">
        <v>830</v>
      </c>
      <c r="F2877" s="26">
        <v>2016</v>
      </c>
      <c r="G2877" s="19" t="s">
        <v>828</v>
      </c>
      <c r="H2877" s="26">
        <v>26317</v>
      </c>
      <c r="I2877" s="19">
        <v>332210</v>
      </c>
      <c r="J2877" s="28" t="s">
        <v>206</v>
      </c>
      <c r="K2877" s="19" t="s">
        <v>458</v>
      </c>
      <c r="L2877" s="20" t="b">
        <v>1</v>
      </c>
      <c r="M2877" s="20" t="s">
        <v>1116</v>
      </c>
      <c r="N2877" s="19">
        <v>321</v>
      </c>
      <c r="O2877" s="19" t="s">
        <v>375</v>
      </c>
      <c r="P2877" s="20">
        <v>58.981388899999999</v>
      </c>
      <c r="Q2877" s="20">
        <v>-159.05833329999999</v>
      </c>
      <c r="R2877" s="19"/>
      <c r="S2877" s="19" t="s">
        <v>21</v>
      </c>
      <c r="T2877" s="40">
        <v>0.54999999999999993</v>
      </c>
      <c r="U2877" s="40">
        <v>0.30650000000000016</v>
      </c>
      <c r="V2877">
        <v>324.18759999999997</v>
      </c>
      <c r="W2877">
        <v>589.43200000000002</v>
      </c>
      <c r="X2877">
        <v>146</v>
      </c>
      <c r="Y2877">
        <v>103.68984999999998</v>
      </c>
      <c r="Z2877">
        <v>188.52699999999999</v>
      </c>
      <c r="AA2877">
        <v>27</v>
      </c>
      <c r="AI2877">
        <v>49.900000000000006</v>
      </c>
      <c r="AJ2877">
        <v>7</v>
      </c>
      <c r="AK2877">
        <v>340.971</v>
      </c>
      <c r="AL2877">
        <v>7</v>
      </c>
      <c r="AM2877">
        <v>44.951000000000001</v>
      </c>
      <c r="AN2877">
        <v>5</v>
      </c>
      <c r="AO2877" s="30">
        <v>214.97904999999997</v>
      </c>
      <c r="AP2877" s="30">
        <v>390.87099999999998</v>
      </c>
      <c r="AQ2877" s="30">
        <v>14</v>
      </c>
      <c r="AR2877">
        <v>642.85649999999987</v>
      </c>
      <c r="AS2877" s="20">
        <v>1213.7809999999999</v>
      </c>
      <c r="AT2877">
        <v>189</v>
      </c>
      <c r="AU2877">
        <v>12</v>
      </c>
      <c r="AV2877" t="s">
        <v>1510</v>
      </c>
    </row>
    <row r="2878" spans="1:48" hidden="1" x14ac:dyDescent="0.25">
      <c r="A2878" t="s">
        <v>1051</v>
      </c>
      <c r="B2878" t="s">
        <v>281</v>
      </c>
      <c r="C2878" s="19" t="s">
        <v>281</v>
      </c>
      <c r="D2878" t="s">
        <v>1053</v>
      </c>
      <c r="E2878" s="21" t="s">
        <v>1054</v>
      </c>
      <c r="F2878" s="26">
        <v>2016</v>
      </c>
      <c r="G2878" s="19" t="s">
        <v>1052</v>
      </c>
      <c r="H2878" s="26" t="s">
        <v>582</v>
      </c>
      <c r="I2878" s="19">
        <v>331005</v>
      </c>
      <c r="J2878" s="20" t="s">
        <v>280</v>
      </c>
      <c r="K2878" s="19" t="s">
        <v>374</v>
      </c>
      <c r="L2878" s="20" t="b">
        <v>1</v>
      </c>
      <c r="M2878" s="20" t="s">
        <v>1116</v>
      </c>
      <c r="N2878" s="19">
        <v>684</v>
      </c>
      <c r="O2878" s="19" t="s">
        <v>375</v>
      </c>
      <c r="P2878" s="20">
        <v>51.88</v>
      </c>
      <c r="Q2878" s="20">
        <v>-176.65805560000001</v>
      </c>
      <c r="R2878" s="19"/>
      <c r="S2878" s="19" t="s">
        <v>21</v>
      </c>
      <c r="T2878" s="40">
        <v>1.2233500000000002</v>
      </c>
      <c r="U2878" s="40">
        <v>0.55854999999999999</v>
      </c>
      <c r="V2878">
        <v>358.79020474999999</v>
      </c>
      <c r="W2878">
        <v>293.28499999999997</v>
      </c>
      <c r="X2878">
        <v>96</v>
      </c>
      <c r="Y2878">
        <v>710.71374595000009</v>
      </c>
      <c r="Z2878">
        <v>580.95699999999999</v>
      </c>
      <c r="AA2878">
        <v>74</v>
      </c>
      <c r="AI2878">
        <v>251.114</v>
      </c>
      <c r="AJ2878">
        <v>7</v>
      </c>
      <c r="AK2878">
        <v>253.32</v>
      </c>
      <c r="AL2878">
        <v>7</v>
      </c>
      <c r="AM2878">
        <v>0</v>
      </c>
      <c r="AN2878">
        <v>0</v>
      </c>
      <c r="AO2878" s="30">
        <v>617.09933390000003</v>
      </c>
      <c r="AP2878" s="30">
        <v>504.43399999999997</v>
      </c>
      <c r="AQ2878" s="30">
        <v>14</v>
      </c>
      <c r="AR2878">
        <v>1686.6032846000001</v>
      </c>
      <c r="AS2878" s="20">
        <v>1378.6759999999999</v>
      </c>
      <c r="AT2878">
        <v>180</v>
      </c>
      <c r="AU2878">
        <v>6</v>
      </c>
      <c r="AV2878" t="s">
        <v>1510</v>
      </c>
    </row>
    <row r="2879" spans="1:48" hidden="1" x14ac:dyDescent="0.25">
      <c r="A2879" t="s">
        <v>633</v>
      </c>
      <c r="B2879" t="s">
        <v>74</v>
      </c>
      <c r="C2879" s="19" t="s">
        <v>74</v>
      </c>
      <c r="D2879" t="s">
        <v>634</v>
      </c>
      <c r="E2879" s="21" t="s">
        <v>635</v>
      </c>
      <c r="F2879" s="26">
        <v>2016</v>
      </c>
      <c r="G2879" s="19" t="s">
        <v>563</v>
      </c>
      <c r="H2879" s="26">
        <v>221</v>
      </c>
      <c r="I2879" s="19">
        <v>331440</v>
      </c>
      <c r="J2879" s="20" t="s">
        <v>50</v>
      </c>
      <c r="K2879" s="19" t="s">
        <v>458</v>
      </c>
      <c r="L2879" s="20" t="b">
        <v>1</v>
      </c>
      <c r="M2879" s="20" t="s">
        <v>1119</v>
      </c>
      <c r="N2879" s="19">
        <v>169</v>
      </c>
      <c r="O2879" s="19" t="s">
        <v>375</v>
      </c>
      <c r="P2879" s="20">
        <v>61.877777799999997</v>
      </c>
      <c r="Q2879" s="20">
        <v>-162.08111109999999</v>
      </c>
      <c r="R2879" s="19"/>
      <c r="S2879" s="19" t="s">
        <v>21</v>
      </c>
      <c r="T2879" s="40">
        <v>0.50096666666666667</v>
      </c>
      <c r="U2879" s="40">
        <v>0.21639166666666668</v>
      </c>
      <c r="V2879">
        <v>290.87677663333329</v>
      </c>
      <c r="W2879">
        <v>580.63099999999986</v>
      </c>
      <c r="X2879">
        <v>161</v>
      </c>
      <c r="Y2879">
        <v>54.112415466666661</v>
      </c>
      <c r="Z2879">
        <v>108.01599999999999</v>
      </c>
      <c r="AA2879">
        <v>18</v>
      </c>
      <c r="AI2879">
        <v>292.98</v>
      </c>
      <c r="AJ2879">
        <v>19</v>
      </c>
      <c r="AK2879">
        <v>449.39600000000002</v>
      </c>
      <c r="AL2879">
        <v>19</v>
      </c>
      <c r="AM2879">
        <v>0</v>
      </c>
      <c r="AN2879">
        <v>0</v>
      </c>
      <c r="AO2879" s="30">
        <v>371.90563013333332</v>
      </c>
      <c r="AP2879" s="30">
        <v>742.37599999999998</v>
      </c>
      <c r="AQ2879" s="30">
        <v>38</v>
      </c>
      <c r="AR2879">
        <v>716.89482223333334</v>
      </c>
      <c r="AS2879" s="20">
        <v>1431.0229999999999</v>
      </c>
      <c r="AT2879">
        <v>213</v>
      </c>
      <c r="AU2879">
        <v>12</v>
      </c>
      <c r="AV2879" t="s">
        <v>1510</v>
      </c>
    </row>
    <row r="2880" spans="1:48" hidden="1" x14ac:dyDescent="0.25">
      <c r="A2880" t="s">
        <v>492</v>
      </c>
      <c r="B2880" t="s">
        <v>210</v>
      </c>
      <c r="C2880" s="19" t="s">
        <v>210</v>
      </c>
      <c r="D2880" s="19" t="s">
        <v>494</v>
      </c>
      <c r="E2880" s="21" t="s">
        <v>495</v>
      </c>
      <c r="F2880" s="26">
        <v>2016</v>
      </c>
      <c r="G2880" s="19" t="s">
        <v>493</v>
      </c>
      <c r="H2880" s="26">
        <v>12119</v>
      </c>
      <c r="I2880" s="19">
        <v>332220</v>
      </c>
      <c r="J2880" t="s">
        <v>209</v>
      </c>
      <c r="K2880" s="19" t="s">
        <v>374</v>
      </c>
      <c r="L2880" s="20" t="b">
        <v>1</v>
      </c>
      <c r="M2880" s="20" t="s">
        <v>1116</v>
      </c>
      <c r="N2880" s="19">
        <v>44</v>
      </c>
      <c r="O2880" s="19" t="s">
        <v>375</v>
      </c>
      <c r="P2880" s="20">
        <v>62.9563889</v>
      </c>
      <c r="Q2880" s="20">
        <v>-155.59583330000001</v>
      </c>
      <c r="R2880" s="19"/>
      <c r="S2880" s="19" t="s">
        <v>21</v>
      </c>
      <c r="T2880" s="40">
        <v>0.79365833333333347</v>
      </c>
      <c r="U2880" s="40">
        <v>0.37310833333333332</v>
      </c>
      <c r="V2880">
        <v>428.44613369166672</v>
      </c>
      <c r="W2880">
        <v>539.83699999999999</v>
      </c>
      <c r="X2880">
        <v>192</v>
      </c>
      <c r="Y2880">
        <v>607.81767897500004</v>
      </c>
      <c r="Z2880">
        <v>765.84299999999996</v>
      </c>
      <c r="AA2880">
        <v>65</v>
      </c>
      <c r="AI2880">
        <v>256.76499999999999</v>
      </c>
      <c r="AJ2880">
        <v>15</v>
      </c>
      <c r="AK2880">
        <v>556.97500000000002</v>
      </c>
      <c r="AL2880">
        <v>15</v>
      </c>
      <c r="AM2880">
        <v>3.95</v>
      </c>
      <c r="AN2880">
        <v>1</v>
      </c>
      <c r="AO2880" s="30">
        <v>645.83153216666676</v>
      </c>
      <c r="AP2880" s="30">
        <v>813.74</v>
      </c>
      <c r="AQ2880" s="30">
        <v>30</v>
      </c>
      <c r="AR2880">
        <v>1682.0953448333337</v>
      </c>
      <c r="AS2880" s="20">
        <v>2123.37</v>
      </c>
      <c r="AT2880">
        <v>282</v>
      </c>
      <c r="AU2880">
        <v>12</v>
      </c>
      <c r="AV2880" t="s">
        <v>1510</v>
      </c>
    </row>
    <row r="2881" spans="1:48" hidden="1" x14ac:dyDescent="0.25">
      <c r="A2881" t="s">
        <v>636</v>
      </c>
      <c r="B2881" t="s">
        <v>75</v>
      </c>
      <c r="C2881" t="s">
        <v>75</v>
      </c>
      <c r="D2881" t="s">
        <v>637</v>
      </c>
      <c r="E2881" s="31" t="s">
        <v>638</v>
      </c>
      <c r="F2881">
        <v>2016</v>
      </c>
      <c r="G2881" t="s">
        <v>563</v>
      </c>
      <c r="H2881">
        <v>221</v>
      </c>
      <c r="I2881">
        <v>331450</v>
      </c>
      <c r="J2881" t="s">
        <v>50</v>
      </c>
      <c r="K2881" s="26" t="s">
        <v>458</v>
      </c>
      <c r="L2881" t="b">
        <v>1</v>
      </c>
      <c r="M2881" s="20" t="s">
        <v>1119</v>
      </c>
      <c r="N2881" s="26">
        <v>169</v>
      </c>
      <c r="O2881" t="s">
        <v>375</v>
      </c>
      <c r="P2881">
        <v>60.388055600000001</v>
      </c>
      <c r="Q2881">
        <v>-166.185</v>
      </c>
      <c r="S2881" t="s">
        <v>21</v>
      </c>
      <c r="T2881" s="40">
        <v>0.56263333333333332</v>
      </c>
      <c r="U2881" s="40">
        <v>0.23761666666666667</v>
      </c>
      <c r="V2881">
        <v>177.50068926666668</v>
      </c>
      <c r="W2881">
        <v>315.48200000000003</v>
      </c>
      <c r="X2881">
        <v>90</v>
      </c>
      <c r="Y2881">
        <v>67.630777199999997</v>
      </c>
      <c r="Z2881">
        <v>120.20400000000001</v>
      </c>
      <c r="AA2881">
        <v>16</v>
      </c>
      <c r="AI2881">
        <v>148.10000000000002</v>
      </c>
      <c r="AJ2881">
        <v>14</v>
      </c>
      <c r="AK2881">
        <v>247.333</v>
      </c>
      <c r="AL2881">
        <v>14</v>
      </c>
      <c r="AM2881">
        <v>0</v>
      </c>
      <c r="AN2881">
        <v>0</v>
      </c>
      <c r="AO2881" s="30">
        <v>222.48378689999998</v>
      </c>
      <c r="AP2881" s="30">
        <v>395.43299999999999</v>
      </c>
      <c r="AQ2881" s="30">
        <v>28</v>
      </c>
      <c r="AR2881">
        <v>467.61525336666671</v>
      </c>
      <c r="AS2881" s="20">
        <v>831.11900000000003</v>
      </c>
      <c r="AT2881">
        <v>132</v>
      </c>
      <c r="AU2881">
        <v>12</v>
      </c>
      <c r="AV2881" t="s">
        <v>1510</v>
      </c>
    </row>
    <row r="2882" spans="1:48" hidden="1" x14ac:dyDescent="0.25">
      <c r="A2882" t="s">
        <v>411</v>
      </c>
      <c r="B2882" t="s">
        <v>42</v>
      </c>
      <c r="C2882" s="19" t="s">
        <v>42</v>
      </c>
      <c r="D2882" t="s">
        <v>430</v>
      </c>
      <c r="E2882" s="21" t="s">
        <v>431</v>
      </c>
      <c r="F2882" s="26">
        <v>2016</v>
      </c>
      <c r="G2882" s="19" t="s">
        <v>380</v>
      </c>
      <c r="H2882" s="26">
        <v>219</v>
      </c>
      <c r="I2882" s="19">
        <v>331160</v>
      </c>
      <c r="J2882" t="s">
        <v>30</v>
      </c>
      <c r="K2882" s="19" t="s">
        <v>374</v>
      </c>
      <c r="L2882" s="20" t="b">
        <v>1</v>
      </c>
      <c r="M2882" s="20" t="s">
        <v>1116</v>
      </c>
      <c r="N2882" s="19">
        <v>2</v>
      </c>
      <c r="O2882" s="19" t="s">
        <v>375</v>
      </c>
      <c r="P2882" s="20">
        <v>62.921111099999997</v>
      </c>
      <c r="Q2882" s="20">
        <v>-143.7691667</v>
      </c>
      <c r="R2882" s="19"/>
      <c r="S2882" s="19" t="s">
        <v>21</v>
      </c>
      <c r="T2882" s="40">
        <v>0.55379999999999996</v>
      </c>
      <c r="U2882" s="40">
        <v>0.30587499999999995</v>
      </c>
      <c r="V2882">
        <v>76.022341199999985</v>
      </c>
      <c r="W2882">
        <v>137.27399999999997</v>
      </c>
      <c r="X2882">
        <v>50</v>
      </c>
      <c r="Y2882">
        <v>61.668398999999987</v>
      </c>
      <c r="Z2882">
        <v>111.35499999999999</v>
      </c>
      <c r="AA2882">
        <v>15</v>
      </c>
      <c r="AI2882">
        <v>16.791</v>
      </c>
      <c r="AJ2882">
        <v>5</v>
      </c>
      <c r="AK2882">
        <v>77.066000000000003</v>
      </c>
      <c r="AL2882">
        <v>5</v>
      </c>
      <c r="AM2882">
        <v>0</v>
      </c>
      <c r="AN2882">
        <v>0</v>
      </c>
      <c r="AO2882" s="30">
        <v>51.978006599999993</v>
      </c>
      <c r="AP2882" s="30">
        <v>93.856999999999999</v>
      </c>
      <c r="AQ2882" s="30">
        <v>10</v>
      </c>
      <c r="AR2882">
        <v>189.66874679999995</v>
      </c>
      <c r="AS2882" s="20">
        <v>342.48600000000005</v>
      </c>
      <c r="AT2882">
        <v>75</v>
      </c>
      <c r="AU2882">
        <v>6</v>
      </c>
      <c r="AV2882" t="s">
        <v>1510</v>
      </c>
    </row>
    <row r="2883" spans="1:48" hidden="1" x14ac:dyDescent="0.25">
      <c r="A2883" t="s">
        <v>639</v>
      </c>
      <c r="B2883" t="s">
        <v>76</v>
      </c>
      <c r="C2883" t="s">
        <v>76</v>
      </c>
      <c r="D2883" t="s">
        <v>640</v>
      </c>
      <c r="E2883" s="31" t="s">
        <v>641</v>
      </c>
      <c r="F2883">
        <v>2016</v>
      </c>
      <c r="G2883" t="s">
        <v>563</v>
      </c>
      <c r="H2883">
        <v>221</v>
      </c>
      <c r="I2883">
        <v>331460</v>
      </c>
      <c r="J2883" t="s">
        <v>50</v>
      </c>
      <c r="K2883" s="26" t="s">
        <v>458</v>
      </c>
      <c r="L2883" t="b">
        <v>1</v>
      </c>
      <c r="M2883" s="20" t="s">
        <v>1119</v>
      </c>
      <c r="N2883" s="26">
        <v>169</v>
      </c>
      <c r="O2883" t="s">
        <v>375</v>
      </c>
      <c r="P2883">
        <v>65.150411000000005</v>
      </c>
      <c r="Q2883">
        <v>-149.34970799999999</v>
      </c>
      <c r="S2883" t="s">
        <v>21</v>
      </c>
      <c r="T2883" s="40">
        <v>0.44235000000000008</v>
      </c>
      <c r="U2883" s="40">
        <v>0.21345833333333339</v>
      </c>
      <c r="V2883">
        <v>133.49238300000002</v>
      </c>
      <c r="W2883">
        <v>301.77999999999997</v>
      </c>
      <c r="X2883">
        <v>91</v>
      </c>
      <c r="Y2883">
        <v>3.9824770500000009</v>
      </c>
      <c r="Z2883">
        <v>9.0030000000000001</v>
      </c>
      <c r="AA2883">
        <v>13</v>
      </c>
      <c r="AI2883">
        <v>203.96199999999999</v>
      </c>
      <c r="AJ2883">
        <v>6</v>
      </c>
      <c r="AK2883">
        <v>106.22899999999998</v>
      </c>
      <c r="AL2883">
        <v>6</v>
      </c>
      <c r="AM2883">
        <v>0</v>
      </c>
      <c r="AN2883">
        <v>0</v>
      </c>
      <c r="AO2883" s="30">
        <v>137.21298885000002</v>
      </c>
      <c r="AP2883" s="30">
        <v>310.19099999999997</v>
      </c>
      <c r="AQ2883" s="30">
        <v>12</v>
      </c>
      <c r="AR2883">
        <v>274.68784890000006</v>
      </c>
      <c r="AS2883" s="20">
        <v>620.97400000000005</v>
      </c>
      <c r="AT2883">
        <v>113</v>
      </c>
      <c r="AU2883">
        <v>12</v>
      </c>
      <c r="AV2883" t="s">
        <v>1510</v>
      </c>
    </row>
    <row r="2884" spans="1:48" hidden="1" x14ac:dyDescent="0.25">
      <c r="A2884" t="s">
        <v>642</v>
      </c>
      <c r="B2884" t="s">
        <v>77</v>
      </c>
      <c r="C2884" t="s">
        <v>77</v>
      </c>
      <c r="D2884" t="s">
        <v>643</v>
      </c>
      <c r="E2884" s="31" t="s">
        <v>644</v>
      </c>
      <c r="F2884">
        <v>2016</v>
      </c>
      <c r="G2884" t="s">
        <v>563</v>
      </c>
      <c r="H2884">
        <v>221</v>
      </c>
      <c r="I2884">
        <v>331470</v>
      </c>
      <c r="J2884" t="s">
        <v>50</v>
      </c>
      <c r="K2884" s="26" t="s">
        <v>458</v>
      </c>
      <c r="L2884" t="b">
        <v>1</v>
      </c>
      <c r="M2884" s="20" t="s">
        <v>1119</v>
      </c>
      <c r="N2884" s="26">
        <v>169</v>
      </c>
      <c r="O2884" t="s">
        <v>375</v>
      </c>
      <c r="P2884">
        <v>62.085555599999999</v>
      </c>
      <c r="Q2884">
        <v>-163.72944440000001</v>
      </c>
      <c r="S2884" t="s">
        <v>21</v>
      </c>
      <c r="T2884" s="40">
        <v>0.54422499999999996</v>
      </c>
      <c r="U2884" s="40">
        <v>0.2185666666666666</v>
      </c>
      <c r="V2884">
        <v>511.16006589999995</v>
      </c>
      <c r="W2884">
        <v>939.24400000000003</v>
      </c>
      <c r="X2884">
        <v>188</v>
      </c>
      <c r="Y2884">
        <v>231.73263767499998</v>
      </c>
      <c r="Z2884">
        <v>425.803</v>
      </c>
      <c r="AA2884">
        <v>26</v>
      </c>
      <c r="AI2884">
        <v>403.76099999999997</v>
      </c>
      <c r="AJ2884">
        <v>18</v>
      </c>
      <c r="AK2884">
        <v>841.33799999999997</v>
      </c>
      <c r="AL2884">
        <v>18</v>
      </c>
      <c r="AM2884">
        <v>0</v>
      </c>
      <c r="AN2884">
        <v>0</v>
      </c>
      <c r="AO2884" s="30">
        <v>677.61400327499996</v>
      </c>
      <c r="AP2884" s="30">
        <v>1245.0989999999999</v>
      </c>
      <c r="AQ2884" s="30">
        <v>36</v>
      </c>
      <c r="AR2884">
        <v>1420.5067068499998</v>
      </c>
      <c r="AS2884" s="20">
        <v>2610.1460000000002</v>
      </c>
      <c r="AT2884">
        <v>249</v>
      </c>
      <c r="AU2884">
        <v>12</v>
      </c>
      <c r="AV2884" t="s">
        <v>1510</v>
      </c>
    </row>
    <row r="2885" spans="1:48" hidden="1" x14ac:dyDescent="0.25">
      <c r="A2885" t="s">
        <v>475</v>
      </c>
      <c r="B2885" t="s">
        <v>1170</v>
      </c>
      <c r="C2885" s="19" t="s">
        <v>218</v>
      </c>
      <c r="D2885" t="s">
        <v>477</v>
      </c>
      <c r="E2885" s="21" t="s">
        <v>478</v>
      </c>
      <c r="F2885" s="26">
        <v>2016</v>
      </c>
      <c r="G2885" s="19" t="s">
        <v>476</v>
      </c>
      <c r="H2885" s="26">
        <v>13201</v>
      </c>
      <c r="I2885" s="19">
        <v>332280</v>
      </c>
      <c r="J2885" t="s">
        <v>217</v>
      </c>
      <c r="K2885" s="19" t="s">
        <v>458</v>
      </c>
      <c r="L2885" s="20" t="b">
        <v>1</v>
      </c>
      <c r="M2885" s="20" t="s">
        <v>1119</v>
      </c>
      <c r="N2885" s="19">
        <v>22</v>
      </c>
      <c r="O2885" s="19" t="s">
        <v>375</v>
      </c>
      <c r="P2885" s="20">
        <v>58.728333300000003</v>
      </c>
      <c r="Q2885" s="20">
        <v>-157.01388890000001</v>
      </c>
      <c r="R2885" s="19"/>
      <c r="S2885" s="19" t="s">
        <v>21</v>
      </c>
      <c r="T2885" s="40">
        <v>0.48958333333333343</v>
      </c>
      <c r="U2885" s="40">
        <v>0.17926666666666669</v>
      </c>
      <c r="V2885">
        <v>1420.0261770833338</v>
      </c>
      <c r="W2885">
        <v>2900.4790000000003</v>
      </c>
      <c r="X2885">
        <v>698</v>
      </c>
      <c r="Y2885">
        <v>6087.746479166668</v>
      </c>
      <c r="Z2885">
        <v>12434.546</v>
      </c>
      <c r="AA2885">
        <v>253</v>
      </c>
      <c r="AI2885">
        <v>1224.087</v>
      </c>
      <c r="AJ2885">
        <v>37</v>
      </c>
      <c r="AK2885">
        <v>3358.5860000000002</v>
      </c>
      <c r="AL2885">
        <v>37</v>
      </c>
      <c r="AM2885">
        <v>0</v>
      </c>
      <c r="AN2885">
        <v>0</v>
      </c>
      <c r="AO2885" s="30">
        <v>2243.6003229166672</v>
      </c>
      <c r="AP2885" s="30">
        <v>4582.6730000000007</v>
      </c>
      <c r="AQ2885" s="30">
        <v>74</v>
      </c>
      <c r="AR2885">
        <v>9751.3729791666683</v>
      </c>
      <c r="AS2885" s="20">
        <v>19917.697999999997</v>
      </c>
      <c r="AT2885">
        <v>1025</v>
      </c>
      <c r="AU2885">
        <v>12</v>
      </c>
      <c r="AV2885" t="s">
        <v>1510</v>
      </c>
    </row>
    <row r="2886" spans="1:48" hidden="1" x14ac:dyDescent="0.25">
      <c r="A2886" t="s">
        <v>821</v>
      </c>
      <c r="B2886" t="s">
        <v>220</v>
      </c>
      <c r="C2886" t="s">
        <v>220</v>
      </c>
      <c r="D2886" t="s">
        <v>490</v>
      </c>
      <c r="E2886" s="31" t="s">
        <v>491</v>
      </c>
      <c r="F2886">
        <v>2016</v>
      </c>
      <c r="G2886" t="s">
        <v>822</v>
      </c>
      <c r="H2886">
        <v>13211</v>
      </c>
      <c r="I2886">
        <v>332290</v>
      </c>
      <c r="J2886" t="s">
        <v>219</v>
      </c>
      <c r="K2886" s="26" t="s">
        <v>458</v>
      </c>
      <c r="L2886" t="b">
        <v>1</v>
      </c>
      <c r="M2886" s="20" t="s">
        <v>1116</v>
      </c>
      <c r="N2886" s="26">
        <v>319</v>
      </c>
      <c r="O2886" t="s">
        <v>375</v>
      </c>
      <c r="P2886">
        <v>60.696666700000002</v>
      </c>
      <c r="Q2886">
        <v>-161.9519444</v>
      </c>
      <c r="S2886" t="s">
        <v>21</v>
      </c>
      <c r="T2886" s="40">
        <v>0.82791666666666652</v>
      </c>
      <c r="U2886" s="40">
        <v>0.38745833333333324</v>
      </c>
      <c r="V2886">
        <v>284.14679541666663</v>
      </c>
      <c r="W2886">
        <v>343.20699999999999</v>
      </c>
      <c r="X2886">
        <v>107</v>
      </c>
      <c r="Y2886">
        <v>111.43344374999998</v>
      </c>
      <c r="Z2886">
        <v>134.595</v>
      </c>
      <c r="AA2886">
        <v>17</v>
      </c>
      <c r="AI2886">
        <v>29.349999999999998</v>
      </c>
      <c r="AJ2886">
        <v>3</v>
      </c>
      <c r="AK2886">
        <v>31.501000000000001</v>
      </c>
      <c r="AL2886">
        <v>3</v>
      </c>
      <c r="AM2886">
        <v>0</v>
      </c>
      <c r="AN2886">
        <v>0</v>
      </c>
      <c r="AO2886" s="30">
        <v>50.379557083333324</v>
      </c>
      <c r="AP2886" s="30">
        <v>60.850999999999999</v>
      </c>
      <c r="AQ2886" s="30">
        <v>6</v>
      </c>
      <c r="AR2886">
        <v>445.95979624999995</v>
      </c>
      <c r="AS2886" s="20">
        <v>538.65299999999991</v>
      </c>
      <c r="AT2886">
        <v>129</v>
      </c>
      <c r="AU2886">
        <v>12</v>
      </c>
      <c r="AV2886" t="s">
        <v>1510</v>
      </c>
    </row>
    <row r="2887" spans="1:48" hidden="1" x14ac:dyDescent="0.25">
      <c r="A2887" t="s">
        <v>1003</v>
      </c>
      <c r="B2887" t="s">
        <v>222</v>
      </c>
      <c r="C2887" t="s">
        <v>222</v>
      </c>
      <c r="D2887" t="s">
        <v>1005</v>
      </c>
      <c r="E2887" s="31" t="s">
        <v>1006</v>
      </c>
      <c r="F2887">
        <v>2016</v>
      </c>
      <c r="G2887" t="s">
        <v>1004</v>
      </c>
      <c r="H2887" t="s">
        <v>582</v>
      </c>
      <c r="I2887">
        <v>332300</v>
      </c>
      <c r="J2887" t="s">
        <v>221</v>
      </c>
      <c r="K2887" s="26" t="s">
        <v>458</v>
      </c>
      <c r="L2887" t="b">
        <v>1</v>
      </c>
      <c r="M2887" s="20" t="s">
        <v>1118</v>
      </c>
      <c r="N2887" s="26">
        <v>625</v>
      </c>
      <c r="O2887" t="s">
        <v>375</v>
      </c>
      <c r="P2887">
        <v>60.708055600000002</v>
      </c>
      <c r="Q2887">
        <v>-161.76611109999999</v>
      </c>
      <c r="S2887" t="s">
        <v>21</v>
      </c>
      <c r="T2887" s="40">
        <v>0.70000000000000007</v>
      </c>
      <c r="U2887" s="40">
        <v>0.47401111111111111</v>
      </c>
      <c r="V2887">
        <v>214.08240000000001</v>
      </c>
      <c r="W2887">
        <v>305.83199999999999</v>
      </c>
      <c r="X2887">
        <v>117</v>
      </c>
      <c r="Y2887">
        <v>192.74290000000005</v>
      </c>
      <c r="Z2887">
        <v>275.34700000000004</v>
      </c>
      <c r="AA2887">
        <v>19</v>
      </c>
      <c r="AI2887">
        <v>76.836999999999989</v>
      </c>
      <c r="AJ2887">
        <v>8</v>
      </c>
      <c r="AK2887">
        <v>11.618</v>
      </c>
      <c r="AL2887">
        <v>8</v>
      </c>
      <c r="AM2887">
        <v>30.546999999999997</v>
      </c>
      <c r="AN2887">
        <v>11</v>
      </c>
      <c r="AO2887" s="30">
        <v>61.918499999999995</v>
      </c>
      <c r="AP2887" s="30">
        <v>88.454999999999984</v>
      </c>
      <c r="AQ2887" s="30">
        <v>16</v>
      </c>
      <c r="AR2887">
        <v>468.74380000000008</v>
      </c>
      <c r="AS2887" s="20">
        <v>700.18099999999993</v>
      </c>
      <c r="AT2887">
        <v>156</v>
      </c>
      <c r="AU2887">
        <v>12</v>
      </c>
      <c r="AV2887" t="s">
        <v>1510</v>
      </c>
    </row>
    <row r="2888" spans="1:48" hidden="1" x14ac:dyDescent="0.25">
      <c r="A2888" t="s">
        <v>414</v>
      </c>
      <c r="B2888" t="s">
        <v>43</v>
      </c>
      <c r="C2888" t="s">
        <v>43</v>
      </c>
      <c r="D2888" t="s">
        <v>421</v>
      </c>
      <c r="E2888" s="31" t="s">
        <v>422</v>
      </c>
      <c r="F2888">
        <v>2016</v>
      </c>
      <c r="G2888" t="s">
        <v>380</v>
      </c>
      <c r="H2888">
        <v>219</v>
      </c>
      <c r="I2888">
        <v>331170</v>
      </c>
      <c r="J2888" t="s">
        <v>30</v>
      </c>
      <c r="K2888" s="26" t="s">
        <v>374</v>
      </c>
      <c r="L2888" t="b">
        <v>1</v>
      </c>
      <c r="M2888" s="20" t="s">
        <v>1116</v>
      </c>
      <c r="N2888" s="26">
        <v>2</v>
      </c>
      <c r="O2888" t="s">
        <v>375</v>
      </c>
      <c r="P2888">
        <v>55.873611099999998</v>
      </c>
      <c r="Q2888">
        <v>-133.18472220000001</v>
      </c>
      <c r="S2888" t="s">
        <v>21</v>
      </c>
      <c r="T2888" s="40">
        <v>0.37045</v>
      </c>
      <c r="U2888" s="40">
        <v>0.23257499999999998</v>
      </c>
      <c r="V2888">
        <v>132.84114729999999</v>
      </c>
      <c r="W2888">
        <v>358.59399999999999</v>
      </c>
      <c r="X2888">
        <v>74</v>
      </c>
      <c r="Y2888">
        <v>25.021304350000001</v>
      </c>
      <c r="Z2888">
        <v>67.543000000000006</v>
      </c>
      <c r="AA2888">
        <v>12</v>
      </c>
      <c r="AI2888">
        <v>0</v>
      </c>
      <c r="AJ2888">
        <v>0</v>
      </c>
      <c r="AK2888">
        <v>73.400000000000006</v>
      </c>
      <c r="AL2888">
        <v>0</v>
      </c>
      <c r="AM2888">
        <v>0</v>
      </c>
      <c r="AN2888">
        <v>0</v>
      </c>
      <c r="AO2888" s="30">
        <v>27.191030000000001</v>
      </c>
      <c r="AP2888" s="30">
        <v>73.400000000000006</v>
      </c>
      <c r="AQ2888" s="30">
        <v>0</v>
      </c>
      <c r="AR2888">
        <v>185.05348164999998</v>
      </c>
      <c r="AS2888" s="20">
        <v>499.53700000000003</v>
      </c>
      <c r="AT2888">
        <v>84</v>
      </c>
      <c r="AU2888">
        <v>12</v>
      </c>
      <c r="AV2888" t="s">
        <v>1510</v>
      </c>
    </row>
    <row r="2889" spans="1:48" hidden="1" x14ac:dyDescent="0.25">
      <c r="A2889" t="s">
        <v>991</v>
      </c>
      <c r="B2889" t="s">
        <v>20</v>
      </c>
      <c r="C2889" t="s">
        <v>20</v>
      </c>
      <c r="D2889" t="s">
        <v>993</v>
      </c>
      <c r="E2889" s="31" t="s">
        <v>994</v>
      </c>
      <c r="F2889">
        <v>2016</v>
      </c>
      <c r="G2889" t="s">
        <v>992</v>
      </c>
      <c r="H2889" t="s">
        <v>582</v>
      </c>
      <c r="I2889">
        <v>331010</v>
      </c>
      <c r="J2889" t="s">
        <v>19</v>
      </c>
      <c r="K2889" s="26" t="s">
        <v>458</v>
      </c>
      <c r="L2889" t="b">
        <v>1</v>
      </c>
      <c r="M2889" s="20" t="s">
        <v>1118</v>
      </c>
      <c r="N2889" s="26">
        <v>449</v>
      </c>
      <c r="O2889" t="s">
        <v>375</v>
      </c>
      <c r="P2889">
        <v>56.945555599999999</v>
      </c>
      <c r="Q2889">
        <v>-154.17027780000001</v>
      </c>
      <c r="S2889" t="s">
        <v>21</v>
      </c>
      <c r="T2889" s="40">
        <v>0.79999999999999993</v>
      </c>
      <c r="U2889" s="40">
        <v>0.39475833333333354</v>
      </c>
      <c r="V2889">
        <v>87.378399999999985</v>
      </c>
      <c r="W2889">
        <v>109.223</v>
      </c>
      <c r="X2889">
        <v>28</v>
      </c>
      <c r="Y2889">
        <v>69.364800000000002</v>
      </c>
      <c r="Z2889">
        <v>86.706000000000003</v>
      </c>
      <c r="AA2889">
        <v>7</v>
      </c>
      <c r="AI2889">
        <v>23.484000000000002</v>
      </c>
      <c r="AJ2889">
        <v>8</v>
      </c>
      <c r="AK2889">
        <v>3.9820000000000002</v>
      </c>
      <c r="AL2889">
        <v>8</v>
      </c>
      <c r="AM2889">
        <v>0</v>
      </c>
      <c r="AN2889">
        <v>0</v>
      </c>
      <c r="AO2889" s="30">
        <v>21.972799999999999</v>
      </c>
      <c r="AP2889" s="30">
        <v>27.466000000000001</v>
      </c>
      <c r="AQ2889" s="30">
        <v>16</v>
      </c>
      <c r="AR2889">
        <v>178.71600000000001</v>
      </c>
      <c r="AS2889" s="20">
        <v>223.39499999999998</v>
      </c>
      <c r="AT2889">
        <v>50</v>
      </c>
      <c r="AU2889">
        <v>12</v>
      </c>
      <c r="AV2889" t="s">
        <v>1510</v>
      </c>
    </row>
    <row r="2890" spans="1:48" hidden="1" x14ac:dyDescent="0.25">
      <c r="A2890" t="s">
        <v>847</v>
      </c>
      <c r="B2890" t="s">
        <v>228</v>
      </c>
      <c r="C2890" t="s">
        <v>228</v>
      </c>
      <c r="D2890" t="s">
        <v>849</v>
      </c>
      <c r="E2890" s="31" t="s">
        <v>850</v>
      </c>
      <c r="F2890">
        <v>2016</v>
      </c>
      <c r="G2890" t="s">
        <v>848</v>
      </c>
      <c r="H2890">
        <v>13477</v>
      </c>
      <c r="I2890">
        <v>332320</v>
      </c>
      <c r="J2890" t="s">
        <v>227</v>
      </c>
      <c r="K2890" s="26" t="s">
        <v>458</v>
      </c>
      <c r="L2890" t="b">
        <v>1</v>
      </c>
      <c r="M2890" s="20" t="s">
        <v>1119</v>
      </c>
      <c r="N2890" s="26">
        <v>340</v>
      </c>
      <c r="O2890" t="s">
        <v>375</v>
      </c>
      <c r="P2890">
        <v>56.000615199999999</v>
      </c>
      <c r="Q2890">
        <v>-161.206974</v>
      </c>
      <c r="S2890" t="s">
        <v>21</v>
      </c>
      <c r="T2890" s="40">
        <v>0.84</v>
      </c>
      <c r="U2890" s="40">
        <v>0.21729999999999985</v>
      </c>
      <c r="V2890">
        <v>105.62411999999999</v>
      </c>
      <c r="W2890">
        <v>125.74299999999999</v>
      </c>
      <c r="X2890">
        <v>32</v>
      </c>
      <c r="Y2890">
        <v>70.354199999999992</v>
      </c>
      <c r="Z2890">
        <v>83.754999999999995</v>
      </c>
      <c r="AA2890">
        <v>19</v>
      </c>
      <c r="AI2890">
        <v>29.426999999999996</v>
      </c>
      <c r="AJ2890">
        <v>5</v>
      </c>
      <c r="AK2890">
        <v>10.423</v>
      </c>
      <c r="AL2890">
        <v>5</v>
      </c>
      <c r="AM2890">
        <v>0</v>
      </c>
      <c r="AN2890">
        <v>0</v>
      </c>
      <c r="AO2890" s="30">
        <v>33.473999999999997</v>
      </c>
      <c r="AP2890" s="30">
        <v>39.849999999999994</v>
      </c>
      <c r="AQ2890" s="30">
        <v>10</v>
      </c>
      <c r="AR2890">
        <v>209.45231999999999</v>
      </c>
      <c r="AS2890" s="20">
        <v>249.34800000000001</v>
      </c>
      <c r="AT2890">
        <v>61</v>
      </c>
      <c r="AU2890">
        <v>12</v>
      </c>
      <c r="AV2890" t="s">
        <v>1510</v>
      </c>
    </row>
    <row r="2891" spans="1:48" hidden="1" x14ac:dyDescent="0.25">
      <c r="A2891" t="s">
        <v>645</v>
      </c>
      <c r="B2891" t="s">
        <v>78</v>
      </c>
      <c r="C2891" t="s">
        <v>78</v>
      </c>
      <c r="D2891" t="s">
        <v>648</v>
      </c>
      <c r="E2891" s="31" t="s">
        <v>649</v>
      </c>
      <c r="F2891">
        <v>2016</v>
      </c>
      <c r="G2891" t="s">
        <v>563</v>
      </c>
      <c r="H2891">
        <v>221</v>
      </c>
      <c r="I2891">
        <v>331480</v>
      </c>
      <c r="J2891" t="s">
        <v>50</v>
      </c>
      <c r="K2891" s="26" t="s">
        <v>458</v>
      </c>
      <c r="L2891" t="b">
        <v>1</v>
      </c>
      <c r="M2891" s="20" t="s">
        <v>1119</v>
      </c>
      <c r="N2891" s="26">
        <v>169</v>
      </c>
      <c r="O2891" t="s">
        <v>375</v>
      </c>
      <c r="P2891">
        <v>59.4527778</v>
      </c>
      <c r="Q2891">
        <v>-157.31194439999999</v>
      </c>
      <c r="S2891" t="s">
        <v>21</v>
      </c>
      <c r="T2891" s="40">
        <v>0.60279999999999989</v>
      </c>
      <c r="U2891" s="40">
        <v>0.2215166666666667</v>
      </c>
      <c r="V2891">
        <v>317.96012159999998</v>
      </c>
      <c r="W2891">
        <v>527.47200000000009</v>
      </c>
      <c r="X2891">
        <v>145</v>
      </c>
      <c r="Y2891">
        <v>64.022182399999991</v>
      </c>
      <c r="Z2891">
        <v>106.208</v>
      </c>
      <c r="AA2891">
        <v>19</v>
      </c>
      <c r="AI2891">
        <v>234.57199999999997</v>
      </c>
      <c r="AJ2891">
        <v>14</v>
      </c>
      <c r="AK2891">
        <v>428.46200000000005</v>
      </c>
      <c r="AL2891">
        <v>14</v>
      </c>
      <c r="AM2891">
        <v>0</v>
      </c>
      <c r="AN2891">
        <v>0</v>
      </c>
      <c r="AO2891" s="30">
        <v>399.67689519999993</v>
      </c>
      <c r="AP2891" s="30">
        <v>663.03399999999999</v>
      </c>
      <c r="AQ2891" s="30">
        <v>28</v>
      </c>
      <c r="AR2891">
        <v>781.65919919999988</v>
      </c>
      <c r="AS2891" s="20">
        <v>1296.7139999999999</v>
      </c>
      <c r="AT2891">
        <v>183</v>
      </c>
      <c r="AU2891">
        <v>12</v>
      </c>
      <c r="AV2891" t="s">
        <v>1510</v>
      </c>
    </row>
    <row r="2892" spans="1:48" hidden="1" x14ac:dyDescent="0.25">
      <c r="A2892" t="s">
        <v>917</v>
      </c>
      <c r="B2892" t="s">
        <v>301</v>
      </c>
      <c r="C2892" t="s">
        <v>301</v>
      </c>
      <c r="D2892" t="s">
        <v>919</v>
      </c>
      <c r="E2892" s="31" t="s">
        <v>920</v>
      </c>
      <c r="F2892">
        <v>2016</v>
      </c>
      <c r="G2892" t="s">
        <v>918</v>
      </c>
      <c r="H2892" t="s">
        <v>582</v>
      </c>
      <c r="I2892">
        <v>332870</v>
      </c>
      <c r="J2892" t="s">
        <v>300</v>
      </c>
      <c r="K2892" s="26" t="s">
        <v>458</v>
      </c>
      <c r="L2892" t="b">
        <v>1</v>
      </c>
      <c r="M2892" s="20" t="s">
        <v>1116</v>
      </c>
      <c r="N2892" s="26">
        <v>375</v>
      </c>
      <c r="O2892" t="s">
        <v>375</v>
      </c>
      <c r="P2892">
        <v>60.942777800000002</v>
      </c>
      <c r="Q2892">
        <v>-164.62944440000001</v>
      </c>
      <c r="S2892" t="s">
        <v>21</v>
      </c>
      <c r="T2892" s="40">
        <v>0.79999999999999993</v>
      </c>
      <c r="U2892" s="40">
        <v>0.36268333333333341</v>
      </c>
      <c r="V2892">
        <v>208.5008</v>
      </c>
      <c r="W2892">
        <v>260.62600000000003</v>
      </c>
      <c r="X2892">
        <v>71</v>
      </c>
      <c r="Y2892">
        <v>88.941599999999994</v>
      </c>
      <c r="Z2892">
        <v>111.17700000000001</v>
      </c>
      <c r="AA2892">
        <v>18</v>
      </c>
      <c r="AI2892">
        <v>27.839000000000002</v>
      </c>
      <c r="AJ2892">
        <v>3</v>
      </c>
      <c r="AK2892">
        <v>4.5759999999999996</v>
      </c>
      <c r="AL2892">
        <v>3</v>
      </c>
      <c r="AM2892">
        <v>9.0539999999999985</v>
      </c>
      <c r="AN2892">
        <v>5</v>
      </c>
      <c r="AO2892" s="30">
        <v>25.931999999999999</v>
      </c>
      <c r="AP2892" s="30">
        <v>32.414999999999999</v>
      </c>
      <c r="AQ2892" s="30">
        <v>6</v>
      </c>
      <c r="AR2892">
        <v>323.37439999999998</v>
      </c>
      <c r="AS2892" s="20">
        <v>413.27200000000005</v>
      </c>
      <c r="AT2892">
        <v>100</v>
      </c>
      <c r="AU2892">
        <v>7</v>
      </c>
      <c r="AV2892" t="s">
        <v>1510</v>
      </c>
    </row>
    <row r="2893" spans="1:48" hidden="1" x14ac:dyDescent="0.25">
      <c r="A2893" t="s">
        <v>650</v>
      </c>
      <c r="B2893" t="s">
        <v>79</v>
      </c>
      <c r="C2893" t="s">
        <v>79</v>
      </c>
      <c r="D2893" t="s">
        <v>712</v>
      </c>
      <c r="E2893" s="31" t="s">
        <v>713</v>
      </c>
      <c r="F2893">
        <v>2016</v>
      </c>
      <c r="G2893" t="s">
        <v>563</v>
      </c>
      <c r="H2893">
        <v>221</v>
      </c>
      <c r="I2893">
        <v>331490</v>
      </c>
      <c r="J2893" t="s">
        <v>50</v>
      </c>
      <c r="K2893" s="26" t="s">
        <v>458</v>
      </c>
      <c r="L2893" t="b">
        <v>1</v>
      </c>
      <c r="M2893" s="20" t="s">
        <v>1119</v>
      </c>
      <c r="N2893" s="26">
        <v>169</v>
      </c>
      <c r="O2893" t="s">
        <v>375</v>
      </c>
      <c r="P2893">
        <v>60.479444399999998</v>
      </c>
      <c r="Q2893">
        <v>-164.72388889999999</v>
      </c>
      <c r="S2893" t="s">
        <v>21</v>
      </c>
      <c r="T2893" s="40">
        <v>0.52648333333333308</v>
      </c>
      <c r="U2893" s="40">
        <v>0.23205000000000006</v>
      </c>
      <c r="V2893">
        <v>149.08744439999995</v>
      </c>
      <c r="W2893">
        <v>283.17600000000004</v>
      </c>
      <c r="X2893">
        <v>262</v>
      </c>
      <c r="Y2893">
        <v>27.016492249999992</v>
      </c>
      <c r="Z2893">
        <v>51.315000000000012</v>
      </c>
      <c r="AA2893">
        <v>13</v>
      </c>
      <c r="AI2893">
        <v>129.55000000000001</v>
      </c>
      <c r="AJ2893">
        <v>8</v>
      </c>
      <c r="AK2893">
        <v>135.37800000000001</v>
      </c>
      <c r="AL2893">
        <v>8</v>
      </c>
      <c r="AM2893">
        <v>0</v>
      </c>
      <c r="AN2893">
        <v>0</v>
      </c>
      <c r="AO2893" s="30">
        <v>139.48017653333326</v>
      </c>
      <c r="AP2893" s="30">
        <v>264.928</v>
      </c>
      <c r="AQ2893" s="30">
        <v>16</v>
      </c>
      <c r="AR2893">
        <v>315.58411318333322</v>
      </c>
      <c r="AS2893" s="20">
        <v>599.41899999999998</v>
      </c>
      <c r="AT2893">
        <v>290</v>
      </c>
      <c r="AU2893">
        <v>12</v>
      </c>
      <c r="AV2893" t="s">
        <v>1510</v>
      </c>
    </row>
    <row r="2894" spans="1:48" hidden="1" x14ac:dyDescent="0.25">
      <c r="A2894" t="s">
        <v>958</v>
      </c>
      <c r="B2894" t="s">
        <v>232</v>
      </c>
      <c r="C2894" s="19" t="s">
        <v>232</v>
      </c>
      <c r="D2894" s="19" t="s">
        <v>960</v>
      </c>
      <c r="E2894" s="21" t="s">
        <v>961</v>
      </c>
      <c r="F2894" s="26">
        <v>2016</v>
      </c>
      <c r="G2894" s="19" t="s">
        <v>959</v>
      </c>
      <c r="H2894" s="26" t="s">
        <v>582</v>
      </c>
      <c r="I2894" s="19">
        <v>332330</v>
      </c>
      <c r="J2894" s="20" t="s">
        <v>231</v>
      </c>
      <c r="K2894" s="19" t="s">
        <v>458</v>
      </c>
      <c r="L2894" s="20" t="b">
        <v>1</v>
      </c>
      <c r="M2894" s="20" t="s">
        <v>1118</v>
      </c>
      <c r="N2894" s="19">
        <v>416</v>
      </c>
      <c r="O2894" s="19" t="s">
        <v>375</v>
      </c>
      <c r="P2894" s="20">
        <v>63.013333299999999</v>
      </c>
      <c r="Q2894" s="20">
        <v>-154.375</v>
      </c>
      <c r="R2894" s="19"/>
      <c r="S2894" s="19" t="s">
        <v>21</v>
      </c>
      <c r="T2894" s="40">
        <v>0.90000000000000024</v>
      </c>
      <c r="U2894" s="40">
        <v>0.45765833333333328</v>
      </c>
      <c r="V2894">
        <v>134.47890000000007</v>
      </c>
      <c r="W2894">
        <v>149.42100000000002</v>
      </c>
      <c r="X2894">
        <v>40</v>
      </c>
      <c r="Y2894">
        <v>97.911000000000016</v>
      </c>
      <c r="Z2894">
        <v>108.78999999999999</v>
      </c>
      <c r="AA2894">
        <v>7</v>
      </c>
      <c r="AI2894">
        <v>51.56</v>
      </c>
      <c r="AJ2894">
        <v>9</v>
      </c>
      <c r="AK2894">
        <v>25.637999999999998</v>
      </c>
      <c r="AL2894">
        <v>9</v>
      </c>
      <c r="AM2894">
        <v>21.300999999999998</v>
      </c>
      <c r="AN2894">
        <v>1</v>
      </c>
      <c r="AO2894" s="30">
        <v>69.478200000000029</v>
      </c>
      <c r="AP2894" s="30">
        <v>77.198000000000008</v>
      </c>
      <c r="AQ2894" s="30">
        <v>18</v>
      </c>
      <c r="AR2894">
        <v>301.86810000000014</v>
      </c>
      <c r="AS2894" s="20">
        <v>356.71</v>
      </c>
      <c r="AT2894">
        <v>64</v>
      </c>
      <c r="AU2894">
        <v>12</v>
      </c>
      <c r="AV2894" t="s">
        <v>1510</v>
      </c>
    </row>
    <row r="2895" spans="1:48" hidden="1" x14ac:dyDescent="0.25">
      <c r="A2895" t="s">
        <v>754</v>
      </c>
      <c r="B2895" t="s">
        <v>295</v>
      </c>
      <c r="C2895" s="19" t="s">
        <v>295</v>
      </c>
      <c r="D2895" t="s">
        <v>756</v>
      </c>
      <c r="E2895" t="s">
        <v>757</v>
      </c>
      <c r="F2895" s="26">
        <v>2016</v>
      </c>
      <c r="G2895" s="19" t="s">
        <v>755</v>
      </c>
      <c r="H2895" s="26" t="s">
        <v>582</v>
      </c>
      <c r="I2895" s="19">
        <v>332740</v>
      </c>
      <c r="J2895" t="s">
        <v>294</v>
      </c>
      <c r="K2895" s="19" t="s">
        <v>458</v>
      </c>
      <c r="L2895" s="20" t="b">
        <v>1</v>
      </c>
      <c r="M2895" s="20" t="s">
        <v>1116</v>
      </c>
      <c r="N2895" s="19">
        <v>242</v>
      </c>
      <c r="O2895" s="19" t="s">
        <v>375</v>
      </c>
      <c r="P2895" s="20">
        <v>52.938055599999998</v>
      </c>
      <c r="Q2895" s="20">
        <v>-168.8677778</v>
      </c>
      <c r="R2895" s="19"/>
      <c r="S2895" s="19" t="s">
        <v>21</v>
      </c>
      <c r="T2895" s="40">
        <v>0.75</v>
      </c>
      <c r="U2895" s="40">
        <v>0.16245000000000004</v>
      </c>
      <c r="V2895">
        <v>34.212000000000003</v>
      </c>
      <c r="W2895">
        <v>45.616000000000007</v>
      </c>
      <c r="X2895">
        <v>15</v>
      </c>
      <c r="Y2895">
        <v>46.827749999999995</v>
      </c>
      <c r="Z2895">
        <v>62.436999999999998</v>
      </c>
      <c r="AA2895">
        <v>7</v>
      </c>
      <c r="AI2895">
        <v>34.983000000000004</v>
      </c>
      <c r="AJ2895">
        <v>5</v>
      </c>
      <c r="AK2895">
        <v>18.239000000000001</v>
      </c>
      <c r="AL2895">
        <v>5</v>
      </c>
      <c r="AM2895">
        <v>0</v>
      </c>
      <c r="AN2895">
        <v>0</v>
      </c>
      <c r="AO2895" s="30">
        <v>39.916500000000006</v>
      </c>
      <c r="AP2895" s="30">
        <v>53.222000000000008</v>
      </c>
      <c r="AQ2895" s="30">
        <v>10</v>
      </c>
      <c r="AR2895">
        <v>120.95625</v>
      </c>
      <c r="AS2895" s="20">
        <v>161.27499999999998</v>
      </c>
      <c r="AT2895">
        <v>31</v>
      </c>
      <c r="AU2895">
        <v>12</v>
      </c>
      <c r="AV2895" t="s">
        <v>1510</v>
      </c>
    </row>
    <row r="2896" spans="1:48" hidden="1" x14ac:dyDescent="0.25">
      <c r="A2896" t="s">
        <v>653</v>
      </c>
      <c r="B2896" t="s">
        <v>80</v>
      </c>
      <c r="C2896" t="s">
        <v>80</v>
      </c>
      <c r="D2896" t="s">
        <v>654</v>
      </c>
      <c r="E2896" s="31" t="s">
        <v>655</v>
      </c>
      <c r="F2896">
        <v>2016</v>
      </c>
      <c r="G2896" t="s">
        <v>563</v>
      </c>
      <c r="H2896">
        <v>221</v>
      </c>
      <c r="I2896">
        <v>331500</v>
      </c>
      <c r="J2896" t="s">
        <v>50</v>
      </c>
      <c r="K2896" s="26" t="s">
        <v>458</v>
      </c>
      <c r="L2896" t="b">
        <v>1</v>
      </c>
      <c r="M2896" s="20" t="s">
        <v>1119</v>
      </c>
      <c r="N2896" s="26">
        <v>169</v>
      </c>
      <c r="O2896" t="s">
        <v>375</v>
      </c>
      <c r="P2896">
        <v>67.571111099999996</v>
      </c>
      <c r="Q2896">
        <v>-162.9652778</v>
      </c>
      <c r="S2896" t="s">
        <v>21</v>
      </c>
      <c r="T2896" s="40">
        <v>0.82219999999999993</v>
      </c>
      <c r="U2896" s="40">
        <v>0.23244166666666674</v>
      </c>
      <c r="V2896">
        <v>672.49957940000002</v>
      </c>
      <c r="W2896">
        <v>817.92700000000002</v>
      </c>
      <c r="X2896">
        <v>127</v>
      </c>
      <c r="Y2896">
        <v>116.51889519999997</v>
      </c>
      <c r="Z2896">
        <v>141.71599999999998</v>
      </c>
      <c r="AA2896">
        <v>12</v>
      </c>
      <c r="AI2896">
        <v>268.69200000000001</v>
      </c>
      <c r="AJ2896">
        <v>9</v>
      </c>
      <c r="AK2896">
        <v>502.10699999999997</v>
      </c>
      <c r="AL2896">
        <v>9</v>
      </c>
      <c r="AM2896">
        <v>0</v>
      </c>
      <c r="AN2896">
        <v>0</v>
      </c>
      <c r="AO2896" s="30">
        <v>633.75093779999997</v>
      </c>
      <c r="AP2896" s="30">
        <v>770.79899999999998</v>
      </c>
      <c r="AQ2896" s="30">
        <v>18</v>
      </c>
      <c r="AR2896">
        <v>1422.7694124</v>
      </c>
      <c r="AS2896" s="20">
        <v>1730.442</v>
      </c>
      <c r="AT2896">
        <v>155</v>
      </c>
      <c r="AU2896">
        <v>12</v>
      </c>
      <c r="AV2896" t="s">
        <v>1510</v>
      </c>
    </row>
    <row r="2897" spans="1:48" hidden="1" x14ac:dyDescent="0.25">
      <c r="A2897" t="s">
        <v>554</v>
      </c>
      <c r="B2897" t="s">
        <v>234</v>
      </c>
      <c r="C2897" s="19" t="s">
        <v>234</v>
      </c>
      <c r="D2897" t="s">
        <v>556</v>
      </c>
      <c r="E2897" s="21" t="s">
        <v>557</v>
      </c>
      <c r="F2897" s="26">
        <v>2016</v>
      </c>
      <c r="G2897" s="19" t="s">
        <v>555</v>
      </c>
      <c r="H2897" s="26">
        <v>13642</v>
      </c>
      <c r="I2897" s="19">
        <v>332340</v>
      </c>
      <c r="J2897" t="s">
        <v>233</v>
      </c>
      <c r="K2897" s="19" t="s">
        <v>458</v>
      </c>
      <c r="L2897" s="20" t="b">
        <v>1</v>
      </c>
      <c r="M2897" s="20" t="s">
        <v>1116</v>
      </c>
      <c r="N2897" s="19">
        <v>150</v>
      </c>
      <c r="O2897" s="19" t="s">
        <v>375</v>
      </c>
      <c r="P2897" s="20">
        <v>64.501111100000003</v>
      </c>
      <c r="Q2897" s="20">
        <v>-165.4063889</v>
      </c>
      <c r="R2897" s="19"/>
      <c r="S2897" s="19" t="s">
        <v>21</v>
      </c>
      <c r="T2897" s="40">
        <v>0.35974999999999996</v>
      </c>
      <c r="U2897" s="40">
        <v>0.2352666666666666</v>
      </c>
      <c r="V2897">
        <v>3015.9785149999993</v>
      </c>
      <c r="W2897">
        <v>8383.5399999999991</v>
      </c>
      <c r="X2897">
        <v>1718</v>
      </c>
      <c r="Y2897">
        <v>3040.6275057499997</v>
      </c>
      <c r="Z2897">
        <v>8452.0570000000007</v>
      </c>
      <c r="AA2897">
        <v>322</v>
      </c>
      <c r="AI2897">
        <v>3460.462</v>
      </c>
      <c r="AJ2897">
        <v>83</v>
      </c>
      <c r="AK2897">
        <v>8545.8950000000004</v>
      </c>
      <c r="AL2897">
        <v>83</v>
      </c>
      <c r="AM2897">
        <v>0</v>
      </c>
      <c r="AN2897">
        <v>0</v>
      </c>
      <c r="AO2897" s="30">
        <v>4319.2869307499996</v>
      </c>
      <c r="AP2897" s="30">
        <v>12006.357</v>
      </c>
      <c r="AQ2897" s="30">
        <v>166</v>
      </c>
      <c r="AR2897">
        <v>10375.892951499998</v>
      </c>
      <c r="AS2897" s="20">
        <v>28841.953999999998</v>
      </c>
      <c r="AT2897">
        <v>2200</v>
      </c>
      <c r="AU2897">
        <v>12</v>
      </c>
      <c r="AV2897" t="s">
        <v>1510</v>
      </c>
    </row>
    <row r="2898" spans="1:48" hidden="1" x14ac:dyDescent="0.25">
      <c r="A2898" t="s">
        <v>656</v>
      </c>
      <c r="B2898" t="s">
        <v>81</v>
      </c>
      <c r="C2898" s="19" t="s">
        <v>81</v>
      </c>
      <c r="D2898" t="s">
        <v>657</v>
      </c>
      <c r="E2898" t="s">
        <v>658</v>
      </c>
      <c r="F2898" s="26">
        <v>2016</v>
      </c>
      <c r="G2898" s="19" t="s">
        <v>563</v>
      </c>
      <c r="H2898" s="26">
        <v>221</v>
      </c>
      <c r="I2898" s="19">
        <v>331510</v>
      </c>
      <c r="J2898" t="s">
        <v>50</v>
      </c>
      <c r="K2898" s="19" t="s">
        <v>458</v>
      </c>
      <c r="L2898" s="20" t="b">
        <v>1</v>
      </c>
      <c r="M2898" s="20" t="s">
        <v>1119</v>
      </c>
      <c r="N2898" s="19">
        <v>169</v>
      </c>
      <c r="O2898" s="19" t="s">
        <v>375</v>
      </c>
      <c r="P2898" s="20">
        <v>66.838333300000002</v>
      </c>
      <c r="Q2898" s="20">
        <v>-161.03277779999999</v>
      </c>
      <c r="R2898" s="19"/>
      <c r="S2898" s="19" t="s">
        <v>21</v>
      </c>
      <c r="T2898" s="40">
        <v>0.59918333333333318</v>
      </c>
      <c r="U2898" s="40">
        <v>0.22131666666666669</v>
      </c>
      <c r="V2898">
        <v>497.76256641666657</v>
      </c>
      <c r="W2898">
        <v>830.73500000000001</v>
      </c>
      <c r="X2898">
        <v>139</v>
      </c>
      <c r="Y2898">
        <v>93.93157443333331</v>
      </c>
      <c r="Z2898">
        <v>156.76599999999999</v>
      </c>
      <c r="AA2898">
        <v>13</v>
      </c>
      <c r="AI2898">
        <v>386.68999999999994</v>
      </c>
      <c r="AJ2898">
        <v>11</v>
      </c>
      <c r="AK2898">
        <v>433.839</v>
      </c>
      <c r="AL2898">
        <v>11</v>
      </c>
      <c r="AM2898">
        <v>0</v>
      </c>
      <c r="AN2898">
        <v>0</v>
      </c>
      <c r="AO2898" s="30">
        <v>491.64730131666653</v>
      </c>
      <c r="AP2898" s="30">
        <v>820.529</v>
      </c>
      <c r="AQ2898" s="30">
        <v>22</v>
      </c>
      <c r="AR2898">
        <v>1083.3414421666664</v>
      </c>
      <c r="AS2898" s="20">
        <v>1808.0300000000002</v>
      </c>
      <c r="AT2898">
        <v>173</v>
      </c>
      <c r="AU2898">
        <v>12</v>
      </c>
      <c r="AV2898" t="s">
        <v>1510</v>
      </c>
    </row>
    <row r="2899" spans="1:48" hidden="1" x14ac:dyDescent="0.25">
      <c r="A2899" t="s">
        <v>417</v>
      </c>
      <c r="B2899" t="s">
        <v>1151</v>
      </c>
      <c r="C2899" s="19" t="s">
        <v>418</v>
      </c>
      <c r="D2899" t="s">
        <v>419</v>
      </c>
      <c r="E2899" s="21" t="s">
        <v>420</v>
      </c>
      <c r="F2899" s="26">
        <v>2016</v>
      </c>
      <c r="G2899" s="19" t="s">
        <v>380</v>
      </c>
      <c r="H2899" s="26">
        <v>219</v>
      </c>
      <c r="I2899" s="19">
        <v>331180</v>
      </c>
      <c r="J2899" t="s">
        <v>30</v>
      </c>
      <c r="K2899" s="19" t="s">
        <v>374</v>
      </c>
      <c r="L2899" s="20" t="b">
        <v>1</v>
      </c>
      <c r="M2899" s="20" t="s">
        <v>1116</v>
      </c>
      <c r="N2899" s="19">
        <v>2</v>
      </c>
      <c r="O2899" s="19" t="s">
        <v>375</v>
      </c>
      <c r="P2899" s="20">
        <v>62.961666700000002</v>
      </c>
      <c r="Q2899" s="20">
        <v>-141.93722220000001</v>
      </c>
      <c r="R2899" s="19"/>
      <c r="S2899" s="19" t="s">
        <v>21</v>
      </c>
      <c r="T2899" s="40">
        <v>0.5587833333333333</v>
      </c>
      <c r="U2899" s="40">
        <v>0.3062333333333333</v>
      </c>
      <c r="V2899">
        <v>177.5534041666667</v>
      </c>
      <c r="W2899">
        <v>317.75000000000006</v>
      </c>
      <c r="X2899">
        <v>89</v>
      </c>
      <c r="Y2899">
        <v>175.07184738333333</v>
      </c>
      <c r="Z2899">
        <v>313.30900000000003</v>
      </c>
      <c r="AA2899">
        <v>17</v>
      </c>
      <c r="AI2899">
        <v>75.387</v>
      </c>
      <c r="AJ2899">
        <v>7</v>
      </c>
      <c r="AK2899">
        <v>308.488</v>
      </c>
      <c r="AL2899">
        <v>7</v>
      </c>
      <c r="AM2899">
        <v>0</v>
      </c>
      <c r="AN2899">
        <v>0</v>
      </c>
      <c r="AO2899" s="30">
        <v>214.50295208333333</v>
      </c>
      <c r="AP2899" s="30">
        <v>383.875</v>
      </c>
      <c r="AQ2899" s="30">
        <v>14</v>
      </c>
      <c r="AR2899">
        <v>567.12820363333333</v>
      </c>
      <c r="AS2899" s="20">
        <v>1014.9339999999999</v>
      </c>
      <c r="AT2899">
        <v>119</v>
      </c>
      <c r="AU2899">
        <v>12</v>
      </c>
      <c r="AV2899" t="s">
        <v>1510</v>
      </c>
    </row>
    <row r="2900" spans="1:48" hidden="1" x14ac:dyDescent="0.25">
      <c r="A2900" t="s">
        <v>954</v>
      </c>
      <c r="B2900" t="s">
        <v>23</v>
      </c>
      <c r="C2900" t="s">
        <v>23</v>
      </c>
      <c r="D2900" t="s">
        <v>956</v>
      </c>
      <c r="E2900" s="31" t="s">
        <v>957</v>
      </c>
      <c r="F2900">
        <v>2016</v>
      </c>
      <c r="G2900" t="s">
        <v>955</v>
      </c>
      <c r="H2900">
        <v>192</v>
      </c>
      <c r="I2900">
        <v>331020</v>
      </c>
      <c r="J2900" t="s">
        <v>22</v>
      </c>
      <c r="K2900" s="26" t="s">
        <v>458</v>
      </c>
      <c r="L2900" t="b">
        <v>1</v>
      </c>
      <c r="M2900" s="20" t="s">
        <v>1116</v>
      </c>
      <c r="N2900" s="26">
        <v>412</v>
      </c>
      <c r="O2900" t="s">
        <v>375</v>
      </c>
      <c r="P2900">
        <v>60.909444399999998</v>
      </c>
      <c r="Q2900">
        <v>-161.4313889</v>
      </c>
      <c r="S2900" t="s">
        <v>21</v>
      </c>
      <c r="T2900" s="40">
        <v>0.60499999999999987</v>
      </c>
      <c r="U2900" s="40">
        <v>0.31456666666666661</v>
      </c>
      <c r="V2900">
        <v>440.5319599999998</v>
      </c>
      <c r="W2900">
        <v>728.15199999999982</v>
      </c>
      <c r="X2900">
        <v>195</v>
      </c>
      <c r="Y2900">
        <v>151.48352999999997</v>
      </c>
      <c r="Z2900">
        <v>250.386</v>
      </c>
      <c r="AA2900">
        <v>20</v>
      </c>
      <c r="AI2900">
        <v>201.91499999999999</v>
      </c>
      <c r="AJ2900">
        <v>11</v>
      </c>
      <c r="AK2900">
        <v>575.2410000000001</v>
      </c>
      <c r="AL2900">
        <v>11</v>
      </c>
      <c r="AM2900">
        <v>59.093000000000004</v>
      </c>
      <c r="AN2900">
        <v>4</v>
      </c>
      <c r="AO2900" s="30">
        <v>470.17937999999992</v>
      </c>
      <c r="AP2900" s="30">
        <v>777.15600000000006</v>
      </c>
      <c r="AQ2900" s="30">
        <v>22</v>
      </c>
      <c r="AR2900">
        <v>1062.1948699999998</v>
      </c>
      <c r="AS2900" s="20">
        <v>1814.787</v>
      </c>
      <c r="AT2900">
        <v>237</v>
      </c>
      <c r="AU2900">
        <v>12</v>
      </c>
      <c r="AV2900" t="s">
        <v>1510</v>
      </c>
    </row>
    <row r="2901" spans="1:48" hidden="1" x14ac:dyDescent="0.25">
      <c r="A2901" t="s">
        <v>768</v>
      </c>
      <c r="B2901" t="s">
        <v>239</v>
      </c>
      <c r="C2901" t="s">
        <v>239</v>
      </c>
      <c r="D2901" t="s">
        <v>769</v>
      </c>
      <c r="E2901" s="31" t="s">
        <v>770</v>
      </c>
      <c r="F2901">
        <v>2016</v>
      </c>
      <c r="G2901" t="s">
        <v>759</v>
      </c>
      <c r="H2901">
        <v>26616</v>
      </c>
      <c r="I2901">
        <v>332380</v>
      </c>
      <c r="J2901" t="s">
        <v>235</v>
      </c>
      <c r="K2901" s="26" t="s">
        <v>458</v>
      </c>
      <c r="L2901" t="b">
        <v>1</v>
      </c>
      <c r="M2901" s="20" t="s">
        <v>1118</v>
      </c>
      <c r="N2901" s="26">
        <v>254</v>
      </c>
      <c r="O2901" t="s">
        <v>375</v>
      </c>
      <c r="P2901">
        <v>70.217500000000001</v>
      </c>
      <c r="Q2901">
        <v>-150.97638889999999</v>
      </c>
      <c r="S2901" t="s">
        <v>21</v>
      </c>
      <c r="T2901" s="40">
        <v>7.9999999999999988E-2</v>
      </c>
      <c r="U2901" s="40">
        <v>7.9999999999999988E-2</v>
      </c>
      <c r="V2901">
        <v>76.656479999999988</v>
      </c>
      <c r="W2901">
        <v>958.20600000000002</v>
      </c>
      <c r="X2901">
        <v>110</v>
      </c>
      <c r="Y2901">
        <v>380.21559999999994</v>
      </c>
      <c r="Z2901">
        <v>4752.6949999999997</v>
      </c>
      <c r="AA2901">
        <v>70</v>
      </c>
      <c r="AI2901">
        <v>87.599000000000004</v>
      </c>
      <c r="AJ2901">
        <v>4</v>
      </c>
      <c r="AK2901">
        <v>52.671999999999997</v>
      </c>
      <c r="AL2901">
        <v>4</v>
      </c>
      <c r="AM2901">
        <v>0</v>
      </c>
      <c r="AN2901">
        <v>1</v>
      </c>
      <c r="AO2901" s="30">
        <v>11.221679999999999</v>
      </c>
      <c r="AP2901" s="30">
        <v>140.27100000000002</v>
      </c>
      <c r="AQ2901" s="30">
        <v>8</v>
      </c>
      <c r="AR2901">
        <v>468.09375999999992</v>
      </c>
      <c r="AS2901" s="20">
        <v>5851.1719999999996</v>
      </c>
      <c r="AT2901">
        <v>188</v>
      </c>
      <c r="AU2901">
        <v>12</v>
      </c>
      <c r="AV2901" t="s">
        <v>1510</v>
      </c>
    </row>
    <row r="2902" spans="1:48" hidden="1" x14ac:dyDescent="0.25">
      <c r="A2902" t="s">
        <v>659</v>
      </c>
      <c r="B2902" t="s">
        <v>82</v>
      </c>
      <c r="C2902" t="s">
        <v>82</v>
      </c>
      <c r="D2902" t="s">
        <v>660</v>
      </c>
      <c r="E2902" s="31" t="s">
        <v>661</v>
      </c>
      <c r="F2902">
        <v>2016</v>
      </c>
      <c r="G2902" t="s">
        <v>563</v>
      </c>
      <c r="H2902">
        <v>221</v>
      </c>
      <c r="I2902">
        <v>331520</v>
      </c>
      <c r="J2902" t="s">
        <v>50</v>
      </c>
      <c r="K2902" s="26" t="s">
        <v>458</v>
      </c>
      <c r="L2902" t="b">
        <v>1</v>
      </c>
      <c r="M2902" s="20" t="s">
        <v>1119</v>
      </c>
      <c r="N2902" s="26">
        <v>169</v>
      </c>
      <c r="O2902" t="s">
        <v>375</v>
      </c>
      <c r="P2902">
        <v>64.7194444</v>
      </c>
      <c r="Q2902">
        <v>-158.1030556</v>
      </c>
      <c r="S2902" t="s">
        <v>21</v>
      </c>
      <c r="T2902" s="40">
        <v>0.52566666666666673</v>
      </c>
      <c r="U2902" s="40">
        <v>0.21765000000000001</v>
      </c>
      <c r="V2902">
        <v>248.83745833333336</v>
      </c>
      <c r="W2902">
        <v>473.375</v>
      </c>
      <c r="X2902">
        <v>1893</v>
      </c>
      <c r="Y2902">
        <v>6.564525333333334</v>
      </c>
      <c r="Z2902">
        <v>12.488</v>
      </c>
      <c r="AA2902">
        <v>10</v>
      </c>
      <c r="AI2902">
        <v>272.149</v>
      </c>
      <c r="AJ2902">
        <v>18</v>
      </c>
      <c r="AK2902">
        <v>215.65700000000001</v>
      </c>
      <c r="AL2902">
        <v>18</v>
      </c>
      <c r="AM2902">
        <v>0</v>
      </c>
      <c r="AN2902">
        <v>0</v>
      </c>
      <c r="AO2902" s="30">
        <v>256.42335400000007</v>
      </c>
      <c r="AP2902" s="30">
        <v>487.80600000000004</v>
      </c>
      <c r="AQ2902" s="30">
        <v>36</v>
      </c>
      <c r="AR2902">
        <v>511.82533766666677</v>
      </c>
      <c r="AS2902" s="20">
        <v>973.66899999999998</v>
      </c>
      <c r="AT2902">
        <v>1938</v>
      </c>
      <c r="AU2902">
        <v>12</v>
      </c>
      <c r="AV2902" t="s">
        <v>1510</v>
      </c>
    </row>
    <row r="2903" spans="1:48" hidden="1" x14ac:dyDescent="0.25">
      <c r="A2903" t="s">
        <v>942</v>
      </c>
      <c r="B2903" t="s">
        <v>244</v>
      </c>
      <c r="C2903" t="s">
        <v>244</v>
      </c>
      <c r="D2903" t="s">
        <v>944</v>
      </c>
      <c r="E2903" s="31" t="s">
        <v>945</v>
      </c>
      <c r="F2903">
        <v>2016</v>
      </c>
      <c r="G2903" t="s">
        <v>943</v>
      </c>
      <c r="H2903" t="s">
        <v>582</v>
      </c>
      <c r="I2903">
        <v>332420</v>
      </c>
      <c r="J2903" t="s">
        <v>243</v>
      </c>
      <c r="K2903" s="26" t="s">
        <v>458</v>
      </c>
      <c r="L2903" t="b">
        <v>1</v>
      </c>
      <c r="M2903" s="20" t="s">
        <v>1118</v>
      </c>
      <c r="N2903" s="26">
        <v>408</v>
      </c>
      <c r="O2903" t="s">
        <v>375</v>
      </c>
      <c r="P2903">
        <v>62.533611100000002</v>
      </c>
      <c r="Q2903">
        <v>-164.84111110000001</v>
      </c>
      <c r="S2903" t="s">
        <v>21</v>
      </c>
      <c r="T2903" s="40">
        <v>0.42333333333333328</v>
      </c>
      <c r="U2903" s="40">
        <v>0.19582500000000003</v>
      </c>
      <c r="V2903">
        <v>82.631280000000004</v>
      </c>
      <c r="W2903">
        <v>195.19200000000004</v>
      </c>
      <c r="X2903">
        <v>44</v>
      </c>
      <c r="Y2903">
        <v>144.66061999999997</v>
      </c>
      <c r="Z2903">
        <v>341.71799999999996</v>
      </c>
      <c r="AA2903">
        <v>5</v>
      </c>
      <c r="AI2903">
        <v>138.02700000000002</v>
      </c>
      <c r="AJ2903">
        <v>6</v>
      </c>
      <c r="AK2903">
        <v>27.659999999999997</v>
      </c>
      <c r="AL2903">
        <v>6</v>
      </c>
      <c r="AM2903">
        <v>9.5869999999999997</v>
      </c>
      <c r="AN2903">
        <v>2</v>
      </c>
      <c r="AO2903" s="30">
        <v>70.140829999999994</v>
      </c>
      <c r="AP2903" s="30">
        <v>165.68700000000001</v>
      </c>
      <c r="AQ2903" s="30">
        <v>12</v>
      </c>
      <c r="AR2903">
        <v>297.43272999999999</v>
      </c>
      <c r="AS2903" s="20">
        <v>712.18399999999997</v>
      </c>
      <c r="AT2903">
        <v>62</v>
      </c>
      <c r="AU2903">
        <v>12</v>
      </c>
      <c r="AV2903" t="s">
        <v>1510</v>
      </c>
    </row>
    <row r="2904" spans="1:48" hidden="1" x14ac:dyDescent="0.25">
      <c r="A2904" t="s">
        <v>613</v>
      </c>
      <c r="B2904" t="s">
        <v>83</v>
      </c>
      <c r="C2904" t="s">
        <v>83</v>
      </c>
      <c r="D2904" t="s">
        <v>614</v>
      </c>
      <c r="E2904" s="31" t="s">
        <v>615</v>
      </c>
      <c r="F2904">
        <v>2016</v>
      </c>
      <c r="G2904" t="s">
        <v>563</v>
      </c>
      <c r="H2904">
        <v>221</v>
      </c>
      <c r="I2904">
        <v>331530</v>
      </c>
      <c r="J2904" t="s">
        <v>50</v>
      </c>
      <c r="K2904" s="26" t="s">
        <v>458</v>
      </c>
      <c r="L2904" t="b">
        <v>1</v>
      </c>
      <c r="M2904" s="20" t="s">
        <v>1119</v>
      </c>
      <c r="N2904" s="26">
        <v>169</v>
      </c>
      <c r="O2904" t="s">
        <v>375</v>
      </c>
      <c r="P2904">
        <v>60.896944400000002</v>
      </c>
      <c r="Q2904">
        <v>-162.4594444</v>
      </c>
      <c r="S2904" t="s">
        <v>21</v>
      </c>
      <c r="T2904" s="40">
        <v>0.51936666666666675</v>
      </c>
      <c r="U2904" s="40">
        <v>0.22686666666666669</v>
      </c>
      <c r="V2904">
        <v>316.95441503333336</v>
      </c>
      <c r="W2904">
        <v>610.27099999999996</v>
      </c>
      <c r="X2904">
        <v>130</v>
      </c>
      <c r="Y2904">
        <v>61.386023800000011</v>
      </c>
      <c r="Z2904">
        <v>118.194</v>
      </c>
      <c r="AA2904">
        <v>14</v>
      </c>
      <c r="AI2904">
        <v>184.488</v>
      </c>
      <c r="AJ2904">
        <v>13</v>
      </c>
      <c r="AK2904">
        <v>299.83100000000002</v>
      </c>
      <c r="AL2904">
        <v>13</v>
      </c>
      <c r="AM2904">
        <v>0</v>
      </c>
      <c r="AN2904">
        <v>0</v>
      </c>
      <c r="AO2904" s="30">
        <v>251.53914463333339</v>
      </c>
      <c r="AP2904" s="30">
        <v>484.31900000000002</v>
      </c>
      <c r="AQ2904" s="30">
        <v>26</v>
      </c>
      <c r="AR2904">
        <v>629.87958346666676</v>
      </c>
      <c r="AS2904" s="20">
        <v>1212.7840000000001</v>
      </c>
      <c r="AT2904">
        <v>168</v>
      </c>
      <c r="AU2904">
        <v>12</v>
      </c>
      <c r="AV2904" t="s">
        <v>1510</v>
      </c>
    </row>
    <row r="2905" spans="1:48" hidden="1" x14ac:dyDescent="0.25">
      <c r="A2905" t="s">
        <v>664</v>
      </c>
      <c r="B2905" t="s">
        <v>84</v>
      </c>
      <c r="C2905" t="s">
        <v>84</v>
      </c>
      <c r="D2905" t="s">
        <v>665</v>
      </c>
      <c r="E2905" s="31" t="s">
        <v>666</v>
      </c>
      <c r="F2905">
        <v>2016</v>
      </c>
      <c r="G2905" t="s">
        <v>563</v>
      </c>
      <c r="H2905">
        <v>221</v>
      </c>
      <c r="I2905">
        <v>331540</v>
      </c>
      <c r="J2905" t="s">
        <v>50</v>
      </c>
      <c r="K2905" s="26" t="s">
        <v>458</v>
      </c>
      <c r="L2905" t="b">
        <v>1</v>
      </c>
      <c r="M2905" s="20" t="s">
        <v>1119</v>
      </c>
      <c r="N2905" s="26">
        <v>169</v>
      </c>
      <c r="O2905" t="s">
        <v>375</v>
      </c>
      <c r="P2905">
        <v>57.2027778</v>
      </c>
      <c r="Q2905">
        <v>-153.3038889</v>
      </c>
      <c r="S2905" t="s">
        <v>21</v>
      </c>
      <c r="T2905" s="40">
        <v>0.48337500000000005</v>
      </c>
      <c r="U2905" s="40">
        <v>0.21554999999999999</v>
      </c>
      <c r="V2905">
        <v>200.19023962500003</v>
      </c>
      <c r="W2905">
        <v>414.15100000000001</v>
      </c>
      <c r="X2905">
        <v>208</v>
      </c>
      <c r="Y2905">
        <v>3.2927505000000004</v>
      </c>
      <c r="Z2905">
        <v>6.8120000000000003</v>
      </c>
      <c r="AA2905">
        <v>22</v>
      </c>
      <c r="AI2905">
        <v>257.61600000000004</v>
      </c>
      <c r="AJ2905">
        <v>13</v>
      </c>
      <c r="AK2905">
        <v>118.17800000000001</v>
      </c>
      <c r="AL2905">
        <v>13</v>
      </c>
      <c r="AM2905">
        <v>0</v>
      </c>
      <c r="AN2905">
        <v>0</v>
      </c>
      <c r="AO2905" s="30">
        <v>181.64942475000004</v>
      </c>
      <c r="AP2905" s="30">
        <v>375.79400000000004</v>
      </c>
      <c r="AQ2905" s="30">
        <v>26</v>
      </c>
      <c r="AR2905">
        <v>385.13241487500011</v>
      </c>
      <c r="AS2905" s="20">
        <v>796.75699999999983</v>
      </c>
      <c r="AT2905">
        <v>254</v>
      </c>
      <c r="AU2905">
        <v>12</v>
      </c>
      <c r="AV2905" t="s">
        <v>1510</v>
      </c>
    </row>
    <row r="2906" spans="1:48" hidden="1" x14ac:dyDescent="0.25">
      <c r="A2906" t="s">
        <v>883</v>
      </c>
      <c r="B2906" t="s">
        <v>248</v>
      </c>
      <c r="C2906" t="s">
        <v>248</v>
      </c>
      <c r="D2906" t="s">
        <v>885</v>
      </c>
      <c r="E2906" s="31" t="s">
        <v>886</v>
      </c>
      <c r="F2906">
        <v>2016</v>
      </c>
      <c r="G2906" t="s">
        <v>884</v>
      </c>
      <c r="H2906">
        <v>14234</v>
      </c>
      <c r="I2906">
        <v>332440</v>
      </c>
      <c r="J2906" t="s">
        <v>247</v>
      </c>
      <c r="K2906" s="26" t="s">
        <v>458</v>
      </c>
      <c r="L2906" t="b">
        <v>1</v>
      </c>
      <c r="M2906" s="20" t="s">
        <v>1118</v>
      </c>
      <c r="N2906" s="26">
        <v>357</v>
      </c>
      <c r="O2906" t="s">
        <v>375</v>
      </c>
      <c r="P2906">
        <v>57.923611100000002</v>
      </c>
      <c r="Q2906">
        <v>-152.50222220000001</v>
      </c>
      <c r="S2906" t="s">
        <v>21</v>
      </c>
      <c r="T2906" s="40">
        <v>0.37982500000000002</v>
      </c>
      <c r="U2906" s="40">
        <v>0.2168916666666667</v>
      </c>
      <c r="V2906">
        <v>104.37553017500002</v>
      </c>
      <c r="W2906">
        <v>274.79900000000004</v>
      </c>
      <c r="X2906">
        <v>82</v>
      </c>
      <c r="Y2906">
        <v>75.209907900000005</v>
      </c>
      <c r="Z2906">
        <v>198.012</v>
      </c>
      <c r="AA2906">
        <v>17</v>
      </c>
      <c r="AI2906">
        <v>189.63399999999999</v>
      </c>
      <c r="AJ2906">
        <v>14</v>
      </c>
      <c r="AK2906">
        <v>9.9290000000000003</v>
      </c>
      <c r="AL2906">
        <v>14</v>
      </c>
      <c r="AM2906">
        <v>0</v>
      </c>
      <c r="AN2906">
        <v>0</v>
      </c>
      <c r="AO2906" s="30">
        <v>75.799016475000002</v>
      </c>
      <c r="AP2906" s="30">
        <v>199.56299999999999</v>
      </c>
      <c r="AQ2906" s="30">
        <v>28</v>
      </c>
      <c r="AR2906">
        <v>255.38445455000002</v>
      </c>
      <c r="AS2906" s="20">
        <v>672.37400000000002</v>
      </c>
      <c r="AT2906">
        <v>123</v>
      </c>
      <c r="AU2906">
        <v>6</v>
      </c>
      <c r="AV2906" t="s">
        <v>1510</v>
      </c>
    </row>
    <row r="2907" spans="1:48" hidden="1" x14ac:dyDescent="0.25">
      <c r="A2907" t="s">
        <v>1027</v>
      </c>
      <c r="B2907" t="s">
        <v>250</v>
      </c>
      <c r="C2907" t="s">
        <v>250</v>
      </c>
      <c r="D2907" t="s">
        <v>1029</v>
      </c>
      <c r="E2907" s="31" t="s">
        <v>1030</v>
      </c>
      <c r="F2907">
        <v>2016</v>
      </c>
      <c r="G2907" t="s">
        <v>1028</v>
      </c>
      <c r="H2907">
        <v>14633</v>
      </c>
      <c r="I2907">
        <v>332450</v>
      </c>
      <c r="J2907" t="s">
        <v>249</v>
      </c>
      <c r="K2907" s="26" t="s">
        <v>458</v>
      </c>
      <c r="L2907" t="b">
        <v>1</v>
      </c>
      <c r="M2907" s="20" t="s">
        <v>1116</v>
      </c>
      <c r="N2907" s="26">
        <v>662</v>
      </c>
      <c r="O2907" t="s">
        <v>375</v>
      </c>
      <c r="P2907">
        <v>59.787222200000002</v>
      </c>
      <c r="Q2907">
        <v>-154.10611109999999</v>
      </c>
      <c r="S2907" t="s">
        <v>21</v>
      </c>
      <c r="T2907" s="40">
        <v>0.88500000000000012</v>
      </c>
      <c r="U2907" s="40">
        <v>0.51327499999999993</v>
      </c>
      <c r="V2907">
        <v>46.526220000000016</v>
      </c>
      <c r="W2907">
        <v>52.57200000000001</v>
      </c>
      <c r="X2907">
        <v>24</v>
      </c>
      <c r="Y2907">
        <v>67.438770000000005</v>
      </c>
      <c r="Z2907">
        <v>76.201999999999998</v>
      </c>
      <c r="AA2907">
        <v>11</v>
      </c>
      <c r="AI2907">
        <v>20.443000000000001</v>
      </c>
      <c r="AJ2907">
        <v>4</v>
      </c>
      <c r="AK2907">
        <v>14.462000000000002</v>
      </c>
      <c r="AL2907">
        <v>4</v>
      </c>
      <c r="AM2907">
        <v>0</v>
      </c>
      <c r="AN2907">
        <v>0</v>
      </c>
      <c r="AO2907" s="30">
        <v>30.890925000000006</v>
      </c>
      <c r="AP2907" s="30">
        <v>34.905000000000001</v>
      </c>
      <c r="AQ2907" s="30">
        <v>8</v>
      </c>
      <c r="AR2907">
        <v>144.85591500000004</v>
      </c>
      <c r="AS2907" s="20">
        <v>163.679</v>
      </c>
      <c r="AT2907">
        <v>43</v>
      </c>
      <c r="AU2907">
        <v>12</v>
      </c>
      <c r="AV2907" t="s">
        <v>1510</v>
      </c>
    </row>
    <row r="2908" spans="1:48" hidden="1" x14ac:dyDescent="0.25">
      <c r="A2908" t="s">
        <v>479</v>
      </c>
      <c r="B2908" t="s">
        <v>252</v>
      </c>
      <c r="C2908" t="s">
        <v>252</v>
      </c>
      <c r="D2908" t="s">
        <v>481</v>
      </c>
      <c r="E2908" s="31" t="s">
        <v>482</v>
      </c>
      <c r="F2908">
        <v>2016</v>
      </c>
      <c r="G2908" t="s">
        <v>480</v>
      </c>
      <c r="H2908">
        <v>29297</v>
      </c>
      <c r="I2908">
        <v>332460</v>
      </c>
      <c r="J2908" t="s">
        <v>251</v>
      </c>
      <c r="K2908" s="26" t="s">
        <v>458</v>
      </c>
      <c r="L2908" t="b">
        <v>1</v>
      </c>
      <c r="M2908" s="20" t="s">
        <v>1118</v>
      </c>
      <c r="N2908" s="26">
        <v>24</v>
      </c>
      <c r="O2908" t="s">
        <v>375</v>
      </c>
      <c r="P2908">
        <v>57.960833299999997</v>
      </c>
      <c r="Q2908">
        <v>-136.22749999999999</v>
      </c>
      <c r="S2908" t="s">
        <v>21</v>
      </c>
      <c r="T2908" s="40">
        <v>0.47383636363636356</v>
      </c>
      <c r="U2908" s="40">
        <v>0.24301818181818183</v>
      </c>
      <c r="V2908">
        <v>145.97571621818179</v>
      </c>
      <c r="W2908">
        <v>308.072</v>
      </c>
      <c r="X2908">
        <v>76</v>
      </c>
      <c r="Y2908">
        <v>103.94927378181816</v>
      </c>
      <c r="Z2908">
        <v>219.37800000000001</v>
      </c>
      <c r="AA2908">
        <v>17</v>
      </c>
      <c r="AI2908">
        <v>338.32300000000004</v>
      </c>
      <c r="AJ2908">
        <v>29</v>
      </c>
      <c r="AK2908">
        <v>3.5649999999999999</v>
      </c>
      <c r="AL2908">
        <v>29</v>
      </c>
      <c r="AM2908">
        <v>178.17700000000002</v>
      </c>
      <c r="AN2908">
        <v>1</v>
      </c>
      <c r="AO2908" s="30">
        <v>161.99896669090907</v>
      </c>
      <c r="AP2908" s="30">
        <v>341.88800000000003</v>
      </c>
      <c r="AQ2908" s="30">
        <v>58</v>
      </c>
      <c r="AR2908">
        <v>411.92395669090899</v>
      </c>
      <c r="AS2908" s="20">
        <v>1047.5150000000001</v>
      </c>
      <c r="AT2908">
        <v>148</v>
      </c>
      <c r="AU2908">
        <v>12</v>
      </c>
      <c r="AV2908" t="s">
        <v>1510</v>
      </c>
    </row>
    <row r="2909" spans="1:48" hidden="1" x14ac:dyDescent="0.25">
      <c r="A2909" t="s">
        <v>1015</v>
      </c>
      <c r="B2909" t="s">
        <v>226</v>
      </c>
      <c r="C2909" t="s">
        <v>226</v>
      </c>
      <c r="D2909" t="s">
        <v>1017</v>
      </c>
      <c r="E2909" s="31" t="s">
        <v>1018</v>
      </c>
      <c r="F2909">
        <v>2016</v>
      </c>
      <c r="G2909" t="s">
        <v>1016</v>
      </c>
      <c r="H2909">
        <v>14832</v>
      </c>
      <c r="I2909">
        <v>332470</v>
      </c>
      <c r="J2909" t="s">
        <v>225</v>
      </c>
      <c r="K2909" s="26" t="s">
        <v>458</v>
      </c>
      <c r="L2909" t="b">
        <v>1</v>
      </c>
      <c r="M2909" s="20" t="s">
        <v>1118</v>
      </c>
      <c r="N2909" s="26">
        <v>659</v>
      </c>
      <c r="O2909" t="s">
        <v>375</v>
      </c>
      <c r="P2909">
        <v>55.913984599999999</v>
      </c>
      <c r="Q2909">
        <v>-159.16327670000001</v>
      </c>
      <c r="S2909" t="s">
        <v>21</v>
      </c>
      <c r="T2909" s="40">
        <v>0.95</v>
      </c>
      <c r="U2909" s="40">
        <v>0.67360000000000009</v>
      </c>
      <c r="V2909">
        <v>88.387999999999991</v>
      </c>
      <c r="W2909">
        <v>93.039999999999992</v>
      </c>
      <c r="X2909">
        <v>48</v>
      </c>
      <c r="Y2909">
        <v>113.0329</v>
      </c>
      <c r="Z2909">
        <v>118.982</v>
      </c>
      <c r="AA2909">
        <v>11</v>
      </c>
      <c r="AI2909">
        <v>51.38</v>
      </c>
      <c r="AJ2909">
        <v>6</v>
      </c>
      <c r="AK2909">
        <v>3.5169999999999999</v>
      </c>
      <c r="AL2909">
        <v>6</v>
      </c>
      <c r="AM2909">
        <v>8.6999999999999993</v>
      </c>
      <c r="AN2909">
        <v>2</v>
      </c>
      <c r="AO2909" s="30">
        <v>52.152150000000006</v>
      </c>
      <c r="AP2909" s="30">
        <v>54.897000000000006</v>
      </c>
      <c r="AQ2909" s="30">
        <v>12</v>
      </c>
      <c r="AR2909">
        <v>253.57304999999997</v>
      </c>
      <c r="AS2909" s="20">
        <v>275.61899999999997</v>
      </c>
      <c r="AT2909">
        <v>71</v>
      </c>
      <c r="AU2909">
        <v>1</v>
      </c>
      <c r="AV2909" t="s">
        <v>1510</v>
      </c>
    </row>
    <row r="2910" spans="1:48" hidden="1" x14ac:dyDescent="0.25">
      <c r="A2910" t="s">
        <v>967</v>
      </c>
      <c r="B2910" t="s">
        <v>256</v>
      </c>
      <c r="C2910" t="s">
        <v>256</v>
      </c>
      <c r="D2910" t="s">
        <v>969</v>
      </c>
      <c r="E2910" s="31" t="s">
        <v>970</v>
      </c>
      <c r="F2910">
        <v>2016</v>
      </c>
      <c r="G2910" t="s">
        <v>968</v>
      </c>
      <c r="H2910" t="s">
        <v>582</v>
      </c>
      <c r="I2910">
        <v>332480</v>
      </c>
      <c r="J2910" t="s">
        <v>255</v>
      </c>
      <c r="K2910" s="26" t="s">
        <v>458</v>
      </c>
      <c r="L2910" t="b">
        <v>1</v>
      </c>
      <c r="M2910" s="20" t="s">
        <v>1118</v>
      </c>
      <c r="N2910" s="26">
        <v>425</v>
      </c>
      <c r="O2910" t="s">
        <v>375</v>
      </c>
      <c r="P2910">
        <v>57.564166700000001</v>
      </c>
      <c r="Q2910">
        <v>-157.5791667</v>
      </c>
      <c r="S2910" t="s">
        <v>21</v>
      </c>
      <c r="T2910" s="40">
        <v>0.59999999999999987</v>
      </c>
      <c r="U2910" s="40">
        <v>0.26405000000000001</v>
      </c>
      <c r="V2910">
        <v>84.138599999999983</v>
      </c>
      <c r="W2910">
        <v>140.23099999999999</v>
      </c>
      <c r="X2910">
        <v>49</v>
      </c>
      <c r="Y2910">
        <v>86.030999999999977</v>
      </c>
      <c r="Z2910">
        <v>143.38499999999999</v>
      </c>
      <c r="AA2910">
        <v>15</v>
      </c>
      <c r="AI2910">
        <v>57.685999999999993</v>
      </c>
      <c r="AJ2910">
        <v>10</v>
      </c>
      <c r="AK2910">
        <v>28.809000000000001</v>
      </c>
      <c r="AL2910">
        <v>10</v>
      </c>
      <c r="AM2910">
        <v>0</v>
      </c>
      <c r="AN2910">
        <v>0</v>
      </c>
      <c r="AO2910" s="30">
        <v>51.896999999999984</v>
      </c>
      <c r="AP2910" s="30">
        <v>86.49499999999999</v>
      </c>
      <c r="AQ2910" s="30">
        <v>20</v>
      </c>
      <c r="AR2910">
        <v>222.06659999999994</v>
      </c>
      <c r="AS2910" s="20">
        <v>370.11099999999999</v>
      </c>
      <c r="AT2910">
        <v>84</v>
      </c>
      <c r="AU2910">
        <v>12</v>
      </c>
      <c r="AV2910" t="s">
        <v>1510</v>
      </c>
    </row>
    <row r="2911" spans="1:48" hidden="1" x14ac:dyDescent="0.25">
      <c r="A2911" t="s">
        <v>1007</v>
      </c>
      <c r="B2911" t="s">
        <v>25</v>
      </c>
      <c r="C2911" t="s">
        <v>25</v>
      </c>
      <c r="D2911" t="s">
        <v>1009</v>
      </c>
      <c r="E2911" s="31" t="s">
        <v>1010</v>
      </c>
      <c r="F2911">
        <v>2016</v>
      </c>
      <c r="G2911" t="s">
        <v>1008</v>
      </c>
      <c r="H2911" t="s">
        <v>582</v>
      </c>
      <c r="I2911">
        <v>331030</v>
      </c>
      <c r="J2911" t="s">
        <v>24</v>
      </c>
      <c r="K2911" s="26" t="s">
        <v>458</v>
      </c>
      <c r="L2911" t="b">
        <v>1</v>
      </c>
      <c r="M2911" s="20" t="s">
        <v>1118</v>
      </c>
      <c r="N2911" s="26">
        <v>635</v>
      </c>
      <c r="O2911" t="s">
        <v>375</v>
      </c>
      <c r="P2911">
        <v>60.912222200000002</v>
      </c>
      <c r="Q2911">
        <v>-161.2138889</v>
      </c>
      <c r="S2911" t="s">
        <v>21</v>
      </c>
      <c r="T2911" s="40">
        <v>0.63</v>
      </c>
      <c r="U2911" s="40">
        <v>0.38904999999999995</v>
      </c>
      <c r="V2911">
        <v>237.21704999999997</v>
      </c>
      <c r="W2911">
        <v>376.53499999999997</v>
      </c>
      <c r="X2911">
        <v>110</v>
      </c>
      <c r="Y2911">
        <v>283.51700999999997</v>
      </c>
      <c r="Z2911">
        <v>450.02699999999999</v>
      </c>
      <c r="AA2911">
        <v>12</v>
      </c>
      <c r="AI2911">
        <v>161.35100000000003</v>
      </c>
      <c r="AJ2911">
        <v>8</v>
      </c>
      <c r="AK2911">
        <v>25.965</v>
      </c>
      <c r="AL2911">
        <v>8</v>
      </c>
      <c r="AM2911">
        <v>8.6219999999999981</v>
      </c>
      <c r="AN2911">
        <v>3</v>
      </c>
      <c r="AO2911" s="30">
        <v>118.00908000000003</v>
      </c>
      <c r="AP2911" s="30">
        <v>187.31600000000003</v>
      </c>
      <c r="AQ2911" s="30">
        <v>16</v>
      </c>
      <c r="AR2911">
        <v>638.74314000000004</v>
      </c>
      <c r="AS2911" s="20">
        <v>1022.4999999999999</v>
      </c>
      <c r="AT2911">
        <v>141</v>
      </c>
      <c r="AU2911">
        <v>12</v>
      </c>
      <c r="AV2911" t="s">
        <v>1510</v>
      </c>
    </row>
    <row r="2912" spans="1:48" hidden="1" x14ac:dyDescent="0.25">
      <c r="A2912" t="s">
        <v>667</v>
      </c>
      <c r="B2912" t="s">
        <v>85</v>
      </c>
      <c r="C2912" t="s">
        <v>85</v>
      </c>
      <c r="D2912" t="s">
        <v>668</v>
      </c>
      <c r="E2912" s="31" t="s">
        <v>669</v>
      </c>
      <c r="F2912">
        <v>2016</v>
      </c>
      <c r="G2912" t="s">
        <v>563</v>
      </c>
      <c r="H2912">
        <v>221</v>
      </c>
      <c r="I2912">
        <v>331550</v>
      </c>
      <c r="J2912" t="s">
        <v>50</v>
      </c>
      <c r="K2912" s="26" t="s">
        <v>458</v>
      </c>
      <c r="L2912" t="b">
        <v>1</v>
      </c>
      <c r="M2912" s="20" t="s">
        <v>1119</v>
      </c>
      <c r="N2912" s="26">
        <v>169</v>
      </c>
      <c r="O2912" t="s">
        <v>375</v>
      </c>
      <c r="P2912">
        <v>61.938888900000002</v>
      </c>
      <c r="Q2912">
        <v>-162.875</v>
      </c>
      <c r="S2912" t="s">
        <v>21</v>
      </c>
      <c r="T2912" s="40">
        <v>0.49043333333333333</v>
      </c>
      <c r="U2912" s="40">
        <v>0.21587500000000004</v>
      </c>
      <c r="V2912">
        <v>321.93809559999994</v>
      </c>
      <c r="W2912">
        <v>656.43599999999992</v>
      </c>
      <c r="X2912">
        <v>140</v>
      </c>
      <c r="Y2912">
        <v>113.29990866666664</v>
      </c>
      <c r="Z2912">
        <v>231.01999999999995</v>
      </c>
      <c r="AA2912">
        <v>13</v>
      </c>
      <c r="AI2912">
        <v>368.63299999999998</v>
      </c>
      <c r="AJ2912">
        <v>12</v>
      </c>
      <c r="AK2912">
        <v>604.70099999999991</v>
      </c>
      <c r="AL2912">
        <v>12</v>
      </c>
      <c r="AM2912">
        <v>0</v>
      </c>
      <c r="AN2912">
        <v>0</v>
      </c>
      <c r="AO2912" s="30">
        <v>477.35543806666658</v>
      </c>
      <c r="AP2912" s="30">
        <v>973.33399999999983</v>
      </c>
      <c r="AQ2912" s="30">
        <v>24</v>
      </c>
      <c r="AR2912">
        <v>912.59344233333309</v>
      </c>
      <c r="AS2912" s="20">
        <v>1860.79</v>
      </c>
      <c r="AT2912">
        <v>175</v>
      </c>
      <c r="AU2912">
        <v>12</v>
      </c>
      <c r="AV2912" t="s">
        <v>1510</v>
      </c>
    </row>
    <row r="2913" spans="1:48" hidden="1" x14ac:dyDescent="0.25">
      <c r="A2913" t="s">
        <v>676</v>
      </c>
      <c r="B2913" t="s">
        <v>86</v>
      </c>
      <c r="C2913" t="s">
        <v>86</v>
      </c>
      <c r="D2913" t="s">
        <v>677</v>
      </c>
      <c r="E2913" s="31" t="s">
        <v>678</v>
      </c>
      <c r="F2913">
        <v>2016</v>
      </c>
      <c r="G2913" t="s">
        <v>563</v>
      </c>
      <c r="H2913">
        <v>221</v>
      </c>
      <c r="I2913">
        <v>331560</v>
      </c>
      <c r="J2913" t="s">
        <v>50</v>
      </c>
      <c r="K2913" s="26" t="s">
        <v>458</v>
      </c>
      <c r="L2913" t="b">
        <v>1</v>
      </c>
      <c r="M2913" s="20" t="s">
        <v>1119</v>
      </c>
      <c r="N2913" s="26">
        <v>169</v>
      </c>
      <c r="O2913" t="s">
        <v>375</v>
      </c>
      <c r="P2913">
        <v>62.032777799999998</v>
      </c>
      <c r="Q2913">
        <v>-163.28777779999999</v>
      </c>
      <c r="S2913" t="s">
        <v>21</v>
      </c>
      <c r="T2913" s="40">
        <v>0.5172416666666666</v>
      </c>
      <c r="U2913" s="40">
        <v>0.21720833333333334</v>
      </c>
      <c r="V2913">
        <v>73.437971833333336</v>
      </c>
      <c r="W2913">
        <v>141.98000000000002</v>
      </c>
      <c r="X2913">
        <v>141</v>
      </c>
      <c r="Y2913">
        <v>3.8746573249999994</v>
      </c>
      <c r="Z2913">
        <v>7.4909999999999997</v>
      </c>
      <c r="AA2913">
        <v>3</v>
      </c>
      <c r="AI2913">
        <v>129.012</v>
      </c>
      <c r="AJ2913">
        <v>5</v>
      </c>
      <c r="AK2913">
        <v>0</v>
      </c>
      <c r="AL2913">
        <v>5</v>
      </c>
      <c r="AM2913">
        <v>0</v>
      </c>
      <c r="AN2913">
        <v>0</v>
      </c>
      <c r="AO2913" s="30">
        <v>66.730381899999998</v>
      </c>
      <c r="AP2913" s="30">
        <v>129.012</v>
      </c>
      <c r="AQ2913" s="30">
        <v>10</v>
      </c>
      <c r="AR2913">
        <v>144.04301105833332</v>
      </c>
      <c r="AS2913" s="20">
        <v>278.48300000000006</v>
      </c>
      <c r="AT2913">
        <v>154</v>
      </c>
      <c r="AU2913">
        <v>12</v>
      </c>
      <c r="AV2913" t="s">
        <v>1510</v>
      </c>
    </row>
    <row r="2914" spans="1:48" hidden="1" x14ac:dyDescent="0.25">
      <c r="A2914" t="s">
        <v>771</v>
      </c>
      <c r="B2914" t="s">
        <v>240</v>
      </c>
      <c r="C2914" t="s">
        <v>240</v>
      </c>
      <c r="D2914" t="s">
        <v>772</v>
      </c>
      <c r="E2914" s="31" t="s">
        <v>773</v>
      </c>
      <c r="F2914">
        <v>2016</v>
      </c>
      <c r="G2914" t="s">
        <v>759</v>
      </c>
      <c r="H2914">
        <v>26616</v>
      </c>
      <c r="I2914">
        <v>332390</v>
      </c>
      <c r="J2914" t="s">
        <v>235</v>
      </c>
      <c r="K2914" s="26" t="s">
        <v>458</v>
      </c>
      <c r="L2914" t="b">
        <v>1</v>
      </c>
      <c r="M2914" s="20" t="s">
        <v>1118</v>
      </c>
      <c r="N2914" s="26">
        <v>254</v>
      </c>
      <c r="O2914" t="s">
        <v>375</v>
      </c>
      <c r="P2914">
        <v>68.348611099999999</v>
      </c>
      <c r="Q2914">
        <v>-166.73472219999999</v>
      </c>
      <c r="S2914" t="s">
        <v>21</v>
      </c>
      <c r="T2914" s="40">
        <v>0.14999999999999997</v>
      </c>
      <c r="U2914" s="40">
        <v>0.14999999999999997</v>
      </c>
      <c r="V2914">
        <v>241.34909999999994</v>
      </c>
      <c r="W2914">
        <v>1608.9939999999999</v>
      </c>
      <c r="X2914">
        <v>191</v>
      </c>
      <c r="Y2914">
        <v>595.43249999999978</v>
      </c>
      <c r="Z2914">
        <v>3969.5499999999997</v>
      </c>
      <c r="AA2914">
        <v>81</v>
      </c>
      <c r="AI2914">
        <v>89.856000000000009</v>
      </c>
      <c r="AJ2914">
        <v>2</v>
      </c>
      <c r="AK2914">
        <v>54.16899999999999</v>
      </c>
      <c r="AL2914">
        <v>2</v>
      </c>
      <c r="AM2914">
        <v>0</v>
      </c>
      <c r="AN2914">
        <v>1</v>
      </c>
      <c r="AO2914" s="30">
        <v>21.603749999999994</v>
      </c>
      <c r="AP2914" s="30">
        <v>144.02500000000001</v>
      </c>
      <c r="AQ2914" s="30">
        <v>4</v>
      </c>
      <c r="AR2914">
        <v>858.38534999999968</v>
      </c>
      <c r="AS2914" s="20">
        <v>5722.5689999999995</v>
      </c>
      <c r="AT2914">
        <v>272</v>
      </c>
      <c r="AU2914">
        <v>12</v>
      </c>
      <c r="AV2914" t="s">
        <v>1510</v>
      </c>
    </row>
    <row r="2915" spans="1:48" hidden="1" x14ac:dyDescent="0.25">
      <c r="A2915" t="s">
        <v>774</v>
      </c>
      <c r="B2915" t="s">
        <v>241</v>
      </c>
      <c r="C2915" t="s">
        <v>241</v>
      </c>
      <c r="D2915" t="s">
        <v>775</v>
      </c>
      <c r="E2915" s="31" t="s">
        <v>776</v>
      </c>
      <c r="F2915">
        <v>2016</v>
      </c>
      <c r="G2915" t="s">
        <v>759</v>
      </c>
      <c r="H2915">
        <v>26616</v>
      </c>
      <c r="I2915">
        <v>332400</v>
      </c>
      <c r="J2915" t="s">
        <v>235</v>
      </c>
      <c r="K2915" s="26" t="s">
        <v>458</v>
      </c>
      <c r="L2915" t="b">
        <v>1</v>
      </c>
      <c r="M2915" s="20" t="s">
        <v>1118</v>
      </c>
      <c r="N2915" s="26">
        <v>254</v>
      </c>
      <c r="O2915" t="s">
        <v>375</v>
      </c>
      <c r="P2915">
        <v>69.743857000000006</v>
      </c>
      <c r="Q2915">
        <v>-163.008442</v>
      </c>
      <c r="S2915" t="s">
        <v>21</v>
      </c>
      <c r="T2915" s="40">
        <v>0.14999999999999997</v>
      </c>
      <c r="U2915" s="40">
        <v>0.14999166666666663</v>
      </c>
      <c r="V2915">
        <v>81.163349999999994</v>
      </c>
      <c r="W2915">
        <v>541.08900000000006</v>
      </c>
      <c r="X2915">
        <v>62</v>
      </c>
      <c r="Y2915">
        <v>410.96669999999989</v>
      </c>
      <c r="Z2915">
        <v>2739.7779999999998</v>
      </c>
      <c r="AA2915">
        <v>47</v>
      </c>
      <c r="AI2915">
        <v>18.642999999999997</v>
      </c>
      <c r="AJ2915">
        <v>1</v>
      </c>
      <c r="AK2915">
        <v>59.533999999999999</v>
      </c>
      <c r="AL2915">
        <v>1</v>
      </c>
      <c r="AM2915">
        <v>0</v>
      </c>
      <c r="AN2915">
        <v>1</v>
      </c>
      <c r="AO2915" s="30">
        <v>11.726549999999996</v>
      </c>
      <c r="AP2915" s="30">
        <v>78.176999999999992</v>
      </c>
      <c r="AQ2915" s="30">
        <v>2</v>
      </c>
      <c r="AR2915">
        <v>503.85659999999984</v>
      </c>
      <c r="AS2915" s="20">
        <v>3359.0439999999999</v>
      </c>
      <c r="AT2915">
        <v>110</v>
      </c>
      <c r="AU2915">
        <v>12</v>
      </c>
      <c r="AV2915" t="s">
        <v>1510</v>
      </c>
    </row>
    <row r="2916" spans="1:48" hidden="1" x14ac:dyDescent="0.25">
      <c r="A2916" t="s">
        <v>987</v>
      </c>
      <c r="B2916" t="s">
        <v>275</v>
      </c>
      <c r="C2916" t="s">
        <v>275</v>
      </c>
      <c r="D2916" t="s">
        <v>989</v>
      </c>
      <c r="E2916" s="31" t="s">
        <v>990</v>
      </c>
      <c r="F2916">
        <v>2016</v>
      </c>
      <c r="G2916" t="s">
        <v>988</v>
      </c>
      <c r="H2916" t="s">
        <v>582</v>
      </c>
      <c r="I2916">
        <v>332590</v>
      </c>
      <c r="J2916" t="s">
        <v>274</v>
      </c>
      <c r="K2916" s="26" t="s">
        <v>458</v>
      </c>
      <c r="L2916" t="b">
        <v>1</v>
      </c>
      <c r="M2916" s="20" t="s">
        <v>1118</v>
      </c>
      <c r="N2916" s="26">
        <v>447</v>
      </c>
      <c r="O2916" t="s">
        <v>375</v>
      </c>
      <c r="P2916">
        <v>60.202500000000001</v>
      </c>
      <c r="Q2916">
        <v>-154.31277779999999</v>
      </c>
      <c r="S2916" t="s">
        <v>21</v>
      </c>
      <c r="T2916" s="40">
        <v>0.53109166666666674</v>
      </c>
      <c r="U2916" s="40">
        <v>0.21062500000000003</v>
      </c>
      <c r="V2916">
        <v>163.94268658333334</v>
      </c>
      <c r="W2916">
        <v>308.69</v>
      </c>
      <c r="X2916">
        <v>87</v>
      </c>
      <c r="Y2916">
        <v>208.33292135833338</v>
      </c>
      <c r="Z2916">
        <v>392.27300000000002</v>
      </c>
      <c r="AA2916">
        <v>51</v>
      </c>
      <c r="AI2916">
        <v>0</v>
      </c>
      <c r="AJ2916">
        <v>0</v>
      </c>
      <c r="AK2916">
        <v>79.247</v>
      </c>
      <c r="AL2916">
        <v>0</v>
      </c>
      <c r="AM2916">
        <v>0</v>
      </c>
      <c r="AN2916">
        <v>0</v>
      </c>
      <c r="AO2916" s="30">
        <v>42.08742130833334</v>
      </c>
      <c r="AP2916" s="30">
        <v>79.247</v>
      </c>
      <c r="AQ2916" s="30">
        <v>0</v>
      </c>
      <c r="AR2916">
        <v>414.36302925000007</v>
      </c>
      <c r="AS2916" s="20">
        <v>780.21000000000015</v>
      </c>
      <c r="AT2916">
        <v>132</v>
      </c>
      <c r="AU2916">
        <v>12</v>
      </c>
      <c r="AV2916" t="s">
        <v>1510</v>
      </c>
    </row>
    <row r="2917" spans="1:48" hidden="1" x14ac:dyDescent="0.25">
      <c r="A2917" t="s">
        <v>937</v>
      </c>
      <c r="B2917" t="s">
        <v>258</v>
      </c>
      <c r="C2917" t="s">
        <v>258</v>
      </c>
      <c r="D2917" t="s">
        <v>939</v>
      </c>
      <c r="E2917" s="31" t="s">
        <v>940</v>
      </c>
      <c r="F2917">
        <v>2016</v>
      </c>
      <c r="G2917" t="s">
        <v>938</v>
      </c>
      <c r="H2917" t="s">
        <v>582</v>
      </c>
      <c r="I2917">
        <v>332500</v>
      </c>
      <c r="J2917" t="s">
        <v>257</v>
      </c>
      <c r="K2917" s="26" t="s">
        <v>458</v>
      </c>
      <c r="L2917" t="b">
        <v>1</v>
      </c>
      <c r="M2917" s="20" t="s">
        <v>1118</v>
      </c>
      <c r="N2917" s="26">
        <v>399</v>
      </c>
      <c r="O2917" t="s">
        <v>375</v>
      </c>
      <c r="P2917">
        <v>56.932561399999997</v>
      </c>
      <c r="Q2917">
        <v>-158.6249699</v>
      </c>
      <c r="S2917" t="s">
        <v>21</v>
      </c>
      <c r="T2917" s="40">
        <v>0.65000000000000013</v>
      </c>
      <c r="U2917" s="40">
        <v>0.2576</v>
      </c>
      <c r="V2917">
        <v>133.94225000000006</v>
      </c>
      <c r="W2917">
        <v>206.06500000000003</v>
      </c>
      <c r="X2917">
        <v>51</v>
      </c>
      <c r="Y2917">
        <v>63.447800000000008</v>
      </c>
      <c r="Z2917">
        <v>97.611999999999995</v>
      </c>
      <c r="AA2917">
        <v>21</v>
      </c>
      <c r="AI2917">
        <v>53.528999999999996</v>
      </c>
      <c r="AJ2917">
        <v>6</v>
      </c>
      <c r="AK2917">
        <v>156.18899999999999</v>
      </c>
      <c r="AL2917">
        <v>6</v>
      </c>
      <c r="AM2917">
        <v>0</v>
      </c>
      <c r="AN2917">
        <v>0</v>
      </c>
      <c r="AO2917" s="30">
        <v>136.31670000000003</v>
      </c>
      <c r="AP2917" s="30">
        <v>209.71799999999999</v>
      </c>
      <c r="AQ2917" s="30">
        <v>12</v>
      </c>
      <c r="AR2917">
        <v>333.70675000000006</v>
      </c>
      <c r="AS2917" s="20">
        <v>513.39499999999998</v>
      </c>
      <c r="AT2917">
        <v>84</v>
      </c>
      <c r="AU2917">
        <v>12</v>
      </c>
      <c r="AV2917" t="s">
        <v>1510</v>
      </c>
    </row>
    <row r="2918" spans="1:48" hidden="1" x14ac:dyDescent="0.25">
      <c r="A2918" t="s">
        <v>670</v>
      </c>
      <c r="B2918" t="s">
        <v>87</v>
      </c>
      <c r="C2918" t="s">
        <v>87</v>
      </c>
      <c r="D2918" t="s">
        <v>671</v>
      </c>
      <c r="E2918" s="31" t="s">
        <v>672</v>
      </c>
      <c r="F2918">
        <v>2016</v>
      </c>
      <c r="G2918" t="s">
        <v>563</v>
      </c>
      <c r="H2918">
        <v>221</v>
      </c>
      <c r="I2918">
        <v>331570</v>
      </c>
      <c r="J2918" t="s">
        <v>50</v>
      </c>
      <c r="K2918" s="26" t="s">
        <v>458</v>
      </c>
      <c r="L2918" t="b">
        <v>1</v>
      </c>
      <c r="M2918" s="20" t="s">
        <v>1119</v>
      </c>
      <c r="N2918" s="26">
        <v>169</v>
      </c>
      <c r="O2918" t="s">
        <v>375</v>
      </c>
      <c r="P2918">
        <v>59.748888899999997</v>
      </c>
      <c r="Q2918">
        <v>-161.9158333</v>
      </c>
      <c r="S2918" t="s">
        <v>21</v>
      </c>
      <c r="T2918" s="40">
        <v>0.48361666666666675</v>
      </c>
      <c r="U2918" s="40">
        <v>0.23032499999999997</v>
      </c>
      <c r="V2918">
        <v>476.88810798333338</v>
      </c>
      <c r="W2918">
        <v>986.08699999999999</v>
      </c>
      <c r="X2918">
        <v>188</v>
      </c>
      <c r="Y2918">
        <v>148.09793183333338</v>
      </c>
      <c r="Z2918">
        <v>306.23</v>
      </c>
      <c r="AA2918">
        <v>20</v>
      </c>
      <c r="AI2918">
        <v>393.858</v>
      </c>
      <c r="AJ2918">
        <v>17</v>
      </c>
      <c r="AK2918">
        <v>356.63</v>
      </c>
      <c r="AL2918">
        <v>17</v>
      </c>
      <c r="AM2918">
        <v>0</v>
      </c>
      <c r="AN2918">
        <v>0</v>
      </c>
      <c r="AO2918" s="30">
        <v>362.94850493333342</v>
      </c>
      <c r="AP2918" s="30">
        <v>750.48800000000006</v>
      </c>
      <c r="AQ2918" s="30">
        <v>34</v>
      </c>
      <c r="AR2918">
        <v>987.93454475000021</v>
      </c>
      <c r="AS2918" s="20">
        <v>2042.8050000000001</v>
      </c>
      <c r="AT2918">
        <v>240</v>
      </c>
      <c r="AU2918">
        <v>12</v>
      </c>
      <c r="AV2918" t="s">
        <v>1510</v>
      </c>
    </row>
    <row r="2919" spans="1:48" hidden="1" x14ac:dyDescent="0.25">
      <c r="A2919" t="s">
        <v>1085</v>
      </c>
      <c r="B2919" t="s">
        <v>1088</v>
      </c>
      <c r="C2919" t="s">
        <v>1088</v>
      </c>
      <c r="D2919" t="s">
        <v>1089</v>
      </c>
      <c r="E2919" s="31" t="s">
        <v>1090</v>
      </c>
      <c r="F2919">
        <v>2016</v>
      </c>
      <c r="G2919" t="s">
        <v>1086</v>
      </c>
      <c r="H2919" t="s">
        <v>582</v>
      </c>
      <c r="I2919">
        <v>332520</v>
      </c>
      <c r="J2919" t="s">
        <v>1087</v>
      </c>
      <c r="K2919" s="26" t="s">
        <v>458</v>
      </c>
      <c r="L2919" t="b">
        <v>1</v>
      </c>
      <c r="M2919" s="20" t="s">
        <v>1118</v>
      </c>
      <c r="N2919" s="26">
        <v>759</v>
      </c>
      <c r="O2919" t="s">
        <v>375</v>
      </c>
      <c r="P2919">
        <v>65.504999999999995</v>
      </c>
      <c r="Q2919">
        <v>-150.16999999999999</v>
      </c>
      <c r="S2919" t="s">
        <v>21</v>
      </c>
      <c r="T2919" s="40">
        <v>0.81487499999999979</v>
      </c>
      <c r="U2919" s="40">
        <v>0.34366666666666662</v>
      </c>
      <c r="V2919">
        <v>42.129852374999984</v>
      </c>
      <c r="W2919">
        <v>51.700999999999993</v>
      </c>
      <c r="X2919">
        <v>33</v>
      </c>
      <c r="Y2919">
        <v>13.741237124999996</v>
      </c>
      <c r="Z2919">
        <v>16.863</v>
      </c>
      <c r="AA2919">
        <v>3</v>
      </c>
      <c r="AI2919">
        <v>78.22399999999999</v>
      </c>
      <c r="AJ2919">
        <v>5</v>
      </c>
      <c r="AK2919">
        <v>9.847999999999999</v>
      </c>
      <c r="AL2919">
        <v>5</v>
      </c>
      <c r="AM2919">
        <v>0</v>
      </c>
      <c r="AN2919">
        <v>0</v>
      </c>
      <c r="AO2919" s="30">
        <v>71.767670999999979</v>
      </c>
      <c r="AP2919" s="30">
        <v>88.071999999999989</v>
      </c>
      <c r="AQ2919" s="30">
        <v>10</v>
      </c>
      <c r="AR2919">
        <v>127.63876049999996</v>
      </c>
      <c r="AS2919" s="20">
        <v>156.636</v>
      </c>
      <c r="AT2919">
        <v>45</v>
      </c>
      <c r="AU2919">
        <v>12</v>
      </c>
      <c r="AV2919" t="s">
        <v>1510</v>
      </c>
    </row>
    <row r="2920" spans="1:48" hidden="1" x14ac:dyDescent="0.25">
      <c r="A2920" t="s">
        <v>864</v>
      </c>
      <c r="B2920" t="s">
        <v>214</v>
      </c>
      <c r="C2920" t="s">
        <v>214</v>
      </c>
      <c r="D2920" t="s">
        <v>865</v>
      </c>
      <c r="E2920" s="31" t="s">
        <v>866</v>
      </c>
      <c r="F2920">
        <v>2016</v>
      </c>
      <c r="G2920" t="s">
        <v>858</v>
      </c>
      <c r="H2920">
        <v>12485</v>
      </c>
      <c r="I2920">
        <v>332250</v>
      </c>
      <c r="J2920" t="s">
        <v>211</v>
      </c>
      <c r="K2920" s="26" t="s">
        <v>374</v>
      </c>
      <c r="L2920" t="b">
        <v>1</v>
      </c>
      <c r="M2920" s="20" t="s">
        <v>1119</v>
      </c>
      <c r="N2920" s="26">
        <v>343</v>
      </c>
      <c r="O2920" t="s">
        <v>375</v>
      </c>
      <c r="P2920">
        <v>61.761111100000001</v>
      </c>
      <c r="Q2920">
        <v>-157.3125</v>
      </c>
      <c r="S2920" t="s">
        <v>21</v>
      </c>
      <c r="T2920" s="40">
        <v>1.0807499999999999</v>
      </c>
      <c r="U2920" s="40">
        <v>0.42885000000000001</v>
      </c>
      <c r="V2920">
        <v>33.154167749999999</v>
      </c>
      <c r="W2920">
        <v>30.677</v>
      </c>
      <c r="X2920">
        <v>15</v>
      </c>
      <c r="Y2920">
        <v>13.781723999999997</v>
      </c>
      <c r="Z2920">
        <v>12.751999999999999</v>
      </c>
      <c r="AA2920">
        <v>3</v>
      </c>
      <c r="AI2920">
        <v>0</v>
      </c>
      <c r="AJ2920">
        <v>0</v>
      </c>
      <c r="AK2920">
        <v>9.2370000000000001</v>
      </c>
      <c r="AL2920">
        <v>0</v>
      </c>
      <c r="AM2920">
        <v>0</v>
      </c>
      <c r="AN2920">
        <v>0</v>
      </c>
      <c r="AO2920" s="30">
        <v>9.9828877499999997</v>
      </c>
      <c r="AP2920" s="30">
        <v>9.2370000000000001</v>
      </c>
      <c r="AQ2920" s="30">
        <v>0</v>
      </c>
      <c r="AR2920">
        <v>56.918779499999999</v>
      </c>
      <c r="AS2920" s="20">
        <v>52.666000000000004</v>
      </c>
      <c r="AT2920">
        <v>17</v>
      </c>
      <c r="AU2920">
        <v>3</v>
      </c>
      <c r="AV2920" t="s">
        <v>1510</v>
      </c>
    </row>
    <row r="2921" spans="1:48" hidden="1" x14ac:dyDescent="0.25">
      <c r="A2921" t="s">
        <v>813</v>
      </c>
      <c r="B2921" t="s">
        <v>27</v>
      </c>
      <c r="C2921" t="s">
        <v>27</v>
      </c>
      <c r="D2921" t="s">
        <v>815</v>
      </c>
      <c r="E2921" s="31" t="s">
        <v>816</v>
      </c>
      <c r="F2921">
        <v>2016</v>
      </c>
      <c r="G2921" t="s">
        <v>814</v>
      </c>
      <c r="H2921">
        <v>24486</v>
      </c>
      <c r="I2921">
        <v>331040</v>
      </c>
      <c r="J2921" t="s">
        <v>26</v>
      </c>
      <c r="K2921" s="26" t="s">
        <v>458</v>
      </c>
      <c r="L2921" t="b">
        <v>1</v>
      </c>
      <c r="M2921" s="20" t="s">
        <v>1118</v>
      </c>
      <c r="N2921" s="26">
        <v>293</v>
      </c>
      <c r="O2921" t="s">
        <v>375</v>
      </c>
      <c r="P2921">
        <v>54.135555600000004</v>
      </c>
      <c r="Q2921">
        <v>-165.77305559999999</v>
      </c>
      <c r="S2921" t="s">
        <v>21</v>
      </c>
      <c r="T2921" s="40">
        <v>0.47975000000000007</v>
      </c>
      <c r="U2921" s="40">
        <v>0.16245000000000004</v>
      </c>
      <c r="V2921">
        <v>83.434761750000007</v>
      </c>
      <c r="W2921">
        <v>173.91299999999998</v>
      </c>
      <c r="X2921">
        <v>38</v>
      </c>
      <c r="Y2921">
        <v>90.354196000000002</v>
      </c>
      <c r="Z2921">
        <v>188.33599999999998</v>
      </c>
      <c r="AA2921">
        <v>24</v>
      </c>
      <c r="AI2921">
        <v>116.95600000000002</v>
      </c>
      <c r="AJ2921">
        <v>11</v>
      </c>
      <c r="AK2921">
        <v>6.0709999999999997</v>
      </c>
      <c r="AL2921">
        <v>11</v>
      </c>
      <c r="AM2921">
        <v>0</v>
      </c>
      <c r="AN2921">
        <v>0</v>
      </c>
      <c r="AO2921" s="30">
        <v>59.022203250000018</v>
      </c>
      <c r="AP2921" s="30">
        <v>123.02700000000002</v>
      </c>
      <c r="AQ2921" s="30">
        <v>22</v>
      </c>
      <c r="AR2921">
        <v>232.81116100000003</v>
      </c>
      <c r="AS2921" s="20">
        <v>485.27600000000001</v>
      </c>
      <c r="AT2921">
        <v>84</v>
      </c>
      <c r="AU2921">
        <v>12</v>
      </c>
      <c r="AV2921" t="s">
        <v>1510</v>
      </c>
    </row>
    <row r="2922" spans="1:48" hidden="1" x14ac:dyDescent="0.25">
      <c r="A2922" t="s">
        <v>897</v>
      </c>
      <c r="B2922" t="s">
        <v>262</v>
      </c>
      <c r="C2922" t="s">
        <v>262</v>
      </c>
      <c r="D2922" t="s">
        <v>899</v>
      </c>
      <c r="E2922" s="31" t="s">
        <v>900</v>
      </c>
      <c r="F2922">
        <v>2016</v>
      </c>
      <c r="G2922" t="s">
        <v>898</v>
      </c>
      <c r="H2922" t="s">
        <v>582</v>
      </c>
      <c r="I2922">
        <v>332530</v>
      </c>
      <c r="J2922" t="s">
        <v>261</v>
      </c>
      <c r="K2922" s="26" t="s">
        <v>458</v>
      </c>
      <c r="L2922" t="b">
        <v>1</v>
      </c>
      <c r="M2922" s="20" t="s">
        <v>1118</v>
      </c>
      <c r="N2922" s="26">
        <v>364</v>
      </c>
      <c r="O2922" t="s">
        <v>375</v>
      </c>
      <c r="P2922">
        <v>64.739444399999996</v>
      </c>
      <c r="Q2922">
        <v>-155.4869444</v>
      </c>
      <c r="S2922" t="s">
        <v>21</v>
      </c>
      <c r="T2922" s="40">
        <v>0.76500000000000001</v>
      </c>
      <c r="U2922" s="40">
        <v>0.4462833333333332</v>
      </c>
      <c r="V2922">
        <v>182.31786</v>
      </c>
      <c r="W2922">
        <v>238.32399999999998</v>
      </c>
      <c r="X2922">
        <v>150</v>
      </c>
      <c r="Y2922">
        <v>169.00762500000002</v>
      </c>
      <c r="Z2922">
        <v>220.92500000000001</v>
      </c>
      <c r="AA2922">
        <v>24</v>
      </c>
      <c r="AI2922">
        <v>51.883000000000003</v>
      </c>
      <c r="AJ2922">
        <v>13</v>
      </c>
      <c r="AK2922">
        <v>21.27</v>
      </c>
      <c r="AL2922">
        <v>13</v>
      </c>
      <c r="AM2922">
        <v>0</v>
      </c>
      <c r="AN2922">
        <v>0</v>
      </c>
      <c r="AO2922" s="30">
        <v>55.962045000000003</v>
      </c>
      <c r="AP2922" s="30">
        <v>73.153000000000006</v>
      </c>
      <c r="AQ2922" s="30">
        <v>26</v>
      </c>
      <c r="AR2922">
        <v>407.28753</v>
      </c>
      <c r="AS2922" s="20">
        <v>532.40199999999993</v>
      </c>
      <c r="AT2922">
        <v>200</v>
      </c>
      <c r="AU2922">
        <v>6</v>
      </c>
      <c r="AV2922" t="s">
        <v>1510</v>
      </c>
    </row>
    <row r="2923" spans="1:48" hidden="1" x14ac:dyDescent="0.25">
      <c r="A2923" t="s">
        <v>673</v>
      </c>
      <c r="B2923" t="s">
        <v>88</v>
      </c>
      <c r="C2923" t="s">
        <v>88</v>
      </c>
      <c r="D2923" t="s">
        <v>674</v>
      </c>
      <c r="E2923" s="31" t="s">
        <v>675</v>
      </c>
      <c r="F2923">
        <v>2016</v>
      </c>
      <c r="G2923" t="s">
        <v>563</v>
      </c>
      <c r="H2923">
        <v>221</v>
      </c>
      <c r="I2923">
        <v>331580</v>
      </c>
      <c r="J2923" t="s">
        <v>50</v>
      </c>
      <c r="K2923" s="26" t="s">
        <v>458</v>
      </c>
      <c r="L2923" t="b">
        <v>1</v>
      </c>
      <c r="M2923" s="20" t="s">
        <v>1119</v>
      </c>
      <c r="N2923" s="26">
        <v>169</v>
      </c>
      <c r="O2923" t="s">
        <v>375</v>
      </c>
      <c r="P2923">
        <v>61.784999999999997</v>
      </c>
      <c r="Q2923">
        <v>-161.32027780000001</v>
      </c>
      <c r="S2923" t="s">
        <v>21</v>
      </c>
      <c r="T2923" s="40">
        <v>0.47340833333333326</v>
      </c>
      <c r="U2923" s="40">
        <v>0.21504166666666671</v>
      </c>
      <c r="V2923">
        <v>191.66457124166664</v>
      </c>
      <c r="W2923">
        <v>404.86099999999999</v>
      </c>
      <c r="X2923">
        <v>176</v>
      </c>
      <c r="Y2923">
        <v>23.383531216666661</v>
      </c>
      <c r="Z2923">
        <v>49.393999999999998</v>
      </c>
      <c r="AA2923">
        <v>14</v>
      </c>
      <c r="AI2923">
        <v>102.57200000000002</v>
      </c>
      <c r="AJ2923">
        <v>6</v>
      </c>
      <c r="AK2923">
        <v>396.58399999999995</v>
      </c>
      <c r="AL2923">
        <v>6</v>
      </c>
      <c r="AM2923">
        <v>0</v>
      </c>
      <c r="AN2923">
        <v>0</v>
      </c>
      <c r="AO2923" s="30">
        <v>236.30461003333326</v>
      </c>
      <c r="AP2923" s="30">
        <v>499.15599999999995</v>
      </c>
      <c r="AQ2923" s="30">
        <v>12</v>
      </c>
      <c r="AR2923">
        <v>451.35271249166658</v>
      </c>
      <c r="AS2923" s="20">
        <v>953.41099999999983</v>
      </c>
      <c r="AT2923">
        <v>195</v>
      </c>
      <c r="AU2923">
        <v>12</v>
      </c>
      <c r="AV2923" t="s">
        <v>1510</v>
      </c>
    </row>
    <row r="2924" spans="1:48" hidden="1" x14ac:dyDescent="0.25">
      <c r="A2924" t="s">
        <v>950</v>
      </c>
      <c r="B2924" t="s">
        <v>264</v>
      </c>
      <c r="C2924" t="s">
        <v>264</v>
      </c>
      <c r="D2924" t="s">
        <v>952</v>
      </c>
      <c r="E2924" s="31" t="s">
        <v>953</v>
      </c>
      <c r="F2924">
        <v>2016</v>
      </c>
      <c r="G2924" t="s">
        <v>951</v>
      </c>
      <c r="H2924" t="s">
        <v>582</v>
      </c>
      <c r="I2924">
        <v>332550</v>
      </c>
      <c r="J2924" t="s">
        <v>263</v>
      </c>
      <c r="K2924" s="26" t="s">
        <v>458</v>
      </c>
      <c r="L2924" t="b">
        <v>1</v>
      </c>
      <c r="M2924" s="20" t="s">
        <v>1118</v>
      </c>
      <c r="N2924" s="26">
        <v>410</v>
      </c>
      <c r="O2924" t="s">
        <v>375</v>
      </c>
      <c r="P2924">
        <v>56.6</v>
      </c>
      <c r="Q2924">
        <v>-169.54166670000001</v>
      </c>
      <c r="S2924" t="s">
        <v>21</v>
      </c>
      <c r="T2924" s="40">
        <v>1</v>
      </c>
      <c r="U2924" s="40">
        <v>0.38232500000000008</v>
      </c>
      <c r="V2924">
        <v>135.19299999999998</v>
      </c>
      <c r="W2924">
        <v>135.19299999999998</v>
      </c>
      <c r="X2924">
        <v>39</v>
      </c>
      <c r="Y2924">
        <v>80.829000000000008</v>
      </c>
      <c r="Z2924">
        <v>80.829000000000008</v>
      </c>
      <c r="AA2924">
        <v>13</v>
      </c>
      <c r="AI2924">
        <v>75.497</v>
      </c>
      <c r="AJ2924">
        <v>7</v>
      </c>
      <c r="AK2924">
        <v>145.42099999999999</v>
      </c>
      <c r="AL2924">
        <v>7</v>
      </c>
      <c r="AM2924">
        <v>16.651</v>
      </c>
      <c r="AN2924">
        <v>2</v>
      </c>
      <c r="AO2924" s="30">
        <v>220.91800000000001</v>
      </c>
      <c r="AP2924" s="30">
        <v>220.91800000000001</v>
      </c>
      <c r="AQ2924" s="30">
        <v>14</v>
      </c>
      <c r="AR2924">
        <v>436.94</v>
      </c>
      <c r="AS2924" s="20">
        <v>453.59099999999989</v>
      </c>
      <c r="AT2924">
        <v>68</v>
      </c>
      <c r="AU2924">
        <v>12</v>
      </c>
      <c r="AV2924" t="s">
        <v>1510</v>
      </c>
    </row>
    <row r="2925" spans="1:48" hidden="1" x14ac:dyDescent="0.25">
      <c r="A2925" t="s">
        <v>679</v>
      </c>
      <c r="B2925" t="s">
        <v>1163</v>
      </c>
      <c r="C2925" t="s">
        <v>89</v>
      </c>
      <c r="D2925" t="s">
        <v>677</v>
      </c>
      <c r="E2925" s="31" t="s">
        <v>678</v>
      </c>
      <c r="F2925">
        <v>2016</v>
      </c>
      <c r="G2925" t="s">
        <v>563</v>
      </c>
      <c r="H2925">
        <v>221</v>
      </c>
      <c r="I2925">
        <v>331660</v>
      </c>
      <c r="J2925" t="s">
        <v>50</v>
      </c>
      <c r="K2925" s="26" t="s">
        <v>458</v>
      </c>
      <c r="L2925" t="b">
        <v>1</v>
      </c>
      <c r="M2925" s="20" t="s">
        <v>1119</v>
      </c>
      <c r="N2925" s="26">
        <v>169</v>
      </c>
      <c r="O2925" t="s">
        <v>375</v>
      </c>
      <c r="P2925">
        <v>62.0530556</v>
      </c>
      <c r="Q2925">
        <v>-163.1658333</v>
      </c>
      <c r="S2925" t="s">
        <v>21</v>
      </c>
      <c r="T2925" s="40">
        <v>0.5172416666666666</v>
      </c>
      <c r="U2925" s="40">
        <v>0.21720833333333334</v>
      </c>
      <c r="V2925">
        <v>400.42936039166671</v>
      </c>
      <c r="W2925">
        <v>774.16300000000012</v>
      </c>
      <c r="X2925">
        <v>177</v>
      </c>
      <c r="Y2925">
        <v>232.11840481666664</v>
      </c>
      <c r="Z2925">
        <v>448.762</v>
      </c>
      <c r="AA2925">
        <v>49</v>
      </c>
      <c r="AI2925">
        <v>630.24200000000008</v>
      </c>
      <c r="AJ2925">
        <v>18</v>
      </c>
      <c r="AK2925">
        <v>745.83500000000004</v>
      </c>
      <c r="AL2925">
        <v>18</v>
      </c>
      <c r="AM2925">
        <v>0</v>
      </c>
      <c r="AN2925">
        <v>0</v>
      </c>
      <c r="AO2925" s="30">
        <v>711.76436094166672</v>
      </c>
      <c r="AP2925" s="30">
        <v>1376.0770000000002</v>
      </c>
      <c r="AQ2925" s="30">
        <v>36</v>
      </c>
      <c r="AR2925">
        <v>1344.31212615</v>
      </c>
      <c r="AS2925" s="20">
        <v>2599.0020000000004</v>
      </c>
      <c r="AT2925">
        <v>255</v>
      </c>
      <c r="AU2925">
        <v>12</v>
      </c>
      <c r="AV2925" t="s">
        <v>1510</v>
      </c>
    </row>
    <row r="2926" spans="1:48" hidden="1" x14ac:dyDescent="0.25">
      <c r="A2926" t="s">
        <v>680</v>
      </c>
      <c r="B2926" t="s">
        <v>90</v>
      </c>
      <c r="C2926" t="s">
        <v>90</v>
      </c>
      <c r="D2926" t="s">
        <v>705</v>
      </c>
      <c r="E2926" s="31" t="s">
        <v>706</v>
      </c>
      <c r="F2926">
        <v>2016</v>
      </c>
      <c r="G2926" t="s">
        <v>563</v>
      </c>
      <c r="H2926">
        <v>221</v>
      </c>
      <c r="I2926">
        <v>331670</v>
      </c>
      <c r="J2926" t="s">
        <v>50</v>
      </c>
      <c r="K2926" s="26" t="s">
        <v>458</v>
      </c>
      <c r="L2926" t="b">
        <v>1</v>
      </c>
      <c r="M2926" s="20" t="s">
        <v>1119</v>
      </c>
      <c r="N2926" s="26">
        <v>169</v>
      </c>
      <c r="O2926" t="s">
        <v>375</v>
      </c>
      <c r="P2926">
        <v>63.478055599999998</v>
      </c>
      <c r="Q2926">
        <v>-162.03916670000001</v>
      </c>
      <c r="S2926" t="s">
        <v>21</v>
      </c>
      <c r="T2926" s="40">
        <v>0.51674166666666677</v>
      </c>
      <c r="U2926" s="40">
        <v>0.21719166666666664</v>
      </c>
      <c r="V2926">
        <v>282.01848222500001</v>
      </c>
      <c r="W2926">
        <v>545.76299999999992</v>
      </c>
      <c r="X2926">
        <v>125</v>
      </c>
      <c r="Y2926">
        <v>138.68157827500002</v>
      </c>
      <c r="Z2926">
        <v>268.37700000000001</v>
      </c>
      <c r="AA2926">
        <v>24</v>
      </c>
      <c r="AI2926">
        <v>512.48400000000004</v>
      </c>
      <c r="AJ2926">
        <v>11</v>
      </c>
      <c r="AK2926">
        <v>458.60200000000009</v>
      </c>
      <c r="AL2926">
        <v>11</v>
      </c>
      <c r="AM2926">
        <v>0</v>
      </c>
      <c r="AN2926">
        <v>0</v>
      </c>
      <c r="AO2926" s="30">
        <v>501.80059811666683</v>
      </c>
      <c r="AP2926" s="30">
        <v>971.08600000000013</v>
      </c>
      <c r="AQ2926" s="30">
        <v>22</v>
      </c>
      <c r="AR2926">
        <v>922.5006586166669</v>
      </c>
      <c r="AS2926" s="20">
        <v>1785.2260000000001</v>
      </c>
      <c r="AT2926">
        <v>171</v>
      </c>
      <c r="AU2926">
        <v>12</v>
      </c>
      <c r="AV2926" t="s">
        <v>1510</v>
      </c>
    </row>
    <row r="2927" spans="1:48" hidden="1" x14ac:dyDescent="0.25">
      <c r="A2927" t="s">
        <v>843</v>
      </c>
      <c r="B2927" t="s">
        <v>266</v>
      </c>
      <c r="C2927" t="s">
        <v>266</v>
      </c>
      <c r="D2927" t="s">
        <v>845</v>
      </c>
      <c r="E2927" s="31" t="s">
        <v>846</v>
      </c>
      <c r="F2927">
        <v>2016</v>
      </c>
      <c r="G2927" t="s">
        <v>844</v>
      </c>
      <c r="H2927">
        <v>17898</v>
      </c>
      <c r="I2927">
        <v>332560</v>
      </c>
      <c r="J2927" t="s">
        <v>265</v>
      </c>
      <c r="K2927" s="26" t="s">
        <v>458</v>
      </c>
      <c r="L2927" t="b">
        <v>1</v>
      </c>
      <c r="M2927" s="20" t="s">
        <v>1118</v>
      </c>
      <c r="N2927" s="26">
        <v>339</v>
      </c>
      <c r="O2927" t="s">
        <v>375</v>
      </c>
      <c r="P2927">
        <v>57.122222200000003</v>
      </c>
      <c r="Q2927">
        <v>-170.27500000000001</v>
      </c>
      <c r="S2927" t="s">
        <v>21</v>
      </c>
      <c r="T2927" s="40">
        <v>0.41250000000000003</v>
      </c>
      <c r="U2927" s="40">
        <v>0.16578333333333337</v>
      </c>
      <c r="V2927">
        <v>296.519025</v>
      </c>
      <c r="W2927">
        <v>718.83399999999995</v>
      </c>
      <c r="X2927">
        <v>149</v>
      </c>
      <c r="Y2927">
        <v>572.41222500000015</v>
      </c>
      <c r="Z2927">
        <v>1387.6660000000002</v>
      </c>
      <c r="AA2927">
        <v>33</v>
      </c>
      <c r="AI2927">
        <v>534.93100000000004</v>
      </c>
      <c r="AJ2927">
        <v>31</v>
      </c>
      <c r="AK2927">
        <v>605.76699999999994</v>
      </c>
      <c r="AL2927">
        <v>31</v>
      </c>
      <c r="AM2927">
        <v>0</v>
      </c>
      <c r="AN2927">
        <v>0</v>
      </c>
      <c r="AO2927" s="30">
        <v>470.53792499999997</v>
      </c>
      <c r="AP2927" s="30">
        <v>1140.6979999999999</v>
      </c>
      <c r="AQ2927" s="30">
        <v>62</v>
      </c>
      <c r="AR2927">
        <v>1339.4691750000002</v>
      </c>
      <c r="AS2927" s="20">
        <v>3247.1980000000003</v>
      </c>
      <c r="AT2927">
        <v>244</v>
      </c>
      <c r="AU2927">
        <v>12</v>
      </c>
      <c r="AV2927" t="s">
        <v>1510</v>
      </c>
    </row>
    <row r="2928" spans="1:48" hidden="1" x14ac:dyDescent="0.25">
      <c r="A2928" t="s">
        <v>737</v>
      </c>
      <c r="B2928" t="s">
        <v>283</v>
      </c>
      <c r="C2928" t="s">
        <v>283</v>
      </c>
      <c r="D2928" t="s">
        <v>740</v>
      </c>
      <c r="E2928" s="31" t="s">
        <v>741</v>
      </c>
      <c r="F2928">
        <v>2016</v>
      </c>
      <c r="G2928" t="s">
        <v>738</v>
      </c>
      <c r="H2928">
        <v>0</v>
      </c>
      <c r="I2928">
        <v>332540</v>
      </c>
      <c r="J2928" t="s">
        <v>739</v>
      </c>
      <c r="K2928" s="26" t="s">
        <v>374</v>
      </c>
      <c r="L2928" t="b">
        <v>1</v>
      </c>
      <c r="M2928" s="20" t="s">
        <v>1116</v>
      </c>
      <c r="N2928" s="26">
        <v>230</v>
      </c>
      <c r="O2928" t="s">
        <v>375</v>
      </c>
      <c r="P2928">
        <v>55.339722199999997</v>
      </c>
      <c r="Q2928">
        <v>-160.49722220000001</v>
      </c>
      <c r="S2928" t="s">
        <v>21</v>
      </c>
      <c r="T2928" s="40">
        <v>0.47203333333333336</v>
      </c>
      <c r="U2928" s="40">
        <v>0.23507499999999995</v>
      </c>
      <c r="V2928">
        <v>601.81984240000008</v>
      </c>
      <c r="W2928">
        <v>1274.952</v>
      </c>
      <c r="X2928">
        <v>281</v>
      </c>
      <c r="Y2928">
        <v>575.47613410000008</v>
      </c>
      <c r="Z2928">
        <v>1219.143</v>
      </c>
      <c r="AA2928">
        <v>75</v>
      </c>
      <c r="AI2928">
        <v>818.36399999999981</v>
      </c>
      <c r="AJ2928">
        <v>29</v>
      </c>
      <c r="AK2928">
        <v>220.11399999999998</v>
      </c>
      <c r="AL2928">
        <v>29</v>
      </c>
      <c r="AM2928">
        <v>0</v>
      </c>
      <c r="AN2928">
        <v>0</v>
      </c>
      <c r="AO2928" s="30">
        <v>490.19623193333331</v>
      </c>
      <c r="AP2928" s="30">
        <v>1038.4779999999998</v>
      </c>
      <c r="AQ2928" s="30">
        <v>58</v>
      </c>
      <c r="AR2928">
        <v>1667.4922084333334</v>
      </c>
      <c r="AS2928" s="20">
        <v>3532.5730000000003</v>
      </c>
      <c r="AT2928">
        <v>411</v>
      </c>
      <c r="AU2928">
        <v>12</v>
      </c>
      <c r="AV2928" t="s">
        <v>1510</v>
      </c>
    </row>
    <row r="2929" spans="1:48" hidden="1" x14ac:dyDescent="0.25">
      <c r="A2929" t="s">
        <v>683</v>
      </c>
      <c r="B2929" t="s">
        <v>91</v>
      </c>
      <c r="C2929" t="s">
        <v>91</v>
      </c>
      <c r="D2929" t="s">
        <v>684</v>
      </c>
      <c r="E2929" s="31" t="s">
        <v>685</v>
      </c>
      <c r="F2929">
        <v>2016</v>
      </c>
      <c r="G2929" t="s">
        <v>563</v>
      </c>
      <c r="H2929">
        <v>221</v>
      </c>
      <c r="I2929">
        <v>331590</v>
      </c>
      <c r="J2929" t="s">
        <v>50</v>
      </c>
      <c r="K2929" s="26" t="s">
        <v>458</v>
      </c>
      <c r="L2929" t="b">
        <v>1</v>
      </c>
      <c r="M2929" s="20" t="s">
        <v>1119</v>
      </c>
      <c r="N2929" s="26">
        <v>169</v>
      </c>
      <c r="O2929" t="s">
        <v>375</v>
      </c>
      <c r="P2929">
        <v>63.694166699999997</v>
      </c>
      <c r="Q2929">
        <v>-170.47888889999999</v>
      </c>
      <c r="S2929" t="s">
        <v>21</v>
      </c>
      <c r="T2929" s="40">
        <v>0.51411666666666656</v>
      </c>
      <c r="U2929" s="40">
        <v>0.22598333333333334</v>
      </c>
      <c r="V2929">
        <v>470.51905921666656</v>
      </c>
      <c r="W2929">
        <v>915.19899999999996</v>
      </c>
      <c r="X2929">
        <v>163</v>
      </c>
      <c r="Y2929">
        <v>79.585259999999977</v>
      </c>
      <c r="Z2929">
        <v>154.79999999999998</v>
      </c>
      <c r="AA2929">
        <v>20</v>
      </c>
      <c r="AI2929">
        <v>558.48800000000006</v>
      </c>
      <c r="AJ2929">
        <v>10</v>
      </c>
      <c r="AK2929">
        <v>647.13699999999994</v>
      </c>
      <c r="AL2929">
        <v>10</v>
      </c>
      <c r="AM2929">
        <v>0</v>
      </c>
      <c r="AN2929">
        <v>0</v>
      </c>
      <c r="AO2929" s="30">
        <v>619.83190624999986</v>
      </c>
      <c r="AP2929" s="30">
        <v>1205.625</v>
      </c>
      <c r="AQ2929" s="30">
        <v>20</v>
      </c>
      <c r="AR2929">
        <v>1169.9362254666664</v>
      </c>
      <c r="AS2929" s="20">
        <v>2275.6239999999998</v>
      </c>
      <c r="AT2929">
        <v>199</v>
      </c>
      <c r="AU2929">
        <v>12</v>
      </c>
      <c r="AV2929" t="s">
        <v>1510</v>
      </c>
    </row>
    <row r="2930" spans="1:48" hidden="1" x14ac:dyDescent="0.25">
      <c r="A2930" t="s">
        <v>686</v>
      </c>
      <c r="B2930" t="s">
        <v>92</v>
      </c>
      <c r="C2930" t="s">
        <v>92</v>
      </c>
      <c r="D2930" t="s">
        <v>687</v>
      </c>
      <c r="E2930" s="31" t="s">
        <v>688</v>
      </c>
      <c r="F2930">
        <v>2016</v>
      </c>
      <c r="G2930" t="s">
        <v>563</v>
      </c>
      <c r="H2930">
        <v>221</v>
      </c>
      <c r="I2930">
        <v>331600</v>
      </c>
      <c r="J2930" t="s">
        <v>50</v>
      </c>
      <c r="K2930" s="26" t="s">
        <v>458</v>
      </c>
      <c r="L2930" t="b">
        <v>1</v>
      </c>
      <c r="M2930" s="20" t="s">
        <v>1119</v>
      </c>
      <c r="N2930" s="26">
        <v>169</v>
      </c>
      <c r="O2930" t="s">
        <v>375</v>
      </c>
      <c r="P2930">
        <v>61.8427778</v>
      </c>
      <c r="Q2930">
        <v>-165.5816667</v>
      </c>
      <c r="S2930" t="s">
        <v>21</v>
      </c>
      <c r="T2930" s="40">
        <v>0.52964166666666668</v>
      </c>
      <c r="U2930" s="40">
        <v>0.21782499999999996</v>
      </c>
      <c r="V2930">
        <v>327.25552264166663</v>
      </c>
      <c r="W2930">
        <v>617.88099999999997</v>
      </c>
      <c r="X2930">
        <v>126</v>
      </c>
      <c r="Y2930">
        <v>47.546462058333333</v>
      </c>
      <c r="Z2930">
        <v>89.771000000000001</v>
      </c>
      <c r="AA2930">
        <v>15</v>
      </c>
      <c r="AI2930">
        <v>246.75300000000001</v>
      </c>
      <c r="AJ2930">
        <v>8</v>
      </c>
      <c r="AK2930">
        <v>599.98599999999999</v>
      </c>
      <c r="AL2930">
        <v>8</v>
      </c>
      <c r="AM2930">
        <v>0</v>
      </c>
      <c r="AN2930">
        <v>0</v>
      </c>
      <c r="AO2930" s="30">
        <v>448.46825519166669</v>
      </c>
      <c r="AP2930" s="30">
        <v>846.73900000000003</v>
      </c>
      <c r="AQ2930" s="30">
        <v>16</v>
      </c>
      <c r="AR2930">
        <v>823.27023989166662</v>
      </c>
      <c r="AS2930" s="20">
        <v>1554.3909999999998</v>
      </c>
      <c r="AT2930">
        <v>156</v>
      </c>
      <c r="AU2930">
        <v>12</v>
      </c>
      <c r="AV2930" t="s">
        <v>1510</v>
      </c>
    </row>
    <row r="2931" spans="1:48" hidden="1" x14ac:dyDescent="0.25">
      <c r="A2931" t="s">
        <v>689</v>
      </c>
      <c r="B2931" t="s">
        <v>93</v>
      </c>
      <c r="C2931" t="s">
        <v>93</v>
      </c>
      <c r="D2931" t="s">
        <v>690</v>
      </c>
      <c r="E2931" s="31" t="s">
        <v>691</v>
      </c>
      <c r="F2931">
        <v>2016</v>
      </c>
      <c r="G2931" t="s">
        <v>563</v>
      </c>
      <c r="H2931">
        <v>221</v>
      </c>
      <c r="I2931">
        <v>331610</v>
      </c>
      <c r="J2931" t="s">
        <v>50</v>
      </c>
      <c r="K2931" s="26" t="s">
        <v>458</v>
      </c>
      <c r="L2931" t="b">
        <v>1</v>
      </c>
      <c r="M2931" s="20" t="s">
        <v>1119</v>
      </c>
      <c r="N2931" s="26">
        <v>169</v>
      </c>
      <c r="O2931" t="s">
        <v>375</v>
      </c>
      <c r="P2931">
        <v>66.603888900000001</v>
      </c>
      <c r="Q2931">
        <v>-160.00694440000001</v>
      </c>
      <c r="S2931" t="s">
        <v>21</v>
      </c>
      <c r="T2931" s="40">
        <v>0.56350000000000011</v>
      </c>
      <c r="U2931" s="40">
        <v>0.22080833333333336</v>
      </c>
      <c r="V2931">
        <v>597.3832550000003</v>
      </c>
      <c r="W2931">
        <v>1060.1300000000003</v>
      </c>
      <c r="X2931">
        <v>182</v>
      </c>
      <c r="Y2931">
        <v>180.22927650000003</v>
      </c>
      <c r="Z2931">
        <v>319.839</v>
      </c>
      <c r="AA2931">
        <v>26</v>
      </c>
      <c r="AI2931">
        <v>743.62499999999989</v>
      </c>
      <c r="AJ2931">
        <v>29</v>
      </c>
      <c r="AK2931">
        <v>573.45000000000005</v>
      </c>
      <c r="AL2931">
        <v>29</v>
      </c>
      <c r="AM2931">
        <v>0</v>
      </c>
      <c r="AN2931">
        <v>0</v>
      </c>
      <c r="AO2931" s="30">
        <v>742.1717625</v>
      </c>
      <c r="AP2931" s="30">
        <v>1317.0749999999998</v>
      </c>
      <c r="AQ2931" s="30">
        <v>58</v>
      </c>
      <c r="AR2931">
        <v>1519.7842940000005</v>
      </c>
      <c r="AS2931" s="20">
        <v>2697.0440000000003</v>
      </c>
      <c r="AT2931">
        <v>257</v>
      </c>
      <c r="AU2931">
        <v>12</v>
      </c>
      <c r="AV2931" t="s">
        <v>1510</v>
      </c>
    </row>
    <row r="2932" spans="1:48" hidden="1" x14ac:dyDescent="0.25">
      <c r="A2932" t="s">
        <v>562</v>
      </c>
      <c r="B2932" t="s">
        <v>51</v>
      </c>
      <c r="C2932" t="s">
        <v>51</v>
      </c>
      <c r="D2932" t="s">
        <v>564</v>
      </c>
      <c r="E2932" s="31" t="s">
        <v>565</v>
      </c>
      <c r="F2932">
        <v>2016</v>
      </c>
      <c r="G2932" t="s">
        <v>563</v>
      </c>
      <c r="H2932">
        <v>221</v>
      </c>
      <c r="I2932">
        <v>331240</v>
      </c>
      <c r="J2932" t="s">
        <v>50</v>
      </c>
      <c r="K2932" s="26" t="s">
        <v>458</v>
      </c>
      <c r="L2932" t="b">
        <v>1</v>
      </c>
      <c r="M2932" s="20" t="s">
        <v>1119</v>
      </c>
      <c r="N2932" s="26">
        <v>169</v>
      </c>
      <c r="O2932" t="s">
        <v>375</v>
      </c>
      <c r="P2932">
        <v>62.688888900000002</v>
      </c>
      <c r="Q2932">
        <v>-164.6152778</v>
      </c>
      <c r="S2932" t="s">
        <v>21</v>
      </c>
      <c r="T2932" s="40">
        <v>0.56805000000000005</v>
      </c>
      <c r="U2932" s="40">
        <v>0.21956249999999999</v>
      </c>
      <c r="V2932">
        <v>287.75595240000007</v>
      </c>
      <c r="W2932">
        <v>506.56800000000004</v>
      </c>
      <c r="X2932">
        <v>166</v>
      </c>
      <c r="Y2932">
        <v>73.401148800000016</v>
      </c>
      <c r="Z2932">
        <v>129.21600000000001</v>
      </c>
      <c r="AA2932">
        <v>18</v>
      </c>
      <c r="AI2932">
        <v>236.732</v>
      </c>
      <c r="AJ2932">
        <v>10</v>
      </c>
      <c r="AK2932">
        <v>397.50900000000001</v>
      </c>
      <c r="AL2932">
        <v>10</v>
      </c>
      <c r="AM2932">
        <v>0</v>
      </c>
      <c r="AN2932">
        <v>0</v>
      </c>
      <c r="AO2932" s="30">
        <v>360.28060005000003</v>
      </c>
      <c r="AP2932" s="30">
        <v>634.24099999999999</v>
      </c>
      <c r="AQ2932" s="30">
        <v>20</v>
      </c>
      <c r="AR2932">
        <v>721.43770125000015</v>
      </c>
      <c r="AS2932" s="20">
        <v>1270.0250000000001</v>
      </c>
      <c r="AT2932">
        <v>200</v>
      </c>
      <c r="AU2932">
        <v>6</v>
      </c>
      <c r="AV2932" t="s">
        <v>1510</v>
      </c>
    </row>
    <row r="2933" spans="1:48" hidden="1" x14ac:dyDescent="0.25">
      <c r="A2933" t="s">
        <v>562</v>
      </c>
      <c r="B2933" t="s">
        <v>51</v>
      </c>
      <c r="C2933" t="s">
        <v>51</v>
      </c>
      <c r="D2933" t="s">
        <v>588</v>
      </c>
      <c r="E2933" s="31" t="s">
        <v>589</v>
      </c>
      <c r="F2933">
        <v>2016</v>
      </c>
      <c r="G2933" t="s">
        <v>563</v>
      </c>
      <c r="H2933">
        <v>221</v>
      </c>
      <c r="I2933">
        <v>331240</v>
      </c>
      <c r="J2933" t="s">
        <v>50</v>
      </c>
      <c r="K2933" s="26" t="s">
        <v>458</v>
      </c>
      <c r="L2933" t="b">
        <v>1</v>
      </c>
      <c r="M2933" s="20" t="s">
        <v>1119</v>
      </c>
      <c r="N2933" s="26">
        <v>169</v>
      </c>
      <c r="O2933" t="s">
        <v>375</v>
      </c>
      <c r="P2933">
        <v>62.688888900000002</v>
      </c>
      <c r="Q2933">
        <v>-164.6152778</v>
      </c>
      <c r="S2933" t="s">
        <v>21</v>
      </c>
      <c r="T2933" s="40">
        <v>0.56020000000000003</v>
      </c>
      <c r="U2933" s="40">
        <v>0.21970000000000001</v>
      </c>
      <c r="V2933">
        <v>153.015829</v>
      </c>
      <c r="W2933">
        <v>273.14499999999998</v>
      </c>
      <c r="X2933">
        <v>162</v>
      </c>
      <c r="Y2933">
        <v>32.746490999999999</v>
      </c>
      <c r="Z2933">
        <v>58.454999999999998</v>
      </c>
      <c r="AA2933">
        <v>18</v>
      </c>
      <c r="AI2933">
        <v>145.68199999999999</v>
      </c>
      <c r="AJ2933">
        <v>10</v>
      </c>
      <c r="AK2933">
        <v>300.78899999999999</v>
      </c>
      <c r="AL2933">
        <v>10</v>
      </c>
      <c r="AM2933">
        <v>0</v>
      </c>
      <c r="AN2933">
        <v>0</v>
      </c>
      <c r="AO2933" s="30">
        <v>250.11305420000002</v>
      </c>
      <c r="AP2933" s="30">
        <v>446.471</v>
      </c>
      <c r="AQ2933" s="30">
        <v>20</v>
      </c>
      <c r="AR2933">
        <v>435.87537420000001</v>
      </c>
      <c r="AS2933" s="20">
        <v>778.07100000000003</v>
      </c>
      <c r="AT2933">
        <v>199</v>
      </c>
      <c r="AU2933">
        <v>12</v>
      </c>
      <c r="AV2933" t="s">
        <v>1510</v>
      </c>
    </row>
    <row r="2934" spans="1:48" hidden="1" x14ac:dyDescent="0.25">
      <c r="A2934" t="s">
        <v>692</v>
      </c>
      <c r="B2934" t="s">
        <v>94</v>
      </c>
      <c r="C2934" t="s">
        <v>94</v>
      </c>
      <c r="D2934" t="s">
        <v>693</v>
      </c>
      <c r="E2934" s="31" t="s">
        <v>694</v>
      </c>
      <c r="F2934">
        <v>2016</v>
      </c>
      <c r="G2934" t="s">
        <v>563</v>
      </c>
      <c r="H2934">
        <v>221</v>
      </c>
      <c r="I2934">
        <v>331620</v>
      </c>
      <c r="J2934" t="s">
        <v>50</v>
      </c>
      <c r="K2934" s="26" t="s">
        <v>458</v>
      </c>
      <c r="L2934" t="b">
        <v>1</v>
      </c>
      <c r="M2934" s="20" t="s">
        <v>1119</v>
      </c>
      <c r="N2934" s="26">
        <v>169</v>
      </c>
      <c r="O2934" t="s">
        <v>375</v>
      </c>
      <c r="P2934">
        <v>62.682222199999998</v>
      </c>
      <c r="Q2934">
        <v>-159.56194439999999</v>
      </c>
      <c r="S2934" t="s">
        <v>21</v>
      </c>
      <c r="T2934" s="40">
        <v>0.57397500000000012</v>
      </c>
      <c r="U2934" s="40">
        <v>0.22004166666666666</v>
      </c>
      <c r="V2934">
        <v>66.691303200000007</v>
      </c>
      <c r="W2934">
        <v>116.19199999999999</v>
      </c>
      <c r="X2934">
        <v>137</v>
      </c>
      <c r="Y2934">
        <v>52.526174175000016</v>
      </c>
      <c r="Z2934">
        <v>91.513000000000005</v>
      </c>
      <c r="AA2934">
        <v>8</v>
      </c>
      <c r="AI2934">
        <v>83.198000000000008</v>
      </c>
      <c r="AJ2934">
        <v>8</v>
      </c>
      <c r="AK2934">
        <v>72.331999999999994</v>
      </c>
      <c r="AL2934">
        <v>8</v>
      </c>
      <c r="AM2934">
        <v>0</v>
      </c>
      <c r="AN2934">
        <v>0</v>
      </c>
      <c r="AO2934" s="30">
        <v>89.270331750000025</v>
      </c>
      <c r="AP2934" s="30">
        <v>155.53</v>
      </c>
      <c r="AQ2934" s="30">
        <v>16</v>
      </c>
      <c r="AR2934">
        <v>208.48780912500007</v>
      </c>
      <c r="AS2934" s="20">
        <v>363.23499999999996</v>
      </c>
      <c r="AT2934">
        <v>158</v>
      </c>
      <c r="AU2934">
        <v>12</v>
      </c>
      <c r="AV2934" t="s">
        <v>1510</v>
      </c>
    </row>
    <row r="2935" spans="1:48" hidden="1" x14ac:dyDescent="0.25">
      <c r="A2935" t="s">
        <v>695</v>
      </c>
      <c r="B2935" t="s">
        <v>95</v>
      </c>
      <c r="C2935" t="s">
        <v>95</v>
      </c>
      <c r="D2935" t="s">
        <v>696</v>
      </c>
      <c r="E2935" s="31" t="s">
        <v>697</v>
      </c>
      <c r="F2935">
        <v>2016</v>
      </c>
      <c r="G2935" t="s">
        <v>563</v>
      </c>
      <c r="H2935">
        <v>221</v>
      </c>
      <c r="I2935">
        <v>331630</v>
      </c>
      <c r="J2935" t="s">
        <v>50</v>
      </c>
      <c r="K2935" s="26" t="s">
        <v>458</v>
      </c>
      <c r="L2935" t="b">
        <v>1</v>
      </c>
      <c r="M2935" s="20" t="s">
        <v>1119</v>
      </c>
      <c r="N2935" s="26">
        <v>169</v>
      </c>
      <c r="O2935" t="s">
        <v>375</v>
      </c>
      <c r="P2935">
        <v>64.333888900000005</v>
      </c>
      <c r="Q2935">
        <v>-161.1538889</v>
      </c>
      <c r="S2935" t="s">
        <v>21</v>
      </c>
      <c r="T2935" s="40">
        <v>0.45272499999999999</v>
      </c>
      <c r="U2935" s="40">
        <v>0.23762499999999998</v>
      </c>
      <c r="V2935">
        <v>193.034243675</v>
      </c>
      <c r="W2935">
        <v>426.38299999999998</v>
      </c>
      <c r="X2935">
        <v>138</v>
      </c>
      <c r="Y2935">
        <v>66.531107824999992</v>
      </c>
      <c r="Z2935">
        <v>146.95699999999999</v>
      </c>
      <c r="AA2935">
        <v>12</v>
      </c>
      <c r="AI2935">
        <v>123.21299999999999</v>
      </c>
      <c r="AJ2935">
        <v>6</v>
      </c>
      <c r="AK2935">
        <v>291.59800000000001</v>
      </c>
      <c r="AL2935">
        <v>6</v>
      </c>
      <c r="AM2935">
        <v>0</v>
      </c>
      <c r="AN2935">
        <v>0</v>
      </c>
      <c r="AO2935" s="30">
        <v>187.79530997500001</v>
      </c>
      <c r="AP2935" s="30">
        <v>414.81100000000004</v>
      </c>
      <c r="AQ2935" s="30">
        <v>12</v>
      </c>
      <c r="AR2935">
        <v>447.36066147500003</v>
      </c>
      <c r="AS2935" s="20">
        <v>988.15100000000018</v>
      </c>
      <c r="AT2935">
        <v>159</v>
      </c>
      <c r="AU2935">
        <v>12</v>
      </c>
      <c r="AV2935" t="s">
        <v>1510</v>
      </c>
    </row>
    <row r="2936" spans="1:48" hidden="1" x14ac:dyDescent="0.25">
      <c r="A2936" t="s">
        <v>698</v>
      </c>
      <c r="B2936" t="s">
        <v>96</v>
      </c>
      <c r="C2936" t="s">
        <v>96</v>
      </c>
      <c r="D2936" t="s">
        <v>699</v>
      </c>
      <c r="E2936" s="31" t="s">
        <v>700</v>
      </c>
      <c r="F2936">
        <v>2016</v>
      </c>
      <c r="G2936" t="s">
        <v>563</v>
      </c>
      <c r="H2936">
        <v>221</v>
      </c>
      <c r="I2936">
        <v>331640</v>
      </c>
      <c r="J2936" t="s">
        <v>50</v>
      </c>
      <c r="K2936" s="26" t="s">
        <v>458</v>
      </c>
      <c r="L2936" t="b">
        <v>1</v>
      </c>
      <c r="M2936" s="20" t="s">
        <v>1119</v>
      </c>
      <c r="N2936" s="26">
        <v>169</v>
      </c>
      <c r="O2936" t="s">
        <v>375</v>
      </c>
      <c r="P2936">
        <v>66.256666699999997</v>
      </c>
      <c r="Q2936">
        <v>-166.07194440000001</v>
      </c>
      <c r="S2936" t="s">
        <v>21</v>
      </c>
      <c r="T2936" s="40">
        <v>0.57023333333333337</v>
      </c>
      <c r="U2936" s="40">
        <v>0.21985000000000002</v>
      </c>
      <c r="V2936">
        <v>408.57332380000008</v>
      </c>
      <c r="W2936">
        <v>716.50200000000007</v>
      </c>
      <c r="X2936">
        <v>148</v>
      </c>
      <c r="Y2936">
        <v>169.34333346666668</v>
      </c>
      <c r="Z2936">
        <v>296.97199999999998</v>
      </c>
      <c r="AA2936">
        <v>19</v>
      </c>
      <c r="AI2936">
        <v>211.99300000000002</v>
      </c>
      <c r="AJ2936">
        <v>10</v>
      </c>
      <c r="AK2936">
        <v>387.43500000000006</v>
      </c>
      <c r="AL2936">
        <v>10</v>
      </c>
      <c r="AM2936">
        <v>0</v>
      </c>
      <c r="AN2936">
        <v>0</v>
      </c>
      <c r="AO2936" s="30">
        <v>341.81382653333344</v>
      </c>
      <c r="AP2936" s="30">
        <v>599.42800000000011</v>
      </c>
      <c r="AQ2936" s="30">
        <v>20</v>
      </c>
      <c r="AR2936">
        <v>919.73048380000023</v>
      </c>
      <c r="AS2936" s="20">
        <v>1612.9019999999998</v>
      </c>
      <c r="AT2936">
        <v>185</v>
      </c>
      <c r="AU2936">
        <v>12</v>
      </c>
      <c r="AV2936" t="s">
        <v>1510</v>
      </c>
    </row>
    <row r="2937" spans="1:48" hidden="1" x14ac:dyDescent="0.25">
      <c r="A2937" t="s">
        <v>701</v>
      </c>
      <c r="B2937" t="s">
        <v>97</v>
      </c>
      <c r="C2937" t="s">
        <v>97</v>
      </c>
      <c r="D2937" t="s">
        <v>702</v>
      </c>
      <c r="E2937" s="31" t="s">
        <v>703</v>
      </c>
      <c r="F2937">
        <v>2016</v>
      </c>
      <c r="G2937" t="s">
        <v>563</v>
      </c>
      <c r="H2937">
        <v>221</v>
      </c>
      <c r="I2937">
        <v>331650</v>
      </c>
      <c r="J2937" t="s">
        <v>50</v>
      </c>
      <c r="K2937" s="26" t="s">
        <v>458</v>
      </c>
      <c r="L2937" t="b">
        <v>1</v>
      </c>
      <c r="M2937" s="20" t="s">
        <v>1119</v>
      </c>
      <c r="N2937" s="26">
        <v>169</v>
      </c>
      <c r="O2937" t="s">
        <v>375</v>
      </c>
      <c r="P2937">
        <v>66.888055600000001</v>
      </c>
      <c r="Q2937">
        <v>-157.13638889999999</v>
      </c>
      <c r="S2937" t="s">
        <v>21</v>
      </c>
      <c r="T2937" s="40">
        <v>0.71204999999999996</v>
      </c>
      <c r="U2937" s="40">
        <v>0.22696666666666665</v>
      </c>
      <c r="V2937">
        <v>267.23592524999998</v>
      </c>
      <c r="W2937">
        <v>375.30500000000001</v>
      </c>
      <c r="X2937">
        <v>185</v>
      </c>
      <c r="Y2937">
        <v>74.663426849999993</v>
      </c>
      <c r="Z2937">
        <v>104.857</v>
      </c>
      <c r="AA2937">
        <v>17</v>
      </c>
      <c r="AI2937">
        <v>178.89400000000001</v>
      </c>
      <c r="AJ2937">
        <v>10</v>
      </c>
      <c r="AK2937">
        <v>210.40600000000001</v>
      </c>
      <c r="AL2937">
        <v>10</v>
      </c>
      <c r="AM2937">
        <v>0</v>
      </c>
      <c r="AN2937">
        <v>0</v>
      </c>
      <c r="AO2937" s="30">
        <v>277.20106499999997</v>
      </c>
      <c r="AP2937" s="30">
        <v>389.3</v>
      </c>
      <c r="AQ2937" s="30">
        <v>20</v>
      </c>
      <c r="AR2937">
        <v>619.10041709999996</v>
      </c>
      <c r="AS2937" s="20">
        <v>869.46199999999999</v>
      </c>
      <c r="AT2937">
        <v>218</v>
      </c>
      <c r="AU2937">
        <v>12</v>
      </c>
      <c r="AV2937" t="s">
        <v>1510</v>
      </c>
    </row>
    <row r="2938" spans="1:48" hidden="1" x14ac:dyDescent="0.25">
      <c r="A2938" t="s">
        <v>398</v>
      </c>
      <c r="B2938" t="s">
        <v>44</v>
      </c>
      <c r="C2938" t="s">
        <v>44</v>
      </c>
      <c r="D2938" t="s">
        <v>399</v>
      </c>
      <c r="E2938" s="31" t="s">
        <v>400</v>
      </c>
      <c r="F2938">
        <v>2016</v>
      </c>
      <c r="G2938" t="s">
        <v>380</v>
      </c>
      <c r="H2938">
        <v>219</v>
      </c>
      <c r="I2938">
        <v>331190</v>
      </c>
      <c r="J2938" t="s">
        <v>30</v>
      </c>
      <c r="K2938" s="26" t="s">
        <v>374</v>
      </c>
      <c r="L2938" t="b">
        <v>1</v>
      </c>
      <c r="M2938" s="20" t="s">
        <v>1116</v>
      </c>
      <c r="N2938" s="26">
        <v>2</v>
      </c>
      <c r="O2938" t="s">
        <v>375</v>
      </c>
      <c r="P2938">
        <v>59.4583333</v>
      </c>
      <c r="Q2938">
        <v>-135.31388889999999</v>
      </c>
      <c r="S2938" t="s">
        <v>21</v>
      </c>
      <c r="T2938" s="40">
        <v>0.25691666666666663</v>
      </c>
      <c r="U2938" s="40">
        <v>0.23388333333333333</v>
      </c>
      <c r="V2938">
        <v>881.23470025000006</v>
      </c>
      <c r="W2938">
        <v>3430.0410000000006</v>
      </c>
      <c r="X2938">
        <v>686</v>
      </c>
      <c r="Y2938">
        <v>1675.9082664166663</v>
      </c>
      <c r="Z2938">
        <v>6523.1589999999997</v>
      </c>
      <c r="AA2938">
        <v>463</v>
      </c>
      <c r="AI2938">
        <v>1212.7549999999999</v>
      </c>
      <c r="AJ2938">
        <v>47</v>
      </c>
      <c r="AK2938">
        <v>1046.3950000000002</v>
      </c>
      <c r="AL2938">
        <v>47</v>
      </c>
      <c r="AM2938">
        <v>0</v>
      </c>
      <c r="AN2938">
        <v>0</v>
      </c>
      <c r="AO2938" s="30">
        <v>580.41328749999991</v>
      </c>
      <c r="AP2938" s="30">
        <v>2259.15</v>
      </c>
      <c r="AQ2938" s="30">
        <v>94</v>
      </c>
      <c r="AR2938">
        <v>3137.5562541666663</v>
      </c>
      <c r="AS2938" s="20">
        <v>12212.349999999999</v>
      </c>
      <c r="AT2938">
        <v>1232</v>
      </c>
      <c r="AU2938">
        <v>12</v>
      </c>
      <c r="AV2938" t="s">
        <v>1510</v>
      </c>
    </row>
    <row r="2939" spans="1:48" hidden="1" x14ac:dyDescent="0.25">
      <c r="A2939" t="s">
        <v>432</v>
      </c>
      <c r="B2939" t="s">
        <v>45</v>
      </c>
      <c r="C2939" t="s">
        <v>45</v>
      </c>
      <c r="D2939" t="s">
        <v>434</v>
      </c>
      <c r="E2939" s="31" t="s">
        <v>431</v>
      </c>
      <c r="F2939">
        <v>2016</v>
      </c>
      <c r="G2939" t="s">
        <v>380</v>
      </c>
      <c r="H2939">
        <v>219</v>
      </c>
      <c r="I2939">
        <v>331195</v>
      </c>
      <c r="J2939" t="s">
        <v>30</v>
      </c>
      <c r="K2939" s="26" t="s">
        <v>374</v>
      </c>
      <c r="L2939" t="b">
        <v>1</v>
      </c>
      <c r="M2939" s="20" t="s">
        <v>1116</v>
      </c>
      <c r="N2939" s="26">
        <v>2</v>
      </c>
      <c r="O2939" t="s">
        <v>375</v>
      </c>
      <c r="P2939">
        <v>62.706944399999998</v>
      </c>
      <c r="Q2939">
        <v>-143.96111110000001</v>
      </c>
      <c r="S2939" t="s">
        <v>21</v>
      </c>
      <c r="T2939" s="40">
        <v>0.55379999999999996</v>
      </c>
      <c r="U2939" s="40">
        <v>0.30587500000000006</v>
      </c>
      <c r="V2939">
        <v>170.11683779999998</v>
      </c>
      <c r="W2939">
        <v>307.18099999999998</v>
      </c>
      <c r="X2939">
        <v>83</v>
      </c>
      <c r="Y2939">
        <v>37.789650600000002</v>
      </c>
      <c r="Z2939">
        <v>68.237000000000009</v>
      </c>
      <c r="AA2939">
        <v>12</v>
      </c>
      <c r="AI2939">
        <v>2.1480000000000001</v>
      </c>
      <c r="AJ2939">
        <v>1</v>
      </c>
      <c r="AK2939">
        <v>97.993000000000009</v>
      </c>
      <c r="AL2939">
        <v>1</v>
      </c>
      <c r="AM2939">
        <v>0</v>
      </c>
      <c r="AN2939">
        <v>0</v>
      </c>
      <c r="AO2939" s="30">
        <v>55.458085799999999</v>
      </c>
      <c r="AP2939" s="30">
        <v>100.14100000000001</v>
      </c>
      <c r="AQ2939" s="30">
        <v>2</v>
      </c>
      <c r="AR2939">
        <v>263.36457419999999</v>
      </c>
      <c r="AS2939" s="20">
        <v>475.55899999999997</v>
      </c>
      <c r="AT2939">
        <v>97</v>
      </c>
      <c r="AU2939">
        <v>12</v>
      </c>
      <c r="AV2939" t="s">
        <v>1510</v>
      </c>
    </row>
    <row r="2940" spans="1:48" hidden="1" x14ac:dyDescent="0.25">
      <c r="A2940" t="s">
        <v>867</v>
      </c>
      <c r="B2940" t="s">
        <v>215</v>
      </c>
      <c r="C2940" t="s">
        <v>215</v>
      </c>
      <c r="D2940" t="s">
        <v>868</v>
      </c>
      <c r="E2940" s="31" t="s">
        <v>869</v>
      </c>
      <c r="F2940">
        <v>2016</v>
      </c>
      <c r="G2940" t="s">
        <v>858</v>
      </c>
      <c r="H2940">
        <v>12485</v>
      </c>
      <c r="I2940">
        <v>332260</v>
      </c>
      <c r="J2940" t="s">
        <v>211</v>
      </c>
      <c r="K2940" s="26" t="s">
        <v>374</v>
      </c>
      <c r="L2940" t="b">
        <v>1</v>
      </c>
      <c r="M2940" s="20" t="s">
        <v>1119</v>
      </c>
      <c r="N2940" s="26">
        <v>343</v>
      </c>
      <c r="O2940" t="s">
        <v>375</v>
      </c>
      <c r="P2940">
        <v>61.702500000000001</v>
      </c>
      <c r="Q2940">
        <v>-157.1697222</v>
      </c>
      <c r="S2940" t="s">
        <v>21</v>
      </c>
      <c r="T2940" s="40">
        <v>1.080758333333333</v>
      </c>
      <c r="U2940" s="40">
        <v>0.42885833333333329</v>
      </c>
      <c r="V2940">
        <v>103.1281216833333</v>
      </c>
      <c r="W2940">
        <v>95.421999999999997</v>
      </c>
      <c r="X2940">
        <v>37</v>
      </c>
      <c r="Y2940">
        <v>65.637695858333316</v>
      </c>
      <c r="Z2940">
        <v>60.732999999999997</v>
      </c>
      <c r="AA2940">
        <v>9</v>
      </c>
      <c r="AI2940">
        <v>43.835000000000001</v>
      </c>
      <c r="AJ2940">
        <v>2</v>
      </c>
      <c r="AK2940">
        <v>20.382000000000005</v>
      </c>
      <c r="AL2940">
        <v>2</v>
      </c>
      <c r="AM2940">
        <v>0</v>
      </c>
      <c r="AN2940">
        <v>2</v>
      </c>
      <c r="AO2940" s="30">
        <v>69.403057891666663</v>
      </c>
      <c r="AP2940" s="30">
        <v>64.217000000000013</v>
      </c>
      <c r="AQ2940" s="30">
        <v>4</v>
      </c>
      <c r="AR2940">
        <v>238.16887543333326</v>
      </c>
      <c r="AS2940" s="20">
        <v>220.37199999999996</v>
      </c>
      <c r="AT2940">
        <v>52</v>
      </c>
      <c r="AU2940">
        <v>12</v>
      </c>
      <c r="AV2940" t="s">
        <v>1510</v>
      </c>
    </row>
    <row r="2941" spans="1:48" hidden="1" x14ac:dyDescent="0.25">
      <c r="A2941" t="s">
        <v>707</v>
      </c>
      <c r="B2941" t="s">
        <v>98</v>
      </c>
      <c r="C2941" t="s">
        <v>98</v>
      </c>
      <c r="D2941" t="s">
        <v>705</v>
      </c>
      <c r="E2941" s="31" t="s">
        <v>706</v>
      </c>
      <c r="F2941">
        <v>2016</v>
      </c>
      <c r="G2941" t="s">
        <v>563</v>
      </c>
      <c r="H2941">
        <v>221</v>
      </c>
      <c r="I2941">
        <v>331680</v>
      </c>
      <c r="J2941" t="s">
        <v>50</v>
      </c>
      <c r="K2941" s="26" t="s">
        <v>458</v>
      </c>
      <c r="L2941" t="b">
        <v>1</v>
      </c>
      <c r="M2941" s="20" t="s">
        <v>1119</v>
      </c>
      <c r="N2941" s="26">
        <v>169</v>
      </c>
      <c r="O2941" t="s">
        <v>375</v>
      </c>
      <c r="P2941">
        <v>63.522222200000002</v>
      </c>
      <c r="Q2941">
        <v>-162.28805560000001</v>
      </c>
      <c r="S2941" t="s">
        <v>21</v>
      </c>
      <c r="T2941" s="40">
        <v>0.51674166666666677</v>
      </c>
      <c r="U2941" s="40">
        <v>0.21719166666666664</v>
      </c>
      <c r="V2941">
        <v>341.87628666666677</v>
      </c>
      <c r="W2941">
        <v>661.6</v>
      </c>
      <c r="X2941">
        <v>228</v>
      </c>
      <c r="Y2941">
        <v>119.55128503333337</v>
      </c>
      <c r="Z2941">
        <v>231.35600000000002</v>
      </c>
      <c r="AA2941">
        <v>21</v>
      </c>
      <c r="AI2941">
        <v>221.91600000000003</v>
      </c>
      <c r="AJ2941">
        <v>13</v>
      </c>
      <c r="AK2941">
        <v>354.73699999999997</v>
      </c>
      <c r="AL2941">
        <v>13</v>
      </c>
      <c r="AM2941">
        <v>0</v>
      </c>
      <c r="AN2941">
        <v>0</v>
      </c>
      <c r="AO2941" s="30">
        <v>297.98063230833338</v>
      </c>
      <c r="AP2941" s="30">
        <v>576.65300000000002</v>
      </c>
      <c r="AQ2941" s="30">
        <v>26</v>
      </c>
      <c r="AR2941">
        <v>759.40820400833354</v>
      </c>
      <c r="AS2941" s="20">
        <v>1469.6090000000002</v>
      </c>
      <c r="AT2941">
        <v>273</v>
      </c>
      <c r="AU2941">
        <v>12</v>
      </c>
      <c r="AV2941" t="s">
        <v>1510</v>
      </c>
    </row>
    <row r="2942" spans="1:48" hidden="1" x14ac:dyDescent="0.25">
      <c r="A2942" t="s">
        <v>1069</v>
      </c>
      <c r="B2942" t="s">
        <v>1072</v>
      </c>
      <c r="C2942" t="s">
        <v>1072</v>
      </c>
      <c r="D2942" t="s">
        <v>871</v>
      </c>
      <c r="E2942" s="31" t="s">
        <v>872</v>
      </c>
      <c r="F2942">
        <v>2016</v>
      </c>
      <c r="G2942" t="s">
        <v>1070</v>
      </c>
      <c r="H2942" t="s">
        <v>582</v>
      </c>
      <c r="I2942">
        <v>332570</v>
      </c>
      <c r="J2942" t="s">
        <v>1071</v>
      </c>
      <c r="K2942" s="26" t="s">
        <v>458</v>
      </c>
      <c r="L2942" t="b">
        <v>1</v>
      </c>
      <c r="M2942" s="20" t="s">
        <v>1118</v>
      </c>
      <c r="N2942" s="26">
        <v>709</v>
      </c>
      <c r="O2942" t="s">
        <v>375</v>
      </c>
      <c r="P2942">
        <v>66.006388900000005</v>
      </c>
      <c r="Q2942">
        <v>-149.09083330000001</v>
      </c>
      <c r="S2942" t="s">
        <v>21</v>
      </c>
      <c r="T2942" s="40">
        <v>1.07</v>
      </c>
      <c r="U2942" s="40">
        <v>0.50975000000000004</v>
      </c>
      <c r="V2942">
        <v>23.516459999999999</v>
      </c>
      <c r="W2942">
        <v>21.977999999999998</v>
      </c>
      <c r="X2942">
        <v>13</v>
      </c>
      <c r="Y2942">
        <v>31.094200000000001</v>
      </c>
      <c r="Z2942">
        <v>29.06</v>
      </c>
      <c r="AA2942">
        <v>2</v>
      </c>
      <c r="AI2942">
        <v>36.811</v>
      </c>
      <c r="AJ2942">
        <v>3</v>
      </c>
      <c r="AK2942">
        <v>29.119</v>
      </c>
      <c r="AL2942">
        <v>3</v>
      </c>
      <c r="AM2942">
        <v>2E-3</v>
      </c>
      <c r="AN2942">
        <v>1</v>
      </c>
      <c r="AO2942" s="30">
        <v>70.545100000000005</v>
      </c>
      <c r="AP2942" s="30">
        <v>65.930000000000007</v>
      </c>
      <c r="AQ2942" s="30">
        <v>6</v>
      </c>
      <c r="AR2942">
        <v>125.15576</v>
      </c>
      <c r="AS2942" s="20">
        <v>116.97</v>
      </c>
      <c r="AT2942">
        <v>21</v>
      </c>
      <c r="AU2942">
        <v>12</v>
      </c>
      <c r="AV2942" t="s">
        <v>1510</v>
      </c>
    </row>
    <row r="2943" spans="1:48" hidden="1" x14ac:dyDescent="0.25">
      <c r="A2943" t="s">
        <v>870</v>
      </c>
      <c r="B2943" t="s">
        <v>216</v>
      </c>
      <c r="C2943" t="s">
        <v>216</v>
      </c>
      <c r="D2943" t="s">
        <v>873</v>
      </c>
      <c r="E2943" s="31" t="s">
        <v>874</v>
      </c>
      <c r="F2943">
        <v>2016</v>
      </c>
      <c r="G2943" t="s">
        <v>858</v>
      </c>
      <c r="H2943">
        <v>12485</v>
      </c>
      <c r="I2943">
        <v>332270</v>
      </c>
      <c r="J2943" t="s">
        <v>211</v>
      </c>
      <c r="K2943" s="26" t="s">
        <v>374</v>
      </c>
      <c r="L2943" t="b">
        <v>1</v>
      </c>
      <c r="M2943" s="20" t="s">
        <v>1119</v>
      </c>
      <c r="N2943" s="26">
        <v>343</v>
      </c>
      <c r="O2943" t="s">
        <v>375</v>
      </c>
      <c r="P2943">
        <v>61.783055599999997</v>
      </c>
      <c r="Q2943">
        <v>-156.58805559999999</v>
      </c>
      <c r="S2943" t="s">
        <v>21</v>
      </c>
      <c r="T2943" s="40">
        <v>1.0923999999999998</v>
      </c>
      <c r="U2943" s="40">
        <v>0.44049999999999995</v>
      </c>
      <c r="V2943">
        <v>41.109196799999999</v>
      </c>
      <c r="W2943">
        <v>37.632000000000005</v>
      </c>
      <c r="X2943">
        <v>18</v>
      </c>
      <c r="Y2943">
        <v>55.984407599999983</v>
      </c>
      <c r="Z2943">
        <v>51.248999999999995</v>
      </c>
      <c r="AA2943">
        <v>8</v>
      </c>
      <c r="AI2943">
        <v>0</v>
      </c>
      <c r="AJ2943">
        <v>0</v>
      </c>
      <c r="AK2943">
        <v>5.4050000000000002</v>
      </c>
      <c r="AL2943">
        <v>0</v>
      </c>
      <c r="AM2943">
        <v>1E-3</v>
      </c>
      <c r="AN2943">
        <v>1</v>
      </c>
      <c r="AO2943" s="30">
        <v>5.9044219999999994</v>
      </c>
      <c r="AP2943" s="30">
        <v>5.4050000000000002</v>
      </c>
      <c r="AQ2943" s="30">
        <v>0</v>
      </c>
      <c r="AR2943">
        <v>102.99802639999999</v>
      </c>
      <c r="AS2943" s="20">
        <v>94.287000000000006</v>
      </c>
      <c r="AT2943">
        <v>27</v>
      </c>
      <c r="AU2943">
        <v>12</v>
      </c>
      <c r="AV2943" t="s">
        <v>1510</v>
      </c>
    </row>
    <row r="2944" spans="1:48" hidden="1" x14ac:dyDescent="0.25">
      <c r="A2944" t="s">
        <v>379</v>
      </c>
      <c r="B2944" t="s">
        <v>1132</v>
      </c>
      <c r="C2944" t="s">
        <v>31</v>
      </c>
      <c r="D2944" t="s">
        <v>381</v>
      </c>
      <c r="E2944" s="31" t="s">
        <v>382</v>
      </c>
      <c r="F2944">
        <v>2016</v>
      </c>
      <c r="G2944" t="s">
        <v>380</v>
      </c>
      <c r="H2944">
        <v>219</v>
      </c>
      <c r="I2944">
        <v>331050</v>
      </c>
      <c r="J2944" t="s">
        <v>30</v>
      </c>
      <c r="K2944" s="26" t="s">
        <v>374</v>
      </c>
      <c r="L2944" t="b">
        <v>1</v>
      </c>
      <c r="M2944" s="20" t="s">
        <v>1116</v>
      </c>
      <c r="N2944" s="26">
        <v>2</v>
      </c>
      <c r="O2944" t="s">
        <v>375</v>
      </c>
      <c r="P2944">
        <v>66.565555599999996</v>
      </c>
      <c r="Q2944">
        <v>-152.64555559999999</v>
      </c>
      <c r="S2944" t="s">
        <v>21</v>
      </c>
      <c r="T2944" s="40">
        <v>0.78158333333333319</v>
      </c>
      <c r="U2944" s="40">
        <v>0.31728333333333342</v>
      </c>
      <c r="V2944">
        <v>155.83677449999993</v>
      </c>
      <c r="W2944">
        <v>199.38599999999997</v>
      </c>
      <c r="X2944">
        <v>68</v>
      </c>
      <c r="Y2944">
        <v>31.812004833333333</v>
      </c>
      <c r="Z2944">
        <v>40.702000000000005</v>
      </c>
      <c r="AA2944">
        <v>17</v>
      </c>
      <c r="AI2944">
        <v>108.345</v>
      </c>
      <c r="AJ2944">
        <v>17</v>
      </c>
      <c r="AK2944">
        <v>149.48699999999999</v>
      </c>
      <c r="AL2944">
        <v>17</v>
      </c>
      <c r="AM2944">
        <v>0</v>
      </c>
      <c r="AN2944">
        <v>0</v>
      </c>
      <c r="AO2944" s="30">
        <v>201.51719399999996</v>
      </c>
      <c r="AP2944" s="30">
        <v>257.83199999999999</v>
      </c>
      <c r="AQ2944" s="30">
        <v>34</v>
      </c>
      <c r="AR2944">
        <v>389.16597333333323</v>
      </c>
      <c r="AS2944" s="20">
        <v>497.92000000000007</v>
      </c>
      <c r="AT2944">
        <v>115</v>
      </c>
      <c r="AU2944">
        <v>12</v>
      </c>
      <c r="AV2944" t="s">
        <v>1510</v>
      </c>
    </row>
    <row r="2945" spans="1:48" hidden="1" x14ac:dyDescent="0.25">
      <c r="A2945" t="s">
        <v>929</v>
      </c>
      <c r="B2945" t="s">
        <v>273</v>
      </c>
      <c r="C2945" t="s">
        <v>273</v>
      </c>
      <c r="D2945" t="s">
        <v>931</v>
      </c>
      <c r="E2945" s="31" t="s">
        <v>932</v>
      </c>
      <c r="F2945">
        <v>2016</v>
      </c>
      <c r="G2945" t="s">
        <v>930</v>
      </c>
      <c r="H2945" t="s">
        <v>582</v>
      </c>
      <c r="I2945">
        <v>332580</v>
      </c>
      <c r="J2945" t="s">
        <v>272</v>
      </c>
      <c r="K2945" s="26" t="s">
        <v>458</v>
      </c>
      <c r="L2945" t="b">
        <v>1</v>
      </c>
      <c r="M2945" s="20" t="s">
        <v>1118</v>
      </c>
      <c r="N2945" s="26">
        <v>394</v>
      </c>
      <c r="O2945" t="s">
        <v>375</v>
      </c>
      <c r="P2945">
        <v>62.9886111</v>
      </c>
      <c r="Q2945">
        <v>-156.06416669999999</v>
      </c>
      <c r="S2945" t="s">
        <v>21</v>
      </c>
      <c r="T2945" s="40">
        <v>1.0218333333333336</v>
      </c>
      <c r="U2945" s="40">
        <v>0.53220833333333328</v>
      </c>
      <c r="V2945">
        <v>74.745064666666693</v>
      </c>
      <c r="W2945">
        <v>73.14800000000001</v>
      </c>
      <c r="X2945">
        <v>37</v>
      </c>
      <c r="Y2945">
        <v>67.654563166666691</v>
      </c>
      <c r="Z2945">
        <v>66.209000000000003</v>
      </c>
      <c r="AA2945">
        <v>12</v>
      </c>
      <c r="AI2945">
        <v>21.758999999999997</v>
      </c>
      <c r="AJ2945">
        <v>6</v>
      </c>
      <c r="AK2945">
        <v>16.696999999999999</v>
      </c>
      <c r="AL2945">
        <v>6</v>
      </c>
      <c r="AM2945">
        <v>0</v>
      </c>
      <c r="AN2945">
        <v>0</v>
      </c>
      <c r="AO2945" s="30">
        <v>39.295622666666674</v>
      </c>
      <c r="AP2945" s="30">
        <v>38.455999999999996</v>
      </c>
      <c r="AQ2945" s="30">
        <v>12</v>
      </c>
      <c r="AR2945">
        <v>181.69525050000004</v>
      </c>
      <c r="AS2945" s="20">
        <v>177.81300000000002</v>
      </c>
      <c r="AT2945">
        <v>61</v>
      </c>
      <c r="AU2945">
        <v>12</v>
      </c>
      <c r="AV2945" t="s">
        <v>1510</v>
      </c>
    </row>
    <row r="2946" spans="1:48" hidden="1" x14ac:dyDescent="0.25">
      <c r="A2946" t="s">
        <v>527</v>
      </c>
      <c r="B2946" t="s">
        <v>277</v>
      </c>
      <c r="C2946" t="s">
        <v>277</v>
      </c>
      <c r="D2946" t="s">
        <v>529</v>
      </c>
      <c r="E2946" s="31" t="s">
        <v>530</v>
      </c>
      <c r="F2946">
        <v>2016</v>
      </c>
      <c r="G2946" t="s">
        <v>528</v>
      </c>
      <c r="H2946">
        <v>18474</v>
      </c>
      <c r="I2946">
        <v>332600</v>
      </c>
      <c r="J2946" t="s">
        <v>276</v>
      </c>
      <c r="K2946" s="26" t="s">
        <v>374</v>
      </c>
      <c r="L2946" t="b">
        <v>1</v>
      </c>
      <c r="M2946" s="20" t="s">
        <v>1116</v>
      </c>
      <c r="N2946" s="26">
        <v>92</v>
      </c>
      <c r="O2946" t="s">
        <v>375</v>
      </c>
      <c r="P2946">
        <v>65.171944400000001</v>
      </c>
      <c r="Q2946">
        <v>-152.07888890000001</v>
      </c>
      <c r="S2946" t="s">
        <v>21</v>
      </c>
      <c r="T2946" s="40">
        <v>0.62327500000000002</v>
      </c>
      <c r="U2946" s="40">
        <v>0.32260833333333333</v>
      </c>
      <c r="V2946">
        <v>205.55921137500002</v>
      </c>
      <c r="W2946">
        <v>329.80500000000001</v>
      </c>
      <c r="X2946">
        <v>107</v>
      </c>
      <c r="Y2946">
        <v>324.528696825</v>
      </c>
      <c r="Z2946">
        <v>520.68299999999999</v>
      </c>
      <c r="AA2946">
        <v>38</v>
      </c>
      <c r="AI2946">
        <v>154.61699999999999</v>
      </c>
      <c r="AJ2946">
        <v>7</v>
      </c>
      <c r="AK2946">
        <v>170.33799999999999</v>
      </c>
      <c r="AL2946">
        <v>7</v>
      </c>
      <c r="AM2946">
        <v>0</v>
      </c>
      <c r="AN2946">
        <v>0</v>
      </c>
      <c r="AO2946" s="30">
        <v>202.53632762499998</v>
      </c>
      <c r="AP2946" s="30">
        <v>324.95499999999998</v>
      </c>
      <c r="AQ2946" s="30">
        <v>14</v>
      </c>
      <c r="AR2946">
        <v>732.62423582500003</v>
      </c>
      <c r="AS2946" s="20">
        <v>1175.4430000000002</v>
      </c>
      <c r="AT2946">
        <v>155</v>
      </c>
      <c r="AU2946">
        <v>12</v>
      </c>
      <c r="AV2946" t="s">
        <v>1510</v>
      </c>
    </row>
    <row r="2947" spans="1:48" hidden="1" x14ac:dyDescent="0.25">
      <c r="A2947" t="s">
        <v>999</v>
      </c>
      <c r="B2947" t="s">
        <v>279</v>
      </c>
      <c r="C2947" t="s">
        <v>279</v>
      </c>
      <c r="D2947" t="s">
        <v>1001</v>
      </c>
      <c r="E2947" s="31" t="s">
        <v>1002</v>
      </c>
      <c r="F2947">
        <v>2016</v>
      </c>
      <c r="G2947" t="s">
        <v>1000</v>
      </c>
      <c r="H2947">
        <v>18480</v>
      </c>
      <c r="I2947">
        <v>332610</v>
      </c>
      <c r="J2947" t="s">
        <v>278</v>
      </c>
      <c r="K2947" s="26" t="s">
        <v>458</v>
      </c>
      <c r="L2947" t="b">
        <v>1</v>
      </c>
      <c r="M2947" s="20" t="s">
        <v>1116</v>
      </c>
      <c r="N2947" s="26">
        <v>586</v>
      </c>
      <c r="O2947" t="s">
        <v>375</v>
      </c>
      <c r="P2947">
        <v>60.864722200000003</v>
      </c>
      <c r="Q2947">
        <v>-146.67861110000001</v>
      </c>
      <c r="S2947" t="s">
        <v>21</v>
      </c>
      <c r="T2947" s="40">
        <v>0.92</v>
      </c>
      <c r="U2947" s="40">
        <v>0.45904166666666679</v>
      </c>
      <c r="V2947">
        <v>110.81584000000001</v>
      </c>
      <c r="W2947">
        <v>120.452</v>
      </c>
      <c r="X2947">
        <v>40</v>
      </c>
      <c r="Y2947">
        <v>56.499960000000009</v>
      </c>
      <c r="Z2947">
        <v>61.413000000000004</v>
      </c>
      <c r="AA2947">
        <v>13</v>
      </c>
      <c r="AI2947">
        <v>49.126000000000005</v>
      </c>
      <c r="AJ2947">
        <v>5</v>
      </c>
      <c r="AK2947">
        <v>60.628999999999991</v>
      </c>
      <c r="AL2947">
        <v>5</v>
      </c>
      <c r="AM2947">
        <v>8.1159999999999997</v>
      </c>
      <c r="AN2947">
        <v>2</v>
      </c>
      <c r="AO2947" s="30">
        <v>100.9746</v>
      </c>
      <c r="AP2947" s="30">
        <v>109.755</v>
      </c>
      <c r="AQ2947" s="30">
        <v>10</v>
      </c>
      <c r="AR2947">
        <v>268.29039999999998</v>
      </c>
      <c r="AS2947" s="20">
        <v>299.73599999999999</v>
      </c>
      <c r="AT2947">
        <v>65</v>
      </c>
      <c r="AU2947">
        <v>12</v>
      </c>
      <c r="AV2947" t="s">
        <v>1510</v>
      </c>
    </row>
    <row r="2948" spans="1:48" hidden="1" x14ac:dyDescent="0.25">
      <c r="A2948" t="s">
        <v>504</v>
      </c>
      <c r="B2948" t="s">
        <v>99</v>
      </c>
      <c r="C2948" t="s">
        <v>99</v>
      </c>
      <c r="D2948" t="s">
        <v>507</v>
      </c>
      <c r="E2948" s="31" t="s">
        <v>508</v>
      </c>
      <c r="F2948">
        <v>2016</v>
      </c>
      <c r="G2948" t="s">
        <v>563</v>
      </c>
      <c r="H2948">
        <v>18521</v>
      </c>
      <c r="I2948">
        <v>331685</v>
      </c>
      <c r="J2948" t="s">
        <v>50</v>
      </c>
      <c r="K2948" s="26" t="s">
        <v>458</v>
      </c>
      <c r="L2948" t="b">
        <v>1</v>
      </c>
      <c r="M2948" s="20" t="s">
        <v>1119</v>
      </c>
      <c r="N2948" s="26">
        <v>169</v>
      </c>
      <c r="O2948" t="s">
        <v>375</v>
      </c>
      <c r="P2948">
        <v>65.263611100000006</v>
      </c>
      <c r="Q2948">
        <v>-166.3608333</v>
      </c>
      <c r="S2948" t="s">
        <v>21</v>
      </c>
      <c r="T2948" s="40">
        <v>0.63855833333333345</v>
      </c>
      <c r="U2948" s="40">
        <v>0.22327499999999992</v>
      </c>
      <c r="V2948">
        <v>189.85233231666672</v>
      </c>
      <c r="W2948">
        <v>297.31400000000002</v>
      </c>
      <c r="X2948">
        <v>119</v>
      </c>
      <c r="Y2948">
        <v>35.956581191666679</v>
      </c>
      <c r="Z2948">
        <v>56.309000000000005</v>
      </c>
      <c r="AA2948">
        <v>13</v>
      </c>
      <c r="AI2948">
        <v>169.64599999999999</v>
      </c>
      <c r="AJ2948">
        <v>7</v>
      </c>
      <c r="AK2948">
        <v>259.84100000000001</v>
      </c>
      <c r="AL2948">
        <v>7</v>
      </c>
      <c r="AM2948">
        <v>0</v>
      </c>
      <c r="AN2948">
        <v>0</v>
      </c>
      <c r="AO2948" s="30">
        <v>274.25250290833338</v>
      </c>
      <c r="AP2948" s="30">
        <v>429.48699999999997</v>
      </c>
      <c r="AQ2948" s="30">
        <v>14</v>
      </c>
      <c r="AR2948">
        <v>500.06141641666676</v>
      </c>
      <c r="AS2948" s="20">
        <v>783.11</v>
      </c>
      <c r="AT2948">
        <v>145</v>
      </c>
      <c r="AU2948">
        <v>4</v>
      </c>
      <c r="AV2948" t="s">
        <v>1510</v>
      </c>
    </row>
    <row r="2949" spans="1:48" hidden="1" x14ac:dyDescent="0.25">
      <c r="A2949" t="s">
        <v>893</v>
      </c>
      <c r="B2949" t="s">
        <v>287</v>
      </c>
      <c r="C2949" t="s">
        <v>287</v>
      </c>
      <c r="D2949" t="s">
        <v>895</v>
      </c>
      <c r="E2949" s="31" t="s">
        <v>896</v>
      </c>
      <c r="F2949">
        <v>2016</v>
      </c>
      <c r="G2949" t="s">
        <v>894</v>
      </c>
      <c r="H2949">
        <v>18541</v>
      </c>
      <c r="I2949">
        <v>332630</v>
      </c>
      <c r="J2949" t="s">
        <v>286</v>
      </c>
      <c r="K2949" s="26" t="s">
        <v>458</v>
      </c>
      <c r="L2949" t="b">
        <v>1</v>
      </c>
      <c r="M2949" s="20" t="s">
        <v>1118</v>
      </c>
      <c r="N2949" s="26">
        <v>363</v>
      </c>
      <c r="O2949" t="s">
        <v>375</v>
      </c>
      <c r="P2949">
        <v>57.780833299999998</v>
      </c>
      <c r="Q2949">
        <v>-135.2188889</v>
      </c>
      <c r="S2949" t="s">
        <v>21</v>
      </c>
      <c r="T2949" s="40">
        <v>0.65583333333333338</v>
      </c>
      <c r="U2949" s="40">
        <v>0.36601666666666671</v>
      </c>
      <c r="V2949">
        <v>163.45530916666667</v>
      </c>
      <c r="W2949">
        <v>249.23299999999998</v>
      </c>
      <c r="X2949">
        <v>133</v>
      </c>
      <c r="Y2949">
        <v>48.419519166666667</v>
      </c>
      <c r="Z2949">
        <v>73.828999999999994</v>
      </c>
      <c r="AA2949">
        <v>20</v>
      </c>
      <c r="AI2949">
        <v>27.100999999999999</v>
      </c>
      <c r="AJ2949">
        <v>13</v>
      </c>
      <c r="AK2949">
        <v>1.7130000000000001</v>
      </c>
      <c r="AL2949">
        <v>13</v>
      </c>
      <c r="AM2949">
        <v>0</v>
      </c>
      <c r="AN2949">
        <v>0</v>
      </c>
      <c r="AO2949" s="30">
        <v>18.897181666666668</v>
      </c>
      <c r="AP2949" s="30">
        <v>28.814</v>
      </c>
      <c r="AQ2949" s="30">
        <v>26</v>
      </c>
      <c r="AR2949">
        <v>230.77200999999999</v>
      </c>
      <c r="AS2949" s="20">
        <v>351.87600000000009</v>
      </c>
      <c r="AT2949">
        <v>179</v>
      </c>
      <c r="AU2949">
        <v>12</v>
      </c>
      <c r="AV2949" t="s">
        <v>1510</v>
      </c>
    </row>
    <row r="2950" spans="1:48" hidden="1" x14ac:dyDescent="0.25">
      <c r="A2950" t="s">
        <v>435</v>
      </c>
      <c r="B2950" t="s">
        <v>46</v>
      </c>
      <c r="C2950" t="s">
        <v>46</v>
      </c>
      <c r="D2950" t="s">
        <v>438</v>
      </c>
      <c r="E2950" s="31" t="s">
        <v>439</v>
      </c>
      <c r="F2950">
        <v>2016</v>
      </c>
      <c r="G2950" t="s">
        <v>380</v>
      </c>
      <c r="H2950">
        <v>219</v>
      </c>
      <c r="I2950">
        <v>331200</v>
      </c>
      <c r="J2950" t="s">
        <v>30</v>
      </c>
      <c r="K2950" s="26" t="s">
        <v>374</v>
      </c>
      <c r="L2950" t="b">
        <v>1</v>
      </c>
      <c r="M2950" s="20" t="s">
        <v>1116</v>
      </c>
      <c r="N2950" s="26">
        <v>2</v>
      </c>
      <c r="O2950" t="s">
        <v>375</v>
      </c>
      <c r="P2950">
        <v>63.135051199999999</v>
      </c>
      <c r="Q2950">
        <v>-142.52387959999999</v>
      </c>
      <c r="S2950" t="s">
        <v>21</v>
      </c>
      <c r="T2950" s="40">
        <v>0.33982499999999999</v>
      </c>
      <c r="U2950" s="40">
        <v>0.23627500000000001</v>
      </c>
      <c r="V2950">
        <v>55.009851525000002</v>
      </c>
      <c r="W2950">
        <v>161.87700000000001</v>
      </c>
      <c r="X2950">
        <v>45</v>
      </c>
      <c r="Y2950">
        <v>9.0036633750000004</v>
      </c>
      <c r="Z2950">
        <v>26.495000000000001</v>
      </c>
      <c r="AA2950">
        <v>7</v>
      </c>
      <c r="AI2950">
        <v>61.322000000000003</v>
      </c>
      <c r="AJ2950">
        <v>4</v>
      </c>
      <c r="AK2950">
        <v>77.11099999999999</v>
      </c>
      <c r="AL2950">
        <v>4</v>
      </c>
      <c r="AM2950">
        <v>0</v>
      </c>
      <c r="AN2950">
        <v>0</v>
      </c>
      <c r="AO2950" s="30">
        <v>47.042994224999994</v>
      </c>
      <c r="AP2950" s="30">
        <v>138.43299999999999</v>
      </c>
      <c r="AQ2950" s="30">
        <v>8</v>
      </c>
      <c r="AR2950">
        <v>111.05650912499999</v>
      </c>
      <c r="AS2950" s="20">
        <v>326.80500000000001</v>
      </c>
      <c r="AT2950">
        <v>59</v>
      </c>
      <c r="AU2950">
        <v>12</v>
      </c>
      <c r="AV2950" t="s">
        <v>1510</v>
      </c>
    </row>
    <row r="2951" spans="1:48" hidden="1" x14ac:dyDescent="0.25">
      <c r="A2951" t="s">
        <v>423</v>
      </c>
      <c r="B2951" t="s">
        <v>1152</v>
      </c>
      <c r="C2951" t="s">
        <v>47</v>
      </c>
      <c r="D2951" t="s">
        <v>421</v>
      </c>
      <c r="E2951" s="31" t="s">
        <v>422</v>
      </c>
      <c r="F2951">
        <v>2016</v>
      </c>
      <c r="G2951" t="s">
        <v>380</v>
      </c>
      <c r="H2951">
        <v>219</v>
      </c>
      <c r="I2951">
        <v>331210</v>
      </c>
      <c r="J2951" t="s">
        <v>30</v>
      </c>
      <c r="K2951" s="26" t="s">
        <v>374</v>
      </c>
      <c r="L2951" t="b">
        <v>1</v>
      </c>
      <c r="M2951" s="20" t="s">
        <v>1116</v>
      </c>
      <c r="N2951" s="26">
        <v>2</v>
      </c>
      <c r="O2951" t="s">
        <v>375</v>
      </c>
      <c r="P2951">
        <v>55.687777799999999</v>
      </c>
      <c r="Q2951">
        <v>-132.52222219999999</v>
      </c>
      <c r="S2951" t="s">
        <v>21</v>
      </c>
      <c r="T2951" s="40">
        <v>0.25079999999999997</v>
      </c>
      <c r="U2951" s="40">
        <v>0.23413333333333339</v>
      </c>
      <c r="V2951">
        <v>401.369034</v>
      </c>
      <c r="W2951">
        <v>1600.3550000000002</v>
      </c>
      <c r="X2951">
        <v>333</v>
      </c>
      <c r="Y2951">
        <v>256.77405600000003</v>
      </c>
      <c r="Z2951">
        <v>1023.8200000000002</v>
      </c>
      <c r="AA2951">
        <v>98</v>
      </c>
      <c r="AI2951">
        <v>323.20100000000002</v>
      </c>
      <c r="AJ2951">
        <v>32</v>
      </c>
      <c r="AK2951">
        <v>546.274</v>
      </c>
      <c r="AL2951">
        <v>32</v>
      </c>
      <c r="AM2951">
        <v>0</v>
      </c>
      <c r="AN2951">
        <v>0</v>
      </c>
      <c r="AO2951" s="30">
        <v>218.06432999999998</v>
      </c>
      <c r="AP2951" s="30">
        <v>869.47500000000002</v>
      </c>
      <c r="AQ2951" s="30">
        <v>64</v>
      </c>
      <c r="AR2951">
        <v>876.20741999999996</v>
      </c>
      <c r="AS2951" s="20">
        <v>3493.6500000000005</v>
      </c>
      <c r="AT2951">
        <v>494</v>
      </c>
      <c r="AU2951">
        <v>12</v>
      </c>
      <c r="AV2951" t="s">
        <v>1510</v>
      </c>
    </row>
    <row r="2952" spans="1:48" hidden="1" x14ac:dyDescent="0.25">
      <c r="A2952" t="s">
        <v>709</v>
      </c>
      <c r="B2952" t="s">
        <v>100</v>
      </c>
      <c r="C2952" t="s">
        <v>100</v>
      </c>
      <c r="D2952" t="s">
        <v>710</v>
      </c>
      <c r="E2952" s="31" t="s">
        <v>711</v>
      </c>
      <c r="F2952">
        <v>2016</v>
      </c>
      <c r="G2952" t="s">
        <v>563</v>
      </c>
      <c r="H2952">
        <v>221</v>
      </c>
      <c r="I2952">
        <v>331690</v>
      </c>
      <c r="J2952" t="s">
        <v>50</v>
      </c>
      <c r="K2952" s="26" t="s">
        <v>458</v>
      </c>
      <c r="L2952" t="b">
        <v>1</v>
      </c>
      <c r="M2952" s="20" t="s">
        <v>1119</v>
      </c>
      <c r="N2952" s="26">
        <v>169</v>
      </c>
      <c r="O2952" t="s">
        <v>375</v>
      </c>
      <c r="P2952">
        <v>59.061944400000002</v>
      </c>
      <c r="Q2952">
        <v>-160.37638889999999</v>
      </c>
      <c r="S2952" t="s">
        <v>21</v>
      </c>
      <c r="T2952" s="40">
        <v>0.53294166666666676</v>
      </c>
      <c r="U2952" s="40">
        <v>0.21798333333333339</v>
      </c>
      <c r="V2952">
        <v>596.68415470833349</v>
      </c>
      <c r="W2952">
        <v>1119.605</v>
      </c>
      <c r="X2952">
        <v>230</v>
      </c>
      <c r="Y2952">
        <v>367.94026195833339</v>
      </c>
      <c r="Z2952">
        <v>690.39499999999998</v>
      </c>
      <c r="AA2952">
        <v>46</v>
      </c>
      <c r="AI2952">
        <v>406.43400000000008</v>
      </c>
      <c r="AJ2952">
        <v>19</v>
      </c>
      <c r="AK2952">
        <v>652.07100000000003</v>
      </c>
      <c r="AL2952">
        <v>19</v>
      </c>
      <c r="AM2952">
        <v>0</v>
      </c>
      <c r="AN2952">
        <v>0</v>
      </c>
      <c r="AO2952" s="30">
        <v>564.12141887500013</v>
      </c>
      <c r="AP2952" s="30">
        <v>1058.5050000000001</v>
      </c>
      <c r="AQ2952" s="30">
        <v>38</v>
      </c>
      <c r="AR2952">
        <v>1528.745835541667</v>
      </c>
      <c r="AS2952" s="20">
        <v>2868.5050000000001</v>
      </c>
      <c r="AT2952">
        <v>314</v>
      </c>
      <c r="AU2952">
        <v>12</v>
      </c>
      <c r="AV2952" t="s">
        <v>1510</v>
      </c>
    </row>
    <row r="2953" spans="1:48" hidden="1" x14ac:dyDescent="0.25">
      <c r="A2953" t="s">
        <v>440</v>
      </c>
      <c r="B2953" t="s">
        <v>1153</v>
      </c>
      <c r="C2953" t="s">
        <v>48</v>
      </c>
      <c r="D2953" t="s">
        <v>438</v>
      </c>
      <c r="E2953" s="31" t="s">
        <v>439</v>
      </c>
      <c r="F2953">
        <v>2016</v>
      </c>
      <c r="G2953" t="s">
        <v>380</v>
      </c>
      <c r="H2953">
        <v>219</v>
      </c>
      <c r="I2953">
        <v>331220</v>
      </c>
      <c r="J2953" t="s">
        <v>30</v>
      </c>
      <c r="K2953" s="26" t="s">
        <v>374</v>
      </c>
      <c r="L2953" t="b">
        <v>1</v>
      </c>
      <c r="M2953" s="20" t="s">
        <v>1116</v>
      </c>
      <c r="N2953" s="26">
        <v>2</v>
      </c>
      <c r="O2953" t="s">
        <v>375</v>
      </c>
      <c r="P2953">
        <v>63.336666700000002</v>
      </c>
      <c r="Q2953">
        <v>-142.9855556</v>
      </c>
      <c r="S2953" t="s">
        <v>21</v>
      </c>
      <c r="T2953" s="40">
        <v>0.33982499999999999</v>
      </c>
      <c r="U2953" s="40">
        <v>0.23627500000000001</v>
      </c>
      <c r="V2953">
        <v>1274.6825555249998</v>
      </c>
      <c r="W2953">
        <v>3750.9969999999994</v>
      </c>
      <c r="X2953">
        <v>762</v>
      </c>
      <c r="Y2953">
        <v>837.270010275</v>
      </c>
      <c r="Z2953">
        <v>2463.8270000000002</v>
      </c>
      <c r="AA2953">
        <v>149</v>
      </c>
      <c r="AI2953">
        <v>184.59099999999998</v>
      </c>
      <c r="AJ2953">
        <v>29</v>
      </c>
      <c r="AK2953">
        <v>1142.68</v>
      </c>
      <c r="AL2953">
        <v>29</v>
      </c>
      <c r="AM2953">
        <v>0</v>
      </c>
      <c r="AN2953">
        <v>0</v>
      </c>
      <c r="AO2953" s="30">
        <v>451.03986757499996</v>
      </c>
      <c r="AP2953" s="30">
        <v>1327.271</v>
      </c>
      <c r="AQ2953" s="30">
        <v>58</v>
      </c>
      <c r="AR2953">
        <v>2562.9924333749996</v>
      </c>
      <c r="AS2953" s="20">
        <v>7542.0949999999984</v>
      </c>
      <c r="AT2953">
        <v>967</v>
      </c>
      <c r="AU2953">
        <v>12</v>
      </c>
      <c r="AV2953" t="s">
        <v>1510</v>
      </c>
    </row>
    <row r="2954" spans="1:48" hidden="1" x14ac:dyDescent="0.25">
      <c r="A2954" t="s">
        <v>714</v>
      </c>
      <c r="B2954" t="s">
        <v>101</v>
      </c>
      <c r="C2954" t="s">
        <v>101</v>
      </c>
      <c r="D2954" t="s">
        <v>712</v>
      </c>
      <c r="E2954" s="31" t="s">
        <v>713</v>
      </c>
      <c r="F2954">
        <v>2016</v>
      </c>
      <c r="G2954" t="s">
        <v>563</v>
      </c>
      <c r="H2954">
        <v>221</v>
      </c>
      <c r="I2954">
        <v>331700</v>
      </c>
      <c r="J2954" t="s">
        <v>50</v>
      </c>
      <c r="K2954" s="26" t="s">
        <v>458</v>
      </c>
      <c r="L2954" t="b">
        <v>1</v>
      </c>
      <c r="M2954" s="20" t="s">
        <v>1119</v>
      </c>
      <c r="N2954" s="26">
        <v>169</v>
      </c>
      <c r="O2954" t="s">
        <v>375</v>
      </c>
      <c r="P2954">
        <v>60.533775200000001</v>
      </c>
      <c r="Q2954">
        <v>-165.1036627</v>
      </c>
      <c r="S2954" t="s">
        <v>21</v>
      </c>
      <c r="T2954" s="40">
        <v>0.52648333333333308</v>
      </c>
      <c r="U2954" s="40">
        <v>0.23205000000000006</v>
      </c>
      <c r="V2954">
        <v>410.85601069999984</v>
      </c>
      <c r="W2954">
        <v>780.37800000000004</v>
      </c>
      <c r="X2954">
        <v>134</v>
      </c>
      <c r="Y2954">
        <v>48.392768549999985</v>
      </c>
      <c r="Z2954">
        <v>91.917000000000016</v>
      </c>
      <c r="AA2954">
        <v>27</v>
      </c>
      <c r="AI2954">
        <v>514.779</v>
      </c>
      <c r="AJ2954">
        <v>15</v>
      </c>
      <c r="AK2954">
        <v>286.94499999999999</v>
      </c>
      <c r="AL2954">
        <v>15</v>
      </c>
      <c r="AM2954">
        <v>0</v>
      </c>
      <c r="AN2954">
        <v>0</v>
      </c>
      <c r="AO2954" s="30">
        <v>422.0943239333331</v>
      </c>
      <c r="AP2954" s="30">
        <v>801.72399999999993</v>
      </c>
      <c r="AQ2954" s="30">
        <v>30</v>
      </c>
      <c r="AR2954">
        <v>881.34310318333291</v>
      </c>
      <c r="AS2954" s="20">
        <v>1674.0189999999998</v>
      </c>
      <c r="AT2954">
        <v>186</v>
      </c>
      <c r="AU2954">
        <v>12</v>
      </c>
      <c r="AV2954" t="s">
        <v>1510</v>
      </c>
    </row>
    <row r="2955" spans="1:48" hidden="1" x14ac:dyDescent="0.25">
      <c r="A2955" t="s">
        <v>566</v>
      </c>
      <c r="B2955" t="s">
        <v>52</v>
      </c>
      <c r="C2955" t="s">
        <v>52</v>
      </c>
      <c r="D2955" t="s">
        <v>567</v>
      </c>
      <c r="E2955" s="31" t="s">
        <v>568</v>
      </c>
      <c r="F2955">
        <v>2016</v>
      </c>
      <c r="G2955" t="s">
        <v>563</v>
      </c>
      <c r="H2955">
        <v>221</v>
      </c>
      <c r="I2955">
        <v>331250</v>
      </c>
      <c r="J2955" t="s">
        <v>50</v>
      </c>
      <c r="K2955" s="26" t="s">
        <v>458</v>
      </c>
      <c r="L2955" t="b">
        <v>1</v>
      </c>
      <c r="M2955" s="20" t="s">
        <v>1119</v>
      </c>
      <c r="N2955" s="26">
        <v>169</v>
      </c>
      <c r="O2955" t="s">
        <v>375</v>
      </c>
      <c r="P2955">
        <v>67.086111099999997</v>
      </c>
      <c r="Q2955">
        <v>-157.85138889999999</v>
      </c>
      <c r="S2955" t="s">
        <v>21</v>
      </c>
      <c r="T2955" s="40">
        <v>0.64320833333333338</v>
      </c>
      <c r="U2955" s="40">
        <v>0.22350833333333331</v>
      </c>
      <c r="V2955">
        <v>289.42445375000005</v>
      </c>
      <c r="W2955">
        <v>449.97</v>
      </c>
      <c r="X2955">
        <v>90</v>
      </c>
      <c r="Y2955">
        <v>42.317962666666659</v>
      </c>
      <c r="Z2955">
        <v>65.791999999999987</v>
      </c>
      <c r="AA2955">
        <v>23</v>
      </c>
      <c r="AI2955">
        <v>317.12400000000002</v>
      </c>
      <c r="AJ2955">
        <v>18</v>
      </c>
      <c r="AK2955">
        <v>444.25699999999995</v>
      </c>
      <c r="AL2955">
        <v>11</v>
      </c>
      <c r="AM2955">
        <v>0</v>
      </c>
      <c r="AN2955">
        <v>0</v>
      </c>
      <c r="AO2955" s="30">
        <v>489.72660404166669</v>
      </c>
      <c r="AP2955" s="30">
        <v>761.38099999999997</v>
      </c>
      <c r="AQ2955" s="30">
        <v>29</v>
      </c>
      <c r="AR2955">
        <v>821.46902045833349</v>
      </c>
      <c r="AS2955" s="20">
        <v>1277.143</v>
      </c>
      <c r="AT2955">
        <v>125</v>
      </c>
      <c r="AU2955">
        <v>12</v>
      </c>
      <c r="AV2955" t="s">
        <v>1510</v>
      </c>
    </row>
    <row r="2956" spans="1:48" hidden="1" x14ac:dyDescent="0.25">
      <c r="A2956" t="s">
        <v>1035</v>
      </c>
      <c r="B2956" t="s">
        <v>289</v>
      </c>
      <c r="C2956" t="s">
        <v>289</v>
      </c>
      <c r="D2956" t="s">
        <v>1037</v>
      </c>
      <c r="E2956" s="31" t="s">
        <v>1038</v>
      </c>
      <c r="F2956">
        <v>2016</v>
      </c>
      <c r="G2956" t="s">
        <v>1036</v>
      </c>
      <c r="H2956" t="s">
        <v>582</v>
      </c>
      <c r="I2956">
        <v>332710</v>
      </c>
      <c r="J2956" t="s">
        <v>288</v>
      </c>
      <c r="K2956" s="26" t="s">
        <v>458</v>
      </c>
      <c r="L2956" t="b">
        <v>1</v>
      </c>
      <c r="M2956" s="20" t="s">
        <v>1116</v>
      </c>
      <c r="N2956" s="26">
        <v>664</v>
      </c>
      <c r="O2956" t="s">
        <v>375</v>
      </c>
      <c r="P2956">
        <v>61.102499999999999</v>
      </c>
      <c r="Q2956">
        <v>-160.96166669999999</v>
      </c>
      <c r="S2956" t="s">
        <v>21</v>
      </c>
      <c r="T2956" s="40">
        <v>0.9600000000000003</v>
      </c>
      <c r="U2956" s="40">
        <v>0.59230833333333333</v>
      </c>
      <c r="V2956">
        <v>239.94048000000006</v>
      </c>
      <c r="W2956">
        <v>249.93799999999999</v>
      </c>
      <c r="X2956">
        <v>102</v>
      </c>
      <c r="Y2956">
        <v>130.04448000000005</v>
      </c>
      <c r="Z2956">
        <v>135.46300000000002</v>
      </c>
      <c r="AA2956">
        <v>7</v>
      </c>
      <c r="AI2956">
        <v>43.746000000000002</v>
      </c>
      <c r="AJ2956">
        <v>6</v>
      </c>
      <c r="AK2956">
        <v>27.312999999999999</v>
      </c>
      <c r="AL2956">
        <v>6</v>
      </c>
      <c r="AM2956">
        <v>18.701999999999998</v>
      </c>
      <c r="AN2956">
        <v>3</v>
      </c>
      <c r="AO2956" s="30">
        <v>68.216640000000012</v>
      </c>
      <c r="AP2956" s="30">
        <v>71.058999999999997</v>
      </c>
      <c r="AQ2956" s="30">
        <v>12</v>
      </c>
      <c r="AR2956">
        <v>438.2016000000001</v>
      </c>
      <c r="AS2956" s="20">
        <v>475.16200000000003</v>
      </c>
      <c r="AT2956">
        <v>124</v>
      </c>
      <c r="AU2956">
        <v>12</v>
      </c>
      <c r="AV2956" t="s">
        <v>1510</v>
      </c>
    </row>
    <row r="2957" spans="1:48" hidden="1" x14ac:dyDescent="0.25">
      <c r="A2957" t="s">
        <v>875</v>
      </c>
      <c r="B2957" t="s">
        <v>291</v>
      </c>
      <c r="C2957" s="19" t="s">
        <v>291</v>
      </c>
      <c r="D2957" t="s">
        <v>877</v>
      </c>
      <c r="E2957" t="s">
        <v>878</v>
      </c>
      <c r="F2957" s="26">
        <v>2016</v>
      </c>
      <c r="G2957" s="19" t="s">
        <v>876</v>
      </c>
      <c r="H2957" s="26">
        <v>19267</v>
      </c>
      <c r="I2957" s="19">
        <v>332720</v>
      </c>
      <c r="J2957" t="s">
        <v>290</v>
      </c>
      <c r="K2957" s="19" t="s">
        <v>458</v>
      </c>
      <c r="L2957" s="20" t="b">
        <v>1</v>
      </c>
      <c r="M2957" s="20" t="s">
        <v>1119</v>
      </c>
      <c r="N2957" s="19">
        <v>344</v>
      </c>
      <c r="O2957" s="19" t="s">
        <v>375</v>
      </c>
      <c r="P2957" s="20">
        <v>60.3430556</v>
      </c>
      <c r="Q2957" s="20">
        <v>-162.66305560000001</v>
      </c>
      <c r="R2957" s="19"/>
      <c r="S2957" s="19" t="s">
        <v>21</v>
      </c>
      <c r="T2957" s="40">
        <v>0.65000000000000013</v>
      </c>
      <c r="U2957" s="40">
        <v>0.36860000000000009</v>
      </c>
      <c r="V2957">
        <v>368.47200000000009</v>
      </c>
      <c r="W2957">
        <v>566.88</v>
      </c>
      <c r="X2957">
        <v>108</v>
      </c>
      <c r="Y2957">
        <v>236.57465000000005</v>
      </c>
      <c r="Z2957">
        <v>363.96100000000001</v>
      </c>
      <c r="AA2957">
        <v>22</v>
      </c>
      <c r="AI2957">
        <v>44.727000000000004</v>
      </c>
      <c r="AJ2957">
        <v>8</v>
      </c>
      <c r="AK2957">
        <v>23.507000000000001</v>
      </c>
      <c r="AL2957">
        <v>8</v>
      </c>
      <c r="AM2957">
        <v>16.753</v>
      </c>
      <c r="AN2957">
        <v>7</v>
      </c>
      <c r="AO2957" s="30">
        <v>44.352100000000014</v>
      </c>
      <c r="AP2957" s="30">
        <v>68.234000000000009</v>
      </c>
      <c r="AQ2957" s="30">
        <v>16</v>
      </c>
      <c r="AR2957">
        <v>649.39875000000018</v>
      </c>
      <c r="AS2957" s="20">
        <v>1015.828</v>
      </c>
      <c r="AT2957">
        <v>148</v>
      </c>
      <c r="AU2957">
        <v>12</v>
      </c>
      <c r="AV2957" t="s">
        <v>1510</v>
      </c>
    </row>
    <row r="2958" spans="1:48" hidden="1" x14ac:dyDescent="0.25">
      <c r="A2958" t="s">
        <v>717</v>
      </c>
      <c r="B2958" t="s">
        <v>102</v>
      </c>
      <c r="C2958" s="19" t="s">
        <v>102</v>
      </c>
      <c r="D2958" s="19" t="s">
        <v>712</v>
      </c>
      <c r="E2958" s="21" t="s">
        <v>713</v>
      </c>
      <c r="F2958" s="26">
        <v>2016</v>
      </c>
      <c r="G2958" s="19" t="s">
        <v>563</v>
      </c>
      <c r="H2958" s="26">
        <v>221</v>
      </c>
      <c r="I2958" s="19">
        <v>331710</v>
      </c>
      <c r="J2958" t="s">
        <v>50</v>
      </c>
      <c r="K2958" s="19" t="s">
        <v>458</v>
      </c>
      <c r="L2958" s="20" t="b">
        <v>1</v>
      </c>
      <c r="M2958" s="20" t="s">
        <v>1119</v>
      </c>
      <c r="N2958" s="19">
        <v>169</v>
      </c>
      <c r="O2958" s="19" t="s">
        <v>375</v>
      </c>
      <c r="P2958" s="20">
        <v>60.585555599999999</v>
      </c>
      <c r="Q2958" s="20">
        <v>-165.25583330000001</v>
      </c>
      <c r="R2958" s="19"/>
      <c r="S2958" s="19" t="s">
        <v>21</v>
      </c>
      <c r="T2958" s="40">
        <v>0.52648333333333308</v>
      </c>
      <c r="U2958" s="40">
        <v>0.23205000000000006</v>
      </c>
      <c r="V2958">
        <v>205.47486236666657</v>
      </c>
      <c r="W2958">
        <v>390.27800000000002</v>
      </c>
      <c r="X2958">
        <v>91</v>
      </c>
      <c r="Y2958">
        <v>9.2039816333333277</v>
      </c>
      <c r="Z2958">
        <v>17.481999999999999</v>
      </c>
      <c r="AA2958">
        <v>16</v>
      </c>
      <c r="AI2958">
        <v>220.34999999999997</v>
      </c>
      <c r="AJ2958">
        <v>11</v>
      </c>
      <c r="AK2958">
        <v>374.09399999999999</v>
      </c>
      <c r="AL2958">
        <v>11</v>
      </c>
      <c r="AM2958">
        <v>0</v>
      </c>
      <c r="AN2958">
        <v>0</v>
      </c>
      <c r="AO2958" s="30">
        <v>312.96485859999984</v>
      </c>
      <c r="AP2958" s="30">
        <v>594.44399999999996</v>
      </c>
      <c r="AQ2958" s="30">
        <v>22</v>
      </c>
      <c r="AR2958">
        <v>527.64370259999976</v>
      </c>
      <c r="AS2958" s="20">
        <v>1002.204</v>
      </c>
      <c r="AT2958">
        <v>123</v>
      </c>
      <c r="AU2958">
        <v>12</v>
      </c>
      <c r="AV2958" t="s">
        <v>1510</v>
      </c>
    </row>
    <row r="2959" spans="1:48" hidden="1" x14ac:dyDescent="0.25">
      <c r="A2959" t="s">
        <v>1073</v>
      </c>
      <c r="B2959" t="s">
        <v>293</v>
      </c>
      <c r="C2959" s="19" t="s">
        <v>293</v>
      </c>
      <c r="D2959" s="19" t="s">
        <v>1075</v>
      </c>
      <c r="E2959" s="21" t="s">
        <v>1076</v>
      </c>
      <c r="F2959" s="26">
        <v>2016</v>
      </c>
      <c r="G2959" s="19" t="s">
        <v>1074</v>
      </c>
      <c r="H2959" s="26" t="s">
        <v>582</v>
      </c>
      <c r="I2959" s="19">
        <v>332730</v>
      </c>
      <c r="J2959" t="s">
        <v>292</v>
      </c>
      <c r="K2959" s="19" t="s">
        <v>458</v>
      </c>
      <c r="L2959" s="20" t="b">
        <v>1</v>
      </c>
      <c r="M2959" s="20" t="s">
        <v>1116</v>
      </c>
      <c r="N2959" s="19">
        <v>729</v>
      </c>
      <c r="O2959" s="19" t="s">
        <v>375</v>
      </c>
      <c r="P2959" s="20">
        <v>59.079166700000002</v>
      </c>
      <c r="Q2959" s="20">
        <v>-160.27500000000001</v>
      </c>
      <c r="R2959" s="19"/>
      <c r="S2959" s="19" t="s">
        <v>21</v>
      </c>
      <c r="T2959" s="40">
        <v>0.66725000000000001</v>
      </c>
      <c r="U2959" s="40">
        <v>0.4402416666666667</v>
      </c>
      <c r="V2959">
        <v>61.387000000000008</v>
      </c>
      <c r="W2959">
        <v>92.000000000000014</v>
      </c>
      <c r="X2959">
        <v>31</v>
      </c>
      <c r="Y2959">
        <v>65.277067500000001</v>
      </c>
      <c r="Z2959">
        <v>97.83</v>
      </c>
      <c r="AA2959">
        <v>5</v>
      </c>
      <c r="AI2959">
        <v>33.841999999999999</v>
      </c>
      <c r="AJ2959">
        <v>5</v>
      </c>
      <c r="AK2959">
        <v>5.0999999999999996</v>
      </c>
      <c r="AL2959">
        <v>5</v>
      </c>
      <c r="AM2959">
        <v>17.271000000000001</v>
      </c>
      <c r="AN2959">
        <v>3</v>
      </c>
      <c r="AO2959" s="30">
        <v>25.984049500000001</v>
      </c>
      <c r="AP2959" s="30">
        <v>38.942</v>
      </c>
      <c r="AQ2959" s="30">
        <v>10</v>
      </c>
      <c r="AR2959">
        <v>152.64811700000001</v>
      </c>
      <c r="AS2959" s="20">
        <v>246.04300000000001</v>
      </c>
      <c r="AT2959">
        <v>48</v>
      </c>
      <c r="AU2959">
        <v>12</v>
      </c>
      <c r="AV2959" t="s">
        <v>1510</v>
      </c>
    </row>
    <row r="2960" spans="1:48" hidden="1" x14ac:dyDescent="0.25">
      <c r="A2960" t="s">
        <v>1077</v>
      </c>
      <c r="B2960" t="s">
        <v>297</v>
      </c>
      <c r="C2960" t="s">
        <v>297</v>
      </c>
      <c r="D2960" t="s">
        <v>1079</v>
      </c>
      <c r="E2960" s="31" t="s">
        <v>1080</v>
      </c>
      <c r="F2960">
        <v>2016</v>
      </c>
      <c r="G2960" t="s">
        <v>1078</v>
      </c>
      <c r="H2960">
        <v>40548</v>
      </c>
      <c r="I2960">
        <v>332850</v>
      </c>
      <c r="J2960" t="s">
        <v>296</v>
      </c>
      <c r="K2960" s="26" t="s">
        <v>458</v>
      </c>
      <c r="L2960" t="b">
        <v>1</v>
      </c>
      <c r="M2960" s="20" t="s">
        <v>1119</v>
      </c>
      <c r="N2960" s="26">
        <v>741</v>
      </c>
      <c r="O2960" t="s">
        <v>375</v>
      </c>
      <c r="P2960">
        <v>63.873055600000001</v>
      </c>
      <c r="Q2960">
        <v>-160.78805560000001</v>
      </c>
      <c r="S2960" t="s">
        <v>21</v>
      </c>
      <c r="T2960" s="40">
        <v>0.40886666666666666</v>
      </c>
      <c r="U2960" s="40">
        <v>0.21491666666666673</v>
      </c>
      <c r="V2960">
        <v>570.36695566666674</v>
      </c>
      <c r="W2960">
        <v>1394.9950000000001</v>
      </c>
      <c r="X2960">
        <v>291</v>
      </c>
      <c r="Y2960">
        <v>669.19984180000006</v>
      </c>
      <c r="Z2960">
        <v>1636.7190000000001</v>
      </c>
      <c r="AA2960">
        <v>41</v>
      </c>
      <c r="AI2960">
        <v>557.03899999999999</v>
      </c>
      <c r="AJ2960">
        <v>22</v>
      </c>
      <c r="AK2960">
        <v>352.34899999999999</v>
      </c>
      <c r="AL2960">
        <v>22</v>
      </c>
      <c r="AM2960">
        <v>1.1700000000000002</v>
      </c>
      <c r="AN2960">
        <v>2</v>
      </c>
      <c r="AO2960" s="30">
        <v>371.81844026666664</v>
      </c>
      <c r="AP2960" s="30">
        <v>909.38799999999992</v>
      </c>
      <c r="AQ2960" s="30">
        <v>44</v>
      </c>
      <c r="AR2960">
        <v>1611.3852377333333</v>
      </c>
      <c r="AS2960" s="20">
        <v>3942.2720000000004</v>
      </c>
      <c r="AT2960">
        <v>371</v>
      </c>
      <c r="AU2960">
        <v>12</v>
      </c>
      <c r="AV2960" t="s">
        <v>1510</v>
      </c>
    </row>
    <row r="2961" spans="1:48" hidden="1" x14ac:dyDescent="0.25">
      <c r="A2961" t="s">
        <v>542</v>
      </c>
      <c r="B2961" t="s">
        <v>299</v>
      </c>
      <c r="C2961" t="s">
        <v>299</v>
      </c>
      <c r="D2961" t="s">
        <v>544</v>
      </c>
      <c r="E2961" s="31" t="s">
        <v>545</v>
      </c>
      <c r="F2961">
        <v>2016</v>
      </c>
      <c r="G2961" t="s">
        <v>543</v>
      </c>
      <c r="H2961">
        <v>19454</v>
      </c>
      <c r="I2961">
        <v>332860</v>
      </c>
      <c r="J2961" t="s">
        <v>298</v>
      </c>
      <c r="K2961" s="26" t="s">
        <v>458</v>
      </c>
      <c r="L2961" t="b">
        <v>1</v>
      </c>
      <c r="M2961" s="20" t="s">
        <v>1118</v>
      </c>
      <c r="N2961" s="26">
        <v>106</v>
      </c>
      <c r="O2961" t="s">
        <v>375</v>
      </c>
      <c r="P2961">
        <v>53.873611099999998</v>
      </c>
      <c r="Q2961">
        <v>-166.53666670000001</v>
      </c>
      <c r="S2961" t="s">
        <v>21</v>
      </c>
      <c r="T2961" s="40">
        <v>0.35445833333333338</v>
      </c>
      <c r="U2961" s="40">
        <v>0.24165833333333331</v>
      </c>
      <c r="V2961">
        <v>1340.4515345833336</v>
      </c>
      <c r="W2961">
        <v>3781.6900000000005</v>
      </c>
      <c r="X2961">
        <v>757</v>
      </c>
      <c r="Y2961">
        <v>13794.123185333334</v>
      </c>
      <c r="Z2961">
        <v>38916.063999999998</v>
      </c>
      <c r="AA2961">
        <v>177</v>
      </c>
      <c r="AI2961">
        <v>3196.1829999999995</v>
      </c>
      <c r="AJ2961">
        <v>59</v>
      </c>
      <c r="AK2961">
        <v>360.48099999999999</v>
      </c>
      <c r="AL2961">
        <v>59</v>
      </c>
      <c r="AM2961">
        <v>0</v>
      </c>
      <c r="AN2961">
        <v>0</v>
      </c>
      <c r="AO2961" s="30">
        <v>1260.6891936666668</v>
      </c>
      <c r="AP2961" s="30">
        <v>3556.6639999999998</v>
      </c>
      <c r="AQ2961" s="30">
        <v>118</v>
      </c>
      <c r="AR2961">
        <v>16395.263913583334</v>
      </c>
      <c r="AS2961" s="20">
        <v>46254.418000000005</v>
      </c>
      <c r="AT2961">
        <v>1048</v>
      </c>
      <c r="AU2961">
        <v>12</v>
      </c>
      <c r="AV2961" t="s">
        <v>1510</v>
      </c>
    </row>
    <row r="2962" spans="1:48" hidden="1" x14ac:dyDescent="0.25">
      <c r="A2962" t="s">
        <v>1031</v>
      </c>
      <c r="B2962" t="s">
        <v>303</v>
      </c>
      <c r="C2962" t="s">
        <v>303</v>
      </c>
      <c r="D2962" t="s">
        <v>1033</v>
      </c>
      <c r="E2962" s="31" t="s">
        <v>1034</v>
      </c>
      <c r="F2962">
        <v>2016</v>
      </c>
      <c r="G2962" t="s">
        <v>1032</v>
      </c>
      <c r="H2962" t="s">
        <v>582</v>
      </c>
      <c r="I2962">
        <v>332880</v>
      </c>
      <c r="J2962" t="s">
        <v>302</v>
      </c>
      <c r="K2962" s="26" t="s">
        <v>458</v>
      </c>
      <c r="L2962" t="b">
        <v>1</v>
      </c>
      <c r="M2962" s="20" t="s">
        <v>1116</v>
      </c>
      <c r="N2962" s="26">
        <v>663</v>
      </c>
      <c r="O2962" t="s">
        <v>375</v>
      </c>
      <c r="P2962">
        <v>67.013888899999998</v>
      </c>
      <c r="Q2962">
        <v>-146.41861109999999</v>
      </c>
      <c r="S2962" t="s">
        <v>21</v>
      </c>
      <c r="T2962" s="40">
        <v>0.90000000000000024</v>
      </c>
      <c r="U2962" s="40">
        <v>0.5235333333333333</v>
      </c>
      <c r="V2962">
        <v>189.63270000000006</v>
      </c>
      <c r="W2962">
        <v>210.703</v>
      </c>
      <c r="X2962">
        <v>104</v>
      </c>
      <c r="Y2962">
        <v>124.51320000000003</v>
      </c>
      <c r="Z2962">
        <v>138.34799999999998</v>
      </c>
      <c r="AA2962">
        <v>9</v>
      </c>
      <c r="AI2962">
        <v>129.45700000000002</v>
      </c>
      <c r="AJ2962">
        <v>9</v>
      </c>
      <c r="AK2962">
        <v>7.98</v>
      </c>
      <c r="AL2962">
        <v>9</v>
      </c>
      <c r="AM2962">
        <v>5.415</v>
      </c>
      <c r="AN2962">
        <v>3</v>
      </c>
      <c r="AO2962" s="30">
        <v>123.69330000000005</v>
      </c>
      <c r="AP2962" s="30">
        <v>137.43700000000001</v>
      </c>
      <c r="AQ2962" s="30">
        <v>18</v>
      </c>
      <c r="AR2962">
        <v>437.83920000000012</v>
      </c>
      <c r="AS2962" s="20">
        <v>491.90299999999996</v>
      </c>
      <c r="AT2962">
        <v>134</v>
      </c>
      <c r="AU2962">
        <v>12</v>
      </c>
      <c r="AV2962" t="s">
        <v>1510</v>
      </c>
    </row>
    <row r="2963" spans="1:48" hidden="1" x14ac:dyDescent="0.25">
      <c r="A2963" t="s">
        <v>777</v>
      </c>
      <c r="B2963" t="s">
        <v>242</v>
      </c>
      <c r="C2963" t="s">
        <v>242</v>
      </c>
      <c r="D2963" t="s">
        <v>778</v>
      </c>
      <c r="E2963" s="31" t="s">
        <v>779</v>
      </c>
      <c r="F2963">
        <v>2016</v>
      </c>
      <c r="G2963" t="s">
        <v>759</v>
      </c>
      <c r="H2963">
        <v>26616</v>
      </c>
      <c r="I2963">
        <v>332410</v>
      </c>
      <c r="J2963" t="s">
        <v>235</v>
      </c>
      <c r="K2963" s="26" t="s">
        <v>458</v>
      </c>
      <c r="L2963" t="b">
        <v>1</v>
      </c>
      <c r="M2963" s="20" t="s">
        <v>1118</v>
      </c>
      <c r="N2963" s="26">
        <v>254</v>
      </c>
      <c r="O2963" t="s">
        <v>375</v>
      </c>
      <c r="P2963">
        <v>70.636944400000004</v>
      </c>
      <c r="Q2963">
        <v>-160.03833330000001</v>
      </c>
      <c r="S2963" t="s">
        <v>21</v>
      </c>
      <c r="T2963" s="40">
        <v>0.14999999999999997</v>
      </c>
      <c r="U2963" s="40">
        <v>0.14999999999999997</v>
      </c>
      <c r="V2963">
        <v>215.75789999999995</v>
      </c>
      <c r="W2963">
        <v>1438.386</v>
      </c>
      <c r="X2963">
        <v>151</v>
      </c>
      <c r="Y2963">
        <v>686.01374999999985</v>
      </c>
      <c r="Z2963">
        <v>4573.4250000000002</v>
      </c>
      <c r="AA2963">
        <v>73</v>
      </c>
      <c r="AI2963">
        <v>53.141000000000005</v>
      </c>
      <c r="AJ2963">
        <v>3</v>
      </c>
      <c r="AK2963">
        <v>66.691000000000003</v>
      </c>
      <c r="AL2963">
        <v>3</v>
      </c>
      <c r="AM2963">
        <v>0</v>
      </c>
      <c r="AN2963">
        <v>1</v>
      </c>
      <c r="AO2963" s="30">
        <v>17.974799999999998</v>
      </c>
      <c r="AP2963" s="30">
        <v>119.83200000000001</v>
      </c>
      <c r="AQ2963" s="30">
        <v>6</v>
      </c>
      <c r="AR2963">
        <v>919.74644999999975</v>
      </c>
      <c r="AS2963" s="20">
        <v>6131.6429999999982</v>
      </c>
      <c r="AT2963">
        <v>227</v>
      </c>
      <c r="AU2963">
        <v>12</v>
      </c>
      <c r="AV2963" t="s">
        <v>1510</v>
      </c>
    </row>
    <row r="2964" spans="1:48" hidden="1" x14ac:dyDescent="0.25">
      <c r="A2964" t="s">
        <v>724</v>
      </c>
      <c r="B2964" t="s">
        <v>103</v>
      </c>
      <c r="C2964" t="s">
        <v>103</v>
      </c>
      <c r="D2964" t="s">
        <v>725</v>
      </c>
      <c r="E2964" s="31" t="s">
        <v>726</v>
      </c>
      <c r="F2964">
        <v>2016</v>
      </c>
      <c r="G2964" t="s">
        <v>563</v>
      </c>
      <c r="H2964">
        <v>221</v>
      </c>
      <c r="I2964">
        <v>331730</v>
      </c>
      <c r="J2964" t="s">
        <v>50</v>
      </c>
      <c r="K2964" s="26" t="s">
        <v>458</v>
      </c>
      <c r="L2964" t="b">
        <v>1</v>
      </c>
      <c r="M2964" s="20" t="s">
        <v>1119</v>
      </c>
      <c r="N2964" s="26">
        <v>169</v>
      </c>
      <c r="O2964" t="s">
        <v>375</v>
      </c>
      <c r="P2964">
        <v>65.609166700000003</v>
      </c>
      <c r="Q2964">
        <v>-168.08750000000001</v>
      </c>
      <c r="S2964" t="s">
        <v>21</v>
      </c>
      <c r="T2964" s="40">
        <v>0.57143333333333324</v>
      </c>
      <c r="U2964" s="40">
        <v>0.21992500000000001</v>
      </c>
      <c r="V2964">
        <v>128.75535866666667</v>
      </c>
      <c r="W2964">
        <v>225.32000000000002</v>
      </c>
      <c r="X2964">
        <v>145</v>
      </c>
      <c r="Y2964">
        <v>34.568859499999995</v>
      </c>
      <c r="Z2964">
        <v>60.495000000000005</v>
      </c>
      <c r="AA2964">
        <v>16</v>
      </c>
      <c r="AI2964">
        <v>135.87799999999999</v>
      </c>
      <c r="AJ2964">
        <v>5</v>
      </c>
      <c r="AK2964">
        <v>185.14600000000002</v>
      </c>
      <c r="AL2964">
        <v>5</v>
      </c>
      <c r="AM2964">
        <v>0</v>
      </c>
      <c r="AN2964">
        <v>0</v>
      </c>
      <c r="AO2964" s="30">
        <v>183.44381439999998</v>
      </c>
      <c r="AP2964" s="30">
        <v>321.024</v>
      </c>
      <c r="AQ2964" s="30">
        <v>10</v>
      </c>
      <c r="AR2964">
        <v>346.76803256666665</v>
      </c>
      <c r="AS2964" s="20">
        <v>606.83900000000006</v>
      </c>
      <c r="AT2964">
        <v>167</v>
      </c>
      <c r="AU2964">
        <v>12</v>
      </c>
      <c r="AV2964" t="s">
        <v>1510</v>
      </c>
    </row>
    <row r="2965" spans="1:48" hidden="1" x14ac:dyDescent="0.25">
      <c r="A2965" t="s">
        <v>444</v>
      </c>
      <c r="B2965" t="s">
        <v>49</v>
      </c>
      <c r="C2965" t="s">
        <v>49</v>
      </c>
      <c r="D2965" t="s">
        <v>445</v>
      </c>
      <c r="E2965" s="31" t="s">
        <v>446</v>
      </c>
      <c r="F2965">
        <v>2016</v>
      </c>
      <c r="G2965" t="s">
        <v>380</v>
      </c>
      <c r="H2965">
        <v>219</v>
      </c>
      <c r="I2965">
        <v>331230</v>
      </c>
      <c r="J2965" t="s">
        <v>30</v>
      </c>
      <c r="K2965" s="26" t="s">
        <v>374</v>
      </c>
      <c r="L2965" t="b">
        <v>1</v>
      </c>
      <c r="M2965" s="20" t="s">
        <v>1116</v>
      </c>
      <c r="N2965" s="26">
        <v>2</v>
      </c>
      <c r="O2965" t="s">
        <v>375</v>
      </c>
      <c r="P2965">
        <v>56.115277800000001</v>
      </c>
      <c r="Q2965">
        <v>-133.12083329999999</v>
      </c>
      <c r="S2965" t="s">
        <v>21</v>
      </c>
      <c r="T2965" s="40">
        <v>0.47070833333333334</v>
      </c>
      <c r="U2965" s="40">
        <v>0.23758333333333334</v>
      </c>
      <c r="V2965">
        <v>100.26134570833334</v>
      </c>
      <c r="W2965">
        <v>213.001</v>
      </c>
      <c r="X2965">
        <v>80</v>
      </c>
      <c r="Y2965">
        <v>29.849027541666665</v>
      </c>
      <c r="Z2965">
        <v>63.412999999999997</v>
      </c>
      <c r="AA2965">
        <v>11</v>
      </c>
      <c r="AI2965">
        <v>5.3419999999999996</v>
      </c>
      <c r="AJ2965">
        <v>2</v>
      </c>
      <c r="AK2965">
        <v>18.938000000000002</v>
      </c>
      <c r="AL2965">
        <v>2</v>
      </c>
      <c r="AM2965">
        <v>0</v>
      </c>
      <c r="AN2965">
        <v>0</v>
      </c>
      <c r="AO2965" s="30">
        <v>11.428798333333335</v>
      </c>
      <c r="AP2965" s="30">
        <v>24.28</v>
      </c>
      <c r="AQ2965" s="30">
        <v>4</v>
      </c>
      <c r="AR2965">
        <v>141.53917158333334</v>
      </c>
      <c r="AS2965" s="20">
        <v>300.69400000000002</v>
      </c>
      <c r="AT2965">
        <v>94</v>
      </c>
      <c r="AU2965">
        <v>12</v>
      </c>
      <c r="AV2965" t="s">
        <v>1510</v>
      </c>
    </row>
    <row r="2966" spans="1:48" hidden="1" x14ac:dyDescent="0.25">
      <c r="A2966" t="s">
        <v>758</v>
      </c>
      <c r="B2966" t="s">
        <v>236</v>
      </c>
      <c r="C2966" t="s">
        <v>236</v>
      </c>
      <c r="D2966" t="s">
        <v>760</v>
      </c>
      <c r="E2966" s="31" t="s">
        <v>761</v>
      </c>
      <c r="F2966">
        <v>2016</v>
      </c>
      <c r="G2966" t="s">
        <v>759</v>
      </c>
      <c r="H2966">
        <v>26616</v>
      </c>
      <c r="I2966">
        <v>332350</v>
      </c>
      <c r="J2966" t="s">
        <v>235</v>
      </c>
      <c r="K2966" s="26" t="s">
        <v>458</v>
      </c>
      <c r="L2966" t="b">
        <v>1</v>
      </c>
      <c r="M2966" s="20" t="s">
        <v>1118</v>
      </c>
      <c r="N2966" s="26">
        <v>254</v>
      </c>
      <c r="O2966" t="s">
        <v>375</v>
      </c>
      <c r="P2966">
        <v>68.143333299999995</v>
      </c>
      <c r="Q2966">
        <v>-151.7358333</v>
      </c>
      <c r="S2966" t="s">
        <v>21</v>
      </c>
      <c r="T2966" s="40">
        <v>0.14999999999999997</v>
      </c>
      <c r="U2966" s="40">
        <v>0.14999999999999997</v>
      </c>
      <c r="V2966">
        <v>106.31774999999999</v>
      </c>
      <c r="W2966">
        <v>708.78500000000008</v>
      </c>
      <c r="X2966">
        <v>105</v>
      </c>
      <c r="Y2966">
        <v>428.78129999999987</v>
      </c>
      <c r="Z2966">
        <v>2858.5419999999999</v>
      </c>
      <c r="AA2966">
        <v>65</v>
      </c>
      <c r="AI2966">
        <v>55.456000000000003</v>
      </c>
      <c r="AJ2966">
        <v>2</v>
      </c>
      <c r="AK2966">
        <v>35.003999999999998</v>
      </c>
      <c r="AL2966">
        <v>2</v>
      </c>
      <c r="AM2966">
        <v>0</v>
      </c>
      <c r="AN2966">
        <v>1</v>
      </c>
      <c r="AO2966" s="30">
        <v>13.568999999999999</v>
      </c>
      <c r="AP2966" s="30">
        <v>90.460000000000008</v>
      </c>
      <c r="AQ2966" s="30">
        <v>4</v>
      </c>
      <c r="AR2966">
        <v>548.66804999999988</v>
      </c>
      <c r="AS2966" s="20">
        <v>3657.7870000000003</v>
      </c>
      <c r="AT2966">
        <v>173</v>
      </c>
      <c r="AU2966">
        <v>6</v>
      </c>
      <c r="AV2966" t="s">
        <v>1510</v>
      </c>
    </row>
    <row r="2967" spans="1:48" hidden="1" x14ac:dyDescent="0.25">
      <c r="A2967" t="s">
        <v>946</v>
      </c>
      <c r="B2967" t="s">
        <v>305</v>
      </c>
      <c r="C2967" t="s">
        <v>305</v>
      </c>
      <c r="D2967" t="s">
        <v>948</v>
      </c>
      <c r="E2967" s="31" t="s">
        <v>949</v>
      </c>
      <c r="F2967">
        <v>2016</v>
      </c>
      <c r="G2967" t="s">
        <v>947</v>
      </c>
      <c r="H2967">
        <v>20535</v>
      </c>
      <c r="I2967">
        <v>332890</v>
      </c>
      <c r="J2967" t="s">
        <v>304</v>
      </c>
      <c r="K2967" s="26" t="s">
        <v>458</v>
      </c>
      <c r="L2967" t="b">
        <v>1</v>
      </c>
      <c r="M2967" s="20" t="s">
        <v>1118</v>
      </c>
      <c r="N2967" s="26">
        <v>409</v>
      </c>
      <c r="O2967" t="s">
        <v>375</v>
      </c>
      <c r="P2967">
        <v>64.681388900000002</v>
      </c>
      <c r="Q2967">
        <v>-163.40555560000001</v>
      </c>
      <c r="S2967" t="s">
        <v>21</v>
      </c>
      <c r="T2967" s="40">
        <v>0.59083333333333321</v>
      </c>
      <c r="U2967" s="40">
        <v>0.34290000000000004</v>
      </c>
      <c r="V2967">
        <v>144.55564666666663</v>
      </c>
      <c r="W2967">
        <v>244.66399999999999</v>
      </c>
      <c r="X2967">
        <v>70</v>
      </c>
      <c r="Y2967">
        <v>181.79823499999998</v>
      </c>
      <c r="Z2967">
        <v>307.69800000000004</v>
      </c>
      <c r="AA2967">
        <v>24</v>
      </c>
      <c r="AI2967">
        <v>99.352999999999994</v>
      </c>
      <c r="AJ2967">
        <v>9</v>
      </c>
      <c r="AK2967">
        <v>16.170000000000002</v>
      </c>
      <c r="AL2967">
        <v>9</v>
      </c>
      <c r="AM2967">
        <v>0</v>
      </c>
      <c r="AN2967">
        <v>0</v>
      </c>
      <c r="AO2967" s="30">
        <v>68.254839166666656</v>
      </c>
      <c r="AP2967" s="30">
        <v>115.523</v>
      </c>
      <c r="AQ2967" s="30">
        <v>18</v>
      </c>
      <c r="AR2967">
        <v>394.60872083333328</v>
      </c>
      <c r="AS2967" s="20">
        <v>667.88499999999988</v>
      </c>
      <c r="AT2967">
        <v>110</v>
      </c>
      <c r="AU2967">
        <v>12</v>
      </c>
      <c r="AV2967" t="s">
        <v>1510</v>
      </c>
    </row>
    <row r="2968" spans="1:48" hidden="1" x14ac:dyDescent="0.25">
      <c r="A2968" t="s">
        <v>500</v>
      </c>
      <c r="B2968" t="s">
        <v>309</v>
      </c>
      <c r="C2968" t="s">
        <v>309</v>
      </c>
      <c r="D2968" t="s">
        <v>502</v>
      </c>
      <c r="E2968" s="31" t="s">
        <v>503</v>
      </c>
      <c r="F2968">
        <v>2016</v>
      </c>
      <c r="G2968" t="s">
        <v>501</v>
      </c>
      <c r="H2968">
        <v>30150</v>
      </c>
      <c r="I2968">
        <v>332900</v>
      </c>
      <c r="J2968" t="s">
        <v>308</v>
      </c>
      <c r="K2968" s="26" t="s">
        <v>374</v>
      </c>
      <c r="L2968" t="b">
        <v>1</v>
      </c>
      <c r="M2968" s="20" t="s">
        <v>1118</v>
      </c>
      <c r="N2968" s="26">
        <v>53</v>
      </c>
      <c r="O2968" t="s">
        <v>489</v>
      </c>
      <c r="P2968">
        <v>59.546944400000001</v>
      </c>
      <c r="Q2968">
        <v>-139.7272222</v>
      </c>
      <c r="S2968" t="s">
        <v>21</v>
      </c>
      <c r="T2968" s="40">
        <v>0.42808333333333337</v>
      </c>
      <c r="U2968" s="40">
        <v>0.19180833333333336</v>
      </c>
      <c r="V2968">
        <v>594.74473666666665</v>
      </c>
      <c r="W2968">
        <v>1389.32</v>
      </c>
      <c r="X2968">
        <v>316</v>
      </c>
      <c r="Y2968">
        <v>1209.3953483333337</v>
      </c>
      <c r="Z2968">
        <v>2825.1400000000003</v>
      </c>
      <c r="AA2968">
        <v>114</v>
      </c>
      <c r="AI2968">
        <v>357.72699999999998</v>
      </c>
      <c r="AJ2968">
        <v>31</v>
      </c>
      <c r="AK2968">
        <v>604.29600000000005</v>
      </c>
      <c r="AL2968">
        <v>31</v>
      </c>
      <c r="AM2968">
        <v>0</v>
      </c>
      <c r="AN2968">
        <v>0</v>
      </c>
      <c r="AO2968" s="30">
        <v>411.82601258333341</v>
      </c>
      <c r="AP2968" s="30">
        <v>962.02300000000002</v>
      </c>
      <c r="AQ2968" s="30">
        <v>62</v>
      </c>
      <c r="AR2968">
        <v>2215.9660975833335</v>
      </c>
      <c r="AS2968" s="20">
        <v>5176.4830000000002</v>
      </c>
      <c r="AT2968">
        <v>492</v>
      </c>
      <c r="AU2968">
        <v>3</v>
      </c>
      <c r="AV2968" t="s">
        <v>1510</v>
      </c>
    </row>
    <row r="2969" spans="1:48" hidden="1" x14ac:dyDescent="0.25">
      <c r="A2969" t="s">
        <v>742</v>
      </c>
      <c r="B2969" t="s">
        <v>172</v>
      </c>
      <c r="C2969" t="s">
        <v>172</v>
      </c>
      <c r="D2969" t="s">
        <v>744</v>
      </c>
      <c r="E2969" s="31" t="s">
        <v>745</v>
      </c>
      <c r="F2969">
        <v>2016</v>
      </c>
      <c r="G2969" t="s">
        <v>743</v>
      </c>
      <c r="H2969">
        <v>18963</v>
      </c>
      <c r="I2969">
        <v>332650</v>
      </c>
      <c r="J2969" t="s">
        <v>171</v>
      </c>
      <c r="K2969" s="26" t="s">
        <v>458</v>
      </c>
      <c r="L2969" t="b">
        <v>1</v>
      </c>
      <c r="M2969" s="20" t="s">
        <v>1119</v>
      </c>
      <c r="N2969" s="26">
        <v>240</v>
      </c>
      <c r="O2969" t="s">
        <v>375</v>
      </c>
      <c r="P2969">
        <v>57.503333300000001</v>
      </c>
      <c r="Q2969">
        <v>-134.58388890000001</v>
      </c>
      <c r="S2969" t="s">
        <v>21</v>
      </c>
      <c r="T2969" s="40">
        <v>0.49435000000000001</v>
      </c>
      <c r="U2969" s="40">
        <v>0.23424166666666668</v>
      </c>
      <c r="V2969">
        <v>420.92913800000002</v>
      </c>
      <c r="W2969">
        <v>851.48</v>
      </c>
      <c r="X2969">
        <v>198</v>
      </c>
      <c r="Y2969">
        <v>241.83898610000003</v>
      </c>
      <c r="Z2969">
        <v>489.20600000000002</v>
      </c>
      <c r="AA2969">
        <v>26</v>
      </c>
      <c r="AI2969">
        <v>214.01900000000001</v>
      </c>
      <c r="AJ2969">
        <v>8</v>
      </c>
      <c r="AK2969">
        <v>54.001999999999995</v>
      </c>
      <c r="AL2969">
        <v>8</v>
      </c>
      <c r="AM2969">
        <v>0</v>
      </c>
      <c r="AN2969">
        <v>0</v>
      </c>
      <c r="AO2969" s="30">
        <v>132.49618135</v>
      </c>
      <c r="AP2969" s="30">
        <v>268.02100000000002</v>
      </c>
      <c r="AQ2969" s="30">
        <v>16</v>
      </c>
      <c r="AR2969">
        <v>795.26430545000005</v>
      </c>
      <c r="AS2969" s="20">
        <v>1608.7070000000003</v>
      </c>
      <c r="AT2969">
        <v>239</v>
      </c>
      <c r="AU2969">
        <v>12</v>
      </c>
      <c r="AV2969" t="s">
        <v>1510</v>
      </c>
    </row>
    <row r="2970" spans="1:48" hidden="1" x14ac:dyDescent="0.25">
      <c r="A2970" t="s">
        <v>447</v>
      </c>
      <c r="B2970" t="s">
        <v>110</v>
      </c>
      <c r="C2970" t="s">
        <v>110</v>
      </c>
      <c r="D2970" t="s">
        <v>449</v>
      </c>
      <c r="E2970" s="31" t="s">
        <v>450</v>
      </c>
      <c r="F2970">
        <v>2016</v>
      </c>
      <c r="G2970" t="s">
        <v>448</v>
      </c>
      <c r="H2970">
        <v>4959</v>
      </c>
      <c r="I2970">
        <v>331760</v>
      </c>
      <c r="J2970" t="s">
        <v>109</v>
      </c>
      <c r="K2970" s="26" t="s">
        <v>374</v>
      </c>
      <c r="L2970" t="b">
        <v>1</v>
      </c>
      <c r="M2970" s="20" t="s">
        <v>1116</v>
      </c>
      <c r="N2970" s="26">
        <v>5</v>
      </c>
      <c r="O2970" t="s">
        <v>375</v>
      </c>
      <c r="P2970">
        <v>61.578333299999997</v>
      </c>
      <c r="Q2970">
        <v>-159.52222219999999</v>
      </c>
      <c r="S2970" t="s">
        <v>21</v>
      </c>
      <c r="T2970" s="40">
        <v>0.57749166666666663</v>
      </c>
      <c r="U2970" s="40">
        <v>0.26615000000000005</v>
      </c>
      <c r="V2970">
        <v>555.82706679166665</v>
      </c>
      <c r="W2970">
        <v>962.48500000000001</v>
      </c>
      <c r="X2970">
        <v>184</v>
      </c>
      <c r="Y2970">
        <v>487.52481740833332</v>
      </c>
      <c r="Z2970">
        <v>844.21100000000001</v>
      </c>
      <c r="AA2970">
        <v>27</v>
      </c>
      <c r="AI2970">
        <v>58.895000000000003</v>
      </c>
      <c r="AJ2970">
        <v>2</v>
      </c>
      <c r="AK2970">
        <v>350.60199999999998</v>
      </c>
      <c r="AL2970">
        <v>2</v>
      </c>
      <c r="AM2970">
        <v>50.234000000000009</v>
      </c>
      <c r="AN2970">
        <v>1</v>
      </c>
      <c r="AO2970" s="30">
        <v>236.48110502499995</v>
      </c>
      <c r="AP2970" s="30">
        <v>409.49699999999996</v>
      </c>
      <c r="AQ2970" s="30">
        <v>4</v>
      </c>
      <c r="AR2970">
        <v>1279.8329892249999</v>
      </c>
      <c r="AS2970" s="20">
        <v>2266.4270000000001</v>
      </c>
      <c r="AT2970">
        <v>215</v>
      </c>
      <c r="AU2970">
        <v>12</v>
      </c>
      <c r="AV2970" t="s">
        <v>1510</v>
      </c>
    </row>
    <row r="2971" spans="1:48" hidden="1" x14ac:dyDescent="0.25">
      <c r="A2971" t="s">
        <v>569</v>
      </c>
      <c r="B2971" t="s">
        <v>53</v>
      </c>
      <c r="C2971" t="s">
        <v>53</v>
      </c>
      <c r="D2971" t="s">
        <v>570</v>
      </c>
      <c r="E2971" s="31" t="s">
        <v>571</v>
      </c>
      <c r="F2971">
        <v>2016</v>
      </c>
      <c r="G2971" t="s">
        <v>563</v>
      </c>
      <c r="H2971">
        <v>221</v>
      </c>
      <c r="I2971">
        <v>331260</v>
      </c>
      <c r="J2971" t="s">
        <v>50</v>
      </c>
      <c r="K2971" s="26" t="s">
        <v>458</v>
      </c>
      <c r="L2971" t="b">
        <v>1</v>
      </c>
      <c r="M2971" s="20" t="s">
        <v>1119</v>
      </c>
      <c r="N2971" s="26">
        <v>169</v>
      </c>
      <c r="O2971" t="s">
        <v>375</v>
      </c>
      <c r="P2971">
        <v>62.656111099999997</v>
      </c>
      <c r="Q2971">
        <v>-160.2066667</v>
      </c>
      <c r="S2971" t="s">
        <v>21</v>
      </c>
      <c r="T2971" s="40">
        <v>0.51549166666666679</v>
      </c>
      <c r="U2971" s="40">
        <v>0.2171333333333334</v>
      </c>
      <c r="V2971">
        <v>82.223498291666687</v>
      </c>
      <c r="W2971">
        <v>159.505</v>
      </c>
      <c r="X2971">
        <v>161</v>
      </c>
      <c r="Y2971">
        <v>5.4894707583333346</v>
      </c>
      <c r="Z2971">
        <v>10.648999999999999</v>
      </c>
      <c r="AA2971">
        <v>8</v>
      </c>
      <c r="AI2971">
        <v>125.92600000000002</v>
      </c>
      <c r="AJ2971">
        <v>10</v>
      </c>
      <c r="AK2971">
        <v>91.722999999999999</v>
      </c>
      <c r="AL2971">
        <v>10</v>
      </c>
      <c r="AM2971">
        <v>0</v>
      </c>
      <c r="AN2971">
        <v>0</v>
      </c>
      <c r="AO2971" s="30">
        <v>112.19624575833336</v>
      </c>
      <c r="AP2971" s="30">
        <v>217.649</v>
      </c>
      <c r="AQ2971" s="30">
        <v>20</v>
      </c>
      <c r="AR2971">
        <v>199.90921480833339</v>
      </c>
      <c r="AS2971" s="20">
        <v>387.80299999999994</v>
      </c>
      <c r="AT2971">
        <v>187</v>
      </c>
      <c r="AU2971">
        <v>12</v>
      </c>
      <c r="AV2971" t="s">
        <v>1510</v>
      </c>
    </row>
    <row r="2972" spans="1:48" hidden="1" x14ac:dyDescent="0.25">
      <c r="A2972" t="s">
        <v>1081</v>
      </c>
      <c r="B2972" t="s">
        <v>112</v>
      </c>
      <c r="C2972" t="s">
        <v>112</v>
      </c>
      <c r="D2972" t="s">
        <v>1083</v>
      </c>
      <c r="E2972" s="31" t="s">
        <v>1084</v>
      </c>
      <c r="F2972">
        <v>2016</v>
      </c>
      <c r="G2972" t="s">
        <v>1082</v>
      </c>
      <c r="H2972" t="s">
        <v>582</v>
      </c>
      <c r="I2972">
        <v>331770</v>
      </c>
      <c r="J2972" t="s">
        <v>111</v>
      </c>
      <c r="K2972" s="26" t="s">
        <v>458</v>
      </c>
      <c r="L2972" t="b">
        <v>1</v>
      </c>
      <c r="M2972" s="20" t="s">
        <v>1119</v>
      </c>
      <c r="N2972" s="26">
        <v>747</v>
      </c>
      <c r="O2972" t="s">
        <v>375</v>
      </c>
      <c r="P2972">
        <v>68.126944399999999</v>
      </c>
      <c r="Q2972">
        <v>-145.53777779999999</v>
      </c>
      <c r="S2972" t="s">
        <v>21</v>
      </c>
      <c r="T2972" s="40">
        <v>1</v>
      </c>
      <c r="U2972" s="40">
        <v>0.30454166666666671</v>
      </c>
      <c r="V2972">
        <v>160.81399999999999</v>
      </c>
      <c r="W2972">
        <v>160.81399999999999</v>
      </c>
      <c r="X2972">
        <v>78</v>
      </c>
      <c r="Y2972">
        <v>124.68700000000001</v>
      </c>
      <c r="Z2972">
        <v>124.68700000000001</v>
      </c>
      <c r="AA2972">
        <v>5</v>
      </c>
      <c r="AI2972">
        <v>62.106999999999992</v>
      </c>
      <c r="AJ2972">
        <v>5</v>
      </c>
      <c r="AK2972">
        <v>8.8870000000000005</v>
      </c>
      <c r="AL2972">
        <v>5</v>
      </c>
      <c r="AM2972">
        <v>18.141999999999999</v>
      </c>
      <c r="AN2972">
        <v>5</v>
      </c>
      <c r="AO2972" s="30">
        <v>70.994</v>
      </c>
      <c r="AP2972" s="30">
        <v>70.994</v>
      </c>
      <c r="AQ2972" s="30">
        <v>10</v>
      </c>
      <c r="AR2972">
        <v>356.495</v>
      </c>
      <c r="AS2972" s="20">
        <v>374.63700000000006</v>
      </c>
      <c r="AT2972">
        <v>98</v>
      </c>
      <c r="AU2972">
        <v>12</v>
      </c>
      <c r="AV2972" t="s">
        <v>1510</v>
      </c>
    </row>
    <row r="2973" spans="1:48" hidden="1" x14ac:dyDescent="0.25">
      <c r="A2973" t="s">
        <v>807</v>
      </c>
      <c r="B2973" t="s">
        <v>114</v>
      </c>
      <c r="C2973" t="s">
        <v>114</v>
      </c>
      <c r="D2973" t="s">
        <v>810</v>
      </c>
      <c r="E2973" s="31" t="s">
        <v>811</v>
      </c>
      <c r="F2973">
        <v>2016</v>
      </c>
      <c r="G2973" t="s">
        <v>812</v>
      </c>
      <c r="H2973">
        <v>653</v>
      </c>
      <c r="I2973">
        <v>331750</v>
      </c>
      <c r="J2973" t="s">
        <v>113</v>
      </c>
      <c r="K2973" s="26" t="s">
        <v>458</v>
      </c>
      <c r="L2973" t="b">
        <v>1</v>
      </c>
      <c r="M2973" s="20" t="s">
        <v>1118</v>
      </c>
      <c r="N2973" s="26">
        <v>291</v>
      </c>
      <c r="O2973" t="s">
        <v>375</v>
      </c>
      <c r="P2973">
        <v>52.196111100000003</v>
      </c>
      <c r="Q2973">
        <v>-174.2005556</v>
      </c>
      <c r="S2973" t="s">
        <v>21</v>
      </c>
      <c r="T2973" s="40">
        <v>0.70499999999999996</v>
      </c>
      <c r="U2973" s="40">
        <v>0.31558333333333322</v>
      </c>
      <c r="V2973">
        <v>102.31665</v>
      </c>
      <c r="W2973">
        <v>145.13</v>
      </c>
      <c r="X2973">
        <v>30</v>
      </c>
      <c r="Y2973">
        <v>101.43822</v>
      </c>
      <c r="Z2973">
        <v>143.88400000000001</v>
      </c>
      <c r="AA2973">
        <v>8</v>
      </c>
      <c r="AI2973">
        <v>42.897999999999996</v>
      </c>
      <c r="AJ2973">
        <v>18</v>
      </c>
      <c r="AK2973">
        <v>59.103999999999999</v>
      </c>
      <c r="AL2973">
        <v>18</v>
      </c>
      <c r="AM2973">
        <v>1.1170000000000002</v>
      </c>
      <c r="AN2973">
        <v>1</v>
      </c>
      <c r="AO2973" s="30">
        <v>71.911409999999989</v>
      </c>
      <c r="AP2973" s="30">
        <v>102.002</v>
      </c>
      <c r="AQ2973" s="30">
        <v>36</v>
      </c>
      <c r="AR2973">
        <v>275.66627999999997</v>
      </c>
      <c r="AS2973" s="20">
        <v>392.13300000000004</v>
      </c>
      <c r="AT2973">
        <v>75</v>
      </c>
      <c r="AU2973">
        <v>12</v>
      </c>
      <c r="AV2973" t="s">
        <v>1510</v>
      </c>
    </row>
    <row r="2974" spans="1:48" hidden="1" x14ac:dyDescent="0.25">
      <c r="A2974" t="s">
        <v>839</v>
      </c>
      <c r="B2974" t="s">
        <v>116</v>
      </c>
      <c r="C2974" t="s">
        <v>116</v>
      </c>
      <c r="D2974" t="s">
        <v>841</v>
      </c>
      <c r="E2974" s="31" t="s">
        <v>842</v>
      </c>
      <c r="F2974">
        <v>2016</v>
      </c>
      <c r="G2974" t="s">
        <v>840</v>
      </c>
      <c r="H2974">
        <v>878</v>
      </c>
      <c r="I2974">
        <v>331780</v>
      </c>
      <c r="J2974" t="s">
        <v>115</v>
      </c>
      <c r="K2974" s="26" t="s">
        <v>458</v>
      </c>
      <c r="L2974" t="b">
        <v>1</v>
      </c>
      <c r="M2974" s="20" t="s">
        <v>1116</v>
      </c>
      <c r="N2974" s="26">
        <v>337</v>
      </c>
      <c r="O2974" t="s">
        <v>375</v>
      </c>
      <c r="P2974">
        <v>60.866944400000001</v>
      </c>
      <c r="Q2974">
        <v>-162.27305559999999</v>
      </c>
      <c r="S2974" t="s">
        <v>21</v>
      </c>
      <c r="T2974" s="40">
        <v>0.79930000000000001</v>
      </c>
      <c r="U2974" s="40">
        <v>0.53029999999999999</v>
      </c>
      <c r="V2974">
        <v>233.93592680000003</v>
      </c>
      <c r="W2974">
        <v>292.67600000000004</v>
      </c>
      <c r="X2974">
        <v>72</v>
      </c>
      <c r="Y2974">
        <v>199.82899649999999</v>
      </c>
      <c r="Z2974">
        <v>250.005</v>
      </c>
      <c r="AA2974">
        <v>7</v>
      </c>
      <c r="AI2974">
        <v>70.727000000000004</v>
      </c>
      <c r="AJ2974">
        <v>6</v>
      </c>
      <c r="AK2974">
        <v>32.091999999999999</v>
      </c>
      <c r="AL2974">
        <v>6</v>
      </c>
      <c r="AM2974">
        <v>1.41</v>
      </c>
      <c r="AN2974">
        <v>3</v>
      </c>
      <c r="AO2974" s="30">
        <v>82.183226700000006</v>
      </c>
      <c r="AP2974" s="30">
        <v>102.819</v>
      </c>
      <c r="AQ2974" s="30">
        <v>12</v>
      </c>
      <c r="AR2974">
        <v>515.94815000000006</v>
      </c>
      <c r="AS2974" s="20">
        <v>646.91</v>
      </c>
      <c r="AT2974">
        <v>94</v>
      </c>
      <c r="AU2974">
        <v>12</v>
      </c>
      <c r="AV2974" t="s">
        <v>1510</v>
      </c>
    </row>
    <row r="2975" spans="1:48" hidden="1" x14ac:dyDescent="0.25">
      <c r="A2975" t="s">
        <v>762</v>
      </c>
      <c r="B2975" t="s">
        <v>237</v>
      </c>
      <c r="C2975" t="s">
        <v>237</v>
      </c>
      <c r="D2975" t="s">
        <v>763</v>
      </c>
      <c r="E2975" s="31" t="s">
        <v>764</v>
      </c>
      <c r="F2975">
        <v>2016</v>
      </c>
      <c r="G2975" t="s">
        <v>759</v>
      </c>
      <c r="H2975">
        <v>26616</v>
      </c>
      <c r="I2975">
        <v>332360</v>
      </c>
      <c r="J2975" t="s">
        <v>235</v>
      </c>
      <c r="K2975" s="26" t="s">
        <v>458</v>
      </c>
      <c r="L2975" t="b">
        <v>1</v>
      </c>
      <c r="M2975" s="20" t="s">
        <v>1118</v>
      </c>
      <c r="N2975" s="26">
        <v>254</v>
      </c>
      <c r="O2975" t="s">
        <v>375</v>
      </c>
      <c r="P2975">
        <v>70.469166700000002</v>
      </c>
      <c r="Q2975">
        <v>-157.39944439999999</v>
      </c>
      <c r="S2975" t="s">
        <v>21</v>
      </c>
      <c r="T2975" s="40">
        <v>0.14999999999999997</v>
      </c>
      <c r="U2975" s="40">
        <v>0.14999999999999997</v>
      </c>
      <c r="V2975">
        <v>94.38749999999996</v>
      </c>
      <c r="W2975">
        <v>629.24999999999989</v>
      </c>
      <c r="X2975">
        <v>63</v>
      </c>
      <c r="Y2975">
        <v>348.27164999999997</v>
      </c>
      <c r="Z2975">
        <v>2321.8110000000001</v>
      </c>
      <c r="AA2975">
        <v>51</v>
      </c>
      <c r="AI2975">
        <v>56.964999999999996</v>
      </c>
      <c r="AJ2975">
        <v>2</v>
      </c>
      <c r="AK2975">
        <v>12.162999999999998</v>
      </c>
      <c r="AL2975">
        <v>2</v>
      </c>
      <c r="AM2975">
        <v>0</v>
      </c>
      <c r="AN2975">
        <v>1</v>
      </c>
      <c r="AO2975" s="30">
        <v>10.369199999999998</v>
      </c>
      <c r="AP2975" s="30">
        <v>69.128</v>
      </c>
      <c r="AQ2975" s="30">
        <v>4</v>
      </c>
      <c r="AR2975">
        <v>453.02834999999993</v>
      </c>
      <c r="AS2975" s="20">
        <v>3020.1890000000003</v>
      </c>
      <c r="AT2975">
        <v>118</v>
      </c>
      <c r="AU2975">
        <v>12</v>
      </c>
      <c r="AV2975" t="s">
        <v>1510</v>
      </c>
    </row>
    <row r="2976" spans="1:48" hidden="1" x14ac:dyDescent="0.25">
      <c r="A2976" t="s">
        <v>963</v>
      </c>
      <c r="B2976" t="s">
        <v>119</v>
      </c>
      <c r="C2976" t="s">
        <v>119</v>
      </c>
      <c r="D2976" t="s">
        <v>965</v>
      </c>
      <c r="E2976" s="31" t="s">
        <v>966</v>
      </c>
      <c r="F2976">
        <v>2016</v>
      </c>
      <c r="G2976" t="s">
        <v>964</v>
      </c>
      <c r="H2976" t="s">
        <v>582</v>
      </c>
      <c r="I2976">
        <v>331790</v>
      </c>
      <c r="J2976" t="s">
        <v>118</v>
      </c>
      <c r="K2976" s="26" t="s">
        <v>458</v>
      </c>
      <c r="L2976" t="b">
        <v>1</v>
      </c>
      <c r="M2976" s="20" t="s">
        <v>1116</v>
      </c>
      <c r="N2976" s="26">
        <v>420</v>
      </c>
      <c r="O2976" t="s">
        <v>375</v>
      </c>
      <c r="P2976">
        <v>66.359444400000001</v>
      </c>
      <c r="Q2976">
        <v>-147.39638890000001</v>
      </c>
      <c r="S2976" t="s">
        <v>21</v>
      </c>
      <c r="T2976" s="40">
        <v>0.90000000000000024</v>
      </c>
      <c r="U2976" s="40">
        <v>0.51400833333333329</v>
      </c>
      <c r="V2976">
        <v>66.928500000000014</v>
      </c>
      <c r="W2976">
        <v>74.364999999999995</v>
      </c>
      <c r="X2976">
        <v>31</v>
      </c>
      <c r="Y2976">
        <v>96.68340000000002</v>
      </c>
      <c r="Z2976">
        <v>107.42599999999999</v>
      </c>
      <c r="AA2976">
        <v>6</v>
      </c>
      <c r="AI2976">
        <v>54.451999999999991</v>
      </c>
      <c r="AJ2976">
        <v>3</v>
      </c>
      <c r="AK2976">
        <v>26.939000000000004</v>
      </c>
      <c r="AL2976">
        <v>3</v>
      </c>
      <c r="AM2976">
        <v>5.04</v>
      </c>
      <c r="AN2976">
        <v>4</v>
      </c>
      <c r="AO2976" s="30">
        <v>73.251900000000006</v>
      </c>
      <c r="AP2976" s="30">
        <v>81.390999999999991</v>
      </c>
      <c r="AQ2976" s="30">
        <v>6</v>
      </c>
      <c r="AR2976">
        <v>236.86380000000005</v>
      </c>
      <c r="AS2976" s="20">
        <v>268.22199999999998</v>
      </c>
      <c r="AT2976">
        <v>47</v>
      </c>
      <c r="AU2976">
        <v>12</v>
      </c>
      <c r="AV2976" t="s">
        <v>1510</v>
      </c>
    </row>
    <row r="2977" spans="1:48" hidden="1" x14ac:dyDescent="0.25">
      <c r="A2977" t="s">
        <v>486</v>
      </c>
      <c r="B2977" t="s">
        <v>1166</v>
      </c>
      <c r="C2977" t="s">
        <v>120</v>
      </c>
      <c r="D2977" t="s">
        <v>490</v>
      </c>
      <c r="E2977" s="31" t="s">
        <v>491</v>
      </c>
      <c r="F2977">
        <v>2016</v>
      </c>
      <c r="G2977" t="s">
        <v>563</v>
      </c>
      <c r="H2977">
        <v>1651</v>
      </c>
      <c r="I2977">
        <v>331800</v>
      </c>
      <c r="J2977" t="s">
        <v>50</v>
      </c>
      <c r="K2977" s="26" t="s">
        <v>458</v>
      </c>
      <c r="L2977" t="b">
        <v>1</v>
      </c>
      <c r="M2977" s="20" t="s">
        <v>1119</v>
      </c>
      <c r="N2977" s="26">
        <v>169</v>
      </c>
      <c r="O2977" t="s">
        <v>375</v>
      </c>
      <c r="P2977">
        <v>60.792222199999998</v>
      </c>
      <c r="Q2977">
        <v>-161.75583330000001</v>
      </c>
      <c r="S2977" t="s">
        <v>21</v>
      </c>
      <c r="T2977" s="40">
        <v>0.33354999999999996</v>
      </c>
      <c r="U2977" s="40">
        <v>0.19541666666666666</v>
      </c>
      <c r="V2977">
        <v>3474.7798063999985</v>
      </c>
      <c r="W2977">
        <v>10417.567999999997</v>
      </c>
      <c r="X2977">
        <v>1893</v>
      </c>
      <c r="Y2977">
        <v>5155.5285834499991</v>
      </c>
      <c r="Z2977">
        <v>15456.539000000001</v>
      </c>
      <c r="AA2977">
        <v>763</v>
      </c>
      <c r="AI2977">
        <v>7851.27</v>
      </c>
      <c r="AJ2977">
        <v>49</v>
      </c>
      <c r="AK2977">
        <v>5962.0059999999994</v>
      </c>
      <c r="AL2977">
        <v>49</v>
      </c>
      <c r="AM2977">
        <v>0</v>
      </c>
      <c r="AN2977">
        <v>0</v>
      </c>
      <c r="AO2977" s="30">
        <v>4607.4182097999992</v>
      </c>
      <c r="AP2977" s="30">
        <v>13813.276</v>
      </c>
      <c r="AQ2977" s="30">
        <v>98</v>
      </c>
      <c r="AR2977">
        <v>13237.726599649995</v>
      </c>
      <c r="AS2977" s="20">
        <v>39687.383000000009</v>
      </c>
      <c r="AT2977">
        <v>2729</v>
      </c>
      <c r="AU2977">
        <v>12</v>
      </c>
      <c r="AV2977" t="s">
        <v>1510</v>
      </c>
    </row>
    <row r="2978" spans="1:48" hidden="1" x14ac:dyDescent="0.25">
      <c r="A2978" t="s">
        <v>383</v>
      </c>
      <c r="B2978" t="s">
        <v>1133</v>
      </c>
      <c r="C2978" t="s">
        <v>32</v>
      </c>
      <c r="D2978" t="s">
        <v>384</v>
      </c>
      <c r="E2978" s="31" t="s">
        <v>385</v>
      </c>
      <c r="F2978">
        <v>2016</v>
      </c>
      <c r="G2978" t="s">
        <v>380</v>
      </c>
      <c r="H2978">
        <v>219</v>
      </c>
      <c r="I2978">
        <v>331060</v>
      </c>
      <c r="J2978" t="s">
        <v>30</v>
      </c>
      <c r="K2978" s="26" t="s">
        <v>374</v>
      </c>
      <c r="L2978" t="b">
        <v>1</v>
      </c>
      <c r="M2978" s="20" t="s">
        <v>1116</v>
      </c>
      <c r="N2978" s="26">
        <v>2</v>
      </c>
      <c r="O2978" t="s">
        <v>375</v>
      </c>
      <c r="P2978">
        <v>66.918888899999999</v>
      </c>
      <c r="Q2978">
        <v>-151.51611109999999</v>
      </c>
      <c r="S2978" t="s">
        <v>21</v>
      </c>
      <c r="T2978" s="40">
        <v>0.7144166666666667</v>
      </c>
      <c r="U2978" s="40">
        <v>0.31629166666666664</v>
      </c>
      <c r="V2978">
        <v>76.82836833333333</v>
      </c>
      <c r="W2978">
        <v>107.53999999999999</v>
      </c>
      <c r="X2978">
        <v>30</v>
      </c>
      <c r="Y2978">
        <v>52.668225499999998</v>
      </c>
      <c r="Z2978">
        <v>73.721999999999994</v>
      </c>
      <c r="AA2978">
        <v>15</v>
      </c>
      <c r="AI2978">
        <v>30.456</v>
      </c>
      <c r="AJ2978">
        <v>5</v>
      </c>
      <c r="AK2978">
        <v>248.511</v>
      </c>
      <c r="AL2978">
        <v>5</v>
      </c>
      <c r="AM2978">
        <v>0</v>
      </c>
      <c r="AN2978">
        <v>0</v>
      </c>
      <c r="AO2978" s="30">
        <v>199.29867425</v>
      </c>
      <c r="AP2978" s="30">
        <v>278.96699999999998</v>
      </c>
      <c r="AQ2978" s="30">
        <v>10</v>
      </c>
      <c r="AR2978">
        <v>328.79526808333333</v>
      </c>
      <c r="AS2978" s="20">
        <v>460.22900000000004</v>
      </c>
      <c r="AT2978">
        <v>55</v>
      </c>
      <c r="AU2978">
        <v>12</v>
      </c>
      <c r="AV2978" t="s">
        <v>1510</v>
      </c>
    </row>
    <row r="2979" spans="1:48" hidden="1" x14ac:dyDescent="0.25">
      <c r="A2979" t="s">
        <v>572</v>
      </c>
      <c r="B2979" t="s">
        <v>54</v>
      </c>
      <c r="C2979" t="s">
        <v>54</v>
      </c>
      <c r="D2979" t="s">
        <v>573</v>
      </c>
      <c r="E2979" s="31" t="s">
        <v>574</v>
      </c>
      <c r="F2979">
        <v>2016</v>
      </c>
      <c r="G2979" t="s">
        <v>563</v>
      </c>
      <c r="H2979">
        <v>221</v>
      </c>
      <c r="I2979">
        <v>331270</v>
      </c>
      <c r="J2979" t="s">
        <v>50</v>
      </c>
      <c r="K2979" s="26" t="s">
        <v>458</v>
      </c>
      <c r="L2979" t="b">
        <v>1</v>
      </c>
      <c r="M2979" s="20" t="s">
        <v>1119</v>
      </c>
      <c r="N2979" s="26">
        <v>169</v>
      </c>
      <c r="O2979" t="s">
        <v>375</v>
      </c>
      <c r="P2979">
        <v>65.334722200000002</v>
      </c>
      <c r="Q2979">
        <v>-166.4891667</v>
      </c>
      <c r="S2979" t="s">
        <v>21</v>
      </c>
      <c r="T2979" s="40">
        <v>0.59536666666666671</v>
      </c>
      <c r="U2979" s="40">
        <v>0.22113333333333332</v>
      </c>
      <c r="V2979">
        <v>298.1757015666667</v>
      </c>
      <c r="W2979">
        <v>500.827</v>
      </c>
      <c r="X2979">
        <v>91</v>
      </c>
      <c r="Y2979">
        <v>17.4180472</v>
      </c>
      <c r="Z2979">
        <v>29.255999999999997</v>
      </c>
      <c r="AA2979">
        <v>17</v>
      </c>
      <c r="AI2979">
        <v>281.08300000000003</v>
      </c>
      <c r="AJ2979">
        <v>11</v>
      </c>
      <c r="AK2979">
        <v>294.36099999999999</v>
      </c>
      <c r="AL2979">
        <v>11</v>
      </c>
      <c r="AM2979">
        <v>0</v>
      </c>
      <c r="AN2979">
        <v>0</v>
      </c>
      <c r="AO2979" s="30">
        <v>342.60017613333332</v>
      </c>
      <c r="AP2979" s="30">
        <v>575.44399999999996</v>
      </c>
      <c r="AQ2979" s="30">
        <v>22</v>
      </c>
      <c r="AR2979">
        <v>658.19392489999996</v>
      </c>
      <c r="AS2979" s="20">
        <v>1105.527</v>
      </c>
      <c r="AT2979">
        <v>122</v>
      </c>
      <c r="AU2979">
        <v>12</v>
      </c>
      <c r="AV2979" t="s">
        <v>1510</v>
      </c>
    </row>
    <row r="2980" spans="1:48" hidden="1" x14ac:dyDescent="0.25">
      <c r="A2980" t="s">
        <v>971</v>
      </c>
      <c r="B2980" t="s">
        <v>122</v>
      </c>
      <c r="C2980" t="s">
        <v>122</v>
      </c>
      <c r="D2980" t="s">
        <v>973</v>
      </c>
      <c r="E2980" s="31" t="s">
        <v>974</v>
      </c>
      <c r="F2980">
        <v>2016</v>
      </c>
      <c r="G2980" t="s">
        <v>972</v>
      </c>
      <c r="H2980" t="s">
        <v>582</v>
      </c>
      <c r="I2980">
        <v>331820</v>
      </c>
      <c r="J2980" t="s">
        <v>121</v>
      </c>
      <c r="K2980" s="26" t="s">
        <v>458</v>
      </c>
      <c r="L2980" t="b">
        <v>1</v>
      </c>
      <c r="M2980" s="20" t="s">
        <v>1118</v>
      </c>
      <c r="N2980" s="26">
        <v>432</v>
      </c>
      <c r="O2980" t="s">
        <v>375</v>
      </c>
      <c r="P2980">
        <v>65.979722199999998</v>
      </c>
      <c r="Q2980">
        <v>-161.12305559999999</v>
      </c>
      <c r="S2980" t="s">
        <v>21</v>
      </c>
      <c r="T2980" s="40">
        <v>0.47410000000000002</v>
      </c>
      <c r="U2980" s="40">
        <v>0.30832500000000002</v>
      </c>
      <c r="V2980">
        <v>345.00114769999999</v>
      </c>
      <c r="W2980">
        <v>727.697</v>
      </c>
      <c r="X2980">
        <v>98</v>
      </c>
      <c r="Y2980">
        <v>345.79336879999994</v>
      </c>
      <c r="Z2980">
        <v>729.36799999999982</v>
      </c>
      <c r="AA2980">
        <v>17</v>
      </c>
      <c r="AI2980">
        <v>107.634</v>
      </c>
      <c r="AJ2980">
        <v>10</v>
      </c>
      <c r="AK2980">
        <v>0</v>
      </c>
      <c r="AL2980">
        <v>10</v>
      </c>
      <c r="AM2980">
        <v>9.9220000000000006</v>
      </c>
      <c r="AN2980">
        <v>2</v>
      </c>
      <c r="AO2980" s="30">
        <v>51.0292794</v>
      </c>
      <c r="AP2980" s="30">
        <v>107.634</v>
      </c>
      <c r="AQ2980" s="30">
        <v>20</v>
      </c>
      <c r="AR2980">
        <v>741.82379589999994</v>
      </c>
      <c r="AS2980" s="20">
        <v>1574.6209999999999</v>
      </c>
      <c r="AT2980">
        <v>137</v>
      </c>
      <c r="AU2980">
        <v>3</v>
      </c>
      <c r="AV2980" t="s">
        <v>1510</v>
      </c>
    </row>
    <row r="2981" spans="1:48" hidden="1" x14ac:dyDescent="0.25">
      <c r="A2981" t="s">
        <v>851</v>
      </c>
      <c r="B2981" t="s">
        <v>155</v>
      </c>
      <c r="C2981" t="s">
        <v>155</v>
      </c>
      <c r="D2981" t="s">
        <v>854</v>
      </c>
      <c r="E2981" s="31" t="s">
        <v>855</v>
      </c>
      <c r="F2981">
        <v>2016</v>
      </c>
      <c r="G2981" t="s">
        <v>856</v>
      </c>
      <c r="H2981">
        <v>6111</v>
      </c>
      <c r="I2981">
        <v>331830</v>
      </c>
      <c r="J2981" t="s">
        <v>154</v>
      </c>
      <c r="K2981" s="26" t="s">
        <v>374</v>
      </c>
      <c r="L2981" t="b">
        <v>1</v>
      </c>
      <c r="M2981" s="20" t="s">
        <v>1116</v>
      </c>
      <c r="N2981" s="26">
        <v>341</v>
      </c>
      <c r="O2981" t="s">
        <v>375</v>
      </c>
      <c r="P2981">
        <v>65.572500000000005</v>
      </c>
      <c r="Q2981">
        <v>-144.80305559999999</v>
      </c>
      <c r="S2981" t="s">
        <v>21</v>
      </c>
      <c r="T2981" s="40">
        <v>0.60007500000000003</v>
      </c>
      <c r="U2981" s="40">
        <v>0.28035833333333338</v>
      </c>
      <c r="V2981">
        <v>157.56769350000002</v>
      </c>
      <c r="W2981">
        <v>262.58000000000004</v>
      </c>
      <c r="X2981">
        <v>142</v>
      </c>
      <c r="Y2981">
        <v>25.687410525000001</v>
      </c>
      <c r="Z2981">
        <v>42.807000000000002</v>
      </c>
      <c r="AA2981">
        <v>7</v>
      </c>
      <c r="AI2981">
        <v>3.84</v>
      </c>
      <c r="AJ2981">
        <v>1</v>
      </c>
      <c r="AK2981">
        <v>89.468000000000004</v>
      </c>
      <c r="AL2981">
        <v>6</v>
      </c>
      <c r="AM2981">
        <v>0</v>
      </c>
      <c r="AN2981">
        <v>0</v>
      </c>
      <c r="AO2981" s="30">
        <v>55.991798100000004</v>
      </c>
      <c r="AP2981" s="30">
        <v>93.308000000000007</v>
      </c>
      <c r="AQ2981" s="30">
        <v>7</v>
      </c>
      <c r="AR2981">
        <v>239.24690212500002</v>
      </c>
      <c r="AS2981" s="20">
        <v>398.69499999999999</v>
      </c>
      <c r="AT2981">
        <v>157</v>
      </c>
      <c r="AU2981">
        <v>12</v>
      </c>
      <c r="AV2981" t="s">
        <v>1510</v>
      </c>
    </row>
    <row r="2982" spans="1:48" hidden="1" x14ac:dyDescent="0.25">
      <c r="A2982" t="s">
        <v>1043</v>
      </c>
      <c r="B2982" t="s">
        <v>124</v>
      </c>
      <c r="C2982" t="s">
        <v>124</v>
      </c>
      <c r="D2982" t="s">
        <v>1045</v>
      </c>
      <c r="E2982" s="31" t="s">
        <v>1046</v>
      </c>
      <c r="F2982">
        <v>2016</v>
      </c>
      <c r="G2982" t="s">
        <v>1044</v>
      </c>
      <c r="H2982" t="s">
        <v>582</v>
      </c>
      <c r="I2982">
        <v>331840</v>
      </c>
      <c r="J2982" t="s">
        <v>123</v>
      </c>
      <c r="K2982" s="26" t="s">
        <v>458</v>
      </c>
      <c r="L2982" t="b">
        <v>1</v>
      </c>
      <c r="M2982" s="20" t="s">
        <v>1116</v>
      </c>
      <c r="N2982" s="26">
        <v>682</v>
      </c>
      <c r="O2982" t="s">
        <v>375</v>
      </c>
      <c r="P2982">
        <v>66.654444400000003</v>
      </c>
      <c r="Q2982">
        <v>-143.7222222</v>
      </c>
      <c r="S2982" t="s">
        <v>21</v>
      </c>
      <c r="T2982" s="40">
        <v>0.95000000000000007</v>
      </c>
      <c r="U2982" s="40">
        <v>0.57614999999999983</v>
      </c>
      <c r="V2982">
        <v>32.488100000000003</v>
      </c>
      <c r="W2982">
        <v>34.198</v>
      </c>
      <c r="X2982">
        <v>45</v>
      </c>
      <c r="Y2982">
        <v>25.612950000000001</v>
      </c>
      <c r="Z2982">
        <v>26.960999999999999</v>
      </c>
      <c r="AA2982">
        <v>6</v>
      </c>
      <c r="AI2982">
        <v>18.882000000000001</v>
      </c>
      <c r="AJ2982">
        <v>9</v>
      </c>
      <c r="AK2982">
        <v>4.7620000000000005</v>
      </c>
      <c r="AL2982">
        <v>9</v>
      </c>
      <c r="AM2982">
        <v>0</v>
      </c>
      <c r="AN2982">
        <v>1</v>
      </c>
      <c r="AO2982" s="30">
        <v>22.461800000000004</v>
      </c>
      <c r="AP2982" s="30">
        <v>23.644000000000002</v>
      </c>
      <c r="AQ2982" s="30">
        <v>18</v>
      </c>
      <c r="AR2982">
        <v>80.562850000000012</v>
      </c>
      <c r="AS2982" s="20">
        <v>84.802999999999997</v>
      </c>
      <c r="AT2982">
        <v>68</v>
      </c>
      <c r="AU2982">
        <v>12</v>
      </c>
      <c r="AV2982" t="s">
        <v>1510</v>
      </c>
    </row>
    <row r="2983" spans="1:48" hidden="1" x14ac:dyDescent="0.25">
      <c r="A2983" t="s">
        <v>901</v>
      </c>
      <c r="B2983" t="s">
        <v>224</v>
      </c>
      <c r="C2983" t="s">
        <v>224</v>
      </c>
      <c r="D2983" t="s">
        <v>903</v>
      </c>
      <c r="E2983" s="31" t="s">
        <v>904</v>
      </c>
      <c r="F2983">
        <v>2016</v>
      </c>
      <c r="G2983" t="s">
        <v>902</v>
      </c>
      <c r="H2983">
        <v>3422</v>
      </c>
      <c r="I2983">
        <v>332310</v>
      </c>
      <c r="J2983" t="s">
        <v>223</v>
      </c>
      <c r="K2983" s="26" t="s">
        <v>458</v>
      </c>
      <c r="L2983" t="b">
        <v>1</v>
      </c>
      <c r="M2983" s="20" t="s">
        <v>1116</v>
      </c>
      <c r="N2983" s="26">
        <v>365</v>
      </c>
      <c r="O2983" t="s">
        <v>375</v>
      </c>
      <c r="P2983">
        <v>60.16</v>
      </c>
      <c r="Q2983">
        <v>-164.2658333</v>
      </c>
      <c r="S2983" t="s">
        <v>21</v>
      </c>
      <c r="T2983" s="40">
        <v>0.49000000000000016</v>
      </c>
      <c r="U2983" s="40">
        <v>0.2649083333333333</v>
      </c>
      <c r="V2983">
        <v>249.96174000000008</v>
      </c>
      <c r="W2983">
        <v>510.12599999999998</v>
      </c>
      <c r="X2983">
        <v>115</v>
      </c>
      <c r="Y2983">
        <v>82.40036000000002</v>
      </c>
      <c r="Z2983">
        <v>168.16399999999999</v>
      </c>
      <c r="AA2983">
        <v>11</v>
      </c>
      <c r="AI2983">
        <v>148.65499999999997</v>
      </c>
      <c r="AJ2983">
        <v>19</v>
      </c>
      <c r="AK2983">
        <v>504.3370000000001</v>
      </c>
      <c r="AL2983">
        <v>19</v>
      </c>
      <c r="AM2983">
        <v>12.859</v>
      </c>
      <c r="AN2983">
        <v>5</v>
      </c>
      <c r="AO2983" s="30">
        <v>319.96608000000015</v>
      </c>
      <c r="AP2983" s="30">
        <v>652.99200000000008</v>
      </c>
      <c r="AQ2983" s="30">
        <v>38</v>
      </c>
      <c r="AR2983">
        <v>652.3281800000002</v>
      </c>
      <c r="AS2983" s="20">
        <v>1344.1409999999998</v>
      </c>
      <c r="AT2983">
        <v>169</v>
      </c>
      <c r="AU2983">
        <v>6</v>
      </c>
      <c r="AV2983" t="s">
        <v>1510</v>
      </c>
    </row>
    <row r="2984" spans="1:48" hidden="1" x14ac:dyDescent="0.25">
      <c r="A2984" t="s">
        <v>1055</v>
      </c>
      <c r="B2984" t="s">
        <v>126</v>
      </c>
      <c r="C2984" t="s">
        <v>126</v>
      </c>
      <c r="D2984" t="s">
        <v>1057</v>
      </c>
      <c r="E2984" s="31" t="s">
        <v>1058</v>
      </c>
      <c r="F2984">
        <v>2016</v>
      </c>
      <c r="G2984" t="s">
        <v>1056</v>
      </c>
      <c r="H2984" t="s">
        <v>582</v>
      </c>
      <c r="I2984">
        <v>331850</v>
      </c>
      <c r="J2984" t="s">
        <v>125</v>
      </c>
      <c r="K2984" s="26" t="s">
        <v>458</v>
      </c>
      <c r="L2984" t="b">
        <v>1</v>
      </c>
      <c r="M2984" s="20" t="s">
        <v>1116</v>
      </c>
      <c r="N2984" s="26">
        <v>686</v>
      </c>
      <c r="O2984" t="s">
        <v>375</v>
      </c>
      <c r="P2984">
        <v>60.063333299999996</v>
      </c>
      <c r="Q2984">
        <v>-148.01138889999999</v>
      </c>
      <c r="S2984" t="s">
        <v>21</v>
      </c>
      <c r="T2984" s="40">
        <v>0.66500000000000004</v>
      </c>
      <c r="U2984" s="40">
        <v>0.29339166666666672</v>
      </c>
      <c r="V2984">
        <v>60.116664999999998</v>
      </c>
      <c r="W2984">
        <v>90.400999999999996</v>
      </c>
      <c r="X2984">
        <v>25</v>
      </c>
      <c r="Y2984">
        <v>59.988985000000007</v>
      </c>
      <c r="Z2984">
        <v>90.209000000000003</v>
      </c>
      <c r="AA2984">
        <v>11</v>
      </c>
      <c r="AI2984">
        <v>35.646999999999998</v>
      </c>
      <c r="AJ2984">
        <v>9</v>
      </c>
      <c r="AK2984">
        <v>12.917999999999997</v>
      </c>
      <c r="AL2984">
        <v>9</v>
      </c>
      <c r="AM2984">
        <v>0</v>
      </c>
      <c r="AN2984">
        <v>0</v>
      </c>
      <c r="AO2984" s="30">
        <v>32.295724999999997</v>
      </c>
      <c r="AP2984" s="30">
        <v>48.564999999999998</v>
      </c>
      <c r="AQ2984" s="30">
        <v>18</v>
      </c>
      <c r="AR2984">
        <v>152.401375</v>
      </c>
      <c r="AS2984" s="20">
        <v>229.17500000000001</v>
      </c>
      <c r="AT2984">
        <v>54</v>
      </c>
      <c r="AU2984">
        <v>6</v>
      </c>
      <c r="AV2984" t="s">
        <v>1510</v>
      </c>
    </row>
    <row r="2985" spans="1:48" hidden="1" x14ac:dyDescent="0.25">
      <c r="A2985" t="s">
        <v>575</v>
      </c>
      <c r="B2985" t="s">
        <v>55</v>
      </c>
      <c r="C2985" t="s">
        <v>55</v>
      </c>
      <c r="D2985" t="s">
        <v>576</v>
      </c>
      <c r="E2985" s="31" t="s">
        <v>577</v>
      </c>
      <c r="F2985">
        <v>2016</v>
      </c>
      <c r="G2985" t="s">
        <v>563</v>
      </c>
      <c r="H2985">
        <v>221</v>
      </c>
      <c r="I2985">
        <v>331280</v>
      </c>
      <c r="J2985" t="s">
        <v>50</v>
      </c>
      <c r="K2985" s="26" t="s">
        <v>458</v>
      </c>
      <c r="L2985" t="b">
        <v>1</v>
      </c>
      <c r="M2985" s="20" t="s">
        <v>1119</v>
      </c>
      <c r="N2985" s="26">
        <v>169</v>
      </c>
      <c r="O2985" t="s">
        <v>375</v>
      </c>
      <c r="P2985">
        <v>61.527777800000003</v>
      </c>
      <c r="Q2985">
        <v>-165.5863889</v>
      </c>
      <c r="S2985" t="s">
        <v>21</v>
      </c>
      <c r="T2985" s="40">
        <v>0.50585833333333319</v>
      </c>
      <c r="U2985" s="40">
        <v>0.2396083333333334</v>
      </c>
      <c r="V2985">
        <v>511.76220594166648</v>
      </c>
      <c r="W2985">
        <v>1011.6709999999999</v>
      </c>
      <c r="X2985">
        <v>213</v>
      </c>
      <c r="Y2985">
        <v>152.94930223333333</v>
      </c>
      <c r="Z2985">
        <v>302.35600000000005</v>
      </c>
      <c r="AA2985">
        <v>19</v>
      </c>
      <c r="AI2985">
        <v>365.22500000000008</v>
      </c>
      <c r="AJ2985">
        <v>12</v>
      </c>
      <c r="AK2985">
        <v>692.42500000000007</v>
      </c>
      <c r="AL2985">
        <v>12</v>
      </c>
      <c r="AM2985">
        <v>0</v>
      </c>
      <c r="AN2985">
        <v>0</v>
      </c>
      <c r="AO2985" s="30">
        <v>535.02106624999988</v>
      </c>
      <c r="AP2985" s="30">
        <v>1057.6500000000001</v>
      </c>
      <c r="AQ2985" s="30">
        <v>24</v>
      </c>
      <c r="AR2985">
        <v>1199.7325744249997</v>
      </c>
      <c r="AS2985" s="20">
        <v>2371.6770000000001</v>
      </c>
      <c r="AT2985">
        <v>253</v>
      </c>
      <c r="AU2985">
        <v>12</v>
      </c>
      <c r="AV2985" t="s">
        <v>1510</v>
      </c>
    </row>
    <row r="2986" spans="1:48" hidden="1" x14ac:dyDescent="0.25">
      <c r="A2986" t="s">
        <v>817</v>
      </c>
      <c r="B2986" t="s">
        <v>128</v>
      </c>
      <c r="C2986" t="s">
        <v>128</v>
      </c>
      <c r="D2986" t="s">
        <v>819</v>
      </c>
      <c r="E2986" s="31" t="s">
        <v>820</v>
      </c>
      <c r="F2986">
        <v>2016</v>
      </c>
      <c r="G2986" t="s">
        <v>818</v>
      </c>
      <c r="H2986">
        <v>3421</v>
      </c>
      <c r="I2986">
        <v>331860</v>
      </c>
      <c r="J2986" t="s">
        <v>127</v>
      </c>
      <c r="K2986" s="26" t="s">
        <v>458</v>
      </c>
      <c r="L2986" t="b">
        <v>1</v>
      </c>
      <c r="M2986" s="20" t="s">
        <v>1116</v>
      </c>
      <c r="N2986" s="26">
        <v>297</v>
      </c>
      <c r="O2986" t="s">
        <v>375</v>
      </c>
      <c r="P2986">
        <v>56.295277800000001</v>
      </c>
      <c r="Q2986">
        <v>-158.40222220000001</v>
      </c>
      <c r="S2986" t="s">
        <v>21</v>
      </c>
      <c r="T2986" s="40">
        <v>0.42008333333333336</v>
      </c>
      <c r="U2986" s="40">
        <v>0.16495000000000004</v>
      </c>
      <c r="V2986">
        <v>74.994536916666675</v>
      </c>
      <c r="W2986">
        <v>178.523</v>
      </c>
      <c r="X2986">
        <v>61</v>
      </c>
      <c r="Y2986">
        <v>121.35661391666665</v>
      </c>
      <c r="Z2986">
        <v>288.88699999999994</v>
      </c>
      <c r="AA2986">
        <v>61</v>
      </c>
      <c r="AI2986">
        <v>89.405000000000001</v>
      </c>
      <c r="AJ2986">
        <v>10</v>
      </c>
      <c r="AK2986">
        <v>8.4409999999999989</v>
      </c>
      <c r="AL2986">
        <v>10</v>
      </c>
      <c r="AM2986">
        <v>0.01</v>
      </c>
      <c r="AN2986">
        <v>1</v>
      </c>
      <c r="AO2986" s="30">
        <v>41.103473833333339</v>
      </c>
      <c r="AP2986" s="30">
        <v>97.846000000000004</v>
      </c>
      <c r="AQ2986" s="30">
        <v>20</v>
      </c>
      <c r="AR2986">
        <v>237.45462466666666</v>
      </c>
      <c r="AS2986" s="20">
        <v>565.26600000000008</v>
      </c>
      <c r="AT2986">
        <v>141</v>
      </c>
      <c r="AU2986">
        <v>12</v>
      </c>
      <c r="AV2986" t="s">
        <v>1510</v>
      </c>
    </row>
    <row r="2987" spans="1:48" hidden="1" x14ac:dyDescent="0.25">
      <c r="A2987" t="s">
        <v>1011</v>
      </c>
      <c r="B2987" t="s">
        <v>130</v>
      </c>
      <c r="C2987" t="s">
        <v>130</v>
      </c>
      <c r="D2987" t="s">
        <v>1013</v>
      </c>
      <c r="E2987" s="31" t="s">
        <v>1014</v>
      </c>
      <c r="F2987">
        <v>2016</v>
      </c>
      <c r="G2987" t="s">
        <v>1012</v>
      </c>
      <c r="H2987" t="s">
        <v>582</v>
      </c>
      <c r="I2987">
        <v>331870</v>
      </c>
      <c r="J2987" t="s">
        <v>129</v>
      </c>
      <c r="K2987" s="26" t="s">
        <v>458</v>
      </c>
      <c r="L2987" t="b">
        <v>1</v>
      </c>
      <c r="M2987" s="20" t="s">
        <v>1116</v>
      </c>
      <c r="N2987" s="26">
        <v>658</v>
      </c>
      <c r="O2987" t="s">
        <v>375</v>
      </c>
      <c r="P2987">
        <v>56.308439300000003</v>
      </c>
      <c r="Q2987">
        <v>-158.53023909999999</v>
      </c>
      <c r="S2987" t="s">
        <v>21</v>
      </c>
      <c r="T2987" s="40">
        <v>0.58537499999999998</v>
      </c>
      <c r="U2987" s="40">
        <v>0.26919999999999994</v>
      </c>
      <c r="V2987">
        <v>158.97848400000001</v>
      </c>
      <c r="W2987">
        <v>271.584</v>
      </c>
      <c r="X2987">
        <v>52</v>
      </c>
      <c r="Y2987">
        <v>76.464024000000009</v>
      </c>
      <c r="Z2987">
        <v>130.62400000000002</v>
      </c>
      <c r="AA2987">
        <v>9</v>
      </c>
      <c r="AI2987">
        <v>52.199999999999996</v>
      </c>
      <c r="AJ2987">
        <v>6</v>
      </c>
      <c r="AK2987">
        <v>9.8460000000000001</v>
      </c>
      <c r="AL2987">
        <v>6</v>
      </c>
      <c r="AM2987">
        <v>175.857</v>
      </c>
      <c r="AN2987">
        <v>2</v>
      </c>
      <c r="AO2987" s="30">
        <v>36.320177249999993</v>
      </c>
      <c r="AP2987" s="30">
        <v>62.045999999999992</v>
      </c>
      <c r="AQ2987" s="30">
        <v>12</v>
      </c>
      <c r="AR2987">
        <v>271.76268525</v>
      </c>
      <c r="AS2987" s="20">
        <v>640.11099999999999</v>
      </c>
      <c r="AT2987">
        <v>74</v>
      </c>
      <c r="AU2987">
        <v>12</v>
      </c>
      <c r="AV2987" t="s">
        <v>1510</v>
      </c>
    </row>
    <row r="2988" spans="1:48" hidden="1" x14ac:dyDescent="0.25">
      <c r="A2988" t="s">
        <v>975</v>
      </c>
      <c r="B2988" t="s">
        <v>132</v>
      </c>
      <c r="C2988" t="s">
        <v>132</v>
      </c>
      <c r="D2988" t="s">
        <v>977</v>
      </c>
      <c r="E2988" s="31" t="s">
        <v>978</v>
      </c>
      <c r="F2988">
        <v>2016</v>
      </c>
      <c r="G2988" t="s">
        <v>976</v>
      </c>
      <c r="H2988" t="s">
        <v>582</v>
      </c>
      <c r="I2988">
        <v>331880</v>
      </c>
      <c r="J2988" t="s">
        <v>131</v>
      </c>
      <c r="K2988" s="26" t="s">
        <v>458</v>
      </c>
      <c r="L2988" t="b">
        <v>1</v>
      </c>
      <c r="M2988" s="20" t="s">
        <v>1116</v>
      </c>
      <c r="N2988" s="26">
        <v>437</v>
      </c>
      <c r="O2988" t="s">
        <v>375</v>
      </c>
      <c r="P2988">
        <v>56.255555600000001</v>
      </c>
      <c r="Q2988">
        <v>-158.76249999999999</v>
      </c>
      <c r="S2988" t="s">
        <v>21</v>
      </c>
      <c r="T2988" s="40">
        <v>0.84999999999999976</v>
      </c>
      <c r="U2988" s="40">
        <v>0.37655</v>
      </c>
      <c r="V2988">
        <v>122.08549999999994</v>
      </c>
      <c r="W2988">
        <v>143.62999999999997</v>
      </c>
      <c r="X2988">
        <v>49</v>
      </c>
      <c r="Y2988">
        <v>53.910399999999989</v>
      </c>
      <c r="Z2988">
        <v>63.424000000000007</v>
      </c>
      <c r="AA2988">
        <v>4</v>
      </c>
      <c r="AI2988">
        <v>40.495000000000005</v>
      </c>
      <c r="AJ2988">
        <v>9</v>
      </c>
      <c r="AK2988">
        <v>68.760000000000005</v>
      </c>
      <c r="AL2988">
        <v>9</v>
      </c>
      <c r="AM2988">
        <v>1.2970000000000002</v>
      </c>
      <c r="AN2988">
        <v>1</v>
      </c>
      <c r="AO2988" s="30">
        <v>92.866749999999982</v>
      </c>
      <c r="AP2988" s="30">
        <v>109.25500000000001</v>
      </c>
      <c r="AQ2988" s="30">
        <v>18</v>
      </c>
      <c r="AR2988">
        <v>268.86264999999992</v>
      </c>
      <c r="AS2988" s="20">
        <v>317.60599999999999</v>
      </c>
      <c r="AT2988">
        <v>72</v>
      </c>
      <c r="AU2988">
        <v>12</v>
      </c>
      <c r="AV2988" t="s">
        <v>1510</v>
      </c>
    </row>
    <row r="2989" spans="1:48" hidden="1" x14ac:dyDescent="0.25">
      <c r="A2989" t="s">
        <v>746</v>
      </c>
      <c r="B2989" t="s">
        <v>173</v>
      </c>
      <c r="C2989" t="s">
        <v>173</v>
      </c>
      <c r="D2989" t="s">
        <v>399</v>
      </c>
      <c r="E2989" s="31" t="s">
        <v>400</v>
      </c>
      <c r="F2989">
        <v>2016</v>
      </c>
      <c r="G2989" t="s">
        <v>743</v>
      </c>
      <c r="H2989">
        <v>18963</v>
      </c>
      <c r="I2989">
        <v>332660</v>
      </c>
      <c r="J2989" t="s">
        <v>171</v>
      </c>
      <c r="K2989" s="26" t="s">
        <v>458</v>
      </c>
      <c r="L2989" t="b">
        <v>1</v>
      </c>
      <c r="M2989" s="20" t="s">
        <v>1119</v>
      </c>
      <c r="N2989" s="26">
        <v>240</v>
      </c>
      <c r="O2989" t="s">
        <v>375</v>
      </c>
      <c r="P2989">
        <v>59.399701999999998</v>
      </c>
      <c r="Q2989">
        <v>-135.89640890000001</v>
      </c>
      <c r="S2989" t="s">
        <v>21</v>
      </c>
      <c r="T2989" s="40">
        <v>0.49435000000000001</v>
      </c>
      <c r="U2989" s="40">
        <v>0.23424166666666668</v>
      </c>
      <c r="V2989">
        <v>329.90743859999998</v>
      </c>
      <c r="W2989">
        <v>667.35599999999999</v>
      </c>
      <c r="X2989">
        <v>216</v>
      </c>
      <c r="Y2989">
        <v>184.35745115000003</v>
      </c>
      <c r="Z2989">
        <v>372.92900000000003</v>
      </c>
      <c r="AA2989">
        <v>26</v>
      </c>
      <c r="AI2989">
        <v>1.2449999999999999</v>
      </c>
      <c r="AJ2989">
        <v>1</v>
      </c>
      <c r="AK2989">
        <v>33.366</v>
      </c>
      <c r="AL2989">
        <v>1</v>
      </c>
      <c r="AM2989">
        <v>0</v>
      </c>
      <c r="AN2989">
        <v>0</v>
      </c>
      <c r="AO2989" s="30">
        <v>17.109947849999998</v>
      </c>
      <c r="AP2989" s="30">
        <v>34.610999999999997</v>
      </c>
      <c r="AQ2989" s="30">
        <v>2</v>
      </c>
      <c r="AR2989">
        <v>531.37483759999998</v>
      </c>
      <c r="AS2989" s="20">
        <v>1074.896</v>
      </c>
      <c r="AT2989">
        <v>243</v>
      </c>
      <c r="AU2989">
        <v>6</v>
      </c>
      <c r="AV2989" t="s">
        <v>1510</v>
      </c>
    </row>
    <row r="2990" spans="1:48" hidden="1" x14ac:dyDescent="0.25">
      <c r="A2990" t="s">
        <v>386</v>
      </c>
      <c r="B2990" t="s">
        <v>33</v>
      </c>
      <c r="C2990" t="s">
        <v>33</v>
      </c>
      <c r="D2990" t="s">
        <v>434</v>
      </c>
      <c r="E2990" s="31" t="s">
        <v>431</v>
      </c>
      <c r="F2990">
        <v>2016</v>
      </c>
      <c r="G2990" t="s">
        <v>380</v>
      </c>
      <c r="H2990">
        <v>219</v>
      </c>
      <c r="I2990">
        <v>331070</v>
      </c>
      <c r="J2990" t="s">
        <v>30</v>
      </c>
      <c r="K2990" s="26" t="s">
        <v>374</v>
      </c>
      <c r="L2990" t="b">
        <v>1</v>
      </c>
      <c r="M2990" s="20" t="s">
        <v>1116</v>
      </c>
      <c r="N2990" s="26">
        <v>2</v>
      </c>
      <c r="O2990" t="s">
        <v>375</v>
      </c>
      <c r="P2990">
        <v>62.571782800000001</v>
      </c>
      <c r="Q2990">
        <v>-144.6541704</v>
      </c>
      <c r="S2990" t="s">
        <v>21</v>
      </c>
      <c r="T2990" s="40">
        <v>0.55379999999999996</v>
      </c>
      <c r="U2990" s="40">
        <v>0.30587499999999995</v>
      </c>
      <c r="V2990">
        <v>87.968914799999979</v>
      </c>
      <c r="W2990">
        <v>158.84599999999998</v>
      </c>
      <c r="X2990">
        <v>48</v>
      </c>
      <c r="Y2990">
        <v>86.291454599999994</v>
      </c>
      <c r="Z2990">
        <v>155.81700000000001</v>
      </c>
      <c r="AA2990">
        <v>19</v>
      </c>
      <c r="AI2990">
        <v>14.291999999999998</v>
      </c>
      <c r="AJ2990">
        <v>1</v>
      </c>
      <c r="AK2990">
        <v>3.45</v>
      </c>
      <c r="AL2990">
        <v>1</v>
      </c>
      <c r="AM2990">
        <v>0</v>
      </c>
      <c r="AN2990">
        <v>0</v>
      </c>
      <c r="AO2990" s="30">
        <v>9.825519599999998</v>
      </c>
      <c r="AP2990" s="30">
        <v>17.741999999999997</v>
      </c>
      <c r="AQ2990" s="30">
        <v>2</v>
      </c>
      <c r="AR2990">
        <v>184.08588899999995</v>
      </c>
      <c r="AS2990" s="20">
        <v>332.40500000000003</v>
      </c>
      <c r="AT2990">
        <v>69</v>
      </c>
      <c r="AU2990">
        <v>12</v>
      </c>
      <c r="AV2990" t="s">
        <v>1510</v>
      </c>
    </row>
    <row r="2991" spans="1:48" hidden="1" x14ac:dyDescent="0.25">
      <c r="A2991" t="s">
        <v>905</v>
      </c>
      <c r="B2991" t="s">
        <v>134</v>
      </c>
      <c r="C2991" t="s">
        <v>134</v>
      </c>
      <c r="D2991" t="s">
        <v>907</v>
      </c>
      <c r="E2991" s="31" t="s">
        <v>908</v>
      </c>
      <c r="F2991">
        <v>2016</v>
      </c>
      <c r="G2991" t="s">
        <v>906</v>
      </c>
      <c r="H2991">
        <v>3465</v>
      </c>
      <c r="I2991">
        <v>331890</v>
      </c>
      <c r="J2991" t="s">
        <v>133</v>
      </c>
      <c r="K2991" s="26" t="s">
        <v>458</v>
      </c>
      <c r="L2991" t="b">
        <v>1</v>
      </c>
      <c r="M2991" s="20" t="s">
        <v>1116</v>
      </c>
      <c r="N2991" s="26">
        <v>368</v>
      </c>
      <c r="O2991" t="s">
        <v>375</v>
      </c>
      <c r="P2991">
        <v>61.515833299999997</v>
      </c>
      <c r="Q2991">
        <v>-144.43694439999999</v>
      </c>
      <c r="S2991" t="s">
        <v>21</v>
      </c>
      <c r="T2991" s="40">
        <v>0.56868333333333332</v>
      </c>
      <c r="U2991" s="40">
        <v>0.3245083333333334</v>
      </c>
      <c r="V2991">
        <v>70.81756681666667</v>
      </c>
      <c r="W2991">
        <v>124.529</v>
      </c>
      <c r="X2991">
        <v>46</v>
      </c>
      <c r="Y2991">
        <v>119.12380388333332</v>
      </c>
      <c r="Z2991">
        <v>209.47299999999998</v>
      </c>
      <c r="AA2991">
        <v>30</v>
      </c>
      <c r="AI2991">
        <v>11.969000000000001</v>
      </c>
      <c r="AJ2991">
        <v>2</v>
      </c>
      <c r="AK2991">
        <v>29.807000000000002</v>
      </c>
      <c r="AL2991">
        <v>2</v>
      </c>
      <c r="AM2991">
        <v>6.9000000000000012</v>
      </c>
      <c r="AN2991">
        <v>1</v>
      </c>
      <c r="AO2991" s="30">
        <v>23.757314933333333</v>
      </c>
      <c r="AP2991" s="30">
        <v>41.776000000000003</v>
      </c>
      <c r="AQ2991" s="30">
        <v>4</v>
      </c>
      <c r="AR2991">
        <v>213.69868563333333</v>
      </c>
      <c r="AS2991" s="20">
        <v>382.67800000000005</v>
      </c>
      <c r="AT2991">
        <v>81</v>
      </c>
      <c r="AU2991">
        <v>6</v>
      </c>
      <c r="AV2991" t="s">
        <v>1510</v>
      </c>
    </row>
    <row r="2992" spans="1:48" hidden="1" x14ac:dyDescent="0.25">
      <c r="A2992" t="s">
        <v>857</v>
      </c>
      <c r="B2992" t="s">
        <v>212</v>
      </c>
      <c r="C2992" t="s">
        <v>212</v>
      </c>
      <c r="D2992" t="s">
        <v>859</v>
      </c>
      <c r="E2992" s="31" t="s">
        <v>860</v>
      </c>
      <c r="F2992">
        <v>2016</v>
      </c>
      <c r="G2992" t="s">
        <v>858</v>
      </c>
      <c r="H2992">
        <v>12485</v>
      </c>
      <c r="I2992">
        <v>332230</v>
      </c>
      <c r="J2992" t="s">
        <v>211</v>
      </c>
      <c r="K2992" s="26" t="s">
        <v>374</v>
      </c>
      <c r="L2992" t="b">
        <v>1</v>
      </c>
      <c r="M2992" s="20" t="s">
        <v>1119</v>
      </c>
      <c r="N2992" s="26">
        <v>343</v>
      </c>
      <c r="O2992" t="s">
        <v>375</v>
      </c>
      <c r="P2992">
        <v>61.5719444</v>
      </c>
      <c r="Q2992">
        <v>-159.245</v>
      </c>
      <c r="S2992" t="s">
        <v>21</v>
      </c>
      <c r="T2992" s="40">
        <v>1.0807749999999998</v>
      </c>
      <c r="U2992" s="40">
        <v>0.42819999999999997</v>
      </c>
      <c r="V2992">
        <v>104.92596009999998</v>
      </c>
      <c r="W2992">
        <v>97.084000000000003</v>
      </c>
      <c r="X2992">
        <v>35</v>
      </c>
      <c r="Y2992">
        <v>85.918370174999964</v>
      </c>
      <c r="Z2992">
        <v>79.496999999999986</v>
      </c>
      <c r="AA2992">
        <v>6</v>
      </c>
      <c r="AI2992">
        <v>23.719000000000001</v>
      </c>
      <c r="AJ2992">
        <v>7</v>
      </c>
      <c r="AK2992">
        <v>9.2580000000000009</v>
      </c>
      <c r="AL2992">
        <v>7</v>
      </c>
      <c r="AM2992">
        <v>1.5499999999999998</v>
      </c>
      <c r="AN2992">
        <v>1</v>
      </c>
      <c r="AO2992" s="30">
        <v>35.640717174999999</v>
      </c>
      <c r="AP2992" s="30">
        <v>32.977000000000004</v>
      </c>
      <c r="AQ2992" s="30">
        <v>14</v>
      </c>
      <c r="AR2992">
        <v>226.48504744999997</v>
      </c>
      <c r="AS2992" s="20">
        <v>211.108</v>
      </c>
      <c r="AT2992">
        <v>55</v>
      </c>
      <c r="AU2992">
        <v>12</v>
      </c>
      <c r="AV2992" t="s">
        <v>1510</v>
      </c>
    </row>
    <row r="2993" spans="1:48" hidden="1" x14ac:dyDescent="0.25">
      <c r="A2993" t="s">
        <v>780</v>
      </c>
      <c r="B2993" t="s">
        <v>137</v>
      </c>
      <c r="C2993" t="s">
        <v>137</v>
      </c>
      <c r="D2993" t="s">
        <v>782</v>
      </c>
      <c r="E2993" s="31" t="s">
        <v>783</v>
      </c>
      <c r="F2993">
        <v>2016</v>
      </c>
      <c r="G2993" t="s">
        <v>781</v>
      </c>
      <c r="H2993" t="s">
        <v>582</v>
      </c>
      <c r="I2993">
        <v>331900</v>
      </c>
      <c r="J2993" t="s">
        <v>136</v>
      </c>
      <c r="K2993" s="26" t="s">
        <v>458</v>
      </c>
      <c r="L2993" t="b">
        <v>1</v>
      </c>
      <c r="M2993" s="20" t="s">
        <v>1116</v>
      </c>
      <c r="N2993" s="26">
        <v>256</v>
      </c>
      <c r="O2993" t="s">
        <v>375</v>
      </c>
      <c r="P2993">
        <v>65.825555600000001</v>
      </c>
      <c r="Q2993">
        <v>-144.06055559999999</v>
      </c>
      <c r="S2993" t="s">
        <v>21</v>
      </c>
      <c r="T2993" s="40">
        <v>0.70230833333333331</v>
      </c>
      <c r="U2993" s="40">
        <v>0.30927500000000002</v>
      </c>
      <c r="V2993">
        <v>84.620428774999979</v>
      </c>
      <c r="W2993">
        <v>120.48899999999998</v>
      </c>
      <c r="X2993">
        <v>43</v>
      </c>
      <c r="Y2993">
        <v>42.978460766666672</v>
      </c>
      <c r="Z2993">
        <v>61.196000000000005</v>
      </c>
      <c r="AA2993">
        <v>5</v>
      </c>
      <c r="AI2993">
        <v>63.921999999999997</v>
      </c>
      <c r="AJ2993">
        <v>6</v>
      </c>
      <c r="AK2993">
        <v>85.23</v>
      </c>
      <c r="AL2993">
        <v>6</v>
      </c>
      <c r="AM2993">
        <v>0</v>
      </c>
      <c r="AN2993">
        <v>0</v>
      </c>
      <c r="AO2993" s="30">
        <v>104.75069253333332</v>
      </c>
      <c r="AP2993" s="30">
        <v>149.15199999999999</v>
      </c>
      <c r="AQ2993" s="30">
        <v>12</v>
      </c>
      <c r="AR2993">
        <v>232.349582075</v>
      </c>
      <c r="AS2993" s="20">
        <v>330.83699999999999</v>
      </c>
      <c r="AT2993">
        <v>60</v>
      </c>
      <c r="AU2993">
        <v>12</v>
      </c>
      <c r="AV2993" t="s">
        <v>1510</v>
      </c>
    </row>
    <row r="2994" spans="1:48" hidden="1" x14ac:dyDescent="0.25">
      <c r="A2994" t="s">
        <v>887</v>
      </c>
      <c r="B2994" t="s">
        <v>890</v>
      </c>
      <c r="C2994" t="s">
        <v>890</v>
      </c>
      <c r="D2994" t="s">
        <v>891</v>
      </c>
      <c r="E2994" s="31" t="s">
        <v>892</v>
      </c>
      <c r="F2994">
        <v>2016</v>
      </c>
      <c r="G2994" t="s">
        <v>888</v>
      </c>
      <c r="H2994" t="s">
        <v>582</v>
      </c>
      <c r="I2994">
        <v>331910</v>
      </c>
      <c r="J2994" t="s">
        <v>889</v>
      </c>
      <c r="K2994" s="26" t="s">
        <v>458</v>
      </c>
      <c r="L2994" t="b">
        <v>1</v>
      </c>
      <c r="M2994" s="20" t="s">
        <v>1118</v>
      </c>
      <c r="N2994" s="26">
        <v>360</v>
      </c>
      <c r="O2994" t="s">
        <v>375</v>
      </c>
      <c r="P2994">
        <v>58.844166700000002</v>
      </c>
      <c r="Q2994">
        <v>-158.55083329999999</v>
      </c>
      <c r="S2994" t="s">
        <v>21</v>
      </c>
      <c r="T2994" s="40">
        <v>0.88658333333333328</v>
      </c>
      <c r="U2994" s="40">
        <v>0.59036666666666671</v>
      </c>
      <c r="V2994">
        <v>86.683912250000006</v>
      </c>
      <c r="W2994">
        <v>97.77300000000001</v>
      </c>
      <c r="X2994">
        <v>20</v>
      </c>
      <c r="Y2994">
        <v>53.79787666666666</v>
      </c>
      <c r="Z2994">
        <v>60.679999999999993</v>
      </c>
      <c r="AA2994">
        <v>8</v>
      </c>
      <c r="AI2994">
        <v>18.088999999999999</v>
      </c>
      <c r="AJ2994">
        <v>6</v>
      </c>
      <c r="AK2994">
        <v>21.086000000000002</v>
      </c>
      <c r="AL2994">
        <v>6</v>
      </c>
      <c r="AM2994">
        <v>4.0999999999999995E-2</v>
      </c>
      <c r="AN2994">
        <v>2</v>
      </c>
      <c r="AO2994" s="30">
        <v>34.731902083333331</v>
      </c>
      <c r="AP2994" s="30">
        <v>39.174999999999997</v>
      </c>
      <c r="AQ2994" s="30">
        <v>12</v>
      </c>
      <c r="AR2994">
        <v>175.21369099999998</v>
      </c>
      <c r="AS2994" s="20">
        <v>197.66900000000001</v>
      </c>
      <c r="AT2994">
        <v>42</v>
      </c>
      <c r="AU2994">
        <v>11</v>
      </c>
      <c r="AV2994" t="s">
        <v>1510</v>
      </c>
    </row>
    <row r="2995" spans="1:48" hidden="1" x14ac:dyDescent="0.25">
      <c r="A2995" t="s">
        <v>389</v>
      </c>
      <c r="B2995" t="s">
        <v>34</v>
      </c>
      <c r="C2995" t="s">
        <v>34</v>
      </c>
      <c r="D2995" t="s">
        <v>421</v>
      </c>
      <c r="E2995" s="31" t="s">
        <v>422</v>
      </c>
      <c r="F2995">
        <v>2016</v>
      </c>
      <c r="G2995" t="s">
        <v>380</v>
      </c>
      <c r="H2995">
        <v>219</v>
      </c>
      <c r="I2995">
        <v>331080</v>
      </c>
      <c r="J2995" t="s">
        <v>30</v>
      </c>
      <c r="K2995" s="26" t="s">
        <v>374</v>
      </c>
      <c r="L2995" t="b">
        <v>1</v>
      </c>
      <c r="M2995" s="20" t="s">
        <v>1116</v>
      </c>
      <c r="N2995" s="26">
        <v>2</v>
      </c>
      <c r="O2995" t="s">
        <v>375</v>
      </c>
      <c r="P2995">
        <v>56.013888899999998</v>
      </c>
      <c r="Q2995">
        <v>-132.82777780000001</v>
      </c>
      <c r="S2995" t="s">
        <v>21</v>
      </c>
      <c r="T2995" s="40">
        <v>0.25079999999999997</v>
      </c>
      <c r="U2995" s="40">
        <v>0.23413333333333339</v>
      </c>
      <c r="V2995">
        <v>177.2521476</v>
      </c>
      <c r="W2995">
        <v>706.74700000000007</v>
      </c>
      <c r="X2995">
        <v>180</v>
      </c>
      <c r="Y2995">
        <v>51.365595599999999</v>
      </c>
      <c r="Z2995">
        <v>204.80700000000002</v>
      </c>
      <c r="AA2995">
        <v>38</v>
      </c>
      <c r="AI2995">
        <v>91.412000000000006</v>
      </c>
      <c r="AJ2995">
        <v>15</v>
      </c>
      <c r="AK2995">
        <v>84.635000000000005</v>
      </c>
      <c r="AL2995">
        <v>15</v>
      </c>
      <c r="AM2995">
        <v>0</v>
      </c>
      <c r="AN2995">
        <v>0</v>
      </c>
      <c r="AO2995" s="30">
        <v>44.152587600000004</v>
      </c>
      <c r="AP2995" s="30">
        <v>176.04700000000003</v>
      </c>
      <c r="AQ2995" s="30">
        <v>30</v>
      </c>
      <c r="AR2995">
        <v>272.77033080000001</v>
      </c>
      <c r="AS2995" s="20">
        <v>1087.6010000000001</v>
      </c>
      <c r="AT2995">
        <v>246</v>
      </c>
      <c r="AU2995">
        <v>12</v>
      </c>
      <c r="AV2995" t="s">
        <v>1510</v>
      </c>
    </row>
    <row r="2996" spans="1:48" hidden="1" x14ac:dyDescent="0.25">
      <c r="A2996" t="s">
        <v>517</v>
      </c>
      <c r="B2996" t="s">
        <v>153</v>
      </c>
      <c r="C2996" t="s">
        <v>153</v>
      </c>
      <c r="D2996" t="s">
        <v>519</v>
      </c>
      <c r="E2996" s="31" t="s">
        <v>520</v>
      </c>
      <c r="F2996">
        <v>2016</v>
      </c>
      <c r="G2996" t="s">
        <v>518</v>
      </c>
      <c r="H2996">
        <v>6866</v>
      </c>
      <c r="I2996">
        <v>331980</v>
      </c>
      <c r="J2996" t="s">
        <v>152</v>
      </c>
      <c r="K2996" s="26" t="s">
        <v>374</v>
      </c>
      <c r="L2996" t="b">
        <v>1</v>
      </c>
      <c r="M2996" s="20" t="s">
        <v>1116</v>
      </c>
      <c r="N2996" s="26">
        <v>88</v>
      </c>
      <c r="O2996" t="s">
        <v>375</v>
      </c>
      <c r="P2996">
        <v>55.185833299999999</v>
      </c>
      <c r="Q2996">
        <v>-162.7211111</v>
      </c>
      <c r="S2996" t="s">
        <v>21</v>
      </c>
      <c r="T2996" s="40">
        <v>0.69369999999999998</v>
      </c>
      <c r="U2996" s="40">
        <v>0.21036000000000005</v>
      </c>
      <c r="V2996">
        <v>85.189828500000004</v>
      </c>
      <c r="W2996">
        <v>122.80500000000001</v>
      </c>
      <c r="X2996">
        <v>38</v>
      </c>
      <c r="Y2996">
        <v>403.59812850000003</v>
      </c>
      <c r="Z2996">
        <v>581.80500000000006</v>
      </c>
      <c r="AA2996">
        <v>25</v>
      </c>
      <c r="AI2996">
        <v>53.055000000000007</v>
      </c>
      <c r="AJ2996">
        <v>4</v>
      </c>
      <c r="AK2996">
        <v>881.125</v>
      </c>
      <c r="AL2996">
        <v>4</v>
      </c>
      <c r="AM2996">
        <v>0</v>
      </c>
      <c r="AN2996">
        <v>0</v>
      </c>
      <c r="AO2996" s="30">
        <v>648.04066599999999</v>
      </c>
      <c r="AP2996" s="30">
        <v>934.18000000000006</v>
      </c>
      <c r="AQ2996" s="30">
        <v>8</v>
      </c>
      <c r="AR2996">
        <v>1136.8286230000001</v>
      </c>
      <c r="AS2996" s="20">
        <v>1638.79</v>
      </c>
      <c r="AT2996">
        <v>71</v>
      </c>
      <c r="AU2996">
        <v>12</v>
      </c>
      <c r="AV2996" t="s">
        <v>1510</v>
      </c>
    </row>
    <row r="2997" spans="1:48" hidden="1" x14ac:dyDescent="0.25">
      <c r="A2997" t="s">
        <v>558</v>
      </c>
      <c r="B2997" t="s">
        <v>1168</v>
      </c>
      <c r="C2997" t="s">
        <v>141</v>
      </c>
      <c r="D2997" t="s">
        <v>560</v>
      </c>
      <c r="E2997" s="31" t="s">
        <v>561</v>
      </c>
      <c r="F2997">
        <v>2016</v>
      </c>
      <c r="G2997" t="s">
        <v>559</v>
      </c>
      <c r="H2997">
        <v>40215</v>
      </c>
      <c r="I2997">
        <v>331920</v>
      </c>
      <c r="J2997" t="s">
        <v>140</v>
      </c>
      <c r="K2997" s="26" t="s">
        <v>458</v>
      </c>
      <c r="L2997" t="b">
        <v>1</v>
      </c>
      <c r="M2997" s="20" t="s">
        <v>1119</v>
      </c>
      <c r="N2997" s="26">
        <v>160</v>
      </c>
      <c r="O2997" t="s">
        <v>375</v>
      </c>
      <c r="P2997">
        <v>60.542777800000003</v>
      </c>
      <c r="Q2997">
        <v>-145.75749999999999</v>
      </c>
      <c r="S2997" t="s">
        <v>21</v>
      </c>
      <c r="T2997" s="40">
        <v>0.34923333333333334</v>
      </c>
      <c r="U2997" s="40">
        <v>0.26903333333333329</v>
      </c>
      <c r="V2997">
        <v>1646.3491445666668</v>
      </c>
      <c r="W2997">
        <v>4714.1810000000005</v>
      </c>
      <c r="X2997">
        <v>962</v>
      </c>
      <c r="Y2997">
        <v>5067.1734605666679</v>
      </c>
      <c r="Z2997">
        <v>14509.421000000002</v>
      </c>
      <c r="AA2997">
        <v>866</v>
      </c>
      <c r="AI2997">
        <v>2395.8580000000002</v>
      </c>
      <c r="AJ2997">
        <v>60</v>
      </c>
      <c r="AK2997">
        <v>1824.6659999999999</v>
      </c>
      <c r="AL2997">
        <v>60</v>
      </c>
      <c r="AM2997">
        <v>0</v>
      </c>
      <c r="AN2997">
        <v>0</v>
      </c>
      <c r="AO2997" s="30">
        <v>1473.9476649333335</v>
      </c>
      <c r="AP2997" s="30">
        <v>4220.5240000000003</v>
      </c>
      <c r="AQ2997" s="30">
        <v>120</v>
      </c>
      <c r="AR2997">
        <v>8187.4702700666685</v>
      </c>
      <c r="AS2997" s="20">
        <v>23444.126</v>
      </c>
      <c r="AT2997">
        <v>1705</v>
      </c>
      <c r="AU2997">
        <v>12</v>
      </c>
      <c r="AV2997" t="s">
        <v>1510</v>
      </c>
    </row>
    <row r="2998" spans="1:48" hidden="1" x14ac:dyDescent="0.25">
      <c r="A2998" t="s">
        <v>428</v>
      </c>
      <c r="B2998" t="s">
        <v>35</v>
      </c>
      <c r="C2998" t="s">
        <v>35</v>
      </c>
      <c r="D2998" t="s">
        <v>421</v>
      </c>
      <c r="E2998" s="31" t="s">
        <v>422</v>
      </c>
      <c r="F2998">
        <v>2016</v>
      </c>
      <c r="G2998" t="s">
        <v>380</v>
      </c>
      <c r="H2998">
        <v>219</v>
      </c>
      <c r="I2998">
        <v>331090</v>
      </c>
      <c r="J2998" t="s">
        <v>30</v>
      </c>
      <c r="K2998" s="26" t="s">
        <v>374</v>
      </c>
      <c r="L2998" t="b">
        <v>1</v>
      </c>
      <c r="M2998" s="20" t="s">
        <v>1116</v>
      </c>
      <c r="N2998" s="26">
        <v>2</v>
      </c>
      <c r="O2998" t="s">
        <v>375</v>
      </c>
      <c r="P2998">
        <v>55.476388900000003</v>
      </c>
      <c r="Q2998">
        <v>-133.14833329999999</v>
      </c>
      <c r="S2998" t="s">
        <v>21</v>
      </c>
      <c r="T2998" s="40">
        <v>0.25079999999999997</v>
      </c>
      <c r="U2998" s="40">
        <v>0.23413333333333339</v>
      </c>
      <c r="V2998">
        <v>889.19660279999994</v>
      </c>
      <c r="W2998">
        <v>3545.4410000000003</v>
      </c>
      <c r="X2998">
        <v>684</v>
      </c>
      <c r="Y2998">
        <v>936.68307479999987</v>
      </c>
      <c r="Z2998">
        <v>3734.7809999999999</v>
      </c>
      <c r="AA2998">
        <v>310</v>
      </c>
      <c r="AI2998">
        <v>1140.3880000000001</v>
      </c>
      <c r="AJ2998">
        <v>45</v>
      </c>
      <c r="AK2998">
        <v>700.26099999999997</v>
      </c>
      <c r="AL2998">
        <v>45</v>
      </c>
      <c r="AM2998">
        <v>0</v>
      </c>
      <c r="AN2998">
        <v>0</v>
      </c>
      <c r="AO2998" s="30">
        <v>461.63476919999999</v>
      </c>
      <c r="AP2998" s="30">
        <v>1840.6490000000001</v>
      </c>
      <c r="AQ2998" s="30">
        <v>90</v>
      </c>
      <c r="AR2998">
        <v>2287.5144467999999</v>
      </c>
      <c r="AS2998" s="20">
        <v>9120.8709999999992</v>
      </c>
      <c r="AT2998">
        <v>1084</v>
      </c>
      <c r="AU2998">
        <v>12</v>
      </c>
      <c r="AV2998" t="s">
        <v>1510</v>
      </c>
    </row>
    <row r="2999" spans="1:48" hidden="1" x14ac:dyDescent="0.25">
      <c r="A2999" t="s">
        <v>861</v>
      </c>
      <c r="B2999" t="s">
        <v>213</v>
      </c>
      <c r="C2999" t="s">
        <v>213</v>
      </c>
      <c r="D2999" t="s">
        <v>862</v>
      </c>
      <c r="E2999" s="31" t="s">
        <v>863</v>
      </c>
      <c r="F2999">
        <v>2016</v>
      </c>
      <c r="G2999" t="s">
        <v>858</v>
      </c>
      <c r="H2999">
        <v>12485</v>
      </c>
      <c r="I2999">
        <v>332240</v>
      </c>
      <c r="J2999" t="s">
        <v>211</v>
      </c>
      <c r="K2999" s="26" t="s">
        <v>374</v>
      </c>
      <c r="L2999" t="b">
        <v>1</v>
      </c>
      <c r="M2999" s="20" t="s">
        <v>1119</v>
      </c>
      <c r="N2999" s="26">
        <v>343</v>
      </c>
      <c r="O2999" t="s">
        <v>375</v>
      </c>
      <c r="P2999">
        <v>61.87</v>
      </c>
      <c r="Q2999">
        <v>-158.1108333</v>
      </c>
      <c r="S2999" t="s">
        <v>21</v>
      </c>
      <c r="T2999" s="40">
        <v>1.0807666666666664</v>
      </c>
      <c r="U2999" s="40">
        <v>0.42886666666666667</v>
      </c>
      <c r="V2999">
        <v>113.22435829999998</v>
      </c>
      <c r="W2999">
        <v>104.76300000000001</v>
      </c>
      <c r="X2999">
        <v>37</v>
      </c>
      <c r="Y2999">
        <v>79.209388999999973</v>
      </c>
      <c r="Z2999">
        <v>73.289999999999992</v>
      </c>
      <c r="AA2999">
        <v>7</v>
      </c>
      <c r="AI2999">
        <v>27.73</v>
      </c>
      <c r="AJ2999">
        <v>4</v>
      </c>
      <c r="AK2999">
        <v>12.129000000000001</v>
      </c>
      <c r="AL2999">
        <v>4</v>
      </c>
      <c r="AM2999">
        <v>3.6999999999999998E-2</v>
      </c>
      <c r="AN2999">
        <v>1</v>
      </c>
      <c r="AO2999" s="30">
        <v>43.078278566666661</v>
      </c>
      <c r="AP2999" s="30">
        <v>39.859000000000002</v>
      </c>
      <c r="AQ2999" s="30">
        <v>8</v>
      </c>
      <c r="AR2999">
        <v>235.51202586666662</v>
      </c>
      <c r="AS2999" s="20">
        <v>217.94899999999998</v>
      </c>
      <c r="AT2999">
        <v>52</v>
      </c>
      <c r="AU2999">
        <v>12</v>
      </c>
      <c r="AV2999" t="s">
        <v>1510</v>
      </c>
    </row>
    <row r="3000" spans="1:48" hidden="1" x14ac:dyDescent="0.25">
      <c r="A3000" t="s">
        <v>909</v>
      </c>
      <c r="B3000" t="s">
        <v>178</v>
      </c>
      <c r="C3000" t="s">
        <v>178</v>
      </c>
      <c r="D3000" t="s">
        <v>911</v>
      </c>
      <c r="E3000" s="31" t="s">
        <v>912</v>
      </c>
      <c r="F3000">
        <v>2016</v>
      </c>
      <c r="G3000" t="s">
        <v>910</v>
      </c>
      <c r="H3000">
        <v>9416</v>
      </c>
      <c r="I3000">
        <v>332060</v>
      </c>
      <c r="J3000" t="s">
        <v>177</v>
      </c>
      <c r="K3000" s="26" t="s">
        <v>458</v>
      </c>
      <c r="L3000" t="b">
        <v>1</v>
      </c>
      <c r="M3000" s="20" t="s">
        <v>1116</v>
      </c>
      <c r="N3000" s="26">
        <v>369</v>
      </c>
      <c r="O3000" t="s">
        <v>375</v>
      </c>
      <c r="P3000">
        <v>66.075555600000001</v>
      </c>
      <c r="Q3000">
        <v>-162.71722220000001</v>
      </c>
      <c r="S3000" t="s">
        <v>21</v>
      </c>
      <c r="T3000" s="40">
        <v>0.69219999999999982</v>
      </c>
      <c r="U3000" s="40">
        <v>0.39903333333333335</v>
      </c>
      <c r="V3000">
        <v>150.80753739999994</v>
      </c>
      <c r="W3000">
        <v>217.86699999999999</v>
      </c>
      <c r="X3000">
        <v>48</v>
      </c>
      <c r="Y3000">
        <v>184.41453959999993</v>
      </c>
      <c r="Z3000">
        <v>266.41799999999995</v>
      </c>
      <c r="AA3000">
        <v>9</v>
      </c>
      <c r="AI3000">
        <v>89.167999999999992</v>
      </c>
      <c r="AJ3000">
        <v>7</v>
      </c>
      <c r="AK3000">
        <v>37.583000000000006</v>
      </c>
      <c r="AL3000">
        <v>7</v>
      </c>
      <c r="AM3000">
        <v>3.2879999999999994</v>
      </c>
      <c r="AN3000">
        <v>3</v>
      </c>
      <c r="AO3000" s="30">
        <v>87.737042199999976</v>
      </c>
      <c r="AP3000" s="30">
        <v>126.751</v>
      </c>
      <c r="AQ3000" s="30">
        <v>14</v>
      </c>
      <c r="AR3000">
        <v>422.95911919999986</v>
      </c>
      <c r="AS3000" s="20">
        <v>614.32399999999996</v>
      </c>
      <c r="AT3000">
        <v>69</v>
      </c>
      <c r="AU3000">
        <v>6</v>
      </c>
      <c r="AV3000" t="s">
        <v>1510</v>
      </c>
    </row>
    <row r="3001" spans="1:48" hidden="1" x14ac:dyDescent="0.25">
      <c r="A3001" t="s">
        <v>496</v>
      </c>
      <c r="B3001" t="s">
        <v>1171</v>
      </c>
      <c r="C3001" t="s">
        <v>246</v>
      </c>
      <c r="D3001" t="s">
        <v>498</v>
      </c>
      <c r="E3001" s="31" t="s">
        <v>499</v>
      </c>
      <c r="F3001">
        <v>2016</v>
      </c>
      <c r="G3001" t="s">
        <v>497</v>
      </c>
      <c r="H3001">
        <v>13870</v>
      </c>
      <c r="I3001">
        <v>332430</v>
      </c>
      <c r="J3001" t="s">
        <v>245</v>
      </c>
      <c r="K3001" s="26" t="s">
        <v>458</v>
      </c>
      <c r="L3001" t="b">
        <v>1</v>
      </c>
      <c r="M3001" s="20" t="s">
        <v>1119</v>
      </c>
      <c r="N3001" s="26">
        <v>45</v>
      </c>
      <c r="O3001" t="s">
        <v>375</v>
      </c>
      <c r="P3001">
        <v>59.0397222</v>
      </c>
      <c r="Q3001">
        <v>-158.45750000000001</v>
      </c>
      <c r="S3001" t="s">
        <v>21</v>
      </c>
      <c r="T3001" s="40">
        <v>0.42796666666666666</v>
      </c>
      <c r="U3001" s="40">
        <v>0.2399</v>
      </c>
      <c r="V3001">
        <v>2250.5842592000004</v>
      </c>
      <c r="W3001">
        <v>5258.7840000000006</v>
      </c>
      <c r="X3001">
        <v>997</v>
      </c>
      <c r="Y3001">
        <v>4474.6666825666662</v>
      </c>
      <c r="Z3001">
        <v>10455.642999999998</v>
      </c>
      <c r="AA3001">
        <v>420</v>
      </c>
      <c r="AI3001">
        <v>942.21499999999992</v>
      </c>
      <c r="AJ3001">
        <v>56</v>
      </c>
      <c r="AK3001">
        <v>708.279</v>
      </c>
      <c r="AL3001">
        <v>56</v>
      </c>
      <c r="AM3001">
        <v>2.4460000000000002</v>
      </c>
      <c r="AN3001">
        <v>2</v>
      </c>
      <c r="AO3001" s="30">
        <v>706.35641553333323</v>
      </c>
      <c r="AP3001" s="30">
        <v>1650.4939999999999</v>
      </c>
      <c r="AQ3001" s="30">
        <v>112</v>
      </c>
      <c r="AR3001">
        <v>7431.6073572999994</v>
      </c>
      <c r="AS3001" s="20">
        <v>17367.366999999998</v>
      </c>
      <c r="AT3001">
        <v>1527</v>
      </c>
      <c r="AU3001">
        <v>12</v>
      </c>
      <c r="AV3001" t="s">
        <v>1510</v>
      </c>
    </row>
    <row r="3002" spans="1:48" hidden="1" x14ac:dyDescent="0.25">
      <c r="A3002" t="s">
        <v>925</v>
      </c>
      <c r="B3002" t="s">
        <v>143</v>
      </c>
      <c r="C3002" t="s">
        <v>143</v>
      </c>
      <c r="D3002" t="s">
        <v>927</v>
      </c>
      <c r="E3002" s="31" t="s">
        <v>928</v>
      </c>
      <c r="F3002">
        <v>2016</v>
      </c>
      <c r="G3002" t="s">
        <v>926</v>
      </c>
      <c r="H3002" t="s">
        <v>582</v>
      </c>
      <c r="I3002">
        <v>331930</v>
      </c>
      <c r="J3002" t="s">
        <v>142</v>
      </c>
      <c r="K3002" s="26" t="s">
        <v>458</v>
      </c>
      <c r="L3002" t="b">
        <v>1</v>
      </c>
      <c r="M3002" s="20" t="s">
        <v>1118</v>
      </c>
      <c r="N3002" s="26">
        <v>383</v>
      </c>
      <c r="O3002" t="s">
        <v>375</v>
      </c>
      <c r="P3002">
        <v>65.753765200000004</v>
      </c>
      <c r="Q3002">
        <v>-168.92314999999999</v>
      </c>
      <c r="S3002" t="s">
        <v>21</v>
      </c>
      <c r="T3002" s="40">
        <v>0.65</v>
      </c>
      <c r="U3002" s="40">
        <v>0.4204</v>
      </c>
      <c r="V3002">
        <v>25.244699999999998</v>
      </c>
      <c r="W3002">
        <v>38.837999999999994</v>
      </c>
      <c r="X3002">
        <v>38</v>
      </c>
      <c r="Y3002">
        <v>21.218599999999999</v>
      </c>
      <c r="Z3002">
        <v>32.643999999999998</v>
      </c>
      <c r="AA3002">
        <v>9</v>
      </c>
      <c r="AI3002">
        <v>5.2080000000000002</v>
      </c>
      <c r="AJ3002">
        <v>5</v>
      </c>
      <c r="AK3002">
        <v>1.2909999999999999</v>
      </c>
      <c r="AL3002">
        <v>5</v>
      </c>
      <c r="AM3002">
        <v>3.1659999999999999</v>
      </c>
      <c r="AN3002">
        <v>2</v>
      </c>
      <c r="AO3002" s="30">
        <v>4.2243500000000003</v>
      </c>
      <c r="AP3002" s="30">
        <v>6.4990000000000006</v>
      </c>
      <c r="AQ3002" s="30">
        <v>10</v>
      </c>
      <c r="AR3002">
        <v>50.687649999999998</v>
      </c>
      <c r="AS3002" s="20">
        <v>81.146999999999991</v>
      </c>
      <c r="AT3002">
        <v>59</v>
      </c>
      <c r="AU3002">
        <v>12</v>
      </c>
      <c r="AV3002" t="s">
        <v>1510</v>
      </c>
    </row>
    <row r="3003" spans="1:48" hidden="1" x14ac:dyDescent="0.25">
      <c r="A3003" t="s">
        <v>442</v>
      </c>
      <c r="B3003" t="s">
        <v>1142</v>
      </c>
      <c r="C3003" t="s">
        <v>443</v>
      </c>
      <c r="D3003" t="s">
        <v>438</v>
      </c>
      <c r="E3003" s="31" t="s">
        <v>439</v>
      </c>
      <c r="F3003">
        <v>2016</v>
      </c>
      <c r="G3003" t="s">
        <v>380</v>
      </c>
      <c r="H3003">
        <v>219</v>
      </c>
      <c r="I3003">
        <v>331100</v>
      </c>
      <c r="J3003" t="s">
        <v>30</v>
      </c>
      <c r="K3003" s="26" t="s">
        <v>374</v>
      </c>
      <c r="L3003" t="b">
        <v>1</v>
      </c>
      <c r="M3003" s="20" t="s">
        <v>1116</v>
      </c>
      <c r="N3003" s="26">
        <v>2</v>
      </c>
      <c r="O3003" t="s">
        <v>375</v>
      </c>
      <c r="P3003">
        <v>63.661388899999999</v>
      </c>
      <c r="Q3003">
        <v>-144.06444440000001</v>
      </c>
      <c r="S3003" t="s">
        <v>21</v>
      </c>
      <c r="T3003" s="40">
        <v>0.33986666666666671</v>
      </c>
      <c r="U3003" s="40">
        <v>0.23631666666666665</v>
      </c>
      <c r="V3003">
        <v>35.505870666666674</v>
      </c>
      <c r="W3003">
        <v>104.47</v>
      </c>
      <c r="X3003">
        <v>29</v>
      </c>
      <c r="Y3003">
        <v>66.827982666666685</v>
      </c>
      <c r="Z3003">
        <v>196.63000000000002</v>
      </c>
      <c r="AA3003">
        <v>16</v>
      </c>
      <c r="AI3003">
        <v>11.341000000000001</v>
      </c>
      <c r="AJ3003">
        <v>4</v>
      </c>
      <c r="AK3003">
        <v>119.37400000000002</v>
      </c>
      <c r="AL3003">
        <v>4</v>
      </c>
      <c r="AM3003">
        <v>0</v>
      </c>
      <c r="AN3003">
        <v>0</v>
      </c>
      <c r="AO3003" s="30">
        <v>44.425671333333348</v>
      </c>
      <c r="AP3003" s="30">
        <v>130.71500000000003</v>
      </c>
      <c r="AQ3003" s="30">
        <v>8</v>
      </c>
      <c r="AR3003">
        <v>146.75952466666672</v>
      </c>
      <c r="AS3003" s="20">
        <v>431.81500000000011</v>
      </c>
      <c r="AT3003">
        <v>50</v>
      </c>
      <c r="AU3003">
        <v>6</v>
      </c>
      <c r="AV3003" t="s">
        <v>1510</v>
      </c>
    </row>
    <row r="3004" spans="1:48" hidden="1" x14ac:dyDescent="0.25">
      <c r="A3004" t="s">
        <v>392</v>
      </c>
      <c r="B3004" t="s">
        <v>1145</v>
      </c>
      <c r="C3004" t="s">
        <v>36</v>
      </c>
      <c r="D3004" t="s">
        <v>393</v>
      </c>
      <c r="E3004" s="31" t="s">
        <v>394</v>
      </c>
      <c r="F3004">
        <v>2016</v>
      </c>
      <c r="G3004" t="s">
        <v>380</v>
      </c>
      <c r="H3004">
        <v>219</v>
      </c>
      <c r="I3004">
        <v>331110</v>
      </c>
      <c r="J3004" t="s">
        <v>30</v>
      </c>
      <c r="K3004" s="26" t="s">
        <v>374</v>
      </c>
      <c r="L3004" t="b">
        <v>1</v>
      </c>
      <c r="M3004" s="20" t="s">
        <v>1116</v>
      </c>
      <c r="N3004" s="26">
        <v>2</v>
      </c>
      <c r="O3004" t="s">
        <v>375</v>
      </c>
      <c r="P3004">
        <v>64.788055600000007</v>
      </c>
      <c r="Q3004">
        <v>-141.19999999999999</v>
      </c>
      <c r="S3004" t="s">
        <v>21</v>
      </c>
      <c r="T3004" s="40">
        <v>0.60100833333333326</v>
      </c>
      <c r="U3004" s="40">
        <v>0.30973333333333336</v>
      </c>
      <c r="V3004">
        <v>180.47739342499995</v>
      </c>
      <c r="W3004">
        <v>300.29099999999994</v>
      </c>
      <c r="X3004">
        <v>137</v>
      </c>
      <c r="Y3004">
        <v>75.758903441666661</v>
      </c>
      <c r="Z3004">
        <v>126.05300000000001</v>
      </c>
      <c r="AA3004">
        <v>16</v>
      </c>
      <c r="AI3004">
        <v>60.716999999999999</v>
      </c>
      <c r="AJ3004">
        <v>13</v>
      </c>
      <c r="AK3004">
        <v>159.37199999999999</v>
      </c>
      <c r="AL3004">
        <v>13</v>
      </c>
      <c r="AM3004">
        <v>0</v>
      </c>
      <c r="AN3004">
        <v>0</v>
      </c>
      <c r="AO3004" s="30">
        <v>132.27532307499999</v>
      </c>
      <c r="AP3004" s="30">
        <v>220.089</v>
      </c>
      <c r="AQ3004" s="30">
        <v>26</v>
      </c>
      <c r="AR3004">
        <v>388.51161994166659</v>
      </c>
      <c r="AS3004" s="20">
        <v>646.43299999999999</v>
      </c>
      <c r="AT3004">
        <v>178</v>
      </c>
      <c r="AU3004">
        <v>12</v>
      </c>
      <c r="AV3004" t="s">
        <v>1510</v>
      </c>
    </row>
    <row r="3005" spans="1:48" hidden="1" x14ac:dyDescent="0.25">
      <c r="A3005" t="s">
        <v>578</v>
      </c>
      <c r="B3005" t="s">
        <v>56</v>
      </c>
      <c r="C3005" t="s">
        <v>56</v>
      </c>
      <c r="D3005" t="s">
        <v>579</v>
      </c>
      <c r="E3005" s="31" t="s">
        <v>580</v>
      </c>
      <c r="F3005">
        <v>2016</v>
      </c>
      <c r="G3005" t="s">
        <v>563</v>
      </c>
      <c r="H3005">
        <v>221</v>
      </c>
      <c r="I3005">
        <v>331290</v>
      </c>
      <c r="J3005" t="s">
        <v>50</v>
      </c>
      <c r="K3005" s="26" t="s">
        <v>458</v>
      </c>
      <c r="L3005" t="b">
        <v>1</v>
      </c>
      <c r="M3005" s="20" t="s">
        <v>1119</v>
      </c>
      <c r="N3005" s="26">
        <v>169</v>
      </c>
      <c r="O3005" t="s">
        <v>375</v>
      </c>
      <c r="P3005">
        <v>60.218888900000003</v>
      </c>
      <c r="Q3005">
        <v>-162.02444439999999</v>
      </c>
      <c r="S3005" t="s">
        <v>21</v>
      </c>
      <c r="T3005" s="40">
        <v>0.53545000000000009</v>
      </c>
      <c r="U3005" s="40">
        <v>0.21811666666666671</v>
      </c>
      <c r="V3005">
        <v>206.30834955000009</v>
      </c>
      <c r="W3005">
        <v>385.29900000000009</v>
      </c>
      <c r="X3005">
        <v>107</v>
      </c>
      <c r="Y3005">
        <v>67.333908399999999</v>
      </c>
      <c r="Z3005">
        <v>125.75199999999998</v>
      </c>
      <c r="AA3005">
        <v>15</v>
      </c>
      <c r="AI3005">
        <v>235.29</v>
      </c>
      <c r="AJ3005">
        <v>10</v>
      </c>
      <c r="AK3005">
        <v>155.59299999999999</v>
      </c>
      <c r="AL3005">
        <v>10</v>
      </c>
      <c r="AM3005">
        <v>0</v>
      </c>
      <c r="AN3005">
        <v>0</v>
      </c>
      <c r="AO3005" s="30">
        <v>209.29830235000003</v>
      </c>
      <c r="AP3005" s="30">
        <v>390.88299999999998</v>
      </c>
      <c r="AQ3005" s="30">
        <v>20</v>
      </c>
      <c r="AR3005">
        <v>482.94056030000013</v>
      </c>
      <c r="AS3005" s="20">
        <v>901.93400000000008</v>
      </c>
      <c r="AT3005">
        <v>142</v>
      </c>
      <c r="AU3005">
        <v>12</v>
      </c>
      <c r="AV3005" t="s">
        <v>1510</v>
      </c>
    </row>
    <row r="3006" spans="1:48" hidden="1" x14ac:dyDescent="0.25">
      <c r="A3006" t="s">
        <v>823</v>
      </c>
      <c r="B3006" t="s">
        <v>145</v>
      </c>
      <c r="C3006" t="s">
        <v>145</v>
      </c>
      <c r="D3006" t="s">
        <v>825</v>
      </c>
      <c r="E3006" s="31" t="s">
        <v>826</v>
      </c>
      <c r="F3006">
        <v>2016</v>
      </c>
      <c r="G3006" t="s">
        <v>824</v>
      </c>
      <c r="H3006">
        <v>5553</v>
      </c>
      <c r="I3006">
        <v>331940</v>
      </c>
      <c r="J3006" t="s">
        <v>144</v>
      </c>
      <c r="K3006" s="26" t="s">
        <v>458</v>
      </c>
      <c r="L3006" t="b">
        <v>1</v>
      </c>
      <c r="M3006" s="20" t="s">
        <v>1118</v>
      </c>
      <c r="N3006" s="26">
        <v>320</v>
      </c>
      <c r="O3006" t="s">
        <v>375</v>
      </c>
      <c r="P3006">
        <v>58.215555600000002</v>
      </c>
      <c r="Q3006">
        <v>-157.37583330000001</v>
      </c>
      <c r="S3006" t="s">
        <v>21</v>
      </c>
      <c r="T3006" s="40">
        <v>0.70833333333333348</v>
      </c>
      <c r="U3006" s="40">
        <v>0.3904583333333333</v>
      </c>
      <c r="V3006">
        <v>82.250250000000008</v>
      </c>
      <c r="W3006">
        <v>116.11799999999998</v>
      </c>
      <c r="X3006">
        <v>71</v>
      </c>
      <c r="Y3006">
        <v>178.04879166666672</v>
      </c>
      <c r="Z3006">
        <v>251.363</v>
      </c>
      <c r="AA3006">
        <v>19</v>
      </c>
      <c r="AI3006">
        <v>99.87299999999999</v>
      </c>
      <c r="AJ3006">
        <v>17</v>
      </c>
      <c r="AK3006">
        <v>11.542000000000002</v>
      </c>
      <c r="AL3006">
        <v>17</v>
      </c>
      <c r="AM3006">
        <v>0</v>
      </c>
      <c r="AN3006">
        <v>0</v>
      </c>
      <c r="AO3006" s="30">
        <v>78.91895833333335</v>
      </c>
      <c r="AP3006" s="30">
        <v>111.41499999999999</v>
      </c>
      <c r="AQ3006" s="30">
        <v>34</v>
      </c>
      <c r="AR3006">
        <v>339.21800000000007</v>
      </c>
      <c r="AS3006" s="20">
        <v>478.8959999999999</v>
      </c>
      <c r="AT3006">
        <v>119</v>
      </c>
      <c r="AU3006">
        <v>12</v>
      </c>
      <c r="AV3006" t="s">
        <v>1510</v>
      </c>
    </row>
    <row r="3007" spans="1:48" hidden="1" x14ac:dyDescent="0.25">
      <c r="A3007" t="s">
        <v>581</v>
      </c>
      <c r="B3007" t="s">
        <v>57</v>
      </c>
      <c r="C3007" t="s">
        <v>57</v>
      </c>
      <c r="D3007" t="s">
        <v>583</v>
      </c>
      <c r="E3007" s="31" t="s">
        <v>584</v>
      </c>
      <c r="F3007">
        <v>2016</v>
      </c>
      <c r="G3007" t="s">
        <v>563</v>
      </c>
      <c r="H3007" t="s">
        <v>582</v>
      </c>
      <c r="I3007">
        <v>331950</v>
      </c>
      <c r="J3007" t="s">
        <v>50</v>
      </c>
      <c r="K3007" s="26" t="s">
        <v>458</v>
      </c>
      <c r="L3007" t="b">
        <v>1</v>
      </c>
      <c r="M3007" s="20" t="s">
        <v>1119</v>
      </c>
      <c r="N3007" s="26">
        <v>169</v>
      </c>
      <c r="O3007" t="s">
        <v>375</v>
      </c>
      <c r="P3007">
        <v>59.349722200000002</v>
      </c>
      <c r="Q3007">
        <v>-157.47527779999999</v>
      </c>
      <c r="S3007" t="s">
        <v>21</v>
      </c>
      <c r="T3007" s="40">
        <v>0.6825500000000001</v>
      </c>
      <c r="U3007" s="40">
        <v>0.22549166666666665</v>
      </c>
      <c r="V3007">
        <v>154.39076235000007</v>
      </c>
      <c r="W3007">
        <v>226.19700000000006</v>
      </c>
      <c r="X3007">
        <v>140</v>
      </c>
      <c r="Y3007">
        <v>5.1218552000000006</v>
      </c>
      <c r="Z3007">
        <v>7.5039999999999996</v>
      </c>
      <c r="AA3007">
        <v>22</v>
      </c>
      <c r="AI3007">
        <v>96.913000000000011</v>
      </c>
      <c r="AJ3007">
        <v>7</v>
      </c>
      <c r="AK3007">
        <v>100.285</v>
      </c>
      <c r="AL3007">
        <v>7</v>
      </c>
      <c r="AM3007">
        <v>0</v>
      </c>
      <c r="AN3007">
        <v>0</v>
      </c>
      <c r="AO3007" s="30">
        <v>134.59749490000002</v>
      </c>
      <c r="AP3007" s="30">
        <v>197.19800000000001</v>
      </c>
      <c r="AQ3007" s="30">
        <v>14</v>
      </c>
      <c r="AR3007">
        <v>294.11011245000009</v>
      </c>
      <c r="AS3007" s="20">
        <v>430.899</v>
      </c>
      <c r="AT3007">
        <v>171</v>
      </c>
      <c r="AU3007">
        <v>12</v>
      </c>
      <c r="AV3007" t="s">
        <v>1510</v>
      </c>
    </row>
    <row r="3008" spans="1:48" hidden="1" x14ac:dyDescent="0.25">
      <c r="A3008" t="s">
        <v>1065</v>
      </c>
      <c r="B3008" t="s">
        <v>147</v>
      </c>
      <c r="C3008" t="s">
        <v>147</v>
      </c>
      <c r="D3008" t="s">
        <v>1067</v>
      </c>
      <c r="E3008" s="31" t="s">
        <v>1068</v>
      </c>
      <c r="F3008">
        <v>2016</v>
      </c>
      <c r="G3008" t="s">
        <v>1066</v>
      </c>
      <c r="H3008">
        <v>5721</v>
      </c>
      <c r="I3008">
        <v>331960</v>
      </c>
      <c r="J3008" t="s">
        <v>146</v>
      </c>
      <c r="K3008" s="26" t="s">
        <v>458</v>
      </c>
      <c r="L3008" t="b">
        <v>1</v>
      </c>
      <c r="M3008" s="20" t="s">
        <v>1119</v>
      </c>
      <c r="N3008" s="26">
        <v>701</v>
      </c>
      <c r="O3008" t="s">
        <v>375</v>
      </c>
      <c r="P3008">
        <v>58.194444400000002</v>
      </c>
      <c r="Q3008">
        <v>-136.34333330000001</v>
      </c>
      <c r="S3008" t="s">
        <v>21</v>
      </c>
      <c r="T3008" s="40">
        <v>0.63004999999999989</v>
      </c>
      <c r="U3008" s="40">
        <v>0.21053333333333332</v>
      </c>
      <c r="V3008">
        <v>74.565157400000004</v>
      </c>
      <c r="W3008">
        <v>118.34800000000003</v>
      </c>
      <c r="X3008">
        <v>53</v>
      </c>
      <c r="Y3008">
        <v>85.805879449999992</v>
      </c>
      <c r="Z3008">
        <v>136.18900000000002</v>
      </c>
      <c r="AA3008">
        <v>34</v>
      </c>
      <c r="AI3008">
        <v>9.9260000000000002</v>
      </c>
      <c r="AJ3008">
        <v>6</v>
      </c>
      <c r="AK3008">
        <v>1.6320000000000001</v>
      </c>
      <c r="AL3008">
        <v>6</v>
      </c>
      <c r="AM3008">
        <v>0</v>
      </c>
      <c r="AN3008">
        <v>0</v>
      </c>
      <c r="AO3008" s="30">
        <v>7.2821178999999985</v>
      </c>
      <c r="AP3008" s="30">
        <v>11.558</v>
      </c>
      <c r="AQ3008" s="30">
        <v>12</v>
      </c>
      <c r="AR3008">
        <v>167.65315475</v>
      </c>
      <c r="AS3008" s="20">
        <v>266.09500000000003</v>
      </c>
      <c r="AT3008">
        <v>99</v>
      </c>
      <c r="AU3008">
        <v>12</v>
      </c>
      <c r="AV3008" t="s">
        <v>1510</v>
      </c>
    </row>
    <row r="3009" spans="1:48" hidden="1" x14ac:dyDescent="0.25">
      <c r="A3009" t="s">
        <v>585</v>
      </c>
      <c r="B3009" t="s">
        <v>58</v>
      </c>
      <c r="C3009" t="s">
        <v>58</v>
      </c>
      <c r="D3009" t="s">
        <v>586</v>
      </c>
      <c r="E3009" s="31" t="s">
        <v>587</v>
      </c>
      <c r="F3009">
        <v>2016</v>
      </c>
      <c r="G3009" t="s">
        <v>563</v>
      </c>
      <c r="H3009">
        <v>221</v>
      </c>
      <c r="I3009">
        <v>331300</v>
      </c>
      <c r="J3009" t="s">
        <v>50</v>
      </c>
      <c r="K3009" s="26" t="s">
        <v>458</v>
      </c>
      <c r="L3009" t="b">
        <v>1</v>
      </c>
      <c r="M3009" s="20" t="s">
        <v>1119</v>
      </c>
      <c r="N3009" s="26">
        <v>169</v>
      </c>
      <c r="O3009" t="s">
        <v>375</v>
      </c>
      <c r="P3009">
        <v>64.617500000000007</v>
      </c>
      <c r="Q3009">
        <v>-162.2605556</v>
      </c>
      <c r="S3009" t="s">
        <v>21</v>
      </c>
      <c r="T3009" s="40">
        <v>0.55071666666666674</v>
      </c>
      <c r="U3009" s="40">
        <v>0.21886666666666657</v>
      </c>
      <c r="V3009">
        <v>254.85349968333335</v>
      </c>
      <c r="W3009">
        <v>462.767</v>
      </c>
      <c r="X3009">
        <v>170</v>
      </c>
      <c r="Y3009">
        <v>102.70645546666668</v>
      </c>
      <c r="Z3009">
        <v>186.49600000000001</v>
      </c>
      <c r="AA3009">
        <v>17</v>
      </c>
      <c r="AI3009">
        <v>239.465</v>
      </c>
      <c r="AJ3009">
        <v>11</v>
      </c>
      <c r="AK3009">
        <v>339.46799999999996</v>
      </c>
      <c r="AL3009">
        <v>11</v>
      </c>
      <c r="AM3009">
        <v>0</v>
      </c>
      <c r="AN3009">
        <v>0</v>
      </c>
      <c r="AO3009" s="30">
        <v>318.82805198333335</v>
      </c>
      <c r="AP3009" s="30">
        <v>578.93299999999999</v>
      </c>
      <c r="AQ3009" s="30">
        <v>22</v>
      </c>
      <c r="AR3009">
        <v>676.38800713333342</v>
      </c>
      <c r="AS3009" s="20">
        <v>1228.1959999999999</v>
      </c>
      <c r="AT3009">
        <v>207</v>
      </c>
      <c r="AU3009">
        <v>12</v>
      </c>
      <c r="AV3009" t="s">
        <v>1510</v>
      </c>
    </row>
    <row r="3010" spans="1:48" hidden="1" x14ac:dyDescent="0.25">
      <c r="A3010" t="s">
        <v>590</v>
      </c>
      <c r="B3010" t="s">
        <v>59</v>
      </c>
      <c r="C3010" t="s">
        <v>59</v>
      </c>
      <c r="D3010" t="s">
        <v>588</v>
      </c>
      <c r="E3010" s="31" t="s">
        <v>589</v>
      </c>
      <c r="F3010">
        <v>2016</v>
      </c>
      <c r="G3010" t="s">
        <v>563</v>
      </c>
      <c r="H3010">
        <v>221</v>
      </c>
      <c r="I3010">
        <v>331310</v>
      </c>
      <c r="J3010" t="s">
        <v>50</v>
      </c>
      <c r="K3010" s="26" t="s">
        <v>458</v>
      </c>
      <c r="L3010" t="b">
        <v>1</v>
      </c>
      <c r="M3010" s="20" t="s">
        <v>1119</v>
      </c>
      <c r="N3010" s="26">
        <v>169</v>
      </c>
      <c r="O3010" t="s">
        <v>375</v>
      </c>
      <c r="P3010">
        <v>62.777777800000003</v>
      </c>
      <c r="Q3010">
        <v>-164.52305559999999</v>
      </c>
      <c r="S3010" t="s">
        <v>21</v>
      </c>
      <c r="T3010" s="40">
        <v>0.51279999999999992</v>
      </c>
      <c r="U3010" s="40">
        <v>0.22586666666666674</v>
      </c>
      <c r="V3010">
        <v>541.8634528</v>
      </c>
      <c r="W3010">
        <v>1056.6760000000002</v>
      </c>
      <c r="X3010">
        <v>213</v>
      </c>
      <c r="Y3010">
        <v>521.75092399999994</v>
      </c>
      <c r="Z3010">
        <v>1017.455</v>
      </c>
      <c r="AA3010">
        <v>41</v>
      </c>
      <c r="AI3010">
        <v>887.60800000000006</v>
      </c>
      <c r="AJ3010">
        <v>22</v>
      </c>
      <c r="AK3010">
        <v>749.28899999999999</v>
      </c>
      <c r="AL3010">
        <v>22</v>
      </c>
      <c r="AM3010">
        <v>0</v>
      </c>
      <c r="AN3010">
        <v>0</v>
      </c>
      <c r="AO3010" s="30">
        <v>839.40078159999985</v>
      </c>
      <c r="AP3010" s="30">
        <v>1636.8969999999999</v>
      </c>
      <c r="AQ3010" s="30">
        <v>44</v>
      </c>
      <c r="AR3010">
        <v>1903.0151583999998</v>
      </c>
      <c r="AS3010" s="20">
        <v>3711.0280000000002</v>
      </c>
      <c r="AT3010">
        <v>286</v>
      </c>
      <c r="AU3010">
        <v>6</v>
      </c>
      <c r="AV3010" t="s">
        <v>1510</v>
      </c>
    </row>
    <row r="3011" spans="1:48" hidden="1" x14ac:dyDescent="0.25">
      <c r="A3011" t="s">
        <v>979</v>
      </c>
      <c r="B3011" t="s">
        <v>149</v>
      </c>
      <c r="C3011" t="s">
        <v>149</v>
      </c>
      <c r="D3011" t="s">
        <v>981</v>
      </c>
      <c r="E3011" s="31" t="s">
        <v>982</v>
      </c>
      <c r="F3011">
        <v>2016</v>
      </c>
      <c r="G3011" t="s">
        <v>980</v>
      </c>
      <c r="H3011" t="s">
        <v>582</v>
      </c>
      <c r="I3011">
        <v>331970</v>
      </c>
      <c r="J3011" t="s">
        <v>148</v>
      </c>
      <c r="K3011" s="26" t="s">
        <v>458</v>
      </c>
      <c r="L3011" t="b">
        <v>1</v>
      </c>
      <c r="M3011" s="20" t="s">
        <v>1118</v>
      </c>
      <c r="N3011" s="26">
        <v>442</v>
      </c>
      <c r="O3011" t="s">
        <v>375</v>
      </c>
      <c r="P3011">
        <v>54.850833299999998</v>
      </c>
      <c r="Q3011">
        <v>-163.41499999999999</v>
      </c>
      <c r="S3011" t="s">
        <v>21</v>
      </c>
      <c r="T3011" s="40">
        <v>0.45229166666666659</v>
      </c>
      <c r="U3011" s="40">
        <v>0.29143333333333332</v>
      </c>
      <c r="V3011">
        <v>51.263189791666655</v>
      </c>
      <c r="W3011">
        <v>113.34099999999999</v>
      </c>
      <c r="X3011">
        <v>29</v>
      </c>
      <c r="Y3011">
        <v>127.9379345833333</v>
      </c>
      <c r="Z3011">
        <v>282.86599999999999</v>
      </c>
      <c r="AA3011">
        <v>13</v>
      </c>
      <c r="AI3011">
        <v>50.819000000000003</v>
      </c>
      <c r="AJ3011">
        <v>11</v>
      </c>
      <c r="AK3011">
        <v>22.992999999999999</v>
      </c>
      <c r="AL3011">
        <v>11</v>
      </c>
      <c r="AM3011">
        <v>13.888</v>
      </c>
      <c r="AN3011">
        <v>72</v>
      </c>
      <c r="AO3011" s="30">
        <v>33.384552499999991</v>
      </c>
      <c r="AP3011" s="30">
        <v>73.811999999999998</v>
      </c>
      <c r="AQ3011" s="30">
        <v>22</v>
      </c>
      <c r="AR3011">
        <v>212.58567687499996</v>
      </c>
      <c r="AS3011" s="20">
        <v>483.90700000000004</v>
      </c>
      <c r="AT3011">
        <v>136</v>
      </c>
      <c r="AU3011">
        <v>12</v>
      </c>
      <c r="AV3011" t="s">
        <v>1510</v>
      </c>
    </row>
    <row r="3012" spans="1:48" hidden="1" x14ac:dyDescent="0.25">
      <c r="A3012" t="s">
        <v>509</v>
      </c>
      <c r="B3012" t="s">
        <v>164</v>
      </c>
      <c r="C3012" t="s">
        <v>164</v>
      </c>
      <c r="D3012" t="s">
        <v>511</v>
      </c>
      <c r="E3012" s="31" t="s">
        <v>512</v>
      </c>
      <c r="F3012">
        <v>2016</v>
      </c>
      <c r="G3012" t="s">
        <v>510</v>
      </c>
      <c r="H3012">
        <v>7833</v>
      </c>
      <c r="I3012">
        <v>332020</v>
      </c>
      <c r="J3012" t="s">
        <v>163</v>
      </c>
      <c r="K3012" s="26" t="s">
        <v>374</v>
      </c>
      <c r="L3012" t="b">
        <v>1</v>
      </c>
      <c r="M3012" s="20" t="s">
        <v>1116</v>
      </c>
      <c r="N3012" s="26">
        <v>63</v>
      </c>
      <c r="O3012" t="s">
        <v>375</v>
      </c>
      <c r="P3012">
        <v>66.564722200000006</v>
      </c>
      <c r="Q3012">
        <v>-145.2738889</v>
      </c>
      <c r="S3012" t="s">
        <v>21</v>
      </c>
      <c r="T3012" s="40">
        <v>0.67856666666666665</v>
      </c>
      <c r="U3012" s="40">
        <v>0.29506666666666664</v>
      </c>
      <c r="V3012">
        <v>684.24219826666649</v>
      </c>
      <c r="W3012">
        <v>1008.3639999999998</v>
      </c>
      <c r="X3012">
        <v>262</v>
      </c>
      <c r="Y3012">
        <v>567.81101533333333</v>
      </c>
      <c r="Z3012">
        <v>836.78000000000009</v>
      </c>
      <c r="AA3012">
        <v>62</v>
      </c>
      <c r="AI3012">
        <v>391.28699999999998</v>
      </c>
      <c r="AJ3012">
        <v>14</v>
      </c>
      <c r="AK3012">
        <v>317.42399999999998</v>
      </c>
      <c r="AL3012">
        <v>14</v>
      </c>
      <c r="AM3012">
        <v>0</v>
      </c>
      <c r="AN3012">
        <v>0</v>
      </c>
      <c r="AO3012" s="30">
        <v>480.9076609</v>
      </c>
      <c r="AP3012" s="30">
        <v>708.71100000000001</v>
      </c>
      <c r="AQ3012" s="30">
        <v>28</v>
      </c>
      <c r="AR3012">
        <v>1732.9608744999998</v>
      </c>
      <c r="AS3012" s="20">
        <v>2553.855</v>
      </c>
      <c r="AT3012">
        <v>352</v>
      </c>
      <c r="AU3012">
        <v>12</v>
      </c>
      <c r="AV3012" t="s">
        <v>1510</v>
      </c>
    </row>
    <row r="3013" spans="1:48" hidden="1" x14ac:dyDescent="0.25">
      <c r="A3013" t="s">
        <v>786</v>
      </c>
      <c r="B3013" t="s">
        <v>151</v>
      </c>
      <c r="C3013" t="s">
        <v>151</v>
      </c>
      <c r="D3013" t="s">
        <v>788</v>
      </c>
      <c r="E3013" s="31" t="s">
        <v>789</v>
      </c>
      <c r="F3013">
        <v>2016</v>
      </c>
      <c r="G3013" t="s">
        <v>787</v>
      </c>
      <c r="H3013">
        <v>6915</v>
      </c>
      <c r="I3013">
        <v>331990</v>
      </c>
      <c r="J3013" t="s">
        <v>150</v>
      </c>
      <c r="K3013" s="26" t="s">
        <v>458</v>
      </c>
      <c r="L3013" t="b">
        <v>1</v>
      </c>
      <c r="M3013" s="20" t="s">
        <v>1118</v>
      </c>
      <c r="N3013" s="26">
        <v>274</v>
      </c>
      <c r="O3013" t="s">
        <v>375</v>
      </c>
      <c r="P3013">
        <v>64.733333299999998</v>
      </c>
      <c r="Q3013">
        <v>-156.92750000000001</v>
      </c>
      <c r="S3013" t="s">
        <v>21</v>
      </c>
      <c r="T3013" s="40">
        <v>0.67</v>
      </c>
      <c r="U3013" s="40">
        <v>0.43229166666666674</v>
      </c>
      <c r="V3013">
        <v>532.12405000000001</v>
      </c>
      <c r="W3013">
        <v>794.21499999999992</v>
      </c>
      <c r="X3013">
        <v>186</v>
      </c>
      <c r="Y3013">
        <v>1868.0062300000002</v>
      </c>
      <c r="Z3013">
        <v>2788.069</v>
      </c>
      <c r="AA3013">
        <v>116</v>
      </c>
      <c r="AI3013">
        <v>519.76800000000003</v>
      </c>
      <c r="AJ3013">
        <v>13</v>
      </c>
      <c r="AK3013">
        <v>609.971</v>
      </c>
      <c r="AL3013">
        <v>13</v>
      </c>
      <c r="AM3013">
        <v>0</v>
      </c>
      <c r="AN3013">
        <v>0</v>
      </c>
      <c r="AO3013" s="30">
        <v>756.92513000000008</v>
      </c>
      <c r="AP3013" s="30">
        <v>1129.739</v>
      </c>
      <c r="AQ3013" s="30">
        <v>26</v>
      </c>
      <c r="AR3013">
        <v>3157.0554100000004</v>
      </c>
      <c r="AS3013" s="20">
        <v>4712.0230000000001</v>
      </c>
      <c r="AT3013">
        <v>328</v>
      </c>
      <c r="AU3013">
        <v>12</v>
      </c>
      <c r="AV3013" t="s">
        <v>1510</v>
      </c>
    </row>
    <row r="3014" spans="1:48" hidden="1" x14ac:dyDescent="0.25">
      <c r="A3014" t="s">
        <v>592</v>
      </c>
      <c r="B3014" t="s">
        <v>60</v>
      </c>
      <c r="C3014" t="s">
        <v>60</v>
      </c>
      <c r="D3014" t="s">
        <v>593</v>
      </c>
      <c r="E3014" s="31" t="s">
        <v>594</v>
      </c>
      <c r="F3014">
        <v>2016</v>
      </c>
      <c r="G3014" t="s">
        <v>563</v>
      </c>
      <c r="H3014">
        <v>221</v>
      </c>
      <c r="I3014">
        <v>331320</v>
      </c>
      <c r="J3014" t="s">
        <v>50</v>
      </c>
      <c r="K3014" s="26" t="s">
        <v>458</v>
      </c>
      <c r="L3014" t="b">
        <v>1</v>
      </c>
      <c r="M3014" s="20" t="s">
        <v>1119</v>
      </c>
      <c r="N3014" s="26">
        <v>169</v>
      </c>
      <c r="O3014" t="s">
        <v>375</v>
      </c>
      <c r="P3014">
        <v>63.779722200000002</v>
      </c>
      <c r="Q3014">
        <v>-171.74111110000001</v>
      </c>
      <c r="S3014" t="s">
        <v>21</v>
      </c>
      <c r="T3014" s="40">
        <v>0.51217499999999994</v>
      </c>
      <c r="U3014" s="40">
        <v>0.23249166666666662</v>
      </c>
      <c r="V3014">
        <v>394.71995594999999</v>
      </c>
      <c r="W3014">
        <v>770.67400000000009</v>
      </c>
      <c r="X3014">
        <v>165</v>
      </c>
      <c r="Y3014">
        <v>88.073612999999995</v>
      </c>
      <c r="Z3014">
        <v>171.96</v>
      </c>
      <c r="AA3014">
        <v>18</v>
      </c>
      <c r="AI3014">
        <v>366.62700000000001</v>
      </c>
      <c r="AJ3014">
        <v>13</v>
      </c>
      <c r="AK3014">
        <v>511.22899999999993</v>
      </c>
      <c r="AL3014">
        <v>13</v>
      </c>
      <c r="AM3014">
        <v>0</v>
      </c>
      <c r="AN3014">
        <v>0</v>
      </c>
      <c r="AO3014" s="30">
        <v>449.61589679999992</v>
      </c>
      <c r="AP3014" s="30">
        <v>877.85599999999999</v>
      </c>
      <c r="AQ3014" s="30">
        <v>26</v>
      </c>
      <c r="AR3014">
        <v>932.40946574999987</v>
      </c>
      <c r="AS3014" s="20">
        <v>1820.49</v>
      </c>
      <c r="AT3014">
        <v>206</v>
      </c>
      <c r="AU3014">
        <v>6</v>
      </c>
      <c r="AV3014" t="s">
        <v>1510</v>
      </c>
    </row>
    <row r="3015" spans="1:48" hidden="1" x14ac:dyDescent="0.25">
      <c r="A3015" t="s">
        <v>913</v>
      </c>
      <c r="B3015" t="s">
        <v>160</v>
      </c>
      <c r="C3015" t="s">
        <v>160</v>
      </c>
      <c r="D3015" t="s">
        <v>915</v>
      </c>
      <c r="E3015" s="31" t="s">
        <v>916</v>
      </c>
      <c r="F3015">
        <v>2016</v>
      </c>
      <c r="G3015" t="s">
        <v>914</v>
      </c>
      <c r="H3015" t="s">
        <v>582</v>
      </c>
      <c r="I3015">
        <v>332000</v>
      </c>
      <c r="J3015" t="s">
        <v>159</v>
      </c>
      <c r="K3015" s="26" t="s">
        <v>458</v>
      </c>
      <c r="L3015" t="b">
        <v>1</v>
      </c>
      <c r="M3015" s="20" t="s">
        <v>1118</v>
      </c>
      <c r="N3015" s="26">
        <v>373</v>
      </c>
      <c r="O3015" t="s">
        <v>375</v>
      </c>
      <c r="P3015">
        <v>64.5433333</v>
      </c>
      <c r="Q3015">
        <v>-163.02916669999999</v>
      </c>
      <c r="S3015" t="s">
        <v>21</v>
      </c>
      <c r="T3015" s="40">
        <v>0.38999999999999996</v>
      </c>
      <c r="U3015" s="40">
        <v>0.17990000000000003</v>
      </c>
      <c r="V3015">
        <v>95.268029999999968</v>
      </c>
      <c r="W3015">
        <v>244.27699999999996</v>
      </c>
      <c r="X3015">
        <v>52</v>
      </c>
      <c r="Y3015">
        <v>190.32974999999996</v>
      </c>
      <c r="Z3015">
        <v>488.02499999999998</v>
      </c>
      <c r="AA3015">
        <v>36</v>
      </c>
      <c r="AI3015">
        <v>112.39600000000002</v>
      </c>
      <c r="AJ3015">
        <v>11</v>
      </c>
      <c r="AK3015">
        <v>20.650000000000002</v>
      </c>
      <c r="AL3015">
        <v>11</v>
      </c>
      <c r="AM3015">
        <v>29.966999999999999</v>
      </c>
      <c r="AN3015">
        <v>3</v>
      </c>
      <c r="AO3015" s="30">
        <v>51.88794</v>
      </c>
      <c r="AP3015" s="30">
        <v>133.04600000000002</v>
      </c>
      <c r="AQ3015" s="30">
        <v>22</v>
      </c>
      <c r="AR3015">
        <v>337.4857199999999</v>
      </c>
      <c r="AS3015" s="20">
        <v>895.31499999999994</v>
      </c>
      <c r="AT3015">
        <v>111</v>
      </c>
      <c r="AU3015">
        <v>12</v>
      </c>
      <c r="AV3015" t="s">
        <v>1510</v>
      </c>
    </row>
    <row r="3016" spans="1:48" hidden="1" x14ac:dyDescent="0.25">
      <c r="A3016" t="s">
        <v>595</v>
      </c>
      <c r="B3016" t="s">
        <v>61</v>
      </c>
      <c r="C3016" t="s">
        <v>61</v>
      </c>
      <c r="D3016" t="s">
        <v>596</v>
      </c>
      <c r="E3016" s="31" t="s">
        <v>597</v>
      </c>
      <c r="F3016">
        <v>2016</v>
      </c>
      <c r="G3016" t="s">
        <v>563</v>
      </c>
      <c r="H3016">
        <v>221</v>
      </c>
      <c r="I3016">
        <v>331330</v>
      </c>
      <c r="J3016" t="s">
        <v>50</v>
      </c>
      <c r="K3016" s="26" t="s">
        <v>458</v>
      </c>
      <c r="L3016" t="b">
        <v>1</v>
      </c>
      <c r="M3016" s="20" t="s">
        <v>1119</v>
      </c>
      <c r="N3016" s="26">
        <v>169</v>
      </c>
      <c r="O3016" t="s">
        <v>375</v>
      </c>
      <c r="P3016">
        <v>59.118888900000002</v>
      </c>
      <c r="Q3016">
        <v>-161.58750000000001</v>
      </c>
      <c r="S3016" t="s">
        <v>21</v>
      </c>
      <c r="T3016" s="40">
        <v>0.61116666666666652</v>
      </c>
      <c r="U3016" s="40">
        <v>0.22192500000000001</v>
      </c>
      <c r="V3016">
        <v>209.34964116666666</v>
      </c>
      <c r="W3016">
        <v>342.54100000000005</v>
      </c>
      <c r="X3016">
        <v>139</v>
      </c>
      <c r="Y3016">
        <v>36.410254166666661</v>
      </c>
      <c r="Z3016">
        <v>59.575000000000003</v>
      </c>
      <c r="AA3016">
        <v>9</v>
      </c>
      <c r="AI3016">
        <v>113.70300000000002</v>
      </c>
      <c r="AJ3016">
        <v>11</v>
      </c>
      <c r="AK3016">
        <v>126.54900000000001</v>
      </c>
      <c r="AL3016">
        <v>11</v>
      </c>
      <c r="AM3016">
        <v>0</v>
      </c>
      <c r="AN3016">
        <v>0</v>
      </c>
      <c r="AO3016" s="30">
        <v>146.83401399999997</v>
      </c>
      <c r="AP3016" s="30">
        <v>240.25200000000001</v>
      </c>
      <c r="AQ3016" s="30">
        <v>22</v>
      </c>
      <c r="AR3016">
        <v>392.59390933333327</v>
      </c>
      <c r="AS3016" s="20">
        <v>642.36799999999994</v>
      </c>
      <c r="AT3016">
        <v>163</v>
      </c>
      <c r="AU3016">
        <v>6</v>
      </c>
      <c r="AV3016" t="s">
        <v>1510</v>
      </c>
    </row>
    <row r="3017" spans="1:48" hidden="1" x14ac:dyDescent="0.25">
      <c r="A3017" t="s">
        <v>598</v>
      </c>
      <c r="B3017" t="s">
        <v>62</v>
      </c>
      <c r="C3017" t="s">
        <v>62</v>
      </c>
      <c r="D3017" t="s">
        <v>599</v>
      </c>
      <c r="E3017" s="31" t="s">
        <v>600</v>
      </c>
      <c r="F3017">
        <v>2016</v>
      </c>
      <c r="G3017" t="s">
        <v>563</v>
      </c>
      <c r="H3017">
        <v>221</v>
      </c>
      <c r="I3017">
        <v>331340</v>
      </c>
      <c r="J3017" t="s">
        <v>50</v>
      </c>
      <c r="K3017" s="26" t="s">
        <v>458</v>
      </c>
      <c r="L3017" t="b">
        <v>1</v>
      </c>
      <c r="M3017" s="20" t="s">
        <v>1119</v>
      </c>
      <c r="N3017" s="26">
        <v>169</v>
      </c>
      <c r="O3017" t="s">
        <v>375</v>
      </c>
      <c r="P3017">
        <v>62.903611099999999</v>
      </c>
      <c r="Q3017">
        <v>-160.06472220000001</v>
      </c>
      <c r="S3017" t="s">
        <v>21</v>
      </c>
      <c r="T3017" s="40">
        <v>0.49114999999999998</v>
      </c>
      <c r="U3017" s="40">
        <v>0.21591666666666665</v>
      </c>
      <c r="V3017">
        <v>118.5390525</v>
      </c>
      <c r="W3017">
        <v>241.35</v>
      </c>
      <c r="X3017">
        <v>91</v>
      </c>
      <c r="Y3017">
        <v>22.289860449999999</v>
      </c>
      <c r="Z3017">
        <v>45.383000000000003</v>
      </c>
      <c r="AA3017">
        <v>8</v>
      </c>
      <c r="AI3017">
        <v>191.54399999999998</v>
      </c>
      <c r="AJ3017">
        <v>10</v>
      </c>
      <c r="AK3017">
        <v>95.412999999999997</v>
      </c>
      <c r="AL3017">
        <v>10</v>
      </c>
      <c r="AM3017">
        <v>0</v>
      </c>
      <c r="AN3017">
        <v>0</v>
      </c>
      <c r="AO3017" s="30">
        <v>140.93893054999998</v>
      </c>
      <c r="AP3017" s="30">
        <v>286.95699999999999</v>
      </c>
      <c r="AQ3017" s="30">
        <v>20</v>
      </c>
      <c r="AR3017">
        <v>281.76784349999997</v>
      </c>
      <c r="AS3017" s="20">
        <v>573.68999999999994</v>
      </c>
      <c r="AT3017">
        <v>119</v>
      </c>
      <c r="AU3017">
        <v>6</v>
      </c>
      <c r="AV3017" t="s">
        <v>1510</v>
      </c>
    </row>
    <row r="3018" spans="1:48" hidden="1" x14ac:dyDescent="0.25">
      <c r="A3018" t="s">
        <v>395</v>
      </c>
      <c r="B3018" t="s">
        <v>162</v>
      </c>
      <c r="C3018" t="s">
        <v>162</v>
      </c>
      <c r="D3018" t="s">
        <v>396</v>
      </c>
      <c r="E3018" s="31" t="s">
        <v>397</v>
      </c>
      <c r="F3018">
        <v>2016</v>
      </c>
      <c r="G3018" t="s">
        <v>380</v>
      </c>
      <c r="H3018">
        <v>7822</v>
      </c>
      <c r="I3018">
        <v>332010</v>
      </c>
      <c r="J3018" t="s">
        <v>30</v>
      </c>
      <c r="K3018" s="26" t="s">
        <v>374</v>
      </c>
      <c r="L3018" t="b">
        <v>1</v>
      </c>
      <c r="M3018" s="20" t="s">
        <v>1116</v>
      </c>
      <c r="N3018" s="26">
        <v>2</v>
      </c>
      <c r="O3018" t="s">
        <v>375</v>
      </c>
      <c r="P3018">
        <v>58.413333299999998</v>
      </c>
      <c r="Q3018">
        <v>-135.7369444</v>
      </c>
      <c r="S3018" t="s">
        <v>21</v>
      </c>
      <c r="T3018" s="40">
        <v>0.43306666666666671</v>
      </c>
      <c r="U3018" s="40">
        <v>0.30218333333333341</v>
      </c>
      <c r="V3018">
        <v>513.00947413333336</v>
      </c>
      <c r="W3018">
        <v>1184.597</v>
      </c>
      <c r="X3018">
        <v>468</v>
      </c>
      <c r="Y3018">
        <v>197.16789120000001</v>
      </c>
      <c r="Z3018">
        <v>455.28299999999996</v>
      </c>
      <c r="AA3018">
        <v>82</v>
      </c>
      <c r="AI3018">
        <v>33.756</v>
      </c>
      <c r="AJ3018">
        <v>5</v>
      </c>
      <c r="AK3018">
        <v>216.83500000000001</v>
      </c>
      <c r="AL3018">
        <v>5</v>
      </c>
      <c r="AM3018">
        <v>0</v>
      </c>
      <c r="AN3018">
        <v>0</v>
      </c>
      <c r="AO3018" s="30">
        <v>108.52260906666667</v>
      </c>
      <c r="AP3018" s="30">
        <v>250.59100000000001</v>
      </c>
      <c r="AQ3018" s="30">
        <v>10</v>
      </c>
      <c r="AR3018">
        <v>818.69997439999997</v>
      </c>
      <c r="AS3018" s="20">
        <v>1890.471</v>
      </c>
      <c r="AT3018">
        <v>560</v>
      </c>
      <c r="AU3018">
        <v>12</v>
      </c>
      <c r="AV3018" t="s">
        <v>1510</v>
      </c>
    </row>
    <row r="3019" spans="1:48" hidden="1" x14ac:dyDescent="0.25">
      <c r="A3019" t="s">
        <v>401</v>
      </c>
      <c r="B3019" t="s">
        <v>1146</v>
      </c>
      <c r="C3019" t="s">
        <v>37</v>
      </c>
      <c r="D3019" t="s">
        <v>399</v>
      </c>
      <c r="E3019" s="31" t="s">
        <v>400</v>
      </c>
      <c r="F3019">
        <v>2016</v>
      </c>
      <c r="G3019" t="s">
        <v>380</v>
      </c>
      <c r="H3019">
        <v>219</v>
      </c>
      <c r="I3019">
        <v>331120</v>
      </c>
      <c r="J3019" t="s">
        <v>30</v>
      </c>
      <c r="K3019" s="26" t="s">
        <v>374</v>
      </c>
      <c r="L3019" t="b">
        <v>1</v>
      </c>
      <c r="M3019" s="20" t="s">
        <v>1116</v>
      </c>
      <c r="N3019" s="26">
        <v>2</v>
      </c>
      <c r="O3019" t="s">
        <v>375</v>
      </c>
      <c r="P3019">
        <v>59.228588999999999</v>
      </c>
      <c r="Q3019">
        <v>-135.44411400000001</v>
      </c>
      <c r="S3019" t="s">
        <v>21</v>
      </c>
      <c r="T3019" s="40">
        <v>0.25690833333333335</v>
      </c>
      <c r="U3019" s="40">
        <v>0.23387500000000003</v>
      </c>
      <c r="V3019">
        <v>1386.2642643416668</v>
      </c>
      <c r="W3019">
        <v>5395.9490000000005</v>
      </c>
      <c r="X3019">
        <v>1134</v>
      </c>
      <c r="Y3019">
        <v>1181.9078151333335</v>
      </c>
      <c r="Z3019">
        <v>4600.5040000000008</v>
      </c>
      <c r="AA3019">
        <v>339</v>
      </c>
      <c r="AI3019">
        <v>1005.3390000000001</v>
      </c>
      <c r="AJ3019">
        <v>33</v>
      </c>
      <c r="AK3019">
        <v>1158.598</v>
      </c>
      <c r="AL3019">
        <v>33</v>
      </c>
      <c r="AM3019">
        <v>0</v>
      </c>
      <c r="AN3019">
        <v>0</v>
      </c>
      <c r="AO3019" s="30">
        <v>555.93344810833332</v>
      </c>
      <c r="AP3019" s="30">
        <v>2163.9369999999999</v>
      </c>
      <c r="AQ3019" s="30">
        <v>66</v>
      </c>
      <c r="AR3019">
        <v>3124.1055275833337</v>
      </c>
      <c r="AS3019" s="20">
        <v>12160.39</v>
      </c>
      <c r="AT3019">
        <v>1537</v>
      </c>
      <c r="AU3019">
        <v>12</v>
      </c>
      <c r="AV3019" t="s">
        <v>1510</v>
      </c>
    </row>
    <row r="3020" spans="1:48" hidden="1" x14ac:dyDescent="0.25">
      <c r="A3020" t="s">
        <v>405</v>
      </c>
      <c r="B3020" t="s">
        <v>39</v>
      </c>
      <c r="C3020" t="s">
        <v>39</v>
      </c>
      <c r="D3020" t="s">
        <v>421</v>
      </c>
      <c r="E3020" s="31" t="s">
        <v>422</v>
      </c>
      <c r="F3020">
        <v>2016</v>
      </c>
      <c r="G3020" t="s">
        <v>380</v>
      </c>
      <c r="H3020">
        <v>219</v>
      </c>
      <c r="I3020">
        <v>331140</v>
      </c>
      <c r="J3020" t="s">
        <v>30</v>
      </c>
      <c r="K3020" s="26" t="s">
        <v>374</v>
      </c>
      <c r="L3020" t="b">
        <v>1</v>
      </c>
      <c r="M3020" s="20" t="s">
        <v>1116</v>
      </c>
      <c r="N3020" s="26">
        <v>2</v>
      </c>
      <c r="O3020" t="s">
        <v>375</v>
      </c>
      <c r="P3020">
        <v>55.556666700000001</v>
      </c>
      <c r="Q3020">
        <v>-132.63638889999999</v>
      </c>
      <c r="S3020" t="s">
        <v>21</v>
      </c>
      <c r="T3020" s="40">
        <v>0.25079999999999997</v>
      </c>
      <c r="U3020" s="40">
        <v>0.23413333333333339</v>
      </c>
      <c r="V3020">
        <v>153.69701159999997</v>
      </c>
      <c r="W3020">
        <v>612.827</v>
      </c>
      <c r="X3020">
        <v>135</v>
      </c>
      <c r="Y3020">
        <v>70.622270399999977</v>
      </c>
      <c r="Z3020">
        <v>281.58799999999997</v>
      </c>
      <c r="AA3020">
        <v>18</v>
      </c>
      <c r="AI3020">
        <v>3.8519999999999999</v>
      </c>
      <c r="AJ3020">
        <v>1</v>
      </c>
      <c r="AK3020">
        <v>19.489999999999998</v>
      </c>
      <c r="AL3020">
        <v>1</v>
      </c>
      <c r="AM3020">
        <v>0</v>
      </c>
      <c r="AN3020">
        <v>0</v>
      </c>
      <c r="AO3020" s="30">
        <v>5.8541735999999993</v>
      </c>
      <c r="AP3020" s="30">
        <v>23.341999999999999</v>
      </c>
      <c r="AQ3020" s="30">
        <v>2</v>
      </c>
      <c r="AR3020">
        <v>230.17345559999995</v>
      </c>
      <c r="AS3020" s="20">
        <v>917.75700000000006</v>
      </c>
      <c r="AT3020">
        <v>154</v>
      </c>
      <c r="AU3020">
        <v>12</v>
      </c>
      <c r="AV3020" t="s">
        <v>1510</v>
      </c>
    </row>
    <row r="3021" spans="1:48" hidden="1" x14ac:dyDescent="0.25">
      <c r="A3021" t="s">
        <v>601</v>
      </c>
      <c r="B3021" t="s">
        <v>63</v>
      </c>
      <c r="C3021" t="s">
        <v>63</v>
      </c>
      <c r="D3021" t="s">
        <v>602</v>
      </c>
      <c r="E3021" s="31" t="s">
        <v>603</v>
      </c>
      <c r="F3021">
        <v>2016</v>
      </c>
      <c r="G3021" t="s">
        <v>563</v>
      </c>
      <c r="H3021">
        <v>221</v>
      </c>
      <c r="I3021">
        <v>331350</v>
      </c>
      <c r="J3021" t="s">
        <v>50</v>
      </c>
      <c r="K3021" s="26" t="s">
        <v>458</v>
      </c>
      <c r="L3021" t="b">
        <v>1</v>
      </c>
      <c r="M3021" s="20" t="s">
        <v>1119</v>
      </c>
      <c r="N3021" s="26">
        <v>169</v>
      </c>
      <c r="O3021" t="s">
        <v>375</v>
      </c>
      <c r="P3021">
        <v>62.199444399999997</v>
      </c>
      <c r="Q3021">
        <v>-159.77138890000001</v>
      </c>
      <c r="S3021" t="s">
        <v>21</v>
      </c>
      <c r="T3021" s="40">
        <v>0.53036666666666676</v>
      </c>
      <c r="U3021" s="40">
        <v>0.21787500000000004</v>
      </c>
      <c r="V3021">
        <v>148.5275939</v>
      </c>
      <c r="W3021">
        <v>280.04699999999997</v>
      </c>
      <c r="X3021">
        <v>108</v>
      </c>
      <c r="Y3021">
        <v>3.4070754666666674</v>
      </c>
      <c r="Z3021">
        <v>6.4240000000000004</v>
      </c>
      <c r="AA3021">
        <v>7</v>
      </c>
      <c r="AI3021">
        <v>176.45699999999999</v>
      </c>
      <c r="AJ3021">
        <v>12</v>
      </c>
      <c r="AK3021">
        <v>109.74100000000001</v>
      </c>
      <c r="AL3021">
        <v>12</v>
      </c>
      <c r="AM3021">
        <v>0</v>
      </c>
      <c r="AN3021">
        <v>0</v>
      </c>
      <c r="AO3021" s="30">
        <v>151.78987926666667</v>
      </c>
      <c r="AP3021" s="30">
        <v>286.19799999999998</v>
      </c>
      <c r="AQ3021" s="30">
        <v>24</v>
      </c>
      <c r="AR3021">
        <v>303.72454863333337</v>
      </c>
      <c r="AS3021" s="20">
        <v>572.6690000000001</v>
      </c>
      <c r="AT3021">
        <v>139</v>
      </c>
      <c r="AU3021">
        <v>6</v>
      </c>
      <c r="AV3021" t="s">
        <v>1510</v>
      </c>
    </row>
    <row r="3022" spans="1:48" hidden="1" x14ac:dyDescent="0.25">
      <c r="A3022" t="s">
        <v>748</v>
      </c>
      <c r="B3022" t="s">
        <v>174</v>
      </c>
      <c r="C3022" t="s">
        <v>174</v>
      </c>
      <c r="D3022" t="s">
        <v>749</v>
      </c>
      <c r="E3022" s="31" t="s">
        <v>750</v>
      </c>
      <c r="F3022">
        <v>2016</v>
      </c>
      <c r="G3022" t="s">
        <v>743</v>
      </c>
      <c r="H3022">
        <v>18963</v>
      </c>
      <c r="I3022">
        <v>332670</v>
      </c>
      <c r="J3022" t="s">
        <v>171</v>
      </c>
      <c r="K3022" s="26" t="s">
        <v>458</v>
      </c>
      <c r="L3022" t="b">
        <v>1</v>
      </c>
      <c r="M3022" s="20" t="s">
        <v>1119</v>
      </c>
      <c r="N3022" s="26">
        <v>240</v>
      </c>
      <c r="O3022" t="s">
        <v>375</v>
      </c>
      <c r="P3022">
        <v>58.11</v>
      </c>
      <c r="Q3022">
        <v>-135.4436111</v>
      </c>
      <c r="S3022" t="s">
        <v>21</v>
      </c>
      <c r="T3022" s="40">
        <v>0.49435000000000001</v>
      </c>
      <c r="U3022" s="40">
        <v>0.23424166666666668</v>
      </c>
      <c r="V3022">
        <v>847.17501025000013</v>
      </c>
      <c r="W3022">
        <v>1713.7150000000001</v>
      </c>
      <c r="X3022">
        <v>392</v>
      </c>
      <c r="Y3022">
        <v>869.62542114999997</v>
      </c>
      <c r="Z3022">
        <v>1759.1289999999999</v>
      </c>
      <c r="AA3022">
        <v>59</v>
      </c>
      <c r="AI3022">
        <v>633.23299999999995</v>
      </c>
      <c r="AJ3022">
        <v>29</v>
      </c>
      <c r="AK3022">
        <v>162.99499999999998</v>
      </c>
      <c r="AL3022">
        <v>29</v>
      </c>
      <c r="AM3022">
        <v>0</v>
      </c>
      <c r="AN3022">
        <v>0</v>
      </c>
      <c r="AO3022" s="30">
        <v>393.61531179999997</v>
      </c>
      <c r="AP3022" s="30">
        <v>796.22799999999995</v>
      </c>
      <c r="AQ3022" s="30">
        <v>58</v>
      </c>
      <c r="AR3022">
        <v>2110.4157432000002</v>
      </c>
      <c r="AS3022" s="20">
        <v>4269.0720000000001</v>
      </c>
      <c r="AT3022">
        <v>506</v>
      </c>
      <c r="AU3022">
        <v>12</v>
      </c>
      <c r="AV3022" t="s">
        <v>1510</v>
      </c>
    </row>
    <row r="3023" spans="1:48" hidden="1" x14ac:dyDescent="0.25">
      <c r="A3023" t="s">
        <v>604</v>
      </c>
      <c r="B3023" t="s">
        <v>64</v>
      </c>
      <c r="C3023" t="s">
        <v>64</v>
      </c>
      <c r="D3023" t="s">
        <v>605</v>
      </c>
      <c r="E3023" s="31" t="s">
        <v>606</v>
      </c>
      <c r="F3023">
        <v>2016</v>
      </c>
      <c r="G3023" t="s">
        <v>563</v>
      </c>
      <c r="H3023">
        <v>221</v>
      </c>
      <c r="I3023">
        <v>331360</v>
      </c>
      <c r="J3023" t="s">
        <v>50</v>
      </c>
      <c r="K3023" s="26" t="s">
        <v>458</v>
      </c>
      <c r="L3023" t="b">
        <v>1</v>
      </c>
      <c r="M3023" s="20" t="s">
        <v>1119</v>
      </c>
      <c r="N3023" s="26">
        <v>169</v>
      </c>
      <c r="O3023" t="s">
        <v>375</v>
      </c>
      <c r="P3023">
        <v>61.531111099999997</v>
      </c>
      <c r="Q3023">
        <v>-166.09666669999999</v>
      </c>
      <c r="S3023" t="s">
        <v>21</v>
      </c>
      <c r="T3023" s="40">
        <v>0.4953999999999999</v>
      </c>
      <c r="U3023" s="40">
        <v>0.2247666666666667</v>
      </c>
      <c r="V3023">
        <v>566.21594379999999</v>
      </c>
      <c r="W3023">
        <v>1142.9470000000001</v>
      </c>
      <c r="X3023">
        <v>267</v>
      </c>
      <c r="Y3023">
        <v>239.40353619999996</v>
      </c>
      <c r="Z3023">
        <v>483.25300000000004</v>
      </c>
      <c r="AA3023">
        <v>39</v>
      </c>
      <c r="AI3023">
        <v>777.31100000000004</v>
      </c>
      <c r="AJ3023">
        <v>13</v>
      </c>
      <c r="AK3023">
        <v>777.95700000000011</v>
      </c>
      <c r="AL3023">
        <v>13</v>
      </c>
      <c r="AM3023">
        <v>0</v>
      </c>
      <c r="AN3023">
        <v>0</v>
      </c>
      <c r="AO3023" s="30">
        <v>770.47976719999986</v>
      </c>
      <c r="AP3023" s="30">
        <v>1555.268</v>
      </c>
      <c r="AQ3023" s="30">
        <v>26</v>
      </c>
      <c r="AR3023">
        <v>1576.0992471999998</v>
      </c>
      <c r="AS3023" s="20">
        <v>3181.4679999999998</v>
      </c>
      <c r="AT3023">
        <v>325</v>
      </c>
      <c r="AU3023">
        <v>12</v>
      </c>
      <c r="AV3023" t="s">
        <v>1510</v>
      </c>
    </row>
    <row r="3024" spans="1:48" hidden="1" x14ac:dyDescent="0.25">
      <c r="A3024" t="s">
        <v>835</v>
      </c>
      <c r="B3024" t="s">
        <v>167</v>
      </c>
      <c r="C3024" t="s">
        <v>167</v>
      </c>
      <c r="D3024" t="s">
        <v>837</v>
      </c>
      <c r="E3024" s="31" t="s">
        <v>838</v>
      </c>
      <c r="F3024">
        <v>2016</v>
      </c>
      <c r="G3024" t="s">
        <v>836</v>
      </c>
      <c r="H3024">
        <v>9000</v>
      </c>
      <c r="I3024">
        <v>332030</v>
      </c>
      <c r="J3024" t="s">
        <v>166</v>
      </c>
      <c r="K3024" s="26" t="s">
        <v>458</v>
      </c>
      <c r="L3024" t="b">
        <v>1</v>
      </c>
      <c r="M3024" s="20" t="s">
        <v>1118</v>
      </c>
      <c r="N3024" s="26">
        <v>332</v>
      </c>
      <c r="O3024" t="s">
        <v>375</v>
      </c>
      <c r="P3024">
        <v>66.048888899999994</v>
      </c>
      <c r="Q3024">
        <v>-154.25555560000001</v>
      </c>
      <c r="S3024" t="s">
        <v>21</v>
      </c>
      <c r="T3024" s="40">
        <v>0.71</v>
      </c>
      <c r="U3024" s="40">
        <v>0.17431666666666659</v>
      </c>
      <c r="V3024">
        <v>129.66658999999996</v>
      </c>
      <c r="W3024">
        <v>182.62899999999996</v>
      </c>
      <c r="X3024">
        <v>43</v>
      </c>
      <c r="Y3024">
        <v>81.718869999999995</v>
      </c>
      <c r="Z3024">
        <v>115.09700000000001</v>
      </c>
      <c r="AA3024">
        <v>15</v>
      </c>
      <c r="AI3024">
        <v>68.608999999999995</v>
      </c>
      <c r="AJ3024">
        <v>3</v>
      </c>
      <c r="AK3024">
        <v>11.488</v>
      </c>
      <c r="AL3024">
        <v>3</v>
      </c>
      <c r="AM3024">
        <v>0.95700000000000007</v>
      </c>
      <c r="AN3024">
        <v>1</v>
      </c>
      <c r="AO3024" s="30">
        <v>56.868869999999994</v>
      </c>
      <c r="AP3024" s="30">
        <v>80.096999999999994</v>
      </c>
      <c r="AQ3024" s="30">
        <v>6</v>
      </c>
      <c r="AR3024">
        <v>268.25432999999998</v>
      </c>
      <c r="AS3024" s="20">
        <v>378.78</v>
      </c>
      <c r="AT3024">
        <v>61</v>
      </c>
      <c r="AU3024">
        <v>12</v>
      </c>
      <c r="AV3024" t="s">
        <v>1510</v>
      </c>
    </row>
    <row r="3025" spans="1:48" hidden="1" x14ac:dyDescent="0.25">
      <c r="A3025" t="s">
        <v>607</v>
      </c>
      <c r="B3025" t="s">
        <v>65</v>
      </c>
      <c r="C3025" t="s">
        <v>65</v>
      </c>
      <c r="D3025" t="s">
        <v>608</v>
      </c>
      <c r="E3025" s="31" t="s">
        <v>609</v>
      </c>
      <c r="F3025">
        <v>2016</v>
      </c>
      <c r="G3025" t="s">
        <v>563</v>
      </c>
      <c r="H3025">
        <v>221</v>
      </c>
      <c r="I3025">
        <v>331370</v>
      </c>
      <c r="J3025" t="s">
        <v>50</v>
      </c>
      <c r="K3025" s="26" t="s">
        <v>458</v>
      </c>
      <c r="L3025" t="b">
        <v>1</v>
      </c>
      <c r="M3025" s="20" t="s">
        <v>1119</v>
      </c>
      <c r="N3025" s="26">
        <v>169</v>
      </c>
      <c r="O3025" t="s">
        <v>375</v>
      </c>
      <c r="P3025">
        <v>65.698611099999994</v>
      </c>
      <c r="Q3025">
        <v>-156.39972220000001</v>
      </c>
      <c r="S3025" t="s">
        <v>21</v>
      </c>
      <c r="T3025" s="40">
        <v>0.54645833333333338</v>
      </c>
      <c r="U3025" s="40">
        <v>0.21869999999999998</v>
      </c>
      <c r="V3025">
        <v>295.12356625000007</v>
      </c>
      <c r="W3025">
        <v>540.06600000000003</v>
      </c>
      <c r="X3025">
        <v>106</v>
      </c>
      <c r="Y3025">
        <v>1.9289979166666666</v>
      </c>
      <c r="Z3025">
        <v>3.53</v>
      </c>
      <c r="AA3025">
        <v>8</v>
      </c>
      <c r="AI3025">
        <v>155.91800000000001</v>
      </c>
      <c r="AJ3025">
        <v>18</v>
      </c>
      <c r="AK3025">
        <v>291.41200000000003</v>
      </c>
      <c r="AL3025">
        <v>18</v>
      </c>
      <c r="AM3025">
        <v>0</v>
      </c>
      <c r="AN3025">
        <v>0</v>
      </c>
      <c r="AO3025" s="30">
        <v>244.44720625000005</v>
      </c>
      <c r="AP3025" s="30">
        <v>447.33000000000004</v>
      </c>
      <c r="AQ3025" s="30">
        <v>36</v>
      </c>
      <c r="AR3025">
        <v>541.49977041666682</v>
      </c>
      <c r="AS3025" s="20">
        <v>990.92599999999993</v>
      </c>
      <c r="AT3025">
        <v>146</v>
      </c>
      <c r="AU3025">
        <v>12</v>
      </c>
      <c r="AV3025" t="s">
        <v>1510</v>
      </c>
    </row>
    <row r="3026" spans="1:48" hidden="1" x14ac:dyDescent="0.25">
      <c r="A3026" t="s">
        <v>408</v>
      </c>
      <c r="B3026" t="s">
        <v>40</v>
      </c>
      <c r="C3026" t="s">
        <v>40</v>
      </c>
      <c r="D3026" t="s">
        <v>421</v>
      </c>
      <c r="E3026" s="31" t="s">
        <v>422</v>
      </c>
      <c r="F3026">
        <v>2016</v>
      </c>
      <c r="G3026" t="s">
        <v>380</v>
      </c>
      <c r="H3026">
        <v>219</v>
      </c>
      <c r="I3026">
        <v>331150</v>
      </c>
      <c r="J3026" t="s">
        <v>30</v>
      </c>
      <c r="K3026" s="26" t="s">
        <v>374</v>
      </c>
      <c r="L3026" t="b">
        <v>1</v>
      </c>
      <c r="M3026" s="20" t="s">
        <v>1116</v>
      </c>
      <c r="N3026" s="26">
        <v>2</v>
      </c>
      <c r="O3026" t="s">
        <v>375</v>
      </c>
      <c r="P3026">
        <v>55.208055600000002</v>
      </c>
      <c r="Q3026">
        <v>-132.8266667</v>
      </c>
      <c r="S3026" t="s">
        <v>21</v>
      </c>
      <c r="T3026" s="40">
        <v>0.25079999999999997</v>
      </c>
      <c r="U3026" s="40">
        <v>0.23413333333333339</v>
      </c>
      <c r="V3026">
        <v>190.57414199999994</v>
      </c>
      <c r="W3026">
        <v>759.8649999999999</v>
      </c>
      <c r="X3026">
        <v>175</v>
      </c>
      <c r="Y3026">
        <v>51.960242399999998</v>
      </c>
      <c r="Z3026">
        <v>207.17800000000003</v>
      </c>
      <c r="AA3026">
        <v>37</v>
      </c>
      <c r="AI3026">
        <v>117.55200000000001</v>
      </c>
      <c r="AJ3026">
        <v>10</v>
      </c>
      <c r="AK3026">
        <v>334.27799999999996</v>
      </c>
      <c r="AL3026">
        <v>10</v>
      </c>
      <c r="AM3026">
        <v>0</v>
      </c>
      <c r="AN3026">
        <v>0</v>
      </c>
      <c r="AO3026" s="30">
        <v>113.31896399999998</v>
      </c>
      <c r="AP3026" s="30">
        <v>451.83</v>
      </c>
      <c r="AQ3026" s="30">
        <v>20</v>
      </c>
      <c r="AR3026">
        <v>355.8533483999999</v>
      </c>
      <c r="AS3026" s="20">
        <v>1418.8730000000003</v>
      </c>
      <c r="AT3026">
        <v>230</v>
      </c>
      <c r="AU3026">
        <v>12</v>
      </c>
      <c r="AV3026" t="s">
        <v>1510</v>
      </c>
    </row>
    <row r="3027" spans="1:48" hidden="1" x14ac:dyDescent="0.25">
      <c r="A3027" t="s">
        <v>1039</v>
      </c>
      <c r="B3027" t="s">
        <v>169</v>
      </c>
      <c r="C3027" t="s">
        <v>169</v>
      </c>
      <c r="D3027" t="s">
        <v>1041</v>
      </c>
      <c r="E3027" s="31" t="s">
        <v>1042</v>
      </c>
      <c r="F3027">
        <v>2016</v>
      </c>
      <c r="G3027" t="s">
        <v>1040</v>
      </c>
      <c r="H3027">
        <v>9192</v>
      </c>
      <c r="I3027">
        <v>332040</v>
      </c>
      <c r="J3027" t="s">
        <v>168</v>
      </c>
      <c r="K3027" s="26" t="s">
        <v>458</v>
      </c>
      <c r="L3027" t="b">
        <v>1</v>
      </c>
      <c r="M3027" s="20" t="s">
        <v>1116</v>
      </c>
      <c r="N3027" s="26">
        <v>681</v>
      </c>
      <c r="O3027" t="s">
        <v>375</v>
      </c>
      <c r="P3027">
        <v>59.3277778</v>
      </c>
      <c r="Q3027">
        <v>-155.89472219999999</v>
      </c>
      <c r="S3027" t="s">
        <v>21</v>
      </c>
      <c r="T3027" s="40">
        <v>0.80966666666666676</v>
      </c>
      <c r="U3027" s="40">
        <v>0.33039166666666664</v>
      </c>
      <c r="V3027">
        <v>75.933778666666669</v>
      </c>
      <c r="W3027">
        <v>93.783999999999992</v>
      </c>
      <c r="X3027">
        <v>28</v>
      </c>
      <c r="Y3027">
        <v>70.32521766666666</v>
      </c>
      <c r="Z3027">
        <v>86.856999999999985</v>
      </c>
      <c r="AA3027">
        <v>9</v>
      </c>
      <c r="AI3027">
        <v>72.634999999999991</v>
      </c>
      <c r="AJ3027">
        <v>13</v>
      </c>
      <c r="AK3027">
        <v>18.356999999999999</v>
      </c>
      <c r="AL3027">
        <v>13</v>
      </c>
      <c r="AM3027">
        <v>0</v>
      </c>
      <c r="AN3027">
        <v>0</v>
      </c>
      <c r="AO3027" s="30">
        <v>73.67318933333334</v>
      </c>
      <c r="AP3027" s="30">
        <v>90.99199999999999</v>
      </c>
      <c r="AQ3027" s="30">
        <v>26</v>
      </c>
      <c r="AR3027">
        <v>219.93218566666667</v>
      </c>
      <c r="AS3027" s="20">
        <v>271.63299999999998</v>
      </c>
      <c r="AT3027">
        <v>62</v>
      </c>
      <c r="AU3027">
        <v>12</v>
      </c>
      <c r="AV3027" t="s">
        <v>1510</v>
      </c>
    </row>
    <row r="3028" spans="1:48" hidden="1" x14ac:dyDescent="0.25">
      <c r="A3028" t="s">
        <v>790</v>
      </c>
      <c r="B3028" t="s">
        <v>1169</v>
      </c>
      <c r="C3028" t="s">
        <v>792</v>
      </c>
      <c r="D3028" t="s">
        <v>793</v>
      </c>
      <c r="E3028" s="31" t="s">
        <v>794</v>
      </c>
      <c r="F3028">
        <v>2016</v>
      </c>
      <c r="G3028" t="s">
        <v>791</v>
      </c>
      <c r="H3028">
        <v>9188</v>
      </c>
      <c r="I3028">
        <v>332050</v>
      </c>
      <c r="J3028" t="s">
        <v>170</v>
      </c>
      <c r="K3028" s="26" t="s">
        <v>458</v>
      </c>
      <c r="L3028" t="b">
        <v>1</v>
      </c>
      <c r="M3028" s="20" t="s">
        <v>1119</v>
      </c>
      <c r="N3028" s="26">
        <v>280</v>
      </c>
      <c r="O3028" t="s">
        <v>375</v>
      </c>
      <c r="P3028">
        <v>59.7567965</v>
      </c>
      <c r="Q3028">
        <v>-154.91108370000001</v>
      </c>
      <c r="S3028" t="s">
        <v>21</v>
      </c>
      <c r="T3028" s="40">
        <v>0.56700000000000006</v>
      </c>
      <c r="U3028" s="40">
        <v>0.25135000000000007</v>
      </c>
      <c r="V3028">
        <v>441.39305700000006</v>
      </c>
      <c r="W3028">
        <v>778.471</v>
      </c>
      <c r="X3028">
        <v>191</v>
      </c>
      <c r="Y3028">
        <v>793.69680600000015</v>
      </c>
      <c r="Z3028">
        <v>1399.8180000000002</v>
      </c>
      <c r="AA3028">
        <v>92</v>
      </c>
      <c r="AI3028">
        <v>290.24900000000002</v>
      </c>
      <c r="AJ3028">
        <v>16</v>
      </c>
      <c r="AK3028">
        <v>262.678</v>
      </c>
      <c r="AL3028">
        <v>16</v>
      </c>
      <c r="AM3028">
        <v>0</v>
      </c>
      <c r="AN3028">
        <v>0</v>
      </c>
      <c r="AO3028" s="30">
        <v>313.50960900000007</v>
      </c>
      <c r="AP3028" s="30">
        <v>552.92700000000002</v>
      </c>
      <c r="AQ3028" s="30">
        <v>32</v>
      </c>
      <c r="AR3028">
        <v>1548.5994720000001</v>
      </c>
      <c r="AS3028" s="20">
        <v>2731.2159999999999</v>
      </c>
      <c r="AT3028">
        <v>313</v>
      </c>
      <c r="AU3028">
        <v>12</v>
      </c>
      <c r="AV3028" t="s">
        <v>1510</v>
      </c>
    </row>
    <row r="3029" spans="1:48" hidden="1" x14ac:dyDescent="0.25">
      <c r="A3029" t="s">
        <v>751</v>
      </c>
      <c r="B3029" t="s">
        <v>175</v>
      </c>
      <c r="C3029" t="s">
        <v>175</v>
      </c>
      <c r="D3029" t="s">
        <v>752</v>
      </c>
      <c r="E3029" s="31" t="s">
        <v>753</v>
      </c>
      <c r="F3029">
        <v>2016</v>
      </c>
      <c r="G3029" t="s">
        <v>743</v>
      </c>
      <c r="H3029">
        <v>18963</v>
      </c>
      <c r="I3029">
        <v>332680</v>
      </c>
      <c r="J3029" t="s">
        <v>171</v>
      </c>
      <c r="K3029" s="26" t="s">
        <v>458</v>
      </c>
      <c r="L3029" t="b">
        <v>1</v>
      </c>
      <c r="M3029" s="20" t="s">
        <v>1119</v>
      </c>
      <c r="N3029" s="26">
        <v>240</v>
      </c>
      <c r="O3029" t="s">
        <v>375</v>
      </c>
      <c r="P3029">
        <v>56.975833299999998</v>
      </c>
      <c r="Q3029">
        <v>-133.9472222</v>
      </c>
      <c r="S3029" t="s">
        <v>21</v>
      </c>
      <c r="T3029" s="40">
        <v>0.49435000000000001</v>
      </c>
      <c r="U3029" s="40">
        <v>0.23424166666666668</v>
      </c>
      <c r="V3029">
        <v>501.04646509999998</v>
      </c>
      <c r="W3029">
        <v>1013.5459999999999</v>
      </c>
      <c r="X3029">
        <v>250</v>
      </c>
      <c r="Y3029">
        <v>359.94612199999995</v>
      </c>
      <c r="Z3029">
        <v>728.11999999999989</v>
      </c>
      <c r="AA3029">
        <v>51</v>
      </c>
      <c r="AI3029">
        <v>206.46200000000002</v>
      </c>
      <c r="AJ3029">
        <v>14</v>
      </c>
      <c r="AK3029">
        <v>42.206000000000003</v>
      </c>
      <c r="AL3029">
        <v>14</v>
      </c>
      <c r="AM3029">
        <v>0</v>
      </c>
      <c r="AN3029">
        <v>0</v>
      </c>
      <c r="AO3029" s="30">
        <v>122.92902580000001</v>
      </c>
      <c r="AP3029" s="30">
        <v>248.66800000000001</v>
      </c>
      <c r="AQ3029" s="30">
        <v>28</v>
      </c>
      <c r="AR3029">
        <v>983.9216128999999</v>
      </c>
      <c r="AS3029" s="20">
        <v>1990.3339999999998</v>
      </c>
      <c r="AT3029">
        <v>325</v>
      </c>
      <c r="AU3029">
        <v>12</v>
      </c>
      <c r="AV3029" t="s">
        <v>1510</v>
      </c>
    </row>
    <row r="3030" spans="1:48" hidden="1" x14ac:dyDescent="0.25">
      <c r="A3030" t="s">
        <v>765</v>
      </c>
      <c r="B3030" t="s">
        <v>238</v>
      </c>
      <c r="C3030" t="s">
        <v>238</v>
      </c>
      <c r="D3030" t="s">
        <v>766</v>
      </c>
      <c r="E3030" s="31" t="s">
        <v>767</v>
      </c>
      <c r="F3030">
        <v>2016</v>
      </c>
      <c r="G3030" t="s">
        <v>759</v>
      </c>
      <c r="H3030">
        <v>26616</v>
      </c>
      <c r="I3030">
        <v>332370</v>
      </c>
      <c r="J3030" t="s">
        <v>235</v>
      </c>
      <c r="K3030" s="26" t="s">
        <v>458</v>
      </c>
      <c r="L3030" t="b">
        <v>1</v>
      </c>
      <c r="M3030" s="20" t="s">
        <v>1118</v>
      </c>
      <c r="N3030" s="26">
        <v>254</v>
      </c>
      <c r="O3030" t="s">
        <v>375</v>
      </c>
      <c r="P3030">
        <v>70.131944399999995</v>
      </c>
      <c r="Q3030">
        <v>-143.6238889</v>
      </c>
      <c r="S3030" t="s">
        <v>21</v>
      </c>
      <c r="T3030" s="40">
        <v>0.14999999999999997</v>
      </c>
      <c r="U3030" s="40">
        <v>0.14999999999999997</v>
      </c>
      <c r="V3030">
        <v>104.63459999999998</v>
      </c>
      <c r="W3030">
        <v>697.56399999999996</v>
      </c>
      <c r="X3030">
        <v>79</v>
      </c>
      <c r="Y3030">
        <v>428.33879999999999</v>
      </c>
      <c r="Z3030">
        <v>2855.5920000000006</v>
      </c>
      <c r="AA3030">
        <v>54</v>
      </c>
      <c r="AI3030">
        <v>62.378</v>
      </c>
      <c r="AJ3030">
        <v>3</v>
      </c>
      <c r="AK3030">
        <v>727.59499999999991</v>
      </c>
      <c r="AL3030">
        <v>3</v>
      </c>
      <c r="AM3030">
        <v>0</v>
      </c>
      <c r="AN3030">
        <v>1</v>
      </c>
      <c r="AO3030" s="30">
        <v>118.49594999999997</v>
      </c>
      <c r="AP3030" s="30">
        <v>789.97299999999996</v>
      </c>
      <c r="AQ3030" s="30">
        <v>6</v>
      </c>
      <c r="AR3030">
        <v>651.46934999999996</v>
      </c>
      <c r="AS3030" s="20">
        <v>4343.1290000000008</v>
      </c>
      <c r="AT3030">
        <v>138</v>
      </c>
      <c r="AU3030">
        <v>12</v>
      </c>
      <c r="AV3030" t="s">
        <v>1510</v>
      </c>
    </row>
    <row r="3031" spans="1:48" hidden="1" x14ac:dyDescent="0.25">
      <c r="A3031" t="s">
        <v>722</v>
      </c>
      <c r="B3031" t="s">
        <v>66</v>
      </c>
      <c r="C3031" t="s">
        <v>66</v>
      </c>
      <c r="D3031" t="s">
        <v>720</v>
      </c>
      <c r="E3031" s="31" t="s">
        <v>721</v>
      </c>
      <c r="F3031">
        <v>2016</v>
      </c>
      <c r="G3031" t="s">
        <v>563</v>
      </c>
      <c r="H3031">
        <v>221</v>
      </c>
      <c r="I3031">
        <v>331720</v>
      </c>
      <c r="J3031" t="s">
        <v>50</v>
      </c>
      <c r="K3031" s="26" t="s">
        <v>458</v>
      </c>
      <c r="L3031" t="b">
        <v>1</v>
      </c>
      <c r="M3031" s="20" t="s">
        <v>1119</v>
      </c>
      <c r="N3031" s="26">
        <v>169</v>
      </c>
      <c r="O3031" t="s">
        <v>375</v>
      </c>
      <c r="P3031">
        <v>61.537222200000002</v>
      </c>
      <c r="Q3031">
        <v>-160.3052778</v>
      </c>
      <c r="S3031" t="s">
        <v>21</v>
      </c>
      <c r="T3031" s="40">
        <v>0.56484166666666658</v>
      </c>
      <c r="U3031" s="40">
        <v>0.21962499999999999</v>
      </c>
      <c r="V3031">
        <v>215.1239026416666</v>
      </c>
      <c r="W3031">
        <v>380.85699999999997</v>
      </c>
      <c r="X3031">
        <v>128</v>
      </c>
      <c r="Y3031">
        <v>36.067399783333329</v>
      </c>
      <c r="Z3031">
        <v>63.853999999999999</v>
      </c>
      <c r="AA3031">
        <v>21</v>
      </c>
      <c r="AI3031">
        <v>119.297</v>
      </c>
      <c r="AJ3031">
        <v>2</v>
      </c>
      <c r="AK3031">
        <v>264.76599999999996</v>
      </c>
      <c r="AL3031">
        <v>2</v>
      </c>
      <c r="AM3031">
        <v>0</v>
      </c>
      <c r="AN3031">
        <v>0</v>
      </c>
      <c r="AO3031" s="30">
        <v>216.93478502499997</v>
      </c>
      <c r="AP3031" s="30">
        <v>384.06299999999999</v>
      </c>
      <c r="AQ3031" s="30">
        <v>4</v>
      </c>
      <c r="AR3031">
        <v>468.12608744999989</v>
      </c>
      <c r="AS3031" s="20">
        <v>828.77400000000011</v>
      </c>
      <c r="AT3031">
        <v>152</v>
      </c>
      <c r="AU3031">
        <v>12</v>
      </c>
      <c r="AV3031" t="s">
        <v>1510</v>
      </c>
    </row>
    <row r="3032" spans="1:48" hidden="1" x14ac:dyDescent="0.25">
      <c r="A3032" t="s">
        <v>610</v>
      </c>
      <c r="B3032" t="s">
        <v>67</v>
      </c>
      <c r="C3032" t="s">
        <v>67</v>
      </c>
      <c r="D3032" t="s">
        <v>611</v>
      </c>
      <c r="E3032" s="31" t="s">
        <v>612</v>
      </c>
      <c r="F3032">
        <v>2016</v>
      </c>
      <c r="G3032" t="s">
        <v>563</v>
      </c>
      <c r="H3032">
        <v>221</v>
      </c>
      <c r="I3032">
        <v>331380</v>
      </c>
      <c r="J3032" t="s">
        <v>50</v>
      </c>
      <c r="K3032" s="26" t="s">
        <v>458</v>
      </c>
      <c r="L3032" t="b">
        <v>1</v>
      </c>
      <c r="M3032" s="20" t="s">
        <v>1119</v>
      </c>
      <c r="N3032" s="26">
        <v>169</v>
      </c>
      <c r="O3032" t="s">
        <v>375</v>
      </c>
      <c r="P3032">
        <v>64.327222199999994</v>
      </c>
      <c r="Q3032">
        <v>-158.72194440000001</v>
      </c>
      <c r="S3032" t="s">
        <v>21</v>
      </c>
      <c r="T3032" s="40">
        <v>0.57764166666666672</v>
      </c>
      <c r="U3032" s="40">
        <v>0.220225</v>
      </c>
      <c r="V3032">
        <v>140.39118595000002</v>
      </c>
      <c r="W3032">
        <v>243.042</v>
      </c>
      <c r="X3032">
        <v>69</v>
      </c>
      <c r="Y3032">
        <v>2.5624184333333337</v>
      </c>
      <c r="Z3032">
        <v>4.4359999999999999</v>
      </c>
      <c r="AA3032">
        <v>11</v>
      </c>
      <c r="AI3032">
        <v>81.359000000000009</v>
      </c>
      <c r="AJ3032">
        <v>13</v>
      </c>
      <c r="AK3032">
        <v>215.44099999999997</v>
      </c>
      <c r="AL3032">
        <v>13</v>
      </c>
      <c r="AM3032">
        <v>0</v>
      </c>
      <c r="AN3032">
        <v>0</v>
      </c>
      <c r="AO3032" s="30">
        <v>171.44404666666665</v>
      </c>
      <c r="AP3032" s="30">
        <v>296.79999999999995</v>
      </c>
      <c r="AQ3032" s="30">
        <v>26</v>
      </c>
      <c r="AR3032">
        <v>314.39765105000004</v>
      </c>
      <c r="AS3032" s="20">
        <v>544.27800000000013</v>
      </c>
      <c r="AT3032">
        <v>101</v>
      </c>
      <c r="AU3032">
        <v>12</v>
      </c>
      <c r="AV3032" t="s">
        <v>1510</v>
      </c>
    </row>
    <row r="3033" spans="1:48" hidden="1" x14ac:dyDescent="0.25">
      <c r="A3033" t="s">
        <v>1047</v>
      </c>
      <c r="B3033" t="s">
        <v>105</v>
      </c>
      <c r="C3033" t="s">
        <v>105</v>
      </c>
      <c r="D3033" t="s">
        <v>1049</v>
      </c>
      <c r="E3033" s="31" t="s">
        <v>1050</v>
      </c>
      <c r="F3033">
        <v>2016</v>
      </c>
      <c r="G3033" t="s">
        <v>1048</v>
      </c>
      <c r="H3033" t="s">
        <v>582</v>
      </c>
      <c r="I3033">
        <v>331740</v>
      </c>
      <c r="J3033" t="s">
        <v>104</v>
      </c>
      <c r="K3033" s="26" t="s">
        <v>458</v>
      </c>
      <c r="L3033" t="b">
        <v>1</v>
      </c>
      <c r="M3033" s="20" t="s">
        <v>1116</v>
      </c>
      <c r="N3033" s="26">
        <v>683</v>
      </c>
      <c r="O3033" t="s">
        <v>375</v>
      </c>
      <c r="P3033">
        <v>57.5719444</v>
      </c>
      <c r="Q3033">
        <v>-154.4555556</v>
      </c>
      <c r="S3033" t="s">
        <v>21</v>
      </c>
      <c r="T3033" s="40">
        <v>0.70000000000000007</v>
      </c>
      <c r="U3033" s="40">
        <v>0.23485</v>
      </c>
      <c r="V3033">
        <v>42.071400000000004</v>
      </c>
      <c r="W3033">
        <v>60.102000000000004</v>
      </c>
      <c r="X3033">
        <v>15</v>
      </c>
      <c r="Y3033">
        <v>76.7851</v>
      </c>
      <c r="Z3033">
        <v>109.69299999999998</v>
      </c>
      <c r="AA3033">
        <v>10</v>
      </c>
      <c r="AI3033">
        <v>22.059000000000001</v>
      </c>
      <c r="AJ3033">
        <v>4</v>
      </c>
      <c r="AK3033">
        <v>0</v>
      </c>
      <c r="AL3033">
        <v>4</v>
      </c>
      <c r="AM3033">
        <v>0</v>
      </c>
      <c r="AN3033">
        <v>2</v>
      </c>
      <c r="AO3033" s="30">
        <v>15.441300000000002</v>
      </c>
      <c r="AP3033" s="30">
        <v>22.059000000000001</v>
      </c>
      <c r="AQ3033" s="30">
        <v>8</v>
      </c>
      <c r="AR3033">
        <v>134.2978</v>
      </c>
      <c r="AS3033" s="20">
        <v>191.85399999999998</v>
      </c>
      <c r="AT3033">
        <v>34</v>
      </c>
      <c r="AU3033">
        <v>12</v>
      </c>
      <c r="AV3033" t="s">
        <v>1510</v>
      </c>
    </row>
    <row r="3034" spans="1:48" hidden="1" x14ac:dyDescent="0.25">
      <c r="A3034" t="s">
        <v>616</v>
      </c>
      <c r="B3034" t="s">
        <v>68</v>
      </c>
      <c r="C3034" t="s">
        <v>68</v>
      </c>
      <c r="D3034" t="s">
        <v>614</v>
      </c>
      <c r="E3034" s="31" t="s">
        <v>615</v>
      </c>
      <c r="F3034">
        <v>2016</v>
      </c>
      <c r="G3034" t="s">
        <v>563</v>
      </c>
      <c r="H3034">
        <v>221</v>
      </c>
      <c r="I3034">
        <v>331390</v>
      </c>
      <c r="J3034" t="s">
        <v>50</v>
      </c>
      <c r="K3034" s="26" t="s">
        <v>458</v>
      </c>
      <c r="L3034" t="b">
        <v>1</v>
      </c>
      <c r="M3034" s="20" t="s">
        <v>1119</v>
      </c>
      <c r="N3034" s="26">
        <v>169</v>
      </c>
      <c r="O3034" t="s">
        <v>375</v>
      </c>
      <c r="P3034">
        <v>60.895555600000002</v>
      </c>
      <c r="Q3034">
        <v>-162.5180556</v>
      </c>
      <c r="S3034" t="s">
        <v>21</v>
      </c>
      <c r="T3034" s="40">
        <v>0.51936666666666675</v>
      </c>
      <c r="U3034" s="40">
        <v>0.22686666666666669</v>
      </c>
      <c r="V3034">
        <v>389.57901413333343</v>
      </c>
      <c r="W3034">
        <v>750.10400000000004</v>
      </c>
      <c r="X3034">
        <v>228</v>
      </c>
      <c r="Y3034">
        <v>69.618504833333333</v>
      </c>
      <c r="Z3034">
        <v>134.04499999999999</v>
      </c>
      <c r="AA3034">
        <v>15</v>
      </c>
      <c r="AI3034">
        <v>351.89800000000002</v>
      </c>
      <c r="AJ3034">
        <v>12</v>
      </c>
      <c r="AK3034">
        <v>411.57199999999995</v>
      </c>
      <c r="AL3034">
        <v>12</v>
      </c>
      <c r="AM3034">
        <v>0</v>
      </c>
      <c r="AN3034">
        <v>0</v>
      </c>
      <c r="AO3034" s="30">
        <v>396.52086900000006</v>
      </c>
      <c r="AP3034" s="30">
        <v>763.47</v>
      </c>
      <c r="AQ3034" s="30">
        <v>24</v>
      </c>
      <c r="AR3034">
        <v>855.7183879666668</v>
      </c>
      <c r="AS3034" s="20">
        <v>1647.6189999999999</v>
      </c>
      <c r="AT3034">
        <v>264</v>
      </c>
      <c r="AU3034">
        <v>12</v>
      </c>
      <c r="AV3034" t="s">
        <v>1510</v>
      </c>
    </row>
    <row r="3035" spans="1:48" hidden="1" x14ac:dyDescent="0.25">
      <c r="A3035" t="s">
        <v>618</v>
      </c>
      <c r="B3035" t="s">
        <v>69</v>
      </c>
      <c r="C3035" t="s">
        <v>69</v>
      </c>
      <c r="D3035" t="s">
        <v>619</v>
      </c>
      <c r="E3035" s="31" t="s">
        <v>620</v>
      </c>
      <c r="F3035">
        <v>2016</v>
      </c>
      <c r="G3035" t="s">
        <v>563</v>
      </c>
      <c r="H3035">
        <v>221</v>
      </c>
      <c r="I3035">
        <v>331400</v>
      </c>
      <c r="J3035" t="s">
        <v>50</v>
      </c>
      <c r="K3035" s="26" t="s">
        <v>458</v>
      </c>
      <c r="L3035" t="b">
        <v>1</v>
      </c>
      <c r="M3035" s="20" t="s">
        <v>1119</v>
      </c>
      <c r="N3035" s="26">
        <v>169</v>
      </c>
      <c r="O3035" t="s">
        <v>375</v>
      </c>
      <c r="P3035">
        <v>66.974999999999994</v>
      </c>
      <c r="Q3035">
        <v>-160.42277780000001</v>
      </c>
      <c r="S3035" t="s">
        <v>21</v>
      </c>
      <c r="T3035" s="40">
        <v>0.58952500000000008</v>
      </c>
      <c r="U3035" s="40">
        <v>0.22082500000000002</v>
      </c>
      <c r="V3035">
        <v>396.16551620000007</v>
      </c>
      <c r="W3035">
        <v>672.00800000000004</v>
      </c>
      <c r="X3035">
        <v>163</v>
      </c>
      <c r="Y3035">
        <v>109.80197887499999</v>
      </c>
      <c r="Z3035">
        <v>186.25499999999997</v>
      </c>
      <c r="AA3035">
        <v>11</v>
      </c>
      <c r="AI3035">
        <v>239.54899999999998</v>
      </c>
      <c r="AJ3035">
        <v>15</v>
      </c>
      <c r="AK3035">
        <v>371.68899999999996</v>
      </c>
      <c r="AL3035">
        <v>15</v>
      </c>
      <c r="AM3035">
        <v>0</v>
      </c>
      <c r="AN3035">
        <v>0</v>
      </c>
      <c r="AO3035" s="30">
        <v>360.34008195000001</v>
      </c>
      <c r="AP3035" s="30">
        <v>611.23799999999994</v>
      </c>
      <c r="AQ3035" s="30">
        <v>30</v>
      </c>
      <c r="AR3035">
        <v>866.307577025</v>
      </c>
      <c r="AS3035" s="20">
        <v>1469.5010000000002</v>
      </c>
      <c r="AT3035">
        <v>202</v>
      </c>
      <c r="AU3035">
        <v>6</v>
      </c>
      <c r="AV3035" t="s">
        <v>1510</v>
      </c>
    </row>
    <row r="3036" spans="1:48" hidden="1" x14ac:dyDescent="0.25">
      <c r="A3036" t="s">
        <v>801</v>
      </c>
      <c r="B3036" t="s">
        <v>182</v>
      </c>
      <c r="C3036" t="s">
        <v>182</v>
      </c>
      <c r="D3036" t="s">
        <v>803</v>
      </c>
      <c r="E3036" s="31" t="s">
        <v>804</v>
      </c>
      <c r="F3036">
        <v>2016</v>
      </c>
      <c r="G3036" t="s">
        <v>802</v>
      </c>
      <c r="H3036">
        <v>9897</v>
      </c>
      <c r="I3036">
        <v>332070</v>
      </c>
      <c r="J3036" t="s">
        <v>181</v>
      </c>
      <c r="K3036" s="26" t="s">
        <v>458</v>
      </c>
      <c r="L3036" t="b">
        <v>1</v>
      </c>
      <c r="M3036" s="20" t="s">
        <v>1118</v>
      </c>
      <c r="N3036" s="26">
        <v>289</v>
      </c>
      <c r="O3036" t="s">
        <v>375</v>
      </c>
      <c r="P3036">
        <v>55.061666700000004</v>
      </c>
      <c r="Q3036">
        <v>-162.31027779999999</v>
      </c>
      <c r="S3036" t="s">
        <v>21</v>
      </c>
      <c r="T3036" s="40">
        <v>0.29999999999999993</v>
      </c>
      <c r="U3036" s="40">
        <v>0.28631666666666672</v>
      </c>
      <c r="V3036">
        <v>299.58089999999993</v>
      </c>
      <c r="W3036">
        <v>998.60300000000007</v>
      </c>
      <c r="X3036">
        <v>194</v>
      </c>
      <c r="Y3036">
        <v>483.40019999999993</v>
      </c>
      <c r="Z3036">
        <v>1611.3340000000001</v>
      </c>
      <c r="AA3036">
        <v>213</v>
      </c>
      <c r="AI3036">
        <v>1077.3029999999999</v>
      </c>
      <c r="AJ3036">
        <v>32</v>
      </c>
      <c r="AK3036">
        <v>35.906999999999996</v>
      </c>
      <c r="AL3036">
        <v>32</v>
      </c>
      <c r="AM3036">
        <v>0</v>
      </c>
      <c r="AN3036">
        <v>0</v>
      </c>
      <c r="AO3036" s="30">
        <v>333.96299999999985</v>
      </c>
      <c r="AP3036" s="30">
        <v>1113.2099999999998</v>
      </c>
      <c r="AQ3036" s="30">
        <v>64</v>
      </c>
      <c r="AR3036">
        <v>1116.9440999999997</v>
      </c>
      <c r="AS3036" s="20">
        <v>3723.1469999999999</v>
      </c>
      <c r="AT3036">
        <v>468</v>
      </c>
      <c r="AU3036">
        <v>12</v>
      </c>
      <c r="AV3036" t="s">
        <v>1510</v>
      </c>
    </row>
    <row r="3037" spans="1:48" hidden="1" x14ac:dyDescent="0.25">
      <c r="A3037" t="s">
        <v>983</v>
      </c>
      <c r="B3037" t="s">
        <v>184</v>
      </c>
      <c r="C3037" t="s">
        <v>184</v>
      </c>
      <c r="D3037" t="s">
        <v>985</v>
      </c>
      <c r="E3037" s="31" t="s">
        <v>986</v>
      </c>
      <c r="F3037">
        <v>2016</v>
      </c>
      <c r="G3037" t="s">
        <v>984</v>
      </c>
      <c r="H3037" t="s">
        <v>582</v>
      </c>
      <c r="I3037">
        <v>332080</v>
      </c>
      <c r="J3037" t="s">
        <v>183</v>
      </c>
      <c r="K3037" s="26" t="s">
        <v>458</v>
      </c>
      <c r="L3037" t="b">
        <v>1</v>
      </c>
      <c r="M3037" s="20" t="s">
        <v>1116</v>
      </c>
      <c r="N3037" s="26">
        <v>446</v>
      </c>
      <c r="O3037" t="s">
        <v>375</v>
      </c>
      <c r="P3037">
        <v>59.938888900000002</v>
      </c>
      <c r="Q3037">
        <v>-164.04138889999999</v>
      </c>
      <c r="S3037" t="s">
        <v>21</v>
      </c>
      <c r="T3037" s="40">
        <v>0.29444999999999999</v>
      </c>
      <c r="U3037" s="40">
        <v>0.20475833333333335</v>
      </c>
      <c r="V3037">
        <v>233.30863529999996</v>
      </c>
      <c r="W3037">
        <v>792.35399999999993</v>
      </c>
      <c r="X3037">
        <v>176</v>
      </c>
      <c r="Y3037">
        <v>173.70106065000002</v>
      </c>
      <c r="Z3037">
        <v>589.91700000000003</v>
      </c>
      <c r="AA3037">
        <v>31</v>
      </c>
      <c r="AI3037">
        <v>216.45500000000001</v>
      </c>
      <c r="AJ3037">
        <v>8</v>
      </c>
      <c r="AK3037">
        <v>30.357999999999997</v>
      </c>
      <c r="AL3037">
        <v>8</v>
      </c>
      <c r="AM3037">
        <v>98.974000000000004</v>
      </c>
      <c r="AN3037">
        <v>66</v>
      </c>
      <c r="AO3037" s="30">
        <v>72.674087850000006</v>
      </c>
      <c r="AP3037" s="30">
        <v>246.81300000000002</v>
      </c>
      <c r="AQ3037" s="30">
        <v>16</v>
      </c>
      <c r="AR3037">
        <v>479.68378380000001</v>
      </c>
      <c r="AS3037" s="20">
        <v>1728.0579999999998</v>
      </c>
      <c r="AT3037">
        <v>278</v>
      </c>
      <c r="AU3037">
        <v>12</v>
      </c>
      <c r="AV3037" t="s">
        <v>1510</v>
      </c>
    </row>
    <row r="3038" spans="1:48" hidden="1" x14ac:dyDescent="0.25">
      <c r="A3038" t="s">
        <v>621</v>
      </c>
      <c r="B3038" t="s">
        <v>70</v>
      </c>
      <c r="C3038" t="s">
        <v>70</v>
      </c>
      <c r="D3038" t="s">
        <v>622</v>
      </c>
      <c r="E3038" s="31" t="s">
        <v>623</v>
      </c>
      <c r="F3038">
        <v>2016</v>
      </c>
      <c r="G3038" t="s">
        <v>563</v>
      </c>
      <c r="H3038">
        <v>221</v>
      </c>
      <c r="I3038">
        <v>331410</v>
      </c>
      <c r="J3038" t="s">
        <v>50</v>
      </c>
      <c r="K3038" s="26" t="s">
        <v>458</v>
      </c>
      <c r="L3038" t="b">
        <v>1</v>
      </c>
      <c r="M3038" s="20" t="s">
        <v>1119</v>
      </c>
      <c r="N3038" s="26">
        <v>169</v>
      </c>
      <c r="O3038" t="s">
        <v>375</v>
      </c>
      <c r="P3038">
        <v>67.726944399999994</v>
      </c>
      <c r="Q3038">
        <v>-164.53333330000001</v>
      </c>
      <c r="S3038" t="s">
        <v>21</v>
      </c>
      <c r="T3038" s="40">
        <v>0.54829166666666662</v>
      </c>
      <c r="U3038" s="40">
        <v>0.2187833333333333</v>
      </c>
      <c r="V3038">
        <v>299.91883141666665</v>
      </c>
      <c r="W3038">
        <v>547.00599999999997</v>
      </c>
      <c r="X3038">
        <v>186</v>
      </c>
      <c r="Y3038">
        <v>44.483451208333328</v>
      </c>
      <c r="Z3038">
        <v>81.131</v>
      </c>
      <c r="AA3038">
        <v>13</v>
      </c>
      <c r="AI3038">
        <v>266.76</v>
      </c>
      <c r="AJ3038">
        <v>10</v>
      </c>
      <c r="AK3038">
        <v>323.03900000000004</v>
      </c>
      <c r="AL3038">
        <v>10</v>
      </c>
      <c r="AM3038">
        <v>0</v>
      </c>
      <c r="AN3038">
        <v>0</v>
      </c>
      <c r="AO3038" s="30">
        <v>323.38187670833332</v>
      </c>
      <c r="AP3038" s="30">
        <v>589.79899999999998</v>
      </c>
      <c r="AQ3038" s="30">
        <v>20</v>
      </c>
      <c r="AR3038">
        <v>667.78415933333326</v>
      </c>
      <c r="AS3038" s="20">
        <v>1217.9360000000001</v>
      </c>
      <c r="AT3038">
        <v>217</v>
      </c>
      <c r="AU3038">
        <v>6</v>
      </c>
      <c r="AV3038" t="s">
        <v>1510</v>
      </c>
    </row>
    <row r="3039" spans="1:48" hidden="1" x14ac:dyDescent="0.25">
      <c r="A3039" t="s">
        <v>429</v>
      </c>
      <c r="B3039" t="s">
        <v>41</v>
      </c>
      <c r="C3039" t="s">
        <v>41</v>
      </c>
      <c r="D3039" t="s">
        <v>421</v>
      </c>
      <c r="E3039" s="31" t="s">
        <v>422</v>
      </c>
      <c r="F3039">
        <v>2016</v>
      </c>
      <c r="G3039" t="s">
        <v>380</v>
      </c>
      <c r="H3039">
        <v>219</v>
      </c>
      <c r="I3039">
        <v>331155</v>
      </c>
      <c r="J3039" t="s">
        <v>30</v>
      </c>
      <c r="K3039" s="26" t="s">
        <v>374</v>
      </c>
      <c r="L3039" t="b">
        <v>1</v>
      </c>
      <c r="M3039" s="20" t="s">
        <v>1116</v>
      </c>
      <c r="N3039" s="26">
        <v>2</v>
      </c>
      <c r="O3039" t="s">
        <v>375</v>
      </c>
      <c r="P3039">
        <v>55.552222200000003</v>
      </c>
      <c r="Q3039">
        <v>-133.09583330000001</v>
      </c>
      <c r="S3039" t="s">
        <v>21</v>
      </c>
      <c r="T3039" s="40">
        <v>0.25079999999999997</v>
      </c>
      <c r="U3039" s="40">
        <v>0.23413333333333339</v>
      </c>
      <c r="V3039">
        <v>615.47222879999993</v>
      </c>
      <c r="W3039">
        <v>2454.0360000000001</v>
      </c>
      <c r="X3039">
        <v>410</v>
      </c>
      <c r="Y3039">
        <v>1222.1147927999998</v>
      </c>
      <c r="Z3039">
        <v>4872.866</v>
      </c>
      <c r="AA3039">
        <v>115</v>
      </c>
      <c r="AI3039">
        <v>466.65899999999999</v>
      </c>
      <c r="AJ3039">
        <v>22</v>
      </c>
      <c r="AK3039">
        <v>411.74499999999995</v>
      </c>
      <c r="AL3039">
        <v>22</v>
      </c>
      <c r="AM3039">
        <v>0</v>
      </c>
      <c r="AN3039">
        <v>0</v>
      </c>
      <c r="AO3039" s="30">
        <v>220.30372319999998</v>
      </c>
      <c r="AP3039" s="30">
        <v>878.404</v>
      </c>
      <c r="AQ3039" s="30">
        <v>44</v>
      </c>
      <c r="AR3039">
        <v>2057.8907447999995</v>
      </c>
      <c r="AS3039" s="20">
        <v>8205.3059999999987</v>
      </c>
      <c r="AT3039">
        <v>567</v>
      </c>
      <c r="AU3039">
        <v>12</v>
      </c>
      <c r="AV3039" t="s">
        <v>1510</v>
      </c>
    </row>
    <row r="3040" spans="1:48" hidden="1" x14ac:dyDescent="0.25">
      <c r="A3040" t="s">
        <v>747</v>
      </c>
      <c r="B3040" t="s">
        <v>176</v>
      </c>
      <c r="C3040" t="s">
        <v>176</v>
      </c>
      <c r="D3040" t="s">
        <v>399</v>
      </c>
      <c r="E3040" s="31" t="s">
        <v>400</v>
      </c>
      <c r="F3040">
        <v>2016</v>
      </c>
      <c r="G3040" t="s">
        <v>743</v>
      </c>
      <c r="H3040">
        <v>18963</v>
      </c>
      <c r="I3040">
        <v>332700</v>
      </c>
      <c r="J3040" t="s">
        <v>171</v>
      </c>
      <c r="K3040" s="26" t="s">
        <v>458</v>
      </c>
      <c r="L3040" t="b">
        <v>1</v>
      </c>
      <c r="M3040" s="20" t="s">
        <v>1119</v>
      </c>
      <c r="N3040" s="26">
        <v>240</v>
      </c>
      <c r="O3040" t="s">
        <v>375</v>
      </c>
      <c r="P3040">
        <v>59.403888899999998</v>
      </c>
      <c r="Q3040">
        <v>-135.88444440000001</v>
      </c>
      <c r="S3040" t="s">
        <v>21</v>
      </c>
      <c r="T3040" s="40">
        <v>0.49435000000000001</v>
      </c>
      <c r="U3040" s="40">
        <v>0.23424166666666668</v>
      </c>
      <c r="V3040">
        <v>100.20079019999997</v>
      </c>
      <c r="W3040">
        <v>202.69199999999995</v>
      </c>
      <c r="X3040">
        <v>48</v>
      </c>
      <c r="Y3040">
        <v>44.486556499999999</v>
      </c>
      <c r="Z3040">
        <v>89.99</v>
      </c>
      <c r="AA3040">
        <v>8</v>
      </c>
      <c r="AI3040">
        <v>123.08799999999999</v>
      </c>
      <c r="AJ3040">
        <v>9</v>
      </c>
      <c r="AK3040">
        <v>0</v>
      </c>
      <c r="AL3040">
        <v>9</v>
      </c>
      <c r="AM3040">
        <v>0</v>
      </c>
      <c r="AN3040">
        <v>0</v>
      </c>
      <c r="AO3040" s="30">
        <v>60.8485528</v>
      </c>
      <c r="AP3040" s="30">
        <v>123.08799999999999</v>
      </c>
      <c r="AQ3040" s="30">
        <v>18</v>
      </c>
      <c r="AR3040">
        <v>205.53589949999997</v>
      </c>
      <c r="AS3040" s="20">
        <v>415.77</v>
      </c>
      <c r="AT3040">
        <v>74</v>
      </c>
      <c r="AU3040">
        <v>12</v>
      </c>
      <c r="AV3040" t="s">
        <v>1510</v>
      </c>
    </row>
    <row r="3041" spans="1:48" hidden="1" x14ac:dyDescent="0.25">
      <c r="A3041" t="s">
        <v>704</v>
      </c>
      <c r="B3041" t="s">
        <v>186</v>
      </c>
      <c r="C3041" t="s">
        <v>186</v>
      </c>
      <c r="D3041" t="s">
        <v>702</v>
      </c>
      <c r="E3041" s="31" t="s">
        <v>703</v>
      </c>
      <c r="F3041">
        <v>2016</v>
      </c>
      <c r="G3041" t="s">
        <v>563</v>
      </c>
      <c r="H3041" t="s">
        <v>582</v>
      </c>
      <c r="I3041">
        <v>332090</v>
      </c>
      <c r="J3041" t="s">
        <v>50</v>
      </c>
      <c r="K3041" s="26" t="s">
        <v>458</v>
      </c>
      <c r="L3041" t="b">
        <v>1</v>
      </c>
      <c r="M3041" s="20" t="s">
        <v>1119</v>
      </c>
      <c r="N3041" s="26">
        <v>169</v>
      </c>
      <c r="O3041" t="s">
        <v>375</v>
      </c>
      <c r="P3041">
        <v>66.907222200000007</v>
      </c>
      <c r="Q3041">
        <v>-156.8811111</v>
      </c>
      <c r="S3041" t="s">
        <v>21</v>
      </c>
      <c r="T3041" s="40">
        <v>0.71204999999999996</v>
      </c>
      <c r="U3041" s="40">
        <v>0.22696666666666665</v>
      </c>
      <c r="V3041">
        <v>126.62883584999999</v>
      </c>
      <c r="W3041">
        <v>177.83699999999999</v>
      </c>
      <c r="X3041">
        <v>187</v>
      </c>
      <c r="Y3041">
        <v>65.219507700000008</v>
      </c>
      <c r="Z3041">
        <v>91.594000000000008</v>
      </c>
      <c r="AA3041">
        <v>11</v>
      </c>
      <c r="AI3041">
        <v>165.50400000000002</v>
      </c>
      <c r="AJ3041">
        <v>4</v>
      </c>
      <c r="AK3041">
        <v>173.32</v>
      </c>
      <c r="AL3041">
        <v>4</v>
      </c>
      <c r="AM3041">
        <v>0</v>
      </c>
      <c r="AN3041">
        <v>0</v>
      </c>
      <c r="AO3041" s="30">
        <v>241.25962920000001</v>
      </c>
      <c r="AP3041" s="30">
        <v>338.82400000000001</v>
      </c>
      <c r="AQ3041" s="30">
        <v>8</v>
      </c>
      <c r="AR3041">
        <v>433.10797274999999</v>
      </c>
      <c r="AS3041" s="20">
        <v>608.25500000000011</v>
      </c>
      <c r="AT3041">
        <v>204</v>
      </c>
      <c r="AU3041">
        <v>12</v>
      </c>
      <c r="AV3041" t="s">
        <v>1510</v>
      </c>
    </row>
    <row r="3042" spans="1:48" hidden="1" x14ac:dyDescent="0.25">
      <c r="A3042" t="s">
        <v>1019</v>
      </c>
      <c r="B3042" t="s">
        <v>191</v>
      </c>
      <c r="C3042" t="s">
        <v>191</v>
      </c>
      <c r="D3042" t="s">
        <v>1021</v>
      </c>
      <c r="E3042" s="31" t="s">
        <v>1022</v>
      </c>
      <c r="F3042">
        <v>2016</v>
      </c>
      <c r="G3042" t="s">
        <v>1020</v>
      </c>
      <c r="H3042">
        <v>10455</v>
      </c>
      <c r="I3042">
        <v>332100</v>
      </c>
      <c r="J3042" t="s">
        <v>190</v>
      </c>
      <c r="K3042" s="26" t="s">
        <v>458</v>
      </c>
      <c r="L3042" t="b">
        <v>1</v>
      </c>
      <c r="M3042" s="20" t="s">
        <v>1118</v>
      </c>
      <c r="N3042" s="26">
        <v>660</v>
      </c>
      <c r="O3042" t="s">
        <v>375</v>
      </c>
      <c r="P3042">
        <v>59.439444399999999</v>
      </c>
      <c r="Q3042">
        <v>-154.77611110000001</v>
      </c>
      <c r="S3042" t="s">
        <v>21</v>
      </c>
      <c r="T3042" s="40">
        <v>0.90000000000000024</v>
      </c>
      <c r="U3042" s="40">
        <v>0.33379999999999993</v>
      </c>
      <c r="V3042">
        <v>144.26370000000006</v>
      </c>
      <c r="W3042">
        <v>160.29300000000001</v>
      </c>
      <c r="X3042">
        <v>57</v>
      </c>
      <c r="Y3042">
        <v>49.610700000000001</v>
      </c>
      <c r="Z3042">
        <v>55.12299999999999</v>
      </c>
      <c r="AA3042">
        <v>7</v>
      </c>
      <c r="AI3042">
        <v>72.846999999999994</v>
      </c>
      <c r="AJ3042">
        <v>11</v>
      </c>
      <c r="AK3042">
        <v>77.86699999999999</v>
      </c>
      <c r="AL3042">
        <v>11</v>
      </c>
      <c r="AM3042">
        <v>0.623</v>
      </c>
      <c r="AN3042">
        <v>2</v>
      </c>
      <c r="AO3042" s="30">
        <v>135.64260000000004</v>
      </c>
      <c r="AP3042" s="30">
        <v>150.714</v>
      </c>
      <c r="AQ3042" s="30">
        <v>22</v>
      </c>
      <c r="AR3042">
        <v>329.51700000000011</v>
      </c>
      <c r="AS3042" s="20">
        <v>366.75299999999999</v>
      </c>
      <c r="AT3042">
        <v>85</v>
      </c>
      <c r="AU3042">
        <v>12</v>
      </c>
      <c r="AV3042" t="s">
        <v>1510</v>
      </c>
    </row>
    <row r="3043" spans="1:48" hidden="1" x14ac:dyDescent="0.25">
      <c r="A3043" t="s">
        <v>1023</v>
      </c>
      <c r="B3043" t="s">
        <v>230</v>
      </c>
      <c r="C3043" t="s">
        <v>230</v>
      </c>
      <c r="D3043" t="s">
        <v>1025</v>
      </c>
      <c r="E3043" s="31" t="s">
        <v>1026</v>
      </c>
      <c r="F3043">
        <v>2016</v>
      </c>
      <c r="G3043" t="s">
        <v>1024</v>
      </c>
      <c r="H3043" t="s">
        <v>582</v>
      </c>
      <c r="I3043">
        <v>332110</v>
      </c>
      <c r="J3043" t="s">
        <v>229</v>
      </c>
      <c r="K3043" s="26" t="s">
        <v>458</v>
      </c>
      <c r="L3043" t="b">
        <v>1</v>
      </c>
      <c r="M3043" s="20" t="s">
        <v>1116</v>
      </c>
      <c r="N3043" s="26">
        <v>661</v>
      </c>
      <c r="O3043" t="s">
        <v>375</v>
      </c>
      <c r="P3043">
        <v>59.728611100000002</v>
      </c>
      <c r="Q3043">
        <v>-157.28444440000001</v>
      </c>
      <c r="S3043" t="s">
        <v>21</v>
      </c>
      <c r="T3043" s="40">
        <v>0.5</v>
      </c>
      <c r="U3043" s="40">
        <v>0.23520000000000005</v>
      </c>
      <c r="V3043">
        <v>154.26350000000002</v>
      </c>
      <c r="W3043">
        <v>308.52700000000004</v>
      </c>
      <c r="X3043">
        <v>70</v>
      </c>
      <c r="Y3043">
        <v>34.794499999999999</v>
      </c>
      <c r="Z3043">
        <v>69.588999999999999</v>
      </c>
      <c r="AA3043">
        <v>8</v>
      </c>
      <c r="AI3043">
        <v>77.120999999999995</v>
      </c>
      <c r="AJ3043">
        <v>10</v>
      </c>
      <c r="AK3043">
        <v>37.090000000000011</v>
      </c>
      <c r="AL3043">
        <v>10</v>
      </c>
      <c r="AM3043">
        <v>0</v>
      </c>
      <c r="AN3043">
        <v>0</v>
      </c>
      <c r="AO3043" s="30">
        <v>57.105500000000006</v>
      </c>
      <c r="AP3043" s="30">
        <v>114.21100000000001</v>
      </c>
      <c r="AQ3043" s="30">
        <v>20</v>
      </c>
      <c r="AR3043">
        <v>246.16350000000003</v>
      </c>
      <c r="AS3043" s="20">
        <v>492.327</v>
      </c>
      <c r="AT3043">
        <v>97</v>
      </c>
      <c r="AU3043">
        <v>12</v>
      </c>
      <c r="AV3043" t="s">
        <v>1510</v>
      </c>
    </row>
    <row r="3044" spans="1:48" hidden="1" x14ac:dyDescent="0.25">
      <c r="A3044" t="s">
        <v>933</v>
      </c>
      <c r="B3044" t="s">
        <v>260</v>
      </c>
      <c r="C3044" t="s">
        <v>260</v>
      </c>
      <c r="D3044" t="s">
        <v>935</v>
      </c>
      <c r="E3044" s="31" t="s">
        <v>936</v>
      </c>
      <c r="F3044">
        <v>2016</v>
      </c>
      <c r="G3044" t="s">
        <v>934</v>
      </c>
      <c r="H3044" t="s">
        <v>582</v>
      </c>
      <c r="I3044">
        <v>332510</v>
      </c>
      <c r="J3044" t="s">
        <v>259</v>
      </c>
      <c r="K3044" s="26" t="s">
        <v>458</v>
      </c>
      <c r="L3044" t="b">
        <v>1</v>
      </c>
      <c r="M3044" s="20" t="s">
        <v>1116</v>
      </c>
      <c r="N3044" s="26">
        <v>395</v>
      </c>
      <c r="O3044" t="s">
        <v>375</v>
      </c>
      <c r="P3044">
        <v>59.953273099999997</v>
      </c>
      <c r="Q3044">
        <v>-162.8951327</v>
      </c>
      <c r="S3044" t="s">
        <v>21</v>
      </c>
      <c r="T3044" s="40">
        <v>0.65000000000000013</v>
      </c>
      <c r="U3044" s="40">
        <v>0.41834166666666678</v>
      </c>
      <c r="V3044">
        <v>369.52370000000002</v>
      </c>
      <c r="W3044">
        <v>568.49799999999993</v>
      </c>
      <c r="X3044">
        <v>107</v>
      </c>
      <c r="Y3044">
        <v>229.6606000000001</v>
      </c>
      <c r="Z3044">
        <v>353.32400000000007</v>
      </c>
      <c r="AA3044">
        <v>16</v>
      </c>
      <c r="AI3044">
        <v>80.14</v>
      </c>
      <c r="AJ3044">
        <v>5</v>
      </c>
      <c r="AK3044">
        <v>9.0139999999999993</v>
      </c>
      <c r="AL3044">
        <v>5</v>
      </c>
      <c r="AM3044">
        <v>35.891999999999996</v>
      </c>
      <c r="AN3044">
        <v>10</v>
      </c>
      <c r="AO3044" s="30">
        <v>57.950100000000006</v>
      </c>
      <c r="AP3044" s="30">
        <v>89.153999999999996</v>
      </c>
      <c r="AQ3044" s="30">
        <v>10</v>
      </c>
      <c r="AR3044">
        <v>657.13440000000014</v>
      </c>
      <c r="AS3044" s="20">
        <v>1046.8679999999999</v>
      </c>
      <c r="AT3044">
        <v>142</v>
      </c>
      <c r="AU3044">
        <v>6</v>
      </c>
      <c r="AV3044" t="s">
        <v>1510</v>
      </c>
    </row>
    <row r="3045" spans="1:48" hidden="1" x14ac:dyDescent="0.25">
      <c r="A3045" t="s">
        <v>624</v>
      </c>
      <c r="B3045" t="s">
        <v>71</v>
      </c>
      <c r="C3045" t="s">
        <v>71</v>
      </c>
      <c r="D3045" t="s">
        <v>625</v>
      </c>
      <c r="E3045" s="31" t="s">
        <v>626</v>
      </c>
      <c r="F3045">
        <v>2016</v>
      </c>
      <c r="G3045" t="s">
        <v>563</v>
      </c>
      <c r="H3045">
        <v>9898</v>
      </c>
      <c r="I3045">
        <v>332120</v>
      </c>
      <c r="J3045" t="s">
        <v>50</v>
      </c>
      <c r="K3045" s="26" t="s">
        <v>458</v>
      </c>
      <c r="L3045" t="b">
        <v>1</v>
      </c>
      <c r="M3045" s="20" t="s">
        <v>1119</v>
      </c>
      <c r="N3045" s="26">
        <v>169</v>
      </c>
      <c r="O3045" t="s">
        <v>375</v>
      </c>
      <c r="P3045">
        <v>63.0341667</v>
      </c>
      <c r="Q3045">
        <v>-163.55333329999999</v>
      </c>
      <c r="S3045" t="s">
        <v>21</v>
      </c>
      <c r="T3045" s="40">
        <v>0.47566666666666663</v>
      </c>
      <c r="U3045" s="40">
        <v>0.21512500000000004</v>
      </c>
      <c r="V3045">
        <v>321.36420533333336</v>
      </c>
      <c r="W3045">
        <v>675.60800000000006</v>
      </c>
      <c r="X3045">
        <v>131</v>
      </c>
      <c r="Y3045">
        <v>164.87272600000003</v>
      </c>
      <c r="Z3045">
        <v>346.61400000000009</v>
      </c>
      <c r="AA3045">
        <v>18</v>
      </c>
      <c r="AI3045">
        <v>273.17599999999999</v>
      </c>
      <c r="AJ3045">
        <v>11</v>
      </c>
      <c r="AK3045">
        <v>546.67099999999994</v>
      </c>
      <c r="AL3045">
        <v>11</v>
      </c>
      <c r="AM3045">
        <v>0</v>
      </c>
      <c r="AN3045">
        <v>0</v>
      </c>
      <c r="AO3045" s="30">
        <v>389.97388966666665</v>
      </c>
      <c r="AP3045" s="30">
        <v>819.84699999999998</v>
      </c>
      <c r="AQ3045" s="30">
        <v>22</v>
      </c>
      <c r="AR3045">
        <v>876.21082100000012</v>
      </c>
      <c r="AS3045" s="20">
        <v>1842.069</v>
      </c>
      <c r="AT3045">
        <v>169</v>
      </c>
      <c r="AU3045">
        <v>12</v>
      </c>
      <c r="AV3045" t="s">
        <v>1510</v>
      </c>
    </row>
    <row r="3046" spans="1:48" hidden="1" x14ac:dyDescent="0.25">
      <c r="A3046" t="s">
        <v>468</v>
      </c>
      <c r="B3046" t="s">
        <v>193</v>
      </c>
      <c r="C3046" s="19" t="s">
        <v>193</v>
      </c>
      <c r="D3046" s="19" t="s">
        <v>470</v>
      </c>
      <c r="E3046" s="21" t="s">
        <v>471</v>
      </c>
      <c r="F3046" s="26">
        <v>2016</v>
      </c>
      <c r="G3046" s="19" t="s">
        <v>469</v>
      </c>
      <c r="H3046" s="26">
        <v>10451</v>
      </c>
      <c r="I3046" s="19">
        <v>332130</v>
      </c>
      <c r="J3046" t="s">
        <v>192</v>
      </c>
      <c r="K3046" s="19" t="s">
        <v>458</v>
      </c>
      <c r="L3046" s="20" t="b">
        <v>1</v>
      </c>
      <c r="M3046" s="20" t="s">
        <v>1118</v>
      </c>
      <c r="N3046" s="19">
        <v>17</v>
      </c>
      <c r="O3046" s="19" t="s">
        <v>375</v>
      </c>
      <c r="P3046" s="20">
        <v>66.898333300000004</v>
      </c>
      <c r="Q3046" s="20">
        <v>-162.59666669999999</v>
      </c>
      <c r="R3046" s="19"/>
      <c r="S3046" s="19" t="s">
        <v>21</v>
      </c>
      <c r="T3046" s="40">
        <v>0.40411666666666674</v>
      </c>
      <c r="U3046" s="40">
        <v>0.19712499999999999</v>
      </c>
      <c r="V3046">
        <v>2762.2938098166669</v>
      </c>
      <c r="W3046">
        <v>6835.3869999999997</v>
      </c>
      <c r="X3046">
        <v>1049</v>
      </c>
      <c r="Y3046">
        <v>4032.1019257166677</v>
      </c>
      <c r="Z3046">
        <v>9977.5690000000013</v>
      </c>
      <c r="AA3046">
        <v>107</v>
      </c>
      <c r="AI3046">
        <v>1506.508</v>
      </c>
      <c r="AJ3046">
        <v>29</v>
      </c>
      <c r="AK3046">
        <v>912.19799999999998</v>
      </c>
      <c r="AL3046">
        <v>29</v>
      </c>
      <c r="AM3046">
        <v>0</v>
      </c>
      <c r="AN3046">
        <v>0</v>
      </c>
      <c r="AO3046" s="30">
        <v>977.43940636666684</v>
      </c>
      <c r="AP3046" s="30">
        <v>2418.7060000000001</v>
      </c>
      <c r="AQ3046" s="30">
        <v>58</v>
      </c>
      <c r="AR3046">
        <v>7771.835141900001</v>
      </c>
      <c r="AS3046" s="20">
        <v>19231.662</v>
      </c>
      <c r="AT3046">
        <v>1214</v>
      </c>
      <c r="AU3046" s="22">
        <v>12</v>
      </c>
      <c r="AV3046" t="s">
        <v>1510</v>
      </c>
    </row>
    <row r="3047" spans="1:48" hidden="1" x14ac:dyDescent="0.25">
      <c r="A3047" t="s">
        <v>734</v>
      </c>
      <c r="B3047" t="s">
        <v>1123</v>
      </c>
      <c r="C3047" t="s">
        <v>367</v>
      </c>
      <c r="D3047" t="s">
        <v>368</v>
      </c>
      <c r="E3047" s="31" t="s">
        <v>369</v>
      </c>
      <c r="F3047">
        <v>2017</v>
      </c>
      <c r="G3047" t="s">
        <v>735</v>
      </c>
      <c r="H3047">
        <v>19277</v>
      </c>
      <c r="J3047" t="s">
        <v>736</v>
      </c>
      <c r="K3047" s="26" t="s">
        <v>374</v>
      </c>
      <c r="L3047" t="b">
        <v>1</v>
      </c>
      <c r="M3047" s="20" t="s">
        <v>1116</v>
      </c>
      <c r="N3047" s="26">
        <v>227</v>
      </c>
      <c r="O3047" t="s">
        <v>375</v>
      </c>
      <c r="P3047">
        <v>70.205555599999997</v>
      </c>
      <c r="Q3047">
        <v>-148.51166670000001</v>
      </c>
      <c r="R3047" t="s">
        <v>370</v>
      </c>
      <c r="S3047" t="s">
        <v>371</v>
      </c>
      <c r="V3047">
        <v>0</v>
      </c>
      <c r="W3047">
        <v>0</v>
      </c>
      <c r="X3047">
        <v>0</v>
      </c>
      <c r="Y3047">
        <v>14478</v>
      </c>
      <c r="Z3047">
        <v>63132</v>
      </c>
      <c r="AA3047">
        <v>166</v>
      </c>
      <c r="AB3047">
        <v>0</v>
      </c>
      <c r="AC3047">
        <v>0</v>
      </c>
      <c r="AD3047">
        <v>0</v>
      </c>
      <c r="AE3047">
        <v>0</v>
      </c>
      <c r="AF3047">
        <v>0</v>
      </c>
      <c r="AG3047">
        <v>0</v>
      </c>
      <c r="AO3047" s="30">
        <v>0</v>
      </c>
      <c r="AP3047" s="30">
        <v>0</v>
      </c>
      <c r="AQ3047" s="30">
        <v>0</v>
      </c>
      <c r="AR3047">
        <v>14478</v>
      </c>
      <c r="AS3047" s="20">
        <v>63132</v>
      </c>
      <c r="AT3047">
        <v>166</v>
      </c>
      <c r="AU3047" s="22">
        <v>12</v>
      </c>
      <c r="AV3047" t="s">
        <v>1131</v>
      </c>
    </row>
    <row r="3048" spans="1:48" x14ac:dyDescent="0.25">
      <c r="A3048" t="s">
        <v>729</v>
      </c>
      <c r="B3048" t="s">
        <v>117</v>
      </c>
      <c r="C3048" t="s">
        <v>731</v>
      </c>
      <c r="D3048" t="s">
        <v>732</v>
      </c>
      <c r="E3048" s="31" t="s">
        <v>733</v>
      </c>
      <c r="F3048">
        <v>2017</v>
      </c>
      <c r="G3048" t="s">
        <v>730</v>
      </c>
      <c r="H3048">
        <v>1276</v>
      </c>
      <c r="J3048" t="s">
        <v>117</v>
      </c>
      <c r="K3048" s="26">
        <v>0</v>
      </c>
      <c r="L3048" t="b">
        <v>1</v>
      </c>
      <c r="M3048" s="20" t="s">
        <v>1118</v>
      </c>
      <c r="N3048" s="26">
        <v>214</v>
      </c>
      <c r="O3048" t="s">
        <v>375</v>
      </c>
      <c r="P3048">
        <v>71.290555600000005</v>
      </c>
      <c r="Q3048">
        <v>-156.7886111</v>
      </c>
      <c r="R3048" t="s">
        <v>370</v>
      </c>
      <c r="S3048" t="s">
        <v>371</v>
      </c>
      <c r="V3048">
        <v>1486</v>
      </c>
      <c r="W3048">
        <v>11243</v>
      </c>
      <c r="X3048">
        <v>1513</v>
      </c>
      <c r="Y3048">
        <v>4469.3999999999996</v>
      </c>
      <c r="Z3048">
        <v>37922</v>
      </c>
      <c r="AA3048">
        <v>500</v>
      </c>
      <c r="AO3048" s="30">
        <v>0</v>
      </c>
      <c r="AP3048" s="30">
        <v>0</v>
      </c>
      <c r="AQ3048" s="30">
        <v>0</v>
      </c>
      <c r="AR3048">
        <v>5955.4</v>
      </c>
      <c r="AS3048" s="20">
        <v>49165</v>
      </c>
      <c r="AT3048">
        <v>2013</v>
      </c>
      <c r="AU3048" s="22">
        <v>12</v>
      </c>
      <c r="AV3048" t="s">
        <v>1131</v>
      </c>
    </row>
    <row r="3049" spans="1:48" hidden="1" x14ac:dyDescent="0.25">
      <c r="A3049" t="s">
        <v>548</v>
      </c>
      <c r="B3049" t="s">
        <v>1218</v>
      </c>
      <c r="C3049" t="s">
        <v>307</v>
      </c>
      <c r="D3049" t="s">
        <v>540</v>
      </c>
      <c r="E3049" s="31" t="s">
        <v>541</v>
      </c>
      <c r="F3049">
        <v>2017</v>
      </c>
      <c r="G3049" t="s">
        <v>549</v>
      </c>
      <c r="H3049">
        <v>21015</v>
      </c>
      <c r="J3049" t="s">
        <v>306</v>
      </c>
      <c r="K3049" s="26">
        <v>0</v>
      </c>
      <c r="L3049" t="b">
        <v>1</v>
      </c>
      <c r="M3049" s="20" t="s">
        <v>1118</v>
      </c>
      <c r="N3049" s="26">
        <v>111</v>
      </c>
      <c r="O3049" t="s">
        <v>375</v>
      </c>
      <c r="P3049">
        <v>56.470833300000002</v>
      </c>
      <c r="Q3049">
        <v>-132.37666669999999</v>
      </c>
      <c r="R3049" t="s">
        <v>370</v>
      </c>
      <c r="S3049" t="s">
        <v>371</v>
      </c>
      <c r="V3049">
        <v>1715</v>
      </c>
      <c r="W3049">
        <v>15216</v>
      </c>
      <c r="X3049">
        <v>1228</v>
      </c>
      <c r="Y3049">
        <v>2331</v>
      </c>
      <c r="Z3049">
        <v>20107</v>
      </c>
      <c r="AA3049">
        <v>867</v>
      </c>
      <c r="AO3049" s="30">
        <v>0</v>
      </c>
      <c r="AP3049" s="30">
        <v>0</v>
      </c>
      <c r="AQ3049" s="30">
        <v>0</v>
      </c>
      <c r="AR3049">
        <v>4046</v>
      </c>
      <c r="AS3049" s="20">
        <v>35323</v>
      </c>
      <c r="AT3049">
        <v>2095</v>
      </c>
      <c r="AU3049" s="22">
        <v>12</v>
      </c>
      <c r="AV3049" t="s">
        <v>1131</v>
      </c>
    </row>
    <row r="3050" spans="1:48" hidden="1" x14ac:dyDescent="0.25">
      <c r="A3050" t="s">
        <v>727</v>
      </c>
      <c r="B3050" t="s">
        <v>1201</v>
      </c>
      <c r="C3050" t="s">
        <v>254</v>
      </c>
      <c r="D3050" t="s">
        <v>540</v>
      </c>
      <c r="E3050" s="31" t="s">
        <v>541</v>
      </c>
      <c r="F3050">
        <v>2017</v>
      </c>
      <c r="G3050" t="s">
        <v>728</v>
      </c>
      <c r="H3050">
        <v>14856</v>
      </c>
      <c r="J3050" t="s">
        <v>253</v>
      </c>
      <c r="K3050" s="26" t="s">
        <v>458</v>
      </c>
      <c r="L3050" t="b">
        <v>1</v>
      </c>
      <c r="M3050" s="20" t="s">
        <v>1118</v>
      </c>
      <c r="N3050" s="26">
        <v>212</v>
      </c>
      <c r="O3050" t="s">
        <v>375</v>
      </c>
      <c r="P3050">
        <v>56.811266699999997</v>
      </c>
      <c r="Q3050">
        <v>-132.95124250000001</v>
      </c>
      <c r="R3050" t="s">
        <v>370</v>
      </c>
      <c r="S3050" t="s">
        <v>371</v>
      </c>
      <c r="V3050">
        <v>2172.3000000000002</v>
      </c>
      <c r="W3050">
        <v>21628</v>
      </c>
      <c r="X3050">
        <v>1368</v>
      </c>
      <c r="Y3050">
        <v>1233.8</v>
      </c>
      <c r="Z3050">
        <v>10509</v>
      </c>
      <c r="AA3050">
        <v>748</v>
      </c>
      <c r="AB3050">
        <v>2238.6999999999998</v>
      </c>
      <c r="AC3050">
        <v>20270</v>
      </c>
      <c r="AD3050">
        <v>31</v>
      </c>
      <c r="AO3050" s="30">
        <v>2238.6999999999998</v>
      </c>
      <c r="AP3050" s="30">
        <v>20270</v>
      </c>
      <c r="AQ3050" s="30">
        <v>31</v>
      </c>
      <c r="AR3050">
        <v>5644.8</v>
      </c>
      <c r="AS3050" s="20">
        <v>52407</v>
      </c>
      <c r="AT3050">
        <v>2147</v>
      </c>
      <c r="AU3050" s="22">
        <v>12</v>
      </c>
      <c r="AV3050" t="s">
        <v>1131</v>
      </c>
    </row>
    <row r="3051" spans="1:48" hidden="1" x14ac:dyDescent="0.25">
      <c r="A3051" t="s">
        <v>455</v>
      </c>
      <c r="B3051" t="s">
        <v>457</v>
      </c>
      <c r="C3051" t="s">
        <v>138</v>
      </c>
      <c r="D3051" t="s">
        <v>459</v>
      </c>
      <c r="E3051" s="31" t="s">
        <v>460</v>
      </c>
      <c r="F3051">
        <v>2017</v>
      </c>
      <c r="G3051" t="s">
        <v>456</v>
      </c>
      <c r="H3051">
        <v>4329</v>
      </c>
      <c r="J3051" t="s">
        <v>457</v>
      </c>
      <c r="K3051" s="26" t="s">
        <v>458</v>
      </c>
      <c r="L3051" t="b">
        <v>1</v>
      </c>
      <c r="M3051" s="20" t="s">
        <v>1116</v>
      </c>
      <c r="N3051" s="26">
        <v>10</v>
      </c>
      <c r="O3051" t="s">
        <v>375</v>
      </c>
      <c r="P3051">
        <v>61.130833299999999</v>
      </c>
      <c r="Q3051">
        <v>-146.34833330000001</v>
      </c>
      <c r="R3051" t="s">
        <v>370</v>
      </c>
      <c r="S3051" t="s">
        <v>371</v>
      </c>
      <c r="V3051">
        <v>4333</v>
      </c>
      <c r="W3051">
        <v>16441</v>
      </c>
      <c r="X3051">
        <v>2985</v>
      </c>
      <c r="Y3051">
        <v>15481</v>
      </c>
      <c r="Z3051">
        <v>66373</v>
      </c>
      <c r="AA3051">
        <v>812</v>
      </c>
      <c r="AO3051" s="30">
        <v>0</v>
      </c>
      <c r="AP3051" s="30">
        <v>0</v>
      </c>
      <c r="AQ3051" s="30">
        <v>0</v>
      </c>
      <c r="AR3051">
        <v>19814</v>
      </c>
      <c r="AS3051" s="20">
        <v>82814</v>
      </c>
      <c r="AT3051">
        <v>3797</v>
      </c>
      <c r="AU3051" s="22">
        <v>12</v>
      </c>
      <c r="AV3051" t="s">
        <v>1131</v>
      </c>
    </row>
    <row r="3052" spans="1:48" hidden="1" x14ac:dyDescent="0.25">
      <c r="A3052" t="s">
        <v>464</v>
      </c>
      <c r="B3052" t="s">
        <v>187</v>
      </c>
      <c r="C3052" t="s">
        <v>188</v>
      </c>
      <c r="D3052" t="s">
        <v>466</v>
      </c>
      <c r="E3052" s="31" t="s">
        <v>467</v>
      </c>
      <c r="F3052">
        <v>2017</v>
      </c>
      <c r="G3052" t="s">
        <v>465</v>
      </c>
      <c r="H3052">
        <v>10433</v>
      </c>
      <c r="J3052" t="s">
        <v>187</v>
      </c>
      <c r="K3052" s="26" t="s">
        <v>374</v>
      </c>
      <c r="L3052" t="b">
        <v>1</v>
      </c>
      <c r="M3052" s="20" t="s">
        <v>1119</v>
      </c>
      <c r="N3052" s="26">
        <v>16</v>
      </c>
      <c r="O3052" t="s">
        <v>375</v>
      </c>
      <c r="P3052">
        <v>57.79</v>
      </c>
      <c r="Q3052">
        <v>-152.40722220000001</v>
      </c>
      <c r="R3052" t="s">
        <v>370</v>
      </c>
      <c r="S3052" t="s">
        <v>371</v>
      </c>
      <c r="V3052">
        <v>6241</v>
      </c>
      <c r="W3052">
        <v>36274</v>
      </c>
      <c r="X3052">
        <v>4756</v>
      </c>
      <c r="Y3052">
        <v>3624</v>
      </c>
      <c r="Z3052">
        <v>21604</v>
      </c>
      <c r="AA3052">
        <v>1033</v>
      </c>
      <c r="AB3052">
        <v>14524</v>
      </c>
      <c r="AC3052">
        <v>92951</v>
      </c>
      <c r="AD3052">
        <v>106</v>
      </c>
      <c r="AO3052" s="30">
        <v>14524</v>
      </c>
      <c r="AP3052" s="30">
        <v>92951</v>
      </c>
      <c r="AQ3052" s="30">
        <v>106</v>
      </c>
      <c r="AR3052">
        <v>24389</v>
      </c>
      <c r="AS3052" s="20">
        <v>150829</v>
      </c>
      <c r="AT3052">
        <v>5895</v>
      </c>
      <c r="AU3052" s="22">
        <v>12</v>
      </c>
      <c r="AV3052" t="s">
        <v>1131</v>
      </c>
    </row>
    <row r="3053" spans="1:48" hidden="1" x14ac:dyDescent="0.25">
      <c r="A3053" t="s">
        <v>531</v>
      </c>
      <c r="B3053" t="s">
        <v>270</v>
      </c>
      <c r="C3053" t="s">
        <v>271</v>
      </c>
      <c r="D3053" t="s">
        <v>534</v>
      </c>
      <c r="E3053" s="31" t="s">
        <v>535</v>
      </c>
      <c r="F3053">
        <v>2017</v>
      </c>
      <c r="G3053" t="s">
        <v>532</v>
      </c>
      <c r="H3053">
        <v>17271</v>
      </c>
      <c r="J3053" t="s">
        <v>533</v>
      </c>
      <c r="K3053" s="26">
        <v>0</v>
      </c>
      <c r="L3053" t="b">
        <v>1</v>
      </c>
      <c r="M3053" s="20" t="s">
        <v>1118</v>
      </c>
      <c r="N3053" s="26">
        <v>100</v>
      </c>
      <c r="O3053" t="s">
        <v>375</v>
      </c>
      <c r="P3053">
        <v>57.0530556</v>
      </c>
      <c r="Q3053">
        <v>-135.33000000000001</v>
      </c>
      <c r="R3053" t="s">
        <v>370</v>
      </c>
      <c r="S3053" t="s">
        <v>371</v>
      </c>
      <c r="V3053">
        <v>7009.8</v>
      </c>
      <c r="W3053">
        <v>43415</v>
      </c>
      <c r="X3053">
        <v>3777</v>
      </c>
      <c r="Y3053">
        <v>6233</v>
      </c>
      <c r="Z3053">
        <v>39063</v>
      </c>
      <c r="AA3053">
        <v>1976</v>
      </c>
      <c r="AB3053">
        <v>2995</v>
      </c>
      <c r="AC3053">
        <v>22821</v>
      </c>
      <c r="AD3053">
        <v>24</v>
      </c>
      <c r="AO3053" s="30">
        <v>2995</v>
      </c>
      <c r="AP3053" s="30">
        <v>22821</v>
      </c>
      <c r="AQ3053" s="30">
        <v>24</v>
      </c>
      <c r="AR3053">
        <v>16237.8</v>
      </c>
      <c r="AS3053" s="20">
        <v>105299</v>
      </c>
      <c r="AT3053">
        <v>5777</v>
      </c>
      <c r="AU3053" s="22">
        <v>12</v>
      </c>
      <c r="AV3053" t="s">
        <v>1131</v>
      </c>
    </row>
    <row r="3054" spans="1:48" hidden="1" x14ac:dyDescent="0.25">
      <c r="A3054" t="s">
        <v>536</v>
      </c>
      <c r="B3054" t="s">
        <v>179</v>
      </c>
      <c r="C3054" t="s">
        <v>180</v>
      </c>
      <c r="D3054" t="s">
        <v>540</v>
      </c>
      <c r="E3054" s="31" t="s">
        <v>541</v>
      </c>
      <c r="F3054">
        <v>2017</v>
      </c>
      <c r="G3054" t="s">
        <v>537</v>
      </c>
      <c r="H3054">
        <v>10210</v>
      </c>
      <c r="J3054" t="s">
        <v>179</v>
      </c>
      <c r="K3054" s="26">
        <v>0</v>
      </c>
      <c r="L3054" t="b">
        <v>1</v>
      </c>
      <c r="M3054" s="20" t="s">
        <v>1118</v>
      </c>
      <c r="N3054" s="26">
        <v>103</v>
      </c>
      <c r="O3054" t="s">
        <v>375</v>
      </c>
      <c r="P3054">
        <v>55.342222200000002</v>
      </c>
      <c r="Q3054">
        <v>-131.64611110000001</v>
      </c>
      <c r="R3054" t="s">
        <v>370</v>
      </c>
      <c r="S3054" t="s">
        <v>371</v>
      </c>
      <c r="V3054">
        <v>7969.4</v>
      </c>
      <c r="W3054">
        <v>75066</v>
      </c>
      <c r="X3054">
        <v>6477</v>
      </c>
      <c r="Y3054">
        <v>7719.9</v>
      </c>
      <c r="Z3054">
        <v>76316</v>
      </c>
      <c r="AA3054">
        <v>1305</v>
      </c>
      <c r="AB3054">
        <v>2157</v>
      </c>
      <c r="AC3054">
        <v>24066</v>
      </c>
      <c r="AD3054">
        <v>17</v>
      </c>
      <c r="AE3054">
        <v>0</v>
      </c>
      <c r="AF3054">
        <v>0</v>
      </c>
      <c r="AG3054">
        <v>0</v>
      </c>
      <c r="AO3054" s="30">
        <v>2157</v>
      </c>
      <c r="AP3054" s="30">
        <v>24066</v>
      </c>
      <c r="AQ3054" s="30">
        <v>17</v>
      </c>
      <c r="AR3054">
        <v>17846.3</v>
      </c>
      <c r="AS3054" s="20">
        <v>175448</v>
      </c>
      <c r="AT3054">
        <v>7799</v>
      </c>
      <c r="AU3054" s="22">
        <v>12</v>
      </c>
      <c r="AV3054" t="s">
        <v>1131</v>
      </c>
    </row>
    <row r="3055" spans="1:48" hidden="1" x14ac:dyDescent="0.25">
      <c r="A3055" t="s">
        <v>372</v>
      </c>
      <c r="B3055" t="s">
        <v>1115</v>
      </c>
      <c r="C3055" t="s">
        <v>29</v>
      </c>
      <c r="D3055" t="s">
        <v>376</v>
      </c>
      <c r="E3055" s="31" t="s">
        <v>377</v>
      </c>
      <c r="F3055">
        <v>2017</v>
      </c>
      <c r="G3055" t="s">
        <v>373</v>
      </c>
      <c r="H3055">
        <v>213</v>
      </c>
      <c r="J3055" t="s">
        <v>28</v>
      </c>
      <c r="K3055" s="26" t="s">
        <v>374</v>
      </c>
      <c r="L3055" t="b">
        <v>1</v>
      </c>
      <c r="M3055" s="20" t="s">
        <v>1116</v>
      </c>
      <c r="N3055" s="26">
        <v>1</v>
      </c>
      <c r="O3055" t="s">
        <v>375</v>
      </c>
      <c r="P3055">
        <v>58.301944399999996</v>
      </c>
      <c r="Q3055">
        <v>-134.4197222</v>
      </c>
      <c r="R3055" t="s">
        <v>370</v>
      </c>
      <c r="S3055" t="s">
        <v>371</v>
      </c>
      <c r="V3055">
        <v>17950.599999999999</v>
      </c>
      <c r="W3055">
        <v>151017</v>
      </c>
      <c r="X3055">
        <v>14579</v>
      </c>
      <c r="Y3055">
        <v>11798.6</v>
      </c>
      <c r="Z3055">
        <v>119953</v>
      </c>
      <c r="AA3055">
        <v>2295</v>
      </c>
      <c r="AB3055">
        <v>17593</v>
      </c>
      <c r="AC3055">
        <v>143240</v>
      </c>
      <c r="AD3055">
        <v>131</v>
      </c>
      <c r="AO3055" s="30">
        <v>17593</v>
      </c>
      <c r="AP3055" s="30">
        <v>143240</v>
      </c>
      <c r="AQ3055" s="30">
        <v>131</v>
      </c>
      <c r="AR3055">
        <v>47342.2</v>
      </c>
      <c r="AS3055" s="20">
        <v>414210</v>
      </c>
      <c r="AT3055">
        <v>17005</v>
      </c>
      <c r="AU3055" s="22">
        <v>12</v>
      </c>
      <c r="AV3055" t="s">
        <v>1131</v>
      </c>
    </row>
    <row r="3056" spans="1:48" hidden="1" x14ac:dyDescent="0.25">
      <c r="A3056" t="s">
        <v>552</v>
      </c>
      <c r="B3056" t="s">
        <v>1117</v>
      </c>
      <c r="C3056" t="s">
        <v>107</v>
      </c>
      <c r="D3056" t="s">
        <v>453</v>
      </c>
      <c r="E3056" s="31" t="s">
        <v>454</v>
      </c>
      <c r="F3056">
        <v>2017</v>
      </c>
      <c r="G3056" t="s">
        <v>553</v>
      </c>
      <c r="H3056">
        <v>599</v>
      </c>
      <c r="J3056" t="s">
        <v>106</v>
      </c>
      <c r="K3056" s="26" t="s">
        <v>374</v>
      </c>
      <c r="L3056" t="b">
        <v>1</v>
      </c>
      <c r="M3056" s="20" t="s">
        <v>1118</v>
      </c>
      <c r="N3056" s="26">
        <v>121</v>
      </c>
      <c r="O3056" t="s">
        <v>375</v>
      </c>
      <c r="P3056">
        <v>61.2180556</v>
      </c>
      <c r="Q3056">
        <v>-149.9002778</v>
      </c>
      <c r="R3056" t="s">
        <v>370</v>
      </c>
      <c r="S3056" t="s">
        <v>371</v>
      </c>
      <c r="V3056">
        <v>26125.8</v>
      </c>
      <c r="W3056">
        <v>127375</v>
      </c>
      <c r="X3056">
        <v>24680</v>
      </c>
      <c r="Y3056">
        <v>140604.6</v>
      </c>
      <c r="Z3056">
        <v>839303</v>
      </c>
      <c r="AA3056">
        <v>6392</v>
      </c>
      <c r="AO3056" s="30">
        <v>0</v>
      </c>
      <c r="AP3056" s="30">
        <v>0</v>
      </c>
      <c r="AQ3056" s="30">
        <v>0</v>
      </c>
      <c r="AR3056">
        <v>166730.4</v>
      </c>
      <c r="AS3056" s="20">
        <v>966678</v>
      </c>
      <c r="AT3056">
        <v>31072</v>
      </c>
      <c r="AU3056" s="22">
        <v>12</v>
      </c>
      <c r="AV3056" t="s">
        <v>1131</v>
      </c>
    </row>
    <row r="3057" spans="1:48" hidden="1" x14ac:dyDescent="0.25">
      <c r="A3057" t="s">
        <v>483</v>
      </c>
      <c r="B3057" t="s">
        <v>165</v>
      </c>
      <c r="C3057" t="s">
        <v>485</v>
      </c>
      <c r="D3057" t="s">
        <v>453</v>
      </c>
      <c r="E3057" s="31" t="s">
        <v>454</v>
      </c>
      <c r="F3057">
        <v>2017</v>
      </c>
      <c r="G3057" t="s">
        <v>484</v>
      </c>
      <c r="H3057">
        <v>19558</v>
      </c>
      <c r="J3057" t="s">
        <v>165</v>
      </c>
      <c r="K3057" s="26" t="s">
        <v>374</v>
      </c>
      <c r="L3057" t="b">
        <v>1</v>
      </c>
      <c r="M3057" s="20" t="s">
        <v>1116</v>
      </c>
      <c r="N3057" s="26">
        <v>32</v>
      </c>
      <c r="O3057" t="s">
        <v>375</v>
      </c>
      <c r="P3057">
        <v>59.642499999999998</v>
      </c>
      <c r="Q3057">
        <v>-151.5483333</v>
      </c>
      <c r="R3057" t="s">
        <v>370</v>
      </c>
      <c r="S3057" t="s">
        <v>371</v>
      </c>
      <c r="V3057">
        <v>45235.8</v>
      </c>
      <c r="W3057">
        <v>173211</v>
      </c>
      <c r="X3057">
        <v>27374</v>
      </c>
      <c r="Y3057">
        <v>38040.699999999997</v>
      </c>
      <c r="Z3057">
        <v>166481</v>
      </c>
      <c r="AA3057">
        <v>4071</v>
      </c>
      <c r="AB3057">
        <v>15498.7</v>
      </c>
      <c r="AC3057">
        <v>139497</v>
      </c>
      <c r="AD3057">
        <v>25</v>
      </c>
      <c r="AE3057">
        <v>0</v>
      </c>
      <c r="AF3057">
        <v>0</v>
      </c>
      <c r="AG3057">
        <v>0</v>
      </c>
      <c r="AO3057" s="30">
        <v>15498.7</v>
      </c>
      <c r="AP3057" s="30">
        <v>139497</v>
      </c>
      <c r="AQ3057" s="30">
        <v>25</v>
      </c>
      <c r="AR3057">
        <v>98775.2</v>
      </c>
      <c r="AS3057" s="20">
        <v>479189</v>
      </c>
      <c r="AT3057">
        <v>31470</v>
      </c>
      <c r="AU3057" s="22">
        <v>12</v>
      </c>
      <c r="AV3057" t="s">
        <v>1131</v>
      </c>
    </row>
    <row r="3058" spans="1:48" hidden="1" x14ac:dyDescent="0.25">
      <c r="A3058" t="s">
        <v>461</v>
      </c>
      <c r="B3058" t="s">
        <v>156</v>
      </c>
      <c r="C3058" t="s">
        <v>157</v>
      </c>
      <c r="D3058" t="s">
        <v>453</v>
      </c>
      <c r="E3058" s="31" t="s">
        <v>454</v>
      </c>
      <c r="F3058">
        <v>2017</v>
      </c>
      <c r="G3058" t="s">
        <v>462</v>
      </c>
      <c r="H3058">
        <v>7353</v>
      </c>
      <c r="J3058" t="s">
        <v>463</v>
      </c>
      <c r="K3058" s="26" t="s">
        <v>374</v>
      </c>
      <c r="L3058" t="b">
        <v>1</v>
      </c>
      <c r="M3058" s="20" t="s">
        <v>1116</v>
      </c>
      <c r="N3058" s="26">
        <v>13</v>
      </c>
      <c r="O3058" t="s">
        <v>375</v>
      </c>
      <c r="P3058">
        <v>64.837777799999998</v>
      </c>
      <c r="Q3058">
        <v>-147.7163889</v>
      </c>
      <c r="R3058" t="s">
        <v>370</v>
      </c>
      <c r="S3058" t="s">
        <v>371</v>
      </c>
      <c r="V3058">
        <v>68098.8</v>
      </c>
      <c r="W3058">
        <v>282450</v>
      </c>
      <c r="X3058">
        <v>39019</v>
      </c>
      <c r="Y3058">
        <v>28155.9</v>
      </c>
      <c r="Z3058">
        <v>126290</v>
      </c>
      <c r="AA3058">
        <v>6544</v>
      </c>
      <c r="AB3058">
        <v>143484.6</v>
      </c>
      <c r="AC3058">
        <v>827634</v>
      </c>
      <c r="AD3058">
        <v>517</v>
      </c>
      <c r="AE3058">
        <v>0</v>
      </c>
      <c r="AF3058">
        <v>0</v>
      </c>
      <c r="AG3058">
        <v>0</v>
      </c>
      <c r="AO3058" s="30">
        <v>143484.6</v>
      </c>
      <c r="AP3058" s="30">
        <v>827634</v>
      </c>
      <c r="AQ3058" s="30">
        <v>517</v>
      </c>
      <c r="AR3058">
        <v>239739.3</v>
      </c>
      <c r="AS3058" s="20">
        <v>1236374</v>
      </c>
      <c r="AT3058">
        <v>46080</v>
      </c>
      <c r="AU3058" s="22">
        <v>12</v>
      </c>
      <c r="AV3058" t="s">
        <v>1131</v>
      </c>
    </row>
    <row r="3059" spans="1:48" hidden="1" x14ac:dyDescent="0.25">
      <c r="A3059" t="s">
        <v>472</v>
      </c>
      <c r="B3059" t="s">
        <v>1121</v>
      </c>
      <c r="C3059" t="s">
        <v>474</v>
      </c>
      <c r="D3059" t="s">
        <v>453</v>
      </c>
      <c r="E3059" s="31" t="s">
        <v>454</v>
      </c>
      <c r="F3059">
        <v>2017</v>
      </c>
      <c r="G3059" t="s">
        <v>473</v>
      </c>
      <c r="H3059">
        <v>11824</v>
      </c>
      <c r="J3059" t="s">
        <v>208</v>
      </c>
      <c r="K3059" s="26" t="s">
        <v>374</v>
      </c>
      <c r="L3059" t="b">
        <v>1</v>
      </c>
      <c r="M3059" s="20" t="s">
        <v>1119</v>
      </c>
      <c r="N3059" s="26">
        <v>18</v>
      </c>
      <c r="O3059" t="s">
        <v>375</v>
      </c>
      <c r="P3059">
        <v>61.5813889</v>
      </c>
      <c r="Q3059">
        <v>-149.43944440000001</v>
      </c>
      <c r="R3059" t="s">
        <v>370</v>
      </c>
      <c r="S3059" t="s">
        <v>371</v>
      </c>
      <c r="V3059">
        <v>91958.3</v>
      </c>
      <c r="W3059">
        <v>447720</v>
      </c>
      <c r="X3059">
        <v>57798</v>
      </c>
      <c r="Y3059">
        <v>53980.800000000003</v>
      </c>
      <c r="Z3059">
        <v>303696</v>
      </c>
      <c r="AA3059">
        <v>5977</v>
      </c>
      <c r="AB3059">
        <v>0</v>
      </c>
      <c r="AC3059">
        <v>0</v>
      </c>
      <c r="AD3059">
        <v>0</v>
      </c>
      <c r="AE3059">
        <v>0</v>
      </c>
      <c r="AF3059">
        <v>0</v>
      </c>
      <c r="AG3059">
        <v>0</v>
      </c>
      <c r="AO3059" s="30">
        <v>0</v>
      </c>
      <c r="AP3059" s="30">
        <v>0</v>
      </c>
      <c r="AQ3059" s="30">
        <v>0</v>
      </c>
      <c r="AR3059">
        <v>145939.1</v>
      </c>
      <c r="AS3059" s="20">
        <v>751416</v>
      </c>
      <c r="AT3059">
        <v>63775</v>
      </c>
      <c r="AU3059" s="22">
        <v>3</v>
      </c>
      <c r="AV3059" t="s">
        <v>1131</v>
      </c>
    </row>
    <row r="3060" spans="1:48" hidden="1" x14ac:dyDescent="0.25">
      <c r="A3060" t="s">
        <v>451</v>
      </c>
      <c r="B3060" t="s">
        <v>135</v>
      </c>
      <c r="C3060" t="s">
        <v>107</v>
      </c>
      <c r="D3060" t="s">
        <v>453</v>
      </c>
      <c r="E3060" s="31" t="s">
        <v>454</v>
      </c>
      <c r="F3060">
        <v>2017</v>
      </c>
      <c r="G3060" t="s">
        <v>452</v>
      </c>
      <c r="H3060">
        <v>3522</v>
      </c>
      <c r="J3060" t="s">
        <v>135</v>
      </c>
      <c r="K3060" s="26">
        <v>0</v>
      </c>
      <c r="L3060" t="b">
        <v>1</v>
      </c>
      <c r="M3060" s="20" t="s">
        <v>1119</v>
      </c>
      <c r="N3060" s="26">
        <v>8</v>
      </c>
      <c r="O3060" t="s">
        <v>375</v>
      </c>
      <c r="P3060">
        <v>61.2180556</v>
      </c>
      <c r="Q3060">
        <v>-149.9002778</v>
      </c>
      <c r="R3060" t="s">
        <v>370</v>
      </c>
      <c r="S3060" t="s">
        <v>371</v>
      </c>
      <c r="V3060">
        <v>100609.3</v>
      </c>
      <c r="W3060">
        <v>505275</v>
      </c>
      <c r="X3060">
        <v>71305</v>
      </c>
      <c r="Y3060">
        <v>89542.3</v>
      </c>
      <c r="Z3060">
        <v>545614</v>
      </c>
      <c r="AA3060">
        <v>9615</v>
      </c>
      <c r="AB3060">
        <v>7927.7</v>
      </c>
      <c r="AC3060">
        <v>54284</v>
      </c>
      <c r="AD3060">
        <v>7</v>
      </c>
      <c r="AE3060">
        <v>0</v>
      </c>
      <c r="AF3060">
        <v>0</v>
      </c>
      <c r="AG3060">
        <v>0</v>
      </c>
      <c r="AO3060" s="30">
        <v>7927.7</v>
      </c>
      <c r="AP3060" s="30">
        <v>54284</v>
      </c>
      <c r="AQ3060" s="30">
        <v>7</v>
      </c>
      <c r="AR3060">
        <v>198079.3</v>
      </c>
      <c r="AS3060" s="20">
        <v>1105173</v>
      </c>
      <c r="AT3060">
        <v>80927</v>
      </c>
      <c r="AU3060" s="22">
        <v>12</v>
      </c>
      <c r="AV3060" t="s">
        <v>1131</v>
      </c>
    </row>
    <row r="3061" spans="1:48" hidden="1" x14ac:dyDescent="0.25">
      <c r="A3061" t="s">
        <v>627</v>
      </c>
      <c r="B3061" t="s">
        <v>72</v>
      </c>
      <c r="C3061" t="s">
        <v>72</v>
      </c>
      <c r="D3061" t="s">
        <v>628</v>
      </c>
      <c r="E3061" s="31" t="s">
        <v>629</v>
      </c>
      <c r="F3061">
        <v>2017</v>
      </c>
      <c r="G3061" t="s">
        <v>563</v>
      </c>
      <c r="H3061">
        <v>221</v>
      </c>
      <c r="I3061">
        <v>331420</v>
      </c>
      <c r="J3061" t="s">
        <v>50</v>
      </c>
      <c r="K3061" s="26" t="s">
        <v>458</v>
      </c>
      <c r="L3061" t="b">
        <v>1</v>
      </c>
      <c r="M3061" s="20" t="s">
        <v>1119</v>
      </c>
      <c r="N3061" s="26">
        <v>169</v>
      </c>
      <c r="O3061" t="s">
        <v>375</v>
      </c>
      <c r="P3061">
        <v>64.931944400000006</v>
      </c>
      <c r="Q3061">
        <v>-161.15694439999999</v>
      </c>
      <c r="S3061" t="s">
        <v>21</v>
      </c>
      <c r="T3061" s="40">
        <v>0.50148333333333339</v>
      </c>
      <c r="U3061" s="40">
        <v>0.22110833333333332</v>
      </c>
      <c r="V3061">
        <v>256.35677555000001</v>
      </c>
      <c r="W3061">
        <v>511.197</v>
      </c>
      <c r="X3061">
        <v>109</v>
      </c>
      <c r="Y3061">
        <v>87.952152933333338</v>
      </c>
      <c r="Z3061">
        <v>175.38399999999999</v>
      </c>
      <c r="AA3061">
        <v>9</v>
      </c>
      <c r="AI3061">
        <v>222.66900000000001</v>
      </c>
      <c r="AJ3061">
        <v>11</v>
      </c>
      <c r="AK3061">
        <v>336.11200000000008</v>
      </c>
      <c r="AL3061">
        <v>18</v>
      </c>
      <c r="AM3061">
        <v>0</v>
      </c>
      <c r="AN3061">
        <v>0</v>
      </c>
      <c r="AO3061" s="30">
        <v>280.21935848333339</v>
      </c>
      <c r="AP3061" s="30">
        <v>558.78100000000006</v>
      </c>
      <c r="AQ3061" s="30">
        <v>29</v>
      </c>
      <c r="AR3061">
        <v>624.52828696666666</v>
      </c>
      <c r="AS3061" s="20">
        <v>1245.3620000000001</v>
      </c>
      <c r="AT3061">
        <v>146</v>
      </c>
      <c r="AU3061">
        <v>12</v>
      </c>
      <c r="AV3061" t="s">
        <v>1510</v>
      </c>
    </row>
    <row r="3062" spans="1:48" hidden="1" x14ac:dyDescent="0.25">
      <c r="A3062" t="s">
        <v>1059</v>
      </c>
      <c r="B3062" t="s">
        <v>195</v>
      </c>
      <c r="C3062" t="s">
        <v>195</v>
      </c>
      <c r="D3062" t="s">
        <v>1061</v>
      </c>
      <c r="E3062" s="31" t="s">
        <v>1062</v>
      </c>
      <c r="F3062">
        <v>2017</v>
      </c>
      <c r="G3062" t="s">
        <v>1060</v>
      </c>
      <c r="H3062" t="s">
        <v>582</v>
      </c>
      <c r="I3062">
        <v>332140</v>
      </c>
      <c r="J3062" t="s">
        <v>194</v>
      </c>
      <c r="K3062" s="26" t="s">
        <v>458</v>
      </c>
      <c r="L3062" t="b">
        <v>1</v>
      </c>
      <c r="M3062" s="20" t="s">
        <v>1118</v>
      </c>
      <c r="N3062" s="26">
        <v>687</v>
      </c>
      <c r="O3062" t="s">
        <v>375</v>
      </c>
      <c r="P3062">
        <v>64.880277800000002</v>
      </c>
      <c r="Q3062">
        <v>-157.7008333</v>
      </c>
      <c r="S3062" t="s">
        <v>21</v>
      </c>
      <c r="T3062" s="40">
        <v>0.94999999999999984</v>
      </c>
      <c r="U3062" s="40">
        <v>0.60265833333333285</v>
      </c>
      <c r="V3062">
        <v>101.02299999999997</v>
      </c>
      <c r="W3062">
        <v>106.33999999999999</v>
      </c>
      <c r="X3062">
        <v>65</v>
      </c>
      <c r="Y3062">
        <v>62.355149999999988</v>
      </c>
      <c r="Z3062">
        <v>65.637</v>
      </c>
      <c r="AA3062">
        <v>8</v>
      </c>
      <c r="AI3062">
        <v>29.113</v>
      </c>
      <c r="AJ3062">
        <v>5</v>
      </c>
      <c r="AK3062">
        <v>34.520000000000003</v>
      </c>
      <c r="AL3062">
        <v>6</v>
      </c>
      <c r="AM3062">
        <v>1.1719999999999999</v>
      </c>
      <c r="AN3062">
        <v>1</v>
      </c>
      <c r="AO3062" s="30">
        <v>60.451349999999991</v>
      </c>
      <c r="AP3062" s="30">
        <v>63.633000000000003</v>
      </c>
      <c r="AQ3062" s="30">
        <v>11</v>
      </c>
      <c r="AR3062">
        <v>223.82949999999994</v>
      </c>
      <c r="AS3062" s="20">
        <v>236.78200000000001</v>
      </c>
      <c r="AT3062">
        <v>85</v>
      </c>
      <c r="AU3062">
        <v>12</v>
      </c>
      <c r="AV3062" t="s">
        <v>1510</v>
      </c>
    </row>
    <row r="3063" spans="1:48" hidden="1" x14ac:dyDescent="0.25">
      <c r="A3063" t="s">
        <v>795</v>
      </c>
      <c r="B3063" t="s">
        <v>197</v>
      </c>
      <c r="C3063" t="s">
        <v>197</v>
      </c>
      <c r="D3063" t="s">
        <v>797</v>
      </c>
      <c r="E3063" s="31" t="s">
        <v>798</v>
      </c>
      <c r="F3063">
        <v>2017</v>
      </c>
      <c r="G3063" t="s">
        <v>796</v>
      </c>
      <c r="H3063">
        <v>9832</v>
      </c>
      <c r="I3063">
        <v>332150</v>
      </c>
      <c r="J3063" t="s">
        <v>196</v>
      </c>
      <c r="K3063" s="26" t="s">
        <v>458</v>
      </c>
      <c r="L3063" t="b">
        <v>1</v>
      </c>
      <c r="M3063" s="20" t="s">
        <v>1118</v>
      </c>
      <c r="N3063" s="26">
        <v>281</v>
      </c>
      <c r="O3063" t="s">
        <v>375</v>
      </c>
      <c r="P3063">
        <v>60.812222200000001</v>
      </c>
      <c r="Q3063">
        <v>-161.43583330000001</v>
      </c>
      <c r="S3063" t="s">
        <v>21</v>
      </c>
      <c r="T3063" s="40">
        <v>0.5234333333333332</v>
      </c>
      <c r="U3063" s="40">
        <v>0.31363333333333326</v>
      </c>
      <c r="V3063">
        <v>457.01121363333311</v>
      </c>
      <c r="W3063">
        <v>873.10299999999984</v>
      </c>
      <c r="X3063">
        <v>192</v>
      </c>
      <c r="Y3063">
        <v>367.43135639999986</v>
      </c>
      <c r="Z3063">
        <v>701.96399999999994</v>
      </c>
      <c r="AA3063">
        <v>26</v>
      </c>
      <c r="AI3063">
        <v>15.833000000000002</v>
      </c>
      <c r="AJ3063">
        <v>2</v>
      </c>
      <c r="AK3063">
        <v>27.08</v>
      </c>
      <c r="AL3063">
        <v>5</v>
      </c>
      <c r="AM3063">
        <v>123.52500000000002</v>
      </c>
      <c r="AN3063">
        <v>12</v>
      </c>
      <c r="AO3063" s="30">
        <v>22.462094633333326</v>
      </c>
      <c r="AP3063" s="30">
        <v>42.912999999999997</v>
      </c>
      <c r="AQ3063" s="30">
        <v>7</v>
      </c>
      <c r="AR3063">
        <v>846.90466466666635</v>
      </c>
      <c r="AS3063" s="20">
        <v>1741.5049999999997</v>
      </c>
      <c r="AT3063">
        <v>235</v>
      </c>
      <c r="AU3063">
        <v>12</v>
      </c>
      <c r="AV3063" t="s">
        <v>1510</v>
      </c>
    </row>
    <row r="3064" spans="1:48" hidden="1" x14ac:dyDescent="0.25">
      <c r="A3064" t="s">
        <v>921</v>
      </c>
      <c r="B3064" t="s">
        <v>199</v>
      </c>
      <c r="C3064" t="s">
        <v>199</v>
      </c>
      <c r="D3064" t="s">
        <v>923</v>
      </c>
      <c r="E3064" s="31" t="s">
        <v>924</v>
      </c>
      <c r="F3064">
        <v>2017</v>
      </c>
      <c r="G3064" t="s">
        <v>922</v>
      </c>
      <c r="H3064">
        <v>10491</v>
      </c>
      <c r="I3064">
        <v>332160</v>
      </c>
      <c r="J3064" t="s">
        <v>198</v>
      </c>
      <c r="K3064" s="26" t="s">
        <v>458</v>
      </c>
      <c r="L3064" t="b">
        <v>1</v>
      </c>
      <c r="M3064" s="20" t="s">
        <v>1118</v>
      </c>
      <c r="N3064" s="26">
        <v>376</v>
      </c>
      <c r="O3064" t="s">
        <v>375</v>
      </c>
      <c r="P3064">
        <v>59.864444399999996</v>
      </c>
      <c r="Q3064">
        <v>-163.13416670000001</v>
      </c>
      <c r="S3064" t="s">
        <v>21</v>
      </c>
      <c r="T3064" s="40">
        <v>0.67</v>
      </c>
      <c r="U3064" s="40">
        <v>0.36705000000000004</v>
      </c>
      <c r="V3064">
        <v>376.74770000000007</v>
      </c>
      <c r="W3064">
        <v>562.31000000000006</v>
      </c>
      <c r="X3064">
        <v>97</v>
      </c>
      <c r="Y3064">
        <v>347.91023000000001</v>
      </c>
      <c r="Z3064">
        <v>519.26900000000001</v>
      </c>
      <c r="AA3064">
        <v>21</v>
      </c>
      <c r="AI3064">
        <v>66.278999999999996</v>
      </c>
      <c r="AJ3064">
        <v>3</v>
      </c>
      <c r="AK3064">
        <v>7.3129999999999988</v>
      </c>
      <c r="AL3064">
        <v>3</v>
      </c>
      <c r="AM3064">
        <v>25.670999999999999</v>
      </c>
      <c r="AN3064">
        <v>13</v>
      </c>
      <c r="AO3064" s="30">
        <v>49.306640000000002</v>
      </c>
      <c r="AP3064" s="30">
        <v>73.591999999999999</v>
      </c>
      <c r="AQ3064" s="30">
        <v>6</v>
      </c>
      <c r="AR3064">
        <v>773.96457000000009</v>
      </c>
      <c r="AS3064" s="20">
        <v>1180.8420000000001</v>
      </c>
      <c r="AT3064">
        <v>135</v>
      </c>
      <c r="AU3064">
        <v>6</v>
      </c>
      <c r="AV3064" t="s">
        <v>1510</v>
      </c>
    </row>
    <row r="3065" spans="1:48" hidden="1" x14ac:dyDescent="0.25">
      <c r="A3065" t="s">
        <v>879</v>
      </c>
      <c r="B3065" t="s">
        <v>201</v>
      </c>
      <c r="C3065" t="s">
        <v>201</v>
      </c>
      <c r="D3065" t="s">
        <v>881</v>
      </c>
      <c r="E3065" s="31" t="s">
        <v>882</v>
      </c>
      <c r="F3065">
        <v>2017</v>
      </c>
      <c r="G3065" t="s">
        <v>880</v>
      </c>
      <c r="H3065">
        <v>10716</v>
      </c>
      <c r="I3065">
        <v>332170</v>
      </c>
      <c r="J3065" t="s">
        <v>200</v>
      </c>
      <c r="K3065" s="26" t="s">
        <v>458</v>
      </c>
      <c r="L3065" t="b">
        <v>1</v>
      </c>
      <c r="M3065" s="20" t="s">
        <v>1118</v>
      </c>
      <c r="N3065" s="26">
        <v>353</v>
      </c>
      <c r="O3065" t="s">
        <v>375</v>
      </c>
      <c r="P3065">
        <v>57.54</v>
      </c>
      <c r="Q3065">
        <v>-153.97861109999999</v>
      </c>
      <c r="S3065" t="s">
        <v>21</v>
      </c>
      <c r="T3065" s="40">
        <v>0.41000000000000009</v>
      </c>
      <c r="U3065" s="40">
        <v>0.40824999999999956</v>
      </c>
      <c r="V3065">
        <v>61.516400000000012</v>
      </c>
      <c r="W3065">
        <v>150.04</v>
      </c>
      <c r="X3065">
        <v>43</v>
      </c>
      <c r="Y3065">
        <v>187.80665000000005</v>
      </c>
      <c r="Z3065">
        <v>458.065</v>
      </c>
      <c r="AA3065">
        <v>24</v>
      </c>
      <c r="AI3065">
        <v>163.15499999999997</v>
      </c>
      <c r="AJ3065">
        <v>11</v>
      </c>
      <c r="AK3065">
        <v>26.324000000000002</v>
      </c>
      <c r="AL3065">
        <v>2</v>
      </c>
      <c r="AM3065">
        <v>0</v>
      </c>
      <c r="AN3065">
        <v>0</v>
      </c>
      <c r="AO3065" s="30">
        <v>77.686390000000017</v>
      </c>
      <c r="AP3065" s="30">
        <v>189.47899999999998</v>
      </c>
      <c r="AQ3065" s="30">
        <v>13</v>
      </c>
      <c r="AR3065">
        <v>327.0094400000001</v>
      </c>
      <c r="AS3065" s="20">
        <v>797.58399999999995</v>
      </c>
      <c r="AT3065">
        <v>79</v>
      </c>
      <c r="AU3065">
        <v>12</v>
      </c>
      <c r="AV3065" t="s">
        <v>1510</v>
      </c>
    </row>
    <row r="3066" spans="1:48" hidden="1" x14ac:dyDescent="0.25">
      <c r="A3066" t="s">
        <v>831</v>
      </c>
      <c r="B3066" t="s">
        <v>203</v>
      </c>
      <c r="C3066" t="s">
        <v>203</v>
      </c>
      <c r="D3066" t="s">
        <v>833</v>
      </c>
      <c r="E3066" s="31" t="s">
        <v>834</v>
      </c>
      <c r="F3066">
        <v>2017</v>
      </c>
      <c r="G3066" t="s">
        <v>832</v>
      </c>
      <c r="H3066" t="s">
        <v>582</v>
      </c>
      <c r="I3066">
        <v>332180</v>
      </c>
      <c r="J3066" t="s">
        <v>202</v>
      </c>
      <c r="K3066" s="26" t="s">
        <v>458</v>
      </c>
      <c r="L3066" t="b">
        <v>1</v>
      </c>
      <c r="M3066" s="20" t="s">
        <v>1118</v>
      </c>
      <c r="N3066" s="26">
        <v>330</v>
      </c>
      <c r="O3066" t="s">
        <v>375</v>
      </c>
      <c r="P3066">
        <v>59.114166699999998</v>
      </c>
      <c r="Q3066">
        <v>-156.85888890000001</v>
      </c>
      <c r="S3066" t="s">
        <v>21</v>
      </c>
      <c r="T3066" s="40">
        <v>0.84999999999999976</v>
      </c>
      <c r="U3066" s="40">
        <v>0.47806666666666642</v>
      </c>
      <c r="V3066">
        <v>113.54299999999995</v>
      </c>
      <c r="W3066">
        <v>133.57999999999998</v>
      </c>
      <c r="X3066">
        <v>39</v>
      </c>
      <c r="Y3066">
        <v>105.97629999999997</v>
      </c>
      <c r="Z3066">
        <v>124.678</v>
      </c>
      <c r="AA3066">
        <v>14</v>
      </c>
      <c r="AI3066">
        <v>44.786999999999992</v>
      </c>
      <c r="AJ3066">
        <v>12</v>
      </c>
      <c r="AK3066">
        <v>33.04</v>
      </c>
      <c r="AL3066">
        <v>9</v>
      </c>
      <c r="AM3066">
        <v>13.655999999999999</v>
      </c>
      <c r="AN3066">
        <v>2</v>
      </c>
      <c r="AO3066" s="30">
        <v>66.152949999999976</v>
      </c>
      <c r="AP3066" s="30">
        <v>77.826999999999998</v>
      </c>
      <c r="AQ3066" s="30">
        <v>21</v>
      </c>
      <c r="AR3066">
        <v>285.67224999999991</v>
      </c>
      <c r="AS3066" s="20">
        <v>349.74099999999999</v>
      </c>
      <c r="AT3066">
        <v>67</v>
      </c>
      <c r="AU3066">
        <v>12</v>
      </c>
      <c r="AV3066" t="s">
        <v>1510</v>
      </c>
    </row>
    <row r="3067" spans="1:48" hidden="1" x14ac:dyDescent="0.25">
      <c r="A3067" t="s">
        <v>995</v>
      </c>
      <c r="B3067" t="s">
        <v>205</v>
      </c>
      <c r="C3067" t="s">
        <v>205</v>
      </c>
      <c r="D3067" t="s">
        <v>997</v>
      </c>
      <c r="E3067" s="31" t="s">
        <v>998</v>
      </c>
      <c r="F3067">
        <v>2017</v>
      </c>
      <c r="G3067" t="s">
        <v>996</v>
      </c>
      <c r="H3067" t="s">
        <v>582</v>
      </c>
      <c r="I3067">
        <v>332190</v>
      </c>
      <c r="J3067" t="s">
        <v>204</v>
      </c>
      <c r="K3067" s="26" t="s">
        <v>458</v>
      </c>
      <c r="L3067" t="b">
        <v>1</v>
      </c>
      <c r="M3067" s="20" t="s">
        <v>1118</v>
      </c>
      <c r="N3067" s="26">
        <v>570</v>
      </c>
      <c r="O3067" t="s">
        <v>375</v>
      </c>
      <c r="P3067">
        <v>61.356388899999999</v>
      </c>
      <c r="Q3067">
        <v>-155.43555559999999</v>
      </c>
      <c r="S3067" t="s">
        <v>21</v>
      </c>
      <c r="T3067" s="40">
        <v>1.7723166666666665</v>
      </c>
      <c r="U3067" s="40">
        <v>0.98413333333333253</v>
      </c>
      <c r="V3067">
        <v>30.97300606666667</v>
      </c>
      <c r="W3067">
        <v>17.476000000000003</v>
      </c>
      <c r="X3067">
        <v>17</v>
      </c>
      <c r="Y3067">
        <v>28.59987405</v>
      </c>
      <c r="Z3067">
        <v>16.137</v>
      </c>
      <c r="AA3067">
        <v>1</v>
      </c>
      <c r="AI3067">
        <v>12.434000000000001</v>
      </c>
      <c r="AJ3067">
        <v>5</v>
      </c>
      <c r="AK3067">
        <v>1.2530000000000001</v>
      </c>
      <c r="AL3067">
        <v>1</v>
      </c>
      <c r="AM3067">
        <v>0</v>
      </c>
      <c r="AN3067">
        <v>0</v>
      </c>
      <c r="AO3067" s="30">
        <v>24.257698216666668</v>
      </c>
      <c r="AP3067" s="30">
        <v>13.687000000000001</v>
      </c>
      <c r="AQ3067" s="30">
        <v>6</v>
      </c>
      <c r="AR3067">
        <v>83.830578333333335</v>
      </c>
      <c r="AS3067" s="20">
        <v>47.3</v>
      </c>
      <c r="AT3067">
        <v>24</v>
      </c>
      <c r="AU3067">
        <v>12</v>
      </c>
      <c r="AV3067" t="s">
        <v>1510</v>
      </c>
    </row>
    <row r="3068" spans="1:48" hidden="1" x14ac:dyDescent="0.25">
      <c r="A3068" t="s">
        <v>630</v>
      </c>
      <c r="B3068" t="s">
        <v>73</v>
      </c>
      <c r="C3068" t="s">
        <v>73</v>
      </c>
      <c r="D3068" t="s">
        <v>720</v>
      </c>
      <c r="E3068" s="31" t="s">
        <v>721</v>
      </c>
      <c r="F3068">
        <v>2017</v>
      </c>
      <c r="G3068" t="s">
        <v>563</v>
      </c>
      <c r="H3068">
        <v>221</v>
      </c>
      <c r="I3068">
        <v>331430</v>
      </c>
      <c r="J3068" t="s">
        <v>50</v>
      </c>
      <c r="K3068" s="26" t="s">
        <v>458</v>
      </c>
      <c r="L3068" t="b">
        <v>1</v>
      </c>
      <c r="M3068" s="20" t="s">
        <v>1119</v>
      </c>
      <c r="N3068" s="26">
        <v>169</v>
      </c>
      <c r="O3068" t="s">
        <v>375</v>
      </c>
      <c r="P3068">
        <v>61.512222199999997</v>
      </c>
      <c r="Q3068">
        <v>-160.3580556</v>
      </c>
      <c r="S3068" t="s">
        <v>21</v>
      </c>
      <c r="T3068" s="40">
        <v>0.51111666666666655</v>
      </c>
      <c r="U3068" s="40">
        <v>0.22159999999999927</v>
      </c>
      <c r="V3068">
        <v>154.95063978333329</v>
      </c>
      <c r="W3068">
        <v>303.161</v>
      </c>
      <c r="X3068">
        <v>87</v>
      </c>
      <c r="Y3068">
        <v>31.272162133333325</v>
      </c>
      <c r="Z3068">
        <v>61.183999999999997</v>
      </c>
      <c r="AA3068">
        <v>10</v>
      </c>
      <c r="AI3068">
        <v>205.375</v>
      </c>
      <c r="AJ3068">
        <v>7</v>
      </c>
      <c r="AK3068">
        <v>57.340000000000011</v>
      </c>
      <c r="AL3068">
        <v>3</v>
      </c>
      <c r="AM3068">
        <v>0</v>
      </c>
      <c r="AN3068">
        <v>0</v>
      </c>
      <c r="AO3068" s="30">
        <v>134.27801508333332</v>
      </c>
      <c r="AP3068" s="30">
        <v>262.71500000000003</v>
      </c>
      <c r="AQ3068" s="30">
        <v>10</v>
      </c>
      <c r="AR3068">
        <v>320.50081699999993</v>
      </c>
      <c r="AS3068" s="20">
        <v>627.05999999999995</v>
      </c>
      <c r="AT3068">
        <v>106</v>
      </c>
      <c r="AU3068">
        <v>12</v>
      </c>
      <c r="AV3068" t="s">
        <v>1510</v>
      </c>
    </row>
    <row r="3069" spans="1:48" hidden="1" x14ac:dyDescent="0.25">
      <c r="A3069" t="s">
        <v>513</v>
      </c>
      <c r="B3069" t="s">
        <v>285</v>
      </c>
      <c r="C3069" t="s">
        <v>285</v>
      </c>
      <c r="D3069" t="s">
        <v>515</v>
      </c>
      <c r="E3069" s="31" t="s">
        <v>516</v>
      </c>
      <c r="F3069">
        <v>2017</v>
      </c>
      <c r="G3069" t="s">
        <v>514</v>
      </c>
      <c r="H3069">
        <v>11591</v>
      </c>
      <c r="I3069">
        <v>332200</v>
      </c>
      <c r="J3069" t="s">
        <v>284</v>
      </c>
      <c r="K3069" s="26" t="s">
        <v>374</v>
      </c>
      <c r="L3069" t="b">
        <v>1</v>
      </c>
      <c r="M3069" s="20" t="s">
        <v>1116</v>
      </c>
      <c r="N3069" s="26">
        <v>72</v>
      </c>
      <c r="O3069" t="s">
        <v>375</v>
      </c>
      <c r="P3069">
        <v>65.001111100000003</v>
      </c>
      <c r="Q3069">
        <v>-150.63388889999999</v>
      </c>
      <c r="S3069" t="s">
        <v>21</v>
      </c>
      <c r="T3069" s="40">
        <v>0.87131666666666652</v>
      </c>
      <c r="U3069" s="40">
        <v>0.31154999999999961</v>
      </c>
      <c r="V3069">
        <v>173.51922889999994</v>
      </c>
      <c r="W3069">
        <v>199.14599999999999</v>
      </c>
      <c r="X3069">
        <v>92</v>
      </c>
      <c r="Y3069">
        <v>129.93074133333334</v>
      </c>
      <c r="Z3069">
        <v>149.12000000000003</v>
      </c>
      <c r="AA3069">
        <v>15</v>
      </c>
      <c r="AI3069">
        <v>29.527999999999999</v>
      </c>
      <c r="AJ3069">
        <v>7</v>
      </c>
      <c r="AK3069">
        <v>64.512</v>
      </c>
      <c r="AL3069">
        <v>3</v>
      </c>
      <c r="AM3069">
        <v>0</v>
      </c>
      <c r="AN3069">
        <v>0</v>
      </c>
      <c r="AO3069" s="30">
        <v>81.938619333333307</v>
      </c>
      <c r="AP3069" s="30">
        <v>94.039999999999992</v>
      </c>
      <c r="AQ3069" s="30">
        <v>10</v>
      </c>
      <c r="AR3069">
        <v>385.38858956666661</v>
      </c>
      <c r="AS3069" s="20">
        <v>442.30599999999998</v>
      </c>
      <c r="AT3069">
        <v>116</v>
      </c>
      <c r="AU3069">
        <v>12</v>
      </c>
      <c r="AV3069" t="s">
        <v>1510</v>
      </c>
    </row>
    <row r="3070" spans="1:48" hidden="1" x14ac:dyDescent="0.25">
      <c r="A3070" t="s">
        <v>827</v>
      </c>
      <c r="B3070" t="s">
        <v>207</v>
      </c>
      <c r="C3070" t="s">
        <v>207</v>
      </c>
      <c r="D3070" t="s">
        <v>829</v>
      </c>
      <c r="E3070" s="31" t="s">
        <v>830</v>
      </c>
      <c r="F3070">
        <v>2017</v>
      </c>
      <c r="G3070" t="s">
        <v>828</v>
      </c>
      <c r="H3070">
        <v>26317</v>
      </c>
      <c r="I3070">
        <v>332210</v>
      </c>
      <c r="J3070" t="s">
        <v>206</v>
      </c>
      <c r="K3070" s="26" t="s">
        <v>458</v>
      </c>
      <c r="L3070" t="b">
        <v>1</v>
      </c>
      <c r="M3070" s="20" t="s">
        <v>1116</v>
      </c>
      <c r="N3070" s="26">
        <v>321</v>
      </c>
      <c r="O3070" t="s">
        <v>375</v>
      </c>
      <c r="P3070">
        <v>58.981388899999999</v>
      </c>
      <c r="Q3070">
        <v>-159.05833329999999</v>
      </c>
      <c r="S3070" t="s">
        <v>21</v>
      </c>
      <c r="T3070" s="40">
        <v>0.54999999999999993</v>
      </c>
      <c r="U3070" s="40">
        <v>0.32048333333333329</v>
      </c>
      <c r="V3070">
        <v>331.13024999999988</v>
      </c>
      <c r="W3070">
        <v>602.05499999999984</v>
      </c>
      <c r="X3070">
        <v>149</v>
      </c>
      <c r="Y3070">
        <v>91.352799999999988</v>
      </c>
      <c r="Z3070">
        <v>166.096</v>
      </c>
      <c r="AA3070">
        <v>26</v>
      </c>
      <c r="AI3070">
        <v>61.917999999999999</v>
      </c>
      <c r="AJ3070">
        <v>7</v>
      </c>
      <c r="AK3070">
        <v>350.60199999999998</v>
      </c>
      <c r="AL3070">
        <v>7</v>
      </c>
      <c r="AM3070">
        <v>38.375</v>
      </c>
      <c r="AN3070">
        <v>5</v>
      </c>
      <c r="AO3070" s="30">
        <v>226.88599999999997</v>
      </c>
      <c r="AP3070" s="30">
        <v>412.52</v>
      </c>
      <c r="AQ3070" s="30">
        <v>14</v>
      </c>
      <c r="AR3070">
        <v>649.36904999999979</v>
      </c>
      <c r="AS3070" s="20">
        <v>1219.0460000000003</v>
      </c>
      <c r="AT3070">
        <v>191</v>
      </c>
      <c r="AU3070">
        <v>12</v>
      </c>
      <c r="AV3070" t="s">
        <v>1510</v>
      </c>
    </row>
    <row r="3071" spans="1:48" hidden="1" x14ac:dyDescent="0.25">
      <c r="A3071" t="s">
        <v>1051</v>
      </c>
      <c r="B3071" t="s">
        <v>281</v>
      </c>
      <c r="C3071" s="19" t="s">
        <v>281</v>
      </c>
      <c r="D3071" t="s">
        <v>1053</v>
      </c>
      <c r="E3071" s="21" t="s">
        <v>1054</v>
      </c>
      <c r="F3071" s="26">
        <v>2017</v>
      </c>
      <c r="G3071" s="19" t="s">
        <v>1052</v>
      </c>
      <c r="H3071" s="26" t="s">
        <v>582</v>
      </c>
      <c r="I3071" s="19">
        <v>331005</v>
      </c>
      <c r="J3071" s="28" t="s">
        <v>280</v>
      </c>
      <c r="K3071" s="19" t="s">
        <v>374</v>
      </c>
      <c r="L3071" s="20" t="b">
        <v>1</v>
      </c>
      <c r="M3071" s="20" t="s">
        <v>1116</v>
      </c>
      <c r="N3071" s="19">
        <v>684</v>
      </c>
      <c r="O3071" s="19" t="s">
        <v>375</v>
      </c>
      <c r="P3071" s="20">
        <v>51.88</v>
      </c>
      <c r="Q3071" s="20">
        <v>-176.65805560000001</v>
      </c>
      <c r="R3071" s="19"/>
      <c r="S3071" s="19" t="s">
        <v>21</v>
      </c>
      <c r="T3071" s="40">
        <v>1.0723499999999999</v>
      </c>
      <c r="U3071" s="40">
        <v>0.59443333333333326</v>
      </c>
      <c r="V3071">
        <v>259.28028945</v>
      </c>
      <c r="W3071">
        <v>241.78700000000003</v>
      </c>
      <c r="X3071">
        <v>114</v>
      </c>
      <c r="Y3071">
        <v>497.39775165000003</v>
      </c>
      <c r="Z3071">
        <v>463.83900000000006</v>
      </c>
      <c r="AA3071">
        <v>74</v>
      </c>
      <c r="AI3071">
        <v>222.51100000000002</v>
      </c>
      <c r="AJ3071">
        <v>7</v>
      </c>
      <c r="AK3071">
        <v>243.46399999999997</v>
      </c>
      <c r="AL3071">
        <v>18</v>
      </c>
      <c r="AM3071">
        <v>0</v>
      </c>
      <c r="AN3071">
        <v>0</v>
      </c>
      <c r="AO3071" s="30">
        <v>499.68829124999996</v>
      </c>
      <c r="AP3071" s="30">
        <v>465.97500000000002</v>
      </c>
      <c r="AQ3071" s="30">
        <v>25</v>
      </c>
      <c r="AR3071">
        <v>1256.36633235</v>
      </c>
      <c r="AS3071" s="20">
        <v>1171.6009999999999</v>
      </c>
      <c r="AT3071">
        <v>213</v>
      </c>
      <c r="AU3071">
        <v>12</v>
      </c>
      <c r="AV3071" t="s">
        <v>1510</v>
      </c>
    </row>
    <row r="3072" spans="1:48" hidden="1" x14ac:dyDescent="0.25">
      <c r="A3072" t="s">
        <v>633</v>
      </c>
      <c r="B3072" t="s">
        <v>74</v>
      </c>
      <c r="C3072" s="19" t="s">
        <v>74</v>
      </c>
      <c r="D3072" t="s">
        <v>634</v>
      </c>
      <c r="E3072" s="21" t="s">
        <v>635</v>
      </c>
      <c r="F3072" s="26">
        <v>2017</v>
      </c>
      <c r="G3072" s="19" t="s">
        <v>563</v>
      </c>
      <c r="H3072" s="26">
        <v>221</v>
      </c>
      <c r="I3072" s="19">
        <v>331440</v>
      </c>
      <c r="J3072" s="20" t="s">
        <v>50</v>
      </c>
      <c r="K3072" s="19" t="s">
        <v>458</v>
      </c>
      <c r="L3072" s="20" t="b">
        <v>1</v>
      </c>
      <c r="M3072" s="20" t="s">
        <v>1119</v>
      </c>
      <c r="N3072" s="19">
        <v>169</v>
      </c>
      <c r="O3072" s="19" t="s">
        <v>375</v>
      </c>
      <c r="P3072" s="20">
        <v>61.877777799999997</v>
      </c>
      <c r="Q3072" s="20">
        <v>-162.08111109999999</v>
      </c>
      <c r="R3072" s="19"/>
      <c r="S3072" s="19" t="s">
        <v>21</v>
      </c>
      <c r="T3072" s="40">
        <v>0.46554999999999996</v>
      </c>
      <c r="U3072" s="40">
        <v>0.21930833333333302</v>
      </c>
      <c r="V3072">
        <v>267.31648224999992</v>
      </c>
      <c r="W3072">
        <v>574.19499999999994</v>
      </c>
      <c r="X3072">
        <v>111</v>
      </c>
      <c r="Y3072">
        <v>44.427902049999993</v>
      </c>
      <c r="Z3072">
        <v>95.430999999999997</v>
      </c>
      <c r="AA3072">
        <v>15</v>
      </c>
      <c r="AI3072">
        <v>311.57900000000001</v>
      </c>
      <c r="AJ3072">
        <v>19</v>
      </c>
      <c r="AK3072">
        <v>404.27699999999999</v>
      </c>
      <c r="AL3072">
        <v>8</v>
      </c>
      <c r="AM3072">
        <v>0</v>
      </c>
      <c r="AN3072">
        <v>0</v>
      </c>
      <c r="AO3072" s="30">
        <v>333.26676079999999</v>
      </c>
      <c r="AP3072" s="30">
        <v>715.85599999999999</v>
      </c>
      <c r="AQ3072" s="30">
        <v>27</v>
      </c>
      <c r="AR3072">
        <v>645.01114509999991</v>
      </c>
      <c r="AS3072" s="20">
        <v>1385.4819999999997</v>
      </c>
      <c r="AT3072">
        <v>152</v>
      </c>
      <c r="AU3072">
        <v>12</v>
      </c>
      <c r="AV3072" t="s">
        <v>1510</v>
      </c>
    </row>
    <row r="3073" spans="1:48" hidden="1" x14ac:dyDescent="0.25">
      <c r="A3073" t="s">
        <v>492</v>
      </c>
      <c r="B3073" t="s">
        <v>210</v>
      </c>
      <c r="C3073" s="19" t="s">
        <v>210</v>
      </c>
      <c r="D3073" t="s">
        <v>494</v>
      </c>
      <c r="E3073" s="21" t="s">
        <v>495</v>
      </c>
      <c r="F3073" s="26">
        <v>2017</v>
      </c>
      <c r="G3073" s="19" t="s">
        <v>493</v>
      </c>
      <c r="H3073" s="26">
        <v>12119</v>
      </c>
      <c r="I3073" s="19">
        <v>332220</v>
      </c>
      <c r="J3073" s="20" t="s">
        <v>209</v>
      </c>
      <c r="K3073" s="19" t="s">
        <v>374</v>
      </c>
      <c r="L3073" s="20" t="b">
        <v>1</v>
      </c>
      <c r="M3073" s="20" t="s">
        <v>1116</v>
      </c>
      <c r="N3073" s="19">
        <v>44</v>
      </c>
      <c r="O3073" s="19" t="s">
        <v>375</v>
      </c>
      <c r="P3073" s="20">
        <v>62.9563889</v>
      </c>
      <c r="Q3073" s="20">
        <v>-155.59583330000001</v>
      </c>
      <c r="R3073" s="19"/>
      <c r="S3073" s="19" t="s">
        <v>21</v>
      </c>
      <c r="T3073" s="40">
        <v>0.74750833333333322</v>
      </c>
      <c r="U3073" s="40">
        <v>0.37114166666666626</v>
      </c>
      <c r="V3073">
        <v>382.10981481666659</v>
      </c>
      <c r="W3073">
        <v>511.178</v>
      </c>
      <c r="X3073">
        <v>187</v>
      </c>
      <c r="Y3073">
        <v>560.85625000833329</v>
      </c>
      <c r="Z3073">
        <v>750.30100000000004</v>
      </c>
      <c r="AA3073">
        <v>61</v>
      </c>
      <c r="AI3073">
        <v>185.15099999999998</v>
      </c>
      <c r="AJ3073">
        <v>16</v>
      </c>
      <c r="AK3073">
        <v>543.03300000000002</v>
      </c>
      <c r="AL3073">
        <v>34</v>
      </c>
      <c r="AM3073">
        <v>4.508</v>
      </c>
      <c r="AN3073">
        <v>1</v>
      </c>
      <c r="AO3073" s="30">
        <v>544.32360819999985</v>
      </c>
      <c r="AP3073" s="30">
        <v>728.18399999999997</v>
      </c>
      <c r="AQ3073" s="30">
        <v>50</v>
      </c>
      <c r="AR3073">
        <v>1487.2896730249997</v>
      </c>
      <c r="AS3073" s="20">
        <v>1994.1709999999998</v>
      </c>
      <c r="AT3073">
        <v>290</v>
      </c>
      <c r="AU3073">
        <v>12</v>
      </c>
      <c r="AV3073" t="s">
        <v>1510</v>
      </c>
    </row>
    <row r="3074" spans="1:48" hidden="1" x14ac:dyDescent="0.25">
      <c r="A3074" t="s">
        <v>636</v>
      </c>
      <c r="B3074" t="s">
        <v>75</v>
      </c>
      <c r="C3074" s="19" t="s">
        <v>75</v>
      </c>
      <c r="D3074" s="19" t="s">
        <v>637</v>
      </c>
      <c r="E3074" s="21" t="s">
        <v>638</v>
      </c>
      <c r="F3074" s="26">
        <v>2017</v>
      </c>
      <c r="G3074" s="19" t="s">
        <v>563</v>
      </c>
      <c r="H3074" s="26">
        <v>221</v>
      </c>
      <c r="I3074" s="19">
        <v>331450</v>
      </c>
      <c r="J3074" t="s">
        <v>50</v>
      </c>
      <c r="K3074" s="19" t="s">
        <v>458</v>
      </c>
      <c r="L3074" s="20" t="b">
        <v>1</v>
      </c>
      <c r="M3074" s="20" t="s">
        <v>1119</v>
      </c>
      <c r="N3074" s="19">
        <v>169</v>
      </c>
      <c r="O3074" s="19" t="s">
        <v>375</v>
      </c>
      <c r="P3074" s="20">
        <v>60.388055600000001</v>
      </c>
      <c r="Q3074" s="20">
        <v>-166.185</v>
      </c>
      <c r="R3074" s="19"/>
      <c r="S3074" s="19" t="s">
        <v>21</v>
      </c>
      <c r="T3074" s="40">
        <v>0.55686666666666673</v>
      </c>
      <c r="U3074" s="40">
        <v>0.24765000000000004</v>
      </c>
      <c r="V3074">
        <v>170.4535454666667</v>
      </c>
      <c r="W3074">
        <v>306.09399999999999</v>
      </c>
      <c r="X3074">
        <v>90</v>
      </c>
      <c r="Y3074">
        <v>62.739383000000004</v>
      </c>
      <c r="Z3074">
        <v>112.66499999999999</v>
      </c>
      <c r="AA3074">
        <v>14</v>
      </c>
      <c r="AI3074">
        <v>152.41499999999999</v>
      </c>
      <c r="AJ3074">
        <v>14</v>
      </c>
      <c r="AK3074">
        <v>247.01700000000002</v>
      </c>
      <c r="AL3074">
        <v>10</v>
      </c>
      <c r="AM3074">
        <v>0</v>
      </c>
      <c r="AN3074">
        <v>0</v>
      </c>
      <c r="AO3074" s="30">
        <v>222.43036640000003</v>
      </c>
      <c r="AP3074" s="30">
        <v>399.43200000000002</v>
      </c>
      <c r="AQ3074" s="30">
        <v>24</v>
      </c>
      <c r="AR3074">
        <v>455.6232948666667</v>
      </c>
      <c r="AS3074" s="20">
        <v>818.19099999999992</v>
      </c>
      <c r="AT3074">
        <v>126</v>
      </c>
      <c r="AU3074">
        <v>12</v>
      </c>
      <c r="AV3074" t="s">
        <v>1510</v>
      </c>
    </row>
    <row r="3075" spans="1:48" hidden="1" x14ac:dyDescent="0.25">
      <c r="A3075" t="s">
        <v>411</v>
      </c>
      <c r="B3075" t="s">
        <v>42</v>
      </c>
      <c r="C3075" t="s">
        <v>42</v>
      </c>
      <c r="D3075" t="s">
        <v>430</v>
      </c>
      <c r="E3075" s="31" t="s">
        <v>431</v>
      </c>
      <c r="F3075">
        <v>2017</v>
      </c>
      <c r="G3075" t="s">
        <v>380</v>
      </c>
      <c r="H3075">
        <v>219</v>
      </c>
      <c r="I3075">
        <v>331160</v>
      </c>
      <c r="J3075" t="s">
        <v>30</v>
      </c>
      <c r="K3075" s="26" t="s">
        <v>374</v>
      </c>
      <c r="L3075" t="b">
        <v>1</v>
      </c>
      <c r="M3075" s="20" t="s">
        <v>1116</v>
      </c>
      <c r="N3075" s="26">
        <v>2</v>
      </c>
      <c r="O3075" t="s">
        <v>375</v>
      </c>
      <c r="P3075">
        <v>62.921111099999997</v>
      </c>
      <c r="Q3075">
        <v>-143.7691667</v>
      </c>
      <c r="S3075" t="s">
        <v>21</v>
      </c>
      <c r="T3075" s="40">
        <v>0.56738333333333335</v>
      </c>
      <c r="U3075" s="40">
        <v>0.30874999999999969</v>
      </c>
      <c r="V3075">
        <v>78.279041583333338</v>
      </c>
      <c r="W3075">
        <v>137.965</v>
      </c>
      <c r="X3075">
        <v>49</v>
      </c>
      <c r="Y3075">
        <v>74.597291133333329</v>
      </c>
      <c r="Z3075">
        <v>131.476</v>
      </c>
      <c r="AA3075">
        <v>15</v>
      </c>
      <c r="AI3075">
        <v>19.986999999999998</v>
      </c>
      <c r="AJ3075">
        <v>5</v>
      </c>
      <c r="AK3075">
        <v>79.435999999999993</v>
      </c>
      <c r="AL3075">
        <v>4</v>
      </c>
      <c r="AM3075">
        <v>0</v>
      </c>
      <c r="AN3075">
        <v>0</v>
      </c>
      <c r="AO3075" s="30">
        <v>56.410953149999997</v>
      </c>
      <c r="AP3075" s="30">
        <v>99.422999999999988</v>
      </c>
      <c r="AQ3075" s="30">
        <v>9</v>
      </c>
      <c r="AR3075">
        <v>209.28728586666668</v>
      </c>
      <c r="AS3075" s="20">
        <v>368.86399999999998</v>
      </c>
      <c r="AT3075">
        <v>73</v>
      </c>
      <c r="AU3075">
        <v>12</v>
      </c>
      <c r="AV3075" t="s">
        <v>1510</v>
      </c>
    </row>
    <row r="3076" spans="1:48" hidden="1" x14ac:dyDescent="0.25">
      <c r="A3076" t="s">
        <v>639</v>
      </c>
      <c r="B3076" t="s">
        <v>76</v>
      </c>
      <c r="C3076" s="19" t="s">
        <v>76</v>
      </c>
      <c r="D3076" t="s">
        <v>640</v>
      </c>
      <c r="E3076" s="21" t="s">
        <v>641</v>
      </c>
      <c r="F3076" s="26">
        <v>2017</v>
      </c>
      <c r="G3076" s="19" t="s">
        <v>563</v>
      </c>
      <c r="H3076" s="26">
        <v>221</v>
      </c>
      <c r="I3076" s="19">
        <v>331460</v>
      </c>
      <c r="J3076" t="s">
        <v>50</v>
      </c>
      <c r="K3076" s="19" t="s">
        <v>458</v>
      </c>
      <c r="L3076" s="20" t="b">
        <v>1</v>
      </c>
      <c r="M3076" s="20" t="s">
        <v>1119</v>
      </c>
      <c r="N3076" s="19">
        <v>169</v>
      </c>
      <c r="O3076" s="19" t="s">
        <v>375</v>
      </c>
      <c r="P3076" s="20">
        <v>65.150411000000005</v>
      </c>
      <c r="Q3076" s="20">
        <v>-149.34970799999999</v>
      </c>
      <c r="R3076" s="19"/>
      <c r="S3076" s="19" t="s">
        <v>21</v>
      </c>
      <c r="T3076" s="40">
        <v>0.45495833333333335</v>
      </c>
      <c r="U3076" s="40">
        <v>0.21876666666666666</v>
      </c>
      <c r="V3076">
        <v>132.25911725</v>
      </c>
      <c r="W3076">
        <v>290.70600000000002</v>
      </c>
      <c r="X3076">
        <v>88</v>
      </c>
      <c r="Y3076">
        <v>0</v>
      </c>
      <c r="Z3076">
        <v>0</v>
      </c>
      <c r="AA3076">
        <v>10</v>
      </c>
      <c r="AI3076">
        <v>217.55400000000003</v>
      </c>
      <c r="AJ3076">
        <v>7</v>
      </c>
      <c r="AK3076">
        <v>79.090999999999994</v>
      </c>
      <c r="AL3076">
        <v>8</v>
      </c>
      <c r="AM3076">
        <v>0</v>
      </c>
      <c r="AN3076">
        <v>0</v>
      </c>
      <c r="AO3076" s="30">
        <v>134.96111479166669</v>
      </c>
      <c r="AP3076" s="30">
        <v>296.64500000000004</v>
      </c>
      <c r="AQ3076" s="30">
        <v>15</v>
      </c>
      <c r="AR3076">
        <v>267.22023204166669</v>
      </c>
      <c r="AS3076" s="20">
        <v>587.351</v>
      </c>
      <c r="AT3076">
        <v>112</v>
      </c>
      <c r="AU3076">
        <v>12</v>
      </c>
      <c r="AV3076" t="s">
        <v>1510</v>
      </c>
    </row>
    <row r="3077" spans="1:48" hidden="1" x14ac:dyDescent="0.25">
      <c r="A3077" t="s">
        <v>642</v>
      </c>
      <c r="B3077" t="s">
        <v>77</v>
      </c>
      <c r="C3077" t="s">
        <v>77</v>
      </c>
      <c r="D3077" t="s">
        <v>643</v>
      </c>
      <c r="E3077" s="31" t="s">
        <v>644</v>
      </c>
      <c r="F3077">
        <v>2017</v>
      </c>
      <c r="G3077" t="s">
        <v>563</v>
      </c>
      <c r="H3077">
        <v>221</v>
      </c>
      <c r="I3077">
        <v>331470</v>
      </c>
      <c r="J3077" t="s">
        <v>50</v>
      </c>
      <c r="K3077" s="26" t="s">
        <v>458</v>
      </c>
      <c r="L3077" t="b">
        <v>1</v>
      </c>
      <c r="M3077" s="20" t="s">
        <v>1119</v>
      </c>
      <c r="N3077" s="26">
        <v>169</v>
      </c>
      <c r="O3077" t="s">
        <v>375</v>
      </c>
      <c r="P3077">
        <v>62.085555599999999</v>
      </c>
      <c r="Q3077">
        <v>-163.72944440000001</v>
      </c>
      <c r="S3077" t="s">
        <v>21</v>
      </c>
      <c r="T3077" s="40">
        <v>0.49061666666666653</v>
      </c>
      <c r="U3077" s="40">
        <v>0.22055833333333266</v>
      </c>
      <c r="V3077">
        <v>439.24370488333324</v>
      </c>
      <c r="W3077">
        <v>895.2890000000001</v>
      </c>
      <c r="X3077">
        <v>187</v>
      </c>
      <c r="Y3077">
        <v>180.18927378333331</v>
      </c>
      <c r="Z3077">
        <v>367.27100000000002</v>
      </c>
      <c r="AA3077">
        <v>24</v>
      </c>
      <c r="AI3077">
        <v>477.351</v>
      </c>
      <c r="AJ3077">
        <v>19</v>
      </c>
      <c r="AK3077">
        <v>823.1400000000001</v>
      </c>
      <c r="AL3077">
        <v>23</v>
      </c>
      <c r="AM3077">
        <v>0</v>
      </c>
      <c r="AN3077">
        <v>0</v>
      </c>
      <c r="AO3077" s="30">
        <v>638.04255944999977</v>
      </c>
      <c r="AP3077" s="30">
        <v>1300.491</v>
      </c>
      <c r="AQ3077" s="30">
        <v>42</v>
      </c>
      <c r="AR3077">
        <v>1257.4755381166663</v>
      </c>
      <c r="AS3077" s="20">
        <v>2563.0509999999995</v>
      </c>
      <c r="AT3077">
        <v>250</v>
      </c>
      <c r="AU3077">
        <v>12</v>
      </c>
      <c r="AV3077" t="s">
        <v>1510</v>
      </c>
    </row>
    <row r="3078" spans="1:48" hidden="1" x14ac:dyDescent="0.25">
      <c r="A3078" t="s">
        <v>475</v>
      </c>
      <c r="B3078" t="s">
        <v>1170</v>
      </c>
      <c r="C3078" t="s">
        <v>218</v>
      </c>
      <c r="D3078" t="s">
        <v>477</v>
      </c>
      <c r="E3078" s="31" t="s">
        <v>478</v>
      </c>
      <c r="F3078">
        <v>2017</v>
      </c>
      <c r="G3078" t="s">
        <v>476</v>
      </c>
      <c r="H3078">
        <v>13201</v>
      </c>
      <c r="I3078">
        <v>332280</v>
      </c>
      <c r="J3078" t="s">
        <v>217</v>
      </c>
      <c r="K3078" s="26" t="s">
        <v>458</v>
      </c>
      <c r="L3078" t="b">
        <v>1</v>
      </c>
      <c r="M3078" s="20" t="s">
        <v>1119</v>
      </c>
      <c r="N3078" s="26">
        <v>22</v>
      </c>
      <c r="O3078" t="s">
        <v>375</v>
      </c>
      <c r="P3078">
        <v>58.728333300000003</v>
      </c>
      <c r="Q3078">
        <v>-157.01388890000001</v>
      </c>
      <c r="S3078" t="s">
        <v>21</v>
      </c>
      <c r="T3078" s="40">
        <v>0.48256666666666675</v>
      </c>
      <c r="U3078" s="40">
        <v>0.20675833333333329</v>
      </c>
      <c r="V3078">
        <v>1453.6143370666666</v>
      </c>
      <c r="W3078">
        <v>3012.2559999999994</v>
      </c>
      <c r="X3078">
        <v>643</v>
      </c>
      <c r="Y3078">
        <v>6529.1279651333352</v>
      </c>
      <c r="Z3078">
        <v>13530.002000000002</v>
      </c>
      <c r="AA3078">
        <v>253</v>
      </c>
      <c r="AI3078">
        <v>1112.9970000000001</v>
      </c>
      <c r="AJ3078">
        <v>37</v>
      </c>
      <c r="AK3078">
        <v>3358.9050000000002</v>
      </c>
      <c r="AL3078">
        <v>98</v>
      </c>
      <c r="AM3078">
        <v>0</v>
      </c>
      <c r="AN3078">
        <v>0</v>
      </c>
      <c r="AO3078" s="30">
        <v>2157.9908418000005</v>
      </c>
      <c r="AP3078" s="30">
        <v>4471.902</v>
      </c>
      <c r="AQ3078" s="30">
        <v>135</v>
      </c>
      <c r="AR3078">
        <v>10140.733144000003</v>
      </c>
      <c r="AS3078" s="20">
        <v>21014.160000000003</v>
      </c>
      <c r="AT3078">
        <v>1031</v>
      </c>
      <c r="AU3078">
        <v>12</v>
      </c>
      <c r="AV3078" t="s">
        <v>1510</v>
      </c>
    </row>
    <row r="3079" spans="1:48" hidden="1" x14ac:dyDescent="0.25">
      <c r="A3079" t="s">
        <v>821</v>
      </c>
      <c r="B3079" t="s">
        <v>220</v>
      </c>
      <c r="C3079" s="19" t="s">
        <v>220</v>
      </c>
      <c r="D3079" t="s">
        <v>490</v>
      </c>
      <c r="E3079" s="21" t="s">
        <v>491</v>
      </c>
      <c r="F3079" s="26">
        <v>2017</v>
      </c>
      <c r="G3079" s="19" t="s">
        <v>822</v>
      </c>
      <c r="H3079" s="26">
        <v>13211</v>
      </c>
      <c r="I3079" s="19">
        <v>332290</v>
      </c>
      <c r="J3079" t="s">
        <v>219</v>
      </c>
      <c r="K3079" s="19" t="s">
        <v>458</v>
      </c>
      <c r="L3079" s="20" t="b">
        <v>1</v>
      </c>
      <c r="M3079" s="20" t="s">
        <v>1116</v>
      </c>
      <c r="N3079" s="19">
        <v>319</v>
      </c>
      <c r="O3079" s="19" t="s">
        <v>375</v>
      </c>
      <c r="P3079" s="20">
        <v>60.696666700000002</v>
      </c>
      <c r="Q3079" s="20">
        <v>-161.9519444</v>
      </c>
      <c r="R3079" s="19"/>
      <c r="S3079" s="19" t="s">
        <v>21</v>
      </c>
      <c r="T3079" s="40">
        <v>0.76663846153846171</v>
      </c>
      <c r="U3079" s="40">
        <v>0.41595384615384562</v>
      </c>
      <c r="V3079">
        <v>281.33714942307699</v>
      </c>
      <c r="W3079">
        <v>366.97500000000002</v>
      </c>
      <c r="X3079">
        <v>113</v>
      </c>
      <c r="Y3079">
        <v>93.693952938461564</v>
      </c>
      <c r="Z3079">
        <v>122.21400000000001</v>
      </c>
      <c r="AA3079">
        <v>17</v>
      </c>
      <c r="AI3079">
        <v>38.42199999999999</v>
      </c>
      <c r="AJ3079">
        <v>4</v>
      </c>
      <c r="AK3079">
        <v>36.425000000000004</v>
      </c>
      <c r="AL3079">
        <v>8</v>
      </c>
      <c r="AM3079">
        <v>12.06</v>
      </c>
      <c r="AN3079">
        <v>5</v>
      </c>
      <c r="AO3079" s="30">
        <v>57.380588930769242</v>
      </c>
      <c r="AP3079" s="30">
        <v>74.846999999999994</v>
      </c>
      <c r="AQ3079" s="30">
        <v>12</v>
      </c>
      <c r="AR3079">
        <v>432.41169129230781</v>
      </c>
      <c r="AS3079" s="20">
        <v>576.096</v>
      </c>
      <c r="AT3079">
        <v>142</v>
      </c>
      <c r="AU3079">
        <v>12</v>
      </c>
      <c r="AV3079" t="s">
        <v>1510</v>
      </c>
    </row>
    <row r="3080" spans="1:48" hidden="1" x14ac:dyDescent="0.25">
      <c r="A3080" t="s">
        <v>1003</v>
      </c>
      <c r="B3080" t="s">
        <v>222</v>
      </c>
      <c r="C3080" t="s">
        <v>222</v>
      </c>
      <c r="D3080" t="s">
        <v>1005</v>
      </c>
      <c r="E3080" s="31" t="s">
        <v>1006</v>
      </c>
      <c r="F3080">
        <v>2017</v>
      </c>
      <c r="G3080" t="s">
        <v>1004</v>
      </c>
      <c r="H3080" t="s">
        <v>582</v>
      </c>
      <c r="I3080">
        <v>332300</v>
      </c>
      <c r="J3080" t="s">
        <v>221</v>
      </c>
      <c r="K3080" s="26" t="s">
        <v>458</v>
      </c>
      <c r="L3080" t="b">
        <v>1</v>
      </c>
      <c r="M3080" s="20" t="s">
        <v>1118</v>
      </c>
      <c r="N3080" s="26">
        <v>625</v>
      </c>
      <c r="O3080" t="s">
        <v>375</v>
      </c>
      <c r="P3080">
        <v>60.708055600000002</v>
      </c>
      <c r="Q3080">
        <v>-161.76611109999999</v>
      </c>
      <c r="S3080" t="s">
        <v>21</v>
      </c>
      <c r="T3080" s="40">
        <v>0.70000000000000007</v>
      </c>
      <c r="U3080" s="40">
        <v>0.37874999999999909</v>
      </c>
      <c r="V3080">
        <v>295.60930000000002</v>
      </c>
      <c r="W3080">
        <v>422.29899999999998</v>
      </c>
      <c r="X3080">
        <v>111</v>
      </c>
      <c r="Y3080">
        <v>156.8357</v>
      </c>
      <c r="Z3080">
        <v>224.05099999999999</v>
      </c>
      <c r="AA3080">
        <v>20</v>
      </c>
      <c r="AI3080">
        <v>51.460000000000008</v>
      </c>
      <c r="AJ3080">
        <v>8</v>
      </c>
      <c r="AK3080">
        <v>14.776</v>
      </c>
      <c r="AL3080">
        <v>3</v>
      </c>
      <c r="AM3080">
        <v>53.682000000000002</v>
      </c>
      <c r="AN3080">
        <v>11</v>
      </c>
      <c r="AO3080" s="30">
        <v>46.365200000000009</v>
      </c>
      <c r="AP3080" s="30">
        <v>66.236000000000004</v>
      </c>
      <c r="AQ3080" s="30">
        <v>11</v>
      </c>
      <c r="AR3080">
        <v>498.81020000000001</v>
      </c>
      <c r="AS3080" s="20">
        <v>766.26800000000003</v>
      </c>
      <c r="AT3080">
        <v>152</v>
      </c>
      <c r="AU3080">
        <v>12</v>
      </c>
      <c r="AV3080" t="s">
        <v>1510</v>
      </c>
    </row>
    <row r="3081" spans="1:48" hidden="1" x14ac:dyDescent="0.25">
      <c r="A3081" t="s">
        <v>414</v>
      </c>
      <c r="B3081" t="s">
        <v>43</v>
      </c>
      <c r="C3081" t="s">
        <v>43</v>
      </c>
      <c r="D3081" t="s">
        <v>421</v>
      </c>
      <c r="E3081" s="31" t="s">
        <v>422</v>
      </c>
      <c r="F3081">
        <v>2017</v>
      </c>
      <c r="G3081" t="s">
        <v>380</v>
      </c>
      <c r="H3081">
        <v>219</v>
      </c>
      <c r="I3081">
        <v>331170</v>
      </c>
      <c r="J3081" t="s">
        <v>30</v>
      </c>
      <c r="K3081" s="26" t="s">
        <v>374</v>
      </c>
      <c r="L3081" t="b">
        <v>1</v>
      </c>
      <c r="M3081" s="20" t="s">
        <v>1116</v>
      </c>
      <c r="N3081" s="26">
        <v>2</v>
      </c>
      <c r="O3081" t="s">
        <v>375</v>
      </c>
      <c r="P3081">
        <v>55.873611099999998</v>
      </c>
      <c r="Q3081">
        <v>-133.18472220000001</v>
      </c>
      <c r="S3081" t="s">
        <v>21</v>
      </c>
      <c r="T3081" s="40">
        <v>0.35300833333333337</v>
      </c>
      <c r="U3081" s="40">
        <v>0.23544166666666608</v>
      </c>
      <c r="V3081">
        <v>142.07243985000002</v>
      </c>
      <c r="W3081">
        <v>402.46199999999999</v>
      </c>
      <c r="X3081">
        <v>81</v>
      </c>
      <c r="Y3081">
        <v>27.668087150000009</v>
      </c>
      <c r="Z3081">
        <v>78.378000000000014</v>
      </c>
      <c r="AA3081">
        <v>13</v>
      </c>
      <c r="AI3081">
        <v>4.8179999999999996</v>
      </c>
      <c r="AJ3081">
        <v>2</v>
      </c>
      <c r="AK3081">
        <v>77.599000000000004</v>
      </c>
      <c r="AL3081">
        <v>2</v>
      </c>
      <c r="AM3081">
        <v>0</v>
      </c>
      <c r="AN3081">
        <v>0</v>
      </c>
      <c r="AO3081" s="30">
        <v>29.093887808333339</v>
      </c>
      <c r="AP3081" s="30">
        <v>82.417000000000002</v>
      </c>
      <c r="AQ3081" s="30">
        <v>4</v>
      </c>
      <c r="AR3081">
        <v>198.83441480833338</v>
      </c>
      <c r="AS3081" s="20">
        <v>563.25700000000006</v>
      </c>
      <c r="AT3081">
        <v>95</v>
      </c>
      <c r="AU3081">
        <v>12</v>
      </c>
      <c r="AV3081" t="s">
        <v>1510</v>
      </c>
    </row>
    <row r="3082" spans="1:48" hidden="1" x14ac:dyDescent="0.25">
      <c r="A3082" t="s">
        <v>991</v>
      </c>
      <c r="B3082" t="s">
        <v>20</v>
      </c>
      <c r="C3082" t="s">
        <v>20</v>
      </c>
      <c r="D3082" t="s">
        <v>993</v>
      </c>
      <c r="E3082" s="31" t="s">
        <v>994</v>
      </c>
      <c r="F3082">
        <v>2017</v>
      </c>
      <c r="G3082" t="s">
        <v>992</v>
      </c>
      <c r="H3082" t="s">
        <v>582</v>
      </c>
      <c r="I3082">
        <v>331010</v>
      </c>
      <c r="J3082" t="s">
        <v>19</v>
      </c>
      <c r="K3082" s="26" t="s">
        <v>458</v>
      </c>
      <c r="L3082" t="b">
        <v>1</v>
      </c>
      <c r="M3082" s="20" t="s">
        <v>1118</v>
      </c>
      <c r="N3082" s="26">
        <v>449</v>
      </c>
      <c r="O3082" t="s">
        <v>375</v>
      </c>
      <c r="P3082">
        <v>56.945555599999999</v>
      </c>
      <c r="Q3082">
        <v>-154.17027780000001</v>
      </c>
      <c r="S3082" t="s">
        <v>21</v>
      </c>
      <c r="T3082" s="40">
        <v>0.79999999999999993</v>
      </c>
      <c r="U3082" s="40">
        <v>0.43272499999999997</v>
      </c>
      <c r="V3082">
        <v>72.819999999999993</v>
      </c>
      <c r="W3082">
        <v>91.025000000000006</v>
      </c>
      <c r="X3082">
        <v>27</v>
      </c>
      <c r="Y3082">
        <v>94.250399999999999</v>
      </c>
      <c r="Z3082">
        <v>117.81300000000002</v>
      </c>
      <c r="AA3082">
        <v>7</v>
      </c>
      <c r="AI3082">
        <v>27.1</v>
      </c>
      <c r="AJ3082">
        <v>8</v>
      </c>
      <c r="AK3082">
        <v>5.5790000000000006</v>
      </c>
      <c r="AL3082">
        <v>1</v>
      </c>
      <c r="AM3082">
        <v>0</v>
      </c>
      <c r="AN3082">
        <v>0</v>
      </c>
      <c r="AO3082" s="30">
        <v>26.1432</v>
      </c>
      <c r="AP3082" s="30">
        <v>32.679000000000002</v>
      </c>
      <c r="AQ3082" s="30">
        <v>9</v>
      </c>
      <c r="AR3082">
        <v>193.21359999999999</v>
      </c>
      <c r="AS3082" s="20">
        <v>241.51699999999997</v>
      </c>
      <c r="AT3082">
        <v>43</v>
      </c>
      <c r="AU3082">
        <v>12</v>
      </c>
      <c r="AV3082" t="s">
        <v>1510</v>
      </c>
    </row>
    <row r="3083" spans="1:48" hidden="1" x14ac:dyDescent="0.25">
      <c r="A3083" t="s">
        <v>847</v>
      </c>
      <c r="B3083" t="s">
        <v>228</v>
      </c>
      <c r="C3083" t="s">
        <v>228</v>
      </c>
      <c r="D3083" t="s">
        <v>849</v>
      </c>
      <c r="E3083" s="31" t="s">
        <v>850</v>
      </c>
      <c r="F3083">
        <v>2017</v>
      </c>
      <c r="G3083" t="s">
        <v>848</v>
      </c>
      <c r="H3083">
        <v>13477</v>
      </c>
      <c r="I3083">
        <v>332320</v>
      </c>
      <c r="J3083" t="s">
        <v>227</v>
      </c>
      <c r="K3083" s="26" t="s">
        <v>458</v>
      </c>
      <c r="L3083" t="b">
        <v>1</v>
      </c>
      <c r="M3083" s="20" t="s">
        <v>1119</v>
      </c>
      <c r="N3083" s="26">
        <v>340</v>
      </c>
      <c r="O3083" t="s">
        <v>375</v>
      </c>
      <c r="P3083">
        <v>56.000615199999999</v>
      </c>
      <c r="Q3083">
        <v>-161.206974</v>
      </c>
      <c r="S3083" t="s">
        <v>21</v>
      </c>
      <c r="T3083" s="40">
        <v>0.84</v>
      </c>
      <c r="U3083" s="40">
        <v>0.27178333333333277</v>
      </c>
      <c r="V3083">
        <v>114.03923999999999</v>
      </c>
      <c r="W3083">
        <v>135.761</v>
      </c>
      <c r="X3083">
        <v>32</v>
      </c>
      <c r="Y3083">
        <v>64.991640000000004</v>
      </c>
      <c r="Z3083">
        <v>77.371000000000009</v>
      </c>
      <c r="AA3083">
        <v>19</v>
      </c>
      <c r="AI3083">
        <v>32.920999999999999</v>
      </c>
      <c r="AJ3083">
        <v>8</v>
      </c>
      <c r="AK3083">
        <v>11.972999999999999</v>
      </c>
      <c r="AL3083">
        <v>2</v>
      </c>
      <c r="AM3083">
        <v>0</v>
      </c>
      <c r="AN3083">
        <v>0</v>
      </c>
      <c r="AO3083" s="30">
        <v>37.71096</v>
      </c>
      <c r="AP3083" s="30">
        <v>44.893999999999998</v>
      </c>
      <c r="AQ3083" s="30">
        <v>10</v>
      </c>
      <c r="AR3083">
        <v>216.74184</v>
      </c>
      <c r="AS3083" s="20">
        <v>258.02600000000001</v>
      </c>
      <c r="AT3083">
        <v>59</v>
      </c>
      <c r="AU3083">
        <v>12</v>
      </c>
      <c r="AV3083" t="s">
        <v>1510</v>
      </c>
    </row>
    <row r="3084" spans="1:48" hidden="1" x14ac:dyDescent="0.25">
      <c r="A3084" t="s">
        <v>645</v>
      </c>
      <c r="B3084" t="s">
        <v>78</v>
      </c>
      <c r="C3084" t="s">
        <v>78</v>
      </c>
      <c r="D3084" t="s">
        <v>648</v>
      </c>
      <c r="E3084" s="31" t="s">
        <v>649</v>
      </c>
      <c r="F3084">
        <v>2017</v>
      </c>
      <c r="G3084" t="s">
        <v>563</v>
      </c>
      <c r="H3084">
        <v>221</v>
      </c>
      <c r="I3084">
        <v>331480</v>
      </c>
      <c r="J3084" t="s">
        <v>50</v>
      </c>
      <c r="K3084" s="26" t="s">
        <v>458</v>
      </c>
      <c r="L3084" t="b">
        <v>1</v>
      </c>
      <c r="M3084" s="20" t="s">
        <v>1119</v>
      </c>
      <c r="N3084" s="26">
        <v>169</v>
      </c>
      <c r="O3084" t="s">
        <v>375</v>
      </c>
      <c r="P3084">
        <v>59.4527778</v>
      </c>
      <c r="Q3084">
        <v>-157.31194439999999</v>
      </c>
      <c r="S3084" t="s">
        <v>21</v>
      </c>
      <c r="T3084" s="40">
        <v>0.57263333333333344</v>
      </c>
      <c r="U3084" s="40">
        <v>0.22466666666666613</v>
      </c>
      <c r="V3084">
        <v>306.79288940000004</v>
      </c>
      <c r="W3084">
        <v>535.75799999999992</v>
      </c>
      <c r="X3084">
        <v>146</v>
      </c>
      <c r="Y3084">
        <v>53.983289599999999</v>
      </c>
      <c r="Z3084">
        <v>94.271999999999977</v>
      </c>
      <c r="AA3084">
        <v>16</v>
      </c>
      <c r="AI3084">
        <v>239.79300000000001</v>
      </c>
      <c r="AJ3084">
        <v>12</v>
      </c>
      <c r="AK3084">
        <v>418.25700000000001</v>
      </c>
      <c r="AL3084">
        <v>22</v>
      </c>
      <c r="AM3084">
        <v>0</v>
      </c>
      <c r="AN3084">
        <v>0</v>
      </c>
      <c r="AO3084" s="30">
        <v>376.82136500000007</v>
      </c>
      <c r="AP3084" s="30">
        <v>658.05</v>
      </c>
      <c r="AQ3084" s="30">
        <v>34</v>
      </c>
      <c r="AR3084">
        <v>737.59754400000008</v>
      </c>
      <c r="AS3084" s="20">
        <v>1288.08</v>
      </c>
      <c r="AT3084">
        <v>194</v>
      </c>
      <c r="AU3084">
        <v>12</v>
      </c>
      <c r="AV3084" t="s">
        <v>1510</v>
      </c>
    </row>
    <row r="3085" spans="1:48" hidden="1" x14ac:dyDescent="0.25">
      <c r="A3085" t="s">
        <v>917</v>
      </c>
      <c r="B3085" t="s">
        <v>301</v>
      </c>
      <c r="C3085" t="s">
        <v>301</v>
      </c>
      <c r="D3085" t="s">
        <v>919</v>
      </c>
      <c r="E3085" s="31" t="s">
        <v>920</v>
      </c>
      <c r="F3085">
        <v>2017</v>
      </c>
      <c r="G3085" t="s">
        <v>918</v>
      </c>
      <c r="H3085" t="s">
        <v>582</v>
      </c>
      <c r="I3085">
        <v>332870</v>
      </c>
      <c r="J3085" t="s">
        <v>300</v>
      </c>
      <c r="K3085" s="26" t="s">
        <v>458</v>
      </c>
      <c r="L3085" t="b">
        <v>1</v>
      </c>
      <c r="M3085" s="20" t="s">
        <v>1116</v>
      </c>
      <c r="N3085" s="26">
        <v>375</v>
      </c>
      <c r="O3085" t="s">
        <v>375</v>
      </c>
      <c r="P3085">
        <v>60.942777800000002</v>
      </c>
      <c r="Q3085">
        <v>-164.62944440000001</v>
      </c>
      <c r="S3085" t="s">
        <v>21</v>
      </c>
      <c r="T3085" s="40">
        <v>0.79999999999999993</v>
      </c>
      <c r="U3085" s="40">
        <v>0.3718833333333334</v>
      </c>
      <c r="V3085">
        <v>201.55279999999996</v>
      </c>
      <c r="W3085">
        <v>251.94099999999997</v>
      </c>
      <c r="X3085">
        <v>71</v>
      </c>
      <c r="Y3085">
        <v>85.2376</v>
      </c>
      <c r="Z3085">
        <v>106.54700000000001</v>
      </c>
      <c r="AA3085">
        <v>17</v>
      </c>
      <c r="AI3085">
        <v>22.253</v>
      </c>
      <c r="AJ3085">
        <v>3</v>
      </c>
      <c r="AK3085">
        <v>5.8859999999999992</v>
      </c>
      <c r="AL3085">
        <v>2</v>
      </c>
      <c r="AM3085">
        <v>5.1739999999999995</v>
      </c>
      <c r="AN3085">
        <v>5</v>
      </c>
      <c r="AO3085" s="30">
        <v>22.511199999999999</v>
      </c>
      <c r="AP3085" s="30">
        <v>28.138999999999999</v>
      </c>
      <c r="AQ3085" s="30">
        <v>5</v>
      </c>
      <c r="AR3085">
        <v>309.30159999999995</v>
      </c>
      <c r="AS3085" s="20">
        <v>391.80099999999999</v>
      </c>
      <c r="AT3085">
        <v>98</v>
      </c>
      <c r="AU3085">
        <v>6</v>
      </c>
      <c r="AV3085" t="s">
        <v>1510</v>
      </c>
    </row>
    <row r="3086" spans="1:48" hidden="1" x14ac:dyDescent="0.25">
      <c r="A3086" t="s">
        <v>650</v>
      </c>
      <c r="B3086" t="s">
        <v>79</v>
      </c>
      <c r="C3086" t="s">
        <v>79</v>
      </c>
      <c r="D3086" t="s">
        <v>712</v>
      </c>
      <c r="E3086" s="31" t="s">
        <v>713</v>
      </c>
      <c r="F3086">
        <v>2017</v>
      </c>
      <c r="G3086" t="s">
        <v>563</v>
      </c>
      <c r="H3086">
        <v>221</v>
      </c>
      <c r="I3086">
        <v>331490</v>
      </c>
      <c r="J3086" t="s">
        <v>50</v>
      </c>
      <c r="K3086" s="26" t="s">
        <v>458</v>
      </c>
      <c r="L3086" t="b">
        <v>1</v>
      </c>
      <c r="M3086" s="20" t="s">
        <v>1119</v>
      </c>
      <c r="N3086" s="26">
        <v>169</v>
      </c>
      <c r="O3086" t="s">
        <v>375</v>
      </c>
      <c r="P3086">
        <v>60.479444399999998</v>
      </c>
      <c r="Q3086">
        <v>-164.72388889999999</v>
      </c>
      <c r="S3086" t="s">
        <v>21</v>
      </c>
      <c r="T3086" s="40">
        <v>0.50931666666666664</v>
      </c>
      <c r="U3086" s="40">
        <v>0.24335833333333243</v>
      </c>
      <c r="V3086">
        <v>139.73713930000002</v>
      </c>
      <c r="W3086">
        <v>274.36200000000008</v>
      </c>
      <c r="X3086">
        <v>265</v>
      </c>
      <c r="Y3086">
        <v>22.304504783333336</v>
      </c>
      <c r="Z3086">
        <v>43.793000000000006</v>
      </c>
      <c r="AA3086">
        <v>15</v>
      </c>
      <c r="AI3086">
        <v>239.25399999999999</v>
      </c>
      <c r="AJ3086">
        <v>8</v>
      </c>
      <c r="AK3086">
        <v>158.03300000000002</v>
      </c>
      <c r="AL3086">
        <v>8</v>
      </c>
      <c r="AM3086">
        <v>0</v>
      </c>
      <c r="AN3086">
        <v>0</v>
      </c>
      <c r="AO3086" s="30">
        <v>202.34489055</v>
      </c>
      <c r="AP3086" s="30">
        <v>397.28700000000003</v>
      </c>
      <c r="AQ3086" s="30">
        <v>16</v>
      </c>
      <c r="AR3086">
        <v>364.38653463333333</v>
      </c>
      <c r="AS3086" s="20">
        <v>715.44200000000001</v>
      </c>
      <c r="AT3086">
        <v>294</v>
      </c>
      <c r="AU3086">
        <v>12</v>
      </c>
      <c r="AV3086" t="s">
        <v>1510</v>
      </c>
    </row>
    <row r="3087" spans="1:48" hidden="1" x14ac:dyDescent="0.25">
      <c r="A3087" t="s">
        <v>958</v>
      </c>
      <c r="B3087" t="s">
        <v>232</v>
      </c>
      <c r="C3087" s="19" t="s">
        <v>232</v>
      </c>
      <c r="D3087" s="19" t="s">
        <v>960</v>
      </c>
      <c r="E3087" s="21" t="s">
        <v>961</v>
      </c>
      <c r="F3087" s="26">
        <v>2017</v>
      </c>
      <c r="G3087" s="19" t="s">
        <v>959</v>
      </c>
      <c r="H3087" s="26" t="s">
        <v>582</v>
      </c>
      <c r="I3087" s="19">
        <v>332330</v>
      </c>
      <c r="J3087" s="20" t="s">
        <v>231</v>
      </c>
      <c r="K3087" s="19" t="s">
        <v>458</v>
      </c>
      <c r="L3087" s="20" t="b">
        <v>1</v>
      </c>
      <c r="M3087" s="20" t="s">
        <v>1118</v>
      </c>
      <c r="N3087" s="19">
        <v>416</v>
      </c>
      <c r="O3087" s="19" t="s">
        <v>375</v>
      </c>
      <c r="P3087" s="20">
        <v>63.013333299999999</v>
      </c>
      <c r="Q3087" s="20">
        <v>-154.375</v>
      </c>
      <c r="R3087" s="19"/>
      <c r="S3087" s="19" t="s">
        <v>21</v>
      </c>
      <c r="T3087" s="40">
        <v>0.90000000000000024</v>
      </c>
      <c r="U3087" s="40">
        <v>0.52460000000000007</v>
      </c>
      <c r="V3087">
        <v>129.45150000000001</v>
      </c>
      <c r="W3087">
        <v>143.83499999999998</v>
      </c>
      <c r="X3087">
        <v>40</v>
      </c>
      <c r="Y3087">
        <v>114.13260000000004</v>
      </c>
      <c r="Z3087">
        <v>126.81400000000001</v>
      </c>
      <c r="AA3087">
        <v>7</v>
      </c>
      <c r="AI3087">
        <v>42.515000000000001</v>
      </c>
      <c r="AJ3087">
        <v>7</v>
      </c>
      <c r="AK3087">
        <v>25.073999999999998</v>
      </c>
      <c r="AL3087">
        <v>3</v>
      </c>
      <c r="AM3087">
        <v>25.525999999999996</v>
      </c>
      <c r="AN3087">
        <v>1</v>
      </c>
      <c r="AO3087" s="30">
        <v>60.830100000000016</v>
      </c>
      <c r="AP3087" s="30">
        <v>67.588999999999999</v>
      </c>
      <c r="AQ3087" s="30">
        <v>10</v>
      </c>
      <c r="AR3087">
        <v>304.41420000000005</v>
      </c>
      <c r="AS3087" s="20">
        <v>363.76400000000001</v>
      </c>
      <c r="AT3087">
        <v>58</v>
      </c>
      <c r="AU3087">
        <v>12</v>
      </c>
      <c r="AV3087" t="s">
        <v>1510</v>
      </c>
    </row>
    <row r="3088" spans="1:48" hidden="1" x14ac:dyDescent="0.25">
      <c r="A3088" t="s">
        <v>754</v>
      </c>
      <c r="B3088" t="s">
        <v>295</v>
      </c>
      <c r="C3088" s="19" t="s">
        <v>295</v>
      </c>
      <c r="D3088" t="s">
        <v>756</v>
      </c>
      <c r="E3088" t="s">
        <v>757</v>
      </c>
      <c r="F3088" s="26">
        <v>2017</v>
      </c>
      <c r="G3088" s="19" t="s">
        <v>755</v>
      </c>
      <c r="H3088" s="26" t="s">
        <v>582</v>
      </c>
      <c r="I3088" s="19">
        <v>332740</v>
      </c>
      <c r="J3088" t="s">
        <v>294</v>
      </c>
      <c r="K3088" s="19" t="s">
        <v>458</v>
      </c>
      <c r="L3088" s="20" t="b">
        <v>1</v>
      </c>
      <c r="M3088" s="20" t="s">
        <v>1116</v>
      </c>
      <c r="N3088" s="19">
        <v>242</v>
      </c>
      <c r="O3088" s="19" t="s">
        <v>375</v>
      </c>
      <c r="P3088" s="20">
        <v>52.938055599999998</v>
      </c>
      <c r="Q3088" s="20">
        <v>-168.8677778</v>
      </c>
      <c r="R3088" s="19"/>
      <c r="S3088" s="19" t="s">
        <v>21</v>
      </c>
      <c r="T3088" s="40">
        <v>0.75</v>
      </c>
      <c r="U3088" s="40">
        <v>0.17124999999999901</v>
      </c>
      <c r="V3088">
        <v>33.611999999999995</v>
      </c>
      <c r="W3088">
        <v>44.815999999999995</v>
      </c>
      <c r="X3088">
        <v>14</v>
      </c>
      <c r="Y3088">
        <v>47.499000000000002</v>
      </c>
      <c r="Z3088">
        <v>63.332000000000001</v>
      </c>
      <c r="AA3088">
        <v>8</v>
      </c>
      <c r="AI3088">
        <v>33.889000000000003</v>
      </c>
      <c r="AJ3088">
        <v>5</v>
      </c>
      <c r="AK3088">
        <v>19.327999999999999</v>
      </c>
      <c r="AL3088">
        <v>1</v>
      </c>
      <c r="AM3088">
        <v>0</v>
      </c>
      <c r="AN3088">
        <v>0</v>
      </c>
      <c r="AO3088" s="30">
        <v>39.912750000000003</v>
      </c>
      <c r="AP3088" s="30">
        <v>53.216999999999999</v>
      </c>
      <c r="AQ3088" s="30">
        <v>6</v>
      </c>
      <c r="AR3088">
        <v>121.02375000000001</v>
      </c>
      <c r="AS3088" s="20">
        <v>161.36500000000001</v>
      </c>
      <c r="AT3088">
        <v>28</v>
      </c>
      <c r="AU3088">
        <v>12</v>
      </c>
      <c r="AV3088" t="s">
        <v>1510</v>
      </c>
    </row>
    <row r="3089" spans="1:48" hidden="1" x14ac:dyDescent="0.25">
      <c r="A3089" t="s">
        <v>653</v>
      </c>
      <c r="B3089" t="s">
        <v>80</v>
      </c>
      <c r="C3089" t="s">
        <v>80</v>
      </c>
      <c r="D3089" t="s">
        <v>654</v>
      </c>
      <c r="E3089" s="31" t="s">
        <v>655</v>
      </c>
      <c r="F3089">
        <v>2017</v>
      </c>
      <c r="G3089" t="s">
        <v>563</v>
      </c>
      <c r="H3089">
        <v>221</v>
      </c>
      <c r="I3089">
        <v>331500</v>
      </c>
      <c r="J3089" t="s">
        <v>50</v>
      </c>
      <c r="K3089" s="26" t="s">
        <v>458</v>
      </c>
      <c r="L3089" t="b">
        <v>1</v>
      </c>
      <c r="M3089" s="20" t="s">
        <v>1119</v>
      </c>
      <c r="N3089" s="26">
        <v>169</v>
      </c>
      <c r="O3089" t="s">
        <v>375</v>
      </c>
      <c r="P3089">
        <v>67.571111099999996</v>
      </c>
      <c r="Q3089">
        <v>-162.9652778</v>
      </c>
      <c r="S3089" t="s">
        <v>21</v>
      </c>
      <c r="T3089" s="40">
        <v>0.77378333333333327</v>
      </c>
      <c r="U3089" s="40">
        <v>0.23469166666666594</v>
      </c>
      <c r="V3089">
        <v>614.90627041666653</v>
      </c>
      <c r="W3089">
        <v>794.67499999999995</v>
      </c>
      <c r="X3089">
        <v>127</v>
      </c>
      <c r="Y3089">
        <v>100.43398153333334</v>
      </c>
      <c r="Z3089">
        <v>129.79600000000002</v>
      </c>
      <c r="AA3089">
        <v>12</v>
      </c>
      <c r="AI3089">
        <v>278.11800000000005</v>
      </c>
      <c r="AJ3089">
        <v>9</v>
      </c>
      <c r="AK3089">
        <v>521.18299999999999</v>
      </c>
      <c r="AL3089">
        <v>15</v>
      </c>
      <c r="AM3089">
        <v>0</v>
      </c>
      <c r="AN3089">
        <v>0</v>
      </c>
      <c r="AO3089" s="30">
        <v>618.48579211666663</v>
      </c>
      <c r="AP3089" s="30">
        <v>799.30100000000004</v>
      </c>
      <c r="AQ3089" s="30">
        <v>24</v>
      </c>
      <c r="AR3089">
        <v>1333.8260440666666</v>
      </c>
      <c r="AS3089" s="20">
        <v>1723.7719999999999</v>
      </c>
      <c r="AT3089">
        <v>161</v>
      </c>
      <c r="AU3089">
        <v>12</v>
      </c>
      <c r="AV3089" t="s">
        <v>1510</v>
      </c>
    </row>
    <row r="3090" spans="1:48" hidden="1" x14ac:dyDescent="0.25">
      <c r="A3090" t="s">
        <v>554</v>
      </c>
      <c r="B3090" t="s">
        <v>234</v>
      </c>
      <c r="C3090" s="19" t="s">
        <v>234</v>
      </c>
      <c r="D3090" t="s">
        <v>556</v>
      </c>
      <c r="E3090" s="21" t="s">
        <v>557</v>
      </c>
      <c r="F3090" s="26">
        <v>2017</v>
      </c>
      <c r="G3090" s="19" t="s">
        <v>555</v>
      </c>
      <c r="H3090" s="26">
        <v>13642</v>
      </c>
      <c r="I3090" s="19">
        <v>332340</v>
      </c>
      <c r="J3090" t="s">
        <v>233</v>
      </c>
      <c r="K3090" s="19" t="s">
        <v>458</v>
      </c>
      <c r="L3090" s="20" t="b">
        <v>1</v>
      </c>
      <c r="M3090" s="20" t="s">
        <v>1116</v>
      </c>
      <c r="N3090" s="19">
        <v>150</v>
      </c>
      <c r="O3090" s="19" t="s">
        <v>375</v>
      </c>
      <c r="P3090" s="20">
        <v>64.501111100000003</v>
      </c>
      <c r="Q3090" s="20">
        <v>-165.4063889</v>
      </c>
      <c r="R3090" s="19"/>
      <c r="S3090" s="19" t="s">
        <v>21</v>
      </c>
      <c r="T3090" s="40">
        <v>0.34234999999999999</v>
      </c>
      <c r="U3090" s="40">
        <v>0.23765833333333319</v>
      </c>
      <c r="V3090">
        <v>2897.0975047500001</v>
      </c>
      <c r="W3090">
        <v>8462.3850000000002</v>
      </c>
      <c r="X3090">
        <v>1735</v>
      </c>
      <c r="Y3090">
        <v>2877.27201625</v>
      </c>
      <c r="Z3090">
        <v>8404.4750000000004</v>
      </c>
      <c r="AA3090">
        <v>324</v>
      </c>
      <c r="AI3090">
        <v>3428.8740000000003</v>
      </c>
      <c r="AJ3090">
        <v>79</v>
      </c>
      <c r="AK3090">
        <v>8714.7660000000014</v>
      </c>
      <c r="AL3090">
        <v>65</v>
      </c>
      <c r="AM3090">
        <v>0</v>
      </c>
      <c r="AN3090">
        <v>0</v>
      </c>
      <c r="AO3090" s="30">
        <v>4157.3751540000003</v>
      </c>
      <c r="AP3090" s="30">
        <v>12143.640000000001</v>
      </c>
      <c r="AQ3090" s="30">
        <v>144</v>
      </c>
      <c r="AR3090">
        <v>9931.7446749999999</v>
      </c>
      <c r="AS3090" s="20">
        <v>29010.500000000004</v>
      </c>
      <c r="AT3090">
        <v>2191</v>
      </c>
      <c r="AU3090">
        <v>12</v>
      </c>
      <c r="AV3090" t="s">
        <v>1510</v>
      </c>
    </row>
    <row r="3091" spans="1:48" hidden="1" x14ac:dyDescent="0.25">
      <c r="A3091" t="s">
        <v>656</v>
      </c>
      <c r="B3091" t="s">
        <v>81</v>
      </c>
      <c r="C3091" s="19" t="s">
        <v>81</v>
      </c>
      <c r="D3091" t="s">
        <v>657</v>
      </c>
      <c r="E3091" t="s">
        <v>658</v>
      </c>
      <c r="F3091" s="26">
        <v>2017</v>
      </c>
      <c r="G3091" s="19" t="s">
        <v>563</v>
      </c>
      <c r="H3091" s="26">
        <v>221</v>
      </c>
      <c r="I3091" s="19">
        <v>331510</v>
      </c>
      <c r="J3091" t="s">
        <v>50</v>
      </c>
      <c r="K3091" s="19" t="s">
        <v>458</v>
      </c>
      <c r="L3091" s="20" t="b">
        <v>1</v>
      </c>
      <c r="M3091" s="20" t="s">
        <v>1119</v>
      </c>
      <c r="N3091" s="19">
        <v>169</v>
      </c>
      <c r="O3091" s="19" t="s">
        <v>375</v>
      </c>
      <c r="P3091" s="20">
        <v>66.838333300000002</v>
      </c>
      <c r="Q3091" s="20">
        <v>-161.03277779999999</v>
      </c>
      <c r="R3091" s="19"/>
      <c r="S3091" s="19" t="s">
        <v>21</v>
      </c>
      <c r="T3091" s="40">
        <v>0.51094166666666674</v>
      </c>
      <c r="U3091" s="40">
        <v>0.22157499999999997</v>
      </c>
      <c r="V3091">
        <v>429.82048013333343</v>
      </c>
      <c r="W3091">
        <v>841.23200000000008</v>
      </c>
      <c r="X3091">
        <v>139</v>
      </c>
      <c r="Y3091">
        <v>84.832155858333337</v>
      </c>
      <c r="Z3091">
        <v>166.03099999999998</v>
      </c>
      <c r="AA3091">
        <v>13</v>
      </c>
      <c r="AI3091">
        <v>377.13799999999998</v>
      </c>
      <c r="AJ3091">
        <v>10</v>
      </c>
      <c r="AK3091">
        <v>447.62700000000001</v>
      </c>
      <c r="AL3091">
        <v>20</v>
      </c>
      <c r="AM3091">
        <v>0</v>
      </c>
      <c r="AN3091">
        <v>0</v>
      </c>
      <c r="AO3091" s="30">
        <v>421.40680370833337</v>
      </c>
      <c r="AP3091" s="30">
        <v>824.76499999999999</v>
      </c>
      <c r="AQ3091" s="30">
        <v>30</v>
      </c>
      <c r="AR3091">
        <v>936.05943970000021</v>
      </c>
      <c r="AS3091" s="20">
        <v>1832.028</v>
      </c>
      <c r="AT3091">
        <v>181</v>
      </c>
      <c r="AU3091">
        <v>12</v>
      </c>
      <c r="AV3091" t="s">
        <v>1510</v>
      </c>
    </row>
    <row r="3092" spans="1:48" hidden="1" x14ac:dyDescent="0.25">
      <c r="A3092" t="s">
        <v>417</v>
      </c>
      <c r="B3092" t="s">
        <v>1151</v>
      </c>
      <c r="C3092" s="19" t="s">
        <v>418</v>
      </c>
      <c r="D3092" t="s">
        <v>419</v>
      </c>
      <c r="E3092" s="21" t="s">
        <v>420</v>
      </c>
      <c r="F3092" s="26">
        <v>2017</v>
      </c>
      <c r="G3092" s="19" t="s">
        <v>380</v>
      </c>
      <c r="H3092" s="26">
        <v>219</v>
      </c>
      <c r="I3092" s="19">
        <v>331180</v>
      </c>
      <c r="J3092" t="s">
        <v>30</v>
      </c>
      <c r="K3092" s="19" t="s">
        <v>374</v>
      </c>
      <c r="L3092" s="20" t="b">
        <v>1</v>
      </c>
      <c r="M3092" s="20" t="s">
        <v>1116</v>
      </c>
      <c r="N3092" s="19">
        <v>2</v>
      </c>
      <c r="O3092" s="19" t="s">
        <v>375</v>
      </c>
      <c r="P3092" s="20">
        <v>62.961666700000002</v>
      </c>
      <c r="Q3092" s="20">
        <v>-141.93722220000001</v>
      </c>
      <c r="R3092" s="19"/>
      <c r="S3092" s="19" t="s">
        <v>21</v>
      </c>
      <c r="T3092" s="40">
        <v>0.59481666666666666</v>
      </c>
      <c r="U3092" s="40">
        <v>0.31187499999999996</v>
      </c>
      <c r="V3092">
        <v>185.5054738333333</v>
      </c>
      <c r="W3092">
        <v>311.86999999999995</v>
      </c>
      <c r="X3092">
        <v>87</v>
      </c>
      <c r="Y3092">
        <v>201.32521789999996</v>
      </c>
      <c r="Z3092">
        <v>338.46599999999995</v>
      </c>
      <c r="AA3092">
        <v>17</v>
      </c>
      <c r="AI3092">
        <v>78.004000000000005</v>
      </c>
      <c r="AJ3092">
        <v>6</v>
      </c>
      <c r="AK3092">
        <v>305.84100000000007</v>
      </c>
      <c r="AL3092">
        <v>17</v>
      </c>
      <c r="AM3092">
        <v>0</v>
      </c>
      <c r="AN3092">
        <v>0</v>
      </c>
      <c r="AO3092" s="30">
        <v>228.31740341666671</v>
      </c>
      <c r="AP3092" s="30">
        <v>383.84500000000008</v>
      </c>
      <c r="AQ3092" s="30">
        <v>23</v>
      </c>
      <c r="AR3092">
        <v>615.14809515000002</v>
      </c>
      <c r="AS3092" s="20">
        <v>1034.181</v>
      </c>
      <c r="AT3092">
        <v>126</v>
      </c>
      <c r="AU3092">
        <v>12</v>
      </c>
      <c r="AV3092" t="s">
        <v>1510</v>
      </c>
    </row>
    <row r="3093" spans="1:48" hidden="1" x14ac:dyDescent="0.25">
      <c r="A3093" t="s">
        <v>954</v>
      </c>
      <c r="B3093" t="s">
        <v>23</v>
      </c>
      <c r="C3093" t="s">
        <v>23</v>
      </c>
      <c r="D3093" t="s">
        <v>956</v>
      </c>
      <c r="E3093" s="31" t="s">
        <v>957</v>
      </c>
      <c r="F3093">
        <v>2017</v>
      </c>
      <c r="G3093" t="s">
        <v>955</v>
      </c>
      <c r="H3093">
        <v>192</v>
      </c>
      <c r="I3093">
        <v>331020</v>
      </c>
      <c r="J3093" t="s">
        <v>22</v>
      </c>
      <c r="K3093" s="26" t="s">
        <v>458</v>
      </c>
      <c r="L3093" t="b">
        <v>1</v>
      </c>
      <c r="M3093" s="20" t="s">
        <v>1116</v>
      </c>
      <c r="N3093" s="26">
        <v>412</v>
      </c>
      <c r="O3093" t="s">
        <v>375</v>
      </c>
      <c r="P3093">
        <v>60.909444399999998</v>
      </c>
      <c r="Q3093">
        <v>-161.4313889</v>
      </c>
      <c r="S3093" t="s">
        <v>21</v>
      </c>
      <c r="T3093" s="40">
        <v>0.59999999999999987</v>
      </c>
      <c r="U3093" s="40">
        <v>0.33957499999999957</v>
      </c>
      <c r="V3093">
        <v>403.87259999999998</v>
      </c>
      <c r="W3093">
        <v>673.12100000000009</v>
      </c>
      <c r="X3093">
        <v>191</v>
      </c>
      <c r="Y3093">
        <v>140.71559999999997</v>
      </c>
      <c r="Z3093">
        <v>234.52600000000001</v>
      </c>
      <c r="AA3093">
        <v>20</v>
      </c>
      <c r="AI3093">
        <v>209.52700000000002</v>
      </c>
      <c r="AJ3093">
        <v>12</v>
      </c>
      <c r="AK3093">
        <v>643.20900000000006</v>
      </c>
      <c r="AL3093">
        <v>10</v>
      </c>
      <c r="AM3093">
        <v>55.235999999999997</v>
      </c>
      <c r="AN3093">
        <v>3</v>
      </c>
      <c r="AO3093" s="30">
        <v>511.64159999999993</v>
      </c>
      <c r="AP3093" s="30">
        <v>852.7360000000001</v>
      </c>
      <c r="AQ3093" s="30">
        <v>22</v>
      </c>
      <c r="AR3093">
        <v>1056.2297999999998</v>
      </c>
      <c r="AS3093" s="20">
        <v>1815.6189999999999</v>
      </c>
      <c r="AT3093">
        <v>235</v>
      </c>
      <c r="AU3093">
        <v>12</v>
      </c>
      <c r="AV3093" t="s">
        <v>1510</v>
      </c>
    </row>
    <row r="3094" spans="1:48" hidden="1" x14ac:dyDescent="0.25">
      <c r="A3094" t="s">
        <v>768</v>
      </c>
      <c r="B3094" t="s">
        <v>239</v>
      </c>
      <c r="C3094" t="s">
        <v>239</v>
      </c>
      <c r="D3094" t="s">
        <v>769</v>
      </c>
      <c r="E3094" s="31" t="s">
        <v>770</v>
      </c>
      <c r="F3094">
        <v>2017</v>
      </c>
      <c r="G3094" t="s">
        <v>759</v>
      </c>
      <c r="H3094">
        <v>26616</v>
      </c>
      <c r="I3094">
        <v>332380</v>
      </c>
      <c r="J3094" t="s">
        <v>235</v>
      </c>
      <c r="K3094" s="26" t="s">
        <v>458</v>
      </c>
      <c r="L3094" t="b">
        <v>1</v>
      </c>
      <c r="M3094" s="20" t="s">
        <v>1118</v>
      </c>
      <c r="N3094" s="26">
        <v>254</v>
      </c>
      <c r="O3094" t="s">
        <v>375</v>
      </c>
      <c r="P3094">
        <v>70.217500000000001</v>
      </c>
      <c r="Q3094">
        <v>-150.97638889999999</v>
      </c>
      <c r="S3094" t="s">
        <v>21</v>
      </c>
      <c r="T3094" s="40">
        <v>8.5833333333333331E-2</v>
      </c>
      <c r="U3094" s="40">
        <v>8.3816666666666664E-2</v>
      </c>
      <c r="V3094">
        <v>83.917018333333331</v>
      </c>
      <c r="W3094">
        <v>977.67399999999998</v>
      </c>
      <c r="X3094">
        <v>125</v>
      </c>
      <c r="Y3094">
        <v>391.99602666666664</v>
      </c>
      <c r="Z3094">
        <v>4566.9439999999995</v>
      </c>
      <c r="AA3094">
        <v>72</v>
      </c>
      <c r="AI3094">
        <v>94.570000000000007</v>
      </c>
      <c r="AJ3094">
        <v>4</v>
      </c>
      <c r="AK3094">
        <v>43.625999999999991</v>
      </c>
      <c r="AL3094">
        <v>3</v>
      </c>
      <c r="AM3094">
        <v>0</v>
      </c>
      <c r="AN3094">
        <v>1</v>
      </c>
      <c r="AO3094" s="30">
        <v>11.861823333333334</v>
      </c>
      <c r="AP3094" s="30">
        <v>138.196</v>
      </c>
      <c r="AQ3094" s="30">
        <v>7</v>
      </c>
      <c r="AR3094">
        <v>487.7748683333333</v>
      </c>
      <c r="AS3094" s="20">
        <v>5682.8140000000003</v>
      </c>
      <c r="AT3094">
        <v>201</v>
      </c>
      <c r="AU3094">
        <v>12</v>
      </c>
      <c r="AV3094" t="s">
        <v>1510</v>
      </c>
    </row>
    <row r="3095" spans="1:48" hidden="1" x14ac:dyDescent="0.25">
      <c r="A3095" t="s">
        <v>659</v>
      </c>
      <c r="B3095" t="s">
        <v>82</v>
      </c>
      <c r="C3095" t="s">
        <v>82</v>
      </c>
      <c r="D3095" t="s">
        <v>660</v>
      </c>
      <c r="E3095" s="31" t="s">
        <v>661</v>
      </c>
      <c r="F3095">
        <v>2017</v>
      </c>
      <c r="G3095" t="s">
        <v>563</v>
      </c>
      <c r="H3095">
        <v>221</v>
      </c>
      <c r="I3095">
        <v>331520</v>
      </c>
      <c r="J3095" t="s">
        <v>50</v>
      </c>
      <c r="K3095" s="26" t="s">
        <v>458</v>
      </c>
      <c r="L3095" t="b">
        <v>1</v>
      </c>
      <c r="M3095" s="20" t="s">
        <v>1119</v>
      </c>
      <c r="N3095" s="26">
        <v>169</v>
      </c>
      <c r="O3095" t="s">
        <v>375</v>
      </c>
      <c r="P3095">
        <v>64.7194444</v>
      </c>
      <c r="Q3095">
        <v>-158.1030556</v>
      </c>
      <c r="S3095" t="s">
        <v>21</v>
      </c>
      <c r="T3095" s="40">
        <v>0.50958333333333328</v>
      </c>
      <c r="U3095" s="40">
        <v>0.22150833333333253</v>
      </c>
      <c r="V3095">
        <v>241.69384624999995</v>
      </c>
      <c r="W3095">
        <v>474.29699999999997</v>
      </c>
      <c r="X3095">
        <v>1864</v>
      </c>
      <c r="Y3095">
        <v>0</v>
      </c>
      <c r="Z3095">
        <v>0</v>
      </c>
      <c r="AA3095">
        <v>9</v>
      </c>
      <c r="AI3095">
        <v>256.52000000000004</v>
      </c>
      <c r="AJ3095">
        <v>18</v>
      </c>
      <c r="AK3095">
        <v>232.31799999999998</v>
      </c>
      <c r="AL3095">
        <v>9</v>
      </c>
      <c r="AM3095">
        <v>0</v>
      </c>
      <c r="AN3095">
        <v>0</v>
      </c>
      <c r="AO3095" s="30">
        <v>249.10369749999998</v>
      </c>
      <c r="AP3095" s="30">
        <v>488.83800000000002</v>
      </c>
      <c r="AQ3095" s="30">
        <v>27</v>
      </c>
      <c r="AR3095">
        <v>490.79754374999993</v>
      </c>
      <c r="AS3095" s="20">
        <v>963.13499999999999</v>
      </c>
      <c r="AT3095">
        <v>1900</v>
      </c>
      <c r="AU3095">
        <v>12</v>
      </c>
      <c r="AV3095" t="s">
        <v>1510</v>
      </c>
    </row>
    <row r="3096" spans="1:48" hidden="1" x14ac:dyDescent="0.25">
      <c r="A3096" t="s">
        <v>942</v>
      </c>
      <c r="B3096" t="s">
        <v>244</v>
      </c>
      <c r="C3096" t="s">
        <v>244</v>
      </c>
      <c r="D3096" t="s">
        <v>944</v>
      </c>
      <c r="E3096" s="31" t="s">
        <v>945</v>
      </c>
      <c r="F3096">
        <v>2017</v>
      </c>
      <c r="G3096" t="s">
        <v>943</v>
      </c>
      <c r="H3096" t="s">
        <v>582</v>
      </c>
      <c r="I3096">
        <v>332420</v>
      </c>
      <c r="J3096" t="s">
        <v>243</v>
      </c>
      <c r="K3096" s="26" t="s">
        <v>458</v>
      </c>
      <c r="L3096" t="b">
        <v>1</v>
      </c>
      <c r="M3096" s="20" t="s">
        <v>1118</v>
      </c>
      <c r="N3096" s="26">
        <v>408</v>
      </c>
      <c r="O3096" t="s">
        <v>375</v>
      </c>
      <c r="P3096">
        <v>62.533611100000002</v>
      </c>
      <c r="Q3096">
        <v>-164.84111110000001</v>
      </c>
      <c r="S3096" t="s">
        <v>21</v>
      </c>
      <c r="T3096" s="40">
        <v>0.39259166666666667</v>
      </c>
      <c r="U3096" s="40">
        <v>0.19886666666666664</v>
      </c>
      <c r="V3096">
        <v>80.718024441666671</v>
      </c>
      <c r="W3096">
        <v>205.60300000000001</v>
      </c>
      <c r="X3096">
        <v>46</v>
      </c>
      <c r="Y3096">
        <v>129.74565695833334</v>
      </c>
      <c r="Z3096">
        <v>330.48500000000001</v>
      </c>
      <c r="AA3096">
        <v>6</v>
      </c>
      <c r="AI3096">
        <v>137.739</v>
      </c>
      <c r="AJ3096">
        <v>6</v>
      </c>
      <c r="AK3096">
        <v>28.766999999999996</v>
      </c>
      <c r="AL3096">
        <v>5</v>
      </c>
      <c r="AM3096">
        <v>7.4789999999999992</v>
      </c>
      <c r="AN3096">
        <v>2</v>
      </c>
      <c r="AO3096" s="30">
        <v>65.368868050000003</v>
      </c>
      <c r="AP3096" s="30">
        <v>166.506</v>
      </c>
      <c r="AQ3096" s="30">
        <v>11</v>
      </c>
      <c r="AR3096">
        <v>275.83254944999999</v>
      </c>
      <c r="AS3096" s="20">
        <v>710.07300000000009</v>
      </c>
      <c r="AT3096">
        <v>61</v>
      </c>
      <c r="AU3096">
        <v>12</v>
      </c>
      <c r="AV3096" t="s">
        <v>1510</v>
      </c>
    </row>
    <row r="3097" spans="1:48" hidden="1" x14ac:dyDescent="0.25">
      <c r="A3097" t="s">
        <v>613</v>
      </c>
      <c r="B3097" t="s">
        <v>83</v>
      </c>
      <c r="C3097" t="s">
        <v>83</v>
      </c>
      <c r="D3097" t="s">
        <v>614</v>
      </c>
      <c r="E3097" s="31" t="s">
        <v>615</v>
      </c>
      <c r="F3097">
        <v>2017</v>
      </c>
      <c r="G3097" t="s">
        <v>563</v>
      </c>
      <c r="H3097">
        <v>221</v>
      </c>
      <c r="I3097">
        <v>331530</v>
      </c>
      <c r="J3097" t="s">
        <v>50</v>
      </c>
      <c r="K3097" s="26" t="s">
        <v>458</v>
      </c>
      <c r="L3097" t="b">
        <v>1</v>
      </c>
      <c r="M3097" s="20" t="s">
        <v>1119</v>
      </c>
      <c r="N3097" s="26">
        <v>169</v>
      </c>
      <c r="O3097" t="s">
        <v>375</v>
      </c>
      <c r="P3097">
        <v>60.896944400000002</v>
      </c>
      <c r="Q3097">
        <v>-162.4594444</v>
      </c>
      <c r="S3097" t="s">
        <v>21</v>
      </c>
      <c r="T3097" s="40">
        <v>0.48769166666666663</v>
      </c>
      <c r="U3097" s="40">
        <v>0.23330833333333312</v>
      </c>
      <c r="V3097">
        <v>312.35627097500003</v>
      </c>
      <c r="W3097">
        <v>640.47900000000016</v>
      </c>
      <c r="X3097">
        <v>132</v>
      </c>
      <c r="Y3097">
        <v>54.830198699999997</v>
      </c>
      <c r="Z3097">
        <v>112.428</v>
      </c>
      <c r="AA3097">
        <v>14</v>
      </c>
      <c r="AI3097">
        <v>183.83099999999999</v>
      </c>
      <c r="AJ3097">
        <v>13</v>
      </c>
      <c r="AK3097">
        <v>277.52799999999996</v>
      </c>
      <c r="AL3097">
        <v>15</v>
      </c>
      <c r="AM3097">
        <v>0</v>
      </c>
      <c r="AN3097">
        <v>0</v>
      </c>
      <c r="AO3097" s="30">
        <v>225.0009396416666</v>
      </c>
      <c r="AP3097" s="30">
        <v>461.35899999999992</v>
      </c>
      <c r="AQ3097" s="30">
        <v>28</v>
      </c>
      <c r="AR3097">
        <v>592.18740931666662</v>
      </c>
      <c r="AS3097" s="20">
        <v>1214.2659999999998</v>
      </c>
      <c r="AT3097">
        <v>170</v>
      </c>
      <c r="AU3097">
        <v>6</v>
      </c>
      <c r="AV3097" t="s">
        <v>1510</v>
      </c>
    </row>
    <row r="3098" spans="1:48" hidden="1" x14ac:dyDescent="0.25">
      <c r="A3098" t="s">
        <v>664</v>
      </c>
      <c r="B3098" t="s">
        <v>84</v>
      </c>
      <c r="C3098" t="s">
        <v>84</v>
      </c>
      <c r="D3098" t="s">
        <v>665</v>
      </c>
      <c r="E3098" s="31" t="s">
        <v>666</v>
      </c>
      <c r="F3098">
        <v>2017</v>
      </c>
      <c r="G3098" t="s">
        <v>563</v>
      </c>
      <c r="H3098">
        <v>221</v>
      </c>
      <c r="I3098">
        <v>331540</v>
      </c>
      <c r="J3098" t="s">
        <v>50</v>
      </c>
      <c r="K3098" s="26" t="s">
        <v>458</v>
      </c>
      <c r="L3098" t="b">
        <v>1</v>
      </c>
      <c r="M3098" s="20" t="s">
        <v>1119</v>
      </c>
      <c r="N3098" s="26">
        <v>169</v>
      </c>
      <c r="O3098" t="s">
        <v>375</v>
      </c>
      <c r="P3098">
        <v>57.2027778</v>
      </c>
      <c r="Q3098">
        <v>-153.3038889</v>
      </c>
      <c r="S3098" t="s">
        <v>21</v>
      </c>
      <c r="T3098" s="40">
        <v>0.4817249999999999</v>
      </c>
      <c r="U3098" s="40">
        <v>0.22010833333333277</v>
      </c>
      <c r="V3098">
        <v>199.09597904999995</v>
      </c>
      <c r="W3098">
        <v>413.298</v>
      </c>
      <c r="X3098">
        <v>207</v>
      </c>
      <c r="Y3098">
        <v>0</v>
      </c>
      <c r="Z3098">
        <v>0</v>
      </c>
      <c r="AA3098">
        <v>20</v>
      </c>
      <c r="AI3098">
        <v>261.74299999999999</v>
      </c>
      <c r="AJ3098">
        <v>12</v>
      </c>
      <c r="AK3098">
        <v>114.43900000000001</v>
      </c>
      <c r="AL3098">
        <v>4</v>
      </c>
      <c r="AM3098">
        <v>0</v>
      </c>
      <c r="AN3098">
        <v>0</v>
      </c>
      <c r="AO3098" s="30">
        <v>181.21627394999996</v>
      </c>
      <c r="AP3098" s="30">
        <v>376.18200000000002</v>
      </c>
      <c r="AQ3098" s="30">
        <v>16</v>
      </c>
      <c r="AR3098">
        <v>380.31225299999994</v>
      </c>
      <c r="AS3098" s="20">
        <v>789.48</v>
      </c>
      <c r="AT3098">
        <v>242</v>
      </c>
      <c r="AU3098">
        <v>8</v>
      </c>
      <c r="AV3098" t="s">
        <v>1510</v>
      </c>
    </row>
    <row r="3099" spans="1:48" hidden="1" x14ac:dyDescent="0.25">
      <c r="A3099" t="s">
        <v>883</v>
      </c>
      <c r="B3099" t="s">
        <v>248</v>
      </c>
      <c r="C3099" t="s">
        <v>248</v>
      </c>
      <c r="D3099" t="s">
        <v>885</v>
      </c>
      <c r="E3099" s="31" t="s">
        <v>886</v>
      </c>
      <c r="F3099">
        <v>2017</v>
      </c>
      <c r="G3099" t="s">
        <v>884</v>
      </c>
      <c r="H3099">
        <v>14234</v>
      </c>
      <c r="I3099">
        <v>332440</v>
      </c>
      <c r="J3099" t="s">
        <v>247</v>
      </c>
      <c r="K3099" s="26" t="s">
        <v>458</v>
      </c>
      <c r="L3099" t="b">
        <v>1</v>
      </c>
      <c r="M3099" s="20" t="s">
        <v>1118</v>
      </c>
      <c r="N3099" s="26">
        <v>357</v>
      </c>
      <c r="O3099" t="s">
        <v>375</v>
      </c>
      <c r="P3099">
        <v>57.923611100000002</v>
      </c>
      <c r="Q3099">
        <v>-152.50222220000001</v>
      </c>
      <c r="S3099" t="s">
        <v>21</v>
      </c>
      <c r="T3099" s="40">
        <v>0.39229999999999993</v>
      </c>
      <c r="U3099" s="40">
        <v>0.25187499999999979</v>
      </c>
      <c r="V3099">
        <v>105.70641189999996</v>
      </c>
      <c r="W3099">
        <v>269.45299999999997</v>
      </c>
      <c r="X3099">
        <v>77</v>
      </c>
      <c r="Y3099">
        <v>76.028524599999997</v>
      </c>
      <c r="Z3099">
        <v>193.80200000000002</v>
      </c>
      <c r="AA3099">
        <v>15</v>
      </c>
      <c r="AI3099">
        <v>188.51900000000001</v>
      </c>
      <c r="AJ3099">
        <v>15</v>
      </c>
      <c r="AK3099">
        <v>10.047999999999998</v>
      </c>
      <c r="AL3099">
        <v>3</v>
      </c>
      <c r="AM3099">
        <v>0</v>
      </c>
      <c r="AN3099">
        <v>0</v>
      </c>
      <c r="AO3099" s="30">
        <v>77.897834099999983</v>
      </c>
      <c r="AP3099" s="30">
        <v>198.56700000000001</v>
      </c>
      <c r="AQ3099" s="30">
        <v>18</v>
      </c>
      <c r="AR3099">
        <v>259.63277059999996</v>
      </c>
      <c r="AS3099" s="20">
        <v>661.82199999999989</v>
      </c>
      <c r="AT3099">
        <v>109</v>
      </c>
      <c r="AU3099">
        <v>12</v>
      </c>
      <c r="AV3099" t="s">
        <v>1510</v>
      </c>
    </row>
    <row r="3100" spans="1:48" hidden="1" x14ac:dyDescent="0.25">
      <c r="A3100" t="s">
        <v>1027</v>
      </c>
      <c r="B3100" t="s">
        <v>250</v>
      </c>
      <c r="C3100" t="s">
        <v>250</v>
      </c>
      <c r="D3100" t="s">
        <v>1029</v>
      </c>
      <c r="E3100" s="31" t="s">
        <v>1030</v>
      </c>
      <c r="F3100">
        <v>2017</v>
      </c>
      <c r="G3100" t="s">
        <v>1028</v>
      </c>
      <c r="H3100">
        <v>14633</v>
      </c>
      <c r="I3100">
        <v>332450</v>
      </c>
      <c r="J3100" t="s">
        <v>249</v>
      </c>
      <c r="K3100" s="26" t="s">
        <v>458</v>
      </c>
      <c r="L3100" t="b">
        <v>1</v>
      </c>
      <c r="M3100" s="20" t="s">
        <v>1116</v>
      </c>
      <c r="N3100" s="26">
        <v>662</v>
      </c>
      <c r="O3100" t="s">
        <v>375</v>
      </c>
      <c r="P3100">
        <v>59.787222200000002</v>
      </c>
      <c r="Q3100">
        <v>-154.10611109999999</v>
      </c>
      <c r="S3100" t="s">
        <v>21</v>
      </c>
      <c r="T3100" s="40">
        <v>0.81250000000000033</v>
      </c>
      <c r="U3100" s="40">
        <v>0.45864166666666645</v>
      </c>
      <c r="V3100">
        <v>35.577750000000009</v>
      </c>
      <c r="W3100">
        <v>43.787999999999997</v>
      </c>
      <c r="X3100">
        <v>20</v>
      </c>
      <c r="Y3100">
        <v>64.494625000000042</v>
      </c>
      <c r="Z3100">
        <v>79.378000000000014</v>
      </c>
      <c r="AA3100">
        <v>12</v>
      </c>
      <c r="AI3100">
        <v>20.664000000000001</v>
      </c>
      <c r="AJ3100">
        <v>5</v>
      </c>
      <c r="AK3100">
        <v>16.103000000000002</v>
      </c>
      <c r="AL3100">
        <v>1</v>
      </c>
      <c r="AM3100">
        <v>0</v>
      </c>
      <c r="AN3100">
        <v>0</v>
      </c>
      <c r="AO3100" s="30">
        <v>29.873187500000014</v>
      </c>
      <c r="AP3100" s="30">
        <v>36.767000000000003</v>
      </c>
      <c r="AQ3100" s="30">
        <v>6</v>
      </c>
      <c r="AR3100">
        <v>129.94556250000005</v>
      </c>
      <c r="AS3100" s="20">
        <v>159.93300000000002</v>
      </c>
      <c r="AT3100">
        <v>37</v>
      </c>
      <c r="AU3100">
        <v>12</v>
      </c>
      <c r="AV3100" t="s">
        <v>1510</v>
      </c>
    </row>
    <row r="3101" spans="1:48" hidden="1" x14ac:dyDescent="0.25">
      <c r="A3101" t="s">
        <v>967</v>
      </c>
      <c r="B3101" t="s">
        <v>256</v>
      </c>
      <c r="C3101" t="s">
        <v>256</v>
      </c>
      <c r="D3101" t="s">
        <v>969</v>
      </c>
      <c r="E3101" s="31" t="s">
        <v>970</v>
      </c>
      <c r="F3101">
        <v>2017</v>
      </c>
      <c r="G3101" t="s">
        <v>968</v>
      </c>
      <c r="H3101" t="s">
        <v>582</v>
      </c>
      <c r="I3101">
        <v>332480</v>
      </c>
      <c r="J3101" t="s">
        <v>255</v>
      </c>
      <c r="K3101" s="26" t="s">
        <v>458</v>
      </c>
      <c r="L3101" t="b">
        <v>1</v>
      </c>
      <c r="M3101" s="20" t="s">
        <v>1118</v>
      </c>
      <c r="N3101" s="26">
        <v>425</v>
      </c>
      <c r="O3101" t="s">
        <v>375</v>
      </c>
      <c r="P3101">
        <v>57.564166700000001</v>
      </c>
      <c r="Q3101">
        <v>-157.5791667</v>
      </c>
      <c r="S3101" t="s">
        <v>21</v>
      </c>
      <c r="T3101" s="40">
        <v>0.59999999999999987</v>
      </c>
      <c r="U3101" s="40">
        <v>0.29075833333333295</v>
      </c>
      <c r="V3101">
        <v>85.905599999999978</v>
      </c>
      <c r="W3101">
        <v>143.17599999999999</v>
      </c>
      <c r="X3101">
        <v>47</v>
      </c>
      <c r="Y3101">
        <v>99.211799999999968</v>
      </c>
      <c r="Z3101">
        <v>165.35299999999998</v>
      </c>
      <c r="AA3101">
        <v>17</v>
      </c>
      <c r="AI3101">
        <v>65.174000000000007</v>
      </c>
      <c r="AJ3101">
        <v>10</v>
      </c>
      <c r="AK3101">
        <v>35.723000000000006</v>
      </c>
      <c r="AL3101">
        <v>4</v>
      </c>
      <c r="AM3101">
        <v>0</v>
      </c>
      <c r="AN3101">
        <v>0</v>
      </c>
      <c r="AO3101" s="30">
        <v>60.538199999999996</v>
      </c>
      <c r="AP3101" s="30">
        <v>100.89700000000002</v>
      </c>
      <c r="AQ3101" s="30">
        <v>14</v>
      </c>
      <c r="AR3101">
        <v>245.65559999999994</v>
      </c>
      <c r="AS3101" s="20">
        <v>409.42599999999999</v>
      </c>
      <c r="AT3101">
        <v>78</v>
      </c>
      <c r="AU3101">
        <v>12</v>
      </c>
      <c r="AV3101" t="s">
        <v>1510</v>
      </c>
    </row>
    <row r="3102" spans="1:48" hidden="1" x14ac:dyDescent="0.25">
      <c r="A3102" t="s">
        <v>1007</v>
      </c>
      <c r="B3102" t="s">
        <v>25</v>
      </c>
      <c r="C3102" t="s">
        <v>25</v>
      </c>
      <c r="D3102" t="s">
        <v>1009</v>
      </c>
      <c r="E3102" s="31" t="s">
        <v>1010</v>
      </c>
      <c r="F3102">
        <v>2017</v>
      </c>
      <c r="G3102" t="s">
        <v>1008</v>
      </c>
      <c r="H3102" t="s">
        <v>582</v>
      </c>
      <c r="I3102">
        <v>331030</v>
      </c>
      <c r="J3102" t="s">
        <v>24</v>
      </c>
      <c r="K3102" s="26" t="s">
        <v>458</v>
      </c>
      <c r="L3102" t="b">
        <v>1</v>
      </c>
      <c r="M3102" s="20" t="s">
        <v>1118</v>
      </c>
      <c r="N3102" s="26">
        <v>635</v>
      </c>
      <c r="O3102" t="s">
        <v>375</v>
      </c>
      <c r="P3102">
        <v>60.912222200000002</v>
      </c>
      <c r="Q3102">
        <v>-161.2138889</v>
      </c>
      <c r="S3102" t="s">
        <v>21</v>
      </c>
      <c r="T3102" s="40">
        <v>0.56333333333333346</v>
      </c>
      <c r="U3102" s="40">
        <v>0.35115833333333346</v>
      </c>
      <c r="V3102">
        <v>199.85602</v>
      </c>
      <c r="W3102">
        <v>354.77399999999994</v>
      </c>
      <c r="X3102">
        <v>110</v>
      </c>
      <c r="Y3102">
        <v>324.32283000000007</v>
      </c>
      <c r="Z3102">
        <v>575.721</v>
      </c>
      <c r="AA3102">
        <v>21</v>
      </c>
      <c r="AI3102">
        <v>169.96599999999995</v>
      </c>
      <c r="AJ3102">
        <v>8</v>
      </c>
      <c r="AK3102">
        <v>28.995999999999999</v>
      </c>
      <c r="AL3102">
        <v>3</v>
      </c>
      <c r="AM3102">
        <v>6.86</v>
      </c>
      <c r="AN3102">
        <v>3</v>
      </c>
      <c r="AO3102" s="30">
        <v>112.08192666666667</v>
      </c>
      <c r="AP3102" s="30">
        <v>198.96199999999996</v>
      </c>
      <c r="AQ3102" s="30">
        <v>11</v>
      </c>
      <c r="AR3102">
        <v>636.26077666666674</v>
      </c>
      <c r="AS3102" s="20">
        <v>1136.317</v>
      </c>
      <c r="AT3102">
        <v>145</v>
      </c>
      <c r="AU3102">
        <v>12</v>
      </c>
      <c r="AV3102" t="s">
        <v>1510</v>
      </c>
    </row>
    <row r="3103" spans="1:48" hidden="1" x14ac:dyDescent="0.25">
      <c r="A3103" t="s">
        <v>667</v>
      </c>
      <c r="B3103" t="s">
        <v>85</v>
      </c>
      <c r="C3103" t="s">
        <v>85</v>
      </c>
      <c r="D3103" t="s">
        <v>668</v>
      </c>
      <c r="E3103" s="31" t="s">
        <v>669</v>
      </c>
      <c r="F3103">
        <v>2017</v>
      </c>
      <c r="G3103" t="s">
        <v>563</v>
      </c>
      <c r="H3103">
        <v>221</v>
      </c>
      <c r="I3103">
        <v>331550</v>
      </c>
      <c r="J3103" t="s">
        <v>50</v>
      </c>
      <c r="K3103" s="26" t="s">
        <v>458</v>
      </c>
      <c r="L3103" t="b">
        <v>1</v>
      </c>
      <c r="M3103" s="20" t="s">
        <v>1119</v>
      </c>
      <c r="N3103" s="26">
        <v>169</v>
      </c>
      <c r="O3103" t="s">
        <v>375</v>
      </c>
      <c r="P3103">
        <v>61.938888900000002</v>
      </c>
      <c r="Q3103">
        <v>-162.875</v>
      </c>
      <c r="S3103" t="s">
        <v>21</v>
      </c>
      <c r="T3103" s="40">
        <v>0.5048999999999999</v>
      </c>
      <c r="U3103" s="40">
        <v>0.22125833333333247</v>
      </c>
      <c r="V3103">
        <v>336.91118669999986</v>
      </c>
      <c r="W3103">
        <v>667.2829999999999</v>
      </c>
      <c r="X3103">
        <v>142</v>
      </c>
      <c r="Y3103">
        <v>120.5342721</v>
      </c>
      <c r="Z3103">
        <v>238.72900000000004</v>
      </c>
      <c r="AA3103">
        <v>15</v>
      </c>
      <c r="AI3103">
        <v>435.86200000000008</v>
      </c>
      <c r="AJ3103">
        <v>13</v>
      </c>
      <c r="AK3103">
        <v>554.721</v>
      </c>
      <c r="AL3103">
        <v>14</v>
      </c>
      <c r="AM3103">
        <v>0</v>
      </c>
      <c r="AN3103">
        <v>0</v>
      </c>
      <c r="AO3103" s="30">
        <v>500.14535669999992</v>
      </c>
      <c r="AP3103" s="30">
        <v>990.58300000000008</v>
      </c>
      <c r="AQ3103" s="30">
        <v>27</v>
      </c>
      <c r="AR3103">
        <v>957.59081549999974</v>
      </c>
      <c r="AS3103" s="20">
        <v>1896.5949999999998</v>
      </c>
      <c r="AT3103">
        <v>179</v>
      </c>
      <c r="AU3103">
        <v>3</v>
      </c>
      <c r="AV3103" t="s">
        <v>1510</v>
      </c>
    </row>
    <row r="3104" spans="1:48" hidden="1" x14ac:dyDescent="0.25">
      <c r="A3104" t="s">
        <v>676</v>
      </c>
      <c r="B3104" t="s">
        <v>86</v>
      </c>
      <c r="C3104" t="s">
        <v>86</v>
      </c>
      <c r="D3104" t="s">
        <v>677</v>
      </c>
      <c r="E3104" s="31" t="s">
        <v>678</v>
      </c>
      <c r="F3104">
        <v>2017</v>
      </c>
      <c r="G3104" t="s">
        <v>563</v>
      </c>
      <c r="H3104">
        <v>221</v>
      </c>
      <c r="I3104">
        <v>331560</v>
      </c>
      <c r="J3104" t="s">
        <v>50</v>
      </c>
      <c r="K3104" s="26" t="s">
        <v>458</v>
      </c>
      <c r="L3104" t="b">
        <v>1</v>
      </c>
      <c r="M3104" s="20" t="s">
        <v>1119</v>
      </c>
      <c r="N3104" s="26">
        <v>169</v>
      </c>
      <c r="O3104" t="s">
        <v>375</v>
      </c>
      <c r="P3104">
        <v>62.032777799999998</v>
      </c>
      <c r="Q3104">
        <v>-163.28777779999999</v>
      </c>
      <c r="S3104" t="s">
        <v>21</v>
      </c>
      <c r="T3104" s="40">
        <v>0.50055833333333333</v>
      </c>
      <c r="U3104" s="40">
        <v>0.22109166666666644</v>
      </c>
      <c r="V3104">
        <v>68.948406508333335</v>
      </c>
      <c r="W3104">
        <v>137.74299999999999</v>
      </c>
      <c r="X3104">
        <v>32</v>
      </c>
      <c r="Y3104">
        <v>0</v>
      </c>
      <c r="Z3104">
        <v>0</v>
      </c>
      <c r="AA3104">
        <v>4</v>
      </c>
      <c r="AI3104">
        <v>172.75200000000001</v>
      </c>
      <c r="AJ3104">
        <v>5</v>
      </c>
      <c r="AK3104">
        <v>0</v>
      </c>
      <c r="AL3104">
        <v>1</v>
      </c>
      <c r="AM3104">
        <v>0</v>
      </c>
      <c r="AN3104">
        <v>0</v>
      </c>
      <c r="AO3104" s="30">
        <v>86.472453200000004</v>
      </c>
      <c r="AP3104" s="30">
        <v>172.75200000000001</v>
      </c>
      <c r="AQ3104" s="30">
        <v>6</v>
      </c>
      <c r="AR3104">
        <v>155.42085970833335</v>
      </c>
      <c r="AS3104" s="20">
        <v>310.495</v>
      </c>
      <c r="AT3104">
        <v>42</v>
      </c>
      <c r="AU3104">
        <v>3</v>
      </c>
      <c r="AV3104" t="s">
        <v>1510</v>
      </c>
    </row>
    <row r="3105" spans="1:48" hidden="1" x14ac:dyDescent="0.25">
      <c r="A3105" t="s">
        <v>1091</v>
      </c>
      <c r="B3105" t="s">
        <v>1094</v>
      </c>
      <c r="C3105" t="s">
        <v>1094</v>
      </c>
      <c r="D3105" t="s">
        <v>1095</v>
      </c>
      <c r="E3105" s="31" t="s">
        <v>1096</v>
      </c>
      <c r="F3105">
        <v>2017</v>
      </c>
      <c r="G3105" t="s">
        <v>1092</v>
      </c>
      <c r="H3105" t="s">
        <v>582</v>
      </c>
      <c r="I3105">
        <v>332490</v>
      </c>
      <c r="J3105" t="s">
        <v>1093</v>
      </c>
      <c r="K3105" s="26" t="s">
        <v>374</v>
      </c>
      <c r="L3105" t="b">
        <v>1</v>
      </c>
      <c r="M3105" s="20" t="s">
        <v>1116</v>
      </c>
      <c r="N3105" s="26">
        <v>765</v>
      </c>
      <c r="O3105" t="s">
        <v>375</v>
      </c>
      <c r="P3105">
        <v>59.013055600000001</v>
      </c>
      <c r="Q3105">
        <v>-161.81638889999999</v>
      </c>
      <c r="S3105" t="s">
        <v>21</v>
      </c>
      <c r="T3105" s="40">
        <v>0.94999999999999984</v>
      </c>
      <c r="U3105" s="40">
        <v>0.94989999999999997</v>
      </c>
      <c r="V3105">
        <v>8.9955499999999979</v>
      </c>
      <c r="W3105">
        <v>9.4689999999999994</v>
      </c>
      <c r="X3105">
        <v>23</v>
      </c>
      <c r="Y3105">
        <v>15.060349999999998</v>
      </c>
      <c r="Z3105">
        <v>15.853</v>
      </c>
      <c r="AA3105">
        <v>5</v>
      </c>
      <c r="AI3105">
        <v>3.988</v>
      </c>
      <c r="AJ3105">
        <v>3</v>
      </c>
      <c r="AK3105">
        <v>15.050999999999998</v>
      </c>
      <c r="AL3105">
        <v>6</v>
      </c>
      <c r="AM3105">
        <v>0.371</v>
      </c>
      <c r="AN3105">
        <v>1</v>
      </c>
      <c r="AO3105" s="30">
        <v>18.087049999999994</v>
      </c>
      <c r="AP3105" s="30">
        <v>19.038999999999998</v>
      </c>
      <c r="AQ3105" s="30">
        <v>9</v>
      </c>
      <c r="AR3105">
        <v>42.142949999999985</v>
      </c>
      <c r="AS3105" s="20">
        <v>44.731999999999999</v>
      </c>
      <c r="AT3105">
        <v>38</v>
      </c>
      <c r="AU3105">
        <v>12</v>
      </c>
      <c r="AV3105" t="s">
        <v>1510</v>
      </c>
    </row>
    <row r="3106" spans="1:48" hidden="1" x14ac:dyDescent="0.25">
      <c r="A3106" t="s">
        <v>771</v>
      </c>
      <c r="B3106" t="s">
        <v>240</v>
      </c>
      <c r="C3106" t="s">
        <v>240</v>
      </c>
      <c r="D3106" t="s">
        <v>772</v>
      </c>
      <c r="E3106" s="31" t="s">
        <v>773</v>
      </c>
      <c r="F3106">
        <v>2017</v>
      </c>
      <c r="G3106" t="s">
        <v>759</v>
      </c>
      <c r="H3106">
        <v>26616</v>
      </c>
      <c r="I3106">
        <v>332390</v>
      </c>
      <c r="J3106" t="s">
        <v>235</v>
      </c>
      <c r="K3106" s="26" t="s">
        <v>458</v>
      </c>
      <c r="L3106" t="b">
        <v>1</v>
      </c>
      <c r="M3106" s="20" t="s">
        <v>1118</v>
      </c>
      <c r="N3106" s="26">
        <v>254</v>
      </c>
      <c r="O3106" t="s">
        <v>375</v>
      </c>
      <c r="P3106">
        <v>68.348611099999999</v>
      </c>
      <c r="Q3106">
        <v>-166.73472219999999</v>
      </c>
      <c r="S3106" t="s">
        <v>21</v>
      </c>
      <c r="T3106" s="40">
        <v>0.21344166666666664</v>
      </c>
      <c r="U3106" s="40">
        <v>0.21142499999999997</v>
      </c>
      <c r="V3106">
        <v>354.06087861666668</v>
      </c>
      <c r="W3106">
        <v>1658.8180000000002</v>
      </c>
      <c r="X3106">
        <v>192</v>
      </c>
      <c r="Y3106">
        <v>831.46478724166661</v>
      </c>
      <c r="Z3106">
        <v>3895.5130000000004</v>
      </c>
      <c r="AA3106">
        <v>79</v>
      </c>
      <c r="AI3106">
        <v>56.22699999999999</v>
      </c>
      <c r="AJ3106">
        <v>2</v>
      </c>
      <c r="AK3106">
        <v>58.398000000000003</v>
      </c>
      <c r="AL3106">
        <v>6</v>
      </c>
      <c r="AM3106">
        <v>0</v>
      </c>
      <c r="AN3106">
        <v>1</v>
      </c>
      <c r="AO3106" s="30">
        <v>24.465751041666664</v>
      </c>
      <c r="AP3106" s="30">
        <v>114.625</v>
      </c>
      <c r="AQ3106" s="30">
        <v>8</v>
      </c>
      <c r="AR3106">
        <v>1209.9914168999999</v>
      </c>
      <c r="AS3106" s="20">
        <v>5668.9560000000001</v>
      </c>
      <c r="AT3106">
        <v>278</v>
      </c>
      <c r="AU3106">
        <v>12</v>
      </c>
      <c r="AV3106" t="s">
        <v>1510</v>
      </c>
    </row>
    <row r="3107" spans="1:48" hidden="1" x14ac:dyDescent="0.25">
      <c r="A3107" t="s">
        <v>774</v>
      </c>
      <c r="B3107" t="s">
        <v>241</v>
      </c>
      <c r="C3107" t="s">
        <v>241</v>
      </c>
      <c r="D3107" t="s">
        <v>775</v>
      </c>
      <c r="E3107" s="31" t="s">
        <v>776</v>
      </c>
      <c r="F3107">
        <v>2017</v>
      </c>
      <c r="G3107" t="s">
        <v>759</v>
      </c>
      <c r="H3107">
        <v>26616</v>
      </c>
      <c r="I3107">
        <v>332400</v>
      </c>
      <c r="J3107" t="s">
        <v>235</v>
      </c>
      <c r="K3107" s="26" t="s">
        <v>458</v>
      </c>
      <c r="L3107" t="b">
        <v>1</v>
      </c>
      <c r="M3107" s="20" t="s">
        <v>1118</v>
      </c>
      <c r="N3107" s="26">
        <v>254</v>
      </c>
      <c r="O3107" t="s">
        <v>375</v>
      </c>
      <c r="P3107">
        <v>69.743857000000006</v>
      </c>
      <c r="Q3107">
        <v>-163.008442</v>
      </c>
      <c r="S3107" t="s">
        <v>21</v>
      </c>
      <c r="T3107" s="40">
        <v>0.19041818181818179</v>
      </c>
      <c r="U3107" s="40">
        <v>0.19040909090909092</v>
      </c>
      <c r="V3107">
        <v>112.56932612727273</v>
      </c>
      <c r="W3107">
        <v>591.1690000000001</v>
      </c>
      <c r="X3107">
        <v>64</v>
      </c>
      <c r="Y3107">
        <v>417.06151854545453</v>
      </c>
      <c r="Z3107">
        <v>2190.2400000000002</v>
      </c>
      <c r="AA3107">
        <v>45</v>
      </c>
      <c r="AI3107">
        <v>19.363999999999997</v>
      </c>
      <c r="AJ3107">
        <v>1</v>
      </c>
      <c r="AK3107">
        <v>43.572999999999993</v>
      </c>
      <c r="AL3107">
        <v>2</v>
      </c>
      <c r="AM3107">
        <v>0</v>
      </c>
      <c r="AN3107">
        <v>1</v>
      </c>
      <c r="AO3107" s="30">
        <v>11.984349109090905</v>
      </c>
      <c r="AP3107" s="30">
        <v>62.936999999999991</v>
      </c>
      <c r="AQ3107" s="30">
        <v>3</v>
      </c>
      <c r="AR3107">
        <v>541.61519378181811</v>
      </c>
      <c r="AS3107" s="20">
        <v>2844.3459999999995</v>
      </c>
      <c r="AT3107">
        <v>113</v>
      </c>
      <c r="AU3107">
        <v>12</v>
      </c>
      <c r="AV3107" t="s">
        <v>1510</v>
      </c>
    </row>
    <row r="3108" spans="1:48" hidden="1" x14ac:dyDescent="0.25">
      <c r="A3108" t="s">
        <v>987</v>
      </c>
      <c r="B3108" t="s">
        <v>275</v>
      </c>
      <c r="C3108" t="s">
        <v>275</v>
      </c>
      <c r="D3108" t="s">
        <v>989</v>
      </c>
      <c r="E3108" s="31" t="s">
        <v>990</v>
      </c>
      <c r="F3108">
        <v>2017</v>
      </c>
      <c r="G3108" t="s">
        <v>988</v>
      </c>
      <c r="H3108" t="s">
        <v>582</v>
      </c>
      <c r="I3108">
        <v>332590</v>
      </c>
      <c r="J3108" t="s">
        <v>274</v>
      </c>
      <c r="K3108" s="26" t="s">
        <v>458</v>
      </c>
      <c r="L3108" t="b">
        <v>1</v>
      </c>
      <c r="M3108" s="20" t="s">
        <v>1118</v>
      </c>
      <c r="N3108" s="26">
        <v>447</v>
      </c>
      <c r="O3108" t="s">
        <v>375</v>
      </c>
      <c r="P3108">
        <v>60.202500000000001</v>
      </c>
      <c r="Q3108">
        <v>-154.31277779999999</v>
      </c>
      <c r="S3108" t="s">
        <v>21</v>
      </c>
      <c r="T3108" s="40">
        <v>0.50612500000000016</v>
      </c>
      <c r="U3108" s="40">
        <v>0.20016666666666663</v>
      </c>
      <c r="V3108">
        <v>155.38594237500004</v>
      </c>
      <c r="W3108">
        <v>307.01099999999997</v>
      </c>
      <c r="X3108">
        <v>83</v>
      </c>
      <c r="Y3108">
        <v>232.03553687500005</v>
      </c>
      <c r="Z3108">
        <v>458.45499999999993</v>
      </c>
      <c r="AA3108">
        <v>53</v>
      </c>
      <c r="AI3108">
        <v>0</v>
      </c>
      <c r="AJ3108">
        <v>19</v>
      </c>
      <c r="AK3108">
        <v>97.084000000000003</v>
      </c>
      <c r="AL3108">
        <v>19</v>
      </c>
      <c r="AM3108">
        <v>0</v>
      </c>
      <c r="AN3108">
        <v>0</v>
      </c>
      <c r="AO3108" s="30">
        <v>49.136639500000015</v>
      </c>
      <c r="AP3108" s="30">
        <v>97.084000000000003</v>
      </c>
      <c r="AQ3108" s="30">
        <v>38</v>
      </c>
      <c r="AR3108">
        <v>436.55811875000006</v>
      </c>
      <c r="AS3108" s="20">
        <v>862.55</v>
      </c>
      <c r="AT3108">
        <v>151</v>
      </c>
      <c r="AU3108">
        <v>12</v>
      </c>
      <c r="AV3108" t="s">
        <v>1510</v>
      </c>
    </row>
    <row r="3109" spans="1:48" hidden="1" x14ac:dyDescent="0.25">
      <c r="A3109" t="s">
        <v>937</v>
      </c>
      <c r="B3109" t="s">
        <v>258</v>
      </c>
      <c r="C3109" t="s">
        <v>258</v>
      </c>
      <c r="D3109" t="s">
        <v>939</v>
      </c>
      <c r="E3109" s="31" t="s">
        <v>940</v>
      </c>
      <c r="F3109">
        <v>2017</v>
      </c>
      <c r="G3109" t="s">
        <v>938</v>
      </c>
      <c r="H3109" t="s">
        <v>582</v>
      </c>
      <c r="I3109">
        <v>332500</v>
      </c>
      <c r="J3109" t="s">
        <v>257</v>
      </c>
      <c r="K3109" s="26" t="s">
        <v>458</v>
      </c>
      <c r="L3109" t="b">
        <v>1</v>
      </c>
      <c r="M3109" s="20" t="s">
        <v>1118</v>
      </c>
      <c r="N3109" s="26">
        <v>399</v>
      </c>
      <c r="O3109" t="s">
        <v>375</v>
      </c>
      <c r="P3109">
        <v>56.932561399999997</v>
      </c>
      <c r="Q3109">
        <v>-158.6249699</v>
      </c>
      <c r="S3109" t="s">
        <v>21</v>
      </c>
      <c r="T3109" s="40">
        <v>0.65000000000000013</v>
      </c>
      <c r="U3109" s="40">
        <v>0.32874999999999999</v>
      </c>
      <c r="V3109">
        <v>126.46790000000003</v>
      </c>
      <c r="W3109">
        <v>194.566</v>
      </c>
      <c r="X3109">
        <v>51</v>
      </c>
      <c r="Y3109">
        <v>67.073500000000024</v>
      </c>
      <c r="Z3109">
        <v>103.19000000000001</v>
      </c>
      <c r="AA3109">
        <v>21</v>
      </c>
      <c r="AI3109">
        <v>50.87700000000001</v>
      </c>
      <c r="AJ3109">
        <v>6</v>
      </c>
      <c r="AK3109">
        <v>160.01700000000002</v>
      </c>
      <c r="AL3109">
        <v>10</v>
      </c>
      <c r="AM3109">
        <v>0</v>
      </c>
      <c r="AN3109">
        <v>0</v>
      </c>
      <c r="AO3109" s="30">
        <v>137.08110000000005</v>
      </c>
      <c r="AP3109" s="30">
        <v>210.89400000000003</v>
      </c>
      <c r="AQ3109" s="30">
        <v>16</v>
      </c>
      <c r="AR3109">
        <v>330.62250000000012</v>
      </c>
      <c r="AS3109" s="20">
        <v>508.65</v>
      </c>
      <c r="AT3109">
        <v>88</v>
      </c>
      <c r="AU3109">
        <v>12</v>
      </c>
      <c r="AV3109" t="s">
        <v>1510</v>
      </c>
    </row>
    <row r="3110" spans="1:48" hidden="1" x14ac:dyDescent="0.25">
      <c r="A3110" t="s">
        <v>670</v>
      </c>
      <c r="B3110" t="s">
        <v>87</v>
      </c>
      <c r="C3110" t="s">
        <v>87</v>
      </c>
      <c r="D3110" t="s">
        <v>671</v>
      </c>
      <c r="E3110" s="31" t="s">
        <v>672</v>
      </c>
      <c r="F3110">
        <v>2017</v>
      </c>
      <c r="G3110" t="s">
        <v>563</v>
      </c>
      <c r="H3110">
        <v>221</v>
      </c>
      <c r="I3110">
        <v>331570</v>
      </c>
      <c r="J3110" t="s">
        <v>50</v>
      </c>
      <c r="K3110" s="26" t="s">
        <v>458</v>
      </c>
      <c r="L3110" t="b">
        <v>1</v>
      </c>
      <c r="M3110" s="20" t="s">
        <v>1119</v>
      </c>
      <c r="N3110" s="26">
        <v>169</v>
      </c>
      <c r="O3110" t="s">
        <v>375</v>
      </c>
      <c r="P3110">
        <v>59.748888899999997</v>
      </c>
      <c r="Q3110">
        <v>-161.9158333</v>
      </c>
      <c r="S3110" t="s">
        <v>21</v>
      </c>
      <c r="T3110" s="40">
        <v>0.48620833333333335</v>
      </c>
      <c r="U3110" s="40">
        <v>0.24332500000000001</v>
      </c>
      <c r="V3110">
        <v>505.76654974999997</v>
      </c>
      <c r="W3110">
        <v>1040.2259999999999</v>
      </c>
      <c r="X3110">
        <v>190</v>
      </c>
      <c r="Y3110">
        <v>143.93128050000001</v>
      </c>
      <c r="Z3110">
        <v>296.02800000000002</v>
      </c>
      <c r="AA3110">
        <v>16</v>
      </c>
      <c r="AI3110">
        <v>408.39</v>
      </c>
      <c r="AJ3110">
        <v>17</v>
      </c>
      <c r="AK3110">
        <v>381.31599999999997</v>
      </c>
      <c r="AL3110">
        <v>6</v>
      </c>
      <c r="AM3110">
        <v>0</v>
      </c>
      <c r="AN3110">
        <v>0</v>
      </c>
      <c r="AO3110" s="30">
        <v>383.9616380833333</v>
      </c>
      <c r="AP3110" s="30">
        <v>789.7059999999999</v>
      </c>
      <c r="AQ3110" s="30">
        <v>23</v>
      </c>
      <c r="AR3110">
        <v>1033.6594683333333</v>
      </c>
      <c r="AS3110" s="20">
        <v>2125.9599999999996</v>
      </c>
      <c r="AT3110">
        <v>228</v>
      </c>
      <c r="AU3110">
        <v>3</v>
      </c>
      <c r="AV3110" t="s">
        <v>1510</v>
      </c>
    </row>
    <row r="3111" spans="1:48" hidden="1" x14ac:dyDescent="0.25">
      <c r="A3111" t="s">
        <v>1085</v>
      </c>
      <c r="B3111" t="s">
        <v>1088</v>
      </c>
      <c r="C3111" t="s">
        <v>1088</v>
      </c>
      <c r="D3111" t="s">
        <v>1089</v>
      </c>
      <c r="E3111" s="31" t="s">
        <v>1090</v>
      </c>
      <c r="F3111">
        <v>2017</v>
      </c>
      <c r="G3111" t="s">
        <v>1086</v>
      </c>
      <c r="H3111" t="s">
        <v>582</v>
      </c>
      <c r="I3111">
        <v>332520</v>
      </c>
      <c r="J3111" t="s">
        <v>1087</v>
      </c>
      <c r="K3111" s="26" t="s">
        <v>458</v>
      </c>
      <c r="L3111" t="b">
        <v>1</v>
      </c>
      <c r="M3111" s="20" t="s">
        <v>1118</v>
      </c>
      <c r="N3111" s="26">
        <v>759</v>
      </c>
      <c r="O3111" t="s">
        <v>375</v>
      </c>
      <c r="P3111">
        <v>65.504999999999995</v>
      </c>
      <c r="Q3111">
        <v>-150.16999999999999</v>
      </c>
      <c r="S3111" t="s">
        <v>21</v>
      </c>
      <c r="T3111" s="40">
        <v>0.82239999999999991</v>
      </c>
      <c r="U3111" s="40">
        <v>0.35681666666666612</v>
      </c>
      <c r="V3111">
        <v>53.187897599999985</v>
      </c>
      <c r="W3111">
        <v>64.673999999999992</v>
      </c>
      <c r="X3111">
        <v>34</v>
      </c>
      <c r="Y3111">
        <v>18.349388799999996</v>
      </c>
      <c r="Z3111">
        <v>22.311999999999998</v>
      </c>
      <c r="AA3111">
        <v>2</v>
      </c>
      <c r="AI3111">
        <v>89.790999999999997</v>
      </c>
      <c r="AJ3111">
        <v>7</v>
      </c>
      <c r="AK3111">
        <v>10.614999999999998</v>
      </c>
      <c r="AL3111">
        <v>4</v>
      </c>
      <c r="AM3111">
        <v>0</v>
      </c>
      <c r="AN3111">
        <v>0</v>
      </c>
      <c r="AO3111" s="30">
        <v>82.573894399999986</v>
      </c>
      <c r="AP3111" s="30">
        <v>100.40599999999999</v>
      </c>
      <c r="AQ3111" s="30">
        <v>11</v>
      </c>
      <c r="AR3111">
        <v>154.11118079999997</v>
      </c>
      <c r="AS3111" s="20">
        <v>187.392</v>
      </c>
      <c r="AT3111">
        <v>47</v>
      </c>
      <c r="AU3111">
        <v>12</v>
      </c>
      <c r="AV3111" t="s">
        <v>1510</v>
      </c>
    </row>
    <row r="3112" spans="1:48" hidden="1" x14ac:dyDescent="0.25">
      <c r="A3112" t="s">
        <v>864</v>
      </c>
      <c r="B3112" t="s">
        <v>214</v>
      </c>
      <c r="C3112" t="s">
        <v>214</v>
      </c>
      <c r="D3112" t="s">
        <v>865</v>
      </c>
      <c r="E3112" s="31" t="s">
        <v>866</v>
      </c>
      <c r="F3112">
        <v>2017</v>
      </c>
      <c r="G3112" t="s">
        <v>858</v>
      </c>
      <c r="H3112">
        <v>12485</v>
      </c>
      <c r="I3112">
        <v>332250</v>
      </c>
      <c r="J3112" t="s">
        <v>211</v>
      </c>
      <c r="K3112" s="26" t="s">
        <v>374</v>
      </c>
      <c r="L3112" t="b">
        <v>1</v>
      </c>
      <c r="M3112" s="20" t="s">
        <v>1119</v>
      </c>
      <c r="N3112" s="26">
        <v>343</v>
      </c>
      <c r="O3112" t="s">
        <v>375</v>
      </c>
      <c r="P3112">
        <v>61.761111100000001</v>
      </c>
      <c r="Q3112">
        <v>-157.3125</v>
      </c>
      <c r="S3112" t="s">
        <v>21</v>
      </c>
      <c r="T3112" s="40">
        <v>1.1147166666666668</v>
      </c>
      <c r="U3112" s="40">
        <v>0.40681666666666644</v>
      </c>
      <c r="V3112">
        <v>38.80105773333333</v>
      </c>
      <c r="W3112">
        <v>34.807999999999993</v>
      </c>
      <c r="X3112">
        <v>14</v>
      </c>
      <c r="Y3112">
        <v>13.313061150000001</v>
      </c>
      <c r="Z3112">
        <v>11.943</v>
      </c>
      <c r="AA3112">
        <v>3</v>
      </c>
      <c r="AI3112">
        <v>0.59099999999999997</v>
      </c>
      <c r="AJ3112">
        <v>0</v>
      </c>
      <c r="AK3112">
        <v>13.975</v>
      </c>
      <c r="AL3112">
        <v>2</v>
      </c>
      <c r="AM3112">
        <v>0</v>
      </c>
      <c r="AN3112">
        <v>0</v>
      </c>
      <c r="AO3112" s="30">
        <v>16.236962966666667</v>
      </c>
      <c r="AP3112" s="30">
        <v>14.565999999999999</v>
      </c>
      <c r="AQ3112" s="30">
        <v>2</v>
      </c>
      <c r="AR3112">
        <v>68.35108185</v>
      </c>
      <c r="AS3112" s="20">
        <v>61.317000000000007</v>
      </c>
      <c r="AT3112">
        <v>19</v>
      </c>
      <c r="AU3112">
        <v>6</v>
      </c>
      <c r="AV3112" t="s">
        <v>1510</v>
      </c>
    </row>
    <row r="3113" spans="1:48" hidden="1" x14ac:dyDescent="0.25">
      <c r="A3113" t="s">
        <v>813</v>
      </c>
      <c r="B3113" t="s">
        <v>27</v>
      </c>
      <c r="C3113" t="s">
        <v>27</v>
      </c>
      <c r="D3113" t="s">
        <v>815</v>
      </c>
      <c r="E3113" s="31" t="s">
        <v>816</v>
      </c>
      <c r="F3113">
        <v>2017</v>
      </c>
      <c r="G3113" t="s">
        <v>814</v>
      </c>
      <c r="H3113">
        <v>24486</v>
      </c>
      <c r="I3113">
        <v>331040</v>
      </c>
      <c r="J3113" t="s">
        <v>26</v>
      </c>
      <c r="K3113" s="26" t="s">
        <v>458</v>
      </c>
      <c r="L3113" t="b">
        <v>1</v>
      </c>
      <c r="M3113" s="20" t="s">
        <v>1118</v>
      </c>
      <c r="N3113" s="26">
        <v>293</v>
      </c>
      <c r="O3113" t="s">
        <v>375</v>
      </c>
      <c r="P3113">
        <v>54.135555600000004</v>
      </c>
      <c r="Q3113">
        <v>-165.77305559999999</v>
      </c>
      <c r="S3113" t="s">
        <v>21</v>
      </c>
      <c r="T3113" s="40">
        <v>0.94999999999999984</v>
      </c>
      <c r="U3113" s="40">
        <v>0.17124999999999901</v>
      </c>
      <c r="V3113">
        <v>161.91514999999998</v>
      </c>
      <c r="W3113">
        <v>170.43700000000001</v>
      </c>
      <c r="X3113">
        <v>40</v>
      </c>
      <c r="Y3113">
        <v>176.45394999999999</v>
      </c>
      <c r="Z3113">
        <v>185.74100000000001</v>
      </c>
      <c r="AA3113">
        <v>23</v>
      </c>
      <c r="AI3113">
        <v>90.623999999999995</v>
      </c>
      <c r="AJ3113">
        <v>11</v>
      </c>
      <c r="AK3113">
        <v>3.1399999999999997</v>
      </c>
      <c r="AL3113">
        <v>1</v>
      </c>
      <c r="AM3113">
        <v>0</v>
      </c>
      <c r="AN3113">
        <v>0</v>
      </c>
      <c r="AO3113" s="30">
        <v>89.075799999999987</v>
      </c>
      <c r="AP3113" s="30">
        <v>93.763999999999996</v>
      </c>
      <c r="AQ3113" s="30">
        <v>12</v>
      </c>
      <c r="AR3113">
        <v>427.44489999999996</v>
      </c>
      <c r="AS3113" s="20">
        <v>449.94200000000001</v>
      </c>
      <c r="AT3113">
        <v>74</v>
      </c>
      <c r="AU3113">
        <v>12</v>
      </c>
      <c r="AV3113" t="s">
        <v>1510</v>
      </c>
    </row>
    <row r="3114" spans="1:48" hidden="1" x14ac:dyDescent="0.25">
      <c r="A3114" t="s">
        <v>897</v>
      </c>
      <c r="B3114" t="s">
        <v>262</v>
      </c>
      <c r="C3114" t="s">
        <v>262</v>
      </c>
      <c r="D3114" t="s">
        <v>899</v>
      </c>
      <c r="E3114" s="31" t="s">
        <v>900</v>
      </c>
      <c r="F3114">
        <v>2017</v>
      </c>
      <c r="G3114" t="s">
        <v>898</v>
      </c>
      <c r="H3114" t="s">
        <v>582</v>
      </c>
      <c r="I3114">
        <v>332530</v>
      </c>
      <c r="J3114" t="s">
        <v>261</v>
      </c>
      <c r="K3114" s="26" t="s">
        <v>458</v>
      </c>
      <c r="L3114" t="b">
        <v>1</v>
      </c>
      <c r="M3114" s="20" t="s">
        <v>1118</v>
      </c>
      <c r="N3114" s="26">
        <v>364</v>
      </c>
      <c r="O3114" t="s">
        <v>375</v>
      </c>
      <c r="P3114">
        <v>64.739444399999996</v>
      </c>
      <c r="Q3114">
        <v>-155.4869444</v>
      </c>
      <c r="S3114" t="s">
        <v>21</v>
      </c>
      <c r="T3114" s="40">
        <v>0.75</v>
      </c>
      <c r="U3114" s="40">
        <v>0.42919166666666658</v>
      </c>
      <c r="V3114">
        <v>176.28150000000002</v>
      </c>
      <c r="W3114">
        <v>235.04200000000003</v>
      </c>
      <c r="X3114">
        <v>150</v>
      </c>
      <c r="Y3114">
        <v>234.93674999999996</v>
      </c>
      <c r="Z3114">
        <v>313.24899999999997</v>
      </c>
      <c r="AA3114">
        <v>33</v>
      </c>
      <c r="AI3114">
        <v>73.444000000000003</v>
      </c>
      <c r="AJ3114">
        <v>15</v>
      </c>
      <c r="AK3114">
        <v>21.335999999999999</v>
      </c>
      <c r="AL3114">
        <v>5</v>
      </c>
      <c r="AM3114">
        <v>0</v>
      </c>
      <c r="AN3114">
        <v>0</v>
      </c>
      <c r="AO3114" s="30">
        <v>71.085000000000008</v>
      </c>
      <c r="AP3114" s="30">
        <v>94.78</v>
      </c>
      <c r="AQ3114" s="30">
        <v>20</v>
      </c>
      <c r="AR3114">
        <v>482.30325000000005</v>
      </c>
      <c r="AS3114" s="20">
        <v>643.07100000000003</v>
      </c>
      <c r="AT3114">
        <v>192</v>
      </c>
      <c r="AU3114">
        <v>12</v>
      </c>
      <c r="AV3114" t="s">
        <v>1510</v>
      </c>
    </row>
    <row r="3115" spans="1:48" hidden="1" x14ac:dyDescent="0.25">
      <c r="A3115" t="s">
        <v>673</v>
      </c>
      <c r="B3115" t="s">
        <v>88</v>
      </c>
      <c r="C3115" t="s">
        <v>88</v>
      </c>
      <c r="D3115" t="s">
        <v>674</v>
      </c>
      <c r="E3115" s="31" t="s">
        <v>675</v>
      </c>
      <c r="F3115">
        <v>2017</v>
      </c>
      <c r="G3115" t="s">
        <v>563</v>
      </c>
      <c r="H3115">
        <v>221</v>
      </c>
      <c r="I3115">
        <v>331580</v>
      </c>
      <c r="J3115" t="s">
        <v>50</v>
      </c>
      <c r="K3115" s="26" t="s">
        <v>458</v>
      </c>
      <c r="L3115" t="b">
        <v>1</v>
      </c>
      <c r="M3115" s="20" t="s">
        <v>1119</v>
      </c>
      <c r="N3115" s="26">
        <v>169</v>
      </c>
      <c r="O3115" t="s">
        <v>375</v>
      </c>
      <c r="P3115">
        <v>61.784999999999997</v>
      </c>
      <c r="Q3115">
        <v>-161.32027780000001</v>
      </c>
      <c r="S3115" t="s">
        <v>21</v>
      </c>
      <c r="T3115" s="40">
        <v>0.49240833333333334</v>
      </c>
      <c r="U3115" s="40">
        <v>0.22064999999999915</v>
      </c>
      <c r="V3115">
        <v>198.94872373333337</v>
      </c>
      <c r="W3115">
        <v>404.03200000000004</v>
      </c>
      <c r="X3115">
        <v>175</v>
      </c>
      <c r="Y3115">
        <v>20.998753375</v>
      </c>
      <c r="Z3115">
        <v>42.644999999999996</v>
      </c>
      <c r="AA3115">
        <v>7</v>
      </c>
      <c r="AI3115">
        <v>104.607</v>
      </c>
      <c r="AJ3115">
        <v>6</v>
      </c>
      <c r="AK3115">
        <v>378.62099999999992</v>
      </c>
      <c r="AL3115">
        <v>8</v>
      </c>
      <c r="AM3115">
        <v>0</v>
      </c>
      <c r="AN3115">
        <v>0</v>
      </c>
      <c r="AO3115" s="30">
        <v>237.94549409999999</v>
      </c>
      <c r="AP3115" s="30">
        <v>483.22799999999995</v>
      </c>
      <c r="AQ3115" s="30">
        <v>14</v>
      </c>
      <c r="AR3115">
        <v>457.89297120833339</v>
      </c>
      <c r="AS3115" s="20">
        <v>929.90499999999997</v>
      </c>
      <c r="AT3115">
        <v>196</v>
      </c>
      <c r="AU3115">
        <v>3</v>
      </c>
      <c r="AV3115" t="s">
        <v>1510</v>
      </c>
    </row>
    <row r="3116" spans="1:48" hidden="1" x14ac:dyDescent="0.25">
      <c r="A3116" t="s">
        <v>950</v>
      </c>
      <c r="B3116" t="s">
        <v>264</v>
      </c>
      <c r="C3116" t="s">
        <v>264</v>
      </c>
      <c r="D3116" t="s">
        <v>952</v>
      </c>
      <c r="E3116" s="31" t="s">
        <v>953</v>
      </c>
      <c r="F3116">
        <v>2017</v>
      </c>
      <c r="G3116" t="s">
        <v>951</v>
      </c>
      <c r="H3116" t="s">
        <v>582</v>
      </c>
      <c r="I3116">
        <v>332550</v>
      </c>
      <c r="J3116" t="s">
        <v>263</v>
      </c>
      <c r="K3116" s="26" t="s">
        <v>458</v>
      </c>
      <c r="L3116" t="b">
        <v>1</v>
      </c>
      <c r="M3116" s="20" t="s">
        <v>1118</v>
      </c>
      <c r="N3116" s="26">
        <v>410</v>
      </c>
      <c r="O3116" t="s">
        <v>375</v>
      </c>
      <c r="P3116">
        <v>56.6</v>
      </c>
      <c r="Q3116">
        <v>-169.54166670000001</v>
      </c>
      <c r="S3116" t="s">
        <v>21</v>
      </c>
      <c r="T3116" s="40">
        <v>1</v>
      </c>
      <c r="U3116" s="40">
        <v>0.24249999999999997</v>
      </c>
      <c r="V3116">
        <v>141.39000000000001</v>
      </c>
      <c r="W3116">
        <v>141.39000000000001</v>
      </c>
      <c r="X3116">
        <v>40</v>
      </c>
      <c r="Y3116">
        <v>65.337000000000003</v>
      </c>
      <c r="Z3116">
        <v>65.337000000000003</v>
      </c>
      <c r="AA3116">
        <v>13</v>
      </c>
      <c r="AI3116">
        <v>83.233000000000004</v>
      </c>
      <c r="AJ3116">
        <v>7</v>
      </c>
      <c r="AK3116">
        <v>157.90199999999999</v>
      </c>
      <c r="AL3116">
        <v>14</v>
      </c>
      <c r="AM3116">
        <v>8.4649999999999999</v>
      </c>
      <c r="AN3116">
        <v>4</v>
      </c>
      <c r="AO3116" s="30">
        <v>241.13499999999999</v>
      </c>
      <c r="AP3116" s="30">
        <v>241.13499999999999</v>
      </c>
      <c r="AQ3116" s="30">
        <v>21</v>
      </c>
      <c r="AR3116">
        <v>447.86199999999997</v>
      </c>
      <c r="AS3116" s="20">
        <v>456.32700000000006</v>
      </c>
      <c r="AT3116">
        <v>77</v>
      </c>
      <c r="AU3116">
        <v>12</v>
      </c>
      <c r="AV3116" t="s">
        <v>1510</v>
      </c>
    </row>
    <row r="3117" spans="1:48" hidden="1" x14ac:dyDescent="0.25">
      <c r="A3117" t="s">
        <v>679</v>
      </c>
      <c r="B3117" t="s">
        <v>1163</v>
      </c>
      <c r="C3117" t="s">
        <v>89</v>
      </c>
      <c r="D3117" t="s">
        <v>677</v>
      </c>
      <c r="E3117" s="31" t="s">
        <v>678</v>
      </c>
      <c r="F3117">
        <v>2017</v>
      </c>
      <c r="G3117" t="s">
        <v>563</v>
      </c>
      <c r="H3117">
        <v>221</v>
      </c>
      <c r="I3117">
        <v>331660</v>
      </c>
      <c r="J3117" t="s">
        <v>50</v>
      </c>
      <c r="K3117" s="26" t="s">
        <v>458</v>
      </c>
      <c r="L3117" t="b">
        <v>1</v>
      </c>
      <c r="M3117" s="20" t="s">
        <v>1119</v>
      </c>
      <c r="N3117" s="26">
        <v>169</v>
      </c>
      <c r="O3117" t="s">
        <v>375</v>
      </c>
      <c r="P3117">
        <v>62.0530556</v>
      </c>
      <c r="Q3117">
        <v>-163.1658333</v>
      </c>
      <c r="S3117" t="s">
        <v>21</v>
      </c>
      <c r="T3117" s="40">
        <v>0.50055833333333333</v>
      </c>
      <c r="U3117" s="40">
        <v>0.22109166666666644</v>
      </c>
      <c r="V3117">
        <v>400.69894806666667</v>
      </c>
      <c r="W3117">
        <v>800.50400000000002</v>
      </c>
      <c r="X3117">
        <v>179</v>
      </c>
      <c r="Y3117">
        <v>211.99446309999999</v>
      </c>
      <c r="Z3117">
        <v>423.51599999999996</v>
      </c>
      <c r="AA3117">
        <v>43</v>
      </c>
      <c r="AI3117">
        <v>667.23399999999992</v>
      </c>
      <c r="AJ3117">
        <v>19</v>
      </c>
      <c r="AK3117">
        <v>715.08300000000008</v>
      </c>
      <c r="AL3117">
        <v>17</v>
      </c>
      <c r="AM3117">
        <v>0</v>
      </c>
      <c r="AN3117">
        <v>0</v>
      </c>
      <c r="AO3117" s="30">
        <v>691.93029365833331</v>
      </c>
      <c r="AP3117" s="30">
        <v>1382.317</v>
      </c>
      <c r="AQ3117" s="30">
        <v>36</v>
      </c>
      <c r="AR3117">
        <v>1304.623704825</v>
      </c>
      <c r="AS3117" s="20">
        <v>2606.3370000000004</v>
      </c>
      <c r="AT3117">
        <v>254</v>
      </c>
      <c r="AU3117">
        <v>3</v>
      </c>
      <c r="AV3117" t="s">
        <v>1510</v>
      </c>
    </row>
    <row r="3118" spans="1:48" hidden="1" x14ac:dyDescent="0.25">
      <c r="A3118" t="s">
        <v>680</v>
      </c>
      <c r="B3118" t="s">
        <v>90</v>
      </c>
      <c r="C3118" t="s">
        <v>90</v>
      </c>
      <c r="D3118" t="s">
        <v>705</v>
      </c>
      <c r="E3118" s="31" t="s">
        <v>706</v>
      </c>
      <c r="F3118">
        <v>2017</v>
      </c>
      <c r="G3118" t="s">
        <v>563</v>
      </c>
      <c r="H3118">
        <v>221</v>
      </c>
      <c r="I3118">
        <v>331670</v>
      </c>
      <c r="J3118" t="s">
        <v>50</v>
      </c>
      <c r="K3118" s="26" t="s">
        <v>458</v>
      </c>
      <c r="L3118" t="b">
        <v>1</v>
      </c>
      <c r="M3118" s="20" t="s">
        <v>1119</v>
      </c>
      <c r="N3118" s="26">
        <v>169</v>
      </c>
      <c r="O3118" t="s">
        <v>375</v>
      </c>
      <c r="P3118">
        <v>63.478055599999998</v>
      </c>
      <c r="Q3118">
        <v>-162.03916670000001</v>
      </c>
      <c r="S3118" t="s">
        <v>21</v>
      </c>
      <c r="T3118" s="40">
        <v>0.4837749999999999</v>
      </c>
      <c r="U3118" s="40">
        <v>0.2202083333333332</v>
      </c>
      <c r="V3118">
        <v>263.65350479999995</v>
      </c>
      <c r="W3118">
        <v>544.99199999999996</v>
      </c>
      <c r="X3118">
        <v>124</v>
      </c>
      <c r="Y3118">
        <v>119.64094392499999</v>
      </c>
      <c r="Z3118">
        <v>247.30700000000002</v>
      </c>
      <c r="AA3118">
        <v>24</v>
      </c>
      <c r="AI3118">
        <v>517.40699999999993</v>
      </c>
      <c r="AJ3118">
        <v>11</v>
      </c>
      <c r="AK3118">
        <v>470.29100000000005</v>
      </c>
      <c r="AL3118">
        <v>19</v>
      </c>
      <c r="AM3118">
        <v>0</v>
      </c>
      <c r="AN3118">
        <v>0</v>
      </c>
      <c r="AO3118" s="30">
        <v>477.8235999499999</v>
      </c>
      <c r="AP3118" s="30">
        <v>987.69799999999998</v>
      </c>
      <c r="AQ3118" s="30">
        <v>30</v>
      </c>
      <c r="AR3118">
        <v>861.11804867499984</v>
      </c>
      <c r="AS3118" s="20">
        <v>1779.9969999999998</v>
      </c>
      <c r="AT3118">
        <v>178</v>
      </c>
      <c r="AU3118">
        <v>12</v>
      </c>
      <c r="AV3118" t="s">
        <v>1510</v>
      </c>
    </row>
    <row r="3119" spans="1:48" hidden="1" x14ac:dyDescent="0.25">
      <c r="A3119" t="s">
        <v>843</v>
      </c>
      <c r="B3119" t="s">
        <v>266</v>
      </c>
      <c r="C3119" t="s">
        <v>266</v>
      </c>
      <c r="D3119" t="s">
        <v>845</v>
      </c>
      <c r="E3119" s="31" t="s">
        <v>846</v>
      </c>
      <c r="F3119">
        <v>2017</v>
      </c>
      <c r="G3119" t="s">
        <v>844</v>
      </c>
      <c r="H3119">
        <v>17898</v>
      </c>
      <c r="I3119">
        <v>332560</v>
      </c>
      <c r="J3119" t="s">
        <v>265</v>
      </c>
      <c r="K3119" s="26" t="s">
        <v>458</v>
      </c>
      <c r="L3119" t="b">
        <v>1</v>
      </c>
      <c r="M3119" s="20" t="s">
        <v>1118</v>
      </c>
      <c r="N3119" s="26">
        <v>339</v>
      </c>
      <c r="O3119" t="s">
        <v>375</v>
      </c>
      <c r="P3119">
        <v>57.122222200000003</v>
      </c>
      <c r="Q3119">
        <v>-170.27500000000001</v>
      </c>
      <c r="S3119" t="s">
        <v>21</v>
      </c>
      <c r="T3119" s="40">
        <v>0.42083333333333323</v>
      </c>
      <c r="U3119" s="40">
        <v>0.17124999999999926</v>
      </c>
      <c r="V3119">
        <v>295.10264166666656</v>
      </c>
      <c r="W3119">
        <v>701.23399999999992</v>
      </c>
      <c r="X3119">
        <v>152</v>
      </c>
      <c r="Y3119">
        <v>570.15004999999985</v>
      </c>
      <c r="Z3119">
        <v>1354.8119999999999</v>
      </c>
      <c r="AA3119">
        <v>33</v>
      </c>
      <c r="AI3119">
        <v>489.08100000000007</v>
      </c>
      <c r="AJ3119">
        <v>31</v>
      </c>
      <c r="AK3119">
        <v>587.08699999999988</v>
      </c>
      <c r="AL3119">
        <v>17</v>
      </c>
      <c r="AM3119">
        <v>0</v>
      </c>
      <c r="AN3119">
        <v>0</v>
      </c>
      <c r="AO3119" s="30">
        <v>452.88736666666648</v>
      </c>
      <c r="AP3119" s="30">
        <v>1076.1679999999999</v>
      </c>
      <c r="AQ3119" s="30">
        <v>48</v>
      </c>
      <c r="AR3119">
        <v>1318.1400583333329</v>
      </c>
      <c r="AS3119" s="20">
        <v>3132.2139999999999</v>
      </c>
      <c r="AT3119">
        <v>233</v>
      </c>
      <c r="AU3119">
        <v>12</v>
      </c>
      <c r="AV3119" t="s">
        <v>1510</v>
      </c>
    </row>
    <row r="3120" spans="1:48" hidden="1" x14ac:dyDescent="0.25">
      <c r="A3120" t="s">
        <v>737</v>
      </c>
      <c r="B3120" t="s">
        <v>283</v>
      </c>
      <c r="C3120" t="s">
        <v>283</v>
      </c>
      <c r="D3120" t="s">
        <v>740</v>
      </c>
      <c r="E3120" s="31" t="s">
        <v>741</v>
      </c>
      <c r="F3120">
        <v>2017</v>
      </c>
      <c r="G3120" t="s">
        <v>738</v>
      </c>
      <c r="H3120">
        <v>0</v>
      </c>
      <c r="I3120">
        <v>332540</v>
      </c>
      <c r="J3120" t="s">
        <v>739</v>
      </c>
      <c r="K3120" s="26" t="s">
        <v>374</v>
      </c>
      <c r="L3120" t="b">
        <v>1</v>
      </c>
      <c r="M3120" s="20" t="s">
        <v>1116</v>
      </c>
      <c r="N3120" s="26">
        <v>230</v>
      </c>
      <c r="O3120" t="s">
        <v>375</v>
      </c>
      <c r="P3120">
        <v>55.339722199999997</v>
      </c>
      <c r="Q3120">
        <v>-160.49722220000001</v>
      </c>
      <c r="S3120" t="s">
        <v>21</v>
      </c>
      <c r="T3120" s="40">
        <v>0.45834166666666659</v>
      </c>
      <c r="U3120" s="40">
        <v>0.22623333333333306</v>
      </c>
      <c r="V3120">
        <v>580.73676699166651</v>
      </c>
      <c r="W3120">
        <v>1267.039</v>
      </c>
      <c r="X3120">
        <v>278</v>
      </c>
      <c r="Y3120">
        <v>548.46263853333312</v>
      </c>
      <c r="Z3120">
        <v>1196.6239999999998</v>
      </c>
      <c r="AA3120">
        <v>89</v>
      </c>
      <c r="AI3120">
        <v>867.05300000000011</v>
      </c>
      <c r="AJ3120">
        <v>30</v>
      </c>
      <c r="AK3120">
        <v>270.01100000000002</v>
      </c>
      <c r="AL3120">
        <v>14</v>
      </c>
      <c r="AM3120">
        <v>0</v>
      </c>
      <c r="AN3120">
        <v>0</v>
      </c>
      <c r="AO3120" s="30">
        <v>521.16380886666661</v>
      </c>
      <c r="AP3120" s="30">
        <v>1137.0640000000001</v>
      </c>
      <c r="AQ3120" s="30">
        <v>44</v>
      </c>
      <c r="AR3120">
        <v>1650.3632143916661</v>
      </c>
      <c r="AS3120" s="20">
        <v>3600.7270000000003</v>
      </c>
      <c r="AT3120">
        <v>401</v>
      </c>
      <c r="AU3120">
        <v>12</v>
      </c>
      <c r="AV3120" t="s">
        <v>1510</v>
      </c>
    </row>
    <row r="3121" spans="1:48" hidden="1" x14ac:dyDescent="0.25">
      <c r="A3121" t="s">
        <v>683</v>
      </c>
      <c r="B3121" t="s">
        <v>91</v>
      </c>
      <c r="C3121" t="s">
        <v>91</v>
      </c>
      <c r="D3121" t="s">
        <v>684</v>
      </c>
      <c r="E3121" s="31" t="s">
        <v>685</v>
      </c>
      <c r="F3121">
        <v>2017</v>
      </c>
      <c r="G3121" t="s">
        <v>563</v>
      </c>
      <c r="H3121">
        <v>221</v>
      </c>
      <c r="I3121">
        <v>331590</v>
      </c>
      <c r="J3121" t="s">
        <v>50</v>
      </c>
      <c r="K3121" s="26" t="s">
        <v>458</v>
      </c>
      <c r="L3121" t="b">
        <v>1</v>
      </c>
      <c r="M3121" s="20" t="s">
        <v>1119</v>
      </c>
      <c r="N3121" s="26">
        <v>169</v>
      </c>
      <c r="O3121" t="s">
        <v>375</v>
      </c>
      <c r="P3121">
        <v>63.694166699999997</v>
      </c>
      <c r="Q3121">
        <v>-170.47888889999999</v>
      </c>
      <c r="S3121" t="s">
        <v>21</v>
      </c>
      <c r="T3121" s="40">
        <v>0.48987500000000006</v>
      </c>
      <c r="U3121" s="40">
        <v>0.23277499999999995</v>
      </c>
      <c r="V3121">
        <v>453.04276837500004</v>
      </c>
      <c r="W3121">
        <v>924.81299999999999</v>
      </c>
      <c r="X3121">
        <v>161</v>
      </c>
      <c r="Y3121">
        <v>17.977922625000001</v>
      </c>
      <c r="Z3121">
        <v>36.698999999999998</v>
      </c>
      <c r="AA3121">
        <v>25</v>
      </c>
      <c r="AI3121">
        <v>638.27</v>
      </c>
      <c r="AJ3121">
        <v>9</v>
      </c>
      <c r="AK3121">
        <v>641.93299999999999</v>
      </c>
      <c r="AL3121">
        <v>24</v>
      </c>
      <c r="AM3121">
        <v>0</v>
      </c>
      <c r="AN3121">
        <v>0</v>
      </c>
      <c r="AO3121" s="30">
        <v>627.13944462500001</v>
      </c>
      <c r="AP3121" s="30">
        <v>1280.203</v>
      </c>
      <c r="AQ3121" s="30">
        <v>33</v>
      </c>
      <c r="AR3121">
        <v>1098.1601356250001</v>
      </c>
      <c r="AS3121" s="20">
        <v>2241.7149999999997</v>
      </c>
      <c r="AT3121">
        <v>217</v>
      </c>
      <c r="AU3121">
        <v>12</v>
      </c>
      <c r="AV3121" t="s">
        <v>1510</v>
      </c>
    </row>
    <row r="3122" spans="1:48" hidden="1" x14ac:dyDescent="0.25">
      <c r="A3122" t="s">
        <v>686</v>
      </c>
      <c r="B3122" t="s">
        <v>92</v>
      </c>
      <c r="C3122" t="s">
        <v>92</v>
      </c>
      <c r="D3122" t="s">
        <v>687</v>
      </c>
      <c r="E3122" s="31" t="s">
        <v>688</v>
      </c>
      <c r="F3122">
        <v>2017</v>
      </c>
      <c r="G3122" t="s">
        <v>563</v>
      </c>
      <c r="H3122">
        <v>221</v>
      </c>
      <c r="I3122">
        <v>331600</v>
      </c>
      <c r="J3122" t="s">
        <v>50</v>
      </c>
      <c r="K3122" s="26" t="s">
        <v>458</v>
      </c>
      <c r="L3122" t="b">
        <v>1</v>
      </c>
      <c r="M3122" s="20" t="s">
        <v>1119</v>
      </c>
      <c r="N3122" s="26">
        <v>169</v>
      </c>
      <c r="O3122" t="s">
        <v>375</v>
      </c>
      <c r="P3122">
        <v>61.8427778</v>
      </c>
      <c r="Q3122">
        <v>-165.5816667</v>
      </c>
      <c r="S3122" t="s">
        <v>21</v>
      </c>
      <c r="T3122" s="40">
        <v>0.51100000000000001</v>
      </c>
      <c r="U3122" s="40">
        <v>0.22160000000000002</v>
      </c>
      <c r="V3122">
        <v>313.48827999999997</v>
      </c>
      <c r="W3122">
        <v>613.4799999999999</v>
      </c>
      <c r="X3122">
        <v>128</v>
      </c>
      <c r="Y3122">
        <v>39.201875999999999</v>
      </c>
      <c r="Z3122">
        <v>76.715999999999994</v>
      </c>
      <c r="AA3122">
        <v>13</v>
      </c>
      <c r="AI3122">
        <v>254.38000000000002</v>
      </c>
      <c r="AJ3122">
        <v>8</v>
      </c>
      <c r="AK3122">
        <v>627.00999999999988</v>
      </c>
      <c r="AL3122">
        <v>20</v>
      </c>
      <c r="AM3122">
        <v>0</v>
      </c>
      <c r="AN3122">
        <v>0</v>
      </c>
      <c r="AO3122" s="30">
        <v>450.39028999999994</v>
      </c>
      <c r="AP3122" s="30">
        <v>881.38999999999987</v>
      </c>
      <c r="AQ3122" s="30">
        <v>28</v>
      </c>
      <c r="AR3122">
        <v>803.08044599999994</v>
      </c>
      <c r="AS3122" s="20">
        <v>1571.586</v>
      </c>
      <c r="AT3122">
        <v>169</v>
      </c>
      <c r="AU3122">
        <v>12</v>
      </c>
      <c r="AV3122" t="s">
        <v>1510</v>
      </c>
    </row>
    <row r="3123" spans="1:48" hidden="1" x14ac:dyDescent="0.25">
      <c r="A3123" t="s">
        <v>689</v>
      </c>
      <c r="B3123" t="s">
        <v>93</v>
      </c>
      <c r="C3123" t="s">
        <v>93</v>
      </c>
      <c r="D3123" t="s">
        <v>690</v>
      </c>
      <c r="E3123" s="31" t="s">
        <v>691</v>
      </c>
      <c r="F3123">
        <v>2017</v>
      </c>
      <c r="G3123" t="s">
        <v>563</v>
      </c>
      <c r="H3123">
        <v>221</v>
      </c>
      <c r="I3123">
        <v>331610</v>
      </c>
      <c r="J3123" t="s">
        <v>50</v>
      </c>
      <c r="K3123" s="26" t="s">
        <v>458</v>
      </c>
      <c r="L3123" t="b">
        <v>1</v>
      </c>
      <c r="M3123" s="20" t="s">
        <v>1119</v>
      </c>
      <c r="N3123" s="26">
        <v>169</v>
      </c>
      <c r="O3123" t="s">
        <v>375</v>
      </c>
      <c r="P3123">
        <v>66.603888900000001</v>
      </c>
      <c r="Q3123">
        <v>-160.00694440000001</v>
      </c>
      <c r="S3123" t="s">
        <v>21</v>
      </c>
      <c r="T3123" s="40">
        <v>0.51964166666666667</v>
      </c>
      <c r="U3123" s="40">
        <v>0.22599166666666667</v>
      </c>
      <c r="V3123">
        <v>548.06606583333337</v>
      </c>
      <c r="W3123">
        <v>1054.7</v>
      </c>
      <c r="X3123">
        <v>175</v>
      </c>
      <c r="Y3123">
        <v>133.69392764166668</v>
      </c>
      <c r="Z3123">
        <v>257.28100000000001</v>
      </c>
      <c r="AA3123">
        <v>19</v>
      </c>
      <c r="AI3123">
        <v>794.39300000000003</v>
      </c>
      <c r="AJ3123">
        <v>27</v>
      </c>
      <c r="AK3123">
        <v>565.45199999999988</v>
      </c>
      <c r="AL3123">
        <v>21</v>
      </c>
      <c r="AM3123">
        <v>0</v>
      </c>
      <c r="AN3123">
        <v>0</v>
      </c>
      <c r="AO3123" s="30">
        <v>706.63212220833327</v>
      </c>
      <c r="AP3123" s="30">
        <v>1359.8449999999998</v>
      </c>
      <c r="AQ3123" s="30">
        <v>48</v>
      </c>
      <c r="AR3123">
        <v>1388.3921156833333</v>
      </c>
      <c r="AS3123" s="20">
        <v>2671.826</v>
      </c>
      <c r="AT3123">
        <v>240</v>
      </c>
      <c r="AU3123">
        <v>12</v>
      </c>
      <c r="AV3123" t="s">
        <v>1510</v>
      </c>
    </row>
    <row r="3124" spans="1:48" hidden="1" x14ac:dyDescent="0.25">
      <c r="A3124" t="s">
        <v>562</v>
      </c>
      <c r="B3124" t="s">
        <v>51</v>
      </c>
      <c r="C3124" t="s">
        <v>51</v>
      </c>
      <c r="D3124" t="s">
        <v>588</v>
      </c>
      <c r="E3124" s="31" t="s">
        <v>589</v>
      </c>
      <c r="F3124">
        <v>2017</v>
      </c>
      <c r="G3124" t="s">
        <v>563</v>
      </c>
      <c r="H3124">
        <v>221</v>
      </c>
      <c r="I3124">
        <v>331240</v>
      </c>
      <c r="J3124" t="s">
        <v>50</v>
      </c>
      <c r="K3124" s="26" t="s">
        <v>458</v>
      </c>
      <c r="L3124" t="b">
        <v>1</v>
      </c>
      <c r="M3124" s="20" t="s">
        <v>1119</v>
      </c>
      <c r="N3124" s="26">
        <v>169</v>
      </c>
      <c r="O3124" t="s">
        <v>375</v>
      </c>
      <c r="P3124">
        <v>62.688888900000002</v>
      </c>
      <c r="Q3124">
        <v>-164.6152778</v>
      </c>
      <c r="S3124" t="s">
        <v>21</v>
      </c>
      <c r="T3124" s="40">
        <v>0.46864999999999996</v>
      </c>
      <c r="U3124" s="40">
        <v>0.22830833333333278</v>
      </c>
      <c r="V3124">
        <v>363.15735365</v>
      </c>
      <c r="W3124">
        <v>774.90100000000007</v>
      </c>
      <c r="X3124">
        <v>163</v>
      </c>
      <c r="Y3124">
        <v>70.39825974999998</v>
      </c>
      <c r="Z3124">
        <v>150.21499999999997</v>
      </c>
      <c r="AA3124">
        <v>19</v>
      </c>
      <c r="AI3124">
        <v>399.34300000000002</v>
      </c>
      <c r="AJ3124">
        <v>10</v>
      </c>
      <c r="AK3124">
        <v>602.06699999999989</v>
      </c>
      <c r="AL3124">
        <v>17</v>
      </c>
      <c r="AM3124">
        <v>0</v>
      </c>
      <c r="AN3124">
        <v>0</v>
      </c>
      <c r="AO3124" s="30">
        <v>469.31079649999987</v>
      </c>
      <c r="AP3124" s="30">
        <v>1001.4099999999999</v>
      </c>
      <c r="AQ3124" s="30">
        <v>27</v>
      </c>
      <c r="AR3124">
        <v>902.86640989999989</v>
      </c>
      <c r="AS3124" s="20">
        <v>1926.5259999999998</v>
      </c>
      <c r="AT3124">
        <v>208</v>
      </c>
      <c r="AU3124">
        <v>12</v>
      </c>
      <c r="AV3124" t="s">
        <v>1510</v>
      </c>
    </row>
    <row r="3125" spans="1:48" hidden="1" x14ac:dyDescent="0.25">
      <c r="A3125" t="s">
        <v>692</v>
      </c>
      <c r="B3125" t="s">
        <v>94</v>
      </c>
      <c r="C3125" t="s">
        <v>94</v>
      </c>
      <c r="D3125" t="s">
        <v>693</v>
      </c>
      <c r="E3125" s="31" t="s">
        <v>694</v>
      </c>
      <c r="F3125">
        <v>2017</v>
      </c>
      <c r="G3125" t="s">
        <v>563</v>
      </c>
      <c r="H3125">
        <v>221</v>
      </c>
      <c r="I3125">
        <v>331620</v>
      </c>
      <c r="J3125" t="s">
        <v>50</v>
      </c>
      <c r="K3125" s="26" t="s">
        <v>458</v>
      </c>
      <c r="L3125" t="b">
        <v>1</v>
      </c>
      <c r="M3125" s="20" t="s">
        <v>1119</v>
      </c>
      <c r="N3125" s="26">
        <v>169</v>
      </c>
      <c r="O3125" t="s">
        <v>375</v>
      </c>
      <c r="P3125">
        <v>62.682222199999998</v>
      </c>
      <c r="Q3125">
        <v>-159.56194439999999</v>
      </c>
      <c r="S3125" t="s">
        <v>21</v>
      </c>
      <c r="T3125" s="40">
        <v>0.5541666666666667</v>
      </c>
      <c r="U3125" s="40">
        <v>0.22374999999999945</v>
      </c>
      <c r="V3125">
        <v>68.258370833333331</v>
      </c>
      <c r="W3125">
        <v>123.17299999999999</v>
      </c>
      <c r="X3125">
        <v>37</v>
      </c>
      <c r="Y3125">
        <v>58.286141666666659</v>
      </c>
      <c r="Z3125">
        <v>105.17799999999998</v>
      </c>
      <c r="AA3125">
        <v>5</v>
      </c>
      <c r="AI3125">
        <v>66.717999999999989</v>
      </c>
      <c r="AJ3125">
        <v>8</v>
      </c>
      <c r="AK3125">
        <v>90.113</v>
      </c>
      <c r="AL3125">
        <v>7</v>
      </c>
      <c r="AM3125">
        <v>0</v>
      </c>
      <c r="AN3125">
        <v>0</v>
      </c>
      <c r="AO3125" s="30">
        <v>86.910512499999996</v>
      </c>
      <c r="AP3125" s="30">
        <v>156.83099999999999</v>
      </c>
      <c r="AQ3125" s="30">
        <v>15</v>
      </c>
      <c r="AR3125">
        <v>213.45502499999998</v>
      </c>
      <c r="AS3125" s="20">
        <v>385.18199999999996</v>
      </c>
      <c r="AT3125">
        <v>57</v>
      </c>
      <c r="AU3125">
        <v>12</v>
      </c>
      <c r="AV3125" t="s">
        <v>1510</v>
      </c>
    </row>
    <row r="3126" spans="1:48" hidden="1" x14ac:dyDescent="0.25">
      <c r="A3126" t="s">
        <v>695</v>
      </c>
      <c r="B3126" t="s">
        <v>95</v>
      </c>
      <c r="C3126" t="s">
        <v>95</v>
      </c>
      <c r="D3126" t="s">
        <v>696</v>
      </c>
      <c r="E3126" s="31" t="s">
        <v>697</v>
      </c>
      <c r="F3126">
        <v>2017</v>
      </c>
      <c r="G3126" t="s">
        <v>563</v>
      </c>
      <c r="H3126">
        <v>221</v>
      </c>
      <c r="I3126">
        <v>331630</v>
      </c>
      <c r="J3126" t="s">
        <v>50</v>
      </c>
      <c r="K3126" s="26" t="s">
        <v>458</v>
      </c>
      <c r="L3126" t="b">
        <v>1</v>
      </c>
      <c r="M3126" s="20" t="s">
        <v>1119</v>
      </c>
      <c r="N3126" s="26">
        <v>169</v>
      </c>
      <c r="O3126" t="s">
        <v>375</v>
      </c>
      <c r="P3126">
        <v>64.333888900000005</v>
      </c>
      <c r="Q3126">
        <v>-161.1538889</v>
      </c>
      <c r="S3126" t="s">
        <v>21</v>
      </c>
      <c r="T3126" s="40">
        <v>0.48000000000000004</v>
      </c>
      <c r="U3126" s="40">
        <v>0.25258333333333333</v>
      </c>
      <c r="V3126">
        <v>204.93168000000003</v>
      </c>
      <c r="W3126">
        <v>426.94100000000003</v>
      </c>
      <c r="X3126">
        <v>141</v>
      </c>
      <c r="Y3126">
        <v>76.76303999999999</v>
      </c>
      <c r="Z3126">
        <v>159.92299999999997</v>
      </c>
      <c r="AA3126">
        <v>12</v>
      </c>
      <c r="AI3126">
        <v>133.56200000000001</v>
      </c>
      <c r="AJ3126">
        <v>6</v>
      </c>
      <c r="AK3126">
        <v>279.28399999999999</v>
      </c>
      <c r="AL3126">
        <v>16</v>
      </c>
      <c r="AM3126">
        <v>0</v>
      </c>
      <c r="AN3126">
        <v>0</v>
      </c>
      <c r="AO3126" s="30">
        <v>198.16608000000002</v>
      </c>
      <c r="AP3126" s="30">
        <v>412.846</v>
      </c>
      <c r="AQ3126" s="30">
        <v>22</v>
      </c>
      <c r="AR3126">
        <v>479.86080000000004</v>
      </c>
      <c r="AS3126" s="20">
        <v>999.70999999999992</v>
      </c>
      <c r="AT3126">
        <v>172</v>
      </c>
      <c r="AU3126">
        <v>12</v>
      </c>
      <c r="AV3126" t="s">
        <v>1510</v>
      </c>
    </row>
    <row r="3127" spans="1:48" hidden="1" x14ac:dyDescent="0.25">
      <c r="A3127" t="s">
        <v>698</v>
      </c>
      <c r="B3127" t="s">
        <v>96</v>
      </c>
      <c r="C3127" t="s">
        <v>96</v>
      </c>
      <c r="D3127" t="s">
        <v>699</v>
      </c>
      <c r="E3127" s="31" t="s">
        <v>700</v>
      </c>
      <c r="F3127">
        <v>2017</v>
      </c>
      <c r="G3127" t="s">
        <v>563</v>
      </c>
      <c r="H3127">
        <v>221</v>
      </c>
      <c r="I3127">
        <v>331640</v>
      </c>
      <c r="J3127" t="s">
        <v>50</v>
      </c>
      <c r="K3127" s="26" t="s">
        <v>458</v>
      </c>
      <c r="L3127" t="b">
        <v>1</v>
      </c>
      <c r="M3127" s="20" t="s">
        <v>1119</v>
      </c>
      <c r="N3127" s="26">
        <v>169</v>
      </c>
      <c r="O3127" t="s">
        <v>375</v>
      </c>
      <c r="P3127">
        <v>66.256666699999997</v>
      </c>
      <c r="Q3127">
        <v>-166.07194440000001</v>
      </c>
      <c r="S3127" t="s">
        <v>21</v>
      </c>
      <c r="T3127" s="40">
        <v>0.51383333333333325</v>
      </c>
      <c r="U3127" s="40">
        <v>0.22173333333333278</v>
      </c>
      <c r="V3127">
        <v>371.13719216666664</v>
      </c>
      <c r="W3127">
        <v>722.29100000000005</v>
      </c>
      <c r="X3127">
        <v>146</v>
      </c>
      <c r="Y3127">
        <v>148.78969066666664</v>
      </c>
      <c r="Z3127">
        <v>289.56799999999998</v>
      </c>
      <c r="AA3127">
        <v>20</v>
      </c>
      <c r="AI3127">
        <v>219.065</v>
      </c>
      <c r="AJ3127">
        <v>10</v>
      </c>
      <c r="AK3127">
        <v>374.39199999999994</v>
      </c>
      <c r="AL3127">
        <v>29</v>
      </c>
      <c r="AM3127">
        <v>0</v>
      </c>
      <c r="AN3127">
        <v>0</v>
      </c>
      <c r="AO3127" s="30">
        <v>304.9379884999999</v>
      </c>
      <c r="AP3127" s="30">
        <v>593.45699999999988</v>
      </c>
      <c r="AQ3127" s="30">
        <v>39</v>
      </c>
      <c r="AR3127">
        <v>824.86487133333321</v>
      </c>
      <c r="AS3127" s="20">
        <v>1605.316</v>
      </c>
      <c r="AT3127">
        <v>204</v>
      </c>
      <c r="AU3127">
        <v>12</v>
      </c>
      <c r="AV3127" t="s">
        <v>1510</v>
      </c>
    </row>
    <row r="3128" spans="1:48" hidden="1" x14ac:dyDescent="0.25">
      <c r="A3128" t="s">
        <v>701</v>
      </c>
      <c r="B3128" t="s">
        <v>97</v>
      </c>
      <c r="C3128" t="s">
        <v>97</v>
      </c>
      <c r="D3128" t="s">
        <v>702</v>
      </c>
      <c r="E3128" s="31" t="s">
        <v>703</v>
      </c>
      <c r="F3128">
        <v>2017</v>
      </c>
      <c r="G3128" t="s">
        <v>563</v>
      </c>
      <c r="H3128">
        <v>221</v>
      </c>
      <c r="I3128">
        <v>331650</v>
      </c>
      <c r="J3128" t="s">
        <v>50</v>
      </c>
      <c r="K3128" s="26" t="s">
        <v>458</v>
      </c>
      <c r="L3128" t="b">
        <v>1</v>
      </c>
      <c r="M3128" s="20" t="s">
        <v>1119</v>
      </c>
      <c r="N3128" s="26">
        <v>169</v>
      </c>
      <c r="O3128" t="s">
        <v>375</v>
      </c>
      <c r="P3128">
        <v>66.888055600000001</v>
      </c>
      <c r="Q3128">
        <v>-157.13638889999999</v>
      </c>
      <c r="S3128" t="s">
        <v>21</v>
      </c>
      <c r="T3128" s="40">
        <v>0.57030833333333331</v>
      </c>
      <c r="U3128" s="40">
        <v>0.22453333333333281</v>
      </c>
      <c r="V3128">
        <v>216.59455037499998</v>
      </c>
      <c r="W3128">
        <v>379.78499999999997</v>
      </c>
      <c r="X3128">
        <v>65</v>
      </c>
      <c r="Y3128">
        <v>56.229550124999996</v>
      </c>
      <c r="Z3128">
        <v>98.594999999999999</v>
      </c>
      <c r="AA3128">
        <v>13</v>
      </c>
      <c r="AI3128">
        <v>163.571</v>
      </c>
      <c r="AJ3128">
        <v>9</v>
      </c>
      <c r="AK3128">
        <v>231.10700000000003</v>
      </c>
      <c r="AL3128">
        <v>6</v>
      </c>
      <c r="AM3128">
        <v>0</v>
      </c>
      <c r="AN3128">
        <v>0</v>
      </c>
      <c r="AO3128" s="30">
        <v>225.08815238333332</v>
      </c>
      <c r="AP3128" s="30">
        <v>394.678</v>
      </c>
      <c r="AQ3128" s="30">
        <v>15</v>
      </c>
      <c r="AR3128">
        <v>497.91225288333328</v>
      </c>
      <c r="AS3128" s="20">
        <v>873.05799999999988</v>
      </c>
      <c r="AT3128">
        <v>93</v>
      </c>
      <c r="AU3128">
        <v>12</v>
      </c>
      <c r="AV3128" t="s">
        <v>1510</v>
      </c>
    </row>
    <row r="3129" spans="1:48" hidden="1" x14ac:dyDescent="0.25">
      <c r="A3129" t="s">
        <v>398</v>
      </c>
      <c r="B3129" t="s">
        <v>44</v>
      </c>
      <c r="C3129" t="s">
        <v>44</v>
      </c>
      <c r="D3129" t="s">
        <v>399</v>
      </c>
      <c r="E3129" s="31" t="s">
        <v>400</v>
      </c>
      <c r="F3129">
        <v>2017</v>
      </c>
      <c r="G3129" t="s">
        <v>380</v>
      </c>
      <c r="H3129">
        <v>219</v>
      </c>
      <c r="I3129">
        <v>331190</v>
      </c>
      <c r="J3129" t="s">
        <v>30</v>
      </c>
      <c r="K3129" s="26" t="s">
        <v>374</v>
      </c>
      <c r="L3129" t="b">
        <v>1</v>
      </c>
      <c r="M3129" s="20" t="s">
        <v>1116</v>
      </c>
      <c r="N3129" s="26">
        <v>2</v>
      </c>
      <c r="O3129" t="s">
        <v>375</v>
      </c>
      <c r="P3129">
        <v>59.4583333</v>
      </c>
      <c r="Q3129">
        <v>-135.31388889999999</v>
      </c>
      <c r="S3129" t="s">
        <v>21</v>
      </c>
      <c r="T3129" s="40">
        <v>0.26304166666666667</v>
      </c>
      <c r="U3129" s="40">
        <v>0.23499999999999957</v>
      </c>
      <c r="V3129">
        <v>907.50321949999977</v>
      </c>
      <c r="W3129">
        <v>3450.0359999999991</v>
      </c>
      <c r="X3129">
        <v>661</v>
      </c>
      <c r="Y3129">
        <v>1906.6546273750002</v>
      </c>
      <c r="Z3129">
        <v>7248.4890000000005</v>
      </c>
      <c r="AA3129">
        <v>512</v>
      </c>
      <c r="AI3129">
        <v>1131.479</v>
      </c>
      <c r="AJ3129">
        <v>47</v>
      </c>
      <c r="AK3129">
        <v>1234.2669999999998</v>
      </c>
      <c r="AL3129">
        <v>61</v>
      </c>
      <c r="AM3129">
        <v>0</v>
      </c>
      <c r="AN3129">
        <v>0</v>
      </c>
      <c r="AO3129" s="30">
        <v>622.28977075</v>
      </c>
      <c r="AP3129" s="30">
        <v>2365.7460000000001</v>
      </c>
      <c r="AQ3129" s="30">
        <v>108</v>
      </c>
      <c r="AR3129">
        <v>3436.447617625</v>
      </c>
      <c r="AS3129" s="20">
        <v>13064.270999999999</v>
      </c>
      <c r="AT3129">
        <v>1277</v>
      </c>
      <c r="AU3129">
        <v>12</v>
      </c>
      <c r="AV3129" t="s">
        <v>1510</v>
      </c>
    </row>
    <row r="3130" spans="1:48" hidden="1" x14ac:dyDescent="0.25">
      <c r="A3130" t="s">
        <v>432</v>
      </c>
      <c r="B3130" t="s">
        <v>45</v>
      </c>
      <c r="C3130" t="s">
        <v>45</v>
      </c>
      <c r="D3130" t="s">
        <v>434</v>
      </c>
      <c r="E3130" s="31" t="s">
        <v>431</v>
      </c>
      <c r="F3130">
        <v>2017</v>
      </c>
      <c r="G3130" t="s">
        <v>380</v>
      </c>
      <c r="H3130">
        <v>219</v>
      </c>
      <c r="I3130">
        <v>331195</v>
      </c>
      <c r="J3130" t="s">
        <v>30</v>
      </c>
      <c r="K3130" s="26" t="s">
        <v>374</v>
      </c>
      <c r="L3130" t="b">
        <v>1</v>
      </c>
      <c r="M3130" s="20" t="s">
        <v>1116</v>
      </c>
      <c r="N3130" s="26">
        <v>2</v>
      </c>
      <c r="O3130" t="s">
        <v>375</v>
      </c>
      <c r="P3130">
        <v>62.706944399999998</v>
      </c>
      <c r="Q3130">
        <v>-143.96111110000001</v>
      </c>
      <c r="S3130" t="s">
        <v>21</v>
      </c>
      <c r="T3130" s="40">
        <v>0.56746666666666667</v>
      </c>
      <c r="U3130" s="40">
        <v>0.30883333333333302</v>
      </c>
      <c r="V3130">
        <v>190.78513066666667</v>
      </c>
      <c r="W3130">
        <v>336.20499999999998</v>
      </c>
      <c r="X3130">
        <v>82</v>
      </c>
      <c r="Y3130">
        <v>42.457856000000007</v>
      </c>
      <c r="Z3130">
        <v>74.820000000000007</v>
      </c>
      <c r="AA3130">
        <v>13</v>
      </c>
      <c r="AI3130">
        <v>1.9449999999999998</v>
      </c>
      <c r="AJ3130">
        <v>1</v>
      </c>
      <c r="AK3130">
        <v>102.25</v>
      </c>
      <c r="AL3130">
        <v>6</v>
      </c>
      <c r="AM3130">
        <v>0</v>
      </c>
      <c r="AN3130">
        <v>0</v>
      </c>
      <c r="AO3130" s="30">
        <v>59.127189333333334</v>
      </c>
      <c r="AP3130" s="30">
        <v>104.19499999999999</v>
      </c>
      <c r="AQ3130" s="30">
        <v>7</v>
      </c>
      <c r="AR3130">
        <v>292.37017600000001</v>
      </c>
      <c r="AS3130" s="20">
        <v>515.22</v>
      </c>
      <c r="AT3130">
        <v>101</v>
      </c>
      <c r="AU3130">
        <v>12</v>
      </c>
      <c r="AV3130" t="s">
        <v>1510</v>
      </c>
    </row>
    <row r="3131" spans="1:48" hidden="1" x14ac:dyDescent="0.25">
      <c r="A3131" t="s">
        <v>867</v>
      </c>
      <c r="B3131" t="s">
        <v>215</v>
      </c>
      <c r="C3131" t="s">
        <v>215</v>
      </c>
      <c r="D3131" t="s">
        <v>868</v>
      </c>
      <c r="E3131" s="31" t="s">
        <v>869</v>
      </c>
      <c r="F3131">
        <v>2017</v>
      </c>
      <c r="G3131" t="s">
        <v>858</v>
      </c>
      <c r="H3131">
        <v>12485</v>
      </c>
      <c r="I3131">
        <v>332260</v>
      </c>
      <c r="J3131" t="s">
        <v>211</v>
      </c>
      <c r="K3131" s="26" t="s">
        <v>374</v>
      </c>
      <c r="L3131" t="b">
        <v>1</v>
      </c>
      <c r="M3131" s="20" t="s">
        <v>1119</v>
      </c>
      <c r="N3131" s="26">
        <v>343</v>
      </c>
      <c r="O3131" t="s">
        <v>375</v>
      </c>
      <c r="P3131">
        <v>61.702500000000001</v>
      </c>
      <c r="Q3131">
        <v>-157.1697222</v>
      </c>
      <c r="S3131" t="s">
        <v>21</v>
      </c>
      <c r="T3131" s="40">
        <v>1.1142083333333337</v>
      </c>
      <c r="U3131" s="40">
        <v>0.4063083333333331</v>
      </c>
      <c r="V3131">
        <v>91.731657875000025</v>
      </c>
      <c r="W3131">
        <v>82.328999999999994</v>
      </c>
      <c r="X3131">
        <v>36</v>
      </c>
      <c r="Y3131">
        <v>75.28260025000003</v>
      </c>
      <c r="Z3131">
        <v>67.566000000000003</v>
      </c>
      <c r="AA3131">
        <v>6</v>
      </c>
      <c r="AI3131">
        <v>50.824999999999996</v>
      </c>
      <c r="AJ3131">
        <v>5</v>
      </c>
      <c r="AK3131">
        <v>19.472000000000001</v>
      </c>
      <c r="AL3131">
        <v>3</v>
      </c>
      <c r="AM3131">
        <v>0</v>
      </c>
      <c r="AN3131">
        <v>2</v>
      </c>
      <c r="AO3131" s="30">
        <v>78.325503208333359</v>
      </c>
      <c r="AP3131" s="30">
        <v>70.296999999999997</v>
      </c>
      <c r="AQ3131" s="30">
        <v>8</v>
      </c>
      <c r="AR3131">
        <v>245.33976133333343</v>
      </c>
      <c r="AS3131" s="20">
        <v>220.19200000000001</v>
      </c>
      <c r="AT3131">
        <v>51</v>
      </c>
      <c r="AU3131">
        <v>12</v>
      </c>
      <c r="AV3131" t="s">
        <v>1510</v>
      </c>
    </row>
    <row r="3132" spans="1:48" hidden="1" x14ac:dyDescent="0.25">
      <c r="A3132" t="s">
        <v>707</v>
      </c>
      <c r="B3132" t="s">
        <v>98</v>
      </c>
      <c r="C3132" t="s">
        <v>98</v>
      </c>
      <c r="D3132" t="s">
        <v>705</v>
      </c>
      <c r="E3132" s="31" t="s">
        <v>706</v>
      </c>
      <c r="F3132">
        <v>2017</v>
      </c>
      <c r="G3132" t="s">
        <v>563</v>
      </c>
      <c r="H3132">
        <v>221</v>
      </c>
      <c r="I3132">
        <v>331680</v>
      </c>
      <c r="J3132" t="s">
        <v>50</v>
      </c>
      <c r="K3132" s="26" t="s">
        <v>458</v>
      </c>
      <c r="L3132" t="b">
        <v>1</v>
      </c>
      <c r="M3132" s="20" t="s">
        <v>1119</v>
      </c>
      <c r="N3132" s="26">
        <v>169</v>
      </c>
      <c r="O3132" t="s">
        <v>375</v>
      </c>
      <c r="P3132">
        <v>63.522222200000002</v>
      </c>
      <c r="Q3132">
        <v>-162.28805560000001</v>
      </c>
      <c r="S3132" t="s">
        <v>21</v>
      </c>
      <c r="T3132" s="40">
        <v>0.4837749999999999</v>
      </c>
      <c r="U3132" s="40">
        <v>0.2202083333333332</v>
      </c>
      <c r="V3132">
        <v>332.00462322499993</v>
      </c>
      <c r="W3132">
        <v>686.279</v>
      </c>
      <c r="X3132">
        <v>227</v>
      </c>
      <c r="Y3132">
        <v>106.83009814999997</v>
      </c>
      <c r="Z3132">
        <v>220.82599999999999</v>
      </c>
      <c r="AA3132">
        <v>21</v>
      </c>
      <c r="AI3132">
        <v>216.69800000000001</v>
      </c>
      <c r="AJ3132">
        <v>13</v>
      </c>
      <c r="AK3132">
        <v>390.38300000000004</v>
      </c>
      <c r="AL3132">
        <v>20</v>
      </c>
      <c r="AM3132">
        <v>0</v>
      </c>
      <c r="AN3132">
        <v>0</v>
      </c>
      <c r="AO3132" s="30">
        <v>293.69061077499993</v>
      </c>
      <c r="AP3132" s="30">
        <v>607.08100000000002</v>
      </c>
      <c r="AQ3132" s="30">
        <v>33</v>
      </c>
      <c r="AR3132">
        <v>732.52533214999983</v>
      </c>
      <c r="AS3132" s="20">
        <v>1514.1860000000001</v>
      </c>
      <c r="AT3132">
        <v>279</v>
      </c>
      <c r="AU3132">
        <v>12</v>
      </c>
      <c r="AV3132" t="s">
        <v>1510</v>
      </c>
    </row>
    <row r="3133" spans="1:48" hidden="1" x14ac:dyDescent="0.25">
      <c r="A3133" t="s">
        <v>1069</v>
      </c>
      <c r="B3133" t="s">
        <v>1072</v>
      </c>
      <c r="C3133" t="s">
        <v>1072</v>
      </c>
      <c r="D3133" t="s">
        <v>871</v>
      </c>
      <c r="E3133" s="31" t="s">
        <v>872</v>
      </c>
      <c r="F3133">
        <v>2017</v>
      </c>
      <c r="G3133" t="s">
        <v>1070</v>
      </c>
      <c r="H3133" t="s">
        <v>582</v>
      </c>
      <c r="I3133">
        <v>332570</v>
      </c>
      <c r="J3133" t="s">
        <v>1071</v>
      </c>
      <c r="K3133" s="26" t="s">
        <v>458</v>
      </c>
      <c r="L3133" t="b">
        <v>1</v>
      </c>
      <c r="M3133" s="20" t="s">
        <v>1118</v>
      </c>
      <c r="N3133" s="26">
        <v>709</v>
      </c>
      <c r="O3133" t="s">
        <v>375</v>
      </c>
      <c r="P3133">
        <v>66.006388900000005</v>
      </c>
      <c r="Q3133">
        <v>-149.09083330000001</v>
      </c>
      <c r="S3133" t="s">
        <v>21</v>
      </c>
      <c r="T3133" s="40">
        <v>1.07</v>
      </c>
      <c r="U3133" s="40">
        <v>0.54335454545454531</v>
      </c>
      <c r="V3133">
        <v>23.15052</v>
      </c>
      <c r="W3133">
        <v>21.635999999999999</v>
      </c>
      <c r="X3133">
        <v>15</v>
      </c>
      <c r="Y3133">
        <v>30.188980000000001</v>
      </c>
      <c r="Z3133">
        <v>28.213999999999999</v>
      </c>
      <c r="AA3133">
        <v>2</v>
      </c>
      <c r="AI3133">
        <v>30.103000000000002</v>
      </c>
      <c r="AJ3133">
        <v>3</v>
      </c>
      <c r="AK3133">
        <v>26.613000000000003</v>
      </c>
      <c r="AL3133">
        <v>4</v>
      </c>
      <c r="AM3133">
        <v>0</v>
      </c>
      <c r="AN3133">
        <v>0</v>
      </c>
      <c r="AO3133" s="30">
        <v>60.68612000000001</v>
      </c>
      <c r="AP3133" s="30">
        <v>56.716000000000008</v>
      </c>
      <c r="AQ3133" s="30">
        <v>7</v>
      </c>
      <c r="AR3133">
        <v>114.02562</v>
      </c>
      <c r="AS3133" s="20">
        <v>106.56600000000002</v>
      </c>
      <c r="AT3133">
        <v>24</v>
      </c>
      <c r="AU3133">
        <v>4</v>
      </c>
      <c r="AV3133" t="s">
        <v>1510</v>
      </c>
    </row>
    <row r="3134" spans="1:48" hidden="1" x14ac:dyDescent="0.25">
      <c r="A3134" t="s">
        <v>870</v>
      </c>
      <c r="B3134" t="s">
        <v>216</v>
      </c>
      <c r="C3134" t="s">
        <v>216</v>
      </c>
      <c r="D3134" t="s">
        <v>873</v>
      </c>
      <c r="E3134" s="31" t="s">
        <v>874</v>
      </c>
      <c r="F3134">
        <v>2017</v>
      </c>
      <c r="G3134" t="s">
        <v>858</v>
      </c>
      <c r="H3134">
        <v>12485</v>
      </c>
      <c r="I3134">
        <v>332270</v>
      </c>
      <c r="J3134" t="s">
        <v>211</v>
      </c>
      <c r="K3134" s="26" t="s">
        <v>374</v>
      </c>
      <c r="L3134" t="b">
        <v>1</v>
      </c>
      <c r="M3134" s="20" t="s">
        <v>1119</v>
      </c>
      <c r="N3134" s="26">
        <v>343</v>
      </c>
      <c r="O3134" t="s">
        <v>375</v>
      </c>
      <c r="P3134">
        <v>61.783055599999997</v>
      </c>
      <c r="Q3134">
        <v>-156.58805559999999</v>
      </c>
      <c r="S3134" t="s">
        <v>21</v>
      </c>
      <c r="T3134" s="40">
        <v>1.1142250000000002</v>
      </c>
      <c r="U3134" s="40">
        <v>0.40632499999999977</v>
      </c>
      <c r="V3134">
        <v>39.490362450000006</v>
      </c>
      <c r="W3134">
        <v>35.442</v>
      </c>
      <c r="X3134">
        <v>19</v>
      </c>
      <c r="Y3134">
        <v>50.157952600000002</v>
      </c>
      <c r="Z3134">
        <v>45.015999999999991</v>
      </c>
      <c r="AA3134">
        <v>4</v>
      </c>
      <c r="AI3134">
        <v>13.798000000000002</v>
      </c>
      <c r="AJ3134">
        <v>5</v>
      </c>
      <c r="AK3134">
        <v>8.2469999999999999</v>
      </c>
      <c r="AL3134">
        <v>1</v>
      </c>
      <c r="AM3134">
        <v>0.1</v>
      </c>
      <c r="AN3134">
        <v>1</v>
      </c>
      <c r="AO3134" s="30">
        <v>24.563090125000006</v>
      </c>
      <c r="AP3134" s="30">
        <v>22.045000000000002</v>
      </c>
      <c r="AQ3134" s="30">
        <v>6</v>
      </c>
      <c r="AR3134">
        <v>114.21140517500001</v>
      </c>
      <c r="AS3134" s="20">
        <v>102.60299999999999</v>
      </c>
      <c r="AT3134">
        <v>29</v>
      </c>
      <c r="AU3134">
        <v>12</v>
      </c>
      <c r="AV3134" t="s">
        <v>1510</v>
      </c>
    </row>
    <row r="3135" spans="1:48" hidden="1" x14ac:dyDescent="0.25">
      <c r="A3135" t="s">
        <v>379</v>
      </c>
      <c r="B3135" t="s">
        <v>1132</v>
      </c>
      <c r="C3135" t="s">
        <v>31</v>
      </c>
      <c r="D3135" t="s">
        <v>381</v>
      </c>
      <c r="E3135" s="31" t="s">
        <v>382</v>
      </c>
      <c r="F3135">
        <v>2017</v>
      </c>
      <c r="G3135" t="s">
        <v>380</v>
      </c>
      <c r="H3135">
        <v>219</v>
      </c>
      <c r="I3135">
        <v>331050</v>
      </c>
      <c r="J3135" t="s">
        <v>30</v>
      </c>
      <c r="K3135" s="26" t="s">
        <v>374</v>
      </c>
      <c r="L3135" t="b">
        <v>1</v>
      </c>
      <c r="M3135" s="20" t="s">
        <v>1116</v>
      </c>
      <c r="N3135" s="26">
        <v>2</v>
      </c>
      <c r="O3135" t="s">
        <v>375</v>
      </c>
      <c r="P3135">
        <v>66.565555599999996</v>
      </c>
      <c r="Q3135">
        <v>-152.64555559999999</v>
      </c>
      <c r="S3135" t="s">
        <v>21</v>
      </c>
      <c r="T3135" s="40">
        <v>0.76666666666666672</v>
      </c>
      <c r="U3135" s="40">
        <v>0.31892499999999968</v>
      </c>
      <c r="V3135">
        <v>154.7739</v>
      </c>
      <c r="W3135">
        <v>201.87899999999999</v>
      </c>
      <c r="X3135">
        <v>69</v>
      </c>
      <c r="Y3135">
        <v>44.344766666666679</v>
      </c>
      <c r="Z3135">
        <v>57.841000000000008</v>
      </c>
      <c r="AA3135">
        <v>15</v>
      </c>
      <c r="AI3135">
        <v>132.24</v>
      </c>
      <c r="AJ3135">
        <v>17</v>
      </c>
      <c r="AK3135">
        <v>146.28999999999996</v>
      </c>
      <c r="AL3135">
        <v>7</v>
      </c>
      <c r="AM3135">
        <v>0</v>
      </c>
      <c r="AN3135">
        <v>0</v>
      </c>
      <c r="AO3135" s="30">
        <v>213.53966666666665</v>
      </c>
      <c r="AP3135" s="30">
        <v>278.52999999999997</v>
      </c>
      <c r="AQ3135" s="30">
        <v>24</v>
      </c>
      <c r="AR3135">
        <v>412.6583333333333</v>
      </c>
      <c r="AS3135" s="20">
        <v>538.24999999999989</v>
      </c>
      <c r="AT3135">
        <v>107</v>
      </c>
      <c r="AU3135">
        <v>12</v>
      </c>
      <c r="AV3135" t="s">
        <v>1510</v>
      </c>
    </row>
    <row r="3136" spans="1:48" hidden="1" x14ac:dyDescent="0.25">
      <c r="A3136" t="s">
        <v>929</v>
      </c>
      <c r="B3136" t="s">
        <v>273</v>
      </c>
      <c r="C3136" t="s">
        <v>273</v>
      </c>
      <c r="D3136" t="s">
        <v>931</v>
      </c>
      <c r="E3136" s="31" t="s">
        <v>932</v>
      </c>
      <c r="F3136">
        <v>2017</v>
      </c>
      <c r="G3136" t="s">
        <v>930</v>
      </c>
      <c r="H3136" t="s">
        <v>582</v>
      </c>
      <c r="I3136">
        <v>332580</v>
      </c>
      <c r="J3136" t="s">
        <v>272</v>
      </c>
      <c r="K3136" s="26" t="s">
        <v>458</v>
      </c>
      <c r="L3136" t="b">
        <v>1</v>
      </c>
      <c r="M3136" s="20" t="s">
        <v>1118</v>
      </c>
      <c r="N3136" s="26">
        <v>394</v>
      </c>
      <c r="O3136" t="s">
        <v>375</v>
      </c>
      <c r="P3136">
        <v>62.9886111</v>
      </c>
      <c r="Q3136">
        <v>-156.06416669999999</v>
      </c>
      <c r="S3136" t="s">
        <v>21</v>
      </c>
      <c r="T3136" s="40">
        <v>1.022</v>
      </c>
      <c r="U3136" s="40">
        <v>0.59019999999999995</v>
      </c>
      <c r="V3136">
        <v>75.017865999999998</v>
      </c>
      <c r="W3136">
        <v>73.402999999999992</v>
      </c>
      <c r="X3136">
        <v>38</v>
      </c>
      <c r="Y3136">
        <v>77.803837999999999</v>
      </c>
      <c r="Z3136">
        <v>76.128999999999991</v>
      </c>
      <c r="AA3136">
        <v>12</v>
      </c>
      <c r="AI3136">
        <v>21.237000000000002</v>
      </c>
      <c r="AJ3136">
        <v>6</v>
      </c>
      <c r="AK3136">
        <v>13.589999999999996</v>
      </c>
      <c r="AL3136">
        <v>3</v>
      </c>
      <c r="AM3136">
        <v>0</v>
      </c>
      <c r="AN3136">
        <v>0</v>
      </c>
      <c r="AO3136" s="30">
        <v>35.593193999999997</v>
      </c>
      <c r="AP3136" s="30">
        <v>34.826999999999998</v>
      </c>
      <c r="AQ3136" s="30">
        <v>9</v>
      </c>
      <c r="AR3136">
        <v>188.41489799999999</v>
      </c>
      <c r="AS3136" s="20">
        <v>184.35899999999998</v>
      </c>
      <c r="AT3136">
        <v>59</v>
      </c>
      <c r="AU3136">
        <v>12</v>
      </c>
      <c r="AV3136" t="s">
        <v>1510</v>
      </c>
    </row>
    <row r="3137" spans="1:48" hidden="1" x14ac:dyDescent="0.25">
      <c r="A3137" t="s">
        <v>527</v>
      </c>
      <c r="B3137" t="s">
        <v>277</v>
      </c>
      <c r="C3137" t="s">
        <v>277</v>
      </c>
      <c r="D3137" t="s">
        <v>529</v>
      </c>
      <c r="E3137" s="31" t="s">
        <v>530</v>
      </c>
      <c r="F3137">
        <v>2017</v>
      </c>
      <c r="G3137" t="s">
        <v>528</v>
      </c>
      <c r="H3137">
        <v>18474</v>
      </c>
      <c r="I3137">
        <v>332600</v>
      </c>
      <c r="J3137" t="s">
        <v>276</v>
      </c>
      <c r="K3137" s="26" t="s">
        <v>374</v>
      </c>
      <c r="L3137" t="b">
        <v>1</v>
      </c>
      <c r="M3137" s="20" t="s">
        <v>1116</v>
      </c>
      <c r="N3137" s="26">
        <v>92</v>
      </c>
      <c r="O3137" t="s">
        <v>375</v>
      </c>
      <c r="P3137">
        <v>65.171944400000001</v>
      </c>
      <c r="Q3137">
        <v>-152.07888890000001</v>
      </c>
      <c r="S3137" t="s">
        <v>21</v>
      </c>
      <c r="T3137" s="40">
        <v>0.6120916666666667</v>
      </c>
      <c r="U3137" s="40">
        <v>0.30714999999999976</v>
      </c>
      <c r="V3137">
        <v>202.67640475833332</v>
      </c>
      <c r="W3137">
        <v>331.12099999999998</v>
      </c>
      <c r="X3137">
        <v>105</v>
      </c>
      <c r="Y3137">
        <v>337.21782564166671</v>
      </c>
      <c r="Z3137">
        <v>550.92700000000002</v>
      </c>
      <c r="AA3137">
        <v>48</v>
      </c>
      <c r="AI3137">
        <v>153.96</v>
      </c>
      <c r="AJ3137">
        <v>7</v>
      </c>
      <c r="AK3137">
        <v>171.197</v>
      </c>
      <c r="AL3137">
        <v>6</v>
      </c>
      <c r="AM3137">
        <v>0</v>
      </c>
      <c r="AN3137">
        <v>0</v>
      </c>
      <c r="AO3137" s="30">
        <v>199.02589005833337</v>
      </c>
      <c r="AP3137" s="30">
        <v>325.15700000000004</v>
      </c>
      <c r="AQ3137" s="30">
        <v>13</v>
      </c>
      <c r="AR3137">
        <v>738.92012045833337</v>
      </c>
      <c r="AS3137" s="20">
        <v>1207.2049999999999</v>
      </c>
      <c r="AT3137">
        <v>165</v>
      </c>
      <c r="AU3137">
        <v>4</v>
      </c>
      <c r="AV3137" t="s">
        <v>1510</v>
      </c>
    </row>
    <row r="3138" spans="1:48" hidden="1" x14ac:dyDescent="0.25">
      <c r="A3138" t="s">
        <v>999</v>
      </c>
      <c r="B3138" t="s">
        <v>279</v>
      </c>
      <c r="C3138" t="s">
        <v>279</v>
      </c>
      <c r="D3138" t="s">
        <v>1001</v>
      </c>
      <c r="E3138" s="31" t="s">
        <v>1002</v>
      </c>
      <c r="F3138">
        <v>2017</v>
      </c>
      <c r="G3138" t="s">
        <v>1000</v>
      </c>
      <c r="H3138">
        <v>18480</v>
      </c>
      <c r="I3138">
        <v>332610</v>
      </c>
      <c r="J3138" t="s">
        <v>278</v>
      </c>
      <c r="K3138" s="26" t="s">
        <v>458</v>
      </c>
      <c r="L3138" t="b">
        <v>1</v>
      </c>
      <c r="M3138" s="20" t="s">
        <v>1116</v>
      </c>
      <c r="N3138" s="26">
        <v>586</v>
      </c>
      <c r="O3138" t="s">
        <v>375</v>
      </c>
      <c r="P3138">
        <v>60.864722200000003</v>
      </c>
      <c r="Q3138">
        <v>-146.67861110000001</v>
      </c>
      <c r="S3138" t="s">
        <v>21</v>
      </c>
      <c r="T3138" s="40">
        <v>0.92</v>
      </c>
      <c r="U3138" s="40">
        <v>0.36603333333333338</v>
      </c>
      <c r="V3138">
        <v>116.84092000000001</v>
      </c>
      <c r="W3138">
        <v>127.001</v>
      </c>
      <c r="X3138">
        <v>40</v>
      </c>
      <c r="Y3138">
        <v>52.063720000000004</v>
      </c>
      <c r="Z3138">
        <v>56.591000000000001</v>
      </c>
      <c r="AA3138">
        <v>17</v>
      </c>
      <c r="AI3138">
        <v>49.304999999999993</v>
      </c>
      <c r="AJ3138">
        <v>5</v>
      </c>
      <c r="AK3138">
        <v>63.642000000000003</v>
      </c>
      <c r="AL3138">
        <v>5</v>
      </c>
      <c r="AM3138">
        <v>17.349</v>
      </c>
      <c r="AN3138">
        <v>2</v>
      </c>
      <c r="AO3138" s="30">
        <v>103.91124000000001</v>
      </c>
      <c r="AP3138" s="30">
        <v>112.947</v>
      </c>
      <c r="AQ3138" s="30">
        <v>10</v>
      </c>
      <c r="AR3138">
        <v>272.81587999999999</v>
      </c>
      <c r="AS3138" s="20">
        <v>313.88799999999992</v>
      </c>
      <c r="AT3138">
        <v>65</v>
      </c>
      <c r="AU3138">
        <v>12</v>
      </c>
      <c r="AV3138" t="s">
        <v>1510</v>
      </c>
    </row>
    <row r="3139" spans="1:48" hidden="1" x14ac:dyDescent="0.25">
      <c r="A3139" t="s">
        <v>504</v>
      </c>
      <c r="B3139" t="s">
        <v>99</v>
      </c>
      <c r="C3139" t="s">
        <v>99</v>
      </c>
      <c r="D3139" t="s">
        <v>507</v>
      </c>
      <c r="E3139" s="31" t="s">
        <v>508</v>
      </c>
      <c r="F3139">
        <v>2017</v>
      </c>
      <c r="G3139" t="s">
        <v>563</v>
      </c>
      <c r="H3139">
        <v>18521</v>
      </c>
      <c r="I3139">
        <v>331685</v>
      </c>
      <c r="J3139" t="s">
        <v>50</v>
      </c>
      <c r="K3139" s="26" t="s">
        <v>458</v>
      </c>
      <c r="L3139" t="b">
        <v>1</v>
      </c>
      <c r="M3139" s="20" t="s">
        <v>1119</v>
      </c>
      <c r="N3139" s="26">
        <v>169</v>
      </c>
      <c r="O3139" t="s">
        <v>375</v>
      </c>
      <c r="P3139">
        <v>65.263611100000006</v>
      </c>
      <c r="Q3139">
        <v>-166.3608333</v>
      </c>
      <c r="S3139" t="s">
        <v>21</v>
      </c>
      <c r="T3139" s="40">
        <v>0.54778333333333329</v>
      </c>
      <c r="U3139" s="40">
        <v>0.22345833333333262</v>
      </c>
      <c r="V3139">
        <v>158.95741101666664</v>
      </c>
      <c r="W3139">
        <v>290.18299999999999</v>
      </c>
      <c r="X3139">
        <v>121</v>
      </c>
      <c r="Y3139">
        <v>23.771057750000001</v>
      </c>
      <c r="Z3139">
        <v>43.395000000000003</v>
      </c>
      <c r="AA3139">
        <v>16</v>
      </c>
      <c r="AI3139">
        <v>179.61099999999999</v>
      </c>
      <c r="AJ3139">
        <v>7</v>
      </c>
      <c r="AK3139">
        <v>268.45800000000003</v>
      </c>
      <c r="AL3139">
        <v>19</v>
      </c>
      <c r="AM3139">
        <v>0</v>
      </c>
      <c r="AN3139">
        <v>0</v>
      </c>
      <c r="AO3139" s="30">
        <v>245.44473038333334</v>
      </c>
      <c r="AP3139" s="30">
        <v>448.06900000000002</v>
      </c>
      <c r="AQ3139" s="30">
        <v>26</v>
      </c>
      <c r="AR3139">
        <v>428.17319914999996</v>
      </c>
      <c r="AS3139" s="20">
        <v>781.64699999999993</v>
      </c>
      <c r="AT3139">
        <v>159</v>
      </c>
      <c r="AU3139">
        <v>12</v>
      </c>
      <c r="AV3139" t="s">
        <v>1510</v>
      </c>
    </row>
    <row r="3140" spans="1:48" hidden="1" x14ac:dyDescent="0.25">
      <c r="A3140" t="s">
        <v>893</v>
      </c>
      <c r="B3140" t="s">
        <v>287</v>
      </c>
      <c r="C3140" t="s">
        <v>287</v>
      </c>
      <c r="D3140" t="s">
        <v>895</v>
      </c>
      <c r="E3140" s="31" t="s">
        <v>896</v>
      </c>
      <c r="F3140">
        <v>2017</v>
      </c>
      <c r="G3140" t="s">
        <v>894</v>
      </c>
      <c r="H3140">
        <v>18541</v>
      </c>
      <c r="I3140">
        <v>332630</v>
      </c>
      <c r="J3140" t="s">
        <v>286</v>
      </c>
      <c r="K3140" s="26" t="s">
        <v>458</v>
      </c>
      <c r="L3140" t="b">
        <v>1</v>
      </c>
      <c r="M3140" s="20" t="s">
        <v>1118</v>
      </c>
      <c r="N3140" s="26">
        <v>363</v>
      </c>
      <c r="O3140" t="s">
        <v>375</v>
      </c>
      <c r="P3140">
        <v>57.780833299999998</v>
      </c>
      <c r="Q3140">
        <v>-135.2188889</v>
      </c>
      <c r="S3140" t="s">
        <v>21</v>
      </c>
      <c r="T3140" s="40">
        <v>0.61740833333333345</v>
      </c>
      <c r="U3140" s="40">
        <v>0.29587499999999961</v>
      </c>
      <c r="V3140">
        <v>161.73937404166671</v>
      </c>
      <c r="W3140">
        <v>261.96500000000003</v>
      </c>
      <c r="X3140">
        <v>131</v>
      </c>
      <c r="Y3140">
        <v>42.280740075000011</v>
      </c>
      <c r="Z3140">
        <v>68.481000000000009</v>
      </c>
      <c r="AA3140">
        <v>22</v>
      </c>
      <c r="AI3140">
        <v>26.85</v>
      </c>
      <c r="AJ3140">
        <v>13</v>
      </c>
      <c r="AK3140">
        <v>2.0640000000000001</v>
      </c>
      <c r="AL3140">
        <v>1</v>
      </c>
      <c r="AM3140">
        <v>0</v>
      </c>
      <c r="AN3140">
        <v>0</v>
      </c>
      <c r="AO3140" s="30">
        <v>17.851744550000003</v>
      </c>
      <c r="AP3140" s="30">
        <v>28.914000000000001</v>
      </c>
      <c r="AQ3140" s="30">
        <v>14</v>
      </c>
      <c r="AR3140">
        <v>221.87185866666672</v>
      </c>
      <c r="AS3140" s="20">
        <v>359.36</v>
      </c>
      <c r="AT3140">
        <v>167</v>
      </c>
      <c r="AU3140">
        <v>12</v>
      </c>
      <c r="AV3140" t="s">
        <v>1510</v>
      </c>
    </row>
    <row r="3141" spans="1:48" hidden="1" x14ac:dyDescent="0.25">
      <c r="A3141" t="s">
        <v>435</v>
      </c>
      <c r="B3141" t="s">
        <v>46</v>
      </c>
      <c r="C3141" t="s">
        <v>46</v>
      </c>
      <c r="D3141" t="s">
        <v>438</v>
      </c>
      <c r="E3141" s="31" t="s">
        <v>439</v>
      </c>
      <c r="F3141">
        <v>2017</v>
      </c>
      <c r="G3141" t="s">
        <v>380</v>
      </c>
      <c r="H3141">
        <v>219</v>
      </c>
      <c r="I3141">
        <v>331200</v>
      </c>
      <c r="J3141" t="s">
        <v>30</v>
      </c>
      <c r="K3141" s="26" t="s">
        <v>374</v>
      </c>
      <c r="L3141" t="b">
        <v>1</v>
      </c>
      <c r="M3141" s="20" t="s">
        <v>1116</v>
      </c>
      <c r="N3141" s="26">
        <v>2</v>
      </c>
      <c r="O3141" t="s">
        <v>375</v>
      </c>
      <c r="P3141">
        <v>63.135051199999999</v>
      </c>
      <c r="Q3141">
        <v>-142.52387959999999</v>
      </c>
      <c r="S3141" t="s">
        <v>21</v>
      </c>
      <c r="T3141" s="40">
        <v>0.37847500000000006</v>
      </c>
      <c r="U3141" s="40">
        <v>0.23588333333333311</v>
      </c>
      <c r="V3141">
        <v>60.109399500000009</v>
      </c>
      <c r="W3141">
        <v>158.82</v>
      </c>
      <c r="X3141">
        <v>44</v>
      </c>
      <c r="Y3141">
        <v>12.076758775000002</v>
      </c>
      <c r="Z3141">
        <v>31.908999999999999</v>
      </c>
      <c r="AA3141">
        <v>5</v>
      </c>
      <c r="AI3141">
        <v>65.228000000000009</v>
      </c>
      <c r="AJ3141">
        <v>4</v>
      </c>
      <c r="AK3141">
        <v>83.971000000000018</v>
      </c>
      <c r="AL3141">
        <v>4</v>
      </c>
      <c r="AM3141">
        <v>0</v>
      </c>
      <c r="AN3141">
        <v>0</v>
      </c>
      <c r="AO3141" s="30">
        <v>56.468091525000013</v>
      </c>
      <c r="AP3141" s="30">
        <v>149.19900000000001</v>
      </c>
      <c r="AQ3141" s="30">
        <v>8</v>
      </c>
      <c r="AR3141">
        <v>128.6542498</v>
      </c>
      <c r="AS3141" s="20">
        <v>339.92799999999994</v>
      </c>
      <c r="AT3141">
        <v>57</v>
      </c>
      <c r="AU3141">
        <v>12</v>
      </c>
      <c r="AV3141" t="s">
        <v>1510</v>
      </c>
    </row>
    <row r="3142" spans="1:48" hidden="1" x14ac:dyDescent="0.25">
      <c r="A3142" t="s">
        <v>423</v>
      </c>
      <c r="B3142" t="s">
        <v>1152</v>
      </c>
      <c r="C3142" t="s">
        <v>47</v>
      </c>
      <c r="D3142" t="s">
        <v>421</v>
      </c>
      <c r="E3142" s="31" t="s">
        <v>422</v>
      </c>
      <c r="F3142">
        <v>2017</v>
      </c>
      <c r="G3142" t="s">
        <v>380</v>
      </c>
      <c r="H3142">
        <v>219</v>
      </c>
      <c r="I3142">
        <v>331210</v>
      </c>
      <c r="J3142" t="s">
        <v>30</v>
      </c>
      <c r="K3142" s="26" t="s">
        <v>374</v>
      </c>
      <c r="L3142" t="b">
        <v>1</v>
      </c>
      <c r="M3142" s="20" t="s">
        <v>1116</v>
      </c>
      <c r="N3142" s="26">
        <v>2</v>
      </c>
      <c r="O3142" t="s">
        <v>375</v>
      </c>
      <c r="P3142">
        <v>55.687777799999999</v>
      </c>
      <c r="Q3142">
        <v>-132.52222219999999</v>
      </c>
      <c r="S3142" t="s">
        <v>21</v>
      </c>
      <c r="T3142" s="40">
        <v>0.26255000000000006</v>
      </c>
      <c r="U3142" s="40">
        <v>0.23727499999999976</v>
      </c>
      <c r="V3142">
        <v>438.06309970000012</v>
      </c>
      <c r="W3142">
        <v>1668.4940000000001</v>
      </c>
      <c r="X3142">
        <v>335</v>
      </c>
      <c r="Y3142">
        <v>246.16530470000006</v>
      </c>
      <c r="Z3142">
        <v>937.59400000000005</v>
      </c>
      <c r="AA3142">
        <v>107</v>
      </c>
      <c r="AI3142">
        <v>328.94200000000001</v>
      </c>
      <c r="AJ3142">
        <v>32</v>
      </c>
      <c r="AK3142">
        <v>546.80600000000004</v>
      </c>
      <c r="AL3142">
        <v>24</v>
      </c>
      <c r="AM3142">
        <v>0</v>
      </c>
      <c r="AN3142">
        <v>0</v>
      </c>
      <c r="AO3142" s="30">
        <v>229.92763740000007</v>
      </c>
      <c r="AP3142" s="30">
        <v>875.74800000000005</v>
      </c>
      <c r="AQ3142" s="30">
        <v>56</v>
      </c>
      <c r="AR3142">
        <v>914.15604180000025</v>
      </c>
      <c r="AS3142" s="20">
        <v>3481.8359999999998</v>
      </c>
      <c r="AT3142">
        <v>495</v>
      </c>
      <c r="AU3142">
        <v>12</v>
      </c>
      <c r="AV3142" t="s">
        <v>1510</v>
      </c>
    </row>
    <row r="3143" spans="1:48" hidden="1" x14ac:dyDescent="0.25">
      <c r="A3143" t="s">
        <v>709</v>
      </c>
      <c r="B3143" t="s">
        <v>100</v>
      </c>
      <c r="C3143" t="s">
        <v>100</v>
      </c>
      <c r="D3143" t="s">
        <v>710</v>
      </c>
      <c r="E3143" s="31" t="s">
        <v>711</v>
      </c>
      <c r="F3143">
        <v>2017</v>
      </c>
      <c r="G3143" t="s">
        <v>563</v>
      </c>
      <c r="H3143">
        <v>221</v>
      </c>
      <c r="I3143">
        <v>331690</v>
      </c>
      <c r="J3143" t="s">
        <v>50</v>
      </c>
      <c r="K3143" s="26" t="s">
        <v>458</v>
      </c>
      <c r="L3143" t="b">
        <v>1</v>
      </c>
      <c r="M3143" s="20" t="s">
        <v>1119</v>
      </c>
      <c r="N3143" s="26">
        <v>169</v>
      </c>
      <c r="O3143" t="s">
        <v>375</v>
      </c>
      <c r="P3143">
        <v>59.061944400000002</v>
      </c>
      <c r="Q3143">
        <v>-160.37638889999999</v>
      </c>
      <c r="S3143" t="s">
        <v>21</v>
      </c>
      <c r="T3143" s="40">
        <v>0.50403333333333322</v>
      </c>
      <c r="U3143" s="40">
        <v>0.22124166666666648</v>
      </c>
      <c r="V3143">
        <v>562.10099753333327</v>
      </c>
      <c r="W3143">
        <v>1115.2060000000001</v>
      </c>
      <c r="X3143">
        <v>233</v>
      </c>
      <c r="Y3143">
        <v>313.55308826666658</v>
      </c>
      <c r="Z3143">
        <v>622.08799999999997</v>
      </c>
      <c r="AA3143">
        <v>43</v>
      </c>
      <c r="AI3143">
        <v>513.24400000000003</v>
      </c>
      <c r="AJ3143">
        <v>19</v>
      </c>
      <c r="AK3143">
        <v>621.50300000000004</v>
      </c>
      <c r="AL3143">
        <v>35</v>
      </c>
      <c r="AM3143">
        <v>0</v>
      </c>
      <c r="AN3143">
        <v>0</v>
      </c>
      <c r="AO3143" s="30">
        <v>571.95031289999986</v>
      </c>
      <c r="AP3143" s="30">
        <v>1134.7470000000001</v>
      </c>
      <c r="AQ3143" s="30">
        <v>54</v>
      </c>
      <c r="AR3143">
        <v>1447.6043986999998</v>
      </c>
      <c r="AS3143" s="20">
        <v>2872.0410000000002</v>
      </c>
      <c r="AT3143">
        <v>324</v>
      </c>
      <c r="AU3143">
        <v>6</v>
      </c>
      <c r="AV3143" t="s">
        <v>1510</v>
      </c>
    </row>
    <row r="3144" spans="1:48" hidden="1" x14ac:dyDescent="0.25">
      <c r="A3144" t="s">
        <v>440</v>
      </c>
      <c r="B3144" t="s">
        <v>1153</v>
      </c>
      <c r="C3144" t="s">
        <v>48</v>
      </c>
      <c r="D3144" t="s">
        <v>438</v>
      </c>
      <c r="E3144" s="31" t="s">
        <v>439</v>
      </c>
      <c r="F3144">
        <v>2017</v>
      </c>
      <c r="G3144" t="s">
        <v>380</v>
      </c>
      <c r="H3144">
        <v>219</v>
      </c>
      <c r="I3144">
        <v>331220</v>
      </c>
      <c r="J3144" t="s">
        <v>30</v>
      </c>
      <c r="K3144" s="26" t="s">
        <v>374</v>
      </c>
      <c r="L3144" t="b">
        <v>1</v>
      </c>
      <c r="M3144" s="20" t="s">
        <v>1116</v>
      </c>
      <c r="N3144" s="26">
        <v>2</v>
      </c>
      <c r="O3144" t="s">
        <v>375</v>
      </c>
      <c r="P3144">
        <v>63.336666700000002</v>
      </c>
      <c r="Q3144">
        <v>-142.9855556</v>
      </c>
      <c r="S3144" t="s">
        <v>21</v>
      </c>
      <c r="T3144" s="40">
        <v>0.37851666666666667</v>
      </c>
      <c r="U3144" s="40">
        <v>0.23592499999999958</v>
      </c>
      <c r="V3144">
        <v>1428.8848974833334</v>
      </c>
      <c r="W3144">
        <v>3774.9590000000003</v>
      </c>
      <c r="X3144">
        <v>745</v>
      </c>
      <c r="Y3144">
        <v>926.18826798333339</v>
      </c>
      <c r="Z3144">
        <v>2446.8890000000001</v>
      </c>
      <c r="AA3144">
        <v>149</v>
      </c>
      <c r="AI3144">
        <v>194.179</v>
      </c>
      <c r="AJ3144">
        <v>29</v>
      </c>
      <c r="AK3144">
        <v>1169.1599999999999</v>
      </c>
      <c r="AL3144">
        <v>49</v>
      </c>
      <c r="AM3144">
        <v>0</v>
      </c>
      <c r="AN3144">
        <v>0</v>
      </c>
      <c r="AO3144" s="30">
        <v>516.04653381666662</v>
      </c>
      <c r="AP3144" s="30">
        <v>1363.3389999999999</v>
      </c>
      <c r="AQ3144" s="30">
        <v>78</v>
      </c>
      <c r="AR3144">
        <v>2871.1196992833334</v>
      </c>
      <c r="AS3144" s="20">
        <v>7585.1870000000008</v>
      </c>
      <c r="AT3144">
        <v>972</v>
      </c>
      <c r="AU3144">
        <v>12</v>
      </c>
      <c r="AV3144" t="s">
        <v>1510</v>
      </c>
    </row>
    <row r="3145" spans="1:48" hidden="1" x14ac:dyDescent="0.25">
      <c r="A3145" t="s">
        <v>714</v>
      </c>
      <c r="B3145" t="s">
        <v>101</v>
      </c>
      <c r="C3145" t="s">
        <v>101</v>
      </c>
      <c r="D3145" t="s">
        <v>712</v>
      </c>
      <c r="E3145" s="31" t="s">
        <v>713</v>
      </c>
      <c r="F3145">
        <v>2017</v>
      </c>
      <c r="G3145" t="s">
        <v>563</v>
      </c>
      <c r="H3145">
        <v>221</v>
      </c>
      <c r="I3145">
        <v>331700</v>
      </c>
      <c r="J3145" t="s">
        <v>50</v>
      </c>
      <c r="K3145" s="26" t="s">
        <v>458</v>
      </c>
      <c r="L3145" t="b">
        <v>1</v>
      </c>
      <c r="M3145" s="20" t="s">
        <v>1119</v>
      </c>
      <c r="N3145" s="26">
        <v>169</v>
      </c>
      <c r="O3145" t="s">
        <v>375</v>
      </c>
      <c r="P3145">
        <v>60.533775200000001</v>
      </c>
      <c r="Q3145">
        <v>-165.1036627</v>
      </c>
      <c r="S3145" t="s">
        <v>21</v>
      </c>
      <c r="T3145" s="40">
        <v>0.50931666666666664</v>
      </c>
      <c r="U3145" s="40">
        <v>0.24335833333333243</v>
      </c>
      <c r="V3145">
        <v>395.68659038333328</v>
      </c>
      <c r="W3145">
        <v>776.89699999999993</v>
      </c>
      <c r="X3145">
        <v>135</v>
      </c>
      <c r="Y3145">
        <v>30.184652250000003</v>
      </c>
      <c r="Z3145">
        <v>59.265000000000008</v>
      </c>
      <c r="AA3145">
        <v>24</v>
      </c>
      <c r="AI3145">
        <v>505.036</v>
      </c>
      <c r="AJ3145">
        <v>15</v>
      </c>
      <c r="AK3145">
        <v>273.85800000000006</v>
      </c>
      <c r="AL3145">
        <v>9</v>
      </c>
      <c r="AM3145">
        <v>0</v>
      </c>
      <c r="AN3145">
        <v>0</v>
      </c>
      <c r="AO3145" s="30">
        <v>396.70369576666667</v>
      </c>
      <c r="AP3145" s="30">
        <v>778.89400000000001</v>
      </c>
      <c r="AQ3145" s="30">
        <v>24</v>
      </c>
      <c r="AR3145">
        <v>822.57493839999995</v>
      </c>
      <c r="AS3145" s="20">
        <v>1615.056</v>
      </c>
      <c r="AT3145">
        <v>183</v>
      </c>
      <c r="AU3145">
        <v>12</v>
      </c>
      <c r="AV3145" t="s">
        <v>1510</v>
      </c>
    </row>
    <row r="3146" spans="1:48" hidden="1" x14ac:dyDescent="0.25">
      <c r="A3146" t="s">
        <v>566</v>
      </c>
      <c r="B3146" t="s">
        <v>52</v>
      </c>
      <c r="C3146" t="s">
        <v>52</v>
      </c>
      <c r="D3146" t="s">
        <v>567</v>
      </c>
      <c r="E3146" s="31" t="s">
        <v>568</v>
      </c>
      <c r="F3146">
        <v>2017</v>
      </c>
      <c r="G3146" t="s">
        <v>563</v>
      </c>
      <c r="H3146">
        <v>221</v>
      </c>
      <c r="I3146">
        <v>331250</v>
      </c>
      <c r="J3146" t="s">
        <v>50</v>
      </c>
      <c r="K3146" s="26" t="s">
        <v>458</v>
      </c>
      <c r="L3146" t="b">
        <v>1</v>
      </c>
      <c r="M3146" s="20" t="s">
        <v>1119</v>
      </c>
      <c r="N3146" s="26">
        <v>169</v>
      </c>
      <c r="O3146" t="s">
        <v>375</v>
      </c>
      <c r="P3146">
        <v>67.086111099999997</v>
      </c>
      <c r="Q3146">
        <v>-157.85138889999999</v>
      </c>
      <c r="S3146" t="s">
        <v>21</v>
      </c>
      <c r="T3146" s="40">
        <v>0.52850833333333336</v>
      </c>
      <c r="U3146" s="40">
        <v>0.22244999999999918</v>
      </c>
      <c r="V3146">
        <v>243.19310958333332</v>
      </c>
      <c r="W3146">
        <v>460.15</v>
      </c>
      <c r="X3146">
        <v>87</v>
      </c>
      <c r="Y3146">
        <v>23.764377208333332</v>
      </c>
      <c r="Z3146">
        <v>44.964999999999996</v>
      </c>
      <c r="AA3146">
        <v>11</v>
      </c>
      <c r="AI3146">
        <v>281.85399999999998</v>
      </c>
      <c r="AJ3146">
        <v>18</v>
      </c>
      <c r="AK3146">
        <v>446.69099999999997</v>
      </c>
      <c r="AL3146">
        <v>11</v>
      </c>
      <c r="AM3146">
        <v>0</v>
      </c>
      <c r="AN3146">
        <v>0</v>
      </c>
      <c r="AO3146" s="30">
        <v>385.04210370833334</v>
      </c>
      <c r="AP3146" s="30">
        <v>728.54499999999996</v>
      </c>
      <c r="AQ3146" s="30">
        <v>29</v>
      </c>
      <c r="AR3146">
        <v>651.99959049999995</v>
      </c>
      <c r="AS3146" s="20">
        <v>1233.6600000000003</v>
      </c>
      <c r="AT3146">
        <v>123</v>
      </c>
      <c r="AU3146">
        <v>12</v>
      </c>
      <c r="AV3146" t="s">
        <v>1510</v>
      </c>
    </row>
    <row r="3147" spans="1:48" hidden="1" x14ac:dyDescent="0.25">
      <c r="A3147" t="s">
        <v>1035</v>
      </c>
      <c r="B3147" t="s">
        <v>289</v>
      </c>
      <c r="C3147" t="s">
        <v>289</v>
      </c>
      <c r="D3147" t="s">
        <v>1037</v>
      </c>
      <c r="E3147" s="31" t="s">
        <v>1038</v>
      </c>
      <c r="F3147">
        <v>2017</v>
      </c>
      <c r="G3147" t="s">
        <v>1036</v>
      </c>
      <c r="H3147" t="s">
        <v>582</v>
      </c>
      <c r="I3147">
        <v>332710</v>
      </c>
      <c r="J3147" t="s">
        <v>288</v>
      </c>
      <c r="K3147" s="26" t="s">
        <v>458</v>
      </c>
      <c r="L3147" t="b">
        <v>1</v>
      </c>
      <c r="M3147" s="20" t="s">
        <v>1116</v>
      </c>
      <c r="N3147" s="26">
        <v>664</v>
      </c>
      <c r="O3147" t="s">
        <v>375</v>
      </c>
      <c r="P3147">
        <v>61.102499999999999</v>
      </c>
      <c r="Q3147">
        <v>-160.96166669999999</v>
      </c>
      <c r="S3147" t="s">
        <v>21</v>
      </c>
      <c r="T3147" s="40">
        <v>0.76750000000000007</v>
      </c>
      <c r="U3147" s="40">
        <v>0.46589999999999993</v>
      </c>
      <c r="V3147">
        <v>182.38256000000001</v>
      </c>
      <c r="W3147">
        <v>237.63199999999998</v>
      </c>
      <c r="X3147">
        <v>102</v>
      </c>
      <c r="Y3147">
        <v>108.4347025</v>
      </c>
      <c r="Z3147">
        <v>141.28299999999999</v>
      </c>
      <c r="AA3147">
        <v>9</v>
      </c>
      <c r="AI3147">
        <v>44.796000000000006</v>
      </c>
      <c r="AJ3147">
        <v>6</v>
      </c>
      <c r="AK3147">
        <v>8.9149999999999991</v>
      </c>
      <c r="AL3147">
        <v>4</v>
      </c>
      <c r="AM3147">
        <v>20.169</v>
      </c>
      <c r="AN3147">
        <v>3</v>
      </c>
      <c r="AO3147" s="30">
        <v>41.22319250000001</v>
      </c>
      <c r="AP3147" s="30">
        <v>53.711000000000006</v>
      </c>
      <c r="AQ3147" s="30">
        <v>10</v>
      </c>
      <c r="AR3147">
        <v>332.04045500000001</v>
      </c>
      <c r="AS3147" s="20">
        <v>452.79499999999996</v>
      </c>
      <c r="AT3147">
        <v>123</v>
      </c>
      <c r="AU3147">
        <v>12</v>
      </c>
      <c r="AV3147" t="s">
        <v>1510</v>
      </c>
    </row>
    <row r="3148" spans="1:48" hidden="1" x14ac:dyDescent="0.25">
      <c r="A3148" t="s">
        <v>875</v>
      </c>
      <c r="B3148" t="s">
        <v>291</v>
      </c>
      <c r="C3148" t="s">
        <v>291</v>
      </c>
      <c r="D3148" t="s">
        <v>877</v>
      </c>
      <c r="E3148" s="31" t="s">
        <v>878</v>
      </c>
      <c r="F3148">
        <v>2017</v>
      </c>
      <c r="G3148" t="s">
        <v>876</v>
      </c>
      <c r="H3148">
        <v>19267</v>
      </c>
      <c r="I3148">
        <v>332720</v>
      </c>
      <c r="J3148" t="s">
        <v>290</v>
      </c>
      <c r="K3148" s="26" t="s">
        <v>458</v>
      </c>
      <c r="L3148" t="b">
        <v>1</v>
      </c>
      <c r="M3148" s="20" t="s">
        <v>1119</v>
      </c>
      <c r="N3148" s="26">
        <v>344</v>
      </c>
      <c r="O3148" t="s">
        <v>375</v>
      </c>
      <c r="P3148">
        <v>60.3430556</v>
      </c>
      <c r="Q3148">
        <v>-162.66305560000001</v>
      </c>
      <c r="S3148" t="s">
        <v>21</v>
      </c>
      <c r="T3148" s="40">
        <v>0.65000000000000013</v>
      </c>
      <c r="U3148" s="40">
        <v>0.41696666666666671</v>
      </c>
      <c r="V3148">
        <v>325.17030000000005</v>
      </c>
      <c r="W3148">
        <v>500.26199999999994</v>
      </c>
      <c r="X3148">
        <v>133</v>
      </c>
      <c r="Y3148">
        <v>249.02995000000004</v>
      </c>
      <c r="Z3148">
        <v>383.12299999999999</v>
      </c>
      <c r="AA3148">
        <v>26</v>
      </c>
      <c r="AI3148">
        <v>42.444999999999993</v>
      </c>
      <c r="AJ3148">
        <v>10</v>
      </c>
      <c r="AK3148">
        <v>26.673000000000002</v>
      </c>
      <c r="AL3148">
        <v>6</v>
      </c>
      <c r="AM3148">
        <v>16.856999999999999</v>
      </c>
      <c r="AN3148">
        <v>7</v>
      </c>
      <c r="AO3148" s="30">
        <v>44.926700000000004</v>
      </c>
      <c r="AP3148" s="30">
        <v>69.117999999999995</v>
      </c>
      <c r="AQ3148" s="30">
        <v>16</v>
      </c>
      <c r="AR3148">
        <v>619.12695000000008</v>
      </c>
      <c r="AS3148" s="20">
        <v>969.36</v>
      </c>
      <c r="AT3148">
        <v>182</v>
      </c>
      <c r="AU3148">
        <v>12</v>
      </c>
      <c r="AV3148" t="s">
        <v>1510</v>
      </c>
    </row>
    <row r="3149" spans="1:48" hidden="1" x14ac:dyDescent="0.25">
      <c r="A3149" t="s">
        <v>717</v>
      </c>
      <c r="B3149" t="s">
        <v>102</v>
      </c>
      <c r="C3149" t="s">
        <v>102</v>
      </c>
      <c r="D3149" t="s">
        <v>712</v>
      </c>
      <c r="E3149" s="31" t="s">
        <v>713</v>
      </c>
      <c r="F3149">
        <v>2017</v>
      </c>
      <c r="G3149" t="s">
        <v>563</v>
      </c>
      <c r="H3149">
        <v>221</v>
      </c>
      <c r="I3149">
        <v>331710</v>
      </c>
      <c r="J3149" t="s">
        <v>50</v>
      </c>
      <c r="K3149" s="26" t="s">
        <v>458</v>
      </c>
      <c r="L3149" t="b">
        <v>1</v>
      </c>
      <c r="M3149" s="20" t="s">
        <v>1119</v>
      </c>
      <c r="N3149" s="26">
        <v>169</v>
      </c>
      <c r="O3149" t="s">
        <v>375</v>
      </c>
      <c r="P3149">
        <v>60.585555599999999</v>
      </c>
      <c r="Q3149">
        <v>-165.25583330000001</v>
      </c>
      <c r="S3149" t="s">
        <v>21</v>
      </c>
      <c r="T3149" s="40">
        <v>0.50931666666666664</v>
      </c>
      <c r="U3149" s="40">
        <v>0.24335833333333243</v>
      </c>
      <c r="V3149">
        <v>203.66300208333331</v>
      </c>
      <c r="W3149">
        <v>399.875</v>
      </c>
      <c r="X3149">
        <v>91</v>
      </c>
      <c r="Y3149">
        <v>0</v>
      </c>
      <c r="Z3149">
        <v>0</v>
      </c>
      <c r="AA3149">
        <v>15</v>
      </c>
      <c r="AI3149">
        <v>241.95900000000003</v>
      </c>
      <c r="AJ3149">
        <v>9</v>
      </c>
      <c r="AK3149">
        <v>361.10500000000002</v>
      </c>
      <c r="AL3149">
        <v>14</v>
      </c>
      <c r="AM3149">
        <v>0</v>
      </c>
      <c r="AN3149">
        <v>0</v>
      </c>
      <c r="AO3149" s="30">
        <v>307.15054626666671</v>
      </c>
      <c r="AP3149" s="30">
        <v>603.06400000000008</v>
      </c>
      <c r="AQ3149" s="30">
        <v>23</v>
      </c>
      <c r="AR3149">
        <v>510.81354835000002</v>
      </c>
      <c r="AS3149" s="20">
        <v>1002.939</v>
      </c>
      <c r="AT3149">
        <v>127</v>
      </c>
      <c r="AU3149">
        <v>12</v>
      </c>
      <c r="AV3149" t="s">
        <v>1510</v>
      </c>
    </row>
    <row r="3150" spans="1:48" hidden="1" x14ac:dyDescent="0.25">
      <c r="A3150" t="s">
        <v>1073</v>
      </c>
      <c r="B3150" t="s">
        <v>293</v>
      </c>
      <c r="C3150" s="19" t="s">
        <v>293</v>
      </c>
      <c r="D3150" t="s">
        <v>1075</v>
      </c>
      <c r="E3150" t="s">
        <v>1076</v>
      </c>
      <c r="F3150" s="26">
        <v>2017</v>
      </c>
      <c r="G3150" s="19" t="s">
        <v>1074</v>
      </c>
      <c r="H3150" s="26" t="s">
        <v>582</v>
      </c>
      <c r="I3150" s="19">
        <v>332730</v>
      </c>
      <c r="J3150" t="s">
        <v>292</v>
      </c>
      <c r="K3150" s="19" t="s">
        <v>458</v>
      </c>
      <c r="L3150" s="20" t="b">
        <v>1</v>
      </c>
      <c r="M3150" s="20" t="s">
        <v>1116</v>
      </c>
      <c r="N3150" s="19">
        <v>729</v>
      </c>
      <c r="O3150" s="19" t="s">
        <v>375</v>
      </c>
      <c r="P3150" s="20">
        <v>59.079166700000002</v>
      </c>
      <c r="Q3150" s="20">
        <v>-160.27500000000001</v>
      </c>
      <c r="R3150" s="19"/>
      <c r="S3150" s="19" t="s">
        <v>21</v>
      </c>
      <c r="T3150" s="40">
        <v>0.50770833333333332</v>
      </c>
      <c r="U3150" s="40">
        <v>0.25129166666666636</v>
      </c>
      <c r="V3150">
        <v>53.561706041666667</v>
      </c>
      <c r="W3150">
        <v>105.497</v>
      </c>
      <c r="X3150">
        <v>34</v>
      </c>
      <c r="Y3150">
        <v>58.052386249999998</v>
      </c>
      <c r="Z3150">
        <v>114.342</v>
      </c>
      <c r="AA3150">
        <v>6</v>
      </c>
      <c r="AI3150">
        <v>37.792999999999992</v>
      </c>
      <c r="AJ3150">
        <v>6</v>
      </c>
      <c r="AK3150">
        <v>11.228999999999999</v>
      </c>
      <c r="AL3150">
        <v>2</v>
      </c>
      <c r="AM3150">
        <v>10.516000000000002</v>
      </c>
      <c r="AN3150">
        <v>3</v>
      </c>
      <c r="AO3150" s="30">
        <v>24.888877916666662</v>
      </c>
      <c r="AP3150" s="30">
        <v>49.021999999999991</v>
      </c>
      <c r="AQ3150" s="30">
        <v>8</v>
      </c>
      <c r="AR3150">
        <v>136.50297020833332</v>
      </c>
      <c r="AS3150" s="20">
        <v>279.37700000000007</v>
      </c>
      <c r="AT3150">
        <v>47</v>
      </c>
      <c r="AU3150">
        <v>12</v>
      </c>
      <c r="AV3150" t="s">
        <v>1510</v>
      </c>
    </row>
    <row r="3151" spans="1:48" hidden="1" x14ac:dyDescent="0.25">
      <c r="A3151" t="s">
        <v>1077</v>
      </c>
      <c r="B3151" t="s">
        <v>297</v>
      </c>
      <c r="C3151" s="19" t="s">
        <v>297</v>
      </c>
      <c r="D3151" s="19" t="s">
        <v>1079</v>
      </c>
      <c r="E3151" s="21" t="s">
        <v>1080</v>
      </c>
      <c r="F3151" s="26">
        <v>2017</v>
      </c>
      <c r="G3151" s="19" t="s">
        <v>1078</v>
      </c>
      <c r="H3151" s="26">
        <v>40548</v>
      </c>
      <c r="I3151" s="19">
        <v>332850</v>
      </c>
      <c r="J3151" t="s">
        <v>296</v>
      </c>
      <c r="K3151" s="19" t="s">
        <v>458</v>
      </c>
      <c r="L3151" s="20" t="b">
        <v>1</v>
      </c>
      <c r="M3151" s="20" t="s">
        <v>1119</v>
      </c>
      <c r="N3151" s="19">
        <v>741</v>
      </c>
      <c r="O3151" s="19" t="s">
        <v>375</v>
      </c>
      <c r="P3151" s="20">
        <v>63.873055600000001</v>
      </c>
      <c r="Q3151" s="20">
        <v>-160.78805560000001</v>
      </c>
      <c r="R3151" s="19"/>
      <c r="S3151" s="19" t="s">
        <v>21</v>
      </c>
      <c r="T3151" s="40">
        <v>0.44106666666666666</v>
      </c>
      <c r="U3151" s="40">
        <v>0.27483333333333326</v>
      </c>
      <c r="V3151">
        <v>589.72377599999993</v>
      </c>
      <c r="W3151">
        <v>1337.04</v>
      </c>
      <c r="X3151">
        <v>269</v>
      </c>
      <c r="Y3151">
        <v>699.09507733333328</v>
      </c>
      <c r="Z3151">
        <v>1585.01</v>
      </c>
      <c r="AA3151">
        <v>41</v>
      </c>
      <c r="AI3151">
        <v>575.72800000000007</v>
      </c>
      <c r="AJ3151">
        <v>70</v>
      </c>
      <c r="AK3151">
        <v>424.21699999999998</v>
      </c>
      <c r="AL3151">
        <v>49</v>
      </c>
      <c r="AM3151">
        <v>1.8040000000000003</v>
      </c>
      <c r="AN3151">
        <v>2</v>
      </c>
      <c r="AO3151" s="30">
        <v>441.04240800000002</v>
      </c>
      <c r="AP3151" s="30">
        <v>999.94500000000005</v>
      </c>
      <c r="AQ3151" s="30">
        <v>119</v>
      </c>
      <c r="AR3151">
        <v>1729.861261333333</v>
      </c>
      <c r="AS3151" s="20">
        <v>3923.799</v>
      </c>
      <c r="AT3151">
        <v>425</v>
      </c>
      <c r="AU3151">
        <v>12</v>
      </c>
      <c r="AV3151" t="s">
        <v>1510</v>
      </c>
    </row>
    <row r="3152" spans="1:48" hidden="1" x14ac:dyDescent="0.25">
      <c r="A3152" t="s">
        <v>542</v>
      </c>
      <c r="B3152" t="s">
        <v>299</v>
      </c>
      <c r="C3152" s="19" t="s">
        <v>299</v>
      </c>
      <c r="D3152" s="19" t="s">
        <v>544</v>
      </c>
      <c r="E3152" s="21" t="s">
        <v>545</v>
      </c>
      <c r="F3152" s="26">
        <v>2017</v>
      </c>
      <c r="G3152" s="19" t="s">
        <v>543</v>
      </c>
      <c r="H3152" s="26">
        <v>19454</v>
      </c>
      <c r="I3152" s="19">
        <v>332860</v>
      </c>
      <c r="J3152" t="s">
        <v>298</v>
      </c>
      <c r="K3152" s="19" t="s">
        <v>458</v>
      </c>
      <c r="L3152" s="20" t="b">
        <v>1</v>
      </c>
      <c r="M3152" s="20" t="s">
        <v>1118</v>
      </c>
      <c r="N3152" s="19">
        <v>106</v>
      </c>
      <c r="O3152" s="19" t="s">
        <v>375</v>
      </c>
      <c r="P3152" s="20">
        <v>53.873611099999998</v>
      </c>
      <c r="Q3152" s="20">
        <v>-166.53666670000001</v>
      </c>
      <c r="R3152" s="19"/>
      <c r="S3152" s="19" t="s">
        <v>21</v>
      </c>
      <c r="T3152" s="40">
        <v>0.3982750000000001</v>
      </c>
      <c r="U3152" s="40">
        <v>0.26768333333333322</v>
      </c>
      <c r="V3152">
        <v>1545.2858914250005</v>
      </c>
      <c r="W3152">
        <v>3879.9470000000001</v>
      </c>
      <c r="X3152">
        <v>757</v>
      </c>
      <c r="Y3152">
        <v>19638.878119100005</v>
      </c>
      <c r="Z3152">
        <v>49309.843999999997</v>
      </c>
      <c r="AA3152">
        <v>183</v>
      </c>
      <c r="AI3152">
        <v>3336.6849999999999</v>
      </c>
      <c r="AJ3152">
        <v>58</v>
      </c>
      <c r="AK3152">
        <v>343.13799999999998</v>
      </c>
      <c r="AL3152">
        <v>12</v>
      </c>
      <c r="AM3152">
        <v>0</v>
      </c>
      <c r="AN3152">
        <v>0</v>
      </c>
      <c r="AO3152" s="30">
        <v>1465.5815053250003</v>
      </c>
      <c r="AP3152" s="30">
        <v>3679.8229999999999</v>
      </c>
      <c r="AQ3152" s="30">
        <v>70</v>
      </c>
      <c r="AR3152">
        <v>22649.745515850005</v>
      </c>
      <c r="AS3152" s="20">
        <v>56869.614000000001</v>
      </c>
      <c r="AT3152">
        <v>1009</v>
      </c>
      <c r="AU3152">
        <v>12</v>
      </c>
      <c r="AV3152" t="s">
        <v>1510</v>
      </c>
    </row>
    <row r="3153" spans="1:48" hidden="1" x14ac:dyDescent="0.25">
      <c r="A3153" t="s">
        <v>1031</v>
      </c>
      <c r="B3153" t="s">
        <v>303</v>
      </c>
      <c r="C3153" t="s">
        <v>303</v>
      </c>
      <c r="D3153" t="s">
        <v>1033</v>
      </c>
      <c r="E3153" s="31" t="s">
        <v>1034</v>
      </c>
      <c r="F3153">
        <v>2017</v>
      </c>
      <c r="G3153" t="s">
        <v>1032</v>
      </c>
      <c r="H3153" t="s">
        <v>582</v>
      </c>
      <c r="I3153">
        <v>332880</v>
      </c>
      <c r="J3153" t="s">
        <v>302</v>
      </c>
      <c r="K3153" s="26" t="s">
        <v>458</v>
      </c>
      <c r="L3153" t="b">
        <v>1</v>
      </c>
      <c r="M3153" s="20" t="s">
        <v>1116</v>
      </c>
      <c r="N3153" s="26">
        <v>663</v>
      </c>
      <c r="O3153" t="s">
        <v>375</v>
      </c>
      <c r="P3153">
        <v>67.013888899999998</v>
      </c>
      <c r="Q3153">
        <v>-146.41861109999999</v>
      </c>
      <c r="S3153" t="s">
        <v>21</v>
      </c>
      <c r="T3153" s="40">
        <v>0.90000000000000024</v>
      </c>
      <c r="U3153" s="40">
        <v>0.53907272727272693</v>
      </c>
      <c r="V3153">
        <v>187.36470000000006</v>
      </c>
      <c r="W3153">
        <v>208.18299999999999</v>
      </c>
      <c r="X3153">
        <v>104</v>
      </c>
      <c r="Y3153">
        <v>166.86900000000006</v>
      </c>
      <c r="Z3153">
        <v>185.41000000000003</v>
      </c>
      <c r="AA3153">
        <v>9</v>
      </c>
      <c r="AI3153">
        <v>112.372</v>
      </c>
      <c r="AJ3153">
        <v>9</v>
      </c>
      <c r="AK3153">
        <v>6.5869999999999997</v>
      </c>
      <c r="AL3153">
        <v>1</v>
      </c>
      <c r="AM3153">
        <v>5.4189999999999996</v>
      </c>
      <c r="AN3153">
        <v>3</v>
      </c>
      <c r="AO3153" s="30">
        <v>107.06310000000003</v>
      </c>
      <c r="AP3153" s="30">
        <v>118.959</v>
      </c>
      <c r="AQ3153" s="30">
        <v>10</v>
      </c>
      <c r="AR3153">
        <v>461.29680000000019</v>
      </c>
      <c r="AS3153" s="20">
        <v>517.971</v>
      </c>
      <c r="AT3153">
        <v>126</v>
      </c>
      <c r="AU3153">
        <v>12</v>
      </c>
      <c r="AV3153" t="s">
        <v>1510</v>
      </c>
    </row>
    <row r="3154" spans="1:48" hidden="1" x14ac:dyDescent="0.25">
      <c r="A3154" t="s">
        <v>777</v>
      </c>
      <c r="B3154" t="s">
        <v>242</v>
      </c>
      <c r="C3154" t="s">
        <v>242</v>
      </c>
      <c r="D3154" t="s">
        <v>778</v>
      </c>
      <c r="E3154" s="31" t="s">
        <v>779</v>
      </c>
      <c r="F3154">
        <v>2017</v>
      </c>
      <c r="G3154" t="s">
        <v>759</v>
      </c>
      <c r="H3154">
        <v>26616</v>
      </c>
      <c r="I3154">
        <v>332410</v>
      </c>
      <c r="J3154" t="s">
        <v>235</v>
      </c>
      <c r="K3154" s="26" t="s">
        <v>458</v>
      </c>
      <c r="L3154" t="b">
        <v>1</v>
      </c>
      <c r="M3154" s="20" t="s">
        <v>1118</v>
      </c>
      <c r="N3154" s="26">
        <v>254</v>
      </c>
      <c r="O3154" t="s">
        <v>375</v>
      </c>
      <c r="P3154">
        <v>70.636944400000004</v>
      </c>
      <c r="Q3154">
        <v>-160.03833330000001</v>
      </c>
      <c r="S3154" t="s">
        <v>21</v>
      </c>
      <c r="T3154" s="40">
        <v>0.17740833333333331</v>
      </c>
      <c r="U3154" s="40">
        <v>0.17539166666666664</v>
      </c>
      <c r="V3154">
        <v>264.70707118333331</v>
      </c>
      <c r="W3154">
        <v>1492.078</v>
      </c>
      <c r="X3154">
        <v>151</v>
      </c>
      <c r="Y3154">
        <v>797.1861199166666</v>
      </c>
      <c r="Z3154">
        <v>4493.51</v>
      </c>
      <c r="AA3154">
        <v>67</v>
      </c>
      <c r="AI3154">
        <v>57.651000000000003</v>
      </c>
      <c r="AJ3154">
        <v>3</v>
      </c>
      <c r="AK3154">
        <v>63.811</v>
      </c>
      <c r="AL3154">
        <v>4</v>
      </c>
      <c r="AM3154">
        <v>0</v>
      </c>
      <c r="AN3154">
        <v>1</v>
      </c>
      <c r="AO3154" s="30">
        <v>21.548370983333331</v>
      </c>
      <c r="AP3154" s="30">
        <v>121.462</v>
      </c>
      <c r="AQ3154" s="30">
        <v>7</v>
      </c>
      <c r="AR3154">
        <v>1083.4415620833333</v>
      </c>
      <c r="AS3154" s="20">
        <v>6107.05</v>
      </c>
      <c r="AT3154">
        <v>225</v>
      </c>
      <c r="AU3154">
        <v>12</v>
      </c>
      <c r="AV3154" t="s">
        <v>1510</v>
      </c>
    </row>
    <row r="3155" spans="1:48" hidden="1" x14ac:dyDescent="0.25">
      <c r="A3155" t="s">
        <v>724</v>
      </c>
      <c r="B3155" t="s">
        <v>103</v>
      </c>
      <c r="C3155" t="s">
        <v>103</v>
      </c>
      <c r="D3155" t="s">
        <v>725</v>
      </c>
      <c r="E3155" s="31" t="s">
        <v>726</v>
      </c>
      <c r="F3155">
        <v>2017</v>
      </c>
      <c r="G3155" t="s">
        <v>563</v>
      </c>
      <c r="H3155">
        <v>221</v>
      </c>
      <c r="I3155">
        <v>331730</v>
      </c>
      <c r="J3155" t="s">
        <v>50</v>
      </c>
      <c r="K3155" s="26" t="s">
        <v>458</v>
      </c>
      <c r="L3155" t="b">
        <v>1</v>
      </c>
      <c r="M3155" s="20" t="s">
        <v>1119</v>
      </c>
      <c r="N3155" s="26">
        <v>169</v>
      </c>
      <c r="O3155" t="s">
        <v>375</v>
      </c>
      <c r="P3155">
        <v>65.609166700000003</v>
      </c>
      <c r="Q3155">
        <v>-168.08750000000001</v>
      </c>
      <c r="S3155" t="s">
        <v>21</v>
      </c>
      <c r="T3155" s="40">
        <v>0.52133333333333343</v>
      </c>
      <c r="U3155" s="40">
        <v>0.2220666666666665</v>
      </c>
      <c r="V3155">
        <v>111.11855066666671</v>
      </c>
      <c r="W3155">
        <v>213.14300000000003</v>
      </c>
      <c r="X3155">
        <v>64</v>
      </c>
      <c r="Y3155">
        <v>22.599278666666674</v>
      </c>
      <c r="Z3155">
        <v>43.349000000000004</v>
      </c>
      <c r="AA3155">
        <v>12</v>
      </c>
      <c r="AI3155">
        <v>144.613</v>
      </c>
      <c r="AJ3155">
        <v>5</v>
      </c>
      <c r="AK3155">
        <v>190.27799999999999</v>
      </c>
      <c r="AL3155">
        <v>10</v>
      </c>
      <c r="AM3155">
        <v>0</v>
      </c>
      <c r="AN3155">
        <v>0</v>
      </c>
      <c r="AO3155" s="30">
        <v>174.58984133333334</v>
      </c>
      <c r="AP3155" s="30">
        <v>334.89099999999996</v>
      </c>
      <c r="AQ3155" s="30">
        <v>15</v>
      </c>
      <c r="AR3155">
        <v>308.3076706666667</v>
      </c>
      <c r="AS3155" s="20">
        <v>591.38300000000004</v>
      </c>
      <c r="AT3155">
        <v>91</v>
      </c>
      <c r="AU3155">
        <v>12</v>
      </c>
      <c r="AV3155" t="s">
        <v>1510</v>
      </c>
    </row>
    <row r="3156" spans="1:48" hidden="1" x14ac:dyDescent="0.25">
      <c r="A3156" t="s">
        <v>444</v>
      </c>
      <c r="B3156" t="s">
        <v>49</v>
      </c>
      <c r="C3156" t="s">
        <v>49</v>
      </c>
      <c r="D3156" t="s">
        <v>445</v>
      </c>
      <c r="E3156" s="31" t="s">
        <v>446</v>
      </c>
      <c r="F3156">
        <v>2017</v>
      </c>
      <c r="G3156" t="s">
        <v>380</v>
      </c>
      <c r="H3156">
        <v>219</v>
      </c>
      <c r="I3156">
        <v>331230</v>
      </c>
      <c r="J3156" t="s">
        <v>30</v>
      </c>
      <c r="K3156" s="26" t="s">
        <v>374</v>
      </c>
      <c r="L3156" t="b">
        <v>1</v>
      </c>
      <c r="M3156" s="20" t="s">
        <v>1116</v>
      </c>
      <c r="N3156" s="26">
        <v>2</v>
      </c>
      <c r="O3156" t="s">
        <v>375</v>
      </c>
      <c r="P3156">
        <v>56.115277800000001</v>
      </c>
      <c r="Q3156">
        <v>-133.12083329999999</v>
      </c>
      <c r="S3156" t="s">
        <v>21</v>
      </c>
      <c r="T3156" s="40">
        <v>0.47374166666666673</v>
      </c>
      <c r="U3156" s="40">
        <v>0.24175833333333327</v>
      </c>
      <c r="V3156">
        <v>106.32184225000002</v>
      </c>
      <c r="W3156">
        <v>224.43</v>
      </c>
      <c r="X3156">
        <v>82</v>
      </c>
      <c r="Y3156">
        <v>26.77208906666667</v>
      </c>
      <c r="Z3156">
        <v>56.512</v>
      </c>
      <c r="AA3156">
        <v>11</v>
      </c>
      <c r="AI3156">
        <v>8.4149999999999991</v>
      </c>
      <c r="AJ3156">
        <v>2</v>
      </c>
      <c r="AK3156">
        <v>18.706</v>
      </c>
      <c r="AL3156">
        <v>2</v>
      </c>
      <c r="AM3156">
        <v>0</v>
      </c>
      <c r="AN3156">
        <v>0</v>
      </c>
      <c r="AO3156" s="30">
        <v>12.848347741666668</v>
      </c>
      <c r="AP3156" s="30">
        <v>27.120999999999999</v>
      </c>
      <c r="AQ3156" s="30">
        <v>4</v>
      </c>
      <c r="AR3156">
        <v>145.94227905833336</v>
      </c>
      <c r="AS3156" s="20">
        <v>308.06299999999999</v>
      </c>
      <c r="AT3156">
        <v>97</v>
      </c>
      <c r="AU3156">
        <v>12</v>
      </c>
      <c r="AV3156" t="s">
        <v>1510</v>
      </c>
    </row>
    <row r="3157" spans="1:48" hidden="1" x14ac:dyDescent="0.25">
      <c r="A3157" t="s">
        <v>758</v>
      </c>
      <c r="B3157" t="s">
        <v>236</v>
      </c>
      <c r="C3157" t="s">
        <v>236</v>
      </c>
      <c r="D3157" t="s">
        <v>760</v>
      </c>
      <c r="E3157" s="31" t="s">
        <v>761</v>
      </c>
      <c r="F3157">
        <v>2017</v>
      </c>
      <c r="G3157" t="s">
        <v>759</v>
      </c>
      <c r="H3157">
        <v>26616</v>
      </c>
      <c r="I3157">
        <v>332350</v>
      </c>
      <c r="J3157" t="s">
        <v>235</v>
      </c>
      <c r="K3157" s="26" t="s">
        <v>458</v>
      </c>
      <c r="L3157" t="b">
        <v>1</v>
      </c>
      <c r="M3157" s="20" t="s">
        <v>1118</v>
      </c>
      <c r="N3157" s="26">
        <v>254</v>
      </c>
      <c r="O3157" t="s">
        <v>375</v>
      </c>
      <c r="P3157">
        <v>68.143333299999995</v>
      </c>
      <c r="Q3157">
        <v>-151.7358333</v>
      </c>
      <c r="S3157" t="s">
        <v>21</v>
      </c>
      <c r="T3157" s="40">
        <v>0.17883333333333332</v>
      </c>
      <c r="U3157" s="40">
        <v>0.16305833333333333</v>
      </c>
      <c r="V3157">
        <v>126.3593413333333</v>
      </c>
      <c r="W3157">
        <v>706.57599999999991</v>
      </c>
      <c r="X3157">
        <v>99</v>
      </c>
      <c r="Y3157">
        <v>520.8665688333333</v>
      </c>
      <c r="Z3157">
        <v>2912.5810000000001</v>
      </c>
      <c r="AA3157">
        <v>63</v>
      </c>
      <c r="AI3157">
        <v>43.99</v>
      </c>
      <c r="AJ3157">
        <v>2</v>
      </c>
      <c r="AK3157">
        <v>35.335999999999999</v>
      </c>
      <c r="AL3157">
        <v>3</v>
      </c>
      <c r="AM3157">
        <v>0</v>
      </c>
      <c r="AN3157">
        <v>1</v>
      </c>
      <c r="AO3157" s="30">
        <v>14.186132999999998</v>
      </c>
      <c r="AP3157" s="30">
        <v>79.325999999999993</v>
      </c>
      <c r="AQ3157" s="30">
        <v>5</v>
      </c>
      <c r="AR3157">
        <v>661.41204316666665</v>
      </c>
      <c r="AS3157" s="20">
        <v>3698.4829999999997</v>
      </c>
      <c r="AT3157">
        <v>167</v>
      </c>
      <c r="AU3157">
        <v>12</v>
      </c>
      <c r="AV3157" t="s">
        <v>1510</v>
      </c>
    </row>
    <row r="3158" spans="1:48" hidden="1" x14ac:dyDescent="0.25">
      <c r="A3158" t="s">
        <v>946</v>
      </c>
      <c r="B3158" t="s">
        <v>305</v>
      </c>
      <c r="C3158" t="s">
        <v>305</v>
      </c>
      <c r="D3158" t="s">
        <v>948</v>
      </c>
      <c r="E3158" s="31" t="s">
        <v>949</v>
      </c>
      <c r="F3158">
        <v>2017</v>
      </c>
      <c r="G3158" t="s">
        <v>947</v>
      </c>
      <c r="H3158">
        <v>20535</v>
      </c>
      <c r="I3158">
        <v>332890</v>
      </c>
      <c r="J3158" t="s">
        <v>304</v>
      </c>
      <c r="K3158" s="26" t="s">
        <v>458</v>
      </c>
      <c r="L3158" t="b">
        <v>1</v>
      </c>
      <c r="M3158" s="20" t="s">
        <v>1118</v>
      </c>
      <c r="N3158" s="26">
        <v>409</v>
      </c>
      <c r="O3158" t="s">
        <v>375</v>
      </c>
      <c r="P3158">
        <v>64.681388900000002</v>
      </c>
      <c r="Q3158">
        <v>-163.40555560000001</v>
      </c>
      <c r="S3158" t="s">
        <v>21</v>
      </c>
      <c r="T3158" s="40">
        <v>0.54999999999999993</v>
      </c>
      <c r="U3158" s="40">
        <v>0.28684166666666661</v>
      </c>
      <c r="V3158">
        <v>146.7345</v>
      </c>
      <c r="W3158">
        <v>266.79000000000002</v>
      </c>
      <c r="X3158">
        <v>70</v>
      </c>
      <c r="Y3158">
        <v>185.97589999999997</v>
      </c>
      <c r="Z3158">
        <v>338.13799999999998</v>
      </c>
      <c r="AA3158">
        <v>26</v>
      </c>
      <c r="AI3158">
        <v>108.898</v>
      </c>
      <c r="AJ3158">
        <v>8</v>
      </c>
      <c r="AK3158">
        <v>16.200000000000003</v>
      </c>
      <c r="AL3158">
        <v>4</v>
      </c>
      <c r="AM3158">
        <v>0</v>
      </c>
      <c r="AN3158">
        <v>0</v>
      </c>
      <c r="AO3158" s="30">
        <v>68.803899999999985</v>
      </c>
      <c r="AP3158" s="30">
        <v>125.098</v>
      </c>
      <c r="AQ3158" s="30">
        <v>12</v>
      </c>
      <c r="AR3158">
        <v>401.51429999999993</v>
      </c>
      <c r="AS3158" s="20">
        <v>730.02599999999995</v>
      </c>
      <c r="AT3158">
        <v>106</v>
      </c>
      <c r="AU3158">
        <v>12</v>
      </c>
      <c r="AV3158" t="s">
        <v>1510</v>
      </c>
    </row>
    <row r="3159" spans="1:48" hidden="1" x14ac:dyDescent="0.25">
      <c r="A3159" t="s">
        <v>500</v>
      </c>
      <c r="B3159" t="s">
        <v>309</v>
      </c>
      <c r="C3159" t="s">
        <v>309</v>
      </c>
      <c r="D3159" t="s">
        <v>502</v>
      </c>
      <c r="E3159" s="31" t="s">
        <v>503</v>
      </c>
      <c r="F3159">
        <v>2017</v>
      </c>
      <c r="G3159" t="s">
        <v>501</v>
      </c>
      <c r="H3159">
        <v>30150</v>
      </c>
      <c r="I3159">
        <v>332900</v>
      </c>
      <c r="J3159" t="s">
        <v>308</v>
      </c>
      <c r="K3159" s="26" t="s">
        <v>374</v>
      </c>
      <c r="L3159" t="b">
        <v>1</v>
      </c>
      <c r="M3159" s="20" t="s">
        <v>1118</v>
      </c>
      <c r="N3159" s="26">
        <v>53</v>
      </c>
      <c r="O3159" t="s">
        <v>489</v>
      </c>
      <c r="P3159">
        <v>59.546944400000001</v>
      </c>
      <c r="Q3159">
        <v>-139.7272222</v>
      </c>
      <c r="S3159" t="s">
        <v>21</v>
      </c>
      <c r="T3159" s="40">
        <v>0.41778000000000004</v>
      </c>
      <c r="U3159" s="40">
        <v>0.18787999999999999</v>
      </c>
      <c r="V3159">
        <v>241.38785286000004</v>
      </c>
      <c r="W3159">
        <v>577.78700000000003</v>
      </c>
      <c r="X3159">
        <v>307</v>
      </c>
      <c r="Y3159">
        <v>499.72671144000009</v>
      </c>
      <c r="Z3159">
        <v>1196.1480000000001</v>
      </c>
      <c r="AA3159">
        <v>104</v>
      </c>
      <c r="AI3159">
        <v>180.72800000000001</v>
      </c>
      <c r="AJ3159">
        <v>31</v>
      </c>
      <c r="AK3159">
        <v>290.35399999999998</v>
      </c>
      <c r="AL3159">
        <v>36</v>
      </c>
      <c r="AM3159">
        <v>0</v>
      </c>
      <c r="AN3159">
        <v>0</v>
      </c>
      <c r="AO3159" s="30">
        <v>196.80863796000003</v>
      </c>
      <c r="AP3159" s="30">
        <v>471.08199999999999</v>
      </c>
      <c r="AQ3159" s="30">
        <v>67</v>
      </c>
      <c r="AR3159">
        <v>937.92320226000015</v>
      </c>
      <c r="AS3159" s="20">
        <v>2245.0169999999998</v>
      </c>
      <c r="AT3159">
        <v>474</v>
      </c>
      <c r="AU3159">
        <v>6</v>
      </c>
      <c r="AV3159" t="s">
        <v>1510</v>
      </c>
    </row>
    <row r="3160" spans="1:48" hidden="1" x14ac:dyDescent="0.25">
      <c r="A3160" t="s">
        <v>500</v>
      </c>
      <c r="B3160" t="s">
        <v>309</v>
      </c>
      <c r="C3160" t="s">
        <v>309</v>
      </c>
      <c r="D3160" t="s">
        <v>502</v>
      </c>
      <c r="E3160" s="31" t="s">
        <v>503</v>
      </c>
      <c r="F3160">
        <v>2017</v>
      </c>
      <c r="G3160" t="s">
        <v>563</v>
      </c>
      <c r="H3160">
        <v>30150</v>
      </c>
      <c r="I3160">
        <v>332900</v>
      </c>
      <c r="J3160" t="s">
        <v>50</v>
      </c>
      <c r="K3160" s="26" t="s">
        <v>458</v>
      </c>
      <c r="L3160" t="b">
        <v>1</v>
      </c>
      <c r="M3160" s="20" t="s">
        <v>1119</v>
      </c>
      <c r="N3160" s="26">
        <v>169</v>
      </c>
      <c r="O3160" t="s">
        <v>375</v>
      </c>
      <c r="P3160">
        <v>59.546944400000001</v>
      </c>
      <c r="Q3160">
        <v>-139.7272222</v>
      </c>
      <c r="S3160" t="s">
        <v>21</v>
      </c>
      <c r="T3160" s="40">
        <v>0.43884285714285715</v>
      </c>
      <c r="U3160" s="40">
        <v>0.19878571428571387</v>
      </c>
      <c r="V3160">
        <v>326.73869391428576</v>
      </c>
      <c r="W3160">
        <v>744.54600000000005</v>
      </c>
      <c r="X3160">
        <v>268</v>
      </c>
      <c r="Y3160">
        <v>549.01874485714291</v>
      </c>
      <c r="Z3160">
        <v>1251.0600000000002</v>
      </c>
      <c r="AA3160">
        <v>122</v>
      </c>
      <c r="AI3160">
        <v>649.01400000000001</v>
      </c>
      <c r="AJ3160">
        <v>30</v>
      </c>
      <c r="AK3160">
        <v>434.35900000000004</v>
      </c>
      <c r="AL3160">
        <v>40</v>
      </c>
      <c r="AM3160">
        <v>0</v>
      </c>
      <c r="AN3160">
        <v>0</v>
      </c>
      <c r="AO3160" s="30">
        <v>475.4305026714286</v>
      </c>
      <c r="AP3160" s="30">
        <v>1083.373</v>
      </c>
      <c r="AQ3160" s="30">
        <v>70</v>
      </c>
      <c r="AR3160">
        <v>1351.1879414428572</v>
      </c>
      <c r="AS3160" s="20">
        <v>3078.9789999999998</v>
      </c>
      <c r="AT3160">
        <v>453</v>
      </c>
      <c r="AU3160">
        <v>12</v>
      </c>
      <c r="AV3160" t="s">
        <v>1510</v>
      </c>
    </row>
    <row r="3161" spans="1:48" hidden="1" x14ac:dyDescent="0.25">
      <c r="A3161" t="s">
        <v>742</v>
      </c>
      <c r="B3161" t="s">
        <v>172</v>
      </c>
      <c r="C3161" t="s">
        <v>172</v>
      </c>
      <c r="D3161" t="s">
        <v>744</v>
      </c>
      <c r="E3161" s="31" t="s">
        <v>745</v>
      </c>
      <c r="F3161">
        <v>2017</v>
      </c>
      <c r="G3161" t="s">
        <v>743</v>
      </c>
      <c r="H3161">
        <v>18963</v>
      </c>
      <c r="I3161">
        <v>332650</v>
      </c>
      <c r="J3161" t="s">
        <v>171</v>
      </c>
      <c r="K3161" s="26" t="s">
        <v>458</v>
      </c>
      <c r="L3161" t="b">
        <v>1</v>
      </c>
      <c r="M3161" s="20" t="s">
        <v>1119</v>
      </c>
      <c r="N3161" s="26">
        <v>240</v>
      </c>
      <c r="O3161" t="s">
        <v>375</v>
      </c>
      <c r="P3161">
        <v>57.503333300000001</v>
      </c>
      <c r="Q3161">
        <v>-134.58388890000001</v>
      </c>
      <c r="S3161" t="s">
        <v>21</v>
      </c>
      <c r="T3161" s="40">
        <v>0.52999999999999992</v>
      </c>
      <c r="U3161" s="40">
        <v>0.2415999999999997</v>
      </c>
      <c r="V3161">
        <v>438.83204999999987</v>
      </c>
      <c r="W3161">
        <v>827.9849999999999</v>
      </c>
      <c r="X3161">
        <v>203</v>
      </c>
      <c r="Y3161">
        <v>252.19360999999992</v>
      </c>
      <c r="Z3161">
        <v>475.83699999999993</v>
      </c>
      <c r="AA3161">
        <v>30</v>
      </c>
      <c r="AI3161">
        <v>215.143</v>
      </c>
      <c r="AJ3161">
        <v>9</v>
      </c>
      <c r="AK3161">
        <v>57.457000000000001</v>
      </c>
      <c r="AL3161">
        <v>8</v>
      </c>
      <c r="AM3161">
        <v>0</v>
      </c>
      <c r="AN3161">
        <v>0</v>
      </c>
      <c r="AO3161" s="30">
        <v>144.47799999999998</v>
      </c>
      <c r="AP3161" s="30">
        <v>272.60000000000002</v>
      </c>
      <c r="AQ3161" s="30">
        <v>17</v>
      </c>
      <c r="AR3161">
        <v>835.50365999999974</v>
      </c>
      <c r="AS3161" s="20">
        <v>1576.4219999999998</v>
      </c>
      <c r="AT3161">
        <v>244</v>
      </c>
      <c r="AU3161">
        <v>12</v>
      </c>
      <c r="AV3161" t="s">
        <v>1510</v>
      </c>
    </row>
    <row r="3162" spans="1:48" hidden="1" x14ac:dyDescent="0.25">
      <c r="A3162" t="s">
        <v>447</v>
      </c>
      <c r="B3162" t="s">
        <v>110</v>
      </c>
      <c r="C3162" t="s">
        <v>110</v>
      </c>
      <c r="D3162" t="s">
        <v>449</v>
      </c>
      <c r="E3162" s="31" t="s">
        <v>450</v>
      </c>
      <c r="F3162">
        <v>2017</v>
      </c>
      <c r="G3162" t="s">
        <v>448</v>
      </c>
      <c r="H3162">
        <v>4959</v>
      </c>
      <c r="I3162">
        <v>331760</v>
      </c>
      <c r="J3162" t="s">
        <v>109</v>
      </c>
      <c r="K3162" s="26" t="s">
        <v>374</v>
      </c>
      <c r="L3162" t="b">
        <v>1</v>
      </c>
      <c r="M3162" s="20" t="s">
        <v>1116</v>
      </c>
      <c r="N3162" s="26">
        <v>5</v>
      </c>
      <c r="O3162" t="s">
        <v>375</v>
      </c>
      <c r="P3162">
        <v>61.578333299999997</v>
      </c>
      <c r="Q3162">
        <v>-159.52222219999999</v>
      </c>
      <c r="S3162" t="s">
        <v>21</v>
      </c>
      <c r="T3162" s="40">
        <v>0.58176666666666665</v>
      </c>
      <c r="U3162" s="40">
        <v>0.27919999999999984</v>
      </c>
      <c r="V3162">
        <v>547.52853479999987</v>
      </c>
      <c r="W3162">
        <v>941.1479999999998</v>
      </c>
      <c r="X3162">
        <v>201</v>
      </c>
      <c r="Y3162">
        <v>462.4009455333333</v>
      </c>
      <c r="Z3162">
        <v>794.822</v>
      </c>
      <c r="AA3162">
        <v>45</v>
      </c>
      <c r="AI3162">
        <v>58.345000000000006</v>
      </c>
      <c r="AJ3162">
        <v>14</v>
      </c>
      <c r="AK3162">
        <v>366.44500000000005</v>
      </c>
      <c r="AL3162">
        <v>24</v>
      </c>
      <c r="AM3162">
        <v>58.572000000000003</v>
      </c>
      <c r="AN3162">
        <v>1</v>
      </c>
      <c r="AO3162" s="30">
        <v>247.12866233333338</v>
      </c>
      <c r="AP3162" s="30">
        <v>424.79000000000008</v>
      </c>
      <c r="AQ3162" s="30">
        <v>38</v>
      </c>
      <c r="AR3162">
        <v>1257.0581426666665</v>
      </c>
      <c r="AS3162" s="20">
        <v>2219.3319999999999</v>
      </c>
      <c r="AT3162">
        <v>284</v>
      </c>
      <c r="AU3162">
        <v>12</v>
      </c>
      <c r="AV3162" t="s">
        <v>1510</v>
      </c>
    </row>
    <row r="3163" spans="1:48" hidden="1" x14ac:dyDescent="0.25">
      <c r="A3163" t="s">
        <v>569</v>
      </c>
      <c r="B3163" t="s">
        <v>53</v>
      </c>
      <c r="C3163" t="s">
        <v>53</v>
      </c>
      <c r="D3163" t="s">
        <v>570</v>
      </c>
      <c r="E3163" s="31" t="s">
        <v>571</v>
      </c>
      <c r="F3163">
        <v>2017</v>
      </c>
      <c r="G3163" t="s">
        <v>563</v>
      </c>
      <c r="H3163">
        <v>221</v>
      </c>
      <c r="I3163">
        <v>331260</v>
      </c>
      <c r="J3163" t="s">
        <v>50</v>
      </c>
      <c r="K3163" s="26" t="s">
        <v>458</v>
      </c>
      <c r="L3163" t="b">
        <v>1</v>
      </c>
      <c r="M3163" s="20" t="s">
        <v>1119</v>
      </c>
      <c r="N3163" s="26">
        <v>169</v>
      </c>
      <c r="O3163" t="s">
        <v>375</v>
      </c>
      <c r="P3163">
        <v>62.656111099999997</v>
      </c>
      <c r="Q3163">
        <v>-160.2066667</v>
      </c>
      <c r="S3163" t="s">
        <v>21</v>
      </c>
      <c r="T3163" s="40">
        <v>0.51370000000000005</v>
      </c>
      <c r="U3163" s="40">
        <v>0.22174999999999997</v>
      </c>
      <c r="V3163">
        <v>80.489598200000017</v>
      </c>
      <c r="W3163">
        <v>156.68600000000001</v>
      </c>
      <c r="X3163">
        <v>42</v>
      </c>
      <c r="Y3163">
        <v>0</v>
      </c>
      <c r="Z3163">
        <v>0</v>
      </c>
      <c r="AA3163">
        <v>7</v>
      </c>
      <c r="AI3163">
        <v>127.21900000000001</v>
      </c>
      <c r="AJ3163">
        <v>11</v>
      </c>
      <c r="AK3163">
        <v>80.576000000000008</v>
      </c>
      <c r="AL3163">
        <v>11</v>
      </c>
      <c r="AM3163">
        <v>0</v>
      </c>
      <c r="AN3163">
        <v>0</v>
      </c>
      <c r="AO3163" s="30">
        <v>106.74429150000002</v>
      </c>
      <c r="AP3163" s="30">
        <v>207.79500000000002</v>
      </c>
      <c r="AQ3163" s="30">
        <v>22</v>
      </c>
      <c r="AR3163">
        <v>187.23388970000002</v>
      </c>
      <c r="AS3163" s="20">
        <v>364.48099999999988</v>
      </c>
      <c r="AT3163">
        <v>70</v>
      </c>
      <c r="AU3163">
        <v>12</v>
      </c>
      <c r="AV3163" t="s">
        <v>1510</v>
      </c>
    </row>
    <row r="3164" spans="1:48" hidden="1" x14ac:dyDescent="0.25">
      <c r="A3164" t="s">
        <v>1081</v>
      </c>
      <c r="B3164" t="s">
        <v>112</v>
      </c>
      <c r="C3164" t="s">
        <v>112</v>
      </c>
      <c r="D3164" t="s">
        <v>1083</v>
      </c>
      <c r="E3164" s="31" t="s">
        <v>1084</v>
      </c>
      <c r="F3164">
        <v>2017</v>
      </c>
      <c r="G3164" t="s">
        <v>1082</v>
      </c>
      <c r="H3164" t="s">
        <v>582</v>
      </c>
      <c r="I3164">
        <v>331770</v>
      </c>
      <c r="J3164" t="s">
        <v>111</v>
      </c>
      <c r="K3164" s="26" t="s">
        <v>458</v>
      </c>
      <c r="L3164" t="b">
        <v>1</v>
      </c>
      <c r="M3164" s="20" t="s">
        <v>1119</v>
      </c>
      <c r="N3164" s="26">
        <v>747</v>
      </c>
      <c r="O3164" t="s">
        <v>375</v>
      </c>
      <c r="P3164">
        <v>68.126944399999999</v>
      </c>
      <c r="Q3164">
        <v>-145.53777779999999</v>
      </c>
      <c r="S3164" t="s">
        <v>21</v>
      </c>
      <c r="T3164" s="40">
        <v>1</v>
      </c>
      <c r="U3164" s="40">
        <v>0.21269999999999953</v>
      </c>
      <c r="V3164">
        <v>173.77200000000002</v>
      </c>
      <c r="W3164">
        <v>173.77200000000002</v>
      </c>
      <c r="X3164">
        <v>79</v>
      </c>
      <c r="Y3164">
        <v>129.26999999999998</v>
      </c>
      <c r="Z3164">
        <v>129.26999999999998</v>
      </c>
      <c r="AA3164">
        <v>5</v>
      </c>
      <c r="AI3164">
        <v>38.052</v>
      </c>
      <c r="AJ3164">
        <v>5</v>
      </c>
      <c r="AK3164">
        <v>10.176</v>
      </c>
      <c r="AL3164">
        <v>3</v>
      </c>
      <c r="AM3164">
        <v>20.533000000000001</v>
      </c>
      <c r="AN3164">
        <v>7</v>
      </c>
      <c r="AO3164" s="30">
        <v>48.228000000000002</v>
      </c>
      <c r="AP3164" s="30">
        <v>48.228000000000002</v>
      </c>
      <c r="AQ3164" s="30">
        <v>8</v>
      </c>
      <c r="AR3164">
        <v>351.27</v>
      </c>
      <c r="AS3164" s="20">
        <v>371.803</v>
      </c>
      <c r="AT3164">
        <v>97</v>
      </c>
      <c r="AU3164">
        <v>12</v>
      </c>
      <c r="AV3164" t="s">
        <v>1510</v>
      </c>
    </row>
    <row r="3165" spans="1:48" hidden="1" x14ac:dyDescent="0.25">
      <c r="A3165" t="s">
        <v>807</v>
      </c>
      <c r="B3165" t="s">
        <v>114</v>
      </c>
      <c r="C3165" t="s">
        <v>114</v>
      </c>
      <c r="D3165" t="s">
        <v>810</v>
      </c>
      <c r="E3165" s="31" t="s">
        <v>811</v>
      </c>
      <c r="F3165">
        <v>2017</v>
      </c>
      <c r="G3165" t="s">
        <v>812</v>
      </c>
      <c r="H3165">
        <v>653</v>
      </c>
      <c r="I3165">
        <v>331750</v>
      </c>
      <c r="J3165" t="s">
        <v>113</v>
      </c>
      <c r="K3165" s="26" t="s">
        <v>458</v>
      </c>
      <c r="L3165" t="b">
        <v>1</v>
      </c>
      <c r="M3165" s="20" t="s">
        <v>1118</v>
      </c>
      <c r="N3165" s="26">
        <v>291</v>
      </c>
      <c r="O3165" t="s">
        <v>375</v>
      </c>
      <c r="P3165">
        <v>52.196111100000003</v>
      </c>
      <c r="Q3165">
        <v>-174.2005556</v>
      </c>
      <c r="S3165" t="s">
        <v>21</v>
      </c>
      <c r="T3165" s="40">
        <v>0.66499999999999992</v>
      </c>
      <c r="U3165" s="40">
        <v>0.40899999999999975</v>
      </c>
      <c r="V3165">
        <v>82.207964999999987</v>
      </c>
      <c r="W3165">
        <v>123.621</v>
      </c>
      <c r="X3165">
        <v>31</v>
      </c>
      <c r="Y3165">
        <v>104.231435</v>
      </c>
      <c r="Z3165">
        <v>156.73900000000003</v>
      </c>
      <c r="AA3165">
        <v>8</v>
      </c>
      <c r="AI3165">
        <v>39.888999999999996</v>
      </c>
      <c r="AJ3165">
        <v>18</v>
      </c>
      <c r="AK3165">
        <v>52.625000000000007</v>
      </c>
      <c r="AL3165">
        <v>6</v>
      </c>
      <c r="AM3165">
        <v>1.052</v>
      </c>
      <c r="AN3165">
        <v>1</v>
      </c>
      <c r="AO3165" s="30">
        <v>61.521810000000002</v>
      </c>
      <c r="AP3165" s="30">
        <v>92.51400000000001</v>
      </c>
      <c r="AQ3165" s="30">
        <v>24</v>
      </c>
      <c r="AR3165">
        <v>247.96120999999999</v>
      </c>
      <c r="AS3165" s="20">
        <v>373.92599999999999</v>
      </c>
      <c r="AT3165">
        <v>64</v>
      </c>
      <c r="AU3165">
        <v>12</v>
      </c>
      <c r="AV3165" t="s">
        <v>1510</v>
      </c>
    </row>
    <row r="3166" spans="1:48" hidden="1" x14ac:dyDescent="0.25">
      <c r="A3166" t="s">
        <v>839</v>
      </c>
      <c r="B3166" t="s">
        <v>116</v>
      </c>
      <c r="C3166" t="s">
        <v>116</v>
      </c>
      <c r="D3166" t="s">
        <v>841</v>
      </c>
      <c r="E3166" s="31" t="s">
        <v>842</v>
      </c>
      <c r="F3166">
        <v>2017</v>
      </c>
      <c r="G3166" t="s">
        <v>840</v>
      </c>
      <c r="H3166">
        <v>878</v>
      </c>
      <c r="I3166">
        <v>331780</v>
      </c>
      <c r="J3166" t="s">
        <v>115</v>
      </c>
      <c r="K3166" s="26" t="s">
        <v>458</v>
      </c>
      <c r="L3166" t="b">
        <v>1</v>
      </c>
      <c r="M3166" s="20" t="s">
        <v>1116</v>
      </c>
      <c r="N3166" s="26">
        <v>337</v>
      </c>
      <c r="O3166" t="s">
        <v>375</v>
      </c>
      <c r="P3166">
        <v>60.866944400000001</v>
      </c>
      <c r="Q3166">
        <v>-162.27305559999999</v>
      </c>
      <c r="S3166" t="s">
        <v>21</v>
      </c>
      <c r="T3166" s="40">
        <v>0.70000000000000007</v>
      </c>
      <c r="U3166" s="40">
        <v>0.45390833333333275</v>
      </c>
      <c r="V3166">
        <v>204.08010000000007</v>
      </c>
      <c r="W3166">
        <v>291.54300000000006</v>
      </c>
      <c r="X3166">
        <v>71</v>
      </c>
      <c r="Y3166">
        <v>50.697500000000005</v>
      </c>
      <c r="Z3166">
        <v>72.424999999999997</v>
      </c>
      <c r="AA3166">
        <v>8</v>
      </c>
      <c r="AI3166">
        <v>76.024000000000001</v>
      </c>
      <c r="AJ3166">
        <v>7</v>
      </c>
      <c r="AK3166">
        <v>31.419999999999998</v>
      </c>
      <c r="AL3166">
        <v>5</v>
      </c>
      <c r="AM3166">
        <v>1.2550000000000001</v>
      </c>
      <c r="AN3166">
        <v>3</v>
      </c>
      <c r="AO3166" s="30">
        <v>75.210800000000006</v>
      </c>
      <c r="AP3166" s="30">
        <v>107.444</v>
      </c>
      <c r="AQ3166" s="30">
        <v>12</v>
      </c>
      <c r="AR3166">
        <v>329.98840000000007</v>
      </c>
      <c r="AS3166" s="20">
        <v>472.66699999999997</v>
      </c>
      <c r="AT3166">
        <v>92</v>
      </c>
      <c r="AU3166">
        <v>12</v>
      </c>
      <c r="AV3166" t="s">
        <v>1510</v>
      </c>
    </row>
    <row r="3167" spans="1:48" hidden="1" x14ac:dyDescent="0.25">
      <c r="A3167" t="s">
        <v>762</v>
      </c>
      <c r="B3167" t="s">
        <v>237</v>
      </c>
      <c r="C3167" t="s">
        <v>237</v>
      </c>
      <c r="D3167" t="s">
        <v>763</v>
      </c>
      <c r="E3167" s="31" t="s">
        <v>764</v>
      </c>
      <c r="F3167">
        <v>2017</v>
      </c>
      <c r="G3167" t="s">
        <v>759</v>
      </c>
      <c r="H3167">
        <v>26616</v>
      </c>
      <c r="I3167">
        <v>332360</v>
      </c>
      <c r="J3167" t="s">
        <v>235</v>
      </c>
      <c r="K3167" s="26" t="s">
        <v>458</v>
      </c>
      <c r="L3167" t="b">
        <v>1</v>
      </c>
      <c r="M3167" s="20" t="s">
        <v>1118</v>
      </c>
      <c r="N3167" s="26">
        <v>254</v>
      </c>
      <c r="O3167" t="s">
        <v>375</v>
      </c>
      <c r="P3167">
        <v>70.469166700000002</v>
      </c>
      <c r="Q3167">
        <v>-157.39944439999999</v>
      </c>
      <c r="S3167" t="s">
        <v>21</v>
      </c>
      <c r="T3167" s="40">
        <v>0.21014999999999998</v>
      </c>
      <c r="U3167" s="40">
        <v>0.2061166666666667</v>
      </c>
      <c r="V3167">
        <v>132.02274464999996</v>
      </c>
      <c r="W3167">
        <v>628.23099999999988</v>
      </c>
      <c r="X3167">
        <v>63</v>
      </c>
      <c r="Y3167">
        <v>483.29435384999994</v>
      </c>
      <c r="Z3167">
        <v>2299.759</v>
      </c>
      <c r="AA3167">
        <v>52</v>
      </c>
      <c r="AI3167">
        <v>56.682000000000002</v>
      </c>
      <c r="AJ3167">
        <v>2</v>
      </c>
      <c r="AK3167">
        <v>12.844999999999999</v>
      </c>
      <c r="AL3167">
        <v>2</v>
      </c>
      <c r="AM3167">
        <v>0</v>
      </c>
      <c r="AN3167">
        <v>1</v>
      </c>
      <c r="AO3167" s="30">
        <v>14.611099049999998</v>
      </c>
      <c r="AP3167" s="30">
        <v>69.527000000000001</v>
      </c>
      <c r="AQ3167" s="30">
        <v>4</v>
      </c>
      <c r="AR3167">
        <v>629.92819754999994</v>
      </c>
      <c r="AS3167" s="20">
        <v>2997.5169999999998</v>
      </c>
      <c r="AT3167">
        <v>120</v>
      </c>
      <c r="AU3167">
        <v>12</v>
      </c>
      <c r="AV3167" t="s">
        <v>1510</v>
      </c>
    </row>
    <row r="3168" spans="1:48" hidden="1" x14ac:dyDescent="0.25">
      <c r="A3168" t="s">
        <v>963</v>
      </c>
      <c r="B3168" t="s">
        <v>119</v>
      </c>
      <c r="C3168" t="s">
        <v>119</v>
      </c>
      <c r="D3168" t="s">
        <v>965</v>
      </c>
      <c r="E3168" s="31" t="s">
        <v>966</v>
      </c>
      <c r="F3168">
        <v>2017</v>
      </c>
      <c r="G3168" t="s">
        <v>964</v>
      </c>
      <c r="H3168" t="s">
        <v>582</v>
      </c>
      <c r="I3168">
        <v>331790</v>
      </c>
      <c r="J3168" t="s">
        <v>118</v>
      </c>
      <c r="K3168" s="26" t="s">
        <v>458</v>
      </c>
      <c r="L3168" t="b">
        <v>1</v>
      </c>
      <c r="M3168" s="20" t="s">
        <v>1116</v>
      </c>
      <c r="N3168" s="26">
        <v>420</v>
      </c>
      <c r="O3168" t="s">
        <v>375</v>
      </c>
      <c r="P3168">
        <v>66.359444400000001</v>
      </c>
      <c r="Q3168">
        <v>-147.39638890000001</v>
      </c>
      <c r="S3168" t="s">
        <v>21</v>
      </c>
      <c r="T3168" s="40">
        <v>0.90000000000000024</v>
      </c>
      <c r="U3168" s="40">
        <v>0.49499166666666672</v>
      </c>
      <c r="V3168">
        <v>68.447699999999998</v>
      </c>
      <c r="W3168">
        <v>76.052999999999983</v>
      </c>
      <c r="X3168">
        <v>34</v>
      </c>
      <c r="Y3168">
        <v>96.168600000000026</v>
      </c>
      <c r="Z3168">
        <v>106.854</v>
      </c>
      <c r="AA3168">
        <v>7</v>
      </c>
      <c r="AI3168">
        <v>47.021999999999998</v>
      </c>
      <c r="AJ3168">
        <v>4</v>
      </c>
      <c r="AK3168">
        <v>19.736000000000001</v>
      </c>
      <c r="AL3168">
        <v>4</v>
      </c>
      <c r="AM3168">
        <v>5.04</v>
      </c>
      <c r="AN3168">
        <v>4</v>
      </c>
      <c r="AO3168" s="30">
        <v>60.082200000000014</v>
      </c>
      <c r="AP3168" s="30">
        <v>66.757999999999996</v>
      </c>
      <c r="AQ3168" s="30">
        <v>8</v>
      </c>
      <c r="AR3168">
        <v>224.69850000000002</v>
      </c>
      <c r="AS3168" s="20">
        <v>254.70500000000001</v>
      </c>
      <c r="AT3168">
        <v>50</v>
      </c>
      <c r="AU3168">
        <v>12</v>
      </c>
      <c r="AV3168" t="s">
        <v>1510</v>
      </c>
    </row>
    <row r="3169" spans="1:48" hidden="1" x14ac:dyDescent="0.25">
      <c r="A3169" t="s">
        <v>486</v>
      </c>
      <c r="B3169" t="s">
        <v>1166</v>
      </c>
      <c r="C3169" t="s">
        <v>120</v>
      </c>
      <c r="D3169" t="s">
        <v>490</v>
      </c>
      <c r="E3169" s="31" t="s">
        <v>491</v>
      </c>
      <c r="F3169">
        <v>2017</v>
      </c>
      <c r="G3169" t="s">
        <v>563</v>
      </c>
      <c r="H3169">
        <v>1651</v>
      </c>
      <c r="I3169">
        <v>331800</v>
      </c>
      <c r="J3169" t="s">
        <v>50</v>
      </c>
      <c r="K3169" s="26" t="s">
        <v>458</v>
      </c>
      <c r="L3169" t="b">
        <v>1</v>
      </c>
      <c r="M3169" s="20" t="s">
        <v>1119</v>
      </c>
      <c r="N3169" s="26">
        <v>169</v>
      </c>
      <c r="O3169" t="s">
        <v>375</v>
      </c>
      <c r="P3169">
        <v>60.792222199999998</v>
      </c>
      <c r="Q3169">
        <v>-161.75583330000001</v>
      </c>
      <c r="S3169" t="s">
        <v>21</v>
      </c>
      <c r="T3169" s="40">
        <v>0.28173333333333328</v>
      </c>
      <c r="U3169" s="40">
        <v>0.22418333333333326</v>
      </c>
      <c r="V3169">
        <v>2975.8849647999996</v>
      </c>
      <c r="W3169">
        <v>10562.772000000001</v>
      </c>
      <c r="X3169">
        <v>1899</v>
      </c>
      <c r="Y3169">
        <v>4120.4860771999993</v>
      </c>
      <c r="Z3169">
        <v>14625.483</v>
      </c>
      <c r="AA3169">
        <v>777</v>
      </c>
      <c r="AI3169">
        <v>8290.6530000000002</v>
      </c>
      <c r="AJ3169">
        <v>49</v>
      </c>
      <c r="AK3169">
        <v>5769.5860000000002</v>
      </c>
      <c r="AL3169">
        <v>83</v>
      </c>
      <c r="AM3169">
        <v>0</v>
      </c>
      <c r="AN3169">
        <v>0</v>
      </c>
      <c r="AO3169" s="30">
        <v>3961.2380009333328</v>
      </c>
      <c r="AP3169" s="30">
        <v>14060.239000000001</v>
      </c>
      <c r="AQ3169" s="30">
        <v>132</v>
      </c>
      <c r="AR3169">
        <v>11057.609042933331</v>
      </c>
      <c r="AS3169" s="20">
        <v>39248.493999999999</v>
      </c>
      <c r="AT3169">
        <v>2795</v>
      </c>
      <c r="AU3169">
        <v>12</v>
      </c>
      <c r="AV3169" t="s">
        <v>1510</v>
      </c>
    </row>
    <row r="3170" spans="1:48" hidden="1" x14ac:dyDescent="0.25">
      <c r="A3170" t="s">
        <v>383</v>
      </c>
      <c r="B3170" t="s">
        <v>1133</v>
      </c>
      <c r="C3170" t="s">
        <v>32</v>
      </c>
      <c r="D3170" t="s">
        <v>384</v>
      </c>
      <c r="E3170" s="31" t="s">
        <v>385</v>
      </c>
      <c r="F3170">
        <v>2017</v>
      </c>
      <c r="G3170" t="s">
        <v>380</v>
      </c>
      <c r="H3170">
        <v>219</v>
      </c>
      <c r="I3170">
        <v>331060</v>
      </c>
      <c r="J3170" t="s">
        <v>30</v>
      </c>
      <c r="K3170" s="26" t="s">
        <v>374</v>
      </c>
      <c r="L3170" t="b">
        <v>1</v>
      </c>
      <c r="M3170" s="20" t="s">
        <v>1116</v>
      </c>
      <c r="N3170" s="26">
        <v>2</v>
      </c>
      <c r="O3170" t="s">
        <v>375</v>
      </c>
      <c r="P3170">
        <v>66.918888899999999</v>
      </c>
      <c r="Q3170">
        <v>-151.51611109999999</v>
      </c>
      <c r="S3170" t="s">
        <v>21</v>
      </c>
      <c r="T3170" s="40">
        <v>0.67432499999999995</v>
      </c>
      <c r="U3170" s="40">
        <v>0.31401666666666639</v>
      </c>
      <c r="V3170">
        <v>76.492730699999996</v>
      </c>
      <c r="W3170">
        <v>113.43600000000001</v>
      </c>
      <c r="X3170">
        <v>31</v>
      </c>
      <c r="Y3170">
        <v>54.772048124999991</v>
      </c>
      <c r="Z3170">
        <v>81.224999999999994</v>
      </c>
      <c r="AA3170">
        <v>16</v>
      </c>
      <c r="AI3170">
        <v>33.856999999999999</v>
      </c>
      <c r="AJ3170">
        <v>5</v>
      </c>
      <c r="AK3170">
        <v>264.37099999999998</v>
      </c>
      <c r="AL3170">
        <v>15</v>
      </c>
      <c r="AM3170">
        <v>0</v>
      </c>
      <c r="AN3170">
        <v>0</v>
      </c>
      <c r="AO3170" s="30">
        <v>201.10259609999994</v>
      </c>
      <c r="AP3170" s="30">
        <v>298.22799999999995</v>
      </c>
      <c r="AQ3170" s="30">
        <v>20</v>
      </c>
      <c r="AR3170">
        <v>332.36737492499992</v>
      </c>
      <c r="AS3170" s="20">
        <v>492.88900000000001</v>
      </c>
      <c r="AT3170">
        <v>66</v>
      </c>
      <c r="AU3170">
        <v>12</v>
      </c>
      <c r="AV3170" t="s">
        <v>1510</v>
      </c>
    </row>
    <row r="3171" spans="1:48" hidden="1" x14ac:dyDescent="0.25">
      <c r="A3171" t="s">
        <v>1097</v>
      </c>
      <c r="B3171" t="s">
        <v>1100</v>
      </c>
      <c r="C3171" t="s">
        <v>1100</v>
      </c>
      <c r="D3171" t="s">
        <v>1101</v>
      </c>
      <c r="E3171" s="31" t="s">
        <v>1102</v>
      </c>
      <c r="F3171">
        <v>2017</v>
      </c>
      <c r="G3171" t="s">
        <v>1098</v>
      </c>
      <c r="H3171">
        <v>1747</v>
      </c>
      <c r="I3171">
        <v>331810</v>
      </c>
      <c r="J3171" t="s">
        <v>1099</v>
      </c>
      <c r="K3171" s="26" t="s">
        <v>458</v>
      </c>
      <c r="L3171" t="b">
        <v>1</v>
      </c>
      <c r="M3171" s="20" t="s">
        <v>1118</v>
      </c>
      <c r="N3171" s="26">
        <v>767</v>
      </c>
      <c r="O3171" t="s">
        <v>375</v>
      </c>
      <c r="P3171">
        <v>66.259035499999996</v>
      </c>
      <c r="Q3171">
        <v>-145.81901680000001</v>
      </c>
      <c r="S3171" t="s">
        <v>21</v>
      </c>
      <c r="T3171" s="40">
        <v>1.1499999999999999</v>
      </c>
      <c r="U3171" s="40">
        <v>0.36774999999999902</v>
      </c>
      <c r="V3171">
        <v>11.810499999999999</v>
      </c>
      <c r="W3171">
        <v>10.27</v>
      </c>
      <c r="X3171">
        <v>18</v>
      </c>
      <c r="Y3171">
        <v>12.72245</v>
      </c>
      <c r="Z3171">
        <v>11.063000000000001</v>
      </c>
      <c r="AA3171">
        <v>4</v>
      </c>
      <c r="AI3171">
        <v>5.5410000000000004</v>
      </c>
      <c r="AJ3171">
        <v>4</v>
      </c>
      <c r="AK3171">
        <v>5.218</v>
      </c>
      <c r="AL3171">
        <v>2</v>
      </c>
      <c r="AM3171">
        <v>0</v>
      </c>
      <c r="AN3171">
        <v>0</v>
      </c>
      <c r="AO3171" s="30">
        <v>12.37285</v>
      </c>
      <c r="AP3171" s="30">
        <v>10.759</v>
      </c>
      <c r="AQ3171" s="30">
        <v>6</v>
      </c>
      <c r="AR3171">
        <v>36.905799999999999</v>
      </c>
      <c r="AS3171" s="20">
        <v>32.091999999999999</v>
      </c>
      <c r="AT3171">
        <v>28</v>
      </c>
      <c r="AU3171">
        <v>12</v>
      </c>
      <c r="AV3171" t="s">
        <v>1510</v>
      </c>
    </row>
    <row r="3172" spans="1:48" hidden="1" x14ac:dyDescent="0.25">
      <c r="A3172" t="s">
        <v>572</v>
      </c>
      <c r="B3172" t="s">
        <v>54</v>
      </c>
      <c r="C3172" t="s">
        <v>54</v>
      </c>
      <c r="D3172" t="s">
        <v>573</v>
      </c>
      <c r="E3172" s="31" t="s">
        <v>574</v>
      </c>
      <c r="F3172">
        <v>2017</v>
      </c>
      <c r="G3172" t="s">
        <v>563</v>
      </c>
      <c r="H3172">
        <v>221</v>
      </c>
      <c r="I3172">
        <v>331270</v>
      </c>
      <c r="J3172" t="s">
        <v>50</v>
      </c>
      <c r="K3172" s="26" t="s">
        <v>458</v>
      </c>
      <c r="L3172" t="b">
        <v>1</v>
      </c>
      <c r="M3172" s="20" t="s">
        <v>1119</v>
      </c>
      <c r="N3172" s="26">
        <v>169</v>
      </c>
      <c r="O3172" t="s">
        <v>375</v>
      </c>
      <c r="P3172">
        <v>65.334722200000002</v>
      </c>
      <c r="Q3172">
        <v>-166.4891667</v>
      </c>
      <c r="S3172" t="s">
        <v>21</v>
      </c>
      <c r="T3172" s="40">
        <v>0.47301666666666681</v>
      </c>
      <c r="U3172" s="40">
        <v>0.21966666666666648</v>
      </c>
      <c r="V3172">
        <v>253.15237078333342</v>
      </c>
      <c r="W3172">
        <v>535.18700000000001</v>
      </c>
      <c r="X3172">
        <v>93</v>
      </c>
      <c r="Y3172">
        <v>10.29993791666667</v>
      </c>
      <c r="Z3172">
        <v>21.774999999999999</v>
      </c>
      <c r="AA3172">
        <v>13</v>
      </c>
      <c r="AI3172">
        <v>273.30100000000004</v>
      </c>
      <c r="AJ3172">
        <v>10</v>
      </c>
      <c r="AK3172">
        <v>284.27200000000005</v>
      </c>
      <c r="AL3172">
        <v>15</v>
      </c>
      <c r="AM3172">
        <v>0</v>
      </c>
      <c r="AN3172">
        <v>0</v>
      </c>
      <c r="AO3172" s="30">
        <v>263.74132188333346</v>
      </c>
      <c r="AP3172" s="30">
        <v>557.57300000000009</v>
      </c>
      <c r="AQ3172" s="30">
        <v>25</v>
      </c>
      <c r="AR3172">
        <v>527.19363058333352</v>
      </c>
      <c r="AS3172" s="20">
        <v>1114.5349999999999</v>
      </c>
      <c r="AT3172">
        <v>127</v>
      </c>
      <c r="AU3172">
        <v>12</v>
      </c>
      <c r="AV3172" t="s">
        <v>1510</v>
      </c>
    </row>
    <row r="3173" spans="1:48" hidden="1" x14ac:dyDescent="0.25">
      <c r="A3173" t="s">
        <v>971</v>
      </c>
      <c r="B3173" t="s">
        <v>122</v>
      </c>
      <c r="C3173" t="s">
        <v>122</v>
      </c>
      <c r="D3173" t="s">
        <v>973</v>
      </c>
      <c r="E3173" s="31" t="s">
        <v>974</v>
      </c>
      <c r="F3173">
        <v>2017</v>
      </c>
      <c r="G3173" t="s">
        <v>972</v>
      </c>
      <c r="H3173" t="s">
        <v>582</v>
      </c>
      <c r="I3173">
        <v>331820</v>
      </c>
      <c r="J3173" t="s">
        <v>121</v>
      </c>
      <c r="K3173" s="26" t="s">
        <v>458</v>
      </c>
      <c r="L3173" t="b">
        <v>1</v>
      </c>
      <c r="M3173" s="20" t="s">
        <v>1118</v>
      </c>
      <c r="N3173" s="26">
        <v>432</v>
      </c>
      <c r="O3173" t="s">
        <v>375</v>
      </c>
      <c r="P3173">
        <v>65.979722199999998</v>
      </c>
      <c r="Q3173">
        <v>-161.12305559999999</v>
      </c>
      <c r="S3173" t="s">
        <v>21</v>
      </c>
      <c r="T3173" s="40">
        <v>0.47413333333333335</v>
      </c>
      <c r="U3173" s="40">
        <v>0.3364333333333332</v>
      </c>
      <c r="V3173">
        <v>338.46766613333341</v>
      </c>
      <c r="W3173">
        <v>713.8660000000001</v>
      </c>
      <c r="X3173">
        <v>106</v>
      </c>
      <c r="Y3173">
        <v>284.22918346666665</v>
      </c>
      <c r="Z3173">
        <v>599.471</v>
      </c>
      <c r="AA3173">
        <v>21</v>
      </c>
      <c r="AI3173">
        <v>88.11099999999999</v>
      </c>
      <c r="AJ3173">
        <v>12</v>
      </c>
      <c r="AK3173">
        <v>25.456000000000003</v>
      </c>
      <c r="AL3173">
        <v>4</v>
      </c>
      <c r="AM3173">
        <v>11.259</v>
      </c>
      <c r="AN3173">
        <v>2</v>
      </c>
      <c r="AO3173" s="30">
        <v>53.845900266666668</v>
      </c>
      <c r="AP3173" s="30">
        <v>113.56699999999999</v>
      </c>
      <c r="AQ3173" s="30">
        <v>16</v>
      </c>
      <c r="AR3173">
        <v>676.54274986666678</v>
      </c>
      <c r="AS3173" s="20">
        <v>1438.163</v>
      </c>
      <c r="AT3173">
        <v>139</v>
      </c>
      <c r="AU3173">
        <v>6</v>
      </c>
      <c r="AV3173" t="s">
        <v>1510</v>
      </c>
    </row>
    <row r="3174" spans="1:48" hidden="1" x14ac:dyDescent="0.25">
      <c r="A3174" t="s">
        <v>851</v>
      </c>
      <c r="B3174" t="s">
        <v>155</v>
      </c>
      <c r="C3174" t="s">
        <v>155</v>
      </c>
      <c r="D3174" t="s">
        <v>854</v>
      </c>
      <c r="E3174" s="31" t="s">
        <v>855</v>
      </c>
      <c r="F3174">
        <v>2017</v>
      </c>
      <c r="G3174" t="s">
        <v>856</v>
      </c>
      <c r="H3174">
        <v>6111</v>
      </c>
      <c r="I3174">
        <v>331830</v>
      </c>
      <c r="J3174" t="s">
        <v>154</v>
      </c>
      <c r="K3174" s="26" t="s">
        <v>374</v>
      </c>
      <c r="L3174" t="b">
        <v>1</v>
      </c>
      <c r="M3174" s="20" t="s">
        <v>1116</v>
      </c>
      <c r="N3174" s="26">
        <v>341</v>
      </c>
      <c r="O3174" t="s">
        <v>375</v>
      </c>
      <c r="P3174">
        <v>65.572500000000005</v>
      </c>
      <c r="Q3174">
        <v>-144.80305559999999</v>
      </c>
      <c r="S3174" t="s">
        <v>21</v>
      </c>
      <c r="T3174" s="40">
        <v>0.61396666666666666</v>
      </c>
      <c r="U3174" s="40">
        <v>0.29484999999999961</v>
      </c>
      <c r="V3174">
        <v>155.6166053</v>
      </c>
      <c r="W3174">
        <v>253.46100000000001</v>
      </c>
      <c r="X3174">
        <v>142</v>
      </c>
      <c r="Y3174">
        <v>27.876542533333332</v>
      </c>
      <c r="Z3174">
        <v>45.403999999999996</v>
      </c>
      <c r="AA3174">
        <v>9</v>
      </c>
      <c r="AI3174">
        <v>4.5120000000000005</v>
      </c>
      <c r="AJ3174">
        <v>1</v>
      </c>
      <c r="AK3174">
        <v>59.388999999999989</v>
      </c>
      <c r="AL3174">
        <v>5</v>
      </c>
      <c r="AM3174">
        <v>0</v>
      </c>
      <c r="AN3174">
        <v>0</v>
      </c>
      <c r="AO3174" s="30">
        <v>39.233083966666662</v>
      </c>
      <c r="AP3174" s="30">
        <v>63.900999999999989</v>
      </c>
      <c r="AQ3174" s="30">
        <v>6</v>
      </c>
      <c r="AR3174">
        <v>222.72623179999999</v>
      </c>
      <c r="AS3174" s="20">
        <v>362.76599999999996</v>
      </c>
      <c r="AT3174">
        <v>157</v>
      </c>
      <c r="AU3174">
        <v>12</v>
      </c>
      <c r="AV3174" t="s">
        <v>1510</v>
      </c>
    </row>
    <row r="3175" spans="1:48" hidden="1" x14ac:dyDescent="0.25">
      <c r="A3175" t="s">
        <v>1043</v>
      </c>
      <c r="B3175" t="s">
        <v>124</v>
      </c>
      <c r="C3175" t="s">
        <v>124</v>
      </c>
      <c r="D3175" t="s">
        <v>1045</v>
      </c>
      <c r="E3175" s="31" t="s">
        <v>1046</v>
      </c>
      <c r="F3175">
        <v>2017</v>
      </c>
      <c r="G3175" t="s">
        <v>1044</v>
      </c>
      <c r="H3175" t="s">
        <v>582</v>
      </c>
      <c r="I3175">
        <v>331840</v>
      </c>
      <c r="J3175" t="s">
        <v>123</v>
      </c>
      <c r="K3175" s="26" t="s">
        <v>458</v>
      </c>
      <c r="L3175" t="b">
        <v>1</v>
      </c>
      <c r="M3175" s="20" t="s">
        <v>1116</v>
      </c>
      <c r="N3175" s="26">
        <v>682</v>
      </c>
      <c r="O3175" t="s">
        <v>375</v>
      </c>
      <c r="P3175">
        <v>66.654444400000003</v>
      </c>
      <c r="Q3175">
        <v>-143.7222222</v>
      </c>
      <c r="S3175" t="s">
        <v>21</v>
      </c>
      <c r="T3175" s="40">
        <v>0.94999999999999984</v>
      </c>
      <c r="U3175" s="40">
        <v>0.60146666666666659</v>
      </c>
      <c r="V3175">
        <v>50.89244999999999</v>
      </c>
      <c r="W3175">
        <v>53.570999999999998</v>
      </c>
      <c r="X3175">
        <v>45</v>
      </c>
      <c r="Y3175">
        <v>42.552399999999999</v>
      </c>
      <c r="Z3175">
        <v>44.792000000000009</v>
      </c>
      <c r="AA3175">
        <v>6</v>
      </c>
      <c r="AI3175">
        <v>66.739999999999995</v>
      </c>
      <c r="AJ3175">
        <v>9</v>
      </c>
      <c r="AK3175">
        <v>11.318999999999999</v>
      </c>
      <c r="AL3175">
        <v>4</v>
      </c>
      <c r="AM3175">
        <v>0</v>
      </c>
      <c r="AN3175">
        <v>1</v>
      </c>
      <c r="AO3175" s="30">
        <v>74.156049999999979</v>
      </c>
      <c r="AP3175" s="30">
        <v>78.058999999999997</v>
      </c>
      <c r="AQ3175" s="30">
        <v>13</v>
      </c>
      <c r="AR3175">
        <v>167.60089999999997</v>
      </c>
      <c r="AS3175" s="20">
        <v>176.42200000000003</v>
      </c>
      <c r="AT3175">
        <v>64</v>
      </c>
      <c r="AU3175">
        <v>12</v>
      </c>
      <c r="AV3175" t="s">
        <v>1510</v>
      </c>
    </row>
    <row r="3176" spans="1:48" hidden="1" x14ac:dyDescent="0.25">
      <c r="A3176" t="s">
        <v>901</v>
      </c>
      <c r="B3176" t="s">
        <v>224</v>
      </c>
      <c r="C3176" t="s">
        <v>224</v>
      </c>
      <c r="D3176" t="s">
        <v>903</v>
      </c>
      <c r="E3176" s="31" t="s">
        <v>904</v>
      </c>
      <c r="F3176">
        <v>2017</v>
      </c>
      <c r="G3176" t="s">
        <v>902</v>
      </c>
      <c r="H3176">
        <v>3422</v>
      </c>
      <c r="I3176">
        <v>332310</v>
      </c>
      <c r="J3176" t="s">
        <v>223</v>
      </c>
      <c r="K3176" s="26" t="s">
        <v>458</v>
      </c>
      <c r="L3176" t="b">
        <v>1</v>
      </c>
      <c r="M3176" s="20" t="s">
        <v>1116</v>
      </c>
      <c r="N3176" s="26">
        <v>365</v>
      </c>
      <c r="O3176" t="s">
        <v>375</v>
      </c>
      <c r="P3176">
        <v>60.16</v>
      </c>
      <c r="Q3176">
        <v>-164.2658333</v>
      </c>
      <c r="S3176" t="s">
        <v>21</v>
      </c>
      <c r="T3176" s="40">
        <v>0.49000000000000016</v>
      </c>
      <c r="U3176" s="40">
        <v>0.27233333333333287</v>
      </c>
      <c r="V3176">
        <v>252.64890000000003</v>
      </c>
      <c r="W3176">
        <v>515.6099999999999</v>
      </c>
      <c r="X3176">
        <v>115</v>
      </c>
      <c r="Y3176">
        <v>79.14872000000004</v>
      </c>
      <c r="Z3176">
        <v>161.52800000000002</v>
      </c>
      <c r="AA3176">
        <v>11</v>
      </c>
      <c r="AI3176">
        <v>126.51900000000001</v>
      </c>
      <c r="AJ3176">
        <v>19</v>
      </c>
      <c r="AK3176">
        <v>550.94299999999998</v>
      </c>
      <c r="AL3176">
        <v>20</v>
      </c>
      <c r="AM3176">
        <v>14.731999999999999</v>
      </c>
      <c r="AN3176">
        <v>5</v>
      </c>
      <c r="AO3176" s="30">
        <v>331.95638000000008</v>
      </c>
      <c r="AP3176" s="30">
        <v>677.46199999999999</v>
      </c>
      <c r="AQ3176" s="30">
        <v>39</v>
      </c>
      <c r="AR3176">
        <v>663.75400000000013</v>
      </c>
      <c r="AS3176" s="20">
        <v>1369.3320000000003</v>
      </c>
      <c r="AT3176">
        <v>165</v>
      </c>
      <c r="AU3176">
        <v>12</v>
      </c>
      <c r="AV3176" t="s">
        <v>1510</v>
      </c>
    </row>
    <row r="3177" spans="1:48" hidden="1" x14ac:dyDescent="0.25">
      <c r="A3177" t="s">
        <v>1055</v>
      </c>
      <c r="B3177" t="s">
        <v>126</v>
      </c>
      <c r="C3177" t="s">
        <v>126</v>
      </c>
      <c r="D3177" t="s">
        <v>1057</v>
      </c>
      <c r="E3177" s="31" t="s">
        <v>1058</v>
      </c>
      <c r="F3177">
        <v>2017</v>
      </c>
      <c r="G3177" t="s">
        <v>1056</v>
      </c>
      <c r="H3177" t="s">
        <v>582</v>
      </c>
      <c r="I3177">
        <v>331850</v>
      </c>
      <c r="J3177" t="s">
        <v>125</v>
      </c>
      <c r="K3177" s="26" t="s">
        <v>458</v>
      </c>
      <c r="L3177" t="b">
        <v>1</v>
      </c>
      <c r="M3177" s="20" t="s">
        <v>1116</v>
      </c>
      <c r="N3177" s="26">
        <v>686</v>
      </c>
      <c r="O3177" t="s">
        <v>375</v>
      </c>
      <c r="P3177">
        <v>60.063333299999996</v>
      </c>
      <c r="Q3177">
        <v>-148.01138889999999</v>
      </c>
      <c r="S3177" t="s">
        <v>21</v>
      </c>
      <c r="T3177" s="40">
        <v>0.66500000000000004</v>
      </c>
      <c r="U3177" s="40">
        <v>0.31128333333333341</v>
      </c>
      <c r="V3177">
        <v>63.184310000000011</v>
      </c>
      <c r="W3177">
        <v>95.01400000000001</v>
      </c>
      <c r="X3177">
        <v>25</v>
      </c>
      <c r="Y3177">
        <v>56.576205000000002</v>
      </c>
      <c r="Z3177">
        <v>85.076999999999998</v>
      </c>
      <c r="AA3177">
        <v>17</v>
      </c>
      <c r="AI3177">
        <v>38.504000000000005</v>
      </c>
      <c r="AJ3177">
        <v>9</v>
      </c>
      <c r="AK3177">
        <v>10.513999999999999</v>
      </c>
      <c r="AL3177">
        <v>3</v>
      </c>
      <c r="AM3177">
        <v>0</v>
      </c>
      <c r="AN3177">
        <v>0</v>
      </c>
      <c r="AO3177" s="30">
        <v>32.596969999999999</v>
      </c>
      <c r="AP3177" s="30">
        <v>49.018000000000001</v>
      </c>
      <c r="AQ3177" s="30">
        <v>12</v>
      </c>
      <c r="AR3177">
        <v>152.357485</v>
      </c>
      <c r="AS3177" s="20">
        <v>229.10900000000004</v>
      </c>
      <c r="AT3177">
        <v>54</v>
      </c>
      <c r="AU3177">
        <v>12</v>
      </c>
      <c r="AV3177" t="s">
        <v>1510</v>
      </c>
    </row>
    <row r="3178" spans="1:48" hidden="1" x14ac:dyDescent="0.25">
      <c r="A3178" t="s">
        <v>575</v>
      </c>
      <c r="B3178" t="s">
        <v>55</v>
      </c>
      <c r="C3178" t="s">
        <v>55</v>
      </c>
      <c r="D3178" t="s">
        <v>576</v>
      </c>
      <c r="E3178" s="31" t="s">
        <v>577</v>
      </c>
      <c r="F3178">
        <v>2017</v>
      </c>
      <c r="G3178" t="s">
        <v>563</v>
      </c>
      <c r="H3178">
        <v>221</v>
      </c>
      <c r="I3178">
        <v>331280</v>
      </c>
      <c r="J3178" t="s">
        <v>50</v>
      </c>
      <c r="K3178" s="26" t="s">
        <v>458</v>
      </c>
      <c r="L3178" t="b">
        <v>1</v>
      </c>
      <c r="M3178" s="20" t="s">
        <v>1119</v>
      </c>
      <c r="N3178" s="26">
        <v>169</v>
      </c>
      <c r="O3178" t="s">
        <v>375</v>
      </c>
      <c r="P3178">
        <v>61.527777800000003</v>
      </c>
      <c r="Q3178">
        <v>-165.5863889</v>
      </c>
      <c r="S3178" t="s">
        <v>21</v>
      </c>
      <c r="T3178" s="40">
        <v>0.52631666666666677</v>
      </c>
      <c r="U3178" s="40">
        <v>0.26079166666666609</v>
      </c>
      <c r="V3178">
        <v>524.75982196666689</v>
      </c>
      <c r="W3178">
        <v>997.04200000000014</v>
      </c>
      <c r="X3178">
        <v>211</v>
      </c>
      <c r="Y3178">
        <v>118.37335518333335</v>
      </c>
      <c r="Z3178">
        <v>224.90899999999999</v>
      </c>
      <c r="AA3178">
        <v>17</v>
      </c>
      <c r="AI3178">
        <v>453.245</v>
      </c>
      <c r="AJ3178">
        <v>10</v>
      </c>
      <c r="AK3178">
        <v>760.803</v>
      </c>
      <c r="AL3178">
        <v>20</v>
      </c>
      <c r="AM3178">
        <v>0</v>
      </c>
      <c r="AN3178">
        <v>0</v>
      </c>
      <c r="AO3178" s="30">
        <v>638.97369653333351</v>
      </c>
      <c r="AP3178" s="30">
        <v>1214.048</v>
      </c>
      <c r="AQ3178" s="30">
        <v>30</v>
      </c>
      <c r="AR3178">
        <v>1282.1068736833338</v>
      </c>
      <c r="AS3178" s="20">
        <v>2435.9990000000003</v>
      </c>
      <c r="AT3178">
        <v>258</v>
      </c>
      <c r="AU3178">
        <v>12</v>
      </c>
      <c r="AV3178" t="s">
        <v>1510</v>
      </c>
    </row>
    <row r="3179" spans="1:48" hidden="1" x14ac:dyDescent="0.25">
      <c r="A3179" t="s">
        <v>817</v>
      </c>
      <c r="B3179" t="s">
        <v>128</v>
      </c>
      <c r="C3179" t="s">
        <v>128</v>
      </c>
      <c r="D3179" t="s">
        <v>819</v>
      </c>
      <c r="E3179" s="31" t="s">
        <v>820</v>
      </c>
      <c r="F3179">
        <v>2017</v>
      </c>
      <c r="G3179" t="s">
        <v>818</v>
      </c>
      <c r="H3179">
        <v>3421</v>
      </c>
      <c r="I3179">
        <v>331860</v>
      </c>
      <c r="J3179" t="s">
        <v>127</v>
      </c>
      <c r="K3179" s="26" t="s">
        <v>458</v>
      </c>
      <c r="L3179" t="b">
        <v>1</v>
      </c>
      <c r="M3179" s="20" t="s">
        <v>1116</v>
      </c>
      <c r="N3179" s="26">
        <v>297</v>
      </c>
      <c r="O3179" t="s">
        <v>375</v>
      </c>
      <c r="P3179">
        <v>56.295277800000001</v>
      </c>
      <c r="Q3179">
        <v>-158.40222220000001</v>
      </c>
      <c r="S3179" t="s">
        <v>21</v>
      </c>
      <c r="T3179" s="40">
        <v>0.42475000000000002</v>
      </c>
      <c r="U3179" s="40">
        <v>0.17999999999999994</v>
      </c>
      <c r="V3179">
        <v>73.436726499999992</v>
      </c>
      <c r="W3179">
        <v>172.89399999999998</v>
      </c>
      <c r="X3179">
        <v>61</v>
      </c>
      <c r="Y3179">
        <v>161.62926800000002</v>
      </c>
      <c r="Z3179">
        <v>380.52800000000002</v>
      </c>
      <c r="AA3179">
        <v>50</v>
      </c>
      <c r="AI3179">
        <v>83.858999999999995</v>
      </c>
      <c r="AJ3179">
        <v>10</v>
      </c>
      <c r="AK3179">
        <v>11.621999999999998</v>
      </c>
      <c r="AL3179">
        <v>1</v>
      </c>
      <c r="AM3179">
        <v>0</v>
      </c>
      <c r="AN3179">
        <v>0</v>
      </c>
      <c r="AO3179" s="30">
        <v>40.555554749999999</v>
      </c>
      <c r="AP3179" s="30">
        <v>95.480999999999995</v>
      </c>
      <c r="AQ3179" s="30">
        <v>11</v>
      </c>
      <c r="AR3179">
        <v>275.62154925000004</v>
      </c>
      <c r="AS3179" s="20">
        <v>648.90300000000013</v>
      </c>
      <c r="AT3179">
        <v>118</v>
      </c>
      <c r="AU3179">
        <v>11</v>
      </c>
      <c r="AV3179" t="s">
        <v>1510</v>
      </c>
    </row>
    <row r="3180" spans="1:48" hidden="1" x14ac:dyDescent="0.25">
      <c r="A3180" t="s">
        <v>1011</v>
      </c>
      <c r="B3180" t="s">
        <v>130</v>
      </c>
      <c r="C3180" t="s">
        <v>130</v>
      </c>
      <c r="D3180" t="s">
        <v>1013</v>
      </c>
      <c r="E3180" s="31" t="s">
        <v>1014</v>
      </c>
      <c r="F3180">
        <v>2017</v>
      </c>
      <c r="G3180" t="s">
        <v>1012</v>
      </c>
      <c r="H3180" t="s">
        <v>582</v>
      </c>
      <c r="I3180">
        <v>331870</v>
      </c>
      <c r="J3180" t="s">
        <v>129</v>
      </c>
      <c r="K3180" s="26" t="s">
        <v>458</v>
      </c>
      <c r="L3180" t="b">
        <v>1</v>
      </c>
      <c r="M3180" s="20" t="s">
        <v>1116</v>
      </c>
      <c r="N3180" s="26">
        <v>658</v>
      </c>
      <c r="O3180" t="s">
        <v>375</v>
      </c>
      <c r="P3180">
        <v>56.308439300000003</v>
      </c>
      <c r="Q3180">
        <v>-158.53023909999999</v>
      </c>
      <c r="S3180" t="s">
        <v>21</v>
      </c>
      <c r="T3180" s="40">
        <v>0.57844166666666663</v>
      </c>
      <c r="U3180" s="40">
        <v>0.30629166666666635</v>
      </c>
      <c r="V3180">
        <v>152.030087925</v>
      </c>
      <c r="W3180">
        <v>262.827</v>
      </c>
      <c r="X3180">
        <v>71</v>
      </c>
      <c r="Y3180">
        <v>72.212657666666658</v>
      </c>
      <c r="Z3180">
        <v>124.84</v>
      </c>
      <c r="AA3180">
        <v>8</v>
      </c>
      <c r="AI3180">
        <v>58.072999999999993</v>
      </c>
      <c r="AJ3180">
        <v>7</v>
      </c>
      <c r="AK3180">
        <v>8.8230000000000004</v>
      </c>
      <c r="AL3180">
        <v>1</v>
      </c>
      <c r="AM3180">
        <v>16.225000000000001</v>
      </c>
      <c r="AN3180">
        <v>2</v>
      </c>
      <c r="AO3180" s="30">
        <v>38.695433733333324</v>
      </c>
      <c r="AP3180" s="30">
        <v>66.895999999999987</v>
      </c>
      <c r="AQ3180" s="30">
        <v>8</v>
      </c>
      <c r="AR3180">
        <v>262.93817932499996</v>
      </c>
      <c r="AS3180" s="20">
        <v>470.78800000000007</v>
      </c>
      <c r="AT3180">
        <v>87</v>
      </c>
      <c r="AU3180">
        <v>12</v>
      </c>
      <c r="AV3180" t="s">
        <v>1510</v>
      </c>
    </row>
    <row r="3181" spans="1:48" hidden="1" x14ac:dyDescent="0.25">
      <c r="A3181" t="s">
        <v>975</v>
      </c>
      <c r="B3181" t="s">
        <v>132</v>
      </c>
      <c r="C3181" t="s">
        <v>132</v>
      </c>
      <c r="D3181" t="s">
        <v>977</v>
      </c>
      <c r="E3181" s="31" t="s">
        <v>978</v>
      </c>
      <c r="F3181">
        <v>2017</v>
      </c>
      <c r="G3181" t="s">
        <v>976</v>
      </c>
      <c r="H3181" t="s">
        <v>582</v>
      </c>
      <c r="I3181">
        <v>331880</v>
      </c>
      <c r="J3181" t="s">
        <v>131</v>
      </c>
      <c r="K3181" s="26" t="s">
        <v>458</v>
      </c>
      <c r="L3181" t="b">
        <v>1</v>
      </c>
      <c r="M3181" s="20" t="s">
        <v>1116</v>
      </c>
      <c r="N3181" s="26">
        <v>437</v>
      </c>
      <c r="O3181" t="s">
        <v>375</v>
      </c>
      <c r="P3181">
        <v>56.255555600000001</v>
      </c>
      <c r="Q3181">
        <v>-158.76249999999999</v>
      </c>
      <c r="S3181" t="s">
        <v>21</v>
      </c>
      <c r="T3181" s="40">
        <v>0.85333333333333339</v>
      </c>
      <c r="U3181" s="40">
        <v>0.42103333333333293</v>
      </c>
      <c r="V3181">
        <v>118.01770666666667</v>
      </c>
      <c r="W3181">
        <v>138.30199999999999</v>
      </c>
      <c r="X3181">
        <v>49</v>
      </c>
      <c r="Y3181">
        <v>51.461120000000001</v>
      </c>
      <c r="Z3181">
        <v>60.305999999999997</v>
      </c>
      <c r="AA3181">
        <v>5</v>
      </c>
      <c r="AI3181">
        <v>42.536999999999999</v>
      </c>
      <c r="AJ3181">
        <v>9</v>
      </c>
      <c r="AK3181">
        <v>55.307000000000009</v>
      </c>
      <c r="AL3181">
        <v>1</v>
      </c>
      <c r="AM3181">
        <v>4.7370000000000001</v>
      </c>
      <c r="AN3181">
        <v>1</v>
      </c>
      <c r="AO3181" s="30">
        <v>83.493546666666674</v>
      </c>
      <c r="AP3181" s="30">
        <v>97.844000000000008</v>
      </c>
      <c r="AQ3181" s="30">
        <v>10</v>
      </c>
      <c r="AR3181">
        <v>252.97237333333334</v>
      </c>
      <c r="AS3181" s="20">
        <v>301.18899999999996</v>
      </c>
      <c r="AT3181">
        <v>64</v>
      </c>
      <c r="AU3181">
        <v>12</v>
      </c>
      <c r="AV3181" t="s">
        <v>1510</v>
      </c>
    </row>
    <row r="3182" spans="1:48" hidden="1" x14ac:dyDescent="0.25">
      <c r="A3182" t="s">
        <v>746</v>
      </c>
      <c r="B3182" t="s">
        <v>173</v>
      </c>
      <c r="C3182" t="s">
        <v>173</v>
      </c>
      <c r="D3182" t="s">
        <v>399</v>
      </c>
      <c r="E3182" s="31" t="s">
        <v>400</v>
      </c>
      <c r="F3182">
        <v>2017</v>
      </c>
      <c r="G3182" t="s">
        <v>743</v>
      </c>
      <c r="H3182">
        <v>18963</v>
      </c>
      <c r="I3182">
        <v>332660</v>
      </c>
      <c r="J3182" t="s">
        <v>171</v>
      </c>
      <c r="K3182" s="26" t="s">
        <v>458</v>
      </c>
      <c r="L3182" t="b">
        <v>1</v>
      </c>
      <c r="M3182" s="20" t="s">
        <v>1119</v>
      </c>
      <c r="N3182" s="26">
        <v>240</v>
      </c>
      <c r="O3182" t="s">
        <v>375</v>
      </c>
      <c r="P3182">
        <v>59.399701999999998</v>
      </c>
      <c r="Q3182">
        <v>-135.89640890000001</v>
      </c>
      <c r="S3182" t="s">
        <v>21</v>
      </c>
      <c r="T3182" s="40">
        <v>0.529725</v>
      </c>
      <c r="U3182" s="40">
        <v>0.24132499999999968</v>
      </c>
      <c r="V3182">
        <v>378.816412275</v>
      </c>
      <c r="W3182">
        <v>715.11900000000003</v>
      </c>
      <c r="X3182">
        <v>216</v>
      </c>
      <c r="Y3182">
        <v>183.06024659999997</v>
      </c>
      <c r="Z3182">
        <v>345.57599999999996</v>
      </c>
      <c r="AA3182">
        <v>25</v>
      </c>
      <c r="AI3182">
        <v>1.401</v>
      </c>
      <c r="AJ3182">
        <v>1</v>
      </c>
      <c r="AK3182">
        <v>45.723000000000006</v>
      </c>
      <c r="AL3182">
        <v>16</v>
      </c>
      <c r="AM3182">
        <v>0</v>
      </c>
      <c r="AN3182">
        <v>0</v>
      </c>
      <c r="AO3182" s="30">
        <v>24.962760900000006</v>
      </c>
      <c r="AP3182" s="30">
        <v>47.124000000000009</v>
      </c>
      <c r="AQ3182" s="30">
        <v>17</v>
      </c>
      <c r="AR3182">
        <v>586.83941977500001</v>
      </c>
      <c r="AS3182" s="20">
        <v>1107.819</v>
      </c>
      <c r="AT3182">
        <v>256</v>
      </c>
      <c r="AU3182">
        <v>12</v>
      </c>
      <c r="AV3182" t="s">
        <v>1510</v>
      </c>
    </row>
    <row r="3183" spans="1:48" hidden="1" x14ac:dyDescent="0.25">
      <c r="A3183" t="s">
        <v>386</v>
      </c>
      <c r="B3183" t="s">
        <v>33</v>
      </c>
      <c r="C3183" t="s">
        <v>33</v>
      </c>
      <c r="D3183" t="s">
        <v>434</v>
      </c>
      <c r="E3183" s="31" t="s">
        <v>431</v>
      </c>
      <c r="F3183">
        <v>2017</v>
      </c>
      <c r="G3183" t="s">
        <v>380</v>
      </c>
      <c r="H3183">
        <v>219</v>
      </c>
      <c r="I3183">
        <v>331070</v>
      </c>
      <c r="J3183" t="s">
        <v>30</v>
      </c>
      <c r="K3183" s="26" t="s">
        <v>374</v>
      </c>
      <c r="L3183" t="b">
        <v>1</v>
      </c>
      <c r="M3183" s="20" t="s">
        <v>1116</v>
      </c>
      <c r="N3183" s="26">
        <v>2</v>
      </c>
      <c r="O3183" t="s">
        <v>375</v>
      </c>
      <c r="P3183">
        <v>62.571782800000001</v>
      </c>
      <c r="Q3183">
        <v>-144.6541704</v>
      </c>
      <c r="S3183" t="s">
        <v>21</v>
      </c>
      <c r="T3183" s="40">
        <v>0.56740000000000002</v>
      </c>
      <c r="U3183" s="40">
        <v>0.30876666666666625</v>
      </c>
      <c r="V3183">
        <v>87.3081076</v>
      </c>
      <c r="W3183">
        <v>153.874</v>
      </c>
      <c r="X3183">
        <v>48</v>
      </c>
      <c r="Y3183">
        <v>98.359924800000002</v>
      </c>
      <c r="Z3183">
        <v>173.352</v>
      </c>
      <c r="AA3183">
        <v>19</v>
      </c>
      <c r="AI3183">
        <v>11.763999999999999</v>
      </c>
      <c r="AJ3183">
        <v>1</v>
      </c>
      <c r="AK3183">
        <v>4.6109999999999998</v>
      </c>
      <c r="AL3183">
        <v>1</v>
      </c>
      <c r="AM3183">
        <v>0</v>
      </c>
      <c r="AN3183">
        <v>0</v>
      </c>
      <c r="AO3183" s="30">
        <v>9.2911750000000008</v>
      </c>
      <c r="AP3183" s="30">
        <v>16.375</v>
      </c>
      <c r="AQ3183" s="30">
        <v>2</v>
      </c>
      <c r="AR3183">
        <v>194.9592074</v>
      </c>
      <c r="AS3183" s="20">
        <v>343.60099999999994</v>
      </c>
      <c r="AT3183">
        <v>69</v>
      </c>
      <c r="AU3183">
        <v>12</v>
      </c>
      <c r="AV3183" t="s">
        <v>1510</v>
      </c>
    </row>
    <row r="3184" spans="1:48" hidden="1" x14ac:dyDescent="0.25">
      <c r="A3184" t="s">
        <v>905</v>
      </c>
      <c r="B3184" t="s">
        <v>134</v>
      </c>
      <c r="C3184" t="s">
        <v>134</v>
      </c>
      <c r="D3184" t="s">
        <v>907</v>
      </c>
      <c r="E3184" s="31" t="s">
        <v>908</v>
      </c>
      <c r="F3184">
        <v>2017</v>
      </c>
      <c r="G3184" t="s">
        <v>906</v>
      </c>
      <c r="H3184">
        <v>3465</v>
      </c>
      <c r="I3184">
        <v>331890</v>
      </c>
      <c r="J3184" t="s">
        <v>133</v>
      </c>
      <c r="K3184" s="26" t="s">
        <v>458</v>
      </c>
      <c r="L3184" t="b">
        <v>1</v>
      </c>
      <c r="M3184" s="20" t="s">
        <v>1116</v>
      </c>
      <c r="N3184" s="26">
        <v>368</v>
      </c>
      <c r="O3184" t="s">
        <v>375</v>
      </c>
      <c r="P3184">
        <v>61.515833299999997</v>
      </c>
      <c r="Q3184">
        <v>-144.43694439999999</v>
      </c>
      <c r="S3184" t="s">
        <v>21</v>
      </c>
      <c r="T3184" s="40">
        <v>0.61666666666666681</v>
      </c>
      <c r="U3184" s="40">
        <v>0.28315833333333335</v>
      </c>
      <c r="V3184">
        <v>71.066516666666686</v>
      </c>
      <c r="W3184">
        <v>115.24299999999999</v>
      </c>
      <c r="X3184">
        <v>43</v>
      </c>
      <c r="Y3184">
        <v>133.52806666666672</v>
      </c>
      <c r="Z3184">
        <v>216.53200000000004</v>
      </c>
      <c r="AA3184">
        <v>35</v>
      </c>
      <c r="AI3184">
        <v>14.106</v>
      </c>
      <c r="AJ3184">
        <v>2</v>
      </c>
      <c r="AK3184">
        <v>20.753999999999998</v>
      </c>
      <c r="AL3184">
        <v>3</v>
      </c>
      <c r="AM3184">
        <v>6.9000000000000012</v>
      </c>
      <c r="AN3184">
        <v>1</v>
      </c>
      <c r="AO3184" s="30">
        <v>21.497000000000003</v>
      </c>
      <c r="AP3184" s="30">
        <v>34.86</v>
      </c>
      <c r="AQ3184" s="30">
        <v>5</v>
      </c>
      <c r="AR3184">
        <v>226.0915833333334</v>
      </c>
      <c r="AS3184" s="20">
        <v>373.53500000000003</v>
      </c>
      <c r="AT3184">
        <v>83</v>
      </c>
      <c r="AU3184">
        <v>12</v>
      </c>
      <c r="AV3184" t="s">
        <v>1510</v>
      </c>
    </row>
    <row r="3185" spans="1:48" hidden="1" x14ac:dyDescent="0.25">
      <c r="A3185" t="s">
        <v>857</v>
      </c>
      <c r="B3185" t="s">
        <v>212</v>
      </c>
      <c r="C3185" t="s">
        <v>212</v>
      </c>
      <c r="D3185" t="s">
        <v>859</v>
      </c>
      <c r="E3185" s="31" t="s">
        <v>860</v>
      </c>
      <c r="F3185">
        <v>2017</v>
      </c>
      <c r="G3185" t="s">
        <v>858</v>
      </c>
      <c r="H3185">
        <v>12485</v>
      </c>
      <c r="I3185">
        <v>332230</v>
      </c>
      <c r="J3185" t="s">
        <v>211</v>
      </c>
      <c r="K3185" s="26" t="s">
        <v>374</v>
      </c>
      <c r="L3185" t="b">
        <v>1</v>
      </c>
      <c r="M3185" s="20" t="s">
        <v>1119</v>
      </c>
      <c r="N3185" s="26">
        <v>343</v>
      </c>
      <c r="O3185" t="s">
        <v>375</v>
      </c>
      <c r="P3185">
        <v>61.5719444</v>
      </c>
      <c r="Q3185">
        <v>-159.245</v>
      </c>
      <c r="S3185" t="s">
        <v>21</v>
      </c>
      <c r="T3185" s="40">
        <v>1.1130583333333335</v>
      </c>
      <c r="U3185" s="40">
        <v>0.40515833333333301</v>
      </c>
      <c r="V3185">
        <v>98.183988641666673</v>
      </c>
      <c r="W3185">
        <v>88.210999999999999</v>
      </c>
      <c r="X3185">
        <v>32</v>
      </c>
      <c r="Y3185">
        <v>73.351657225000011</v>
      </c>
      <c r="Z3185">
        <v>65.900999999999996</v>
      </c>
      <c r="AA3185">
        <v>4</v>
      </c>
      <c r="AI3185">
        <v>45.315000000000005</v>
      </c>
      <c r="AJ3185">
        <v>10</v>
      </c>
      <c r="AK3185">
        <v>12.679000000000002</v>
      </c>
      <c r="AL3185">
        <v>3</v>
      </c>
      <c r="AM3185">
        <v>0.80600000000000005</v>
      </c>
      <c r="AN3185">
        <v>1</v>
      </c>
      <c r="AO3185" s="30">
        <v>64.550704983333347</v>
      </c>
      <c r="AP3185" s="30">
        <v>57.994000000000007</v>
      </c>
      <c r="AQ3185" s="30">
        <v>13</v>
      </c>
      <c r="AR3185">
        <v>236.08635085000003</v>
      </c>
      <c r="AS3185" s="20">
        <v>212.91200000000001</v>
      </c>
      <c r="AT3185">
        <v>49</v>
      </c>
      <c r="AU3185">
        <v>12</v>
      </c>
      <c r="AV3185" t="s">
        <v>1510</v>
      </c>
    </row>
    <row r="3186" spans="1:48" hidden="1" x14ac:dyDescent="0.25">
      <c r="A3186" t="s">
        <v>780</v>
      </c>
      <c r="B3186" t="s">
        <v>137</v>
      </c>
      <c r="C3186" t="s">
        <v>137</v>
      </c>
      <c r="D3186" t="s">
        <v>782</v>
      </c>
      <c r="E3186" s="31" t="s">
        <v>783</v>
      </c>
      <c r="F3186">
        <v>2017</v>
      </c>
      <c r="G3186" t="s">
        <v>781</v>
      </c>
      <c r="H3186" t="s">
        <v>582</v>
      </c>
      <c r="I3186">
        <v>331900</v>
      </c>
      <c r="J3186" t="s">
        <v>136</v>
      </c>
      <c r="K3186" s="26" t="s">
        <v>458</v>
      </c>
      <c r="L3186" t="b">
        <v>1</v>
      </c>
      <c r="M3186" s="20" t="s">
        <v>1116</v>
      </c>
      <c r="N3186" s="26">
        <v>256</v>
      </c>
      <c r="O3186" t="s">
        <v>375</v>
      </c>
      <c r="P3186">
        <v>65.825555600000001</v>
      </c>
      <c r="Q3186">
        <v>-144.06055559999999</v>
      </c>
      <c r="S3186" t="s">
        <v>21</v>
      </c>
      <c r="T3186" s="40">
        <v>0.70823333333333327</v>
      </c>
      <c r="U3186" s="40">
        <v>0.29668333333333302</v>
      </c>
      <c r="V3186">
        <v>83.758506933333322</v>
      </c>
      <c r="W3186">
        <v>118.264</v>
      </c>
      <c r="X3186">
        <v>42</v>
      </c>
      <c r="Y3186">
        <v>47.101766066666663</v>
      </c>
      <c r="Z3186">
        <v>66.506</v>
      </c>
      <c r="AA3186">
        <v>7</v>
      </c>
      <c r="AI3186">
        <v>71.245000000000005</v>
      </c>
      <c r="AJ3186">
        <v>7</v>
      </c>
      <c r="AK3186">
        <v>94.060999999999979</v>
      </c>
      <c r="AL3186">
        <v>3</v>
      </c>
      <c r="AM3186">
        <v>0</v>
      </c>
      <c r="AN3186">
        <v>0</v>
      </c>
      <c r="AO3186" s="30">
        <v>117.07521939999998</v>
      </c>
      <c r="AP3186" s="30">
        <v>165.30599999999998</v>
      </c>
      <c r="AQ3186" s="30">
        <v>10</v>
      </c>
      <c r="AR3186">
        <v>247.93549239999999</v>
      </c>
      <c r="AS3186" s="20">
        <v>350.07600000000008</v>
      </c>
      <c r="AT3186">
        <v>57</v>
      </c>
      <c r="AU3186">
        <v>12</v>
      </c>
      <c r="AV3186" t="s">
        <v>1510</v>
      </c>
    </row>
    <row r="3187" spans="1:48" hidden="1" x14ac:dyDescent="0.25">
      <c r="A3187" t="s">
        <v>887</v>
      </c>
      <c r="B3187" t="s">
        <v>890</v>
      </c>
      <c r="C3187" t="s">
        <v>890</v>
      </c>
      <c r="D3187" t="s">
        <v>891</v>
      </c>
      <c r="E3187" s="31" t="s">
        <v>892</v>
      </c>
      <c r="F3187">
        <v>2017</v>
      </c>
      <c r="G3187" t="s">
        <v>888</v>
      </c>
      <c r="H3187" t="s">
        <v>582</v>
      </c>
      <c r="I3187">
        <v>331910</v>
      </c>
      <c r="J3187" t="s">
        <v>889</v>
      </c>
      <c r="K3187" s="26" t="s">
        <v>458</v>
      </c>
      <c r="L3187" t="b">
        <v>1</v>
      </c>
      <c r="M3187" s="20" t="s">
        <v>1118</v>
      </c>
      <c r="N3187" s="26">
        <v>360</v>
      </c>
      <c r="O3187" t="s">
        <v>375</v>
      </c>
      <c r="P3187">
        <v>58.844166700000002</v>
      </c>
      <c r="Q3187">
        <v>-158.55083329999999</v>
      </c>
      <c r="S3187" t="s">
        <v>21</v>
      </c>
      <c r="T3187" s="40">
        <v>1.0415166666666666</v>
      </c>
      <c r="U3187" s="40">
        <v>0.41296666666666643</v>
      </c>
      <c r="V3187">
        <v>126.37138323333332</v>
      </c>
      <c r="W3187">
        <v>121.33399999999999</v>
      </c>
      <c r="X3187">
        <v>28</v>
      </c>
      <c r="Y3187">
        <v>61.445317266666663</v>
      </c>
      <c r="Z3187">
        <v>58.995999999999995</v>
      </c>
      <c r="AA3187">
        <v>8</v>
      </c>
      <c r="AI3187">
        <v>26.927999999999997</v>
      </c>
      <c r="AJ3187">
        <v>7</v>
      </c>
      <c r="AK3187">
        <v>18.993999999999996</v>
      </c>
      <c r="AL3187">
        <v>4</v>
      </c>
      <c r="AM3187">
        <v>5.2999999999999999E-2</v>
      </c>
      <c r="AN3187">
        <v>2</v>
      </c>
      <c r="AO3187" s="30">
        <v>47.82852836666666</v>
      </c>
      <c r="AP3187" s="30">
        <v>45.921999999999997</v>
      </c>
      <c r="AQ3187" s="30">
        <v>11</v>
      </c>
      <c r="AR3187">
        <v>235.64522886666663</v>
      </c>
      <c r="AS3187" s="20">
        <v>226.30500000000001</v>
      </c>
      <c r="AT3187">
        <v>47</v>
      </c>
      <c r="AU3187">
        <v>12</v>
      </c>
      <c r="AV3187" t="s">
        <v>1510</v>
      </c>
    </row>
    <row r="3188" spans="1:48" hidden="1" x14ac:dyDescent="0.25">
      <c r="A3188" t="s">
        <v>389</v>
      </c>
      <c r="B3188" t="s">
        <v>34</v>
      </c>
      <c r="C3188" t="s">
        <v>34</v>
      </c>
      <c r="D3188" t="s">
        <v>421</v>
      </c>
      <c r="E3188" s="31" t="s">
        <v>422</v>
      </c>
      <c r="F3188">
        <v>2017</v>
      </c>
      <c r="G3188" t="s">
        <v>380</v>
      </c>
      <c r="H3188">
        <v>219</v>
      </c>
      <c r="I3188">
        <v>331080</v>
      </c>
      <c r="J3188" t="s">
        <v>30</v>
      </c>
      <c r="K3188" s="26" t="s">
        <v>374</v>
      </c>
      <c r="L3188" t="b">
        <v>1</v>
      </c>
      <c r="M3188" s="20" t="s">
        <v>1116</v>
      </c>
      <c r="N3188" s="26">
        <v>2</v>
      </c>
      <c r="O3188" t="s">
        <v>375</v>
      </c>
      <c r="P3188">
        <v>56.013888899999998</v>
      </c>
      <c r="Q3188">
        <v>-132.82777780000001</v>
      </c>
      <c r="S3188" t="s">
        <v>21</v>
      </c>
      <c r="T3188" s="40">
        <v>0.26292500000000002</v>
      </c>
      <c r="U3188" s="40">
        <v>0.23764999999999978</v>
      </c>
      <c r="V3188">
        <v>193.28090015000004</v>
      </c>
      <c r="W3188">
        <v>735.11800000000005</v>
      </c>
      <c r="X3188">
        <v>180</v>
      </c>
      <c r="Y3188">
        <v>66.206618399999996</v>
      </c>
      <c r="Z3188">
        <v>251.80799999999999</v>
      </c>
      <c r="AA3188">
        <v>41</v>
      </c>
      <c r="AI3188">
        <v>85.834000000000017</v>
      </c>
      <c r="AJ3188">
        <v>15</v>
      </c>
      <c r="AK3188">
        <v>98.710999999999999</v>
      </c>
      <c r="AL3188">
        <v>6</v>
      </c>
      <c r="AM3188">
        <v>0</v>
      </c>
      <c r="AN3188">
        <v>0</v>
      </c>
      <c r="AO3188" s="30">
        <v>48.521494125000011</v>
      </c>
      <c r="AP3188" s="30">
        <v>184.54500000000002</v>
      </c>
      <c r="AQ3188" s="30">
        <v>21</v>
      </c>
      <c r="AR3188">
        <v>308.00901267500001</v>
      </c>
      <c r="AS3188" s="20">
        <v>1171.4710000000002</v>
      </c>
      <c r="AT3188">
        <v>239</v>
      </c>
      <c r="AU3188">
        <v>12</v>
      </c>
      <c r="AV3188" t="s">
        <v>1510</v>
      </c>
    </row>
    <row r="3189" spans="1:48" hidden="1" x14ac:dyDescent="0.25">
      <c r="A3189" t="s">
        <v>517</v>
      </c>
      <c r="B3189" t="s">
        <v>153</v>
      </c>
      <c r="C3189" t="s">
        <v>153</v>
      </c>
      <c r="D3189" t="s">
        <v>519</v>
      </c>
      <c r="E3189" s="31" t="s">
        <v>520</v>
      </c>
      <c r="F3189">
        <v>2017</v>
      </c>
      <c r="G3189" t="s">
        <v>518</v>
      </c>
      <c r="H3189">
        <v>6866</v>
      </c>
      <c r="I3189">
        <v>331980</v>
      </c>
      <c r="J3189" t="s">
        <v>152</v>
      </c>
      <c r="K3189" s="26" t="s">
        <v>374</v>
      </c>
      <c r="L3189" t="b">
        <v>1</v>
      </c>
      <c r="M3189" s="20" t="s">
        <v>1116</v>
      </c>
      <c r="N3189" s="26">
        <v>88</v>
      </c>
      <c r="O3189" t="s">
        <v>375</v>
      </c>
      <c r="P3189">
        <v>55.185833299999999</v>
      </c>
      <c r="Q3189">
        <v>-162.7211111</v>
      </c>
      <c r="S3189" t="s">
        <v>21</v>
      </c>
      <c r="T3189" s="40">
        <v>0.67205454545454546</v>
      </c>
      <c r="U3189" s="40">
        <v>0.21233636363636321</v>
      </c>
      <c r="V3189">
        <v>104.87948825454545</v>
      </c>
      <c r="W3189">
        <v>156.05799999999999</v>
      </c>
      <c r="X3189">
        <v>38</v>
      </c>
      <c r="Y3189">
        <v>371.35113169090903</v>
      </c>
      <c r="Z3189">
        <v>552.56099999999992</v>
      </c>
      <c r="AA3189">
        <v>25</v>
      </c>
      <c r="AI3189">
        <v>60.208000000000006</v>
      </c>
      <c r="AJ3189">
        <v>4</v>
      </c>
      <c r="AK3189">
        <v>1023.002</v>
      </c>
      <c r="AL3189">
        <v>52</v>
      </c>
      <c r="AM3189">
        <v>0</v>
      </c>
      <c r="AN3189">
        <v>0</v>
      </c>
      <c r="AO3189" s="30">
        <v>727.97620418181816</v>
      </c>
      <c r="AP3189" s="30">
        <v>1083.21</v>
      </c>
      <c r="AQ3189" s="30">
        <v>56</v>
      </c>
      <c r="AR3189">
        <v>1204.2068241272727</v>
      </c>
      <c r="AS3189" s="20">
        <v>1791.829</v>
      </c>
      <c r="AT3189">
        <v>119</v>
      </c>
      <c r="AU3189">
        <v>12</v>
      </c>
      <c r="AV3189" t="s">
        <v>1510</v>
      </c>
    </row>
    <row r="3190" spans="1:48" hidden="1" x14ac:dyDescent="0.25">
      <c r="A3190" t="s">
        <v>558</v>
      </c>
      <c r="B3190" t="s">
        <v>1168</v>
      </c>
      <c r="C3190" t="s">
        <v>141</v>
      </c>
      <c r="D3190" t="s">
        <v>560</v>
      </c>
      <c r="E3190" s="31" t="s">
        <v>561</v>
      </c>
      <c r="F3190">
        <v>2017</v>
      </c>
      <c r="G3190" t="s">
        <v>559</v>
      </c>
      <c r="H3190">
        <v>40215</v>
      </c>
      <c r="I3190">
        <v>331920</v>
      </c>
      <c r="J3190" t="s">
        <v>140</v>
      </c>
      <c r="K3190" s="26" t="s">
        <v>458</v>
      </c>
      <c r="L3190" t="b">
        <v>1</v>
      </c>
      <c r="M3190" s="20" t="s">
        <v>1119</v>
      </c>
      <c r="N3190" s="26">
        <v>160</v>
      </c>
      <c r="O3190" t="s">
        <v>375</v>
      </c>
      <c r="P3190">
        <v>60.542777800000003</v>
      </c>
      <c r="Q3190">
        <v>-145.75749999999999</v>
      </c>
      <c r="S3190" t="s">
        <v>21</v>
      </c>
      <c r="T3190" s="40">
        <v>0.36945833333333339</v>
      </c>
      <c r="U3190" s="40">
        <v>0.29214999999999997</v>
      </c>
      <c r="V3190">
        <v>1760.7334905000005</v>
      </c>
      <c r="W3190">
        <v>4765.7160000000003</v>
      </c>
      <c r="X3190">
        <v>967</v>
      </c>
      <c r="Y3190">
        <v>6341.3650993333349</v>
      </c>
      <c r="Z3190">
        <v>17163.952000000001</v>
      </c>
      <c r="AA3190">
        <v>859</v>
      </c>
      <c r="AI3190">
        <v>2540.2289999999994</v>
      </c>
      <c r="AJ3190">
        <v>59</v>
      </c>
      <c r="AK3190">
        <v>1898.348</v>
      </c>
      <c r="AL3190">
        <v>47</v>
      </c>
      <c r="AM3190">
        <v>0</v>
      </c>
      <c r="AN3190">
        <v>0</v>
      </c>
      <c r="AO3190" s="30">
        <v>1639.8692607916666</v>
      </c>
      <c r="AP3190" s="30">
        <v>4438.5769999999993</v>
      </c>
      <c r="AQ3190" s="30">
        <v>106</v>
      </c>
      <c r="AR3190">
        <v>9741.967850625002</v>
      </c>
      <c r="AS3190" s="20">
        <v>26368.245000000003</v>
      </c>
      <c r="AT3190">
        <v>1705</v>
      </c>
      <c r="AU3190">
        <v>12</v>
      </c>
      <c r="AV3190" t="s">
        <v>1510</v>
      </c>
    </row>
    <row r="3191" spans="1:48" hidden="1" x14ac:dyDescent="0.25">
      <c r="A3191" t="s">
        <v>428</v>
      </c>
      <c r="B3191" t="s">
        <v>35</v>
      </c>
      <c r="C3191" t="s">
        <v>35</v>
      </c>
      <c r="D3191" t="s">
        <v>421</v>
      </c>
      <c r="E3191" s="31" t="s">
        <v>422</v>
      </c>
      <c r="F3191">
        <v>2017</v>
      </c>
      <c r="G3191" t="s">
        <v>380</v>
      </c>
      <c r="H3191">
        <v>219</v>
      </c>
      <c r="I3191">
        <v>331090</v>
      </c>
      <c r="J3191" t="s">
        <v>30</v>
      </c>
      <c r="K3191" s="26" t="s">
        <v>374</v>
      </c>
      <c r="L3191" t="b">
        <v>1</v>
      </c>
      <c r="M3191" s="20" t="s">
        <v>1116</v>
      </c>
      <c r="N3191" s="26">
        <v>2</v>
      </c>
      <c r="O3191" t="s">
        <v>375</v>
      </c>
      <c r="P3191">
        <v>55.476388900000003</v>
      </c>
      <c r="Q3191">
        <v>-133.14833329999999</v>
      </c>
      <c r="S3191" t="s">
        <v>21</v>
      </c>
      <c r="T3191" s="40">
        <v>0.26242499999999996</v>
      </c>
      <c r="U3191" s="40">
        <v>0.23714999999999978</v>
      </c>
      <c r="V3191">
        <v>948.11370794999982</v>
      </c>
      <c r="W3191">
        <v>3612.8939999999998</v>
      </c>
      <c r="X3191">
        <v>690</v>
      </c>
      <c r="Y3191">
        <v>1078.5544160249999</v>
      </c>
      <c r="Z3191">
        <v>4109.9530000000004</v>
      </c>
      <c r="AA3191">
        <v>296</v>
      </c>
      <c r="AI3191">
        <v>1261.29</v>
      </c>
      <c r="AJ3191">
        <v>44</v>
      </c>
      <c r="AK3191">
        <v>679.23299999999995</v>
      </c>
      <c r="AL3191">
        <v>21</v>
      </c>
      <c r="AM3191">
        <v>0</v>
      </c>
      <c r="AN3191">
        <v>0</v>
      </c>
      <c r="AO3191" s="30">
        <v>509.24174827499991</v>
      </c>
      <c r="AP3191" s="30">
        <v>1940.5229999999999</v>
      </c>
      <c r="AQ3191" s="30">
        <v>65</v>
      </c>
      <c r="AR3191">
        <v>2535.9098722499998</v>
      </c>
      <c r="AS3191" s="20">
        <v>9663.369999999999</v>
      </c>
      <c r="AT3191">
        <v>1049</v>
      </c>
      <c r="AU3191">
        <v>12</v>
      </c>
      <c r="AV3191" t="s">
        <v>1510</v>
      </c>
    </row>
    <row r="3192" spans="1:48" hidden="1" x14ac:dyDescent="0.25">
      <c r="A3192" t="s">
        <v>861</v>
      </c>
      <c r="B3192" t="s">
        <v>213</v>
      </c>
      <c r="C3192" t="s">
        <v>213</v>
      </c>
      <c r="D3192" t="s">
        <v>862</v>
      </c>
      <c r="E3192" s="31" t="s">
        <v>863</v>
      </c>
      <c r="F3192">
        <v>2017</v>
      </c>
      <c r="G3192" t="s">
        <v>858</v>
      </c>
      <c r="H3192">
        <v>12485</v>
      </c>
      <c r="I3192">
        <v>332240</v>
      </c>
      <c r="J3192" t="s">
        <v>211</v>
      </c>
      <c r="K3192" s="26" t="s">
        <v>374</v>
      </c>
      <c r="L3192" t="b">
        <v>1</v>
      </c>
      <c r="M3192" s="20" t="s">
        <v>1119</v>
      </c>
      <c r="N3192" s="26">
        <v>343</v>
      </c>
      <c r="O3192" t="s">
        <v>375</v>
      </c>
      <c r="P3192">
        <v>61.87</v>
      </c>
      <c r="Q3192">
        <v>-158.1108333</v>
      </c>
      <c r="S3192" t="s">
        <v>21</v>
      </c>
      <c r="T3192" s="40">
        <v>1.1217250000000003</v>
      </c>
      <c r="U3192" s="40">
        <v>0.41382499999999961</v>
      </c>
      <c r="V3192">
        <v>103.12578787500003</v>
      </c>
      <c r="W3192">
        <v>91.935000000000002</v>
      </c>
      <c r="X3192">
        <v>35</v>
      </c>
      <c r="Y3192">
        <v>106.65922162500004</v>
      </c>
      <c r="Z3192">
        <v>95.085000000000008</v>
      </c>
      <c r="AA3192">
        <v>9</v>
      </c>
      <c r="AI3192">
        <v>28.870999999999999</v>
      </c>
      <c r="AJ3192">
        <v>4</v>
      </c>
      <c r="AK3192">
        <v>14.017999999999997</v>
      </c>
      <c r="AL3192">
        <v>2</v>
      </c>
      <c r="AM3192">
        <v>0.30399999999999999</v>
      </c>
      <c r="AN3192">
        <v>1</v>
      </c>
      <c r="AO3192" s="30">
        <v>48.109663525000009</v>
      </c>
      <c r="AP3192" s="30">
        <v>42.888999999999996</v>
      </c>
      <c r="AQ3192" s="30">
        <v>6</v>
      </c>
      <c r="AR3192">
        <v>257.89467302500009</v>
      </c>
      <c r="AS3192" s="20">
        <v>230.21299999999999</v>
      </c>
      <c r="AT3192">
        <v>51</v>
      </c>
      <c r="AU3192">
        <v>12</v>
      </c>
      <c r="AV3192" t="s">
        <v>1510</v>
      </c>
    </row>
    <row r="3193" spans="1:48" hidden="1" x14ac:dyDescent="0.25">
      <c r="A3193" t="s">
        <v>909</v>
      </c>
      <c r="B3193" t="s">
        <v>178</v>
      </c>
      <c r="C3193" t="s">
        <v>178</v>
      </c>
      <c r="D3193" t="s">
        <v>911</v>
      </c>
      <c r="E3193" s="31" t="s">
        <v>912</v>
      </c>
      <c r="F3193">
        <v>2017</v>
      </c>
      <c r="G3193" t="s">
        <v>910</v>
      </c>
      <c r="H3193">
        <v>9416</v>
      </c>
      <c r="I3193">
        <v>332060</v>
      </c>
      <c r="J3193" t="s">
        <v>177</v>
      </c>
      <c r="K3193" s="26" t="s">
        <v>458</v>
      </c>
      <c r="L3193" t="b">
        <v>1</v>
      </c>
      <c r="M3193" s="20" t="s">
        <v>1116</v>
      </c>
      <c r="N3193" s="26">
        <v>369</v>
      </c>
      <c r="O3193" t="s">
        <v>375</v>
      </c>
      <c r="P3193">
        <v>66.075555600000001</v>
      </c>
      <c r="Q3193">
        <v>-162.71722220000001</v>
      </c>
      <c r="S3193" t="s">
        <v>21</v>
      </c>
      <c r="T3193" s="40">
        <v>0.69469999999999976</v>
      </c>
      <c r="U3193" s="40">
        <v>0.43713333333333276</v>
      </c>
      <c r="V3193">
        <v>162.54173779999991</v>
      </c>
      <c r="W3193">
        <v>233.97399999999993</v>
      </c>
      <c r="X3193">
        <v>50</v>
      </c>
      <c r="Y3193">
        <v>184.04409219999994</v>
      </c>
      <c r="Z3193">
        <v>264.92599999999999</v>
      </c>
      <c r="AA3193">
        <v>9</v>
      </c>
      <c r="AI3193">
        <v>96.233000000000004</v>
      </c>
      <c r="AJ3193">
        <v>6</v>
      </c>
      <c r="AK3193">
        <v>29.554000000000002</v>
      </c>
      <c r="AL3193">
        <v>5</v>
      </c>
      <c r="AM3193">
        <v>1.484</v>
      </c>
      <c r="AN3193">
        <v>2</v>
      </c>
      <c r="AO3193" s="30">
        <v>87.384228899999968</v>
      </c>
      <c r="AP3193" s="30">
        <v>125.78700000000001</v>
      </c>
      <c r="AQ3193" s="30">
        <v>11</v>
      </c>
      <c r="AR3193">
        <v>433.9700588999998</v>
      </c>
      <c r="AS3193" s="20">
        <v>626.17100000000005</v>
      </c>
      <c r="AT3193">
        <v>72</v>
      </c>
      <c r="AU3193">
        <v>12</v>
      </c>
      <c r="AV3193" t="s">
        <v>1510</v>
      </c>
    </row>
    <row r="3194" spans="1:48" hidden="1" x14ac:dyDescent="0.25">
      <c r="A3194" t="s">
        <v>496</v>
      </c>
      <c r="B3194" t="s">
        <v>1171</v>
      </c>
      <c r="C3194" t="s">
        <v>246</v>
      </c>
      <c r="D3194" t="s">
        <v>498</v>
      </c>
      <c r="E3194" s="31" t="s">
        <v>499</v>
      </c>
      <c r="F3194">
        <v>2017</v>
      </c>
      <c r="G3194" t="s">
        <v>497</v>
      </c>
      <c r="H3194">
        <v>13870</v>
      </c>
      <c r="I3194">
        <v>332430</v>
      </c>
      <c r="J3194" t="s">
        <v>245</v>
      </c>
      <c r="K3194" s="26" t="s">
        <v>458</v>
      </c>
      <c r="L3194" t="b">
        <v>1</v>
      </c>
      <c r="M3194" s="20" t="s">
        <v>1119</v>
      </c>
      <c r="N3194" s="26">
        <v>45</v>
      </c>
      <c r="O3194" t="s">
        <v>375</v>
      </c>
      <c r="P3194">
        <v>59.0397222</v>
      </c>
      <c r="Q3194">
        <v>-158.45750000000001</v>
      </c>
      <c r="S3194" t="s">
        <v>21</v>
      </c>
      <c r="T3194" s="40">
        <v>0.4091833333333334</v>
      </c>
      <c r="U3194" s="40">
        <v>0.24457499999999976</v>
      </c>
      <c r="V3194">
        <v>2155.7206049833335</v>
      </c>
      <c r="W3194">
        <v>5268.3489999999993</v>
      </c>
      <c r="X3194">
        <v>983</v>
      </c>
      <c r="Y3194">
        <v>4329.2349564000006</v>
      </c>
      <c r="Z3194">
        <v>10580.183999999999</v>
      </c>
      <c r="AA3194">
        <v>445</v>
      </c>
      <c r="AI3194">
        <v>1094.1560000000002</v>
      </c>
      <c r="AJ3194">
        <v>55</v>
      </c>
      <c r="AK3194">
        <v>802.69900000000007</v>
      </c>
      <c r="AL3194">
        <v>53</v>
      </c>
      <c r="AM3194">
        <v>5.3499999999999988</v>
      </c>
      <c r="AN3194">
        <v>2</v>
      </c>
      <c r="AO3194" s="30">
        <v>776.1614517500002</v>
      </c>
      <c r="AP3194" s="30">
        <v>1896.8550000000002</v>
      </c>
      <c r="AQ3194" s="30">
        <v>108</v>
      </c>
      <c r="AR3194">
        <v>7261.1170131333347</v>
      </c>
      <c r="AS3194" s="20">
        <v>17750.738000000001</v>
      </c>
      <c r="AT3194">
        <v>1531</v>
      </c>
      <c r="AU3194">
        <v>12</v>
      </c>
      <c r="AV3194" t="s">
        <v>1510</v>
      </c>
    </row>
    <row r="3195" spans="1:48" hidden="1" x14ac:dyDescent="0.25">
      <c r="A3195" t="s">
        <v>925</v>
      </c>
      <c r="B3195" t="s">
        <v>143</v>
      </c>
      <c r="C3195" t="s">
        <v>143</v>
      </c>
      <c r="D3195" t="s">
        <v>927</v>
      </c>
      <c r="E3195" s="31" t="s">
        <v>928</v>
      </c>
      <c r="F3195">
        <v>2017</v>
      </c>
      <c r="G3195" t="s">
        <v>926</v>
      </c>
      <c r="H3195" t="s">
        <v>582</v>
      </c>
      <c r="I3195">
        <v>331930</v>
      </c>
      <c r="J3195" t="s">
        <v>142</v>
      </c>
      <c r="K3195" s="26" t="s">
        <v>458</v>
      </c>
      <c r="L3195" t="b">
        <v>1</v>
      </c>
      <c r="M3195" s="20" t="s">
        <v>1118</v>
      </c>
      <c r="N3195" s="26">
        <v>383</v>
      </c>
      <c r="O3195" t="s">
        <v>375</v>
      </c>
      <c r="P3195">
        <v>65.753765200000004</v>
      </c>
      <c r="Q3195">
        <v>-168.92314999999999</v>
      </c>
      <c r="S3195" t="s">
        <v>21</v>
      </c>
      <c r="T3195" s="40">
        <v>0.65000000000000013</v>
      </c>
      <c r="U3195" s="40">
        <v>0.41100909090909088</v>
      </c>
      <c r="V3195">
        <v>134.43105000000003</v>
      </c>
      <c r="W3195">
        <v>206.81700000000001</v>
      </c>
      <c r="X3195">
        <v>41</v>
      </c>
      <c r="Y3195">
        <v>122.11030000000002</v>
      </c>
      <c r="Z3195">
        <v>187.86199999999999</v>
      </c>
      <c r="AA3195">
        <v>11</v>
      </c>
      <c r="AI3195">
        <v>39.610999999999997</v>
      </c>
      <c r="AJ3195">
        <v>5</v>
      </c>
      <c r="AK3195">
        <v>22.486000000000001</v>
      </c>
      <c r="AL3195">
        <v>1</v>
      </c>
      <c r="AM3195">
        <v>18.108999999999998</v>
      </c>
      <c r="AN3195">
        <v>5</v>
      </c>
      <c r="AO3195" s="30">
        <v>40.363050000000001</v>
      </c>
      <c r="AP3195" s="30">
        <v>62.096999999999994</v>
      </c>
      <c r="AQ3195" s="30">
        <v>6</v>
      </c>
      <c r="AR3195">
        <v>296.90440000000007</v>
      </c>
      <c r="AS3195" s="20">
        <v>474.88499999999993</v>
      </c>
      <c r="AT3195">
        <v>59</v>
      </c>
      <c r="AU3195">
        <v>3</v>
      </c>
      <c r="AV3195" t="s">
        <v>1510</v>
      </c>
    </row>
    <row r="3196" spans="1:48" hidden="1" x14ac:dyDescent="0.25">
      <c r="A3196" t="s">
        <v>442</v>
      </c>
      <c r="B3196" t="s">
        <v>1142</v>
      </c>
      <c r="C3196" t="s">
        <v>443</v>
      </c>
      <c r="D3196" t="s">
        <v>438</v>
      </c>
      <c r="E3196" s="31" t="s">
        <v>439</v>
      </c>
      <c r="F3196">
        <v>2017</v>
      </c>
      <c r="G3196" t="s">
        <v>380</v>
      </c>
      <c r="H3196">
        <v>219</v>
      </c>
      <c r="I3196">
        <v>331100</v>
      </c>
      <c r="J3196" t="s">
        <v>30</v>
      </c>
      <c r="K3196" s="26" t="s">
        <v>374</v>
      </c>
      <c r="L3196" t="b">
        <v>1</v>
      </c>
      <c r="M3196" s="20" t="s">
        <v>1116</v>
      </c>
      <c r="N3196" s="26">
        <v>2</v>
      </c>
      <c r="O3196" t="s">
        <v>375</v>
      </c>
      <c r="P3196">
        <v>63.661388899999999</v>
      </c>
      <c r="Q3196">
        <v>-144.06444440000001</v>
      </c>
      <c r="S3196" t="s">
        <v>21</v>
      </c>
      <c r="T3196" s="40">
        <v>0.37850833333333339</v>
      </c>
      <c r="U3196" s="40">
        <v>0.2359166666666663</v>
      </c>
      <c r="V3196">
        <v>33.920024291666671</v>
      </c>
      <c r="W3196">
        <v>89.614999999999995</v>
      </c>
      <c r="X3196">
        <v>24</v>
      </c>
      <c r="Y3196">
        <v>62.838817975000019</v>
      </c>
      <c r="Z3196">
        <v>166.01700000000002</v>
      </c>
      <c r="AA3196">
        <v>15</v>
      </c>
      <c r="AI3196">
        <v>14.83</v>
      </c>
      <c r="AJ3196">
        <v>2</v>
      </c>
      <c r="AK3196">
        <v>122.37500000000001</v>
      </c>
      <c r="AL3196">
        <v>4</v>
      </c>
      <c r="AM3196">
        <v>0</v>
      </c>
      <c r="AN3196">
        <v>0</v>
      </c>
      <c r="AO3196" s="30">
        <v>51.933235875000015</v>
      </c>
      <c r="AP3196" s="30">
        <v>137.20500000000001</v>
      </c>
      <c r="AQ3196" s="30">
        <v>6</v>
      </c>
      <c r="AR3196">
        <v>148.69207814166671</v>
      </c>
      <c r="AS3196" s="20">
        <v>392.83699999999999</v>
      </c>
      <c r="AT3196">
        <v>43</v>
      </c>
      <c r="AU3196">
        <v>6</v>
      </c>
      <c r="AV3196" t="s">
        <v>1510</v>
      </c>
    </row>
    <row r="3197" spans="1:48" hidden="1" x14ac:dyDescent="0.25">
      <c r="A3197" t="s">
        <v>392</v>
      </c>
      <c r="B3197" t="s">
        <v>1145</v>
      </c>
      <c r="C3197" t="s">
        <v>36</v>
      </c>
      <c r="D3197" t="s">
        <v>393</v>
      </c>
      <c r="E3197" s="31" t="s">
        <v>394</v>
      </c>
      <c r="F3197">
        <v>2017</v>
      </c>
      <c r="G3197" t="s">
        <v>380</v>
      </c>
      <c r="H3197">
        <v>219</v>
      </c>
      <c r="I3197">
        <v>331110</v>
      </c>
      <c r="J3197" t="s">
        <v>30</v>
      </c>
      <c r="K3197" s="26" t="s">
        <v>374</v>
      </c>
      <c r="L3197" t="b">
        <v>1</v>
      </c>
      <c r="M3197" s="20" t="s">
        <v>1116</v>
      </c>
      <c r="N3197" s="26">
        <v>2</v>
      </c>
      <c r="O3197" t="s">
        <v>375</v>
      </c>
      <c r="P3197">
        <v>64.788055600000007</v>
      </c>
      <c r="Q3197">
        <v>-141.19999999999999</v>
      </c>
      <c r="S3197" t="s">
        <v>21</v>
      </c>
      <c r="T3197" s="40">
        <v>0.58813333333333329</v>
      </c>
      <c r="U3197" s="40">
        <v>0.31153333333333294</v>
      </c>
      <c r="V3197">
        <v>182.78772306666664</v>
      </c>
      <c r="W3197">
        <v>310.79300000000001</v>
      </c>
      <c r="X3197">
        <v>137</v>
      </c>
      <c r="Y3197">
        <v>81.667018400000018</v>
      </c>
      <c r="Z3197">
        <v>138.85800000000003</v>
      </c>
      <c r="AA3197">
        <v>17</v>
      </c>
      <c r="AI3197">
        <v>64.247</v>
      </c>
      <c r="AJ3197">
        <v>13</v>
      </c>
      <c r="AK3197">
        <v>178.10799999999998</v>
      </c>
      <c r="AL3197">
        <v>17</v>
      </c>
      <c r="AM3197">
        <v>0</v>
      </c>
      <c r="AN3197">
        <v>0</v>
      </c>
      <c r="AO3197" s="30">
        <v>142.53705399999996</v>
      </c>
      <c r="AP3197" s="30">
        <v>242.35499999999996</v>
      </c>
      <c r="AQ3197" s="30">
        <v>30</v>
      </c>
      <c r="AR3197">
        <v>406.99179546666664</v>
      </c>
      <c r="AS3197" s="20">
        <v>692.00599999999997</v>
      </c>
      <c r="AT3197">
        <v>183</v>
      </c>
      <c r="AU3197">
        <v>12</v>
      </c>
      <c r="AV3197" t="s">
        <v>1510</v>
      </c>
    </row>
    <row r="3198" spans="1:48" hidden="1" x14ac:dyDescent="0.25">
      <c r="A3198" t="s">
        <v>578</v>
      </c>
      <c r="B3198" t="s">
        <v>56</v>
      </c>
      <c r="C3198" t="s">
        <v>56</v>
      </c>
      <c r="D3198" t="s">
        <v>579</v>
      </c>
      <c r="E3198" s="31" t="s">
        <v>580</v>
      </c>
      <c r="F3198">
        <v>2017</v>
      </c>
      <c r="G3198" t="s">
        <v>563</v>
      </c>
      <c r="H3198">
        <v>221</v>
      </c>
      <c r="I3198">
        <v>331290</v>
      </c>
      <c r="J3198" t="s">
        <v>50</v>
      </c>
      <c r="K3198" s="26" t="s">
        <v>458</v>
      </c>
      <c r="L3198" t="b">
        <v>1</v>
      </c>
      <c r="M3198" s="20" t="s">
        <v>1119</v>
      </c>
      <c r="N3198" s="26">
        <v>169</v>
      </c>
      <c r="O3198" t="s">
        <v>375</v>
      </c>
      <c r="P3198">
        <v>60.218888900000003</v>
      </c>
      <c r="Q3198">
        <v>-162.02444439999999</v>
      </c>
      <c r="S3198" t="s">
        <v>21</v>
      </c>
      <c r="T3198" s="40">
        <v>0.50351666666666672</v>
      </c>
      <c r="U3198" s="40">
        <v>0.22122499999999942</v>
      </c>
      <c r="V3198">
        <v>196.93392811666669</v>
      </c>
      <c r="W3198">
        <v>391.11700000000002</v>
      </c>
      <c r="X3198">
        <v>110</v>
      </c>
      <c r="Y3198">
        <v>52.008740016666678</v>
      </c>
      <c r="Z3198">
        <v>103.29100000000001</v>
      </c>
      <c r="AA3198">
        <v>14</v>
      </c>
      <c r="AI3198">
        <v>234.024</v>
      </c>
      <c r="AJ3198">
        <v>10</v>
      </c>
      <c r="AK3198">
        <v>145.59199999999998</v>
      </c>
      <c r="AL3198">
        <v>8</v>
      </c>
      <c r="AM3198">
        <v>0</v>
      </c>
      <c r="AN3198">
        <v>0</v>
      </c>
      <c r="AO3198" s="30">
        <v>191.14298293333334</v>
      </c>
      <c r="AP3198" s="30">
        <v>379.61599999999999</v>
      </c>
      <c r="AQ3198" s="30">
        <v>18</v>
      </c>
      <c r="AR3198">
        <v>440.08565106666674</v>
      </c>
      <c r="AS3198" s="20">
        <v>874.024</v>
      </c>
      <c r="AT3198">
        <v>142</v>
      </c>
      <c r="AU3198">
        <v>12</v>
      </c>
      <c r="AV3198" t="s">
        <v>1510</v>
      </c>
    </row>
    <row r="3199" spans="1:48" hidden="1" x14ac:dyDescent="0.25">
      <c r="A3199" t="s">
        <v>823</v>
      </c>
      <c r="B3199" t="s">
        <v>145</v>
      </c>
      <c r="C3199" t="s">
        <v>145</v>
      </c>
      <c r="D3199" t="s">
        <v>825</v>
      </c>
      <c r="E3199" s="31" t="s">
        <v>826</v>
      </c>
      <c r="F3199">
        <v>2017</v>
      </c>
      <c r="G3199" t="s">
        <v>824</v>
      </c>
      <c r="H3199">
        <v>5553</v>
      </c>
      <c r="I3199">
        <v>331940</v>
      </c>
      <c r="J3199" t="s">
        <v>144</v>
      </c>
      <c r="K3199" s="26" t="s">
        <v>458</v>
      </c>
      <c r="L3199" t="b">
        <v>1</v>
      </c>
      <c r="M3199" s="20" t="s">
        <v>1118</v>
      </c>
      <c r="N3199" s="26">
        <v>320</v>
      </c>
      <c r="O3199" t="s">
        <v>375</v>
      </c>
      <c r="P3199">
        <v>58.215555600000002</v>
      </c>
      <c r="Q3199">
        <v>-157.37583330000001</v>
      </c>
      <c r="S3199" t="s">
        <v>21</v>
      </c>
      <c r="T3199" s="40">
        <v>0.65000000000000013</v>
      </c>
      <c r="U3199" s="40">
        <v>0.22970000000000002</v>
      </c>
      <c r="V3199">
        <v>85.080450000000013</v>
      </c>
      <c r="W3199">
        <v>130.893</v>
      </c>
      <c r="X3199">
        <v>80</v>
      </c>
      <c r="Y3199">
        <v>170.57560000000001</v>
      </c>
      <c r="Z3199">
        <v>262.42399999999998</v>
      </c>
      <c r="AA3199">
        <v>21</v>
      </c>
      <c r="AI3199">
        <v>113.505</v>
      </c>
      <c r="AJ3199">
        <v>18</v>
      </c>
      <c r="AK3199">
        <v>13.419000000000002</v>
      </c>
      <c r="AL3199">
        <v>2</v>
      </c>
      <c r="AM3199">
        <v>0</v>
      </c>
      <c r="AN3199">
        <v>0</v>
      </c>
      <c r="AO3199" s="30">
        <v>82.500600000000006</v>
      </c>
      <c r="AP3199" s="30">
        <v>126.92399999999999</v>
      </c>
      <c r="AQ3199" s="30">
        <v>20</v>
      </c>
      <c r="AR3199">
        <v>338.15665000000001</v>
      </c>
      <c r="AS3199" s="20">
        <v>520.24099999999999</v>
      </c>
      <c r="AT3199">
        <v>121</v>
      </c>
      <c r="AU3199">
        <v>12</v>
      </c>
      <c r="AV3199" t="s">
        <v>1510</v>
      </c>
    </row>
    <row r="3200" spans="1:48" hidden="1" x14ac:dyDescent="0.25">
      <c r="A3200" t="s">
        <v>581</v>
      </c>
      <c r="B3200" t="s">
        <v>57</v>
      </c>
      <c r="C3200" t="s">
        <v>57</v>
      </c>
      <c r="D3200" t="s">
        <v>583</v>
      </c>
      <c r="E3200" s="31" t="s">
        <v>584</v>
      </c>
      <c r="F3200">
        <v>2017</v>
      </c>
      <c r="G3200" t="s">
        <v>563</v>
      </c>
      <c r="H3200" t="s">
        <v>582</v>
      </c>
      <c r="I3200">
        <v>331950</v>
      </c>
      <c r="J3200" t="s">
        <v>50</v>
      </c>
      <c r="K3200" s="26" t="s">
        <v>458</v>
      </c>
      <c r="L3200" t="b">
        <v>1</v>
      </c>
      <c r="M3200" s="20" t="s">
        <v>1119</v>
      </c>
      <c r="N3200" s="26">
        <v>169</v>
      </c>
      <c r="O3200" t="s">
        <v>375</v>
      </c>
      <c r="P3200">
        <v>59.349722200000002</v>
      </c>
      <c r="Q3200">
        <v>-157.47527779999999</v>
      </c>
      <c r="S3200" t="s">
        <v>21</v>
      </c>
      <c r="T3200" s="40">
        <v>0.61819166666666681</v>
      </c>
      <c r="U3200" s="40">
        <v>0.22694166666666671</v>
      </c>
      <c r="V3200">
        <v>131.39107502500005</v>
      </c>
      <c r="W3200">
        <v>212.54100000000003</v>
      </c>
      <c r="X3200">
        <v>63</v>
      </c>
      <c r="Y3200">
        <v>0</v>
      </c>
      <c r="Z3200">
        <v>0</v>
      </c>
      <c r="AA3200">
        <v>17</v>
      </c>
      <c r="AI3200">
        <v>103.426</v>
      </c>
      <c r="AJ3200">
        <v>7</v>
      </c>
      <c r="AK3200">
        <v>90.818000000000012</v>
      </c>
      <c r="AL3200">
        <v>3</v>
      </c>
      <c r="AM3200">
        <v>0</v>
      </c>
      <c r="AN3200">
        <v>0</v>
      </c>
      <c r="AO3200" s="30">
        <v>120.08002210000005</v>
      </c>
      <c r="AP3200" s="30">
        <v>194.24400000000003</v>
      </c>
      <c r="AQ3200" s="30">
        <v>10</v>
      </c>
      <c r="AR3200">
        <v>251.47109712500009</v>
      </c>
      <c r="AS3200" s="20">
        <v>406.78499999999997</v>
      </c>
      <c r="AT3200">
        <v>90</v>
      </c>
      <c r="AU3200">
        <v>3</v>
      </c>
      <c r="AV3200" t="s">
        <v>1510</v>
      </c>
    </row>
    <row r="3201" spans="1:48" hidden="1" x14ac:dyDescent="0.25">
      <c r="A3201" t="s">
        <v>1065</v>
      </c>
      <c r="B3201" t="s">
        <v>147</v>
      </c>
      <c r="C3201" t="s">
        <v>147</v>
      </c>
      <c r="D3201" t="s">
        <v>1067</v>
      </c>
      <c r="E3201" s="31" t="s">
        <v>1068</v>
      </c>
      <c r="F3201">
        <v>2017</v>
      </c>
      <c r="G3201" t="s">
        <v>1066</v>
      </c>
      <c r="H3201">
        <v>5721</v>
      </c>
      <c r="I3201">
        <v>331960</v>
      </c>
      <c r="J3201" t="s">
        <v>146</v>
      </c>
      <c r="K3201" s="26" t="s">
        <v>458</v>
      </c>
      <c r="L3201" t="b">
        <v>1</v>
      </c>
      <c r="M3201" s="20" t="s">
        <v>1119</v>
      </c>
      <c r="N3201" s="26">
        <v>701</v>
      </c>
      <c r="O3201" t="s">
        <v>375</v>
      </c>
      <c r="P3201">
        <v>58.194444400000002</v>
      </c>
      <c r="Q3201">
        <v>-136.34333330000001</v>
      </c>
      <c r="S3201" t="s">
        <v>21</v>
      </c>
      <c r="T3201" s="40">
        <v>0.59992499999999993</v>
      </c>
      <c r="U3201" s="40">
        <v>0.23154166666666612</v>
      </c>
      <c r="V3201">
        <v>71.620246350000002</v>
      </c>
      <c r="W3201">
        <v>119.38200000000002</v>
      </c>
      <c r="X3201">
        <v>53</v>
      </c>
      <c r="Y3201">
        <v>89.265840374999982</v>
      </c>
      <c r="Z3201">
        <v>148.79499999999999</v>
      </c>
      <c r="AA3201">
        <v>32</v>
      </c>
      <c r="AI3201">
        <v>9.6749999999999989</v>
      </c>
      <c r="AJ3201">
        <v>6</v>
      </c>
      <c r="AK3201">
        <v>1.7659999999999998</v>
      </c>
      <c r="AL3201">
        <v>1</v>
      </c>
      <c r="AM3201">
        <v>0</v>
      </c>
      <c r="AN3201">
        <v>0</v>
      </c>
      <c r="AO3201" s="30">
        <v>6.8637419249999985</v>
      </c>
      <c r="AP3201" s="30">
        <v>11.440999999999999</v>
      </c>
      <c r="AQ3201" s="30">
        <v>7</v>
      </c>
      <c r="AR3201">
        <v>167.74982864999998</v>
      </c>
      <c r="AS3201" s="20">
        <v>279.61800000000005</v>
      </c>
      <c r="AT3201">
        <v>92</v>
      </c>
      <c r="AU3201">
        <v>12</v>
      </c>
      <c r="AV3201" t="s">
        <v>1510</v>
      </c>
    </row>
    <row r="3202" spans="1:48" hidden="1" x14ac:dyDescent="0.25">
      <c r="A3202" t="s">
        <v>585</v>
      </c>
      <c r="B3202" t="s">
        <v>58</v>
      </c>
      <c r="C3202" t="s">
        <v>58</v>
      </c>
      <c r="D3202" t="s">
        <v>586</v>
      </c>
      <c r="E3202" s="31" t="s">
        <v>587</v>
      </c>
      <c r="F3202">
        <v>2017</v>
      </c>
      <c r="G3202" t="s">
        <v>563</v>
      </c>
      <c r="H3202">
        <v>221</v>
      </c>
      <c r="I3202">
        <v>331300</v>
      </c>
      <c r="J3202" t="s">
        <v>50</v>
      </c>
      <c r="K3202" s="26" t="s">
        <v>458</v>
      </c>
      <c r="L3202" t="b">
        <v>1</v>
      </c>
      <c r="M3202" s="20" t="s">
        <v>1119</v>
      </c>
      <c r="N3202" s="26">
        <v>169</v>
      </c>
      <c r="O3202" t="s">
        <v>375</v>
      </c>
      <c r="P3202">
        <v>64.617500000000007</v>
      </c>
      <c r="Q3202">
        <v>-162.2605556</v>
      </c>
      <c r="S3202" t="s">
        <v>21</v>
      </c>
      <c r="T3202" s="40">
        <v>0.5203333333333332</v>
      </c>
      <c r="U3202" s="40">
        <v>0.2220416666666658</v>
      </c>
      <c r="V3202">
        <v>250.74603166666665</v>
      </c>
      <c r="W3202">
        <v>481.8950000000001</v>
      </c>
      <c r="X3202">
        <v>123</v>
      </c>
      <c r="Y3202">
        <v>90.427689333333305</v>
      </c>
      <c r="Z3202">
        <v>173.78799999999998</v>
      </c>
      <c r="AA3202">
        <v>14</v>
      </c>
      <c r="AI3202">
        <v>271.43200000000002</v>
      </c>
      <c r="AJ3202">
        <v>11</v>
      </c>
      <c r="AK3202">
        <v>268.61</v>
      </c>
      <c r="AL3202">
        <v>18</v>
      </c>
      <c r="AM3202">
        <v>0</v>
      </c>
      <c r="AN3202">
        <v>0</v>
      </c>
      <c r="AO3202" s="30">
        <v>281.00185399999992</v>
      </c>
      <c r="AP3202" s="30">
        <v>540.04200000000003</v>
      </c>
      <c r="AQ3202" s="30">
        <v>29</v>
      </c>
      <c r="AR3202">
        <v>622.17557499999987</v>
      </c>
      <c r="AS3202" s="20">
        <v>1195.7249999999999</v>
      </c>
      <c r="AT3202">
        <v>166</v>
      </c>
      <c r="AU3202">
        <v>12</v>
      </c>
      <c r="AV3202" t="s">
        <v>1510</v>
      </c>
    </row>
    <row r="3203" spans="1:48" hidden="1" x14ac:dyDescent="0.25">
      <c r="A3203" t="s">
        <v>590</v>
      </c>
      <c r="B3203" t="s">
        <v>59</v>
      </c>
      <c r="C3203" t="s">
        <v>59</v>
      </c>
      <c r="D3203" t="s">
        <v>588</v>
      </c>
      <c r="E3203" s="31" t="s">
        <v>589</v>
      </c>
      <c r="F3203">
        <v>2017</v>
      </c>
      <c r="G3203" t="s">
        <v>563</v>
      </c>
      <c r="H3203">
        <v>221</v>
      </c>
      <c r="I3203">
        <v>331310</v>
      </c>
      <c r="J3203" t="s">
        <v>50</v>
      </c>
      <c r="K3203" s="26" t="s">
        <v>458</v>
      </c>
      <c r="L3203" t="b">
        <v>1</v>
      </c>
      <c r="M3203" s="20" t="s">
        <v>1119</v>
      </c>
      <c r="N3203" s="26">
        <v>169</v>
      </c>
      <c r="O3203" t="s">
        <v>375</v>
      </c>
      <c r="P3203">
        <v>62.777777800000003</v>
      </c>
      <c r="Q3203">
        <v>-164.52305559999999</v>
      </c>
      <c r="S3203" t="s">
        <v>21</v>
      </c>
      <c r="T3203" s="40">
        <v>0.46864999999999996</v>
      </c>
      <c r="U3203" s="40">
        <v>0.22830833333333278</v>
      </c>
      <c r="V3203">
        <v>501.7006039499999</v>
      </c>
      <c r="W3203">
        <v>1070.5229999999999</v>
      </c>
      <c r="X3203">
        <v>213</v>
      </c>
      <c r="Y3203">
        <v>389.54937839999997</v>
      </c>
      <c r="Z3203">
        <v>831.21600000000001</v>
      </c>
      <c r="AA3203">
        <v>35</v>
      </c>
      <c r="AI3203">
        <v>1022.847</v>
      </c>
      <c r="AJ3203">
        <v>22</v>
      </c>
      <c r="AK3203">
        <v>692.31000000000006</v>
      </c>
      <c r="AL3203">
        <v>34</v>
      </c>
      <c r="AM3203">
        <v>0</v>
      </c>
      <c r="AN3203">
        <v>0</v>
      </c>
      <c r="AO3203" s="30">
        <v>803.80832805</v>
      </c>
      <c r="AP3203" s="30">
        <v>1715.1570000000002</v>
      </c>
      <c r="AQ3203" s="30">
        <v>56</v>
      </c>
      <c r="AR3203">
        <v>1695.0583104</v>
      </c>
      <c r="AS3203" s="20">
        <v>3616.8959999999997</v>
      </c>
      <c r="AT3203">
        <v>301</v>
      </c>
      <c r="AU3203">
        <v>12</v>
      </c>
      <c r="AV3203" t="s">
        <v>1510</v>
      </c>
    </row>
    <row r="3204" spans="1:48" hidden="1" x14ac:dyDescent="0.25">
      <c r="A3204" t="s">
        <v>979</v>
      </c>
      <c r="B3204" t="s">
        <v>149</v>
      </c>
      <c r="C3204" t="s">
        <v>149</v>
      </c>
      <c r="D3204" t="s">
        <v>981</v>
      </c>
      <c r="E3204" s="31" t="s">
        <v>982</v>
      </c>
      <c r="F3204">
        <v>2017</v>
      </c>
      <c r="G3204" t="s">
        <v>980</v>
      </c>
      <c r="H3204" t="s">
        <v>582</v>
      </c>
      <c r="I3204">
        <v>331970</v>
      </c>
      <c r="J3204" t="s">
        <v>148</v>
      </c>
      <c r="K3204" s="26" t="s">
        <v>458</v>
      </c>
      <c r="L3204" t="b">
        <v>1</v>
      </c>
      <c r="M3204" s="20" t="s">
        <v>1118</v>
      </c>
      <c r="N3204" s="26">
        <v>442</v>
      </c>
      <c r="O3204" t="s">
        <v>375</v>
      </c>
      <c r="P3204">
        <v>54.850833299999998</v>
      </c>
      <c r="Q3204">
        <v>-163.41499999999999</v>
      </c>
      <c r="S3204" t="s">
        <v>21</v>
      </c>
      <c r="T3204" s="40">
        <v>0.45785833333333331</v>
      </c>
      <c r="U3204" s="40">
        <v>0.32345833333333335</v>
      </c>
      <c r="V3204">
        <v>54.389449274999997</v>
      </c>
      <c r="W3204">
        <v>118.791</v>
      </c>
      <c r="X3204">
        <v>29</v>
      </c>
      <c r="Y3204">
        <v>142.85958359166665</v>
      </c>
      <c r="Z3204">
        <v>312.017</v>
      </c>
      <c r="AA3204">
        <v>13</v>
      </c>
      <c r="AI3204">
        <v>60.876000000000005</v>
      </c>
      <c r="AJ3204">
        <v>12</v>
      </c>
      <c r="AK3204">
        <v>18.632000000000001</v>
      </c>
      <c r="AL3204">
        <v>3</v>
      </c>
      <c r="AM3204">
        <v>11.631</v>
      </c>
      <c r="AN3204">
        <v>1</v>
      </c>
      <c r="AO3204" s="30">
        <v>36.403400366666666</v>
      </c>
      <c r="AP3204" s="30">
        <v>79.50800000000001</v>
      </c>
      <c r="AQ3204" s="30">
        <v>15</v>
      </c>
      <c r="AR3204">
        <v>233.65243323333331</v>
      </c>
      <c r="AS3204" s="20">
        <v>521.947</v>
      </c>
      <c r="AT3204">
        <v>57</v>
      </c>
      <c r="AU3204">
        <v>12</v>
      </c>
      <c r="AV3204" t="s">
        <v>1510</v>
      </c>
    </row>
    <row r="3205" spans="1:48" hidden="1" x14ac:dyDescent="0.25">
      <c r="A3205" t="s">
        <v>509</v>
      </c>
      <c r="B3205" t="s">
        <v>164</v>
      </c>
      <c r="C3205" t="s">
        <v>164</v>
      </c>
      <c r="D3205" t="s">
        <v>511</v>
      </c>
      <c r="E3205" s="31" t="s">
        <v>512</v>
      </c>
      <c r="F3205">
        <v>2017</v>
      </c>
      <c r="G3205" t="s">
        <v>510</v>
      </c>
      <c r="H3205">
        <v>7833</v>
      </c>
      <c r="I3205">
        <v>332020</v>
      </c>
      <c r="J3205" t="s">
        <v>163</v>
      </c>
      <c r="K3205" s="26" t="s">
        <v>374</v>
      </c>
      <c r="L3205" t="b">
        <v>1</v>
      </c>
      <c r="M3205" s="20" t="s">
        <v>1116</v>
      </c>
      <c r="N3205" s="26">
        <v>63</v>
      </c>
      <c r="O3205" t="s">
        <v>375</v>
      </c>
      <c r="P3205">
        <v>66.564722200000006</v>
      </c>
      <c r="Q3205">
        <v>-145.2738889</v>
      </c>
      <c r="S3205" t="s">
        <v>21</v>
      </c>
      <c r="T3205" s="40">
        <v>0.67832500000000007</v>
      </c>
      <c r="U3205" s="40">
        <v>0.30312499999999959</v>
      </c>
      <c r="V3205">
        <v>711.91497567499994</v>
      </c>
      <c r="W3205">
        <v>1049.5189999999998</v>
      </c>
      <c r="X3205">
        <v>276</v>
      </c>
      <c r="Y3205">
        <v>558.66914832499992</v>
      </c>
      <c r="Z3205">
        <v>823.60099999999989</v>
      </c>
      <c r="AA3205">
        <v>68</v>
      </c>
      <c r="AI3205">
        <v>393.91699999999997</v>
      </c>
      <c r="AJ3205">
        <v>20</v>
      </c>
      <c r="AK3205">
        <v>340.822</v>
      </c>
      <c r="AL3205">
        <v>20</v>
      </c>
      <c r="AM3205">
        <v>0</v>
      </c>
      <c r="AN3205">
        <v>0</v>
      </c>
      <c r="AO3205" s="30">
        <v>498.39183217500005</v>
      </c>
      <c r="AP3205" s="30">
        <v>734.73900000000003</v>
      </c>
      <c r="AQ3205" s="30">
        <v>40</v>
      </c>
      <c r="AR3205">
        <v>1768.9759561749997</v>
      </c>
      <c r="AS3205" s="20">
        <v>2607.8590000000004</v>
      </c>
      <c r="AT3205">
        <v>372</v>
      </c>
      <c r="AU3205">
        <v>12</v>
      </c>
      <c r="AV3205" t="s">
        <v>1510</v>
      </c>
    </row>
    <row r="3206" spans="1:48" hidden="1" x14ac:dyDescent="0.25">
      <c r="A3206" t="s">
        <v>786</v>
      </c>
      <c r="B3206" t="s">
        <v>151</v>
      </c>
      <c r="C3206" t="s">
        <v>151</v>
      </c>
      <c r="D3206" t="s">
        <v>788</v>
      </c>
      <c r="E3206" s="31" t="s">
        <v>789</v>
      </c>
      <c r="F3206">
        <v>2017</v>
      </c>
      <c r="G3206" t="s">
        <v>787</v>
      </c>
      <c r="H3206">
        <v>6915</v>
      </c>
      <c r="I3206">
        <v>331990</v>
      </c>
      <c r="J3206" t="s">
        <v>150</v>
      </c>
      <c r="K3206" s="26" t="s">
        <v>458</v>
      </c>
      <c r="L3206" t="b">
        <v>1</v>
      </c>
      <c r="M3206" s="20" t="s">
        <v>1118</v>
      </c>
      <c r="N3206" s="26">
        <v>274</v>
      </c>
      <c r="O3206" t="s">
        <v>375</v>
      </c>
      <c r="P3206">
        <v>64.733333299999998</v>
      </c>
      <c r="Q3206">
        <v>-156.92750000000001</v>
      </c>
      <c r="S3206" t="s">
        <v>21</v>
      </c>
      <c r="T3206" s="40">
        <v>0.67</v>
      </c>
      <c r="U3206" s="40">
        <v>0.46541666666666659</v>
      </c>
      <c r="V3206">
        <v>559.53442000000007</v>
      </c>
      <c r="W3206">
        <v>835.12599999999998</v>
      </c>
      <c r="X3206">
        <v>205</v>
      </c>
      <c r="Y3206">
        <v>2216.5241500000002</v>
      </c>
      <c r="Z3206">
        <v>3308.2449999999999</v>
      </c>
      <c r="AA3206">
        <v>126</v>
      </c>
      <c r="AI3206">
        <v>578.48700000000008</v>
      </c>
      <c r="AJ3206">
        <v>14</v>
      </c>
      <c r="AK3206">
        <v>477.23299999999995</v>
      </c>
      <c r="AL3206">
        <v>42</v>
      </c>
      <c r="AM3206">
        <v>0</v>
      </c>
      <c r="AN3206">
        <v>0</v>
      </c>
      <c r="AO3206" s="30">
        <v>707.33240000000001</v>
      </c>
      <c r="AP3206" s="30">
        <v>1055.72</v>
      </c>
      <c r="AQ3206" s="30">
        <v>56</v>
      </c>
      <c r="AR3206">
        <v>3483.3909700000004</v>
      </c>
      <c r="AS3206" s="20">
        <v>5199.0910000000003</v>
      </c>
      <c r="AT3206">
        <v>381</v>
      </c>
      <c r="AU3206">
        <v>12</v>
      </c>
      <c r="AV3206" t="s">
        <v>1510</v>
      </c>
    </row>
    <row r="3207" spans="1:48" hidden="1" x14ac:dyDescent="0.25">
      <c r="A3207" t="s">
        <v>592</v>
      </c>
      <c r="B3207" t="s">
        <v>60</v>
      </c>
      <c r="C3207" t="s">
        <v>60</v>
      </c>
      <c r="D3207" t="s">
        <v>593</v>
      </c>
      <c r="E3207" s="31" t="s">
        <v>594</v>
      </c>
      <c r="F3207">
        <v>2017</v>
      </c>
      <c r="G3207" t="s">
        <v>563</v>
      </c>
      <c r="H3207">
        <v>221</v>
      </c>
      <c r="I3207">
        <v>331320</v>
      </c>
      <c r="J3207" t="s">
        <v>50</v>
      </c>
      <c r="K3207" s="26" t="s">
        <v>458</v>
      </c>
      <c r="L3207" t="b">
        <v>1</v>
      </c>
      <c r="M3207" s="20" t="s">
        <v>1119</v>
      </c>
      <c r="N3207" s="26">
        <v>169</v>
      </c>
      <c r="O3207" t="s">
        <v>375</v>
      </c>
      <c r="P3207">
        <v>63.779722200000002</v>
      </c>
      <c r="Q3207">
        <v>-171.74111110000001</v>
      </c>
      <c r="S3207" t="s">
        <v>21</v>
      </c>
      <c r="T3207" s="40">
        <v>0.51603333333333323</v>
      </c>
      <c r="U3207" s="40">
        <v>0.25174999999999997</v>
      </c>
      <c r="V3207">
        <v>402.56482779999988</v>
      </c>
      <c r="W3207">
        <v>780.11399999999992</v>
      </c>
      <c r="X3207">
        <v>167</v>
      </c>
      <c r="Y3207">
        <v>87.903182133333317</v>
      </c>
      <c r="Z3207">
        <v>170.34399999999999</v>
      </c>
      <c r="AA3207">
        <v>15</v>
      </c>
      <c r="AI3207">
        <v>418.95800000000003</v>
      </c>
      <c r="AJ3207">
        <v>13</v>
      </c>
      <c r="AK3207">
        <v>463.8370000000001</v>
      </c>
      <c r="AL3207">
        <v>30</v>
      </c>
      <c r="AM3207">
        <v>0</v>
      </c>
      <c r="AN3207">
        <v>0</v>
      </c>
      <c r="AO3207" s="30">
        <v>455.55164649999995</v>
      </c>
      <c r="AP3207" s="30">
        <v>882.79500000000007</v>
      </c>
      <c r="AQ3207" s="30">
        <v>43</v>
      </c>
      <c r="AR3207">
        <v>946.01965643333313</v>
      </c>
      <c r="AS3207" s="20">
        <v>1833.2529999999999</v>
      </c>
      <c r="AT3207">
        <v>224</v>
      </c>
      <c r="AU3207">
        <v>12</v>
      </c>
      <c r="AV3207" t="s">
        <v>1510</v>
      </c>
    </row>
    <row r="3208" spans="1:48" hidden="1" x14ac:dyDescent="0.25">
      <c r="A3208" t="s">
        <v>913</v>
      </c>
      <c r="B3208" t="s">
        <v>160</v>
      </c>
      <c r="C3208" t="s">
        <v>160</v>
      </c>
      <c r="D3208" t="s">
        <v>915</v>
      </c>
      <c r="E3208" s="31" t="s">
        <v>916</v>
      </c>
      <c r="F3208">
        <v>2017</v>
      </c>
      <c r="G3208" t="s">
        <v>914</v>
      </c>
      <c r="H3208" t="s">
        <v>582</v>
      </c>
      <c r="I3208">
        <v>332000</v>
      </c>
      <c r="J3208" t="s">
        <v>159</v>
      </c>
      <c r="K3208" s="26" t="s">
        <v>458</v>
      </c>
      <c r="L3208" t="b">
        <v>1</v>
      </c>
      <c r="M3208" s="20" t="s">
        <v>1118</v>
      </c>
      <c r="N3208" s="26">
        <v>373</v>
      </c>
      <c r="O3208" t="s">
        <v>375</v>
      </c>
      <c r="P3208">
        <v>64.5433333</v>
      </c>
      <c r="Q3208">
        <v>-163.02916669999999</v>
      </c>
      <c r="S3208" t="s">
        <v>21</v>
      </c>
      <c r="T3208" s="40">
        <v>0.37999999999999995</v>
      </c>
      <c r="U3208" s="40">
        <v>0.2311833333333333</v>
      </c>
      <c r="V3208">
        <v>96.259319999999988</v>
      </c>
      <c r="W3208">
        <v>253.31399999999999</v>
      </c>
      <c r="X3208">
        <v>52</v>
      </c>
      <c r="Y3208">
        <v>208.76933999999997</v>
      </c>
      <c r="Z3208">
        <v>549.39300000000003</v>
      </c>
      <c r="AA3208">
        <v>37</v>
      </c>
      <c r="AI3208">
        <v>113.52900000000001</v>
      </c>
      <c r="AJ3208">
        <v>10</v>
      </c>
      <c r="AK3208">
        <v>22.807000000000002</v>
      </c>
      <c r="AL3208">
        <v>5</v>
      </c>
      <c r="AM3208">
        <v>42.328000000000003</v>
      </c>
      <c r="AN3208">
        <v>5</v>
      </c>
      <c r="AO3208" s="30">
        <v>51.807679999999998</v>
      </c>
      <c r="AP3208" s="30">
        <v>136.33600000000001</v>
      </c>
      <c r="AQ3208" s="30">
        <v>15</v>
      </c>
      <c r="AR3208">
        <v>356.83633999999995</v>
      </c>
      <c r="AS3208" s="20">
        <v>981.37100000000009</v>
      </c>
      <c r="AT3208">
        <v>106</v>
      </c>
      <c r="AU3208">
        <v>12</v>
      </c>
      <c r="AV3208" t="s">
        <v>1510</v>
      </c>
    </row>
    <row r="3209" spans="1:48" hidden="1" x14ac:dyDescent="0.25">
      <c r="A3209" t="s">
        <v>595</v>
      </c>
      <c r="B3209" t="s">
        <v>61</v>
      </c>
      <c r="C3209" t="s">
        <v>61</v>
      </c>
      <c r="D3209" t="s">
        <v>596</v>
      </c>
      <c r="E3209" s="31" t="s">
        <v>597</v>
      </c>
      <c r="F3209">
        <v>2017</v>
      </c>
      <c r="G3209" t="s">
        <v>563</v>
      </c>
      <c r="H3209">
        <v>221</v>
      </c>
      <c r="I3209">
        <v>331330</v>
      </c>
      <c r="J3209" t="s">
        <v>50</v>
      </c>
      <c r="K3209" s="26" t="s">
        <v>458</v>
      </c>
      <c r="L3209" t="b">
        <v>1</v>
      </c>
      <c r="M3209" s="20" t="s">
        <v>1119</v>
      </c>
      <c r="N3209" s="26">
        <v>169</v>
      </c>
      <c r="O3209" t="s">
        <v>375</v>
      </c>
      <c r="P3209">
        <v>59.118888900000002</v>
      </c>
      <c r="Q3209">
        <v>-161.58750000000001</v>
      </c>
      <c r="S3209" t="s">
        <v>21</v>
      </c>
      <c r="T3209" s="40">
        <v>0.51129999999999998</v>
      </c>
      <c r="U3209" s="40">
        <v>0.22160000000000002</v>
      </c>
      <c r="V3209">
        <v>189.05164109999998</v>
      </c>
      <c r="W3209">
        <v>369.74699999999996</v>
      </c>
      <c r="X3209">
        <v>139</v>
      </c>
      <c r="Y3209">
        <v>26.0246587</v>
      </c>
      <c r="Z3209">
        <v>50.899000000000001</v>
      </c>
      <c r="AA3209">
        <v>6</v>
      </c>
      <c r="AI3209">
        <v>107.29600000000001</v>
      </c>
      <c r="AJ3209">
        <v>10</v>
      </c>
      <c r="AK3209">
        <v>147.33499999999998</v>
      </c>
      <c r="AL3209">
        <v>9</v>
      </c>
      <c r="AM3209">
        <v>0</v>
      </c>
      <c r="AN3209">
        <v>0</v>
      </c>
      <c r="AO3209" s="30">
        <v>130.19283029999997</v>
      </c>
      <c r="AP3209" s="30">
        <v>254.63099999999997</v>
      </c>
      <c r="AQ3209" s="30">
        <v>19</v>
      </c>
      <c r="AR3209">
        <v>345.26913009999998</v>
      </c>
      <c r="AS3209" s="20">
        <v>675.27700000000004</v>
      </c>
      <c r="AT3209">
        <v>162</v>
      </c>
      <c r="AU3209">
        <v>12</v>
      </c>
      <c r="AV3209" t="s">
        <v>1510</v>
      </c>
    </row>
    <row r="3210" spans="1:48" hidden="1" x14ac:dyDescent="0.25">
      <c r="A3210" t="s">
        <v>598</v>
      </c>
      <c r="B3210" t="s">
        <v>62</v>
      </c>
      <c r="C3210" t="s">
        <v>62</v>
      </c>
      <c r="D3210" t="s">
        <v>599</v>
      </c>
      <c r="E3210" s="31" t="s">
        <v>600</v>
      </c>
      <c r="F3210">
        <v>2017</v>
      </c>
      <c r="G3210" t="s">
        <v>563</v>
      </c>
      <c r="H3210">
        <v>221</v>
      </c>
      <c r="I3210">
        <v>331340</v>
      </c>
      <c r="J3210" t="s">
        <v>50</v>
      </c>
      <c r="K3210" s="26" t="s">
        <v>458</v>
      </c>
      <c r="L3210" t="b">
        <v>1</v>
      </c>
      <c r="M3210" s="20" t="s">
        <v>1119</v>
      </c>
      <c r="N3210" s="26">
        <v>169</v>
      </c>
      <c r="O3210" t="s">
        <v>375</v>
      </c>
      <c r="P3210">
        <v>62.903611099999999</v>
      </c>
      <c r="Q3210">
        <v>-160.06472220000001</v>
      </c>
      <c r="S3210" t="s">
        <v>21</v>
      </c>
      <c r="T3210" s="40">
        <v>0.48485</v>
      </c>
      <c r="U3210" s="40">
        <v>0.22026666666666653</v>
      </c>
      <c r="V3210">
        <v>120.79989265</v>
      </c>
      <c r="W3210">
        <v>249.149</v>
      </c>
      <c r="X3210">
        <v>91</v>
      </c>
      <c r="Y3210">
        <v>17.623812650000001</v>
      </c>
      <c r="Z3210">
        <v>36.349000000000004</v>
      </c>
      <c r="AA3210">
        <v>8</v>
      </c>
      <c r="AI3210">
        <v>195.79699999999997</v>
      </c>
      <c r="AJ3210">
        <v>10</v>
      </c>
      <c r="AK3210">
        <v>93.327999999999989</v>
      </c>
      <c r="AL3210">
        <v>5</v>
      </c>
      <c r="AM3210">
        <v>0</v>
      </c>
      <c r="AN3210">
        <v>0</v>
      </c>
      <c r="AO3210" s="30">
        <v>140.18225624999997</v>
      </c>
      <c r="AP3210" s="30">
        <v>289.12499999999994</v>
      </c>
      <c r="AQ3210" s="30">
        <v>15</v>
      </c>
      <c r="AR3210">
        <v>278.60596154999996</v>
      </c>
      <c r="AS3210" s="20">
        <v>574.62300000000005</v>
      </c>
      <c r="AT3210">
        <v>113</v>
      </c>
      <c r="AU3210">
        <v>12</v>
      </c>
      <c r="AV3210" t="s">
        <v>1510</v>
      </c>
    </row>
    <row r="3211" spans="1:48" hidden="1" x14ac:dyDescent="0.25">
      <c r="A3211" t="s">
        <v>395</v>
      </c>
      <c r="B3211" t="s">
        <v>162</v>
      </c>
      <c r="C3211" t="s">
        <v>162</v>
      </c>
      <c r="D3211" t="s">
        <v>396</v>
      </c>
      <c r="E3211" s="31" t="s">
        <v>397</v>
      </c>
      <c r="F3211">
        <v>2017</v>
      </c>
      <c r="G3211" t="s">
        <v>380</v>
      </c>
      <c r="H3211">
        <v>7822</v>
      </c>
      <c r="I3211">
        <v>332010</v>
      </c>
      <c r="J3211" t="s">
        <v>30</v>
      </c>
      <c r="K3211" s="26" t="s">
        <v>374</v>
      </c>
      <c r="L3211" t="b">
        <v>1</v>
      </c>
      <c r="M3211" s="20" t="s">
        <v>1116</v>
      </c>
      <c r="N3211" s="26">
        <v>2</v>
      </c>
      <c r="O3211" t="s">
        <v>375</v>
      </c>
      <c r="P3211">
        <v>58.413333299999998</v>
      </c>
      <c r="Q3211">
        <v>-135.7369444</v>
      </c>
      <c r="S3211" t="s">
        <v>21</v>
      </c>
      <c r="T3211" s="40">
        <v>0.44974166666666671</v>
      </c>
      <c r="U3211" s="40">
        <v>0.30889999999999979</v>
      </c>
      <c r="V3211">
        <v>562.35248258333343</v>
      </c>
      <c r="W3211">
        <v>1250.3900000000001</v>
      </c>
      <c r="X3211">
        <v>472</v>
      </c>
      <c r="Y3211">
        <v>217.51845656666666</v>
      </c>
      <c r="Z3211">
        <v>483.65199999999993</v>
      </c>
      <c r="AA3211">
        <v>85</v>
      </c>
      <c r="AI3211">
        <v>35.098000000000006</v>
      </c>
      <c r="AJ3211">
        <v>5</v>
      </c>
      <c r="AK3211">
        <v>221.71800000000002</v>
      </c>
      <c r="AL3211">
        <v>24</v>
      </c>
      <c r="AM3211">
        <v>0</v>
      </c>
      <c r="AN3211">
        <v>0</v>
      </c>
      <c r="AO3211" s="30">
        <v>115.5008558666667</v>
      </c>
      <c r="AP3211" s="30">
        <v>256.81600000000003</v>
      </c>
      <c r="AQ3211" s="30">
        <v>29</v>
      </c>
      <c r="AR3211">
        <v>895.37179501666674</v>
      </c>
      <c r="AS3211" s="20">
        <v>1990.8579999999999</v>
      </c>
      <c r="AT3211">
        <v>583</v>
      </c>
      <c r="AU3211">
        <v>12</v>
      </c>
      <c r="AV3211" t="s">
        <v>1510</v>
      </c>
    </row>
    <row r="3212" spans="1:48" hidden="1" x14ac:dyDescent="0.25">
      <c r="A3212" t="s">
        <v>401</v>
      </c>
      <c r="B3212" t="s">
        <v>1146</v>
      </c>
      <c r="C3212" t="s">
        <v>37</v>
      </c>
      <c r="D3212" t="s">
        <v>399</v>
      </c>
      <c r="E3212" s="31" t="s">
        <v>400</v>
      </c>
      <c r="F3212">
        <v>2017</v>
      </c>
      <c r="G3212" t="s">
        <v>380</v>
      </c>
      <c r="H3212">
        <v>219</v>
      </c>
      <c r="I3212">
        <v>331120</v>
      </c>
      <c r="J3212" t="s">
        <v>30</v>
      </c>
      <c r="K3212" s="26" t="s">
        <v>374</v>
      </c>
      <c r="L3212" t="b">
        <v>1</v>
      </c>
      <c r="M3212" s="20" t="s">
        <v>1116</v>
      </c>
      <c r="N3212" s="26">
        <v>2</v>
      </c>
      <c r="O3212" t="s">
        <v>375</v>
      </c>
      <c r="P3212">
        <v>59.228588999999999</v>
      </c>
      <c r="Q3212">
        <v>-135.44411400000001</v>
      </c>
      <c r="S3212" t="s">
        <v>21</v>
      </c>
      <c r="T3212" s="40">
        <v>0.2658416666666667</v>
      </c>
      <c r="U3212" s="40">
        <v>0.23779999999999957</v>
      </c>
      <c r="V3212">
        <v>1455.4639844000001</v>
      </c>
      <c r="W3212">
        <v>5474.9279999999999</v>
      </c>
      <c r="X3212">
        <v>1128</v>
      </c>
      <c r="Y3212">
        <v>1253.0356572166668</v>
      </c>
      <c r="Z3212">
        <v>4713.4659999999994</v>
      </c>
      <c r="AA3212">
        <v>345</v>
      </c>
      <c r="AI3212">
        <v>989.76099999999997</v>
      </c>
      <c r="AJ3212">
        <v>33</v>
      </c>
      <c r="AK3212">
        <v>1179.1510000000001</v>
      </c>
      <c r="AL3212">
        <v>30</v>
      </c>
      <c r="AM3212">
        <v>0</v>
      </c>
      <c r="AN3212">
        <v>0</v>
      </c>
      <c r="AO3212" s="30">
        <v>576.58718093333346</v>
      </c>
      <c r="AP3212" s="30">
        <v>2168.9120000000003</v>
      </c>
      <c r="AQ3212" s="30">
        <v>63</v>
      </c>
      <c r="AR3212">
        <v>3285.0868225500003</v>
      </c>
      <c r="AS3212" s="20">
        <v>12357.305999999999</v>
      </c>
      <c r="AT3212">
        <v>1530</v>
      </c>
      <c r="AU3212">
        <v>12</v>
      </c>
      <c r="AV3212" t="s">
        <v>1510</v>
      </c>
    </row>
    <row r="3213" spans="1:48" hidden="1" x14ac:dyDescent="0.25">
      <c r="A3213" t="s">
        <v>402</v>
      </c>
      <c r="B3213" t="s">
        <v>38</v>
      </c>
      <c r="C3213" t="s">
        <v>38</v>
      </c>
      <c r="D3213" t="s">
        <v>403</v>
      </c>
      <c r="E3213" s="31" t="s">
        <v>404</v>
      </c>
      <c r="F3213">
        <v>2017</v>
      </c>
      <c r="G3213" t="s">
        <v>380</v>
      </c>
      <c r="H3213">
        <v>219</v>
      </c>
      <c r="I3213">
        <v>331130</v>
      </c>
      <c r="J3213" t="s">
        <v>30</v>
      </c>
      <c r="K3213" s="26" t="s">
        <v>374</v>
      </c>
      <c r="L3213" t="b">
        <v>1</v>
      </c>
      <c r="M3213" s="20" t="s">
        <v>1116</v>
      </c>
      <c r="N3213" s="26">
        <v>2</v>
      </c>
      <c r="O3213" t="s">
        <v>375</v>
      </c>
      <c r="P3213">
        <v>63.987230799999999</v>
      </c>
      <c r="Q3213">
        <v>-144.69983250000001</v>
      </c>
      <c r="S3213" t="s">
        <v>21</v>
      </c>
      <c r="T3213" s="40">
        <v>0.85104999999999997</v>
      </c>
      <c r="U3213" s="40">
        <v>0.5414416666666666</v>
      </c>
      <c r="V3213">
        <v>12.199801749999995</v>
      </c>
      <c r="W3213">
        <v>14.334999999999996</v>
      </c>
      <c r="X3213">
        <v>7</v>
      </c>
      <c r="Y3213">
        <v>8.7173051499999996</v>
      </c>
      <c r="Z3213">
        <v>10.243</v>
      </c>
      <c r="AA3213">
        <v>5</v>
      </c>
      <c r="AI3213">
        <v>14.266999999999999</v>
      </c>
      <c r="AJ3213">
        <v>3</v>
      </c>
      <c r="AK3213">
        <v>0</v>
      </c>
      <c r="AL3213">
        <v>0</v>
      </c>
      <c r="AM3213">
        <v>0</v>
      </c>
      <c r="AN3213">
        <v>0</v>
      </c>
      <c r="AO3213" s="30">
        <v>12.141930349999999</v>
      </c>
      <c r="AP3213" s="30">
        <v>14.266999999999999</v>
      </c>
      <c r="AQ3213" s="30">
        <v>3</v>
      </c>
      <c r="AR3213">
        <v>33.059037249999989</v>
      </c>
      <c r="AS3213" s="20">
        <v>38.844999999999999</v>
      </c>
      <c r="AT3213">
        <v>12</v>
      </c>
      <c r="AU3213">
        <v>12</v>
      </c>
      <c r="AV3213" t="s">
        <v>1510</v>
      </c>
    </row>
    <row r="3214" spans="1:48" hidden="1" x14ac:dyDescent="0.25">
      <c r="A3214" t="s">
        <v>405</v>
      </c>
      <c r="B3214" t="s">
        <v>39</v>
      </c>
      <c r="C3214" t="s">
        <v>39</v>
      </c>
      <c r="D3214" t="s">
        <v>421</v>
      </c>
      <c r="E3214" s="31" t="s">
        <v>422</v>
      </c>
      <c r="F3214">
        <v>2017</v>
      </c>
      <c r="G3214" t="s">
        <v>380</v>
      </c>
      <c r="H3214">
        <v>219</v>
      </c>
      <c r="I3214">
        <v>331140</v>
      </c>
      <c r="J3214" t="s">
        <v>30</v>
      </c>
      <c r="K3214" s="26" t="s">
        <v>374</v>
      </c>
      <c r="L3214" t="b">
        <v>1</v>
      </c>
      <c r="M3214" s="20" t="s">
        <v>1116</v>
      </c>
      <c r="N3214" s="26">
        <v>2</v>
      </c>
      <c r="O3214" t="s">
        <v>375</v>
      </c>
      <c r="P3214">
        <v>55.556666700000001</v>
      </c>
      <c r="Q3214">
        <v>-132.63638889999999</v>
      </c>
      <c r="S3214" t="s">
        <v>21</v>
      </c>
      <c r="T3214" s="40">
        <v>0.26309166666666672</v>
      </c>
      <c r="U3214" s="40">
        <v>0.23781666666666654</v>
      </c>
      <c r="V3214">
        <v>167.39654547500004</v>
      </c>
      <c r="W3214">
        <v>636.26700000000005</v>
      </c>
      <c r="X3214">
        <v>134</v>
      </c>
      <c r="Y3214">
        <v>156.05939937500003</v>
      </c>
      <c r="Z3214">
        <v>593.17499999999995</v>
      </c>
      <c r="AA3214">
        <v>19</v>
      </c>
      <c r="AI3214">
        <v>4.1479999999999997</v>
      </c>
      <c r="AJ3214">
        <v>1</v>
      </c>
      <c r="AK3214">
        <v>29.818999999999996</v>
      </c>
      <c r="AL3214">
        <v>9</v>
      </c>
      <c r="AM3214">
        <v>0</v>
      </c>
      <c r="AN3214">
        <v>0</v>
      </c>
      <c r="AO3214" s="30">
        <v>8.9364346416666685</v>
      </c>
      <c r="AP3214" s="30">
        <v>33.966999999999999</v>
      </c>
      <c r="AQ3214" s="30">
        <v>10</v>
      </c>
      <c r="AR3214">
        <v>332.3923794916667</v>
      </c>
      <c r="AS3214" s="20">
        <v>1263.4090000000001</v>
      </c>
      <c r="AT3214">
        <v>161</v>
      </c>
      <c r="AU3214">
        <v>12</v>
      </c>
      <c r="AV3214" t="s">
        <v>1510</v>
      </c>
    </row>
    <row r="3215" spans="1:48" hidden="1" x14ac:dyDescent="0.25">
      <c r="A3215" t="s">
        <v>601</v>
      </c>
      <c r="B3215" t="s">
        <v>63</v>
      </c>
      <c r="C3215" t="s">
        <v>63</v>
      </c>
      <c r="D3215" t="s">
        <v>602</v>
      </c>
      <c r="E3215" s="31" t="s">
        <v>603</v>
      </c>
      <c r="F3215">
        <v>2017</v>
      </c>
      <c r="G3215" t="s">
        <v>563</v>
      </c>
      <c r="H3215">
        <v>221</v>
      </c>
      <c r="I3215">
        <v>331350</v>
      </c>
      <c r="J3215" t="s">
        <v>50</v>
      </c>
      <c r="K3215" s="26" t="s">
        <v>458</v>
      </c>
      <c r="L3215" t="b">
        <v>1</v>
      </c>
      <c r="M3215" s="20" t="s">
        <v>1119</v>
      </c>
      <c r="N3215" s="26">
        <v>169</v>
      </c>
      <c r="O3215" t="s">
        <v>375</v>
      </c>
      <c r="P3215">
        <v>62.199444399999997</v>
      </c>
      <c r="Q3215">
        <v>-159.77138890000001</v>
      </c>
      <c r="S3215" t="s">
        <v>21</v>
      </c>
      <c r="T3215" s="40">
        <v>0.51087500000000008</v>
      </c>
      <c r="U3215" s="40">
        <v>0.22156666666666638</v>
      </c>
      <c r="V3215">
        <v>154.51720900000001</v>
      </c>
      <c r="W3215">
        <v>302.45599999999996</v>
      </c>
      <c r="X3215">
        <v>105</v>
      </c>
      <c r="Y3215">
        <v>0</v>
      </c>
      <c r="Z3215">
        <v>0</v>
      </c>
      <c r="AA3215">
        <v>6</v>
      </c>
      <c r="AI3215">
        <v>189.71100000000001</v>
      </c>
      <c r="AJ3215">
        <v>12</v>
      </c>
      <c r="AK3215">
        <v>114.65500000000002</v>
      </c>
      <c r="AL3215">
        <v>9</v>
      </c>
      <c r="AM3215">
        <v>0</v>
      </c>
      <c r="AN3215">
        <v>0</v>
      </c>
      <c r="AO3215" s="30">
        <v>155.49298025000004</v>
      </c>
      <c r="AP3215" s="30">
        <v>304.36600000000004</v>
      </c>
      <c r="AQ3215" s="30">
        <v>21</v>
      </c>
      <c r="AR3215">
        <v>310.01018925000005</v>
      </c>
      <c r="AS3215" s="20">
        <v>606.82200000000012</v>
      </c>
      <c r="AT3215">
        <v>130</v>
      </c>
      <c r="AU3215">
        <v>12</v>
      </c>
      <c r="AV3215" t="s">
        <v>1510</v>
      </c>
    </row>
    <row r="3216" spans="1:48" hidden="1" x14ac:dyDescent="0.25">
      <c r="A3216" t="s">
        <v>748</v>
      </c>
      <c r="B3216" t="s">
        <v>174</v>
      </c>
      <c r="C3216" t="s">
        <v>174</v>
      </c>
      <c r="D3216" t="s">
        <v>749</v>
      </c>
      <c r="E3216" s="31" t="s">
        <v>750</v>
      </c>
      <c r="F3216">
        <v>2017</v>
      </c>
      <c r="G3216" t="s">
        <v>743</v>
      </c>
      <c r="H3216">
        <v>18963</v>
      </c>
      <c r="I3216">
        <v>332670</v>
      </c>
      <c r="J3216" t="s">
        <v>171</v>
      </c>
      <c r="K3216" s="26" t="s">
        <v>458</v>
      </c>
      <c r="L3216" t="b">
        <v>1</v>
      </c>
      <c r="M3216" s="20" t="s">
        <v>1119</v>
      </c>
      <c r="N3216" s="26">
        <v>240</v>
      </c>
      <c r="O3216" t="s">
        <v>375</v>
      </c>
      <c r="P3216">
        <v>58.11</v>
      </c>
      <c r="Q3216">
        <v>-135.4436111</v>
      </c>
      <c r="S3216" t="s">
        <v>21</v>
      </c>
      <c r="T3216" s="40">
        <v>0.52993333333333326</v>
      </c>
      <c r="U3216" s="40">
        <v>0.24153333333333293</v>
      </c>
      <c r="V3216">
        <v>874.08899786666655</v>
      </c>
      <c r="W3216">
        <v>1649.432</v>
      </c>
      <c r="X3216">
        <v>388</v>
      </c>
      <c r="Y3216">
        <v>884.38666239999986</v>
      </c>
      <c r="Z3216">
        <v>1668.864</v>
      </c>
      <c r="AA3216">
        <v>60</v>
      </c>
      <c r="AI3216">
        <v>705.51199999999994</v>
      </c>
      <c r="AJ3216">
        <v>29</v>
      </c>
      <c r="AK3216">
        <v>161.12200000000001</v>
      </c>
      <c r="AL3216">
        <v>16</v>
      </c>
      <c r="AM3216">
        <v>0</v>
      </c>
      <c r="AN3216">
        <v>0</v>
      </c>
      <c r="AO3216" s="30">
        <v>459.25824439999997</v>
      </c>
      <c r="AP3216" s="30">
        <v>866.63400000000001</v>
      </c>
      <c r="AQ3216" s="30">
        <v>45</v>
      </c>
      <c r="AR3216">
        <v>2217.7339046666661</v>
      </c>
      <c r="AS3216" s="20">
        <v>4184.93</v>
      </c>
      <c r="AT3216">
        <v>489</v>
      </c>
      <c r="AU3216">
        <v>12</v>
      </c>
      <c r="AV3216" t="s">
        <v>1510</v>
      </c>
    </row>
    <row r="3217" spans="1:48" hidden="1" x14ac:dyDescent="0.25">
      <c r="A3217" t="s">
        <v>604</v>
      </c>
      <c r="B3217" t="s">
        <v>64</v>
      </c>
      <c r="C3217" t="s">
        <v>64</v>
      </c>
      <c r="D3217" t="s">
        <v>605</v>
      </c>
      <c r="E3217" s="31" t="s">
        <v>606</v>
      </c>
      <c r="F3217">
        <v>2017</v>
      </c>
      <c r="G3217" t="s">
        <v>563</v>
      </c>
      <c r="H3217">
        <v>221</v>
      </c>
      <c r="I3217">
        <v>331360</v>
      </c>
      <c r="J3217" t="s">
        <v>50</v>
      </c>
      <c r="K3217" s="26" t="s">
        <v>458</v>
      </c>
      <c r="L3217" t="b">
        <v>1</v>
      </c>
      <c r="M3217" s="20" t="s">
        <v>1119</v>
      </c>
      <c r="N3217" s="26">
        <v>169</v>
      </c>
      <c r="O3217" t="s">
        <v>375</v>
      </c>
      <c r="P3217">
        <v>61.531111099999997</v>
      </c>
      <c r="Q3217">
        <v>-166.09666669999999</v>
      </c>
      <c r="S3217" t="s">
        <v>21</v>
      </c>
      <c r="T3217" s="40">
        <v>0.49122500000000008</v>
      </c>
      <c r="U3217" s="40">
        <v>0.23664999999999994</v>
      </c>
      <c r="V3217">
        <v>609.32433205000007</v>
      </c>
      <c r="W3217">
        <v>1240.4179999999999</v>
      </c>
      <c r="X3217">
        <v>270</v>
      </c>
      <c r="Y3217">
        <v>200.201204875</v>
      </c>
      <c r="Z3217">
        <v>407.55499999999995</v>
      </c>
      <c r="AA3217">
        <v>40</v>
      </c>
      <c r="AI3217">
        <v>816.30600000000004</v>
      </c>
      <c r="AJ3217">
        <v>11</v>
      </c>
      <c r="AK3217">
        <v>772.30100000000004</v>
      </c>
      <c r="AL3217">
        <v>33</v>
      </c>
      <c r="AM3217">
        <v>0</v>
      </c>
      <c r="AN3217">
        <v>0</v>
      </c>
      <c r="AO3217" s="30">
        <v>780.36347357500006</v>
      </c>
      <c r="AP3217" s="30">
        <v>1588.607</v>
      </c>
      <c r="AQ3217" s="30">
        <v>44</v>
      </c>
      <c r="AR3217">
        <v>1589.8890105</v>
      </c>
      <c r="AS3217" s="20">
        <v>3236.5800000000004</v>
      </c>
      <c r="AT3217">
        <v>351</v>
      </c>
      <c r="AU3217">
        <v>12</v>
      </c>
      <c r="AV3217" t="s">
        <v>1510</v>
      </c>
    </row>
    <row r="3218" spans="1:48" hidden="1" x14ac:dyDescent="0.25">
      <c r="A3218" t="s">
        <v>835</v>
      </c>
      <c r="B3218" t="s">
        <v>167</v>
      </c>
      <c r="C3218" t="s">
        <v>167</v>
      </c>
      <c r="D3218" t="s">
        <v>837</v>
      </c>
      <c r="E3218" s="31" t="s">
        <v>838</v>
      </c>
      <c r="F3218">
        <v>2017</v>
      </c>
      <c r="G3218" t="s">
        <v>836</v>
      </c>
      <c r="H3218">
        <v>9000</v>
      </c>
      <c r="I3218">
        <v>332030</v>
      </c>
      <c r="J3218" t="s">
        <v>166</v>
      </c>
      <c r="K3218" s="26" t="s">
        <v>458</v>
      </c>
      <c r="L3218" t="b">
        <v>1</v>
      </c>
      <c r="M3218" s="20" t="s">
        <v>1118</v>
      </c>
      <c r="N3218" s="26">
        <v>332</v>
      </c>
      <c r="O3218" t="s">
        <v>375</v>
      </c>
      <c r="P3218">
        <v>66.048888899999994</v>
      </c>
      <c r="Q3218">
        <v>-154.25555560000001</v>
      </c>
      <c r="S3218" t="s">
        <v>21</v>
      </c>
      <c r="T3218" s="40">
        <v>0.71</v>
      </c>
      <c r="U3218" s="40">
        <v>0.19489166666666605</v>
      </c>
      <c r="V3218">
        <v>132.07348999999996</v>
      </c>
      <c r="W3218">
        <v>186.01899999999998</v>
      </c>
      <c r="X3218">
        <v>45</v>
      </c>
      <c r="Y3218">
        <v>85.256799999999998</v>
      </c>
      <c r="Z3218">
        <v>120.08</v>
      </c>
      <c r="AA3218">
        <v>13</v>
      </c>
      <c r="AI3218">
        <v>68.201999999999998</v>
      </c>
      <c r="AJ3218">
        <v>3</v>
      </c>
      <c r="AK3218">
        <v>13.077999999999998</v>
      </c>
      <c r="AL3218">
        <v>2</v>
      </c>
      <c r="AM3218">
        <v>0.94300000000000006</v>
      </c>
      <c r="AN3218">
        <v>1</v>
      </c>
      <c r="AO3218" s="30">
        <v>57.708799999999997</v>
      </c>
      <c r="AP3218" s="30">
        <v>81.28</v>
      </c>
      <c r="AQ3218" s="30">
        <v>5</v>
      </c>
      <c r="AR3218">
        <v>275.03908999999999</v>
      </c>
      <c r="AS3218" s="20">
        <v>388.32200000000006</v>
      </c>
      <c r="AT3218">
        <v>64</v>
      </c>
      <c r="AU3218">
        <v>12</v>
      </c>
      <c r="AV3218" t="s">
        <v>1510</v>
      </c>
    </row>
    <row r="3219" spans="1:48" hidden="1" x14ac:dyDescent="0.25">
      <c r="A3219" t="s">
        <v>607</v>
      </c>
      <c r="B3219" t="s">
        <v>65</v>
      </c>
      <c r="C3219" t="s">
        <v>65</v>
      </c>
      <c r="D3219" t="s">
        <v>608</v>
      </c>
      <c r="E3219" s="31" t="s">
        <v>609</v>
      </c>
      <c r="F3219">
        <v>2017</v>
      </c>
      <c r="G3219" t="s">
        <v>563</v>
      </c>
      <c r="H3219">
        <v>221</v>
      </c>
      <c r="I3219">
        <v>331370</v>
      </c>
      <c r="J3219" t="s">
        <v>50</v>
      </c>
      <c r="K3219" s="26" t="s">
        <v>458</v>
      </c>
      <c r="L3219" t="b">
        <v>1</v>
      </c>
      <c r="M3219" s="20" t="s">
        <v>1119</v>
      </c>
      <c r="N3219" s="26">
        <v>169</v>
      </c>
      <c r="O3219" t="s">
        <v>375</v>
      </c>
      <c r="P3219">
        <v>65.698611099999994</v>
      </c>
      <c r="Q3219">
        <v>-156.39972220000001</v>
      </c>
      <c r="S3219" t="s">
        <v>21</v>
      </c>
      <c r="T3219" s="40">
        <v>0.52321666666666677</v>
      </c>
      <c r="U3219" s="40">
        <v>0.22220833333333259</v>
      </c>
      <c r="V3219">
        <v>275.90993770000011</v>
      </c>
      <c r="W3219">
        <v>527.33400000000006</v>
      </c>
      <c r="X3219">
        <v>107</v>
      </c>
      <c r="Y3219">
        <v>0</v>
      </c>
      <c r="Z3219">
        <v>0</v>
      </c>
      <c r="AA3219">
        <v>13</v>
      </c>
      <c r="AI3219">
        <v>198.44699999999995</v>
      </c>
      <c r="AJ3219">
        <v>18</v>
      </c>
      <c r="AK3219">
        <v>315.101</v>
      </c>
      <c r="AL3219">
        <v>10</v>
      </c>
      <c r="AM3219">
        <v>0</v>
      </c>
      <c r="AN3219">
        <v>0</v>
      </c>
      <c r="AO3219" s="30">
        <v>268.69687273333341</v>
      </c>
      <c r="AP3219" s="30">
        <v>513.548</v>
      </c>
      <c r="AQ3219" s="30">
        <v>28</v>
      </c>
      <c r="AR3219">
        <v>544.60681043333352</v>
      </c>
      <c r="AS3219" s="20">
        <v>1040.8820000000001</v>
      </c>
      <c r="AT3219">
        <v>141</v>
      </c>
      <c r="AU3219">
        <v>12</v>
      </c>
      <c r="AV3219" t="s">
        <v>1510</v>
      </c>
    </row>
    <row r="3220" spans="1:48" hidden="1" x14ac:dyDescent="0.25">
      <c r="A3220" t="s">
        <v>408</v>
      </c>
      <c r="B3220" t="s">
        <v>40</v>
      </c>
      <c r="C3220" t="s">
        <v>40</v>
      </c>
      <c r="D3220" t="s">
        <v>421</v>
      </c>
      <c r="E3220" s="31" t="s">
        <v>422</v>
      </c>
      <c r="F3220">
        <v>2017</v>
      </c>
      <c r="G3220" t="s">
        <v>380</v>
      </c>
      <c r="H3220">
        <v>219</v>
      </c>
      <c r="I3220">
        <v>331150</v>
      </c>
      <c r="J3220" t="s">
        <v>30</v>
      </c>
      <c r="K3220" s="26" t="s">
        <v>374</v>
      </c>
      <c r="L3220" t="b">
        <v>1</v>
      </c>
      <c r="M3220" s="20" t="s">
        <v>1116</v>
      </c>
      <c r="N3220" s="26">
        <v>2</v>
      </c>
      <c r="O3220" t="s">
        <v>375</v>
      </c>
      <c r="P3220">
        <v>55.208055600000002</v>
      </c>
      <c r="Q3220">
        <v>-132.8266667</v>
      </c>
      <c r="S3220" t="s">
        <v>21</v>
      </c>
      <c r="T3220" s="40">
        <v>0.26256666666666667</v>
      </c>
      <c r="U3220" s="40">
        <v>0.23729166666666654</v>
      </c>
      <c r="V3220">
        <v>196.85883320000002</v>
      </c>
      <c r="W3220">
        <v>749.74800000000005</v>
      </c>
      <c r="X3220">
        <v>126</v>
      </c>
      <c r="Y3220">
        <v>87.586726100000021</v>
      </c>
      <c r="Z3220">
        <v>333.57900000000006</v>
      </c>
      <c r="AA3220">
        <v>47</v>
      </c>
      <c r="AI3220">
        <v>157.46600000000001</v>
      </c>
      <c r="AJ3220">
        <v>10</v>
      </c>
      <c r="AK3220">
        <v>349.58500000000004</v>
      </c>
      <c r="AL3220">
        <v>8</v>
      </c>
      <c r="AM3220">
        <v>0</v>
      </c>
      <c r="AN3220">
        <v>0</v>
      </c>
      <c r="AO3220" s="30">
        <v>133.13469090000001</v>
      </c>
      <c r="AP3220" s="30">
        <v>507.05100000000004</v>
      </c>
      <c r="AQ3220" s="30">
        <v>18</v>
      </c>
      <c r="AR3220">
        <v>417.58025020000002</v>
      </c>
      <c r="AS3220" s="20">
        <v>1590.3779999999999</v>
      </c>
      <c r="AT3220">
        <v>186</v>
      </c>
      <c r="AU3220">
        <v>12</v>
      </c>
      <c r="AV3220" t="s">
        <v>1510</v>
      </c>
    </row>
    <row r="3221" spans="1:48" hidden="1" x14ac:dyDescent="0.25">
      <c r="A3221" t="s">
        <v>1039</v>
      </c>
      <c r="B3221" t="s">
        <v>169</v>
      </c>
      <c r="C3221" t="s">
        <v>169</v>
      </c>
      <c r="D3221" t="s">
        <v>1041</v>
      </c>
      <c r="E3221" s="31" t="s">
        <v>1042</v>
      </c>
      <c r="F3221">
        <v>2017</v>
      </c>
      <c r="G3221" t="s">
        <v>1040</v>
      </c>
      <c r="H3221">
        <v>9192</v>
      </c>
      <c r="I3221">
        <v>332040</v>
      </c>
      <c r="J3221" t="s">
        <v>168</v>
      </c>
      <c r="K3221" s="26" t="s">
        <v>458</v>
      </c>
      <c r="L3221" t="b">
        <v>1</v>
      </c>
      <c r="M3221" s="20" t="s">
        <v>1116</v>
      </c>
      <c r="N3221" s="26">
        <v>681</v>
      </c>
      <c r="O3221" t="s">
        <v>375</v>
      </c>
      <c r="P3221">
        <v>59.3277778</v>
      </c>
      <c r="Q3221">
        <v>-155.89472219999999</v>
      </c>
      <c r="S3221" t="s">
        <v>21</v>
      </c>
      <c r="T3221" s="40">
        <v>0.89549166666666691</v>
      </c>
      <c r="U3221" s="40">
        <v>0.27384999999999987</v>
      </c>
      <c r="V3221">
        <v>86.975523616666678</v>
      </c>
      <c r="W3221">
        <v>97.125999999999991</v>
      </c>
      <c r="X3221">
        <v>29</v>
      </c>
      <c r="Y3221">
        <v>78.029561866666683</v>
      </c>
      <c r="Z3221">
        <v>87.135999999999996</v>
      </c>
      <c r="AA3221">
        <v>11</v>
      </c>
      <c r="AI3221">
        <v>76.105999999999995</v>
      </c>
      <c r="AJ3221">
        <v>13</v>
      </c>
      <c r="AK3221">
        <v>16.495999999999999</v>
      </c>
      <c r="AL3221">
        <v>3</v>
      </c>
      <c r="AM3221">
        <v>0</v>
      </c>
      <c r="AN3221">
        <v>0</v>
      </c>
      <c r="AO3221" s="30">
        <v>82.924319316666683</v>
      </c>
      <c r="AP3221" s="30">
        <v>92.60199999999999</v>
      </c>
      <c r="AQ3221" s="30">
        <v>16</v>
      </c>
      <c r="AR3221">
        <v>247.92940480000004</v>
      </c>
      <c r="AS3221" s="20">
        <v>276.86400000000003</v>
      </c>
      <c r="AT3221">
        <v>53</v>
      </c>
      <c r="AU3221">
        <v>12</v>
      </c>
      <c r="AV3221" t="s">
        <v>1510</v>
      </c>
    </row>
    <row r="3222" spans="1:48" hidden="1" x14ac:dyDescent="0.25">
      <c r="A3222" t="s">
        <v>790</v>
      </c>
      <c r="B3222" t="s">
        <v>1169</v>
      </c>
      <c r="C3222" t="s">
        <v>792</v>
      </c>
      <c r="D3222" t="s">
        <v>793</v>
      </c>
      <c r="E3222" s="31" t="s">
        <v>794</v>
      </c>
      <c r="F3222">
        <v>2017</v>
      </c>
      <c r="G3222" t="s">
        <v>791</v>
      </c>
      <c r="H3222">
        <v>9188</v>
      </c>
      <c r="I3222">
        <v>332050</v>
      </c>
      <c r="J3222" t="s">
        <v>170</v>
      </c>
      <c r="K3222" s="26" t="s">
        <v>458</v>
      </c>
      <c r="L3222" t="b">
        <v>1</v>
      </c>
      <c r="M3222" s="20" t="s">
        <v>1119</v>
      </c>
      <c r="N3222" s="26">
        <v>280</v>
      </c>
      <c r="O3222" t="s">
        <v>375</v>
      </c>
      <c r="P3222">
        <v>59.7567965</v>
      </c>
      <c r="Q3222">
        <v>-154.91108370000001</v>
      </c>
      <c r="S3222" t="s">
        <v>21</v>
      </c>
      <c r="T3222" s="40">
        <v>0.61</v>
      </c>
      <c r="U3222" s="40">
        <v>0.23205833333333278</v>
      </c>
      <c r="V3222">
        <v>477.45797999999991</v>
      </c>
      <c r="W3222">
        <v>782.71799999999985</v>
      </c>
      <c r="X3222">
        <v>193</v>
      </c>
      <c r="Y3222">
        <v>904.1035700000001</v>
      </c>
      <c r="Z3222">
        <v>1482.1370000000002</v>
      </c>
      <c r="AA3222">
        <v>88</v>
      </c>
      <c r="AI3222">
        <v>312.55700000000002</v>
      </c>
      <c r="AJ3222">
        <v>16</v>
      </c>
      <c r="AK3222">
        <v>279.00300000000004</v>
      </c>
      <c r="AL3222">
        <v>10</v>
      </c>
      <c r="AM3222">
        <v>0</v>
      </c>
      <c r="AN3222">
        <v>0</v>
      </c>
      <c r="AO3222" s="30">
        <v>360.85160000000002</v>
      </c>
      <c r="AP3222" s="30">
        <v>591.56000000000006</v>
      </c>
      <c r="AQ3222" s="30">
        <v>26</v>
      </c>
      <c r="AR3222">
        <v>1742.4131500000001</v>
      </c>
      <c r="AS3222" s="20">
        <v>2856.415</v>
      </c>
      <c r="AT3222">
        <v>306</v>
      </c>
      <c r="AU3222">
        <v>12</v>
      </c>
      <c r="AV3222" t="s">
        <v>1510</v>
      </c>
    </row>
    <row r="3223" spans="1:48" hidden="1" x14ac:dyDescent="0.25">
      <c r="A3223" t="s">
        <v>751</v>
      </c>
      <c r="B3223" t="s">
        <v>175</v>
      </c>
      <c r="C3223" t="s">
        <v>175</v>
      </c>
      <c r="D3223" t="s">
        <v>752</v>
      </c>
      <c r="E3223" s="31" t="s">
        <v>753</v>
      </c>
      <c r="F3223">
        <v>2017</v>
      </c>
      <c r="G3223" t="s">
        <v>743</v>
      </c>
      <c r="H3223">
        <v>18963</v>
      </c>
      <c r="I3223">
        <v>332680</v>
      </c>
      <c r="J3223" t="s">
        <v>171</v>
      </c>
      <c r="K3223" s="26" t="s">
        <v>458</v>
      </c>
      <c r="L3223" t="b">
        <v>1</v>
      </c>
      <c r="M3223" s="20" t="s">
        <v>1119</v>
      </c>
      <c r="N3223" s="26">
        <v>240</v>
      </c>
      <c r="O3223" t="s">
        <v>375</v>
      </c>
      <c r="P3223">
        <v>56.975833299999998</v>
      </c>
      <c r="Q3223">
        <v>-133.9472222</v>
      </c>
      <c r="S3223" t="s">
        <v>21</v>
      </c>
      <c r="T3223" s="40">
        <v>0.52998333333333336</v>
      </c>
      <c r="U3223" s="40">
        <v>0.24158333333333304</v>
      </c>
      <c r="V3223">
        <v>508.86349750000005</v>
      </c>
      <c r="W3223">
        <v>960.15000000000009</v>
      </c>
      <c r="X3223">
        <v>251</v>
      </c>
      <c r="Y3223">
        <v>409.26319968333331</v>
      </c>
      <c r="Z3223">
        <v>772.21899999999994</v>
      </c>
      <c r="AA3223">
        <v>49</v>
      </c>
      <c r="AI3223">
        <v>201.46800000000002</v>
      </c>
      <c r="AJ3223">
        <v>15</v>
      </c>
      <c r="AK3223">
        <v>64.326000000000008</v>
      </c>
      <c r="AL3223">
        <v>9</v>
      </c>
      <c r="AM3223">
        <v>0</v>
      </c>
      <c r="AN3223">
        <v>0</v>
      </c>
      <c r="AO3223" s="30">
        <v>140.86639010000002</v>
      </c>
      <c r="AP3223" s="30">
        <v>265.79400000000004</v>
      </c>
      <c r="AQ3223" s="30">
        <v>24</v>
      </c>
      <c r="AR3223">
        <v>1058.9930872833334</v>
      </c>
      <c r="AS3223" s="20">
        <v>1998.1629999999998</v>
      </c>
      <c r="AT3223">
        <v>321</v>
      </c>
      <c r="AU3223">
        <v>12</v>
      </c>
      <c r="AV3223" t="s">
        <v>1510</v>
      </c>
    </row>
    <row r="3224" spans="1:48" hidden="1" x14ac:dyDescent="0.25">
      <c r="A3224" t="s">
        <v>765</v>
      </c>
      <c r="B3224" t="s">
        <v>238</v>
      </c>
      <c r="C3224" t="s">
        <v>238</v>
      </c>
      <c r="D3224" t="s">
        <v>766</v>
      </c>
      <c r="E3224" s="31" t="s">
        <v>767</v>
      </c>
      <c r="F3224">
        <v>2017</v>
      </c>
      <c r="G3224" t="s">
        <v>759</v>
      </c>
      <c r="H3224">
        <v>26616</v>
      </c>
      <c r="I3224">
        <v>332370</v>
      </c>
      <c r="J3224" t="s">
        <v>235</v>
      </c>
      <c r="K3224" s="26" t="s">
        <v>458</v>
      </c>
      <c r="L3224" t="b">
        <v>1</v>
      </c>
      <c r="M3224" s="20" t="s">
        <v>1118</v>
      </c>
      <c r="N3224" s="26">
        <v>254</v>
      </c>
      <c r="O3224" t="s">
        <v>375</v>
      </c>
      <c r="P3224">
        <v>70.131944399999995</v>
      </c>
      <c r="Q3224">
        <v>-143.6238889</v>
      </c>
      <c r="S3224" t="s">
        <v>21</v>
      </c>
      <c r="T3224" s="40">
        <v>0.21089999999999998</v>
      </c>
      <c r="U3224" s="40">
        <v>0.20888333333333331</v>
      </c>
      <c r="V3224">
        <v>149.63312819999996</v>
      </c>
      <c r="W3224">
        <v>709.49799999999993</v>
      </c>
      <c r="X3224">
        <v>78</v>
      </c>
      <c r="Y3224">
        <v>564.72608639999987</v>
      </c>
      <c r="Z3224">
        <v>2677.6959999999999</v>
      </c>
      <c r="AA3224">
        <v>53</v>
      </c>
      <c r="AI3224">
        <v>70.842000000000013</v>
      </c>
      <c r="AJ3224">
        <v>3</v>
      </c>
      <c r="AK3224">
        <v>692.78200000000004</v>
      </c>
      <c r="AL3224">
        <v>6</v>
      </c>
      <c r="AM3224">
        <v>0</v>
      </c>
      <c r="AN3224">
        <v>1</v>
      </c>
      <c r="AO3224" s="30">
        <v>161.04830159999997</v>
      </c>
      <c r="AP3224" s="30">
        <v>763.62400000000002</v>
      </c>
      <c r="AQ3224" s="30">
        <v>9</v>
      </c>
      <c r="AR3224">
        <v>875.4075161999998</v>
      </c>
      <c r="AS3224" s="20">
        <v>4150.8180000000002</v>
      </c>
      <c r="AT3224">
        <v>140</v>
      </c>
      <c r="AU3224">
        <v>12</v>
      </c>
      <c r="AV3224" t="s">
        <v>1510</v>
      </c>
    </row>
    <row r="3225" spans="1:48" hidden="1" x14ac:dyDescent="0.25">
      <c r="A3225" t="s">
        <v>722</v>
      </c>
      <c r="B3225" t="s">
        <v>66</v>
      </c>
      <c r="C3225" t="s">
        <v>66</v>
      </c>
      <c r="D3225" t="s">
        <v>720</v>
      </c>
      <c r="E3225" s="31" t="s">
        <v>721</v>
      </c>
      <c r="F3225">
        <v>2017</v>
      </c>
      <c r="G3225" t="s">
        <v>563</v>
      </c>
      <c r="H3225">
        <v>221</v>
      </c>
      <c r="I3225">
        <v>331720</v>
      </c>
      <c r="J3225" t="s">
        <v>50</v>
      </c>
      <c r="K3225" s="26" t="s">
        <v>458</v>
      </c>
      <c r="L3225" t="b">
        <v>1</v>
      </c>
      <c r="M3225" s="20" t="s">
        <v>1119</v>
      </c>
      <c r="N3225" s="26">
        <v>169</v>
      </c>
      <c r="O3225" t="s">
        <v>375</v>
      </c>
      <c r="P3225">
        <v>61.537222200000002</v>
      </c>
      <c r="Q3225">
        <v>-160.3052778</v>
      </c>
      <c r="S3225" t="s">
        <v>21</v>
      </c>
      <c r="T3225" s="40">
        <v>0.51111666666666655</v>
      </c>
      <c r="U3225" s="40">
        <v>0.22159999999999927</v>
      </c>
      <c r="V3225">
        <v>188.85249716666667</v>
      </c>
      <c r="W3225">
        <v>369.49000000000007</v>
      </c>
      <c r="X3225">
        <v>90</v>
      </c>
      <c r="Y3225">
        <v>32.69102199999999</v>
      </c>
      <c r="Z3225">
        <v>63.96</v>
      </c>
      <c r="AA3225">
        <v>21</v>
      </c>
      <c r="AI3225">
        <v>132.589</v>
      </c>
      <c r="AJ3225">
        <v>2</v>
      </c>
      <c r="AK3225">
        <v>272.22399999999999</v>
      </c>
      <c r="AL3225">
        <v>9</v>
      </c>
      <c r="AM3225">
        <v>0</v>
      </c>
      <c r="AN3225">
        <v>0</v>
      </c>
      <c r="AO3225" s="30">
        <v>206.90667118333329</v>
      </c>
      <c r="AP3225" s="30">
        <v>404.81299999999999</v>
      </c>
      <c r="AQ3225" s="30">
        <v>11</v>
      </c>
      <c r="AR3225">
        <v>428.45019034999996</v>
      </c>
      <c r="AS3225" s="20">
        <v>838.26300000000003</v>
      </c>
      <c r="AT3225">
        <v>121</v>
      </c>
      <c r="AU3225">
        <v>12</v>
      </c>
      <c r="AV3225" t="s">
        <v>1510</v>
      </c>
    </row>
    <row r="3226" spans="1:48" hidden="1" x14ac:dyDescent="0.25">
      <c r="A3226" t="s">
        <v>610</v>
      </c>
      <c r="B3226" t="s">
        <v>67</v>
      </c>
      <c r="C3226" t="s">
        <v>67</v>
      </c>
      <c r="D3226" t="s">
        <v>611</v>
      </c>
      <c r="E3226" s="31" t="s">
        <v>612</v>
      </c>
      <c r="F3226">
        <v>2017</v>
      </c>
      <c r="G3226" t="s">
        <v>563</v>
      </c>
      <c r="H3226">
        <v>221</v>
      </c>
      <c r="I3226">
        <v>331380</v>
      </c>
      <c r="J3226" t="s">
        <v>50</v>
      </c>
      <c r="K3226" s="26" t="s">
        <v>458</v>
      </c>
      <c r="L3226" t="b">
        <v>1</v>
      </c>
      <c r="M3226" s="20" t="s">
        <v>1119</v>
      </c>
      <c r="N3226" s="26">
        <v>169</v>
      </c>
      <c r="O3226" t="s">
        <v>375</v>
      </c>
      <c r="P3226">
        <v>64.327222199999994</v>
      </c>
      <c r="Q3226">
        <v>-158.72194440000001</v>
      </c>
      <c r="S3226" t="s">
        <v>21</v>
      </c>
      <c r="T3226" s="40">
        <v>0.54197499999999998</v>
      </c>
      <c r="U3226" s="40">
        <v>0.22314166666666604</v>
      </c>
      <c r="V3226">
        <v>142.61204964999996</v>
      </c>
      <c r="W3226">
        <v>263.13399999999996</v>
      </c>
      <c r="X3226">
        <v>71</v>
      </c>
      <c r="Y3226">
        <v>36.139976949999998</v>
      </c>
      <c r="Z3226">
        <v>66.682000000000002</v>
      </c>
      <c r="AA3226">
        <v>9</v>
      </c>
      <c r="AI3226">
        <v>137.01500000000001</v>
      </c>
      <c r="AJ3226">
        <v>14</v>
      </c>
      <c r="AK3226">
        <v>180.821</v>
      </c>
      <c r="AL3226">
        <v>14</v>
      </c>
      <c r="AM3226">
        <v>0</v>
      </c>
      <c r="AN3226">
        <v>0</v>
      </c>
      <c r="AO3226" s="30">
        <v>172.25916610000002</v>
      </c>
      <c r="AP3226" s="30">
        <v>317.83600000000001</v>
      </c>
      <c r="AQ3226" s="30">
        <v>28</v>
      </c>
      <c r="AR3226">
        <v>351.01119269999998</v>
      </c>
      <c r="AS3226" s="20">
        <v>647.65200000000004</v>
      </c>
      <c r="AT3226">
        <v>107</v>
      </c>
      <c r="AU3226">
        <v>12</v>
      </c>
      <c r="AV3226" t="s">
        <v>1510</v>
      </c>
    </row>
    <row r="3227" spans="1:48" hidden="1" x14ac:dyDescent="0.25">
      <c r="A3227" t="s">
        <v>1047</v>
      </c>
      <c r="B3227" t="s">
        <v>105</v>
      </c>
      <c r="C3227" t="s">
        <v>105</v>
      </c>
      <c r="D3227" t="s">
        <v>1049</v>
      </c>
      <c r="E3227" s="31" t="s">
        <v>1050</v>
      </c>
      <c r="F3227">
        <v>2017</v>
      </c>
      <c r="G3227" t="s">
        <v>1048</v>
      </c>
      <c r="H3227" t="s">
        <v>582</v>
      </c>
      <c r="I3227">
        <v>331740</v>
      </c>
      <c r="J3227" t="s">
        <v>104</v>
      </c>
      <c r="K3227" s="26" t="s">
        <v>458</v>
      </c>
      <c r="L3227" t="b">
        <v>1</v>
      </c>
      <c r="M3227" s="20" t="s">
        <v>1116</v>
      </c>
      <c r="N3227" s="26">
        <v>683</v>
      </c>
      <c r="O3227" t="s">
        <v>375</v>
      </c>
      <c r="P3227">
        <v>57.5719444</v>
      </c>
      <c r="Q3227">
        <v>-154.4555556</v>
      </c>
      <c r="S3227" t="s">
        <v>21</v>
      </c>
      <c r="T3227" s="40">
        <v>0.70000000000000007</v>
      </c>
      <c r="U3227" s="40">
        <v>0.29593333333333233</v>
      </c>
      <c r="V3227">
        <v>46.184600000000003</v>
      </c>
      <c r="W3227">
        <v>65.977999999999994</v>
      </c>
      <c r="X3227">
        <v>15</v>
      </c>
      <c r="Y3227">
        <v>75.058200000000014</v>
      </c>
      <c r="Z3227">
        <v>107.226</v>
      </c>
      <c r="AA3227">
        <v>9</v>
      </c>
      <c r="AI3227">
        <v>20.532</v>
      </c>
      <c r="AJ3227">
        <v>4</v>
      </c>
      <c r="AK3227">
        <v>0</v>
      </c>
      <c r="AL3227">
        <v>1</v>
      </c>
      <c r="AM3227">
        <v>0.126</v>
      </c>
      <c r="AN3227">
        <v>2</v>
      </c>
      <c r="AO3227" s="30">
        <v>14.372400000000001</v>
      </c>
      <c r="AP3227" s="30">
        <v>20.532</v>
      </c>
      <c r="AQ3227" s="30">
        <v>5</v>
      </c>
      <c r="AR3227">
        <v>135.61520000000002</v>
      </c>
      <c r="AS3227" s="20">
        <v>193.86199999999997</v>
      </c>
      <c r="AT3227">
        <v>31</v>
      </c>
      <c r="AU3227">
        <v>12</v>
      </c>
      <c r="AV3227" t="s">
        <v>1510</v>
      </c>
    </row>
    <row r="3228" spans="1:48" hidden="1" x14ac:dyDescent="0.25">
      <c r="A3228" t="s">
        <v>616</v>
      </c>
      <c r="B3228" t="s">
        <v>68</v>
      </c>
      <c r="C3228" t="s">
        <v>68</v>
      </c>
      <c r="D3228" t="s">
        <v>614</v>
      </c>
      <c r="E3228" s="31" t="s">
        <v>615</v>
      </c>
      <c r="F3228">
        <v>2017</v>
      </c>
      <c r="G3228" t="s">
        <v>563</v>
      </c>
      <c r="H3228">
        <v>221</v>
      </c>
      <c r="I3228">
        <v>331390</v>
      </c>
      <c r="J3228" t="s">
        <v>50</v>
      </c>
      <c r="K3228" s="26" t="s">
        <v>458</v>
      </c>
      <c r="L3228" t="b">
        <v>1</v>
      </c>
      <c r="M3228" s="20" t="s">
        <v>1119</v>
      </c>
      <c r="N3228" s="26">
        <v>169</v>
      </c>
      <c r="O3228" t="s">
        <v>375</v>
      </c>
      <c r="P3228">
        <v>60.895555600000002</v>
      </c>
      <c r="Q3228">
        <v>-162.5180556</v>
      </c>
      <c r="S3228" t="s">
        <v>21</v>
      </c>
      <c r="T3228" s="40">
        <v>0.48769166666666663</v>
      </c>
      <c r="U3228" s="40">
        <v>0.23330833333333312</v>
      </c>
      <c r="V3228">
        <v>367.55760303333324</v>
      </c>
      <c r="W3228">
        <v>753.66799999999989</v>
      </c>
      <c r="X3228">
        <v>126</v>
      </c>
      <c r="Y3228">
        <v>57.11405877499999</v>
      </c>
      <c r="Z3228">
        <v>117.11099999999999</v>
      </c>
      <c r="AA3228">
        <v>12</v>
      </c>
      <c r="AI3228">
        <v>341.33000000000004</v>
      </c>
      <c r="AJ3228">
        <v>12</v>
      </c>
      <c r="AK3228">
        <v>435.81600000000003</v>
      </c>
      <c r="AL3228">
        <v>8</v>
      </c>
      <c r="AM3228">
        <v>0</v>
      </c>
      <c r="AN3228">
        <v>0</v>
      </c>
      <c r="AO3228" s="30">
        <v>379.00762798333335</v>
      </c>
      <c r="AP3228" s="30">
        <v>777.14600000000007</v>
      </c>
      <c r="AQ3228" s="30">
        <v>20</v>
      </c>
      <c r="AR3228">
        <v>803.67928979166663</v>
      </c>
      <c r="AS3228" s="20">
        <v>1647.9249999999997</v>
      </c>
      <c r="AT3228">
        <v>156</v>
      </c>
      <c r="AU3228">
        <v>12</v>
      </c>
      <c r="AV3228" t="s">
        <v>1510</v>
      </c>
    </row>
    <row r="3229" spans="1:48" hidden="1" x14ac:dyDescent="0.25">
      <c r="A3229" t="s">
        <v>618</v>
      </c>
      <c r="B3229" t="s">
        <v>69</v>
      </c>
      <c r="C3229" t="s">
        <v>69</v>
      </c>
      <c r="D3229" t="s">
        <v>619</v>
      </c>
      <c r="E3229" s="31" t="s">
        <v>620</v>
      </c>
      <c r="F3229">
        <v>2017</v>
      </c>
      <c r="G3229" t="s">
        <v>563</v>
      </c>
      <c r="H3229">
        <v>221</v>
      </c>
      <c r="I3229">
        <v>331400</v>
      </c>
      <c r="J3229" t="s">
        <v>50</v>
      </c>
      <c r="K3229" s="26" t="s">
        <v>458</v>
      </c>
      <c r="L3229" t="b">
        <v>1</v>
      </c>
      <c r="M3229" s="20" t="s">
        <v>1119</v>
      </c>
      <c r="N3229" s="26">
        <v>169</v>
      </c>
      <c r="O3229" t="s">
        <v>375</v>
      </c>
      <c r="P3229">
        <v>66.974999999999994</v>
      </c>
      <c r="Q3229">
        <v>-160.42277780000001</v>
      </c>
      <c r="S3229" t="s">
        <v>21</v>
      </c>
      <c r="T3229" s="40">
        <v>0.5121</v>
      </c>
      <c r="U3229" s="40">
        <v>0.22165833333333337</v>
      </c>
      <c r="V3229">
        <v>338.91187679999996</v>
      </c>
      <c r="W3229">
        <v>661.80799999999988</v>
      </c>
      <c r="X3229">
        <v>163</v>
      </c>
      <c r="Y3229">
        <v>99.4728645</v>
      </c>
      <c r="Z3229">
        <v>194.245</v>
      </c>
      <c r="AA3229">
        <v>11</v>
      </c>
      <c r="AI3229">
        <v>254.93200000000002</v>
      </c>
      <c r="AJ3229">
        <v>15</v>
      </c>
      <c r="AK3229">
        <v>380.24800000000005</v>
      </c>
      <c r="AL3229">
        <v>6</v>
      </c>
      <c r="AM3229">
        <v>0</v>
      </c>
      <c r="AN3229">
        <v>0</v>
      </c>
      <c r="AO3229" s="30">
        <v>325.27567800000003</v>
      </c>
      <c r="AP3229" s="30">
        <v>635.18000000000006</v>
      </c>
      <c r="AQ3229" s="30">
        <v>21</v>
      </c>
      <c r="AR3229">
        <v>763.66041930000006</v>
      </c>
      <c r="AS3229" s="20">
        <v>1491.2329999999999</v>
      </c>
      <c r="AT3229">
        <v>194</v>
      </c>
      <c r="AU3229">
        <v>12</v>
      </c>
      <c r="AV3229" t="s">
        <v>1510</v>
      </c>
    </row>
    <row r="3230" spans="1:48" hidden="1" x14ac:dyDescent="0.25">
      <c r="A3230" t="s">
        <v>801</v>
      </c>
      <c r="B3230" t="s">
        <v>182</v>
      </c>
      <c r="C3230" t="s">
        <v>182</v>
      </c>
      <c r="D3230" t="s">
        <v>803</v>
      </c>
      <c r="E3230" s="31" t="s">
        <v>804</v>
      </c>
      <c r="F3230">
        <v>2017</v>
      </c>
      <c r="G3230" t="s">
        <v>802</v>
      </c>
      <c r="H3230">
        <v>9897</v>
      </c>
      <c r="I3230">
        <v>332070</v>
      </c>
      <c r="J3230" t="s">
        <v>181</v>
      </c>
      <c r="K3230" s="26" t="s">
        <v>458</v>
      </c>
      <c r="L3230" t="b">
        <v>1</v>
      </c>
      <c r="M3230" s="20" t="s">
        <v>1118</v>
      </c>
      <c r="N3230" s="26">
        <v>289</v>
      </c>
      <c r="O3230" t="s">
        <v>375</v>
      </c>
      <c r="P3230">
        <v>55.061666700000004</v>
      </c>
      <c r="Q3230">
        <v>-162.31027779999999</v>
      </c>
      <c r="S3230" t="s">
        <v>21</v>
      </c>
      <c r="T3230" s="40">
        <v>0.3</v>
      </c>
      <c r="U3230" s="40">
        <v>0.29712222222222179</v>
      </c>
      <c r="V3230">
        <v>209.13419999999999</v>
      </c>
      <c r="W3230">
        <v>697.11400000000003</v>
      </c>
      <c r="X3230">
        <v>193</v>
      </c>
      <c r="Y3230">
        <v>350.17680000000001</v>
      </c>
      <c r="Z3230">
        <v>1167.2560000000001</v>
      </c>
      <c r="AA3230">
        <v>215</v>
      </c>
      <c r="AI3230">
        <v>849.06200000000001</v>
      </c>
      <c r="AJ3230">
        <v>33</v>
      </c>
      <c r="AK3230">
        <v>27.777000000000001</v>
      </c>
      <c r="AL3230">
        <v>6</v>
      </c>
      <c r="AM3230">
        <v>0</v>
      </c>
      <c r="AN3230">
        <v>0</v>
      </c>
      <c r="AO3230" s="30">
        <v>263.05169999999998</v>
      </c>
      <c r="AP3230" s="30">
        <v>876.83900000000006</v>
      </c>
      <c r="AQ3230" s="30">
        <v>39</v>
      </c>
      <c r="AR3230">
        <v>822.3626999999999</v>
      </c>
      <c r="AS3230" s="20">
        <v>2741.2089999999998</v>
      </c>
      <c r="AT3230">
        <v>444</v>
      </c>
      <c r="AU3230">
        <v>12</v>
      </c>
      <c r="AV3230" t="s">
        <v>1510</v>
      </c>
    </row>
    <row r="3231" spans="1:48" hidden="1" x14ac:dyDescent="0.25">
      <c r="A3231" t="s">
        <v>801</v>
      </c>
      <c r="B3231" t="s">
        <v>182</v>
      </c>
      <c r="C3231" t="s">
        <v>182</v>
      </c>
      <c r="D3231" t="s">
        <v>803</v>
      </c>
      <c r="E3231" s="31" t="s">
        <v>804</v>
      </c>
      <c r="F3231">
        <v>2017</v>
      </c>
      <c r="G3231" t="s">
        <v>805</v>
      </c>
      <c r="H3231">
        <v>9897</v>
      </c>
      <c r="I3231">
        <v>332070</v>
      </c>
      <c r="J3231" t="s">
        <v>806</v>
      </c>
      <c r="K3231" s="26" t="s">
        <v>458</v>
      </c>
      <c r="L3231" t="b">
        <v>1</v>
      </c>
      <c r="M3231" s="20" t="s">
        <v>1118</v>
      </c>
      <c r="N3231" s="26">
        <v>289</v>
      </c>
      <c r="O3231" t="s">
        <v>489</v>
      </c>
      <c r="P3231">
        <v>55.061666700000004</v>
      </c>
      <c r="Q3231">
        <v>-162.31027779999999</v>
      </c>
      <c r="S3231" t="s">
        <v>21</v>
      </c>
      <c r="T3231" s="40">
        <v>0.3</v>
      </c>
      <c r="U3231" s="40">
        <v>0.3</v>
      </c>
      <c r="V3231">
        <v>21.2013</v>
      </c>
      <c r="W3231">
        <v>70.671000000000006</v>
      </c>
      <c r="X3231">
        <v>143</v>
      </c>
      <c r="Y3231">
        <v>23.697899999999997</v>
      </c>
      <c r="Z3231">
        <v>78.992999999999995</v>
      </c>
      <c r="AA3231">
        <v>215</v>
      </c>
      <c r="AI3231">
        <v>134.738</v>
      </c>
      <c r="AJ3231">
        <v>33</v>
      </c>
      <c r="AK3231">
        <v>2.2970000000000002</v>
      </c>
      <c r="AL3231">
        <v>6</v>
      </c>
      <c r="AM3231">
        <v>0</v>
      </c>
      <c r="AN3231">
        <v>0</v>
      </c>
      <c r="AO3231" s="30">
        <v>41.110499999999995</v>
      </c>
      <c r="AP3231" s="30">
        <v>137.035</v>
      </c>
      <c r="AQ3231" s="30">
        <v>39</v>
      </c>
      <c r="AR3231">
        <v>86.009699999999995</v>
      </c>
      <c r="AS3231" s="20">
        <v>286.69900000000001</v>
      </c>
      <c r="AT3231">
        <v>397</v>
      </c>
      <c r="AU3231">
        <v>12</v>
      </c>
      <c r="AV3231" t="s">
        <v>1510</v>
      </c>
    </row>
    <row r="3232" spans="1:48" hidden="1" x14ac:dyDescent="0.25">
      <c r="A3232" t="s">
        <v>983</v>
      </c>
      <c r="B3232" t="s">
        <v>184</v>
      </c>
      <c r="C3232" t="s">
        <v>184</v>
      </c>
      <c r="D3232" t="s">
        <v>985</v>
      </c>
      <c r="E3232" s="31" t="s">
        <v>986</v>
      </c>
      <c r="F3232">
        <v>2017</v>
      </c>
      <c r="G3232" t="s">
        <v>984</v>
      </c>
      <c r="H3232" t="s">
        <v>582</v>
      </c>
      <c r="I3232">
        <v>332080</v>
      </c>
      <c r="J3232" t="s">
        <v>183</v>
      </c>
      <c r="K3232" s="26" t="s">
        <v>458</v>
      </c>
      <c r="L3232" t="b">
        <v>1</v>
      </c>
      <c r="M3232" s="20" t="s">
        <v>1116</v>
      </c>
      <c r="N3232" s="26">
        <v>446</v>
      </c>
      <c r="O3232" t="s">
        <v>375</v>
      </c>
      <c r="P3232">
        <v>59.938888900000002</v>
      </c>
      <c r="Q3232">
        <v>-164.04138889999999</v>
      </c>
      <c r="S3232" t="s">
        <v>21</v>
      </c>
      <c r="T3232" s="40">
        <v>0.44587500000000002</v>
      </c>
      <c r="U3232" s="40">
        <v>0.21994166666666612</v>
      </c>
      <c r="V3232">
        <v>367.24672724999999</v>
      </c>
      <c r="W3232">
        <v>823.65399999999988</v>
      </c>
      <c r="X3232">
        <v>175</v>
      </c>
      <c r="Y3232">
        <v>264.59203424999998</v>
      </c>
      <c r="Z3232">
        <v>593.42199999999991</v>
      </c>
      <c r="AA3232">
        <v>27</v>
      </c>
      <c r="AI3232">
        <v>171.333</v>
      </c>
      <c r="AJ3232">
        <v>7</v>
      </c>
      <c r="AK3232">
        <v>22.04</v>
      </c>
      <c r="AL3232">
        <v>4</v>
      </c>
      <c r="AM3232">
        <v>126.78900000000002</v>
      </c>
      <c r="AN3232">
        <v>53</v>
      </c>
      <c r="AO3232" s="30">
        <v>86.220186374999997</v>
      </c>
      <c r="AP3232" s="30">
        <v>193.37299999999999</v>
      </c>
      <c r="AQ3232" s="30">
        <v>11</v>
      </c>
      <c r="AR3232">
        <v>718.05894787500006</v>
      </c>
      <c r="AS3232" s="20">
        <v>1737.2379999999998</v>
      </c>
      <c r="AT3232">
        <v>266</v>
      </c>
      <c r="AU3232">
        <v>12</v>
      </c>
      <c r="AV3232" t="s">
        <v>1510</v>
      </c>
    </row>
    <row r="3233" spans="1:48" hidden="1" x14ac:dyDescent="0.25">
      <c r="A3233" t="s">
        <v>621</v>
      </c>
      <c r="B3233" t="s">
        <v>70</v>
      </c>
      <c r="C3233" t="s">
        <v>70</v>
      </c>
      <c r="D3233" t="s">
        <v>622</v>
      </c>
      <c r="E3233" s="31" t="s">
        <v>623</v>
      </c>
      <c r="F3233">
        <v>2017</v>
      </c>
      <c r="G3233" t="s">
        <v>563</v>
      </c>
      <c r="H3233">
        <v>221</v>
      </c>
      <c r="I3233">
        <v>331410</v>
      </c>
      <c r="J3233" t="s">
        <v>50</v>
      </c>
      <c r="K3233" s="26" t="s">
        <v>458</v>
      </c>
      <c r="L3233" t="b">
        <v>1</v>
      </c>
      <c r="M3233" s="20" t="s">
        <v>1119</v>
      </c>
      <c r="N3233" s="26">
        <v>169</v>
      </c>
      <c r="O3233" t="s">
        <v>375</v>
      </c>
      <c r="P3233">
        <v>67.726944399999994</v>
      </c>
      <c r="Q3233">
        <v>-164.53333330000001</v>
      </c>
      <c r="S3233" t="s">
        <v>21</v>
      </c>
      <c r="T3233" s="40">
        <v>0.52508333333333335</v>
      </c>
      <c r="U3233" s="40">
        <v>0.22226666666666653</v>
      </c>
      <c r="V3233">
        <v>307.87158575000001</v>
      </c>
      <c r="W3233">
        <v>586.32899999999995</v>
      </c>
      <c r="X3233">
        <v>183</v>
      </c>
      <c r="Y3233">
        <v>40.806851249999994</v>
      </c>
      <c r="Z3233">
        <v>77.714999999999989</v>
      </c>
      <c r="AA3233">
        <v>14</v>
      </c>
      <c r="AI3233">
        <v>285.89599999999996</v>
      </c>
      <c r="AJ3233">
        <v>10</v>
      </c>
      <c r="AK3233">
        <v>324.87099999999998</v>
      </c>
      <c r="AL3233">
        <v>6</v>
      </c>
      <c r="AM3233">
        <v>0</v>
      </c>
      <c r="AN3233">
        <v>0</v>
      </c>
      <c r="AO3233" s="30">
        <v>320.70357224999998</v>
      </c>
      <c r="AP3233" s="30">
        <v>610.76699999999994</v>
      </c>
      <c r="AQ3233" s="30">
        <v>16</v>
      </c>
      <c r="AR3233">
        <v>669.38200925000001</v>
      </c>
      <c r="AS3233" s="20">
        <v>1274.8110000000001</v>
      </c>
      <c r="AT3233">
        <v>210</v>
      </c>
      <c r="AU3233">
        <v>12</v>
      </c>
      <c r="AV3233" t="s">
        <v>1510</v>
      </c>
    </row>
    <row r="3234" spans="1:48" hidden="1" x14ac:dyDescent="0.25">
      <c r="A3234" t="s">
        <v>429</v>
      </c>
      <c r="B3234" t="s">
        <v>41</v>
      </c>
      <c r="C3234" t="s">
        <v>41</v>
      </c>
      <c r="D3234" t="s">
        <v>421</v>
      </c>
      <c r="E3234" s="31" t="s">
        <v>422</v>
      </c>
      <c r="F3234">
        <v>2017</v>
      </c>
      <c r="G3234" t="s">
        <v>380</v>
      </c>
      <c r="H3234">
        <v>219</v>
      </c>
      <c r="I3234">
        <v>331155</v>
      </c>
      <c r="J3234" t="s">
        <v>30</v>
      </c>
      <c r="K3234" s="26" t="s">
        <v>374</v>
      </c>
      <c r="L3234" t="b">
        <v>1</v>
      </c>
      <c r="M3234" s="20" t="s">
        <v>1116</v>
      </c>
      <c r="N3234" s="26">
        <v>2</v>
      </c>
      <c r="O3234" t="s">
        <v>375</v>
      </c>
      <c r="P3234">
        <v>55.552222200000003</v>
      </c>
      <c r="Q3234">
        <v>-133.09583330000001</v>
      </c>
      <c r="S3234" t="s">
        <v>21</v>
      </c>
      <c r="T3234" s="40">
        <v>0.26465833333333338</v>
      </c>
      <c r="U3234" s="40">
        <v>0.2393833333333332</v>
      </c>
      <c r="V3234">
        <v>648.5645658916668</v>
      </c>
      <c r="W3234">
        <v>2450.5729999999999</v>
      </c>
      <c r="X3234">
        <v>411</v>
      </c>
      <c r="Y3234">
        <v>1227.9593530750003</v>
      </c>
      <c r="Z3234">
        <v>4639.7910000000002</v>
      </c>
      <c r="AA3234">
        <v>114</v>
      </c>
      <c r="AI3234">
        <v>498.34999999999997</v>
      </c>
      <c r="AJ3234">
        <v>22</v>
      </c>
      <c r="AK3234">
        <v>416.42700000000002</v>
      </c>
      <c r="AL3234">
        <v>14</v>
      </c>
      <c r="AM3234">
        <v>0</v>
      </c>
      <c r="AN3234">
        <v>0</v>
      </c>
      <c r="AO3234" s="30">
        <v>242.10335619166673</v>
      </c>
      <c r="AP3234" s="30">
        <v>914.77700000000004</v>
      </c>
      <c r="AQ3234" s="30">
        <v>36</v>
      </c>
      <c r="AR3234">
        <v>2118.6272751583338</v>
      </c>
      <c r="AS3234" s="20">
        <v>8005.1410000000005</v>
      </c>
      <c r="AT3234">
        <v>559</v>
      </c>
      <c r="AU3234">
        <v>12</v>
      </c>
      <c r="AV3234" t="s">
        <v>1510</v>
      </c>
    </row>
    <row r="3235" spans="1:48" hidden="1" x14ac:dyDescent="0.25">
      <c r="A3235" t="s">
        <v>747</v>
      </c>
      <c r="B3235" t="s">
        <v>176</v>
      </c>
      <c r="C3235" t="s">
        <v>176</v>
      </c>
      <c r="D3235" t="s">
        <v>399</v>
      </c>
      <c r="E3235" s="31" t="s">
        <v>400</v>
      </c>
      <c r="F3235">
        <v>2017</v>
      </c>
      <c r="G3235" t="s">
        <v>743</v>
      </c>
      <c r="H3235">
        <v>18963</v>
      </c>
      <c r="I3235">
        <v>332700</v>
      </c>
      <c r="J3235" t="s">
        <v>171</v>
      </c>
      <c r="K3235" s="26" t="s">
        <v>458</v>
      </c>
      <c r="L3235" t="b">
        <v>1</v>
      </c>
      <c r="M3235" s="20" t="s">
        <v>1119</v>
      </c>
      <c r="N3235" s="26">
        <v>240</v>
      </c>
      <c r="O3235" t="s">
        <v>375</v>
      </c>
      <c r="P3235">
        <v>59.403888899999998</v>
      </c>
      <c r="Q3235">
        <v>-135.88444440000001</v>
      </c>
      <c r="S3235" t="s">
        <v>21</v>
      </c>
      <c r="T3235" s="40">
        <v>0.52999166666666653</v>
      </c>
      <c r="U3235" s="40">
        <v>0.24159166666666645</v>
      </c>
      <c r="V3235">
        <v>112.87232524999997</v>
      </c>
      <c r="W3235">
        <v>212.97</v>
      </c>
      <c r="X3235">
        <v>49</v>
      </c>
      <c r="Y3235">
        <v>45.792869975000002</v>
      </c>
      <c r="Z3235">
        <v>86.40300000000002</v>
      </c>
      <c r="AA3235">
        <v>7</v>
      </c>
      <c r="AI3235">
        <v>143.58300000000003</v>
      </c>
      <c r="AJ3235">
        <v>9</v>
      </c>
      <c r="AK3235">
        <v>0</v>
      </c>
      <c r="AL3235">
        <v>0</v>
      </c>
      <c r="AM3235">
        <v>0</v>
      </c>
      <c r="AN3235">
        <v>0</v>
      </c>
      <c r="AO3235" s="30">
        <v>76.097793474999989</v>
      </c>
      <c r="AP3235" s="30">
        <v>143.58300000000003</v>
      </c>
      <c r="AQ3235" s="30">
        <v>9</v>
      </c>
      <c r="AR3235">
        <v>234.76298869999997</v>
      </c>
      <c r="AS3235" s="20">
        <v>442.95599999999996</v>
      </c>
      <c r="AT3235">
        <v>65</v>
      </c>
      <c r="AU3235">
        <v>12</v>
      </c>
      <c r="AV3235" t="s">
        <v>1510</v>
      </c>
    </row>
    <row r="3236" spans="1:48" hidden="1" x14ac:dyDescent="0.25">
      <c r="A3236" t="s">
        <v>704</v>
      </c>
      <c r="B3236" t="s">
        <v>186</v>
      </c>
      <c r="C3236" t="s">
        <v>186</v>
      </c>
      <c r="D3236" t="s">
        <v>702</v>
      </c>
      <c r="E3236" s="31" t="s">
        <v>703</v>
      </c>
      <c r="F3236">
        <v>2017</v>
      </c>
      <c r="G3236" t="s">
        <v>563</v>
      </c>
      <c r="H3236" t="s">
        <v>582</v>
      </c>
      <c r="I3236">
        <v>332090</v>
      </c>
      <c r="J3236" t="s">
        <v>50</v>
      </c>
      <c r="K3236" s="26" t="s">
        <v>458</v>
      </c>
      <c r="L3236" t="b">
        <v>1</v>
      </c>
      <c r="M3236" s="20" t="s">
        <v>1119</v>
      </c>
      <c r="N3236" s="26">
        <v>169</v>
      </c>
      <c r="O3236" t="s">
        <v>375</v>
      </c>
      <c r="P3236">
        <v>66.907222200000007</v>
      </c>
      <c r="Q3236">
        <v>-156.8811111</v>
      </c>
      <c r="S3236" t="s">
        <v>21</v>
      </c>
      <c r="T3236" s="40">
        <v>0.57030833333333331</v>
      </c>
      <c r="U3236" s="40">
        <v>0.22369999999999943</v>
      </c>
      <c r="V3236">
        <v>104.52554102499998</v>
      </c>
      <c r="W3236">
        <v>183.27899999999997</v>
      </c>
      <c r="X3236">
        <v>39</v>
      </c>
      <c r="Y3236">
        <v>49.031688649999992</v>
      </c>
      <c r="Z3236">
        <v>85.97399999999999</v>
      </c>
      <c r="AA3236">
        <v>15</v>
      </c>
      <c r="AI3236">
        <v>158.92500000000001</v>
      </c>
      <c r="AJ3236">
        <v>3</v>
      </c>
      <c r="AK3236">
        <v>164.99800000000005</v>
      </c>
      <c r="AL3236">
        <v>4</v>
      </c>
      <c r="AM3236">
        <v>0</v>
      </c>
      <c r="AN3236">
        <v>0</v>
      </c>
      <c r="AO3236" s="30">
        <v>184.73598625833336</v>
      </c>
      <c r="AP3236" s="30">
        <v>323.92300000000006</v>
      </c>
      <c r="AQ3236" s="30">
        <v>7</v>
      </c>
      <c r="AR3236">
        <v>338.29321593333333</v>
      </c>
      <c r="AS3236" s="20">
        <v>593.17600000000004</v>
      </c>
      <c r="AT3236">
        <v>60</v>
      </c>
      <c r="AU3236">
        <v>12</v>
      </c>
      <c r="AV3236" t="s">
        <v>1510</v>
      </c>
    </row>
    <row r="3237" spans="1:48" hidden="1" x14ac:dyDescent="0.25">
      <c r="A3237" t="s">
        <v>1019</v>
      </c>
      <c r="B3237" t="s">
        <v>191</v>
      </c>
      <c r="C3237" t="s">
        <v>191</v>
      </c>
      <c r="D3237" t="s">
        <v>1021</v>
      </c>
      <c r="E3237" s="31" t="s">
        <v>1022</v>
      </c>
      <c r="F3237">
        <v>2017</v>
      </c>
      <c r="G3237" t="s">
        <v>1020</v>
      </c>
      <c r="H3237">
        <v>10455</v>
      </c>
      <c r="I3237">
        <v>332100</v>
      </c>
      <c r="J3237" t="s">
        <v>190</v>
      </c>
      <c r="K3237" s="26" t="s">
        <v>458</v>
      </c>
      <c r="L3237" t="b">
        <v>1</v>
      </c>
      <c r="M3237" s="20" t="s">
        <v>1118</v>
      </c>
      <c r="N3237" s="26">
        <v>660</v>
      </c>
      <c r="O3237" t="s">
        <v>375</v>
      </c>
      <c r="P3237">
        <v>59.439444399999999</v>
      </c>
      <c r="Q3237">
        <v>-154.77611110000001</v>
      </c>
      <c r="S3237" t="s">
        <v>21</v>
      </c>
      <c r="T3237" s="40">
        <v>0.90000000000000024</v>
      </c>
      <c r="U3237" s="40">
        <v>0.30357500000000009</v>
      </c>
      <c r="V3237">
        <v>155.83050000000006</v>
      </c>
      <c r="W3237">
        <v>173.14500000000001</v>
      </c>
      <c r="X3237">
        <v>57</v>
      </c>
      <c r="Y3237">
        <v>106.09470000000003</v>
      </c>
      <c r="Z3237">
        <v>117.88300000000001</v>
      </c>
      <c r="AA3237">
        <v>7</v>
      </c>
      <c r="AI3237">
        <v>75.905999999999992</v>
      </c>
      <c r="AJ3237">
        <v>11</v>
      </c>
      <c r="AK3237">
        <v>25.849999999999998</v>
      </c>
      <c r="AL3237">
        <v>5</v>
      </c>
      <c r="AM3237">
        <v>0</v>
      </c>
      <c r="AN3237">
        <v>0</v>
      </c>
      <c r="AO3237" s="30">
        <v>91.580400000000012</v>
      </c>
      <c r="AP3237" s="30">
        <v>101.75599999999999</v>
      </c>
      <c r="AQ3237" s="30">
        <v>16</v>
      </c>
      <c r="AR3237">
        <v>353.50560000000007</v>
      </c>
      <c r="AS3237" s="20">
        <v>392.78400000000005</v>
      </c>
      <c r="AT3237">
        <v>79</v>
      </c>
      <c r="AU3237">
        <v>12</v>
      </c>
      <c r="AV3237" t="s">
        <v>1510</v>
      </c>
    </row>
    <row r="3238" spans="1:48" hidden="1" x14ac:dyDescent="0.25">
      <c r="A3238" t="s">
        <v>1023</v>
      </c>
      <c r="B3238" t="s">
        <v>230</v>
      </c>
      <c r="C3238" t="s">
        <v>230</v>
      </c>
      <c r="D3238" t="s">
        <v>1025</v>
      </c>
      <c r="E3238" s="31" t="s">
        <v>1026</v>
      </c>
      <c r="F3238">
        <v>2017</v>
      </c>
      <c r="G3238" t="s">
        <v>1024</v>
      </c>
      <c r="H3238" t="s">
        <v>582</v>
      </c>
      <c r="I3238">
        <v>332110</v>
      </c>
      <c r="J3238" t="s">
        <v>229</v>
      </c>
      <c r="K3238" s="26" t="s">
        <v>458</v>
      </c>
      <c r="L3238" t="b">
        <v>1</v>
      </c>
      <c r="M3238" s="20" t="s">
        <v>1116</v>
      </c>
      <c r="N3238" s="26">
        <v>661</v>
      </c>
      <c r="O3238" t="s">
        <v>375</v>
      </c>
      <c r="P3238">
        <v>59.728611100000002</v>
      </c>
      <c r="Q3238">
        <v>-157.28444440000001</v>
      </c>
      <c r="S3238" t="s">
        <v>21</v>
      </c>
      <c r="T3238" s="40">
        <v>0.5</v>
      </c>
      <c r="U3238" s="40">
        <v>0.27656666666666618</v>
      </c>
      <c r="V3238">
        <v>138.74</v>
      </c>
      <c r="W3238">
        <v>277.48</v>
      </c>
      <c r="X3238">
        <v>74</v>
      </c>
      <c r="Y3238">
        <v>41.996000000000002</v>
      </c>
      <c r="Z3238">
        <v>83.992000000000004</v>
      </c>
      <c r="AA3238">
        <v>8</v>
      </c>
      <c r="AI3238">
        <v>94.173999999999992</v>
      </c>
      <c r="AJ3238">
        <v>10</v>
      </c>
      <c r="AK3238">
        <v>89.59</v>
      </c>
      <c r="AL3238">
        <v>13</v>
      </c>
      <c r="AM3238">
        <v>0</v>
      </c>
      <c r="AN3238">
        <v>0</v>
      </c>
      <c r="AO3238" s="30">
        <v>91.882000000000005</v>
      </c>
      <c r="AP3238" s="30">
        <v>183.76400000000001</v>
      </c>
      <c r="AQ3238" s="30">
        <v>23</v>
      </c>
      <c r="AR3238">
        <v>272.61800000000005</v>
      </c>
      <c r="AS3238" s="20">
        <v>545.2360000000001</v>
      </c>
      <c r="AT3238">
        <v>101</v>
      </c>
      <c r="AU3238">
        <v>12</v>
      </c>
      <c r="AV3238" t="s">
        <v>1510</v>
      </c>
    </row>
    <row r="3239" spans="1:48" hidden="1" x14ac:dyDescent="0.25">
      <c r="A3239" t="s">
        <v>933</v>
      </c>
      <c r="B3239" t="s">
        <v>260</v>
      </c>
      <c r="C3239" t="s">
        <v>260</v>
      </c>
      <c r="D3239" t="s">
        <v>935</v>
      </c>
      <c r="E3239" s="31" t="s">
        <v>936</v>
      </c>
      <c r="F3239">
        <v>2017</v>
      </c>
      <c r="G3239" t="s">
        <v>934</v>
      </c>
      <c r="H3239" t="s">
        <v>582</v>
      </c>
      <c r="I3239">
        <v>332510</v>
      </c>
      <c r="J3239" t="s">
        <v>259</v>
      </c>
      <c r="K3239" s="26" t="s">
        <v>458</v>
      </c>
      <c r="L3239" t="b">
        <v>1</v>
      </c>
      <c r="M3239" s="20" t="s">
        <v>1116</v>
      </c>
      <c r="N3239" s="26">
        <v>395</v>
      </c>
      <c r="O3239" t="s">
        <v>375</v>
      </c>
      <c r="P3239">
        <v>59.953273099999997</v>
      </c>
      <c r="Q3239">
        <v>-162.8951327</v>
      </c>
      <c r="S3239" t="s">
        <v>21</v>
      </c>
      <c r="T3239" s="40">
        <v>0.65000000000000013</v>
      </c>
      <c r="U3239" s="40">
        <v>0.43409166666666671</v>
      </c>
      <c r="V3239">
        <v>399.89560000000006</v>
      </c>
      <c r="W3239">
        <v>615.22399999999993</v>
      </c>
      <c r="X3239">
        <v>107</v>
      </c>
      <c r="Y3239">
        <v>222.04065000000006</v>
      </c>
      <c r="Z3239">
        <v>341.601</v>
      </c>
      <c r="AA3239">
        <v>16</v>
      </c>
      <c r="AI3239">
        <v>82.423000000000002</v>
      </c>
      <c r="AJ3239">
        <v>5</v>
      </c>
      <c r="AK3239">
        <v>9.2860000000000014</v>
      </c>
      <c r="AL3239">
        <v>3</v>
      </c>
      <c r="AM3239">
        <v>59.308999999999997</v>
      </c>
      <c r="AN3239">
        <v>9</v>
      </c>
      <c r="AO3239" s="30">
        <v>59.610850000000013</v>
      </c>
      <c r="AP3239" s="30">
        <v>91.709000000000003</v>
      </c>
      <c r="AQ3239" s="30">
        <v>8</v>
      </c>
      <c r="AR3239">
        <v>681.54710000000011</v>
      </c>
      <c r="AS3239" s="20">
        <v>1107.8430000000001</v>
      </c>
      <c r="AT3239">
        <v>140</v>
      </c>
      <c r="AU3239">
        <v>12</v>
      </c>
      <c r="AV3239" t="s">
        <v>1510</v>
      </c>
    </row>
    <row r="3240" spans="1:48" hidden="1" x14ac:dyDescent="0.25">
      <c r="A3240" t="s">
        <v>624</v>
      </c>
      <c r="B3240" t="s">
        <v>71</v>
      </c>
      <c r="C3240" s="19" t="s">
        <v>71</v>
      </c>
      <c r="D3240" s="19" t="s">
        <v>625</v>
      </c>
      <c r="E3240" s="21" t="s">
        <v>626</v>
      </c>
      <c r="F3240" s="26">
        <v>2017</v>
      </c>
      <c r="G3240" s="19" t="s">
        <v>563</v>
      </c>
      <c r="H3240" s="26">
        <v>9898</v>
      </c>
      <c r="I3240" s="19">
        <v>332120</v>
      </c>
      <c r="J3240" t="s">
        <v>50</v>
      </c>
      <c r="K3240" s="19" t="s">
        <v>458</v>
      </c>
      <c r="L3240" s="20" t="b">
        <v>1</v>
      </c>
      <c r="M3240" s="20" t="s">
        <v>1119</v>
      </c>
      <c r="N3240" s="19">
        <v>169</v>
      </c>
      <c r="O3240" s="19" t="s">
        <v>375</v>
      </c>
      <c r="P3240" s="20">
        <v>63.0341667</v>
      </c>
      <c r="Q3240" s="20">
        <v>-163.55333329999999</v>
      </c>
      <c r="R3240" s="19"/>
      <c r="S3240" s="19" t="s">
        <v>21</v>
      </c>
      <c r="T3240" s="40">
        <v>0.4770166666666667</v>
      </c>
      <c r="U3240" s="40">
        <v>0.21986666666666629</v>
      </c>
      <c r="V3240">
        <v>326.57038016666672</v>
      </c>
      <c r="W3240">
        <v>684.61</v>
      </c>
      <c r="X3240">
        <v>131</v>
      </c>
      <c r="Y3240">
        <v>152.82230651666666</v>
      </c>
      <c r="Z3240">
        <v>320.37099999999998</v>
      </c>
      <c r="AA3240">
        <v>16</v>
      </c>
      <c r="AI3240">
        <v>247.41399999999999</v>
      </c>
      <c r="AJ3240">
        <v>11</v>
      </c>
      <c r="AK3240">
        <v>547.40800000000002</v>
      </c>
      <c r="AL3240">
        <v>15</v>
      </c>
      <c r="AM3240">
        <v>0</v>
      </c>
      <c r="AN3240">
        <v>0</v>
      </c>
      <c r="AO3240" s="30">
        <v>379.14334103333334</v>
      </c>
      <c r="AP3240" s="30">
        <v>794.822</v>
      </c>
      <c r="AQ3240" s="30">
        <v>26</v>
      </c>
      <c r="AR3240">
        <v>858.53602771666669</v>
      </c>
      <c r="AS3240" s="20">
        <v>1799.8029999999999</v>
      </c>
      <c r="AT3240">
        <v>173</v>
      </c>
      <c r="AU3240" s="22">
        <v>6</v>
      </c>
      <c r="AV3240" t="s">
        <v>1510</v>
      </c>
    </row>
    <row r="3241" spans="1:48" hidden="1" x14ac:dyDescent="0.25">
      <c r="A3241" t="s">
        <v>468</v>
      </c>
      <c r="B3241" t="s">
        <v>193</v>
      </c>
      <c r="C3241" t="s">
        <v>193</v>
      </c>
      <c r="D3241" t="s">
        <v>470</v>
      </c>
      <c r="E3241" s="31" t="s">
        <v>471</v>
      </c>
      <c r="F3241">
        <v>2017</v>
      </c>
      <c r="G3241" t="s">
        <v>469</v>
      </c>
      <c r="H3241">
        <v>10451</v>
      </c>
      <c r="I3241">
        <v>332130</v>
      </c>
      <c r="J3241" t="s">
        <v>192</v>
      </c>
      <c r="K3241" s="26" t="s">
        <v>458</v>
      </c>
      <c r="L3241" t="b">
        <v>1</v>
      </c>
      <c r="M3241" s="20" t="s">
        <v>1118</v>
      </c>
      <c r="N3241" s="26">
        <v>17</v>
      </c>
      <c r="O3241" t="s">
        <v>375</v>
      </c>
      <c r="P3241">
        <v>66.898333300000004</v>
      </c>
      <c r="Q3241">
        <v>-162.59666669999999</v>
      </c>
      <c r="S3241" t="s">
        <v>21</v>
      </c>
      <c r="T3241" s="40">
        <v>0.37909999999999999</v>
      </c>
      <c r="U3241" s="40">
        <v>0.19578333333333306</v>
      </c>
      <c r="V3241">
        <v>2619.7993615999999</v>
      </c>
      <c r="W3241">
        <v>6910.576</v>
      </c>
      <c r="X3241">
        <v>1084</v>
      </c>
      <c r="Y3241">
        <v>3811.1127713999999</v>
      </c>
      <c r="Z3241">
        <v>10053.054</v>
      </c>
      <c r="AA3241">
        <v>108</v>
      </c>
      <c r="AI3241">
        <v>1531.008</v>
      </c>
      <c r="AJ3241">
        <v>29</v>
      </c>
      <c r="AK3241">
        <v>913.49599999999998</v>
      </c>
      <c r="AL3241">
        <v>64</v>
      </c>
      <c r="AM3241">
        <v>0</v>
      </c>
      <c r="AN3241">
        <v>0</v>
      </c>
      <c r="AO3241" s="30">
        <v>926.71146639999995</v>
      </c>
      <c r="AP3241" s="30">
        <v>2444.5039999999999</v>
      </c>
      <c r="AQ3241" s="30">
        <v>93</v>
      </c>
      <c r="AR3241">
        <v>7357.6235993999999</v>
      </c>
      <c r="AS3241" s="20">
        <v>19408.133999999998</v>
      </c>
      <c r="AT3241">
        <v>1282</v>
      </c>
      <c r="AU3241" s="22">
        <v>12</v>
      </c>
      <c r="AV3241" t="s">
        <v>1510</v>
      </c>
    </row>
    <row r="3242" spans="1:48" hidden="1" x14ac:dyDescent="0.25">
      <c r="A3242" t="s">
        <v>734</v>
      </c>
      <c r="B3242" t="s">
        <v>1123</v>
      </c>
      <c r="C3242" t="s">
        <v>367</v>
      </c>
      <c r="D3242" t="s">
        <v>368</v>
      </c>
      <c r="E3242" s="31" t="s">
        <v>369</v>
      </c>
      <c r="F3242">
        <v>2018</v>
      </c>
      <c r="G3242" t="s">
        <v>735</v>
      </c>
      <c r="H3242">
        <v>19277</v>
      </c>
      <c r="J3242" t="s">
        <v>736</v>
      </c>
      <c r="K3242" s="26" t="s">
        <v>374</v>
      </c>
      <c r="L3242" t="b">
        <v>1</v>
      </c>
      <c r="M3242" s="20" t="s">
        <v>1116</v>
      </c>
      <c r="N3242" s="26">
        <v>227</v>
      </c>
      <c r="O3242" t="s">
        <v>375</v>
      </c>
      <c r="P3242">
        <v>70.205555599999997</v>
      </c>
      <c r="Q3242">
        <v>-148.51166670000001</v>
      </c>
      <c r="R3242" t="s">
        <v>370</v>
      </c>
      <c r="S3242" t="s">
        <v>371</v>
      </c>
      <c r="V3242">
        <v>0</v>
      </c>
      <c r="W3242">
        <v>0</v>
      </c>
      <c r="X3242">
        <v>0</v>
      </c>
      <c r="Y3242">
        <v>12587</v>
      </c>
      <c r="Z3242">
        <v>57320</v>
      </c>
      <c r="AA3242">
        <v>164</v>
      </c>
      <c r="AB3242">
        <v>0</v>
      </c>
      <c r="AC3242">
        <v>0</v>
      </c>
      <c r="AD3242">
        <v>0</v>
      </c>
      <c r="AE3242">
        <v>0</v>
      </c>
      <c r="AF3242">
        <v>0</v>
      </c>
      <c r="AG3242">
        <v>0</v>
      </c>
      <c r="AO3242" s="30">
        <v>0</v>
      </c>
      <c r="AP3242" s="30">
        <v>0</v>
      </c>
      <c r="AQ3242" s="30">
        <v>0</v>
      </c>
      <c r="AR3242">
        <v>12587</v>
      </c>
      <c r="AS3242" s="20">
        <v>57320</v>
      </c>
      <c r="AT3242">
        <v>164</v>
      </c>
      <c r="AU3242" s="22">
        <v>12</v>
      </c>
      <c r="AV3242" t="s">
        <v>1131</v>
      </c>
    </row>
    <row r="3243" spans="1:48" x14ac:dyDescent="0.25">
      <c r="A3243" t="s">
        <v>729</v>
      </c>
      <c r="B3243" t="s">
        <v>117</v>
      </c>
      <c r="C3243" t="s">
        <v>731</v>
      </c>
      <c r="D3243" t="s">
        <v>732</v>
      </c>
      <c r="E3243" s="31" t="s">
        <v>733</v>
      </c>
      <c r="F3243">
        <v>2018</v>
      </c>
      <c r="G3243" t="s">
        <v>730</v>
      </c>
      <c r="H3243">
        <v>1276</v>
      </c>
      <c r="J3243" t="s">
        <v>117</v>
      </c>
      <c r="K3243" s="26">
        <v>0</v>
      </c>
      <c r="L3243" t="b">
        <v>1</v>
      </c>
      <c r="M3243" s="20" t="s">
        <v>1118</v>
      </c>
      <c r="N3243" s="26">
        <v>214</v>
      </c>
      <c r="O3243" t="s">
        <v>375</v>
      </c>
      <c r="P3243">
        <v>71.290555600000005</v>
      </c>
      <c r="Q3243">
        <v>-156.7886111</v>
      </c>
      <c r="R3243" t="s">
        <v>370</v>
      </c>
      <c r="S3243" t="s">
        <v>371</v>
      </c>
      <c r="V3243">
        <v>1543</v>
      </c>
      <c r="W3243">
        <v>11121</v>
      </c>
      <c r="X3243">
        <v>1529</v>
      </c>
      <c r="Y3243">
        <v>4527.6000000000004</v>
      </c>
      <c r="Z3243">
        <v>37132</v>
      </c>
      <c r="AA3243">
        <v>506</v>
      </c>
      <c r="AB3243">
        <v>0</v>
      </c>
      <c r="AC3243">
        <v>0</v>
      </c>
      <c r="AD3243">
        <v>0</v>
      </c>
      <c r="AE3243">
        <v>0</v>
      </c>
      <c r="AF3243">
        <v>0</v>
      </c>
      <c r="AG3243">
        <v>0</v>
      </c>
      <c r="AO3243" s="30">
        <v>0</v>
      </c>
      <c r="AP3243" s="30">
        <v>0</v>
      </c>
      <c r="AQ3243" s="30">
        <v>0</v>
      </c>
      <c r="AR3243">
        <v>6070.6</v>
      </c>
      <c r="AS3243" s="20">
        <v>48253</v>
      </c>
      <c r="AT3243">
        <v>2035</v>
      </c>
      <c r="AU3243" s="22">
        <v>12</v>
      </c>
      <c r="AV3243" t="s">
        <v>1131</v>
      </c>
    </row>
    <row r="3244" spans="1:48" hidden="1" x14ac:dyDescent="0.25">
      <c r="A3244" t="s">
        <v>548</v>
      </c>
      <c r="B3244" t="s">
        <v>1218</v>
      </c>
      <c r="C3244" t="s">
        <v>307</v>
      </c>
      <c r="D3244" t="s">
        <v>540</v>
      </c>
      <c r="E3244" s="31" t="s">
        <v>541</v>
      </c>
      <c r="F3244">
        <v>2018</v>
      </c>
      <c r="G3244" t="s">
        <v>549</v>
      </c>
      <c r="H3244">
        <v>21015</v>
      </c>
      <c r="J3244" t="s">
        <v>306</v>
      </c>
      <c r="K3244" s="26">
        <v>0</v>
      </c>
      <c r="L3244" t="b">
        <v>1</v>
      </c>
      <c r="M3244" s="20" t="s">
        <v>1118</v>
      </c>
      <c r="N3244" s="26">
        <v>111</v>
      </c>
      <c r="O3244" t="s">
        <v>375</v>
      </c>
      <c r="P3244">
        <v>56.470833300000002</v>
      </c>
      <c r="Q3244">
        <v>-132.37666669999999</v>
      </c>
      <c r="R3244" t="s">
        <v>370</v>
      </c>
      <c r="S3244" t="s">
        <v>371</v>
      </c>
      <c r="V3244">
        <v>1612</v>
      </c>
      <c r="W3244">
        <v>14520</v>
      </c>
      <c r="X3244">
        <v>1153</v>
      </c>
      <c r="Y3244">
        <v>2331</v>
      </c>
      <c r="Z3244">
        <v>23209</v>
      </c>
      <c r="AA3244">
        <v>887</v>
      </c>
      <c r="AO3244" s="30">
        <v>0</v>
      </c>
      <c r="AP3244" s="30">
        <v>0</v>
      </c>
      <c r="AQ3244" s="30">
        <v>0</v>
      </c>
      <c r="AR3244">
        <v>3943</v>
      </c>
      <c r="AS3244" s="20">
        <v>37729</v>
      </c>
      <c r="AT3244">
        <v>2040</v>
      </c>
      <c r="AU3244" s="22">
        <v>12</v>
      </c>
      <c r="AV3244" t="s">
        <v>1131</v>
      </c>
    </row>
    <row r="3245" spans="1:48" hidden="1" x14ac:dyDescent="0.25">
      <c r="A3245" t="s">
        <v>727</v>
      </c>
      <c r="B3245" t="s">
        <v>1201</v>
      </c>
      <c r="C3245" t="s">
        <v>254</v>
      </c>
      <c r="D3245" t="s">
        <v>540</v>
      </c>
      <c r="E3245" s="31" t="s">
        <v>541</v>
      </c>
      <c r="F3245">
        <v>2018</v>
      </c>
      <c r="G3245" t="s">
        <v>728</v>
      </c>
      <c r="H3245">
        <v>14856</v>
      </c>
      <c r="J3245" t="s">
        <v>253</v>
      </c>
      <c r="K3245" s="26" t="s">
        <v>458</v>
      </c>
      <c r="L3245" t="b">
        <v>1</v>
      </c>
      <c r="M3245" s="20" t="s">
        <v>1118</v>
      </c>
      <c r="N3245" s="26">
        <v>212</v>
      </c>
      <c r="O3245" t="s">
        <v>375</v>
      </c>
      <c r="P3245">
        <v>56.811266699999997</v>
      </c>
      <c r="Q3245">
        <v>-132.95124250000001</v>
      </c>
      <c r="R3245" t="s">
        <v>370</v>
      </c>
      <c r="S3245" t="s">
        <v>371</v>
      </c>
      <c r="V3245">
        <v>2142.9</v>
      </c>
      <c r="W3245">
        <v>21216</v>
      </c>
      <c r="X3245">
        <v>1384</v>
      </c>
      <c r="Y3245">
        <v>1212.8</v>
      </c>
      <c r="Z3245">
        <v>10616</v>
      </c>
      <c r="AA3245">
        <v>763</v>
      </c>
      <c r="AB3245">
        <v>1585.8</v>
      </c>
      <c r="AC3245">
        <v>17649</v>
      </c>
      <c r="AD3245">
        <v>31</v>
      </c>
      <c r="AO3245" s="30">
        <v>1585.8</v>
      </c>
      <c r="AP3245" s="30">
        <v>17649</v>
      </c>
      <c r="AQ3245" s="30">
        <v>31</v>
      </c>
      <c r="AR3245">
        <v>4941.5</v>
      </c>
      <c r="AS3245" s="20">
        <v>49481</v>
      </c>
      <c r="AT3245">
        <v>2178</v>
      </c>
      <c r="AU3245" s="22">
        <v>12</v>
      </c>
      <c r="AV3245" t="s">
        <v>1131</v>
      </c>
    </row>
    <row r="3246" spans="1:48" hidden="1" x14ac:dyDescent="0.25">
      <c r="A3246" t="s">
        <v>455</v>
      </c>
      <c r="B3246" t="s">
        <v>457</v>
      </c>
      <c r="C3246" t="s">
        <v>138</v>
      </c>
      <c r="D3246" t="s">
        <v>459</v>
      </c>
      <c r="E3246" s="31" t="s">
        <v>460</v>
      </c>
      <c r="F3246">
        <v>2018</v>
      </c>
      <c r="G3246" t="s">
        <v>456</v>
      </c>
      <c r="H3246">
        <v>4329</v>
      </c>
      <c r="J3246" t="s">
        <v>457</v>
      </c>
      <c r="K3246" s="26" t="s">
        <v>458</v>
      </c>
      <c r="L3246" t="b">
        <v>1</v>
      </c>
      <c r="M3246" s="20" t="s">
        <v>1116</v>
      </c>
      <c r="N3246" s="26">
        <v>10</v>
      </c>
      <c r="O3246" t="s">
        <v>375</v>
      </c>
      <c r="P3246">
        <v>61.130833299999999</v>
      </c>
      <c r="Q3246">
        <v>-146.34833330000001</v>
      </c>
      <c r="R3246" t="s">
        <v>370</v>
      </c>
      <c r="S3246" t="s">
        <v>371</v>
      </c>
      <c r="V3246">
        <v>4167</v>
      </c>
      <c r="W3246">
        <v>15840</v>
      </c>
      <c r="X3246">
        <v>3002</v>
      </c>
      <c r="Y3246">
        <v>15642</v>
      </c>
      <c r="Z3246">
        <v>67222</v>
      </c>
      <c r="AA3246">
        <v>822</v>
      </c>
      <c r="AO3246" s="30">
        <v>0</v>
      </c>
      <c r="AP3246" s="30">
        <v>0</v>
      </c>
      <c r="AQ3246" s="30">
        <v>0</v>
      </c>
      <c r="AR3246">
        <v>19809</v>
      </c>
      <c r="AS3246" s="20">
        <v>83062</v>
      </c>
      <c r="AT3246">
        <v>3824</v>
      </c>
      <c r="AU3246" s="22">
        <v>12</v>
      </c>
      <c r="AV3246" t="s">
        <v>1131</v>
      </c>
    </row>
    <row r="3247" spans="1:48" hidden="1" x14ac:dyDescent="0.25">
      <c r="A3247" t="s">
        <v>464</v>
      </c>
      <c r="B3247" t="s">
        <v>187</v>
      </c>
      <c r="C3247" t="s">
        <v>188</v>
      </c>
      <c r="D3247" t="s">
        <v>466</v>
      </c>
      <c r="E3247" s="31" t="s">
        <v>467</v>
      </c>
      <c r="F3247">
        <v>2018</v>
      </c>
      <c r="G3247" t="s">
        <v>465</v>
      </c>
      <c r="H3247">
        <v>10433</v>
      </c>
      <c r="J3247" t="s">
        <v>187</v>
      </c>
      <c r="K3247" s="26" t="s">
        <v>374</v>
      </c>
      <c r="L3247" t="b">
        <v>1</v>
      </c>
      <c r="M3247" s="20" t="s">
        <v>1119</v>
      </c>
      <c r="N3247" s="26">
        <v>16</v>
      </c>
      <c r="O3247" t="s">
        <v>375</v>
      </c>
      <c r="P3247">
        <v>57.79</v>
      </c>
      <c r="Q3247">
        <v>-152.40722220000001</v>
      </c>
      <c r="R3247" t="s">
        <v>370</v>
      </c>
      <c r="S3247" t="s">
        <v>371</v>
      </c>
      <c r="V3247">
        <v>6134</v>
      </c>
      <c r="W3247">
        <v>35154</v>
      </c>
      <c r="X3247">
        <v>4797</v>
      </c>
      <c r="Y3247">
        <v>3563</v>
      </c>
      <c r="Z3247">
        <v>20921</v>
      </c>
      <c r="AA3247">
        <v>1044</v>
      </c>
      <c r="AB3247">
        <v>12914</v>
      </c>
      <c r="AC3247">
        <v>81640</v>
      </c>
      <c r="AD3247">
        <v>107</v>
      </c>
      <c r="AO3247" s="30">
        <v>12914</v>
      </c>
      <c r="AP3247" s="30">
        <v>81640</v>
      </c>
      <c r="AQ3247" s="30">
        <v>107</v>
      </c>
      <c r="AR3247">
        <v>22611</v>
      </c>
      <c r="AS3247" s="20">
        <v>137715</v>
      </c>
      <c r="AT3247">
        <v>5948</v>
      </c>
      <c r="AU3247" s="22">
        <v>12</v>
      </c>
      <c r="AV3247" t="s">
        <v>1131</v>
      </c>
    </row>
    <row r="3248" spans="1:48" hidden="1" x14ac:dyDescent="0.25">
      <c r="A3248" t="s">
        <v>531</v>
      </c>
      <c r="B3248" t="s">
        <v>270</v>
      </c>
      <c r="C3248" t="s">
        <v>271</v>
      </c>
      <c r="D3248" t="s">
        <v>534</v>
      </c>
      <c r="E3248" s="31" t="s">
        <v>535</v>
      </c>
      <c r="F3248">
        <v>2018</v>
      </c>
      <c r="G3248" t="s">
        <v>532</v>
      </c>
      <c r="H3248">
        <v>17271</v>
      </c>
      <c r="J3248" t="s">
        <v>533</v>
      </c>
      <c r="K3248" s="26">
        <v>0</v>
      </c>
      <c r="L3248" t="b">
        <v>1</v>
      </c>
      <c r="M3248" s="20" t="s">
        <v>1118</v>
      </c>
      <c r="N3248" s="26">
        <v>100</v>
      </c>
      <c r="O3248" t="s">
        <v>375</v>
      </c>
      <c r="P3248">
        <v>57.0530556</v>
      </c>
      <c r="Q3248">
        <v>-135.33000000000001</v>
      </c>
      <c r="R3248" t="s">
        <v>370</v>
      </c>
      <c r="S3248" t="s">
        <v>371</v>
      </c>
      <c r="V3248">
        <v>7686</v>
      </c>
      <c r="W3248">
        <v>40653</v>
      </c>
      <c r="X3248">
        <v>3785</v>
      </c>
      <c r="Y3248">
        <v>6737</v>
      </c>
      <c r="Z3248">
        <v>38854</v>
      </c>
      <c r="AA3248">
        <v>1985</v>
      </c>
      <c r="AB3248">
        <v>3007</v>
      </c>
      <c r="AC3248">
        <v>22723</v>
      </c>
      <c r="AD3248">
        <v>26</v>
      </c>
      <c r="AE3248">
        <v>0</v>
      </c>
      <c r="AF3248">
        <v>0</v>
      </c>
      <c r="AG3248">
        <v>0</v>
      </c>
      <c r="AO3248" s="30">
        <v>3007</v>
      </c>
      <c r="AP3248" s="30">
        <v>22723</v>
      </c>
      <c r="AQ3248" s="30">
        <v>26</v>
      </c>
      <c r="AR3248">
        <v>17430</v>
      </c>
      <c r="AS3248" s="20">
        <v>102230</v>
      </c>
      <c r="AT3248">
        <v>5796</v>
      </c>
      <c r="AU3248" s="22">
        <v>4</v>
      </c>
      <c r="AV3248" t="s">
        <v>1131</v>
      </c>
    </row>
    <row r="3249" spans="1:48" hidden="1" x14ac:dyDescent="0.25">
      <c r="A3249" t="s">
        <v>536</v>
      </c>
      <c r="B3249" t="s">
        <v>179</v>
      </c>
      <c r="C3249" t="s">
        <v>180</v>
      </c>
      <c r="D3249" t="s">
        <v>540</v>
      </c>
      <c r="E3249" s="31" t="s">
        <v>541</v>
      </c>
      <c r="F3249">
        <v>2018</v>
      </c>
      <c r="G3249" t="s">
        <v>537</v>
      </c>
      <c r="H3249">
        <v>10210</v>
      </c>
      <c r="J3249" t="s">
        <v>179</v>
      </c>
      <c r="K3249" s="26">
        <v>0</v>
      </c>
      <c r="L3249" t="b">
        <v>1</v>
      </c>
      <c r="M3249" s="20" t="s">
        <v>1118</v>
      </c>
      <c r="N3249" s="26">
        <v>103</v>
      </c>
      <c r="O3249" t="s">
        <v>375</v>
      </c>
      <c r="P3249">
        <v>55.342222200000002</v>
      </c>
      <c r="Q3249">
        <v>-131.64611110000001</v>
      </c>
      <c r="R3249" t="s">
        <v>370</v>
      </c>
      <c r="S3249" t="s">
        <v>371</v>
      </c>
      <c r="V3249">
        <v>7983.9</v>
      </c>
      <c r="W3249">
        <v>71947</v>
      </c>
      <c r="X3249">
        <v>6491</v>
      </c>
      <c r="Y3249">
        <v>7707.9</v>
      </c>
      <c r="Z3249">
        <v>73498</v>
      </c>
      <c r="AA3249">
        <v>1331</v>
      </c>
      <c r="AB3249">
        <v>2099.6999999999998</v>
      </c>
      <c r="AC3249">
        <v>22389</v>
      </c>
      <c r="AD3249">
        <v>16</v>
      </c>
      <c r="AE3249">
        <v>0</v>
      </c>
      <c r="AF3249">
        <v>0</v>
      </c>
      <c r="AG3249">
        <v>0</v>
      </c>
      <c r="AO3249" s="30">
        <v>2099.6999999999998</v>
      </c>
      <c r="AP3249" s="30">
        <v>22389</v>
      </c>
      <c r="AQ3249" s="30">
        <v>16</v>
      </c>
      <c r="AR3249">
        <v>17791.5</v>
      </c>
      <c r="AS3249" s="20">
        <v>167834</v>
      </c>
      <c r="AT3249">
        <v>7838</v>
      </c>
      <c r="AU3249" s="22">
        <v>11</v>
      </c>
      <c r="AV3249" t="s">
        <v>1131</v>
      </c>
    </row>
    <row r="3250" spans="1:48" hidden="1" x14ac:dyDescent="0.25">
      <c r="A3250" t="s">
        <v>372</v>
      </c>
      <c r="B3250" t="s">
        <v>1115</v>
      </c>
      <c r="C3250" t="s">
        <v>29</v>
      </c>
      <c r="D3250" t="s">
        <v>376</v>
      </c>
      <c r="E3250" s="31" t="s">
        <v>377</v>
      </c>
      <c r="F3250">
        <v>2018</v>
      </c>
      <c r="G3250" t="s">
        <v>373</v>
      </c>
      <c r="H3250">
        <v>213</v>
      </c>
      <c r="J3250" t="s">
        <v>28</v>
      </c>
      <c r="K3250" s="26" t="s">
        <v>374</v>
      </c>
      <c r="L3250" t="b">
        <v>1</v>
      </c>
      <c r="M3250" s="20" t="s">
        <v>1116</v>
      </c>
      <c r="N3250" s="26">
        <v>1</v>
      </c>
      <c r="O3250" t="s">
        <v>375</v>
      </c>
      <c r="P3250">
        <v>58.301944399999996</v>
      </c>
      <c r="Q3250">
        <v>-134.4197222</v>
      </c>
      <c r="R3250" t="s">
        <v>370</v>
      </c>
      <c r="S3250" t="s">
        <v>371</v>
      </c>
      <c r="V3250">
        <v>19063</v>
      </c>
      <c r="W3250">
        <v>148071</v>
      </c>
      <c r="X3250">
        <v>14707</v>
      </c>
      <c r="Y3250">
        <v>12664.9</v>
      </c>
      <c r="Z3250">
        <v>119268</v>
      </c>
      <c r="AA3250">
        <v>2318</v>
      </c>
      <c r="AO3250" s="30">
        <v>0</v>
      </c>
      <c r="AP3250" s="30">
        <v>0</v>
      </c>
      <c r="AQ3250" s="30">
        <v>0</v>
      </c>
      <c r="AR3250">
        <v>46061.7</v>
      </c>
      <c r="AS3250" s="20">
        <v>388979</v>
      </c>
      <c r="AT3250">
        <v>17165</v>
      </c>
      <c r="AU3250" s="22">
        <v>12</v>
      </c>
      <c r="AV3250" t="s">
        <v>1131</v>
      </c>
    </row>
    <row r="3251" spans="1:48" hidden="1" x14ac:dyDescent="0.25">
      <c r="A3251" t="s">
        <v>552</v>
      </c>
      <c r="B3251" t="s">
        <v>1117</v>
      </c>
      <c r="C3251" t="s">
        <v>107</v>
      </c>
      <c r="D3251" t="s">
        <v>453</v>
      </c>
      <c r="E3251" s="31" t="s">
        <v>454</v>
      </c>
      <c r="F3251">
        <v>2018</v>
      </c>
      <c r="G3251" t="s">
        <v>553</v>
      </c>
      <c r="H3251">
        <v>599</v>
      </c>
      <c r="J3251" t="s">
        <v>106</v>
      </c>
      <c r="K3251" s="26" t="s">
        <v>374</v>
      </c>
      <c r="L3251" t="b">
        <v>1</v>
      </c>
      <c r="M3251" s="20" t="s">
        <v>1118</v>
      </c>
      <c r="N3251" s="26">
        <v>121</v>
      </c>
      <c r="O3251" t="s">
        <v>375</v>
      </c>
      <c r="P3251">
        <v>61.2180556</v>
      </c>
      <c r="Q3251">
        <v>-149.9002778</v>
      </c>
      <c r="R3251" t="s">
        <v>370</v>
      </c>
      <c r="S3251" t="s">
        <v>371</v>
      </c>
      <c r="V3251">
        <v>24180.9</v>
      </c>
      <c r="W3251">
        <v>120098</v>
      </c>
      <c r="X3251">
        <v>24548</v>
      </c>
      <c r="Y3251">
        <v>118186.5</v>
      </c>
      <c r="Z3251">
        <v>811333</v>
      </c>
      <c r="AA3251">
        <v>6419</v>
      </c>
      <c r="AB3251">
        <v>0</v>
      </c>
      <c r="AC3251">
        <v>0</v>
      </c>
      <c r="AD3251">
        <v>0</v>
      </c>
      <c r="AE3251">
        <v>0</v>
      </c>
      <c r="AF3251">
        <v>0</v>
      </c>
      <c r="AG3251">
        <v>0</v>
      </c>
      <c r="AO3251" s="30">
        <v>0</v>
      </c>
      <c r="AP3251" s="30">
        <v>0</v>
      </c>
      <c r="AQ3251" s="30">
        <v>0</v>
      </c>
      <c r="AR3251">
        <v>142367.4</v>
      </c>
      <c r="AS3251" s="20">
        <v>931431</v>
      </c>
      <c r="AT3251">
        <v>30967</v>
      </c>
      <c r="AU3251" s="22">
        <v>12</v>
      </c>
      <c r="AV3251" t="s">
        <v>1131</v>
      </c>
    </row>
    <row r="3252" spans="1:48" hidden="1" x14ac:dyDescent="0.25">
      <c r="A3252" t="s">
        <v>483</v>
      </c>
      <c r="B3252" t="s">
        <v>165</v>
      </c>
      <c r="C3252" t="s">
        <v>485</v>
      </c>
      <c r="D3252" t="s">
        <v>453</v>
      </c>
      <c r="E3252" s="31" t="s">
        <v>454</v>
      </c>
      <c r="F3252">
        <v>2018</v>
      </c>
      <c r="G3252" t="s">
        <v>484</v>
      </c>
      <c r="H3252">
        <v>19558</v>
      </c>
      <c r="J3252" t="s">
        <v>165</v>
      </c>
      <c r="K3252" s="26" t="s">
        <v>374</v>
      </c>
      <c r="L3252" t="b">
        <v>1</v>
      </c>
      <c r="M3252" s="20" t="s">
        <v>1116</v>
      </c>
      <c r="N3252" s="26">
        <v>32</v>
      </c>
      <c r="O3252" t="s">
        <v>375</v>
      </c>
      <c r="P3252">
        <v>59.642499999999998</v>
      </c>
      <c r="Q3252">
        <v>-151.5483333</v>
      </c>
      <c r="R3252" t="s">
        <v>370</v>
      </c>
      <c r="S3252" t="s">
        <v>371</v>
      </c>
      <c r="V3252">
        <v>44624.7</v>
      </c>
      <c r="W3252">
        <v>165641</v>
      </c>
      <c r="X3252">
        <v>27681</v>
      </c>
      <c r="Y3252">
        <v>38235.800000000003</v>
      </c>
      <c r="Z3252">
        <v>163466</v>
      </c>
      <c r="AA3252">
        <v>4108</v>
      </c>
      <c r="AB3252">
        <v>14121.5</v>
      </c>
      <c r="AC3252">
        <v>123091</v>
      </c>
      <c r="AD3252">
        <v>25</v>
      </c>
      <c r="AE3252">
        <v>0</v>
      </c>
      <c r="AF3252">
        <v>0</v>
      </c>
      <c r="AG3252">
        <v>0</v>
      </c>
      <c r="AO3252" s="30">
        <v>14121.5</v>
      </c>
      <c r="AP3252" s="30">
        <v>123091</v>
      </c>
      <c r="AQ3252" s="30">
        <v>25</v>
      </c>
      <c r="AR3252">
        <v>96982</v>
      </c>
      <c r="AS3252" s="20">
        <v>452198</v>
      </c>
      <c r="AT3252">
        <v>31814</v>
      </c>
      <c r="AU3252" s="22">
        <v>12</v>
      </c>
      <c r="AV3252" t="s">
        <v>1131</v>
      </c>
    </row>
    <row r="3253" spans="1:48" hidden="1" x14ac:dyDescent="0.25">
      <c r="A3253" t="s">
        <v>461</v>
      </c>
      <c r="B3253" t="s">
        <v>156</v>
      </c>
      <c r="C3253" t="s">
        <v>157</v>
      </c>
      <c r="D3253" t="s">
        <v>453</v>
      </c>
      <c r="E3253" s="31" t="s">
        <v>454</v>
      </c>
      <c r="F3253">
        <v>2018</v>
      </c>
      <c r="G3253" t="s">
        <v>462</v>
      </c>
      <c r="H3253">
        <v>7353</v>
      </c>
      <c r="J3253" t="s">
        <v>463</v>
      </c>
      <c r="K3253" s="26" t="s">
        <v>374</v>
      </c>
      <c r="L3253" t="b">
        <v>1</v>
      </c>
      <c r="M3253" s="20" t="s">
        <v>1116</v>
      </c>
      <c r="N3253" s="26">
        <v>13</v>
      </c>
      <c r="O3253" t="s">
        <v>375</v>
      </c>
      <c r="P3253">
        <v>64.837777799999998</v>
      </c>
      <c r="Q3253">
        <v>-147.7163889</v>
      </c>
      <c r="R3253" t="s">
        <v>370</v>
      </c>
      <c r="S3253" t="s">
        <v>371</v>
      </c>
      <c r="V3253">
        <v>68513.7</v>
      </c>
      <c r="W3253">
        <v>269185</v>
      </c>
      <c r="X3253">
        <v>39244</v>
      </c>
      <c r="Y3253">
        <v>29117.4</v>
      </c>
      <c r="Z3253">
        <v>122837</v>
      </c>
      <c r="AA3253">
        <v>6605</v>
      </c>
      <c r="AB3253">
        <v>148474.6</v>
      </c>
      <c r="AC3253">
        <v>812967</v>
      </c>
      <c r="AD3253">
        <v>527</v>
      </c>
      <c r="AO3253" s="30">
        <v>148474.6</v>
      </c>
      <c r="AP3253" s="30">
        <v>812967</v>
      </c>
      <c r="AQ3253" s="30">
        <v>527</v>
      </c>
      <c r="AR3253">
        <v>246105.7</v>
      </c>
      <c r="AS3253" s="20">
        <v>1204989</v>
      </c>
      <c r="AT3253">
        <v>46376</v>
      </c>
      <c r="AU3253">
        <v>12</v>
      </c>
      <c r="AV3253" t="s">
        <v>1131</v>
      </c>
    </row>
    <row r="3254" spans="1:48" hidden="1" x14ac:dyDescent="0.25">
      <c r="A3254" t="s">
        <v>472</v>
      </c>
      <c r="B3254" t="s">
        <v>1121</v>
      </c>
      <c r="C3254" t="s">
        <v>474</v>
      </c>
      <c r="D3254" t="s">
        <v>453</v>
      </c>
      <c r="E3254" s="31" t="s">
        <v>454</v>
      </c>
      <c r="F3254">
        <v>2018</v>
      </c>
      <c r="G3254" t="s">
        <v>473</v>
      </c>
      <c r="H3254">
        <v>11824</v>
      </c>
      <c r="J3254" t="s">
        <v>208</v>
      </c>
      <c r="K3254" s="26" t="s">
        <v>374</v>
      </c>
      <c r="L3254" t="b">
        <v>1</v>
      </c>
      <c r="M3254" s="20" t="s">
        <v>1119</v>
      </c>
      <c r="N3254" s="26">
        <v>18</v>
      </c>
      <c r="O3254" t="s">
        <v>375</v>
      </c>
      <c r="P3254">
        <v>61.5813889</v>
      </c>
      <c r="Q3254">
        <v>-149.43944440000001</v>
      </c>
      <c r="R3254" t="s">
        <v>370</v>
      </c>
      <c r="S3254" t="s">
        <v>371</v>
      </c>
      <c r="V3254">
        <v>91597</v>
      </c>
      <c r="W3254">
        <v>428354</v>
      </c>
      <c r="X3254">
        <v>58679</v>
      </c>
      <c r="Y3254">
        <v>54400.4</v>
      </c>
      <c r="Z3254">
        <v>294116</v>
      </c>
      <c r="AA3254">
        <v>6077</v>
      </c>
      <c r="AB3254">
        <v>0</v>
      </c>
      <c r="AC3254">
        <v>0</v>
      </c>
      <c r="AD3254">
        <v>0</v>
      </c>
      <c r="AE3254">
        <v>0</v>
      </c>
      <c r="AF3254">
        <v>0</v>
      </c>
      <c r="AG3254">
        <v>0</v>
      </c>
      <c r="AO3254" s="30">
        <v>0</v>
      </c>
      <c r="AP3254" s="30">
        <v>0</v>
      </c>
      <c r="AQ3254" s="30">
        <v>0</v>
      </c>
      <c r="AR3254">
        <v>145997.4</v>
      </c>
      <c r="AS3254" s="20">
        <v>722470</v>
      </c>
      <c r="AT3254">
        <v>64756</v>
      </c>
      <c r="AU3254">
        <v>6</v>
      </c>
      <c r="AV3254" t="s">
        <v>1131</v>
      </c>
    </row>
    <row r="3255" spans="1:48" hidden="1" x14ac:dyDescent="0.25">
      <c r="A3255" t="s">
        <v>451</v>
      </c>
      <c r="B3255" t="s">
        <v>135</v>
      </c>
      <c r="C3255" t="s">
        <v>107</v>
      </c>
      <c r="D3255" t="s">
        <v>453</v>
      </c>
      <c r="E3255" s="31" t="s">
        <v>454</v>
      </c>
      <c r="F3255">
        <v>2018</v>
      </c>
      <c r="G3255" t="s">
        <v>452</v>
      </c>
      <c r="H3255">
        <v>3522</v>
      </c>
      <c r="J3255" t="s">
        <v>135</v>
      </c>
      <c r="K3255" s="26">
        <v>0</v>
      </c>
      <c r="L3255" t="b">
        <v>1</v>
      </c>
      <c r="M3255" s="20" t="s">
        <v>1119</v>
      </c>
      <c r="N3255" s="26">
        <v>8</v>
      </c>
      <c r="O3255" t="s">
        <v>375</v>
      </c>
      <c r="P3255">
        <v>61.2180556</v>
      </c>
      <c r="Q3255">
        <v>-149.9002778</v>
      </c>
      <c r="R3255" t="s">
        <v>370</v>
      </c>
      <c r="S3255" t="s">
        <v>371</v>
      </c>
      <c r="V3255">
        <v>93972.800000000003</v>
      </c>
      <c r="W3255">
        <v>479353</v>
      </c>
      <c r="X3255">
        <v>71615</v>
      </c>
      <c r="Y3255">
        <v>85817.3</v>
      </c>
      <c r="Z3255">
        <v>535776</v>
      </c>
      <c r="AA3255">
        <v>9675</v>
      </c>
      <c r="AB3255">
        <v>8148.2</v>
      </c>
      <c r="AC3255">
        <v>57828</v>
      </c>
      <c r="AD3255">
        <v>7</v>
      </c>
      <c r="AE3255">
        <v>0</v>
      </c>
      <c r="AF3255">
        <v>0</v>
      </c>
      <c r="AG3255">
        <v>0</v>
      </c>
      <c r="AO3255" s="30">
        <v>8148.2</v>
      </c>
      <c r="AP3255" s="30">
        <v>57828</v>
      </c>
      <c r="AQ3255" s="30">
        <v>7</v>
      </c>
      <c r="AR3255">
        <v>187938.3</v>
      </c>
      <c r="AS3255" s="20">
        <v>1072957</v>
      </c>
      <c r="AT3255">
        <v>81297</v>
      </c>
      <c r="AU3255">
        <v>12</v>
      </c>
      <c r="AV3255" t="s">
        <v>1131</v>
      </c>
    </row>
    <row r="3256" spans="1:48" hidden="1" x14ac:dyDescent="0.25">
      <c r="A3256" t="s">
        <v>546</v>
      </c>
      <c r="B3256" t="s">
        <v>1202</v>
      </c>
      <c r="C3256" t="s">
        <v>268</v>
      </c>
      <c r="D3256" t="s">
        <v>453</v>
      </c>
      <c r="E3256" s="31" t="s">
        <v>454</v>
      </c>
      <c r="F3256">
        <v>2018</v>
      </c>
      <c r="G3256" t="s">
        <v>547</v>
      </c>
      <c r="H3256">
        <v>16955</v>
      </c>
      <c r="J3256" t="s">
        <v>267</v>
      </c>
      <c r="K3256" s="26" t="s">
        <v>458</v>
      </c>
      <c r="L3256" t="b">
        <v>1</v>
      </c>
      <c r="M3256" s="20" t="s">
        <v>1118</v>
      </c>
      <c r="N3256" s="26">
        <v>108</v>
      </c>
      <c r="O3256" t="s">
        <v>375</v>
      </c>
      <c r="P3256">
        <v>60.1041667</v>
      </c>
      <c r="Q3256">
        <v>-149.4422222</v>
      </c>
      <c r="R3256" t="s">
        <v>370</v>
      </c>
      <c r="S3256" t="s">
        <v>371</v>
      </c>
      <c r="AO3256" s="30">
        <v>0</v>
      </c>
      <c r="AP3256" s="30">
        <v>0</v>
      </c>
      <c r="AQ3256" s="30">
        <v>0</v>
      </c>
      <c r="AS3256" s="20"/>
      <c r="AU3256">
        <v>12</v>
      </c>
      <c r="AV3256" t="s">
        <v>1131</v>
      </c>
    </row>
    <row r="3257" spans="1:48" hidden="1" x14ac:dyDescent="0.25">
      <c r="A3257" t="s">
        <v>627</v>
      </c>
      <c r="B3257" t="s">
        <v>72</v>
      </c>
      <c r="C3257" t="s">
        <v>72</v>
      </c>
      <c r="D3257" t="s">
        <v>628</v>
      </c>
      <c r="E3257" s="31" t="s">
        <v>629</v>
      </c>
      <c r="F3257">
        <v>2018</v>
      </c>
      <c r="G3257" t="s">
        <v>563</v>
      </c>
      <c r="H3257">
        <v>221</v>
      </c>
      <c r="I3257">
        <v>331420</v>
      </c>
      <c r="J3257" t="s">
        <v>50</v>
      </c>
      <c r="K3257" s="26" t="s">
        <v>458</v>
      </c>
      <c r="L3257" t="b">
        <v>1</v>
      </c>
      <c r="M3257" s="20" t="s">
        <v>1119</v>
      </c>
      <c r="N3257" s="26">
        <v>169</v>
      </c>
      <c r="O3257" t="s">
        <v>375</v>
      </c>
      <c r="P3257">
        <v>64.931944400000006</v>
      </c>
      <c r="Q3257">
        <v>-161.15694439999999</v>
      </c>
      <c r="S3257" t="s">
        <v>21</v>
      </c>
      <c r="T3257" s="40">
        <v>0.5107750000000002</v>
      </c>
      <c r="U3257" s="40">
        <v>0.23493333333333336</v>
      </c>
      <c r="V3257">
        <v>251.12048565000012</v>
      </c>
      <c r="W3257">
        <v>491.64600000000002</v>
      </c>
      <c r="X3257">
        <v>95</v>
      </c>
      <c r="Y3257">
        <v>91.025212750000037</v>
      </c>
      <c r="Z3257">
        <v>178.21</v>
      </c>
      <c r="AA3257">
        <v>10</v>
      </c>
      <c r="AI3257">
        <v>229.19200000000004</v>
      </c>
      <c r="AJ3257">
        <v>11</v>
      </c>
      <c r="AK3257">
        <v>338.04699999999997</v>
      </c>
      <c r="AL3257">
        <v>18</v>
      </c>
      <c r="AM3257">
        <v>0</v>
      </c>
      <c r="AN3257">
        <v>0</v>
      </c>
      <c r="AO3257" s="30">
        <v>289.7315002250001</v>
      </c>
      <c r="AP3257" s="30">
        <v>567.23900000000003</v>
      </c>
      <c r="AQ3257" s="30">
        <v>29</v>
      </c>
      <c r="AR3257">
        <v>631.87719862500023</v>
      </c>
      <c r="AS3257" s="20">
        <v>1237.095</v>
      </c>
      <c r="AT3257">
        <v>134</v>
      </c>
      <c r="AU3257">
        <v>12</v>
      </c>
      <c r="AV3257" t="s">
        <v>1510</v>
      </c>
    </row>
    <row r="3258" spans="1:48" hidden="1" x14ac:dyDescent="0.25">
      <c r="A3258" t="s">
        <v>1059</v>
      </c>
      <c r="B3258" t="s">
        <v>195</v>
      </c>
      <c r="C3258" t="s">
        <v>195</v>
      </c>
      <c r="D3258" t="s">
        <v>1061</v>
      </c>
      <c r="E3258" s="31" t="s">
        <v>1062</v>
      </c>
      <c r="F3258">
        <v>2018</v>
      </c>
      <c r="G3258" t="s">
        <v>1060</v>
      </c>
      <c r="H3258" t="s">
        <v>582</v>
      </c>
      <c r="I3258">
        <v>332140</v>
      </c>
      <c r="J3258" t="s">
        <v>194</v>
      </c>
      <c r="K3258" s="26" t="s">
        <v>458</v>
      </c>
      <c r="L3258" t="b">
        <v>1</v>
      </c>
      <c r="M3258" s="20" t="s">
        <v>1118</v>
      </c>
      <c r="N3258" s="26">
        <v>687</v>
      </c>
      <c r="O3258" t="s">
        <v>375</v>
      </c>
      <c r="P3258">
        <v>64.880277800000002</v>
      </c>
      <c r="Q3258">
        <v>-157.7008333</v>
      </c>
      <c r="S3258" t="s">
        <v>21</v>
      </c>
      <c r="T3258" s="40">
        <v>0.95000000000000007</v>
      </c>
      <c r="U3258" s="40">
        <v>0.6698333333333335</v>
      </c>
      <c r="V3258">
        <v>62.709499999999998</v>
      </c>
      <c r="W3258">
        <v>66.009999999999991</v>
      </c>
      <c r="X3258">
        <v>69</v>
      </c>
      <c r="Y3258">
        <v>38.317300000000003</v>
      </c>
      <c r="Z3258">
        <v>40.334000000000003</v>
      </c>
      <c r="AA3258">
        <v>8</v>
      </c>
      <c r="AI3258">
        <v>20.621000000000002</v>
      </c>
      <c r="AJ3258">
        <v>5</v>
      </c>
      <c r="AK3258">
        <v>19.847000000000001</v>
      </c>
      <c r="AL3258">
        <v>6</v>
      </c>
      <c r="AM3258">
        <v>0.90100000000000002</v>
      </c>
      <c r="AN3258">
        <v>1</v>
      </c>
      <c r="AO3258" s="30">
        <v>38.444600000000008</v>
      </c>
      <c r="AP3258" s="30">
        <v>40.468000000000004</v>
      </c>
      <c r="AQ3258" s="30">
        <v>11</v>
      </c>
      <c r="AR3258">
        <v>139.47140000000002</v>
      </c>
      <c r="AS3258" s="20">
        <v>147.71299999999999</v>
      </c>
      <c r="AT3258">
        <v>89</v>
      </c>
      <c r="AU3258">
        <v>12</v>
      </c>
      <c r="AV3258" t="s">
        <v>1510</v>
      </c>
    </row>
    <row r="3259" spans="1:48" hidden="1" x14ac:dyDescent="0.25">
      <c r="A3259" t="s">
        <v>795</v>
      </c>
      <c r="B3259" t="s">
        <v>197</v>
      </c>
      <c r="C3259" t="s">
        <v>197</v>
      </c>
      <c r="D3259" t="s">
        <v>797</v>
      </c>
      <c r="E3259" s="31" t="s">
        <v>798</v>
      </c>
      <c r="F3259">
        <v>2018</v>
      </c>
      <c r="G3259" t="s">
        <v>796</v>
      </c>
      <c r="H3259">
        <v>9832</v>
      </c>
      <c r="I3259">
        <v>332150</v>
      </c>
      <c r="J3259" t="s">
        <v>196</v>
      </c>
      <c r="K3259" s="26" t="s">
        <v>458</v>
      </c>
      <c r="L3259" t="b">
        <v>1</v>
      </c>
      <c r="M3259" s="20" t="s">
        <v>1118</v>
      </c>
      <c r="N3259" s="26">
        <v>281</v>
      </c>
      <c r="O3259" t="s">
        <v>375</v>
      </c>
      <c r="P3259">
        <v>60.812222200000001</v>
      </c>
      <c r="Q3259">
        <v>-161.43583330000001</v>
      </c>
      <c r="S3259" t="s">
        <v>21</v>
      </c>
      <c r="T3259" s="40">
        <v>0.51999999999999991</v>
      </c>
      <c r="U3259" s="40">
        <v>0.32134999999999991</v>
      </c>
      <c r="V3259">
        <v>424.99651999999986</v>
      </c>
      <c r="W3259">
        <v>817.30099999999993</v>
      </c>
      <c r="X3259">
        <v>190</v>
      </c>
      <c r="Y3259">
        <v>273.65415999999999</v>
      </c>
      <c r="Z3259">
        <v>526.25800000000004</v>
      </c>
      <c r="AA3259">
        <v>21</v>
      </c>
      <c r="AI3259">
        <v>15.875999999999999</v>
      </c>
      <c r="AJ3259">
        <v>2</v>
      </c>
      <c r="AK3259">
        <v>28.625</v>
      </c>
      <c r="AL3259">
        <v>5</v>
      </c>
      <c r="AM3259">
        <v>100.91800000000001</v>
      </c>
      <c r="AN3259">
        <v>12</v>
      </c>
      <c r="AO3259" s="30">
        <v>23.140519999999995</v>
      </c>
      <c r="AP3259" s="30">
        <v>44.500999999999998</v>
      </c>
      <c r="AQ3259" s="30">
        <v>7</v>
      </c>
      <c r="AR3259">
        <v>721.79119999999989</v>
      </c>
      <c r="AS3259" s="20">
        <v>1488.9780000000003</v>
      </c>
      <c r="AT3259">
        <v>230</v>
      </c>
      <c r="AU3259">
        <v>12</v>
      </c>
      <c r="AV3259" t="s">
        <v>1510</v>
      </c>
    </row>
    <row r="3260" spans="1:48" hidden="1" x14ac:dyDescent="0.25">
      <c r="A3260" t="s">
        <v>921</v>
      </c>
      <c r="B3260" t="s">
        <v>199</v>
      </c>
      <c r="C3260" t="s">
        <v>199</v>
      </c>
      <c r="D3260" t="s">
        <v>923</v>
      </c>
      <c r="E3260" s="31" t="s">
        <v>924</v>
      </c>
      <c r="F3260">
        <v>2018</v>
      </c>
      <c r="G3260" t="s">
        <v>922</v>
      </c>
      <c r="H3260">
        <v>10491</v>
      </c>
      <c r="I3260">
        <v>332160</v>
      </c>
      <c r="J3260" t="s">
        <v>198</v>
      </c>
      <c r="K3260" s="26" t="s">
        <v>458</v>
      </c>
      <c r="L3260" t="b">
        <v>1</v>
      </c>
      <c r="M3260" s="20" t="s">
        <v>1118</v>
      </c>
      <c r="N3260" s="26">
        <v>376</v>
      </c>
      <c r="O3260" t="s">
        <v>375</v>
      </c>
      <c r="P3260">
        <v>59.864444399999996</v>
      </c>
      <c r="Q3260">
        <v>-163.13416670000001</v>
      </c>
      <c r="S3260" t="s">
        <v>21</v>
      </c>
      <c r="T3260" s="40">
        <v>0.67000833333333343</v>
      </c>
      <c r="U3260" s="40">
        <v>0.30493333333333333</v>
      </c>
      <c r="V3260">
        <v>352.09942929166681</v>
      </c>
      <c r="W3260">
        <v>525.5150000000001</v>
      </c>
      <c r="X3260">
        <v>105</v>
      </c>
      <c r="Y3260">
        <v>359.44004059166673</v>
      </c>
      <c r="Z3260">
        <v>536.471</v>
      </c>
      <c r="AA3260">
        <v>17</v>
      </c>
      <c r="AI3260">
        <v>55.562000000000005</v>
      </c>
      <c r="AJ3260">
        <v>3</v>
      </c>
      <c r="AK3260">
        <v>7.0989999999999984</v>
      </c>
      <c r="AL3260">
        <v>3</v>
      </c>
      <c r="AM3260">
        <v>36.317999999999998</v>
      </c>
      <c r="AN3260">
        <v>5</v>
      </c>
      <c r="AO3260" s="30">
        <v>41.983392175000006</v>
      </c>
      <c r="AP3260" s="30">
        <v>62.661000000000001</v>
      </c>
      <c r="AQ3260" s="30">
        <v>6</v>
      </c>
      <c r="AR3260">
        <v>753.52286205833354</v>
      </c>
      <c r="AS3260" s="20">
        <v>1160.9650000000001</v>
      </c>
      <c r="AT3260">
        <v>132</v>
      </c>
      <c r="AU3260">
        <v>12</v>
      </c>
      <c r="AV3260" t="s">
        <v>1510</v>
      </c>
    </row>
    <row r="3261" spans="1:48" hidden="1" x14ac:dyDescent="0.25">
      <c r="A3261" t="s">
        <v>879</v>
      </c>
      <c r="B3261" t="s">
        <v>201</v>
      </c>
      <c r="C3261" t="s">
        <v>201</v>
      </c>
      <c r="D3261" t="s">
        <v>881</v>
      </c>
      <c r="E3261" s="31" t="s">
        <v>882</v>
      </c>
      <c r="F3261">
        <v>2018</v>
      </c>
      <c r="G3261" t="s">
        <v>880</v>
      </c>
      <c r="H3261">
        <v>10716</v>
      </c>
      <c r="I3261">
        <v>332170</v>
      </c>
      <c r="J3261" t="s">
        <v>200</v>
      </c>
      <c r="K3261" s="26" t="s">
        <v>458</v>
      </c>
      <c r="L3261" t="b">
        <v>1</v>
      </c>
      <c r="M3261" s="20" t="s">
        <v>1118</v>
      </c>
      <c r="N3261" s="26">
        <v>353</v>
      </c>
      <c r="O3261" t="s">
        <v>375</v>
      </c>
      <c r="P3261">
        <v>57.54</v>
      </c>
      <c r="Q3261">
        <v>-153.97861109999999</v>
      </c>
      <c r="S3261" t="s">
        <v>21</v>
      </c>
      <c r="T3261" s="40">
        <v>0.41083333333333338</v>
      </c>
      <c r="U3261" s="40">
        <v>0.41073333333333339</v>
      </c>
      <c r="V3261">
        <v>59.869098333333341</v>
      </c>
      <c r="W3261">
        <v>145.726</v>
      </c>
      <c r="X3261">
        <v>52</v>
      </c>
      <c r="Y3261">
        <v>199.33140333333336</v>
      </c>
      <c r="Z3261">
        <v>485.18799999999999</v>
      </c>
      <c r="AA3261">
        <v>29</v>
      </c>
      <c r="AI3261">
        <v>156.12200000000001</v>
      </c>
      <c r="AJ3261">
        <v>12</v>
      </c>
      <c r="AK3261">
        <v>20.64</v>
      </c>
      <c r="AL3261">
        <v>2</v>
      </c>
      <c r="AM3261">
        <v>0</v>
      </c>
      <c r="AN3261">
        <v>0</v>
      </c>
      <c r="AO3261" s="30">
        <v>72.619721666666678</v>
      </c>
      <c r="AP3261" s="30">
        <v>176.762</v>
      </c>
      <c r="AQ3261" s="30">
        <v>14</v>
      </c>
      <c r="AR3261">
        <v>331.82022333333339</v>
      </c>
      <c r="AS3261" s="20">
        <v>807.67600000000016</v>
      </c>
      <c r="AT3261">
        <v>95</v>
      </c>
      <c r="AU3261">
        <v>12</v>
      </c>
      <c r="AV3261" t="s">
        <v>1510</v>
      </c>
    </row>
    <row r="3262" spans="1:48" hidden="1" x14ac:dyDescent="0.25">
      <c r="A3262" t="s">
        <v>831</v>
      </c>
      <c r="B3262" t="s">
        <v>203</v>
      </c>
      <c r="C3262" t="s">
        <v>203</v>
      </c>
      <c r="D3262" t="s">
        <v>833</v>
      </c>
      <c r="E3262" s="31" t="s">
        <v>834</v>
      </c>
      <c r="F3262">
        <v>2018</v>
      </c>
      <c r="G3262" t="s">
        <v>832</v>
      </c>
      <c r="H3262" t="s">
        <v>582</v>
      </c>
      <c r="I3262">
        <v>332180</v>
      </c>
      <c r="J3262" t="s">
        <v>202</v>
      </c>
      <c r="K3262" s="26" t="s">
        <v>458</v>
      </c>
      <c r="L3262" t="b">
        <v>1</v>
      </c>
      <c r="M3262" s="20" t="s">
        <v>1118</v>
      </c>
      <c r="N3262" s="26">
        <v>330</v>
      </c>
      <c r="O3262" t="s">
        <v>375</v>
      </c>
      <c r="P3262">
        <v>59.114166699999998</v>
      </c>
      <c r="Q3262">
        <v>-156.85888890000001</v>
      </c>
      <c r="S3262" t="s">
        <v>21</v>
      </c>
      <c r="T3262" s="40">
        <v>0.84999999999999987</v>
      </c>
      <c r="U3262" s="40">
        <v>0.48330000000000012</v>
      </c>
      <c r="V3262">
        <v>86.731449999999995</v>
      </c>
      <c r="W3262">
        <v>102.03700000000001</v>
      </c>
      <c r="X3262">
        <v>36</v>
      </c>
      <c r="Y3262">
        <v>82.381149999999991</v>
      </c>
      <c r="Z3262">
        <v>96.918999999999997</v>
      </c>
      <c r="AA3262">
        <v>15</v>
      </c>
      <c r="AI3262">
        <v>35.336999999999996</v>
      </c>
      <c r="AJ3262">
        <v>8</v>
      </c>
      <c r="AK3262">
        <v>42.619</v>
      </c>
      <c r="AL3262">
        <v>9</v>
      </c>
      <c r="AM3262">
        <v>11.379999999999999</v>
      </c>
      <c r="AN3262">
        <v>6</v>
      </c>
      <c r="AO3262" s="30">
        <v>66.262599999999978</v>
      </c>
      <c r="AP3262" s="30">
        <v>77.955999999999989</v>
      </c>
      <c r="AQ3262" s="30">
        <v>17</v>
      </c>
      <c r="AR3262">
        <v>235.37519999999995</v>
      </c>
      <c r="AS3262" s="20">
        <v>288.29199999999997</v>
      </c>
      <c r="AT3262">
        <v>74</v>
      </c>
      <c r="AU3262">
        <v>12</v>
      </c>
      <c r="AV3262" t="s">
        <v>1510</v>
      </c>
    </row>
    <row r="3263" spans="1:48" hidden="1" x14ac:dyDescent="0.25">
      <c r="A3263" t="s">
        <v>995</v>
      </c>
      <c r="B3263" t="s">
        <v>205</v>
      </c>
      <c r="C3263" s="19" t="s">
        <v>205</v>
      </c>
      <c r="D3263" t="s">
        <v>997</v>
      </c>
      <c r="E3263" s="21" t="s">
        <v>998</v>
      </c>
      <c r="F3263" s="26">
        <v>2018</v>
      </c>
      <c r="G3263" s="19" t="s">
        <v>996</v>
      </c>
      <c r="H3263" s="26" t="s">
        <v>582</v>
      </c>
      <c r="I3263" s="19">
        <v>332190</v>
      </c>
      <c r="J3263" s="28" t="s">
        <v>204</v>
      </c>
      <c r="K3263" s="19" t="s">
        <v>458</v>
      </c>
      <c r="L3263" s="20" t="b">
        <v>1</v>
      </c>
      <c r="M3263" s="20" t="s">
        <v>1118</v>
      </c>
      <c r="N3263" s="19">
        <v>570</v>
      </c>
      <c r="O3263" s="19" t="s">
        <v>375</v>
      </c>
      <c r="P3263" s="20">
        <v>61.356388899999999</v>
      </c>
      <c r="Q3263" s="20">
        <v>-155.43555559999999</v>
      </c>
      <c r="R3263" s="19"/>
      <c r="S3263" s="19" t="s">
        <v>21</v>
      </c>
      <c r="T3263" s="40">
        <v>1.7748285714285712</v>
      </c>
      <c r="U3263" s="40">
        <v>0.99769999999999992</v>
      </c>
      <c r="V3263">
        <v>25.159082414285709</v>
      </c>
      <c r="W3263">
        <v>14.1755</v>
      </c>
      <c r="X3263">
        <v>18</v>
      </c>
      <c r="Y3263">
        <v>16.088820999999999</v>
      </c>
      <c r="Z3263">
        <v>9.0650000000000013</v>
      </c>
      <c r="AA3263">
        <v>1</v>
      </c>
      <c r="AI3263">
        <v>6.1109999999999998</v>
      </c>
      <c r="AJ3263">
        <v>5</v>
      </c>
      <c r="AK3263">
        <v>1.0030000000000001</v>
      </c>
      <c r="AL3263">
        <v>1</v>
      </c>
      <c r="AM3263">
        <v>0</v>
      </c>
      <c r="AN3263">
        <v>0</v>
      </c>
      <c r="AO3263" s="30">
        <v>12.626130457142855</v>
      </c>
      <c r="AP3263" s="30">
        <v>7.1139999999999999</v>
      </c>
      <c r="AQ3263" s="30">
        <v>6</v>
      </c>
      <c r="AR3263">
        <v>53.874033871428566</v>
      </c>
      <c r="AS3263" s="20">
        <v>30.354499999999998</v>
      </c>
      <c r="AT3263">
        <v>25</v>
      </c>
      <c r="AU3263">
        <v>12</v>
      </c>
      <c r="AV3263" t="s">
        <v>1510</v>
      </c>
    </row>
    <row r="3264" spans="1:48" hidden="1" x14ac:dyDescent="0.25">
      <c r="A3264" t="s">
        <v>630</v>
      </c>
      <c r="B3264" t="s">
        <v>73</v>
      </c>
      <c r="C3264" s="19" t="s">
        <v>73</v>
      </c>
      <c r="D3264" t="s">
        <v>720</v>
      </c>
      <c r="E3264" s="21" t="s">
        <v>721</v>
      </c>
      <c r="F3264" s="26">
        <v>2018</v>
      </c>
      <c r="G3264" s="19" t="s">
        <v>563</v>
      </c>
      <c r="H3264" s="26">
        <v>221</v>
      </c>
      <c r="I3264" s="19">
        <v>331430</v>
      </c>
      <c r="J3264" s="20" t="s">
        <v>50</v>
      </c>
      <c r="K3264" s="19" t="s">
        <v>458</v>
      </c>
      <c r="L3264" s="20" t="b">
        <v>1</v>
      </c>
      <c r="M3264" s="20" t="s">
        <v>1119</v>
      </c>
      <c r="N3264" s="19">
        <v>169</v>
      </c>
      <c r="O3264" s="19" t="s">
        <v>375</v>
      </c>
      <c r="P3264" s="20">
        <v>61.512222199999997</v>
      </c>
      <c r="Q3264" s="20">
        <v>-160.3580556</v>
      </c>
      <c r="R3264" s="19"/>
      <c r="S3264" s="19" t="s">
        <v>21</v>
      </c>
      <c r="T3264" s="40">
        <v>0.50880000000000003</v>
      </c>
      <c r="U3264" s="40">
        <v>0.23663333333333333</v>
      </c>
      <c r="V3264">
        <v>165.84386880000005</v>
      </c>
      <c r="W3264">
        <v>325.95100000000008</v>
      </c>
      <c r="X3264">
        <v>89</v>
      </c>
      <c r="Y3264">
        <v>30.813945600000004</v>
      </c>
      <c r="Z3264">
        <v>60.562000000000005</v>
      </c>
      <c r="AA3264">
        <v>8</v>
      </c>
      <c r="AI3264">
        <v>212.31299999999999</v>
      </c>
      <c r="AJ3264">
        <v>7</v>
      </c>
      <c r="AK3264">
        <v>59.817999999999998</v>
      </c>
      <c r="AL3264">
        <v>3</v>
      </c>
      <c r="AM3264">
        <v>0</v>
      </c>
      <c r="AN3264">
        <v>0</v>
      </c>
      <c r="AO3264" s="30">
        <v>138.46025280000001</v>
      </c>
      <c r="AP3264" s="30">
        <v>272.13099999999997</v>
      </c>
      <c r="AQ3264" s="30">
        <v>10</v>
      </c>
      <c r="AR3264">
        <v>335.11806720000004</v>
      </c>
      <c r="AS3264" s="20">
        <v>658.64399999999989</v>
      </c>
      <c r="AT3264">
        <v>107</v>
      </c>
      <c r="AU3264">
        <v>12</v>
      </c>
      <c r="AV3264" t="s">
        <v>1510</v>
      </c>
    </row>
    <row r="3265" spans="1:48" hidden="1" x14ac:dyDescent="0.25">
      <c r="A3265" t="s">
        <v>513</v>
      </c>
      <c r="B3265" t="s">
        <v>285</v>
      </c>
      <c r="C3265" s="19" t="s">
        <v>285</v>
      </c>
      <c r="D3265" t="s">
        <v>515</v>
      </c>
      <c r="E3265" s="21" t="s">
        <v>516</v>
      </c>
      <c r="F3265" s="26">
        <v>2018</v>
      </c>
      <c r="G3265" s="19" t="s">
        <v>514</v>
      </c>
      <c r="H3265" s="26">
        <v>11591</v>
      </c>
      <c r="I3265" s="19">
        <v>332200</v>
      </c>
      <c r="J3265" s="20" t="s">
        <v>284</v>
      </c>
      <c r="K3265" s="19" t="s">
        <v>374</v>
      </c>
      <c r="L3265" s="20" t="b">
        <v>1</v>
      </c>
      <c r="M3265" s="20" t="s">
        <v>1116</v>
      </c>
      <c r="N3265" s="19">
        <v>72</v>
      </c>
      <c r="O3265" s="19" t="s">
        <v>375</v>
      </c>
      <c r="P3265" s="20">
        <v>65.001111100000003</v>
      </c>
      <c r="Q3265" s="20">
        <v>-150.63388889999999</v>
      </c>
      <c r="R3265" s="19"/>
      <c r="S3265" s="19" t="s">
        <v>21</v>
      </c>
      <c r="T3265" s="40">
        <v>0.89307500000000006</v>
      </c>
      <c r="U3265" s="40">
        <v>0.28681666666666672</v>
      </c>
      <c r="V3265">
        <v>159.92919177500002</v>
      </c>
      <c r="W3265">
        <v>179.077</v>
      </c>
      <c r="X3265">
        <v>89</v>
      </c>
      <c r="Y3265">
        <v>140.73611695</v>
      </c>
      <c r="Z3265">
        <v>157.58599999999998</v>
      </c>
      <c r="AA3265">
        <v>22</v>
      </c>
      <c r="AI3265">
        <v>40.778999999999996</v>
      </c>
      <c r="AJ3265">
        <v>15</v>
      </c>
      <c r="AK3265">
        <v>69.74499999999999</v>
      </c>
      <c r="AL3265">
        <v>3</v>
      </c>
      <c r="AM3265">
        <v>0</v>
      </c>
      <c r="AN3265">
        <v>0</v>
      </c>
      <c r="AO3265" s="30">
        <v>98.706221299999996</v>
      </c>
      <c r="AP3265" s="30">
        <v>110.52399999999999</v>
      </c>
      <c r="AQ3265" s="30">
        <v>18</v>
      </c>
      <c r="AR3265">
        <v>399.37153002499997</v>
      </c>
      <c r="AS3265" s="20">
        <v>447.1869999999999</v>
      </c>
      <c r="AT3265">
        <v>115</v>
      </c>
      <c r="AU3265">
        <v>12</v>
      </c>
      <c r="AV3265" t="s">
        <v>1510</v>
      </c>
    </row>
    <row r="3266" spans="1:48" hidden="1" x14ac:dyDescent="0.25">
      <c r="A3266" t="s">
        <v>827</v>
      </c>
      <c r="B3266" t="s">
        <v>207</v>
      </c>
      <c r="C3266" s="19" t="s">
        <v>207</v>
      </c>
      <c r="D3266" s="19" t="s">
        <v>829</v>
      </c>
      <c r="E3266" s="21" t="s">
        <v>830</v>
      </c>
      <c r="F3266" s="26">
        <v>2018</v>
      </c>
      <c r="G3266" s="19" t="s">
        <v>828</v>
      </c>
      <c r="H3266" s="26">
        <v>26317</v>
      </c>
      <c r="I3266" s="19">
        <v>332210</v>
      </c>
      <c r="J3266" t="s">
        <v>206</v>
      </c>
      <c r="K3266" s="19" t="s">
        <v>458</v>
      </c>
      <c r="L3266" s="20" t="b">
        <v>1</v>
      </c>
      <c r="M3266" s="20" t="s">
        <v>1116</v>
      </c>
      <c r="N3266" s="19">
        <v>321</v>
      </c>
      <c r="O3266" s="19" t="s">
        <v>375</v>
      </c>
      <c r="P3266" s="20">
        <v>58.981388899999999</v>
      </c>
      <c r="Q3266" s="20">
        <v>-159.05833329999999</v>
      </c>
      <c r="R3266" s="19"/>
      <c r="S3266" s="19" t="s">
        <v>21</v>
      </c>
      <c r="T3266" s="40">
        <v>0.54999999999999993</v>
      </c>
      <c r="U3266" s="40">
        <v>0.30103333333333332</v>
      </c>
      <c r="V3266">
        <v>161.75389999999999</v>
      </c>
      <c r="W3266">
        <v>294.09800000000001</v>
      </c>
      <c r="X3266">
        <v>152</v>
      </c>
      <c r="Y3266">
        <v>43.942250000000001</v>
      </c>
      <c r="Z3266">
        <v>79.89500000000001</v>
      </c>
      <c r="AA3266">
        <v>26</v>
      </c>
      <c r="AI3266">
        <v>36.976000000000006</v>
      </c>
      <c r="AJ3266">
        <v>5</v>
      </c>
      <c r="AK3266">
        <v>179.91600000000003</v>
      </c>
      <c r="AL3266">
        <v>6</v>
      </c>
      <c r="AM3266">
        <v>31.587000000000003</v>
      </c>
      <c r="AN3266">
        <v>5</v>
      </c>
      <c r="AO3266" s="30">
        <v>119.2906</v>
      </c>
      <c r="AP3266" s="30">
        <v>216.89200000000002</v>
      </c>
      <c r="AQ3266" s="30">
        <v>11</v>
      </c>
      <c r="AR3266">
        <v>324.98674999999997</v>
      </c>
      <c r="AS3266" s="20">
        <v>622.47199999999998</v>
      </c>
      <c r="AT3266">
        <v>192</v>
      </c>
      <c r="AU3266">
        <v>12</v>
      </c>
      <c r="AV3266" t="s">
        <v>1510</v>
      </c>
    </row>
    <row r="3267" spans="1:48" hidden="1" x14ac:dyDescent="0.25">
      <c r="A3267" t="s">
        <v>1051</v>
      </c>
      <c r="B3267" t="s">
        <v>281</v>
      </c>
      <c r="C3267" t="s">
        <v>281</v>
      </c>
      <c r="D3267" t="s">
        <v>1053</v>
      </c>
      <c r="E3267" s="31" t="s">
        <v>1054</v>
      </c>
      <c r="F3267">
        <v>2018</v>
      </c>
      <c r="G3267" t="s">
        <v>1052</v>
      </c>
      <c r="H3267" t="s">
        <v>582</v>
      </c>
      <c r="I3267">
        <v>331005</v>
      </c>
      <c r="J3267" t="s">
        <v>280</v>
      </c>
      <c r="K3267" s="26" t="s">
        <v>374</v>
      </c>
      <c r="L3267" t="b">
        <v>1</v>
      </c>
      <c r="M3267" s="20" t="s">
        <v>1116</v>
      </c>
      <c r="N3267" s="26">
        <v>684</v>
      </c>
      <c r="O3267" t="s">
        <v>375</v>
      </c>
      <c r="P3267">
        <v>51.88</v>
      </c>
      <c r="Q3267">
        <v>-176.65805560000001</v>
      </c>
      <c r="S3267" t="s">
        <v>21</v>
      </c>
      <c r="T3267" s="40">
        <v>1.3712416666666669</v>
      </c>
      <c r="U3267" s="40">
        <v>0.64482499999999998</v>
      </c>
      <c r="V3267">
        <v>356.88895485833331</v>
      </c>
      <c r="W3267">
        <v>260.26699999999994</v>
      </c>
      <c r="X3267">
        <v>126</v>
      </c>
      <c r="Y3267">
        <v>687.18267759166667</v>
      </c>
      <c r="Z3267">
        <v>501.13899999999995</v>
      </c>
      <c r="AA3267">
        <v>122</v>
      </c>
      <c r="AI3267">
        <v>220.75099999999998</v>
      </c>
      <c r="AJ3267">
        <v>7</v>
      </c>
      <c r="AK3267">
        <v>248.25800000000001</v>
      </c>
      <c r="AL3267">
        <v>18</v>
      </c>
      <c r="AM3267">
        <v>0</v>
      </c>
      <c r="AN3267">
        <v>0</v>
      </c>
      <c r="AO3267" s="30">
        <v>643.12468284166675</v>
      </c>
      <c r="AP3267" s="30">
        <v>469.00900000000001</v>
      </c>
      <c r="AQ3267" s="30">
        <v>25</v>
      </c>
      <c r="AR3267">
        <v>1687.1963152916669</v>
      </c>
      <c r="AS3267" s="20">
        <v>1230.415</v>
      </c>
      <c r="AT3267">
        <v>256</v>
      </c>
      <c r="AU3267">
        <v>12</v>
      </c>
      <c r="AV3267" t="s">
        <v>1510</v>
      </c>
    </row>
    <row r="3268" spans="1:48" hidden="1" x14ac:dyDescent="0.25">
      <c r="A3268" t="s">
        <v>633</v>
      </c>
      <c r="B3268" t="s">
        <v>74</v>
      </c>
      <c r="C3268" s="19" t="s">
        <v>74</v>
      </c>
      <c r="D3268" t="s">
        <v>634</v>
      </c>
      <c r="E3268" s="21" t="s">
        <v>635</v>
      </c>
      <c r="F3268" s="26">
        <v>2018</v>
      </c>
      <c r="G3268" s="19" t="s">
        <v>563</v>
      </c>
      <c r="H3268" s="26">
        <v>221</v>
      </c>
      <c r="I3268" s="19">
        <v>331440</v>
      </c>
      <c r="J3268" t="s">
        <v>50</v>
      </c>
      <c r="K3268" s="19" t="s">
        <v>458</v>
      </c>
      <c r="L3268" s="20" t="b">
        <v>1</v>
      </c>
      <c r="M3268" s="20" t="s">
        <v>1119</v>
      </c>
      <c r="N3268" s="19">
        <v>169</v>
      </c>
      <c r="O3268" s="19" t="s">
        <v>375</v>
      </c>
      <c r="P3268" s="20">
        <v>61.877777799999997</v>
      </c>
      <c r="Q3268" s="20">
        <v>-162.08111109999999</v>
      </c>
      <c r="R3268" s="19"/>
      <c r="S3268" s="19" t="s">
        <v>21</v>
      </c>
      <c r="T3268" s="40">
        <v>0.50040000000000007</v>
      </c>
      <c r="U3268" s="40">
        <v>0.23719999999999997</v>
      </c>
      <c r="V3268">
        <v>276.85881000000001</v>
      </c>
      <c r="W3268">
        <v>553.27499999999998</v>
      </c>
      <c r="X3268">
        <v>111</v>
      </c>
      <c r="Y3268">
        <v>49.200328800000008</v>
      </c>
      <c r="Z3268">
        <v>98.322000000000003</v>
      </c>
      <c r="AA3268">
        <v>13</v>
      </c>
      <c r="AI3268">
        <v>348.48700000000002</v>
      </c>
      <c r="AJ3268">
        <v>19</v>
      </c>
      <c r="AK3268">
        <v>408.2349999999999</v>
      </c>
      <c r="AL3268">
        <v>8</v>
      </c>
      <c r="AM3268">
        <v>0</v>
      </c>
      <c r="AN3268">
        <v>0</v>
      </c>
      <c r="AO3268" s="30">
        <v>378.66368880000005</v>
      </c>
      <c r="AP3268" s="30">
        <v>756.72199999999998</v>
      </c>
      <c r="AQ3268" s="30">
        <v>27</v>
      </c>
      <c r="AR3268">
        <v>704.72282760000007</v>
      </c>
      <c r="AS3268" s="20">
        <v>1408.319</v>
      </c>
      <c r="AT3268">
        <v>151</v>
      </c>
      <c r="AU3268">
        <v>3</v>
      </c>
      <c r="AV3268" t="s">
        <v>1510</v>
      </c>
    </row>
    <row r="3269" spans="1:48" hidden="1" x14ac:dyDescent="0.25">
      <c r="A3269" t="s">
        <v>492</v>
      </c>
      <c r="B3269" t="s">
        <v>210</v>
      </c>
      <c r="C3269" t="s">
        <v>210</v>
      </c>
      <c r="D3269" t="s">
        <v>494</v>
      </c>
      <c r="E3269" s="31" t="s">
        <v>495</v>
      </c>
      <c r="F3269">
        <v>2018</v>
      </c>
      <c r="G3269" t="s">
        <v>493</v>
      </c>
      <c r="H3269">
        <v>12119</v>
      </c>
      <c r="I3269">
        <v>332220</v>
      </c>
      <c r="J3269" t="s">
        <v>209</v>
      </c>
      <c r="K3269" s="26" t="s">
        <v>374</v>
      </c>
      <c r="L3269" t="b">
        <v>1</v>
      </c>
      <c r="M3269" s="20" t="s">
        <v>1116</v>
      </c>
      <c r="N3269" s="26">
        <v>44</v>
      </c>
      <c r="O3269" t="s">
        <v>375</v>
      </c>
      <c r="P3269">
        <v>62.9563889</v>
      </c>
      <c r="Q3269">
        <v>-155.59583330000001</v>
      </c>
      <c r="S3269" t="s">
        <v>21</v>
      </c>
      <c r="T3269" s="40">
        <v>0.72786666666666677</v>
      </c>
      <c r="U3269" s="40">
        <v>0.3905333333333334</v>
      </c>
      <c r="V3269">
        <v>371.15522640000006</v>
      </c>
      <c r="W3269">
        <v>509.92200000000003</v>
      </c>
      <c r="X3269">
        <v>191</v>
      </c>
      <c r="Y3269">
        <v>529.55138680000005</v>
      </c>
      <c r="Z3269">
        <v>727.53899999999999</v>
      </c>
      <c r="AA3269">
        <v>58</v>
      </c>
      <c r="AI3269">
        <v>189.10599999999999</v>
      </c>
      <c r="AJ3269">
        <v>15</v>
      </c>
      <c r="AK3269">
        <v>500.40799999999996</v>
      </c>
      <c r="AL3269">
        <v>31</v>
      </c>
      <c r="AM3269">
        <v>4.7620000000000005</v>
      </c>
      <c r="AN3269">
        <v>1</v>
      </c>
      <c r="AO3269" s="30">
        <v>501.87425680000001</v>
      </c>
      <c r="AP3269" s="30">
        <v>689.5139999999999</v>
      </c>
      <c r="AQ3269" s="30">
        <v>46</v>
      </c>
      <c r="AR3269">
        <v>1402.5808700000002</v>
      </c>
      <c r="AS3269" s="20">
        <v>1931.7369999999999</v>
      </c>
      <c r="AT3269">
        <v>295</v>
      </c>
      <c r="AU3269">
        <v>12</v>
      </c>
      <c r="AV3269" t="s">
        <v>1510</v>
      </c>
    </row>
    <row r="3270" spans="1:48" hidden="1" x14ac:dyDescent="0.25">
      <c r="A3270" t="s">
        <v>636</v>
      </c>
      <c r="B3270" t="s">
        <v>75</v>
      </c>
      <c r="C3270" t="s">
        <v>75</v>
      </c>
      <c r="D3270" t="s">
        <v>637</v>
      </c>
      <c r="E3270" s="31" t="s">
        <v>638</v>
      </c>
      <c r="F3270">
        <v>2018</v>
      </c>
      <c r="G3270" t="s">
        <v>563</v>
      </c>
      <c r="H3270">
        <v>221</v>
      </c>
      <c r="I3270">
        <v>331450</v>
      </c>
      <c r="J3270" t="s">
        <v>50</v>
      </c>
      <c r="K3270" s="26" t="s">
        <v>458</v>
      </c>
      <c r="L3270" t="b">
        <v>1</v>
      </c>
      <c r="M3270" s="20" t="s">
        <v>1119</v>
      </c>
      <c r="N3270" s="26">
        <v>169</v>
      </c>
      <c r="O3270" t="s">
        <v>375</v>
      </c>
      <c r="P3270">
        <v>60.388055600000001</v>
      </c>
      <c r="Q3270">
        <v>-166.185</v>
      </c>
      <c r="S3270" t="s">
        <v>21</v>
      </c>
      <c r="T3270" s="40">
        <v>0.52307499999999996</v>
      </c>
      <c r="U3270" s="40">
        <v>0.25495833333333334</v>
      </c>
      <c r="V3270">
        <v>159.08332282500001</v>
      </c>
      <c r="W3270">
        <v>304.13100000000003</v>
      </c>
      <c r="X3270">
        <v>93</v>
      </c>
      <c r="Y3270">
        <v>56.378592725000004</v>
      </c>
      <c r="Z3270">
        <v>107.78300000000002</v>
      </c>
      <c r="AA3270">
        <v>15</v>
      </c>
      <c r="AI3270">
        <v>139.47</v>
      </c>
      <c r="AJ3270">
        <v>12</v>
      </c>
      <c r="AK3270">
        <v>230.08600000000004</v>
      </c>
      <c r="AL3270">
        <v>11</v>
      </c>
      <c r="AM3270">
        <v>0</v>
      </c>
      <c r="AN3270">
        <v>0</v>
      </c>
      <c r="AO3270" s="30">
        <v>193.3055047</v>
      </c>
      <c r="AP3270" s="30">
        <v>369.55600000000004</v>
      </c>
      <c r="AQ3270" s="30">
        <v>23</v>
      </c>
      <c r="AR3270">
        <v>408.76742024999999</v>
      </c>
      <c r="AS3270" s="20">
        <v>781.47</v>
      </c>
      <c r="AT3270">
        <v>131</v>
      </c>
      <c r="AU3270">
        <v>12</v>
      </c>
      <c r="AV3270" t="s">
        <v>1510</v>
      </c>
    </row>
    <row r="3271" spans="1:48" hidden="1" x14ac:dyDescent="0.25">
      <c r="A3271" t="s">
        <v>411</v>
      </c>
      <c r="B3271" t="s">
        <v>42</v>
      </c>
      <c r="C3271" s="19" t="s">
        <v>42</v>
      </c>
      <c r="D3271" t="s">
        <v>430</v>
      </c>
      <c r="E3271" s="21" t="s">
        <v>431</v>
      </c>
      <c r="F3271" s="26">
        <v>2018</v>
      </c>
      <c r="G3271" s="19" t="s">
        <v>380</v>
      </c>
      <c r="H3271" s="26">
        <v>219</v>
      </c>
      <c r="I3271" s="19">
        <v>331160</v>
      </c>
      <c r="J3271" t="s">
        <v>30</v>
      </c>
      <c r="K3271" s="19" t="s">
        <v>374</v>
      </c>
      <c r="L3271" s="20" t="b">
        <v>1</v>
      </c>
      <c r="M3271" s="20" t="s">
        <v>1116</v>
      </c>
      <c r="N3271" s="19">
        <v>2</v>
      </c>
      <c r="O3271" s="19" t="s">
        <v>375</v>
      </c>
      <c r="P3271" s="20">
        <v>62.921111099999997</v>
      </c>
      <c r="Q3271" s="20">
        <v>-143.7691667</v>
      </c>
      <c r="R3271" s="19"/>
      <c r="S3271" s="19" t="s">
        <v>21</v>
      </c>
      <c r="T3271" s="40">
        <v>0.650675</v>
      </c>
      <c r="U3271" s="40">
        <v>0.30964166666666659</v>
      </c>
      <c r="V3271">
        <v>88.426081824999997</v>
      </c>
      <c r="W3271">
        <v>135.899</v>
      </c>
      <c r="X3271">
        <v>48</v>
      </c>
      <c r="Y3271">
        <v>85.067948150000007</v>
      </c>
      <c r="Z3271">
        <v>130.738</v>
      </c>
      <c r="AA3271">
        <v>16</v>
      </c>
      <c r="AI3271">
        <v>18.542999999999999</v>
      </c>
      <c r="AJ3271">
        <v>5</v>
      </c>
      <c r="AK3271">
        <v>87.01700000000001</v>
      </c>
      <c r="AL3271">
        <v>4</v>
      </c>
      <c r="AM3271">
        <v>0</v>
      </c>
      <c r="AN3271">
        <v>0</v>
      </c>
      <c r="AO3271" s="30">
        <v>68.685253000000003</v>
      </c>
      <c r="AP3271" s="30">
        <v>105.56</v>
      </c>
      <c r="AQ3271" s="30">
        <v>9</v>
      </c>
      <c r="AR3271">
        <v>242.17928297499998</v>
      </c>
      <c r="AS3271" s="20">
        <v>372.197</v>
      </c>
      <c r="AT3271">
        <v>73</v>
      </c>
      <c r="AU3271">
        <v>12</v>
      </c>
      <c r="AV3271" t="s">
        <v>1510</v>
      </c>
    </row>
    <row r="3272" spans="1:48" hidden="1" x14ac:dyDescent="0.25">
      <c r="A3272" t="s">
        <v>639</v>
      </c>
      <c r="B3272" t="s">
        <v>76</v>
      </c>
      <c r="C3272" t="s">
        <v>76</v>
      </c>
      <c r="D3272" t="s">
        <v>640</v>
      </c>
      <c r="E3272" s="31" t="s">
        <v>641</v>
      </c>
      <c r="F3272">
        <v>2018</v>
      </c>
      <c r="G3272" t="s">
        <v>563</v>
      </c>
      <c r="H3272">
        <v>221</v>
      </c>
      <c r="I3272">
        <v>331460</v>
      </c>
      <c r="J3272" t="s">
        <v>50</v>
      </c>
      <c r="K3272" s="26" t="s">
        <v>458</v>
      </c>
      <c r="L3272" t="b">
        <v>1</v>
      </c>
      <c r="M3272" s="20" t="s">
        <v>1119</v>
      </c>
      <c r="N3272" s="26">
        <v>169</v>
      </c>
      <c r="O3272" t="s">
        <v>375</v>
      </c>
      <c r="P3272">
        <v>65.150411000000005</v>
      </c>
      <c r="Q3272">
        <v>-149.34970799999999</v>
      </c>
      <c r="S3272" t="s">
        <v>21</v>
      </c>
      <c r="T3272" s="40">
        <v>0.50454999999999994</v>
      </c>
      <c r="U3272" s="40">
        <v>0.23773333333333335</v>
      </c>
      <c r="V3272">
        <v>150.33773619999999</v>
      </c>
      <c r="W3272">
        <v>297.964</v>
      </c>
      <c r="X3272">
        <v>78</v>
      </c>
      <c r="Y3272">
        <v>0</v>
      </c>
      <c r="Z3272">
        <v>0</v>
      </c>
      <c r="AA3272">
        <v>10</v>
      </c>
      <c r="AI3272">
        <v>207.262</v>
      </c>
      <c r="AJ3272">
        <v>7</v>
      </c>
      <c r="AK3272">
        <v>85.057000000000002</v>
      </c>
      <c r="AL3272">
        <v>8</v>
      </c>
      <c r="AM3272">
        <v>0</v>
      </c>
      <c r="AN3272">
        <v>0</v>
      </c>
      <c r="AO3272" s="30">
        <v>147.48955144999999</v>
      </c>
      <c r="AP3272" s="30">
        <v>292.31900000000002</v>
      </c>
      <c r="AQ3272" s="30">
        <v>15</v>
      </c>
      <c r="AR3272">
        <v>297.82728765000002</v>
      </c>
      <c r="AS3272" s="20">
        <v>590.2829999999999</v>
      </c>
      <c r="AT3272">
        <v>103</v>
      </c>
      <c r="AU3272">
        <v>12</v>
      </c>
      <c r="AV3272" t="s">
        <v>1510</v>
      </c>
    </row>
    <row r="3273" spans="1:48" hidden="1" x14ac:dyDescent="0.25">
      <c r="A3273" t="s">
        <v>642</v>
      </c>
      <c r="B3273" t="s">
        <v>77</v>
      </c>
      <c r="C3273" t="s">
        <v>77</v>
      </c>
      <c r="D3273" t="s">
        <v>643</v>
      </c>
      <c r="E3273" s="31" t="s">
        <v>644</v>
      </c>
      <c r="F3273">
        <v>2018</v>
      </c>
      <c r="G3273" t="s">
        <v>563</v>
      </c>
      <c r="H3273">
        <v>221</v>
      </c>
      <c r="I3273">
        <v>331470</v>
      </c>
      <c r="J3273" t="s">
        <v>50</v>
      </c>
      <c r="K3273" s="26" t="s">
        <v>458</v>
      </c>
      <c r="L3273" t="b">
        <v>1</v>
      </c>
      <c r="M3273" s="20" t="s">
        <v>1119</v>
      </c>
      <c r="N3273" s="26">
        <v>169</v>
      </c>
      <c r="O3273" t="s">
        <v>375</v>
      </c>
      <c r="P3273">
        <v>62.085555599999999</v>
      </c>
      <c r="Q3273">
        <v>-163.72944440000001</v>
      </c>
      <c r="S3273" t="s">
        <v>21</v>
      </c>
      <c r="T3273" s="40">
        <v>0.51202500000000006</v>
      </c>
      <c r="U3273" s="40">
        <v>0.23996666666666666</v>
      </c>
      <c r="V3273">
        <v>458.86707652500007</v>
      </c>
      <c r="W3273">
        <v>896.18100000000004</v>
      </c>
      <c r="X3273">
        <v>185</v>
      </c>
      <c r="Y3273">
        <v>179.75252055000004</v>
      </c>
      <c r="Z3273">
        <v>351.06200000000001</v>
      </c>
      <c r="AA3273">
        <v>24</v>
      </c>
      <c r="AI3273">
        <v>523.01900000000001</v>
      </c>
      <c r="AJ3273">
        <v>18</v>
      </c>
      <c r="AK3273">
        <v>828.82099999999991</v>
      </c>
      <c r="AL3273">
        <v>23</v>
      </c>
      <c r="AM3273">
        <v>0</v>
      </c>
      <c r="AN3273">
        <v>0</v>
      </c>
      <c r="AO3273" s="30">
        <v>692.17587600000002</v>
      </c>
      <c r="AP3273" s="30">
        <v>1351.84</v>
      </c>
      <c r="AQ3273" s="30">
        <v>41</v>
      </c>
      <c r="AR3273">
        <v>1330.7954730750002</v>
      </c>
      <c r="AS3273" s="20">
        <v>2599.0829999999996</v>
      </c>
      <c r="AT3273">
        <v>247</v>
      </c>
      <c r="AU3273">
        <v>12</v>
      </c>
      <c r="AV3273" t="s">
        <v>1510</v>
      </c>
    </row>
    <row r="3274" spans="1:48" hidden="1" x14ac:dyDescent="0.25">
      <c r="A3274" t="s">
        <v>475</v>
      </c>
      <c r="B3274" t="s">
        <v>1170</v>
      </c>
      <c r="C3274" t="s">
        <v>218</v>
      </c>
      <c r="D3274" t="s">
        <v>477</v>
      </c>
      <c r="E3274" s="31" t="s">
        <v>478</v>
      </c>
      <c r="F3274">
        <v>2018</v>
      </c>
      <c r="G3274" t="s">
        <v>476</v>
      </c>
      <c r="H3274">
        <v>13201</v>
      </c>
      <c r="I3274">
        <v>332280</v>
      </c>
      <c r="J3274" t="s">
        <v>217</v>
      </c>
      <c r="K3274" s="26" t="s">
        <v>458</v>
      </c>
      <c r="L3274" t="b">
        <v>1</v>
      </c>
      <c r="M3274" s="20" t="s">
        <v>1119</v>
      </c>
      <c r="N3274" s="26">
        <v>22</v>
      </c>
      <c r="O3274" t="s">
        <v>375</v>
      </c>
      <c r="P3274">
        <v>58.728333300000003</v>
      </c>
      <c r="Q3274">
        <v>-157.01388890000001</v>
      </c>
      <c r="S3274" t="s">
        <v>21</v>
      </c>
      <c r="T3274" s="40">
        <v>0.45979999999999999</v>
      </c>
      <c r="U3274" s="40">
        <v>0.1970833333333333</v>
      </c>
      <c r="V3274">
        <v>1409.3012538</v>
      </c>
      <c r="W3274">
        <v>3065.0309999999999</v>
      </c>
      <c r="X3274">
        <v>759</v>
      </c>
      <c r="Y3274">
        <v>7247.2374766000003</v>
      </c>
      <c r="Z3274">
        <v>15761.717000000001</v>
      </c>
      <c r="AA3274">
        <v>305</v>
      </c>
      <c r="AI3274">
        <v>1126.146</v>
      </c>
      <c r="AJ3274">
        <v>38</v>
      </c>
      <c r="AK3274">
        <v>3249.6169999999997</v>
      </c>
      <c r="AL3274">
        <v>97</v>
      </c>
      <c r="AM3274">
        <v>0</v>
      </c>
      <c r="AN3274">
        <v>0</v>
      </c>
      <c r="AO3274" s="30">
        <v>2011.9758273999998</v>
      </c>
      <c r="AP3274" s="30">
        <v>4375.7629999999999</v>
      </c>
      <c r="AQ3274" s="30">
        <v>135</v>
      </c>
      <c r="AR3274">
        <v>10668.514557800001</v>
      </c>
      <c r="AS3274" s="20">
        <v>23202.510999999999</v>
      </c>
      <c r="AT3274">
        <v>1164</v>
      </c>
      <c r="AU3274">
        <v>12</v>
      </c>
      <c r="AV3274" t="s">
        <v>1510</v>
      </c>
    </row>
    <row r="3275" spans="1:48" hidden="1" x14ac:dyDescent="0.25">
      <c r="A3275" t="s">
        <v>821</v>
      </c>
      <c r="B3275" t="s">
        <v>220</v>
      </c>
      <c r="C3275" t="s">
        <v>220</v>
      </c>
      <c r="D3275" t="s">
        <v>490</v>
      </c>
      <c r="E3275" s="31" t="s">
        <v>491</v>
      </c>
      <c r="F3275">
        <v>2018</v>
      </c>
      <c r="G3275" t="s">
        <v>822</v>
      </c>
      <c r="H3275">
        <v>13211</v>
      </c>
      <c r="I3275">
        <v>332290</v>
      </c>
      <c r="J3275" t="s">
        <v>219</v>
      </c>
      <c r="K3275" s="26" t="s">
        <v>458</v>
      </c>
      <c r="L3275" t="b">
        <v>1</v>
      </c>
      <c r="M3275" s="20" t="s">
        <v>1116</v>
      </c>
      <c r="N3275" s="26">
        <v>319</v>
      </c>
      <c r="O3275" t="s">
        <v>375</v>
      </c>
      <c r="P3275">
        <v>60.696666700000002</v>
      </c>
      <c r="Q3275">
        <v>-161.9519444</v>
      </c>
      <c r="S3275" t="s">
        <v>21</v>
      </c>
      <c r="T3275" s="40">
        <v>0.68890000000000018</v>
      </c>
      <c r="U3275" s="40">
        <v>0.36922500000000008</v>
      </c>
      <c r="V3275">
        <v>221.67975320000011</v>
      </c>
      <c r="W3275">
        <v>321.78800000000007</v>
      </c>
      <c r="X3275">
        <v>110</v>
      </c>
      <c r="Y3275">
        <v>101.46601430000001</v>
      </c>
      <c r="Z3275">
        <v>147.28699999999998</v>
      </c>
      <c r="AA3275">
        <v>12</v>
      </c>
      <c r="AI3275">
        <v>36.44</v>
      </c>
      <c r="AJ3275">
        <v>4</v>
      </c>
      <c r="AK3275">
        <v>26.666</v>
      </c>
      <c r="AL3275">
        <v>9</v>
      </c>
      <c r="AM3275">
        <v>64.658249999999995</v>
      </c>
      <c r="AN3275">
        <v>6</v>
      </c>
      <c r="AO3275" s="30">
        <v>43.473723400000004</v>
      </c>
      <c r="AP3275" s="30">
        <v>63.105999999999995</v>
      </c>
      <c r="AQ3275" s="30">
        <v>13</v>
      </c>
      <c r="AR3275">
        <v>366.61949090000013</v>
      </c>
      <c r="AS3275" s="20">
        <v>596.83924999999999</v>
      </c>
      <c r="AT3275">
        <v>139</v>
      </c>
      <c r="AU3275">
        <v>12</v>
      </c>
      <c r="AV3275" t="s">
        <v>1510</v>
      </c>
    </row>
    <row r="3276" spans="1:48" hidden="1" x14ac:dyDescent="0.25">
      <c r="A3276" t="s">
        <v>1003</v>
      </c>
      <c r="B3276" t="s">
        <v>222</v>
      </c>
      <c r="C3276" t="s">
        <v>222</v>
      </c>
      <c r="D3276" t="s">
        <v>1005</v>
      </c>
      <c r="E3276" s="31" t="s">
        <v>1006</v>
      </c>
      <c r="F3276">
        <v>2018</v>
      </c>
      <c r="G3276" t="s">
        <v>1004</v>
      </c>
      <c r="H3276" t="s">
        <v>582</v>
      </c>
      <c r="I3276">
        <v>332300</v>
      </c>
      <c r="J3276" t="s">
        <v>221</v>
      </c>
      <c r="K3276" s="26" t="s">
        <v>458</v>
      </c>
      <c r="L3276" t="b">
        <v>1</v>
      </c>
      <c r="M3276" s="20" t="s">
        <v>1118</v>
      </c>
      <c r="N3276" s="26">
        <v>625</v>
      </c>
      <c r="O3276" t="s">
        <v>375</v>
      </c>
      <c r="P3276">
        <v>60.708055600000002</v>
      </c>
      <c r="Q3276">
        <v>-161.76611109999999</v>
      </c>
      <c r="S3276" t="s">
        <v>21</v>
      </c>
      <c r="T3276" s="40">
        <v>0.69976666666666676</v>
      </c>
      <c r="U3276" s="40">
        <v>0.43756666666666666</v>
      </c>
      <c r="V3276">
        <v>265.39210646666675</v>
      </c>
      <c r="W3276">
        <v>379.25800000000004</v>
      </c>
      <c r="X3276">
        <v>111</v>
      </c>
      <c r="Y3276">
        <v>115.30405250000003</v>
      </c>
      <c r="Z3276">
        <v>164.77500000000001</v>
      </c>
      <c r="AA3276">
        <v>20</v>
      </c>
      <c r="AI3276">
        <v>45.891999999999996</v>
      </c>
      <c r="AJ3276">
        <v>9</v>
      </c>
      <c r="AK3276">
        <v>7.2110000000000003</v>
      </c>
      <c r="AL3276">
        <v>2</v>
      </c>
      <c r="AM3276">
        <v>48.449999999999996</v>
      </c>
      <c r="AN3276">
        <v>12</v>
      </c>
      <c r="AO3276" s="30">
        <v>37.159709300000003</v>
      </c>
      <c r="AP3276" s="30">
        <v>53.102999999999994</v>
      </c>
      <c r="AQ3276" s="30">
        <v>11</v>
      </c>
      <c r="AR3276">
        <v>417.85586826666679</v>
      </c>
      <c r="AS3276" s="20">
        <v>645.58600000000013</v>
      </c>
      <c r="AT3276">
        <v>152</v>
      </c>
      <c r="AU3276">
        <v>12</v>
      </c>
      <c r="AV3276" t="s">
        <v>1510</v>
      </c>
    </row>
    <row r="3277" spans="1:48" hidden="1" x14ac:dyDescent="0.25">
      <c r="A3277" t="s">
        <v>414</v>
      </c>
      <c r="B3277" t="s">
        <v>43</v>
      </c>
      <c r="C3277" t="s">
        <v>43</v>
      </c>
      <c r="D3277" t="s">
        <v>421</v>
      </c>
      <c r="E3277" s="31" t="s">
        <v>422</v>
      </c>
      <c r="F3277">
        <v>2018</v>
      </c>
      <c r="G3277" t="s">
        <v>380</v>
      </c>
      <c r="H3277">
        <v>219</v>
      </c>
      <c r="I3277">
        <v>331170</v>
      </c>
      <c r="J3277" t="s">
        <v>30</v>
      </c>
      <c r="K3277" s="26" t="s">
        <v>374</v>
      </c>
      <c r="L3277" t="b">
        <v>1</v>
      </c>
      <c r="M3277" s="20" t="s">
        <v>1116</v>
      </c>
      <c r="N3277" s="26">
        <v>2</v>
      </c>
      <c r="O3277" t="s">
        <v>375</v>
      </c>
      <c r="P3277">
        <v>55.873611099999998</v>
      </c>
      <c r="Q3277">
        <v>-133.18472220000001</v>
      </c>
      <c r="S3277" t="s">
        <v>21</v>
      </c>
      <c r="T3277" s="40">
        <v>0.28613333333333341</v>
      </c>
      <c r="U3277" s="40">
        <v>0.2554833333333334</v>
      </c>
      <c r="V3277">
        <v>120.23065146666669</v>
      </c>
      <c r="W3277">
        <v>420.19099999999997</v>
      </c>
      <c r="X3277">
        <v>90</v>
      </c>
      <c r="Y3277">
        <v>22.201657600000004</v>
      </c>
      <c r="Z3277">
        <v>77.591999999999999</v>
      </c>
      <c r="AA3277">
        <v>12</v>
      </c>
      <c r="AI3277">
        <v>6.9909999999999997</v>
      </c>
      <c r="AJ3277">
        <v>0</v>
      </c>
      <c r="AK3277">
        <v>60.397999999999996</v>
      </c>
      <c r="AL3277">
        <v>2</v>
      </c>
      <c r="AM3277">
        <v>0</v>
      </c>
      <c r="AN3277">
        <v>0</v>
      </c>
      <c r="AO3277" s="30">
        <v>19.282239200000003</v>
      </c>
      <c r="AP3277" s="30">
        <v>67.388999999999996</v>
      </c>
      <c r="AQ3277" s="30">
        <v>2</v>
      </c>
      <c r="AR3277">
        <v>161.7145482666667</v>
      </c>
      <c r="AS3277" s="20">
        <v>565.17200000000003</v>
      </c>
      <c r="AT3277">
        <v>103</v>
      </c>
      <c r="AU3277">
        <v>12</v>
      </c>
      <c r="AV3277" t="s">
        <v>1510</v>
      </c>
    </row>
    <row r="3278" spans="1:48" hidden="1" x14ac:dyDescent="0.25">
      <c r="A3278" t="s">
        <v>991</v>
      </c>
      <c r="B3278" t="s">
        <v>20</v>
      </c>
      <c r="C3278" t="s">
        <v>20</v>
      </c>
      <c r="D3278" t="s">
        <v>993</v>
      </c>
      <c r="E3278" s="31" t="s">
        <v>994</v>
      </c>
      <c r="F3278">
        <v>2018</v>
      </c>
      <c r="G3278" t="s">
        <v>992</v>
      </c>
      <c r="H3278" t="s">
        <v>582</v>
      </c>
      <c r="I3278">
        <v>331010</v>
      </c>
      <c r="J3278" t="s">
        <v>19</v>
      </c>
      <c r="K3278" s="26" t="s">
        <v>458</v>
      </c>
      <c r="L3278" t="b">
        <v>1</v>
      </c>
      <c r="M3278" s="20" t="s">
        <v>1118</v>
      </c>
      <c r="N3278" s="26">
        <v>449</v>
      </c>
      <c r="O3278" t="s">
        <v>375</v>
      </c>
      <c r="P3278">
        <v>56.945555599999999</v>
      </c>
      <c r="Q3278">
        <v>-154.17027780000001</v>
      </c>
      <c r="S3278" t="s">
        <v>21</v>
      </c>
      <c r="T3278" s="40">
        <v>0.79999999999999993</v>
      </c>
      <c r="U3278" s="40">
        <v>0.44314999999999999</v>
      </c>
      <c r="V3278">
        <v>66.938400000000001</v>
      </c>
      <c r="W3278">
        <v>83.673000000000002</v>
      </c>
      <c r="X3278">
        <v>27</v>
      </c>
      <c r="Y3278">
        <v>87.850399999999979</v>
      </c>
      <c r="Z3278">
        <v>109.81299999999999</v>
      </c>
      <c r="AA3278">
        <v>7</v>
      </c>
      <c r="AI3278">
        <v>25.512000000000004</v>
      </c>
      <c r="AJ3278">
        <v>10</v>
      </c>
      <c r="AK3278">
        <v>6.3390000000000004</v>
      </c>
      <c r="AL3278">
        <v>1</v>
      </c>
      <c r="AM3278">
        <v>0</v>
      </c>
      <c r="AN3278">
        <v>0</v>
      </c>
      <c r="AO3278" s="30">
        <v>25.480800000000002</v>
      </c>
      <c r="AP3278" s="30">
        <v>31.851000000000006</v>
      </c>
      <c r="AQ3278" s="30">
        <v>11</v>
      </c>
      <c r="AR3278">
        <v>180.26959999999997</v>
      </c>
      <c r="AS3278" s="20">
        <v>225.33699999999999</v>
      </c>
      <c r="AT3278">
        <v>43</v>
      </c>
      <c r="AU3278">
        <v>12</v>
      </c>
      <c r="AV3278" t="s">
        <v>1510</v>
      </c>
    </row>
    <row r="3279" spans="1:48" hidden="1" x14ac:dyDescent="0.25">
      <c r="A3279" t="s">
        <v>847</v>
      </c>
      <c r="B3279" t="s">
        <v>228</v>
      </c>
      <c r="C3279" s="19" t="s">
        <v>228</v>
      </c>
      <c r="D3279" s="19" t="s">
        <v>849</v>
      </c>
      <c r="E3279" s="21" t="s">
        <v>850</v>
      </c>
      <c r="F3279" s="26">
        <v>2018</v>
      </c>
      <c r="G3279" s="19" t="s">
        <v>848</v>
      </c>
      <c r="H3279" s="26">
        <v>13477</v>
      </c>
      <c r="I3279" s="19">
        <v>332320</v>
      </c>
      <c r="J3279" s="20" t="s">
        <v>227</v>
      </c>
      <c r="K3279" s="19" t="s">
        <v>458</v>
      </c>
      <c r="L3279" s="20" t="b">
        <v>1</v>
      </c>
      <c r="M3279" s="20" t="s">
        <v>1119</v>
      </c>
      <c r="N3279" s="19">
        <v>340</v>
      </c>
      <c r="O3279" s="19" t="s">
        <v>375</v>
      </c>
      <c r="P3279" s="20">
        <v>56.000615199999999</v>
      </c>
      <c r="Q3279" s="20">
        <v>-161.206974</v>
      </c>
      <c r="R3279" s="19"/>
      <c r="S3279" s="19" t="s">
        <v>21</v>
      </c>
      <c r="T3279" s="40">
        <v>0.84</v>
      </c>
      <c r="U3279" s="40">
        <v>0.39270833333333327</v>
      </c>
      <c r="V3279">
        <v>109.68383999999999</v>
      </c>
      <c r="W3279">
        <v>130.57599999999999</v>
      </c>
      <c r="X3279">
        <v>33</v>
      </c>
      <c r="Y3279">
        <v>73.208520000000007</v>
      </c>
      <c r="Z3279">
        <v>87.15300000000002</v>
      </c>
      <c r="AA3279">
        <v>23</v>
      </c>
      <c r="AI3279">
        <v>30.413000000000004</v>
      </c>
      <c r="AJ3279">
        <v>8</v>
      </c>
      <c r="AK3279">
        <v>10.42</v>
      </c>
      <c r="AL3279">
        <v>2</v>
      </c>
      <c r="AM3279">
        <v>0</v>
      </c>
      <c r="AN3279">
        <v>0</v>
      </c>
      <c r="AO3279" s="30">
        <v>34.299720000000001</v>
      </c>
      <c r="AP3279" s="30">
        <v>40.833000000000006</v>
      </c>
      <c r="AQ3279" s="30">
        <v>10</v>
      </c>
      <c r="AR3279">
        <v>217.19207999999998</v>
      </c>
      <c r="AS3279" s="20">
        <v>258.56200000000001</v>
      </c>
      <c r="AT3279">
        <v>66</v>
      </c>
      <c r="AU3279">
        <v>12</v>
      </c>
      <c r="AV3279" t="s">
        <v>1510</v>
      </c>
    </row>
    <row r="3280" spans="1:48" hidden="1" x14ac:dyDescent="0.25">
      <c r="A3280" t="s">
        <v>645</v>
      </c>
      <c r="B3280" t="s">
        <v>78</v>
      </c>
      <c r="C3280" s="19" t="s">
        <v>78</v>
      </c>
      <c r="D3280" t="s">
        <v>648</v>
      </c>
      <c r="E3280" t="s">
        <v>649</v>
      </c>
      <c r="F3280" s="26">
        <v>2018</v>
      </c>
      <c r="G3280" s="19" t="s">
        <v>563</v>
      </c>
      <c r="H3280" s="26">
        <v>221</v>
      </c>
      <c r="I3280" s="19">
        <v>331480</v>
      </c>
      <c r="J3280" t="s">
        <v>50</v>
      </c>
      <c r="K3280" s="19" t="s">
        <v>458</v>
      </c>
      <c r="L3280" s="20" t="b">
        <v>1</v>
      </c>
      <c r="M3280" s="20" t="s">
        <v>1119</v>
      </c>
      <c r="N3280" s="19">
        <v>169</v>
      </c>
      <c r="O3280" s="19" t="s">
        <v>375</v>
      </c>
      <c r="P3280" s="20">
        <v>59.4527778</v>
      </c>
      <c r="Q3280" s="20">
        <v>-157.31194439999999</v>
      </c>
      <c r="R3280" s="19"/>
      <c r="S3280" s="19" t="s">
        <v>21</v>
      </c>
      <c r="T3280" s="40">
        <v>0.5593499999999999</v>
      </c>
      <c r="U3280" s="40">
        <v>0.23782499999999995</v>
      </c>
      <c r="V3280">
        <v>308.74441949999988</v>
      </c>
      <c r="W3280">
        <v>551.96999999999991</v>
      </c>
      <c r="X3280">
        <v>109</v>
      </c>
      <c r="Y3280">
        <v>50.601597749999982</v>
      </c>
      <c r="Z3280">
        <v>90.464999999999989</v>
      </c>
      <c r="AA3280">
        <v>16</v>
      </c>
      <c r="AI3280">
        <v>238.38499999999999</v>
      </c>
      <c r="AJ3280">
        <v>10</v>
      </c>
      <c r="AK3280">
        <v>434.68100000000004</v>
      </c>
      <c r="AL3280">
        <v>22</v>
      </c>
      <c r="AM3280">
        <v>0</v>
      </c>
      <c r="AN3280">
        <v>0</v>
      </c>
      <c r="AO3280" s="30">
        <v>376.47946709999997</v>
      </c>
      <c r="AP3280" s="30">
        <v>673.06600000000003</v>
      </c>
      <c r="AQ3280" s="30">
        <v>32</v>
      </c>
      <c r="AR3280">
        <v>735.8254843499999</v>
      </c>
      <c r="AS3280" s="20">
        <v>1315.5010000000002</v>
      </c>
      <c r="AT3280">
        <v>157</v>
      </c>
      <c r="AU3280">
        <v>12</v>
      </c>
      <c r="AV3280" t="s">
        <v>1510</v>
      </c>
    </row>
    <row r="3281" spans="1:48" hidden="1" x14ac:dyDescent="0.25">
      <c r="A3281" t="s">
        <v>917</v>
      </c>
      <c r="B3281" t="s">
        <v>301</v>
      </c>
      <c r="C3281" t="s">
        <v>301</v>
      </c>
      <c r="D3281" t="s">
        <v>919</v>
      </c>
      <c r="E3281" s="31" t="s">
        <v>920</v>
      </c>
      <c r="F3281">
        <v>2018</v>
      </c>
      <c r="G3281" t="s">
        <v>918</v>
      </c>
      <c r="H3281" t="s">
        <v>582</v>
      </c>
      <c r="I3281">
        <v>332870</v>
      </c>
      <c r="J3281" t="s">
        <v>300</v>
      </c>
      <c r="K3281" s="26" t="s">
        <v>458</v>
      </c>
      <c r="L3281" t="b">
        <v>1</v>
      </c>
      <c r="M3281" s="20" t="s">
        <v>1116</v>
      </c>
      <c r="N3281" s="26">
        <v>375</v>
      </c>
      <c r="O3281" t="s">
        <v>375</v>
      </c>
      <c r="P3281">
        <v>60.942777800000002</v>
      </c>
      <c r="Q3281">
        <v>-164.62944440000001</v>
      </c>
      <c r="S3281" t="s">
        <v>21</v>
      </c>
      <c r="T3281" s="40">
        <v>0.79999999999999993</v>
      </c>
      <c r="U3281" s="40">
        <v>0.37481818181818194</v>
      </c>
      <c r="V3281">
        <v>182.29279999999997</v>
      </c>
      <c r="W3281">
        <v>227.86599999999999</v>
      </c>
      <c r="X3281">
        <v>72</v>
      </c>
      <c r="Y3281">
        <v>79.271199999999993</v>
      </c>
      <c r="Z3281">
        <v>99.088999999999999</v>
      </c>
      <c r="AA3281">
        <v>16</v>
      </c>
      <c r="AI3281">
        <v>20.521000000000001</v>
      </c>
      <c r="AJ3281">
        <v>3</v>
      </c>
      <c r="AK3281">
        <v>4.1129999999999995</v>
      </c>
      <c r="AL3281">
        <v>2</v>
      </c>
      <c r="AM3281">
        <v>3.0590000000000002</v>
      </c>
      <c r="AN3281">
        <v>5</v>
      </c>
      <c r="AO3281" s="30">
        <v>19.7072</v>
      </c>
      <c r="AP3281" s="30">
        <v>24.634</v>
      </c>
      <c r="AQ3281" s="30">
        <v>5</v>
      </c>
      <c r="AR3281">
        <v>281.27119999999996</v>
      </c>
      <c r="AS3281" s="20">
        <v>354.64800000000002</v>
      </c>
      <c r="AT3281">
        <v>97</v>
      </c>
      <c r="AU3281">
        <v>12</v>
      </c>
      <c r="AV3281" t="s">
        <v>1510</v>
      </c>
    </row>
    <row r="3282" spans="1:48" hidden="1" x14ac:dyDescent="0.25">
      <c r="A3282" t="s">
        <v>650</v>
      </c>
      <c r="B3282" t="s">
        <v>79</v>
      </c>
      <c r="C3282" s="19" t="s">
        <v>79</v>
      </c>
      <c r="D3282" t="s">
        <v>712</v>
      </c>
      <c r="E3282" s="21" t="s">
        <v>713</v>
      </c>
      <c r="F3282" s="26">
        <v>2018</v>
      </c>
      <c r="G3282" s="19" t="s">
        <v>563</v>
      </c>
      <c r="H3282" s="26">
        <v>221</v>
      </c>
      <c r="I3282" s="19">
        <v>331490</v>
      </c>
      <c r="J3282" t="s">
        <v>50</v>
      </c>
      <c r="K3282" s="19" t="s">
        <v>458</v>
      </c>
      <c r="L3282" s="20" t="b">
        <v>1</v>
      </c>
      <c r="M3282" s="20" t="s">
        <v>1119</v>
      </c>
      <c r="N3282" s="19">
        <v>169</v>
      </c>
      <c r="O3282" s="19" t="s">
        <v>375</v>
      </c>
      <c r="P3282" s="20">
        <v>60.479444399999998</v>
      </c>
      <c r="Q3282" s="20">
        <v>-164.72388889999999</v>
      </c>
      <c r="R3282" s="19"/>
      <c r="S3282" s="19" t="s">
        <v>21</v>
      </c>
      <c r="T3282" s="40">
        <v>0.49662500000000009</v>
      </c>
      <c r="U3282" s="40">
        <v>0.25422499999999998</v>
      </c>
      <c r="V3282">
        <v>138.97107037500001</v>
      </c>
      <c r="W3282">
        <v>279.83099999999996</v>
      </c>
      <c r="X3282">
        <v>56</v>
      </c>
      <c r="Y3282">
        <v>21.083717750000002</v>
      </c>
      <c r="Z3282">
        <v>42.453999999999994</v>
      </c>
      <c r="AA3282">
        <v>16</v>
      </c>
      <c r="AI3282">
        <v>357.51600000000002</v>
      </c>
      <c r="AJ3282">
        <v>8</v>
      </c>
      <c r="AK3282">
        <v>156.84299999999996</v>
      </c>
      <c r="AL3282">
        <v>9</v>
      </c>
      <c r="AM3282">
        <v>0</v>
      </c>
      <c r="AN3282">
        <v>0</v>
      </c>
      <c r="AO3282" s="30">
        <v>255.443538375</v>
      </c>
      <c r="AP3282" s="30">
        <v>514.35899999999992</v>
      </c>
      <c r="AQ3282" s="30">
        <v>17</v>
      </c>
      <c r="AR3282">
        <v>415.49832650000002</v>
      </c>
      <c r="AS3282" s="20">
        <v>836.64400000000012</v>
      </c>
      <c r="AT3282">
        <v>88</v>
      </c>
      <c r="AU3282">
        <v>12</v>
      </c>
      <c r="AV3282" t="s">
        <v>1510</v>
      </c>
    </row>
    <row r="3283" spans="1:48" hidden="1" x14ac:dyDescent="0.25">
      <c r="A3283" t="s">
        <v>958</v>
      </c>
      <c r="B3283" t="s">
        <v>232</v>
      </c>
      <c r="C3283" s="19" t="s">
        <v>232</v>
      </c>
      <c r="D3283" t="s">
        <v>960</v>
      </c>
      <c r="E3283" t="s">
        <v>961</v>
      </c>
      <c r="F3283" s="26">
        <v>2018</v>
      </c>
      <c r="G3283" s="19" t="s">
        <v>959</v>
      </c>
      <c r="H3283" s="26" t="s">
        <v>582</v>
      </c>
      <c r="I3283" s="19">
        <v>332330</v>
      </c>
      <c r="J3283" t="s">
        <v>231</v>
      </c>
      <c r="K3283" s="19" t="s">
        <v>458</v>
      </c>
      <c r="L3283" s="20" t="b">
        <v>1</v>
      </c>
      <c r="M3283" s="20" t="s">
        <v>1118</v>
      </c>
      <c r="N3283" s="19">
        <v>416</v>
      </c>
      <c r="O3283" s="19" t="s">
        <v>375</v>
      </c>
      <c r="P3283" s="20">
        <v>63.013333299999999</v>
      </c>
      <c r="Q3283" s="20">
        <v>-154.375</v>
      </c>
      <c r="R3283" s="19"/>
      <c r="S3283" s="19" t="s">
        <v>21</v>
      </c>
      <c r="T3283" s="40">
        <v>0.90000000000000024</v>
      </c>
      <c r="U3283" s="40">
        <v>0.41473636363636363</v>
      </c>
      <c r="V3283">
        <v>112.36680000000003</v>
      </c>
      <c r="W3283">
        <v>124.85199999999999</v>
      </c>
      <c r="X3283">
        <v>43</v>
      </c>
      <c r="Y3283">
        <v>97.944300000000013</v>
      </c>
      <c r="Z3283">
        <v>108.82699999999998</v>
      </c>
      <c r="AA3283">
        <v>10</v>
      </c>
      <c r="AI3283">
        <v>42.363</v>
      </c>
      <c r="AJ3283">
        <v>7</v>
      </c>
      <c r="AK3283">
        <v>26.200999999999997</v>
      </c>
      <c r="AL3283">
        <v>3</v>
      </c>
      <c r="AM3283">
        <v>27.860999999999997</v>
      </c>
      <c r="AN3283">
        <v>1</v>
      </c>
      <c r="AO3283" s="30">
        <v>61.707600000000014</v>
      </c>
      <c r="AP3283" s="30">
        <v>68.563999999999993</v>
      </c>
      <c r="AQ3283" s="30">
        <v>10</v>
      </c>
      <c r="AR3283">
        <v>272.01870000000002</v>
      </c>
      <c r="AS3283" s="20">
        <v>330.10400000000004</v>
      </c>
      <c r="AT3283">
        <v>64</v>
      </c>
      <c r="AU3283">
        <v>12</v>
      </c>
      <c r="AV3283" t="s">
        <v>1510</v>
      </c>
    </row>
    <row r="3284" spans="1:48" hidden="1" x14ac:dyDescent="0.25">
      <c r="A3284" t="s">
        <v>754</v>
      </c>
      <c r="B3284" t="s">
        <v>295</v>
      </c>
      <c r="C3284" s="19" t="s">
        <v>295</v>
      </c>
      <c r="D3284" t="s">
        <v>756</v>
      </c>
      <c r="E3284" s="21" t="s">
        <v>757</v>
      </c>
      <c r="F3284" s="26">
        <v>2018</v>
      </c>
      <c r="G3284" s="19" t="s">
        <v>755</v>
      </c>
      <c r="H3284" s="26" t="s">
        <v>582</v>
      </c>
      <c r="I3284" s="19">
        <v>332740</v>
      </c>
      <c r="J3284" t="s">
        <v>294</v>
      </c>
      <c r="K3284" s="19" t="s">
        <v>458</v>
      </c>
      <c r="L3284" s="20" t="b">
        <v>1</v>
      </c>
      <c r="M3284" s="20" t="s">
        <v>1116</v>
      </c>
      <c r="N3284" s="19">
        <v>242</v>
      </c>
      <c r="O3284" s="19" t="s">
        <v>375</v>
      </c>
      <c r="P3284" s="20">
        <v>52.938055599999998</v>
      </c>
      <c r="Q3284" s="20">
        <v>-168.8677778</v>
      </c>
      <c r="R3284" s="19"/>
      <c r="S3284" s="19" t="s">
        <v>21</v>
      </c>
      <c r="T3284" s="40">
        <v>0.75</v>
      </c>
      <c r="U3284" s="40">
        <v>0.18299999999999997</v>
      </c>
      <c r="V3284">
        <v>33.701250000000002</v>
      </c>
      <c r="W3284">
        <v>44.935000000000002</v>
      </c>
      <c r="X3284">
        <v>14</v>
      </c>
      <c r="Y3284">
        <v>47.581499999999991</v>
      </c>
      <c r="Z3284">
        <v>63.441999999999993</v>
      </c>
      <c r="AA3284">
        <v>7</v>
      </c>
      <c r="AI3284">
        <v>35.704999999999998</v>
      </c>
      <c r="AJ3284">
        <v>5</v>
      </c>
      <c r="AK3284">
        <v>31.899000000000004</v>
      </c>
      <c r="AL3284">
        <v>1</v>
      </c>
      <c r="AM3284">
        <v>0</v>
      </c>
      <c r="AN3284">
        <v>0</v>
      </c>
      <c r="AO3284" s="30">
        <v>50.703000000000003</v>
      </c>
      <c r="AP3284" s="30">
        <v>67.603999999999999</v>
      </c>
      <c r="AQ3284" s="30">
        <v>6</v>
      </c>
      <c r="AR3284">
        <v>131.98575</v>
      </c>
      <c r="AS3284" s="20">
        <v>175.98099999999999</v>
      </c>
      <c r="AT3284">
        <v>27</v>
      </c>
      <c r="AU3284">
        <v>12</v>
      </c>
      <c r="AV3284" t="s">
        <v>1510</v>
      </c>
    </row>
    <row r="3285" spans="1:48" hidden="1" x14ac:dyDescent="0.25">
      <c r="A3285" t="s">
        <v>653</v>
      </c>
      <c r="B3285" t="s">
        <v>80</v>
      </c>
      <c r="C3285" t="s">
        <v>80</v>
      </c>
      <c r="D3285" t="s">
        <v>654</v>
      </c>
      <c r="E3285" s="31" t="s">
        <v>655</v>
      </c>
      <c r="F3285">
        <v>2018</v>
      </c>
      <c r="G3285" t="s">
        <v>563</v>
      </c>
      <c r="H3285">
        <v>221</v>
      </c>
      <c r="I3285">
        <v>331500</v>
      </c>
      <c r="J3285" t="s">
        <v>50</v>
      </c>
      <c r="K3285" s="26" t="s">
        <v>458</v>
      </c>
      <c r="L3285" t="b">
        <v>1</v>
      </c>
      <c r="M3285" s="20" t="s">
        <v>1119</v>
      </c>
      <c r="N3285" s="26">
        <v>169</v>
      </c>
      <c r="O3285" t="s">
        <v>375</v>
      </c>
      <c r="P3285">
        <v>67.571111099999996</v>
      </c>
      <c r="Q3285">
        <v>-162.9652778</v>
      </c>
      <c r="S3285" t="s">
        <v>21</v>
      </c>
      <c r="T3285" s="40">
        <v>0.78642500000000004</v>
      </c>
      <c r="U3285" s="40">
        <v>0.24915833333333337</v>
      </c>
      <c r="V3285">
        <v>619.33485310000003</v>
      </c>
      <c r="W3285">
        <v>787.53200000000004</v>
      </c>
      <c r="X3285">
        <v>120</v>
      </c>
      <c r="Y3285">
        <v>108.79403450000001</v>
      </c>
      <c r="Z3285">
        <v>138.34</v>
      </c>
      <c r="AA3285">
        <v>12</v>
      </c>
      <c r="AI3285">
        <v>314.51400000000001</v>
      </c>
      <c r="AJ3285">
        <v>8</v>
      </c>
      <c r="AK3285">
        <v>542.42100000000005</v>
      </c>
      <c r="AL3285">
        <v>17</v>
      </c>
      <c r="AM3285">
        <v>0</v>
      </c>
      <c r="AN3285">
        <v>0</v>
      </c>
      <c r="AO3285" s="30">
        <v>673.91510737500005</v>
      </c>
      <c r="AP3285" s="30">
        <v>856.93500000000006</v>
      </c>
      <c r="AQ3285" s="30">
        <v>25</v>
      </c>
      <c r="AR3285">
        <v>1402.0439949750003</v>
      </c>
      <c r="AS3285" s="20">
        <v>1782.807</v>
      </c>
      <c r="AT3285">
        <v>155</v>
      </c>
      <c r="AU3285">
        <v>12</v>
      </c>
      <c r="AV3285" t="s">
        <v>1510</v>
      </c>
    </row>
    <row r="3286" spans="1:48" hidden="1" x14ac:dyDescent="0.25">
      <c r="A3286" t="s">
        <v>554</v>
      </c>
      <c r="B3286" t="s">
        <v>234</v>
      </c>
      <c r="C3286" t="s">
        <v>234</v>
      </c>
      <c r="D3286" t="s">
        <v>556</v>
      </c>
      <c r="E3286" s="31" t="s">
        <v>557</v>
      </c>
      <c r="F3286">
        <v>2018</v>
      </c>
      <c r="G3286" t="s">
        <v>555</v>
      </c>
      <c r="H3286">
        <v>13642</v>
      </c>
      <c r="I3286">
        <v>332340</v>
      </c>
      <c r="J3286" t="s">
        <v>233</v>
      </c>
      <c r="K3286" s="26" t="s">
        <v>458</v>
      </c>
      <c r="L3286" t="b">
        <v>1</v>
      </c>
      <c r="M3286" s="20" t="s">
        <v>1116</v>
      </c>
      <c r="N3286" s="26">
        <v>150</v>
      </c>
      <c r="O3286" t="s">
        <v>375</v>
      </c>
      <c r="P3286">
        <v>64.501111100000003</v>
      </c>
      <c r="Q3286">
        <v>-165.4063889</v>
      </c>
      <c r="S3286" t="s">
        <v>21</v>
      </c>
      <c r="T3286" s="40">
        <v>0.3581833333333333</v>
      </c>
      <c r="U3286" s="40">
        <v>0.26914166666666661</v>
      </c>
      <c r="V3286">
        <v>2982.1581402833331</v>
      </c>
      <c r="W3286">
        <v>8325.7870000000003</v>
      </c>
      <c r="X3286">
        <v>1751</v>
      </c>
      <c r="Y3286">
        <v>2937.5367351666669</v>
      </c>
      <c r="Z3286">
        <v>8201.2100000000009</v>
      </c>
      <c r="AA3286">
        <v>315</v>
      </c>
      <c r="AI3286">
        <v>3341.1210000000001</v>
      </c>
      <c r="AJ3286">
        <v>81</v>
      </c>
      <c r="AK3286">
        <v>8543.1589999999997</v>
      </c>
      <c r="AL3286">
        <v>65</v>
      </c>
      <c r="AM3286">
        <v>0</v>
      </c>
      <c r="AN3286">
        <v>0</v>
      </c>
      <c r="AO3286" s="30">
        <v>4256.7510246666661</v>
      </c>
      <c r="AP3286" s="30">
        <v>11884.279999999999</v>
      </c>
      <c r="AQ3286" s="30">
        <v>146</v>
      </c>
      <c r="AR3286">
        <v>10176.445900116665</v>
      </c>
      <c r="AS3286" s="20">
        <v>28411.276999999998</v>
      </c>
      <c r="AT3286">
        <v>2204</v>
      </c>
      <c r="AU3286">
        <v>12</v>
      </c>
      <c r="AV3286" t="s">
        <v>1510</v>
      </c>
    </row>
    <row r="3287" spans="1:48" hidden="1" x14ac:dyDescent="0.25">
      <c r="A3287" t="s">
        <v>656</v>
      </c>
      <c r="B3287" t="s">
        <v>81</v>
      </c>
      <c r="C3287" t="s">
        <v>81</v>
      </c>
      <c r="D3287" t="s">
        <v>657</v>
      </c>
      <c r="E3287" s="31" t="s">
        <v>658</v>
      </c>
      <c r="F3287">
        <v>2018</v>
      </c>
      <c r="G3287" t="s">
        <v>563</v>
      </c>
      <c r="H3287">
        <v>221</v>
      </c>
      <c r="I3287">
        <v>331510</v>
      </c>
      <c r="J3287" t="s">
        <v>50</v>
      </c>
      <c r="K3287" s="26" t="s">
        <v>458</v>
      </c>
      <c r="L3287" t="b">
        <v>1</v>
      </c>
      <c r="M3287" s="20" t="s">
        <v>1119</v>
      </c>
      <c r="N3287" s="26">
        <v>169</v>
      </c>
      <c r="O3287" t="s">
        <v>375</v>
      </c>
      <c r="P3287">
        <v>66.838333300000002</v>
      </c>
      <c r="Q3287">
        <v>-161.03277779999999</v>
      </c>
      <c r="S3287" t="s">
        <v>21</v>
      </c>
      <c r="T3287" s="40">
        <v>0.52082500000000009</v>
      </c>
      <c r="U3287" s="40">
        <v>0.23870833333333322</v>
      </c>
      <c r="V3287">
        <v>453.73701092500005</v>
      </c>
      <c r="W3287">
        <v>871.18899999999996</v>
      </c>
      <c r="X3287">
        <v>140</v>
      </c>
      <c r="Y3287">
        <v>86.435075350000005</v>
      </c>
      <c r="Z3287">
        <v>165.95799999999997</v>
      </c>
      <c r="AA3287">
        <v>20</v>
      </c>
      <c r="AI3287">
        <v>433.13599999999997</v>
      </c>
      <c r="AJ3287">
        <v>10</v>
      </c>
      <c r="AK3287">
        <v>431.38899999999995</v>
      </c>
      <c r="AL3287">
        <v>20</v>
      </c>
      <c r="AM3287">
        <v>0</v>
      </c>
      <c r="AN3287">
        <v>0</v>
      </c>
      <c r="AO3287" s="30">
        <v>450.26623312499999</v>
      </c>
      <c r="AP3287" s="30">
        <v>864.52499999999986</v>
      </c>
      <c r="AQ3287" s="30">
        <v>30</v>
      </c>
      <c r="AR3287">
        <v>990.43831940000007</v>
      </c>
      <c r="AS3287" s="20">
        <v>1901.6720000000003</v>
      </c>
      <c r="AT3287">
        <v>184</v>
      </c>
      <c r="AU3287">
        <v>12</v>
      </c>
      <c r="AV3287" t="s">
        <v>1510</v>
      </c>
    </row>
    <row r="3288" spans="1:48" hidden="1" x14ac:dyDescent="0.25">
      <c r="A3288" t="s">
        <v>417</v>
      </c>
      <c r="B3288" t="s">
        <v>1151</v>
      </c>
      <c r="C3288" t="s">
        <v>418</v>
      </c>
      <c r="D3288" t="s">
        <v>419</v>
      </c>
      <c r="E3288" s="31" t="s">
        <v>420</v>
      </c>
      <c r="F3288">
        <v>2018</v>
      </c>
      <c r="G3288" t="s">
        <v>380</v>
      </c>
      <c r="H3288">
        <v>219</v>
      </c>
      <c r="I3288">
        <v>331180</v>
      </c>
      <c r="J3288" t="s">
        <v>30</v>
      </c>
      <c r="K3288" s="26" t="s">
        <v>374</v>
      </c>
      <c r="L3288" t="b">
        <v>1</v>
      </c>
      <c r="M3288" s="20" t="s">
        <v>1116</v>
      </c>
      <c r="N3288" s="26">
        <v>2</v>
      </c>
      <c r="O3288" t="s">
        <v>375</v>
      </c>
      <c r="P3288">
        <v>62.961666700000002</v>
      </c>
      <c r="Q3288">
        <v>-141.93722220000001</v>
      </c>
      <c r="S3288" t="s">
        <v>21</v>
      </c>
      <c r="T3288" s="40">
        <v>0.68719999999999992</v>
      </c>
      <c r="U3288" s="40">
        <v>0.31065833333333343</v>
      </c>
      <c r="V3288">
        <v>216.80747679999999</v>
      </c>
      <c r="W3288">
        <v>315.49400000000003</v>
      </c>
      <c r="X3288">
        <v>87</v>
      </c>
      <c r="Y3288">
        <v>226.93955359999998</v>
      </c>
      <c r="Z3288">
        <v>330.238</v>
      </c>
      <c r="AA3288">
        <v>16</v>
      </c>
      <c r="AI3288">
        <v>70.628</v>
      </c>
      <c r="AJ3288">
        <v>6</v>
      </c>
      <c r="AK3288">
        <v>295.85500000000002</v>
      </c>
      <c r="AL3288">
        <v>16</v>
      </c>
      <c r="AM3288">
        <v>0</v>
      </c>
      <c r="AN3288">
        <v>0</v>
      </c>
      <c r="AO3288" s="30">
        <v>251.84711759999996</v>
      </c>
      <c r="AP3288" s="30">
        <v>366.483</v>
      </c>
      <c r="AQ3288" s="30">
        <v>22</v>
      </c>
      <c r="AR3288">
        <v>695.5941479999999</v>
      </c>
      <c r="AS3288" s="20">
        <v>1012.215</v>
      </c>
      <c r="AT3288">
        <v>125</v>
      </c>
      <c r="AU3288">
        <v>12</v>
      </c>
      <c r="AV3288" t="s">
        <v>1510</v>
      </c>
    </row>
    <row r="3289" spans="1:48" hidden="1" x14ac:dyDescent="0.25">
      <c r="A3289" t="s">
        <v>954</v>
      </c>
      <c r="B3289" t="s">
        <v>23</v>
      </c>
      <c r="C3289" t="s">
        <v>23</v>
      </c>
      <c r="D3289" t="s">
        <v>956</v>
      </c>
      <c r="E3289" s="31" t="s">
        <v>957</v>
      </c>
      <c r="F3289">
        <v>2018</v>
      </c>
      <c r="G3289" t="s">
        <v>955</v>
      </c>
      <c r="H3289">
        <v>192</v>
      </c>
      <c r="I3289">
        <v>331020</v>
      </c>
      <c r="J3289" t="s">
        <v>22</v>
      </c>
      <c r="K3289" s="26" t="s">
        <v>458</v>
      </c>
      <c r="L3289" t="b">
        <v>1</v>
      </c>
      <c r="M3289" s="20" t="s">
        <v>1116</v>
      </c>
      <c r="N3289" s="26">
        <v>412</v>
      </c>
      <c r="O3289" t="s">
        <v>375</v>
      </c>
      <c r="P3289">
        <v>60.909444399999998</v>
      </c>
      <c r="Q3289">
        <v>-161.4313889</v>
      </c>
      <c r="S3289" t="s">
        <v>21</v>
      </c>
      <c r="T3289" s="40">
        <v>0.60524999999999984</v>
      </c>
      <c r="U3289" s="40">
        <v>0.34586666666666677</v>
      </c>
      <c r="V3289">
        <v>417.5383702499999</v>
      </c>
      <c r="W3289">
        <v>689.86099999999999</v>
      </c>
      <c r="X3289">
        <v>195</v>
      </c>
      <c r="Y3289">
        <v>126.79926974999998</v>
      </c>
      <c r="Z3289">
        <v>209.49900000000002</v>
      </c>
      <c r="AA3289">
        <v>38</v>
      </c>
      <c r="AI3289">
        <v>231.15699999999995</v>
      </c>
      <c r="AJ3289">
        <v>13</v>
      </c>
      <c r="AK3289">
        <v>551.15300000000002</v>
      </c>
      <c r="AL3289">
        <v>10</v>
      </c>
      <c r="AM3289">
        <v>52.408999999999992</v>
      </c>
      <c r="AN3289">
        <v>3</v>
      </c>
      <c r="AO3289" s="30">
        <v>473.49312749999984</v>
      </c>
      <c r="AP3289" s="30">
        <v>782.31</v>
      </c>
      <c r="AQ3289" s="30">
        <v>23</v>
      </c>
      <c r="AR3289">
        <v>1017.8307674999996</v>
      </c>
      <c r="AS3289" s="20">
        <v>1734.0789999999997</v>
      </c>
      <c r="AT3289">
        <v>251</v>
      </c>
      <c r="AU3289">
        <v>12</v>
      </c>
      <c r="AV3289" t="s">
        <v>1510</v>
      </c>
    </row>
    <row r="3290" spans="1:48" hidden="1" x14ac:dyDescent="0.25">
      <c r="A3290" t="s">
        <v>768</v>
      </c>
      <c r="B3290" t="s">
        <v>239</v>
      </c>
      <c r="C3290" t="s">
        <v>239</v>
      </c>
      <c r="D3290" t="s">
        <v>769</v>
      </c>
      <c r="E3290" s="31" t="s">
        <v>770</v>
      </c>
      <c r="F3290">
        <v>2018</v>
      </c>
      <c r="G3290" t="s">
        <v>759</v>
      </c>
      <c r="H3290">
        <v>26616</v>
      </c>
      <c r="I3290">
        <v>332380</v>
      </c>
      <c r="J3290" t="s">
        <v>235</v>
      </c>
      <c r="K3290" s="26" t="s">
        <v>458</v>
      </c>
      <c r="L3290" t="b">
        <v>1</v>
      </c>
      <c r="M3290" s="20" t="s">
        <v>1118</v>
      </c>
      <c r="N3290" s="26">
        <v>254</v>
      </c>
      <c r="O3290" t="s">
        <v>375</v>
      </c>
      <c r="P3290">
        <v>70.217500000000001</v>
      </c>
      <c r="Q3290">
        <v>-150.97638889999999</v>
      </c>
      <c r="S3290" t="s">
        <v>21</v>
      </c>
      <c r="T3290" s="40">
        <v>7.9999999999999988E-2</v>
      </c>
      <c r="U3290" s="40">
        <v>7.9999999999999988E-2</v>
      </c>
      <c r="V3290">
        <v>83.632719999999978</v>
      </c>
      <c r="W3290">
        <v>1045.4089999999999</v>
      </c>
      <c r="X3290">
        <v>113</v>
      </c>
      <c r="Y3290">
        <v>376.3291999999999</v>
      </c>
      <c r="Z3290">
        <v>4704.1149999999998</v>
      </c>
      <c r="AA3290">
        <v>71</v>
      </c>
      <c r="AI3290">
        <v>105.19600000000001</v>
      </c>
      <c r="AJ3290">
        <v>3</v>
      </c>
      <c r="AK3290">
        <v>44.625</v>
      </c>
      <c r="AL3290">
        <v>3</v>
      </c>
      <c r="AM3290">
        <v>0</v>
      </c>
      <c r="AN3290">
        <v>1</v>
      </c>
      <c r="AO3290" s="30">
        <v>11.98568</v>
      </c>
      <c r="AP3290" s="30">
        <v>149.82100000000003</v>
      </c>
      <c r="AQ3290" s="30">
        <v>6</v>
      </c>
      <c r="AR3290">
        <v>471.94759999999985</v>
      </c>
      <c r="AS3290" s="20">
        <v>5899.3450000000012</v>
      </c>
      <c r="AT3290">
        <v>190</v>
      </c>
      <c r="AU3290">
        <v>12</v>
      </c>
      <c r="AV3290" t="s">
        <v>1510</v>
      </c>
    </row>
    <row r="3291" spans="1:48" hidden="1" x14ac:dyDescent="0.25">
      <c r="A3291" t="s">
        <v>659</v>
      </c>
      <c r="B3291" t="s">
        <v>82</v>
      </c>
      <c r="C3291" t="s">
        <v>82</v>
      </c>
      <c r="D3291" t="s">
        <v>660</v>
      </c>
      <c r="E3291" s="31" t="s">
        <v>661</v>
      </c>
      <c r="F3291">
        <v>2018</v>
      </c>
      <c r="G3291" t="s">
        <v>563</v>
      </c>
      <c r="H3291">
        <v>221</v>
      </c>
      <c r="I3291">
        <v>331520</v>
      </c>
      <c r="J3291" t="s">
        <v>50</v>
      </c>
      <c r="K3291" s="26" t="s">
        <v>458</v>
      </c>
      <c r="L3291" t="b">
        <v>1</v>
      </c>
      <c r="M3291" s="20" t="s">
        <v>1119</v>
      </c>
      <c r="N3291" s="26">
        <v>169</v>
      </c>
      <c r="O3291" t="s">
        <v>375</v>
      </c>
      <c r="P3291">
        <v>64.7194444</v>
      </c>
      <c r="Q3291">
        <v>-158.1030556</v>
      </c>
      <c r="S3291" t="s">
        <v>21</v>
      </c>
      <c r="T3291" s="40">
        <v>0.53775000000000006</v>
      </c>
      <c r="U3291" s="40">
        <v>0.24178333333333332</v>
      </c>
      <c r="V3291">
        <v>236.9444805</v>
      </c>
      <c r="W3291">
        <v>440.62199999999996</v>
      </c>
      <c r="X3291">
        <v>113</v>
      </c>
      <c r="Y3291">
        <v>0</v>
      </c>
      <c r="Z3291">
        <v>0</v>
      </c>
      <c r="AA3291">
        <v>9</v>
      </c>
      <c r="AI3291">
        <v>246.679</v>
      </c>
      <c r="AJ3291">
        <v>18</v>
      </c>
      <c r="AK3291">
        <v>168.71899999999999</v>
      </c>
      <c r="AL3291">
        <v>9</v>
      </c>
      <c r="AM3291">
        <v>0</v>
      </c>
      <c r="AN3291">
        <v>0</v>
      </c>
      <c r="AO3291" s="30">
        <v>223.38027450000004</v>
      </c>
      <c r="AP3291" s="30">
        <v>415.39800000000002</v>
      </c>
      <c r="AQ3291" s="30">
        <v>27</v>
      </c>
      <c r="AR3291">
        <v>460.32475500000004</v>
      </c>
      <c r="AS3291" s="20">
        <v>856.01999999999987</v>
      </c>
      <c r="AT3291">
        <v>148</v>
      </c>
      <c r="AU3291">
        <v>12</v>
      </c>
      <c r="AV3291" t="s">
        <v>1510</v>
      </c>
    </row>
    <row r="3292" spans="1:48" hidden="1" x14ac:dyDescent="0.25">
      <c r="A3292" t="s">
        <v>942</v>
      </c>
      <c r="B3292" t="s">
        <v>244</v>
      </c>
      <c r="C3292" t="s">
        <v>244</v>
      </c>
      <c r="D3292" t="s">
        <v>944</v>
      </c>
      <c r="E3292" s="31" t="s">
        <v>945</v>
      </c>
      <c r="F3292">
        <v>2018</v>
      </c>
      <c r="G3292" t="s">
        <v>943</v>
      </c>
      <c r="H3292" t="s">
        <v>582</v>
      </c>
      <c r="I3292">
        <v>332420</v>
      </c>
      <c r="J3292" t="s">
        <v>243</v>
      </c>
      <c r="K3292" s="26" t="s">
        <v>458</v>
      </c>
      <c r="L3292" t="b">
        <v>1</v>
      </c>
      <c r="M3292" s="20" t="s">
        <v>1118</v>
      </c>
      <c r="N3292" s="26">
        <v>408</v>
      </c>
      <c r="O3292" t="s">
        <v>375</v>
      </c>
      <c r="P3292">
        <v>62.533611100000002</v>
      </c>
      <c r="Q3292">
        <v>-164.84111110000001</v>
      </c>
      <c r="S3292" t="s">
        <v>21</v>
      </c>
      <c r="T3292" s="40">
        <v>0.40944166666666665</v>
      </c>
      <c r="U3292" s="40">
        <v>0.20807499999999998</v>
      </c>
      <c r="V3292">
        <v>83.95928928333332</v>
      </c>
      <c r="W3292">
        <v>205.05799999999999</v>
      </c>
      <c r="X3292">
        <v>45</v>
      </c>
      <c r="Y3292">
        <v>132.67383989999999</v>
      </c>
      <c r="Z3292">
        <v>324.036</v>
      </c>
      <c r="AA3292">
        <v>10</v>
      </c>
      <c r="AI3292">
        <v>146.18299999999999</v>
      </c>
      <c r="AJ3292">
        <v>6</v>
      </c>
      <c r="AK3292">
        <v>31.912999999999997</v>
      </c>
      <c r="AL3292">
        <v>5</v>
      </c>
      <c r="AM3292">
        <v>7.8979999999999997</v>
      </c>
      <c r="AN3292">
        <v>5</v>
      </c>
      <c r="AO3292" s="30">
        <v>72.919923066666669</v>
      </c>
      <c r="AP3292" s="30">
        <v>178.096</v>
      </c>
      <c r="AQ3292" s="30">
        <v>11</v>
      </c>
      <c r="AR3292">
        <v>289.55305224999995</v>
      </c>
      <c r="AS3292" s="20">
        <v>715.08799999999997</v>
      </c>
      <c r="AT3292">
        <v>71</v>
      </c>
      <c r="AU3292">
        <v>12</v>
      </c>
      <c r="AV3292" t="s">
        <v>1510</v>
      </c>
    </row>
    <row r="3293" spans="1:48" hidden="1" x14ac:dyDescent="0.25">
      <c r="A3293" t="s">
        <v>613</v>
      </c>
      <c r="B3293" t="s">
        <v>83</v>
      </c>
      <c r="C3293" t="s">
        <v>83</v>
      </c>
      <c r="D3293" t="s">
        <v>614</v>
      </c>
      <c r="E3293" s="31" t="s">
        <v>615</v>
      </c>
      <c r="F3293">
        <v>2018</v>
      </c>
      <c r="G3293" t="s">
        <v>563</v>
      </c>
      <c r="H3293">
        <v>221</v>
      </c>
      <c r="I3293">
        <v>331530</v>
      </c>
      <c r="J3293" t="s">
        <v>50</v>
      </c>
      <c r="K3293" s="26" t="s">
        <v>458</v>
      </c>
      <c r="L3293" t="b">
        <v>1</v>
      </c>
      <c r="M3293" s="20" t="s">
        <v>1119</v>
      </c>
      <c r="N3293" s="26">
        <v>169</v>
      </c>
      <c r="O3293" t="s">
        <v>375</v>
      </c>
      <c r="P3293">
        <v>60.896944400000002</v>
      </c>
      <c r="Q3293">
        <v>-162.4594444</v>
      </c>
      <c r="S3293" t="s">
        <v>21</v>
      </c>
      <c r="T3293" s="40">
        <v>0.50362499999999988</v>
      </c>
      <c r="U3293" s="40">
        <v>0.252025</v>
      </c>
      <c r="V3293">
        <v>323.02860037499994</v>
      </c>
      <c r="W3293">
        <v>641.40700000000004</v>
      </c>
      <c r="X3293">
        <v>132</v>
      </c>
      <c r="Y3293">
        <v>55.050745124999978</v>
      </c>
      <c r="Z3293">
        <v>109.30899999999998</v>
      </c>
      <c r="AA3293">
        <v>13</v>
      </c>
      <c r="AI3293">
        <v>154.572</v>
      </c>
      <c r="AJ3293">
        <v>12</v>
      </c>
      <c r="AK3293">
        <v>284.49900000000002</v>
      </c>
      <c r="AL3293">
        <v>13</v>
      </c>
      <c r="AM3293">
        <v>0</v>
      </c>
      <c r="AN3293">
        <v>0</v>
      </c>
      <c r="AO3293" s="30">
        <v>221.12713237499997</v>
      </c>
      <c r="AP3293" s="30">
        <v>439.07100000000003</v>
      </c>
      <c r="AQ3293" s="30">
        <v>25</v>
      </c>
      <c r="AR3293">
        <v>599.2064778749999</v>
      </c>
      <c r="AS3293" s="20">
        <v>1189.787</v>
      </c>
      <c r="AT3293">
        <v>168</v>
      </c>
      <c r="AU3293">
        <v>6</v>
      </c>
      <c r="AV3293" t="s">
        <v>1510</v>
      </c>
    </row>
    <row r="3294" spans="1:48" hidden="1" x14ac:dyDescent="0.25">
      <c r="A3294" t="s">
        <v>664</v>
      </c>
      <c r="B3294" t="s">
        <v>84</v>
      </c>
      <c r="C3294" t="s">
        <v>84</v>
      </c>
      <c r="D3294" t="s">
        <v>665</v>
      </c>
      <c r="E3294" s="31" t="s">
        <v>666</v>
      </c>
      <c r="F3294">
        <v>2018</v>
      </c>
      <c r="G3294" t="s">
        <v>563</v>
      </c>
      <c r="H3294">
        <v>221</v>
      </c>
      <c r="I3294">
        <v>331540</v>
      </c>
      <c r="J3294" t="s">
        <v>50</v>
      </c>
      <c r="K3294" s="26" t="s">
        <v>458</v>
      </c>
      <c r="L3294" t="b">
        <v>1</v>
      </c>
      <c r="M3294" s="20" t="s">
        <v>1119</v>
      </c>
      <c r="N3294" s="26">
        <v>169</v>
      </c>
      <c r="O3294" t="s">
        <v>375</v>
      </c>
      <c r="P3294">
        <v>57.2027778</v>
      </c>
      <c r="Q3294">
        <v>-153.3038889</v>
      </c>
      <c r="S3294" t="s">
        <v>21</v>
      </c>
      <c r="T3294" s="40">
        <v>0.55202499999999988</v>
      </c>
      <c r="U3294" s="40">
        <v>0.23804999999999998</v>
      </c>
      <c r="V3294">
        <v>223.65403279999992</v>
      </c>
      <c r="W3294">
        <v>405.15199999999993</v>
      </c>
      <c r="X3294">
        <v>99</v>
      </c>
      <c r="Y3294">
        <v>0</v>
      </c>
      <c r="Z3294">
        <v>0</v>
      </c>
      <c r="AA3294">
        <v>20</v>
      </c>
      <c r="AI3294">
        <v>214.31</v>
      </c>
      <c r="AJ3294">
        <v>12</v>
      </c>
      <c r="AK3294">
        <v>116.995</v>
      </c>
      <c r="AL3294">
        <v>5</v>
      </c>
      <c r="AM3294">
        <v>0</v>
      </c>
      <c r="AN3294">
        <v>0</v>
      </c>
      <c r="AO3294" s="30">
        <v>182.88864262499996</v>
      </c>
      <c r="AP3294" s="30">
        <v>331.30500000000001</v>
      </c>
      <c r="AQ3294" s="30">
        <v>17</v>
      </c>
      <c r="AR3294">
        <v>406.54267542499986</v>
      </c>
      <c r="AS3294" s="20">
        <v>736.45699999999999</v>
      </c>
      <c r="AT3294">
        <v>135</v>
      </c>
      <c r="AU3294">
        <v>6</v>
      </c>
      <c r="AV3294" t="s">
        <v>1510</v>
      </c>
    </row>
    <row r="3295" spans="1:48" hidden="1" x14ac:dyDescent="0.25">
      <c r="A3295" t="s">
        <v>883</v>
      </c>
      <c r="B3295" t="s">
        <v>248</v>
      </c>
      <c r="C3295" t="s">
        <v>248</v>
      </c>
      <c r="D3295" t="s">
        <v>885</v>
      </c>
      <c r="E3295" s="31" t="s">
        <v>886</v>
      </c>
      <c r="F3295">
        <v>2018</v>
      </c>
      <c r="G3295" t="s">
        <v>884</v>
      </c>
      <c r="H3295">
        <v>14234</v>
      </c>
      <c r="I3295">
        <v>332440</v>
      </c>
      <c r="J3295" t="s">
        <v>247</v>
      </c>
      <c r="K3295" s="26" t="s">
        <v>458</v>
      </c>
      <c r="L3295" t="b">
        <v>1</v>
      </c>
      <c r="M3295" s="20" t="s">
        <v>1118</v>
      </c>
      <c r="N3295" s="26">
        <v>357</v>
      </c>
      <c r="O3295" t="s">
        <v>375</v>
      </c>
      <c r="P3295">
        <v>57.923611100000002</v>
      </c>
      <c r="Q3295">
        <v>-152.50222220000001</v>
      </c>
      <c r="S3295" t="s">
        <v>21</v>
      </c>
      <c r="T3295" s="40">
        <v>0.42840000000000006</v>
      </c>
      <c r="U3295" s="40">
        <v>0.29620833333333335</v>
      </c>
      <c r="V3295">
        <v>111.27475800000002</v>
      </c>
      <c r="W3295">
        <v>259.745</v>
      </c>
      <c r="X3295">
        <v>78</v>
      </c>
      <c r="Y3295">
        <v>83.310519599999992</v>
      </c>
      <c r="Z3295">
        <v>194.46899999999997</v>
      </c>
      <c r="AA3295">
        <v>20</v>
      </c>
      <c r="AI3295">
        <v>140.005</v>
      </c>
      <c r="AJ3295">
        <v>15</v>
      </c>
      <c r="AK3295">
        <v>8.8439999999999994</v>
      </c>
      <c r="AL3295">
        <v>3</v>
      </c>
      <c r="AM3295">
        <v>0</v>
      </c>
      <c r="AN3295">
        <v>0</v>
      </c>
      <c r="AO3295" s="30">
        <v>63.766911600000007</v>
      </c>
      <c r="AP3295" s="30">
        <v>148.84899999999999</v>
      </c>
      <c r="AQ3295" s="30">
        <v>18</v>
      </c>
      <c r="AR3295">
        <v>258.3521892</v>
      </c>
      <c r="AS3295" s="20">
        <v>603.0630000000001</v>
      </c>
      <c r="AT3295">
        <v>114</v>
      </c>
      <c r="AU3295">
        <v>12</v>
      </c>
      <c r="AV3295" t="s">
        <v>1510</v>
      </c>
    </row>
    <row r="3296" spans="1:48" hidden="1" x14ac:dyDescent="0.25">
      <c r="A3296" t="s">
        <v>1027</v>
      </c>
      <c r="B3296" t="s">
        <v>250</v>
      </c>
      <c r="C3296" t="s">
        <v>250</v>
      </c>
      <c r="D3296" t="s">
        <v>1029</v>
      </c>
      <c r="E3296" s="31" t="s">
        <v>1030</v>
      </c>
      <c r="F3296">
        <v>2018</v>
      </c>
      <c r="G3296" t="s">
        <v>1028</v>
      </c>
      <c r="H3296">
        <v>14633</v>
      </c>
      <c r="I3296">
        <v>332450</v>
      </c>
      <c r="J3296" t="s">
        <v>249</v>
      </c>
      <c r="K3296" s="26" t="s">
        <v>458</v>
      </c>
      <c r="L3296" t="b">
        <v>1</v>
      </c>
      <c r="M3296" s="20" t="s">
        <v>1116</v>
      </c>
      <c r="N3296" s="26">
        <v>662</v>
      </c>
      <c r="O3296" t="s">
        <v>375</v>
      </c>
      <c r="P3296">
        <v>59.787222200000002</v>
      </c>
      <c r="Q3296">
        <v>-154.10611109999999</v>
      </c>
      <c r="S3296" t="s">
        <v>21</v>
      </c>
      <c r="T3296" s="40">
        <v>0.81916666666666682</v>
      </c>
      <c r="U3296" s="40">
        <v>0.43904166666666661</v>
      </c>
      <c r="V3296">
        <v>45.582529166666674</v>
      </c>
      <c r="W3296">
        <v>55.645000000000003</v>
      </c>
      <c r="X3296">
        <v>38</v>
      </c>
      <c r="Y3296">
        <v>64.361925000000014</v>
      </c>
      <c r="Z3296">
        <v>78.569999999999993</v>
      </c>
      <c r="AA3296">
        <v>11</v>
      </c>
      <c r="AI3296">
        <v>23.047999999999998</v>
      </c>
      <c r="AJ3296">
        <v>9</v>
      </c>
      <c r="AK3296">
        <v>11.064999999999998</v>
      </c>
      <c r="AL3296">
        <v>1</v>
      </c>
      <c r="AM3296">
        <v>0</v>
      </c>
      <c r="AN3296">
        <v>0</v>
      </c>
      <c r="AO3296" s="30">
        <v>27.944232500000005</v>
      </c>
      <c r="AP3296" s="30">
        <v>34.113</v>
      </c>
      <c r="AQ3296" s="30">
        <v>10</v>
      </c>
      <c r="AR3296">
        <v>137.88868666666667</v>
      </c>
      <c r="AS3296" s="20">
        <v>168.328</v>
      </c>
      <c r="AT3296">
        <v>57</v>
      </c>
      <c r="AU3296">
        <v>3</v>
      </c>
      <c r="AV3296" t="s">
        <v>1510</v>
      </c>
    </row>
    <row r="3297" spans="1:48" hidden="1" x14ac:dyDescent="0.25">
      <c r="A3297" t="s">
        <v>967</v>
      </c>
      <c r="B3297" t="s">
        <v>256</v>
      </c>
      <c r="C3297" t="s">
        <v>256</v>
      </c>
      <c r="D3297" t="s">
        <v>969</v>
      </c>
      <c r="E3297" s="31" t="s">
        <v>970</v>
      </c>
      <c r="F3297">
        <v>2018</v>
      </c>
      <c r="G3297" t="s">
        <v>968</v>
      </c>
      <c r="H3297" t="s">
        <v>582</v>
      </c>
      <c r="I3297">
        <v>332480</v>
      </c>
      <c r="J3297" t="s">
        <v>255</v>
      </c>
      <c r="K3297" s="26" t="s">
        <v>458</v>
      </c>
      <c r="L3297" t="b">
        <v>1</v>
      </c>
      <c r="M3297" s="20" t="s">
        <v>1118</v>
      </c>
      <c r="N3297" s="26">
        <v>425</v>
      </c>
      <c r="O3297" t="s">
        <v>375</v>
      </c>
      <c r="P3297">
        <v>57.564166700000001</v>
      </c>
      <c r="Q3297">
        <v>-157.5791667</v>
      </c>
      <c r="S3297" t="s">
        <v>21</v>
      </c>
      <c r="T3297" s="40">
        <v>0.59999999999999987</v>
      </c>
      <c r="U3297" s="40">
        <v>0.30993333333333339</v>
      </c>
      <c r="V3297">
        <v>87.590400000000002</v>
      </c>
      <c r="W3297">
        <v>145.98400000000004</v>
      </c>
      <c r="X3297">
        <v>47</v>
      </c>
      <c r="Y3297">
        <v>96.547199999999975</v>
      </c>
      <c r="Z3297">
        <v>160.91200000000001</v>
      </c>
      <c r="AA3297">
        <v>19</v>
      </c>
      <c r="AI3297">
        <v>60.311</v>
      </c>
      <c r="AJ3297">
        <v>10</v>
      </c>
      <c r="AK3297">
        <v>30.125999999999994</v>
      </c>
      <c r="AL3297">
        <v>4</v>
      </c>
      <c r="AM3297">
        <v>0</v>
      </c>
      <c r="AN3297">
        <v>0</v>
      </c>
      <c r="AO3297" s="30">
        <v>54.262199999999986</v>
      </c>
      <c r="AP3297" s="30">
        <v>90.436999999999998</v>
      </c>
      <c r="AQ3297" s="30">
        <v>14</v>
      </c>
      <c r="AR3297">
        <v>238.39979999999997</v>
      </c>
      <c r="AS3297" s="20">
        <v>397.33299999999997</v>
      </c>
      <c r="AT3297">
        <v>80</v>
      </c>
      <c r="AU3297">
        <v>12</v>
      </c>
      <c r="AV3297" t="s">
        <v>1510</v>
      </c>
    </row>
    <row r="3298" spans="1:48" hidden="1" x14ac:dyDescent="0.25">
      <c r="A3298" t="s">
        <v>1007</v>
      </c>
      <c r="B3298" t="s">
        <v>25</v>
      </c>
      <c r="C3298" t="s">
        <v>25</v>
      </c>
      <c r="D3298" t="s">
        <v>1009</v>
      </c>
      <c r="E3298" s="31" t="s">
        <v>1010</v>
      </c>
      <c r="F3298">
        <v>2018</v>
      </c>
      <c r="G3298" t="s">
        <v>1008</v>
      </c>
      <c r="H3298" t="s">
        <v>582</v>
      </c>
      <c r="I3298">
        <v>331030</v>
      </c>
      <c r="J3298" t="s">
        <v>24</v>
      </c>
      <c r="K3298" s="26" t="s">
        <v>458</v>
      </c>
      <c r="L3298" t="b">
        <v>1</v>
      </c>
      <c r="M3298" s="20" t="s">
        <v>1118</v>
      </c>
      <c r="N3298" s="26">
        <v>635</v>
      </c>
      <c r="O3298" t="s">
        <v>375</v>
      </c>
      <c r="P3298">
        <v>60.912222200000002</v>
      </c>
      <c r="Q3298">
        <v>-161.2138889</v>
      </c>
      <c r="S3298" t="s">
        <v>21</v>
      </c>
      <c r="T3298" s="40">
        <v>0.53000000000000014</v>
      </c>
      <c r="U3298" s="40">
        <v>0.26205000000000006</v>
      </c>
      <c r="V3298">
        <v>197.01637000000008</v>
      </c>
      <c r="W3298">
        <v>371.72900000000004</v>
      </c>
      <c r="X3298">
        <v>110</v>
      </c>
      <c r="Y3298">
        <v>262.73955000000007</v>
      </c>
      <c r="Z3298">
        <v>495.73500000000001</v>
      </c>
      <c r="AA3298">
        <v>28</v>
      </c>
      <c r="AI3298">
        <v>158.68199999999996</v>
      </c>
      <c r="AJ3298">
        <v>8</v>
      </c>
      <c r="AK3298">
        <v>20.576999999999998</v>
      </c>
      <c r="AL3298">
        <v>3</v>
      </c>
      <c r="AM3298">
        <v>5.7650000000000006</v>
      </c>
      <c r="AN3298">
        <v>3</v>
      </c>
      <c r="AO3298" s="30">
        <v>95.007270000000005</v>
      </c>
      <c r="AP3298" s="30">
        <v>179.25899999999996</v>
      </c>
      <c r="AQ3298" s="30">
        <v>11</v>
      </c>
      <c r="AR3298">
        <v>554.76319000000012</v>
      </c>
      <c r="AS3298" s="20">
        <v>1052.4880000000001</v>
      </c>
      <c r="AT3298">
        <v>147</v>
      </c>
      <c r="AU3298">
        <v>12</v>
      </c>
      <c r="AV3298" t="s">
        <v>1510</v>
      </c>
    </row>
    <row r="3299" spans="1:48" hidden="1" x14ac:dyDescent="0.25">
      <c r="A3299" t="s">
        <v>667</v>
      </c>
      <c r="B3299" t="s">
        <v>85</v>
      </c>
      <c r="C3299" t="s">
        <v>85</v>
      </c>
      <c r="D3299" t="s">
        <v>668</v>
      </c>
      <c r="E3299" s="31" t="s">
        <v>669</v>
      </c>
      <c r="F3299">
        <v>2018</v>
      </c>
      <c r="G3299" t="s">
        <v>563</v>
      </c>
      <c r="H3299">
        <v>221</v>
      </c>
      <c r="I3299">
        <v>331550</v>
      </c>
      <c r="J3299" t="s">
        <v>50</v>
      </c>
      <c r="K3299" s="26" t="s">
        <v>458</v>
      </c>
      <c r="L3299" t="b">
        <v>1</v>
      </c>
      <c r="M3299" s="20" t="s">
        <v>1119</v>
      </c>
      <c r="N3299" s="26">
        <v>169</v>
      </c>
      <c r="O3299" t="s">
        <v>375</v>
      </c>
      <c r="P3299">
        <v>61.938888900000002</v>
      </c>
      <c r="Q3299">
        <v>-162.875</v>
      </c>
      <c r="S3299" t="s">
        <v>21</v>
      </c>
      <c r="T3299" s="40">
        <v>0.53704999999999992</v>
      </c>
      <c r="U3299" s="40">
        <v>0.23882500000000007</v>
      </c>
      <c r="V3299">
        <v>348.61365534999999</v>
      </c>
      <c r="W3299">
        <v>649.12700000000007</v>
      </c>
      <c r="X3299">
        <v>140</v>
      </c>
      <c r="Y3299">
        <v>127.43552039999999</v>
      </c>
      <c r="Z3299">
        <v>237.28800000000001</v>
      </c>
      <c r="AA3299">
        <v>10</v>
      </c>
      <c r="AI3299">
        <v>321.26799999999997</v>
      </c>
      <c r="AJ3299">
        <v>13</v>
      </c>
      <c r="AK3299">
        <v>516.49699999999996</v>
      </c>
      <c r="AL3299">
        <v>14</v>
      </c>
      <c r="AM3299">
        <v>0</v>
      </c>
      <c r="AN3299">
        <v>0</v>
      </c>
      <c r="AO3299" s="30">
        <v>449.92169324999986</v>
      </c>
      <c r="AP3299" s="30">
        <v>837.76499999999987</v>
      </c>
      <c r="AQ3299" s="30">
        <v>27</v>
      </c>
      <c r="AR3299">
        <v>925.97086899999977</v>
      </c>
      <c r="AS3299" s="20">
        <v>1724.1799999999998</v>
      </c>
      <c r="AT3299">
        <v>176</v>
      </c>
      <c r="AU3299">
        <v>6</v>
      </c>
      <c r="AV3299" t="s">
        <v>1510</v>
      </c>
    </row>
    <row r="3300" spans="1:48" hidden="1" x14ac:dyDescent="0.25">
      <c r="A3300" t="s">
        <v>676</v>
      </c>
      <c r="B3300" t="s">
        <v>86</v>
      </c>
      <c r="C3300" t="s">
        <v>86</v>
      </c>
      <c r="D3300" t="s">
        <v>677</v>
      </c>
      <c r="E3300" s="31" t="s">
        <v>678</v>
      </c>
      <c r="F3300">
        <v>2018</v>
      </c>
      <c r="G3300" t="s">
        <v>563</v>
      </c>
      <c r="H3300">
        <v>221</v>
      </c>
      <c r="I3300">
        <v>331560</v>
      </c>
      <c r="J3300" t="s">
        <v>50</v>
      </c>
      <c r="K3300" s="26" t="s">
        <v>458</v>
      </c>
      <c r="L3300" t="b">
        <v>1</v>
      </c>
      <c r="M3300" s="20" t="s">
        <v>1119</v>
      </c>
      <c r="N3300" s="26">
        <v>169</v>
      </c>
      <c r="O3300" t="s">
        <v>375</v>
      </c>
      <c r="P3300">
        <v>62.032777799999998</v>
      </c>
      <c r="Q3300">
        <v>-163.28777779999999</v>
      </c>
      <c r="S3300" t="s">
        <v>21</v>
      </c>
      <c r="T3300" s="40">
        <v>0.52797499999999997</v>
      </c>
      <c r="U3300" s="40">
        <v>0.23960000000000004</v>
      </c>
      <c r="V3300">
        <v>64.884431675000002</v>
      </c>
      <c r="W3300">
        <v>122.893</v>
      </c>
      <c r="X3300">
        <v>32</v>
      </c>
      <c r="Y3300">
        <v>0</v>
      </c>
      <c r="Z3300">
        <v>0</v>
      </c>
      <c r="AA3300">
        <v>4</v>
      </c>
      <c r="AI3300">
        <v>210.56299999999999</v>
      </c>
      <c r="AJ3300">
        <v>5</v>
      </c>
      <c r="AK3300">
        <v>0</v>
      </c>
      <c r="AL3300">
        <v>1</v>
      </c>
      <c r="AM3300">
        <v>0</v>
      </c>
      <c r="AN3300">
        <v>0</v>
      </c>
      <c r="AO3300" s="30">
        <v>111.17199992499999</v>
      </c>
      <c r="AP3300" s="30">
        <v>210.56299999999999</v>
      </c>
      <c r="AQ3300" s="30">
        <v>6</v>
      </c>
      <c r="AR3300">
        <v>176.0564316</v>
      </c>
      <c r="AS3300" s="20">
        <v>333.45600000000007</v>
      </c>
      <c r="AT3300">
        <v>42</v>
      </c>
      <c r="AU3300">
        <v>6</v>
      </c>
      <c r="AV3300" t="s">
        <v>1510</v>
      </c>
    </row>
    <row r="3301" spans="1:48" hidden="1" x14ac:dyDescent="0.25">
      <c r="A3301" t="s">
        <v>771</v>
      </c>
      <c r="B3301" t="s">
        <v>240</v>
      </c>
      <c r="C3301" t="s">
        <v>240</v>
      </c>
      <c r="D3301" t="s">
        <v>772</v>
      </c>
      <c r="E3301" s="31" t="s">
        <v>773</v>
      </c>
      <c r="F3301">
        <v>2018</v>
      </c>
      <c r="G3301" t="s">
        <v>759</v>
      </c>
      <c r="H3301">
        <v>26616</v>
      </c>
      <c r="I3301">
        <v>332390</v>
      </c>
      <c r="J3301" t="s">
        <v>235</v>
      </c>
      <c r="K3301" s="26" t="s">
        <v>458</v>
      </c>
      <c r="L3301" t="b">
        <v>1</v>
      </c>
      <c r="M3301" s="20" t="s">
        <v>1118</v>
      </c>
      <c r="N3301" s="26">
        <v>254</v>
      </c>
      <c r="O3301" t="s">
        <v>375</v>
      </c>
      <c r="P3301">
        <v>68.348611099999999</v>
      </c>
      <c r="Q3301">
        <v>-166.73472219999999</v>
      </c>
      <c r="S3301" t="s">
        <v>21</v>
      </c>
      <c r="T3301" s="40">
        <v>0.24804166666666672</v>
      </c>
      <c r="U3301" s="40">
        <v>0.24804166666666672</v>
      </c>
      <c r="V3301">
        <v>415.80067925000003</v>
      </c>
      <c r="W3301">
        <v>1676.3339999999998</v>
      </c>
      <c r="X3301">
        <v>190</v>
      </c>
      <c r="Y3301">
        <v>982.78573083333345</v>
      </c>
      <c r="Z3301">
        <v>3962.18</v>
      </c>
      <c r="AA3301">
        <v>83</v>
      </c>
      <c r="AI3301">
        <v>45.785000000000004</v>
      </c>
      <c r="AJ3301">
        <v>2</v>
      </c>
      <c r="AK3301">
        <v>48.835000000000008</v>
      </c>
      <c r="AL3301">
        <v>6</v>
      </c>
      <c r="AM3301">
        <v>0</v>
      </c>
      <c r="AN3301">
        <v>1</v>
      </c>
      <c r="AO3301" s="30">
        <v>23.469702500000007</v>
      </c>
      <c r="AP3301" s="30">
        <v>94.62</v>
      </c>
      <c r="AQ3301" s="30">
        <v>8</v>
      </c>
      <c r="AR3301">
        <v>1422.0561125833335</v>
      </c>
      <c r="AS3301" s="20">
        <v>5733.1340000000009</v>
      </c>
      <c r="AT3301">
        <v>277</v>
      </c>
      <c r="AU3301">
        <v>12</v>
      </c>
      <c r="AV3301" t="s">
        <v>1510</v>
      </c>
    </row>
    <row r="3302" spans="1:48" hidden="1" x14ac:dyDescent="0.25">
      <c r="A3302" t="s">
        <v>774</v>
      </c>
      <c r="B3302" t="s">
        <v>241</v>
      </c>
      <c r="C3302" t="s">
        <v>241</v>
      </c>
      <c r="D3302" t="s">
        <v>775</v>
      </c>
      <c r="E3302" s="31" t="s">
        <v>776</v>
      </c>
      <c r="F3302">
        <v>2018</v>
      </c>
      <c r="G3302" t="s">
        <v>759</v>
      </c>
      <c r="H3302">
        <v>26616</v>
      </c>
      <c r="I3302">
        <v>332400</v>
      </c>
      <c r="J3302" t="s">
        <v>235</v>
      </c>
      <c r="K3302" s="26" t="s">
        <v>458</v>
      </c>
      <c r="L3302" t="b">
        <v>1</v>
      </c>
      <c r="M3302" s="20" t="s">
        <v>1118</v>
      </c>
      <c r="N3302" s="26">
        <v>254</v>
      </c>
      <c r="O3302" t="s">
        <v>375</v>
      </c>
      <c r="P3302">
        <v>69.743857000000006</v>
      </c>
      <c r="Q3302">
        <v>-163.008442</v>
      </c>
      <c r="S3302" t="s">
        <v>21</v>
      </c>
      <c r="T3302" s="40">
        <v>0.22312499999999999</v>
      </c>
      <c r="U3302" s="40">
        <v>0.22311666666666666</v>
      </c>
      <c r="V3302">
        <v>139.00397437499998</v>
      </c>
      <c r="W3302">
        <v>622.98699999999997</v>
      </c>
      <c r="X3302">
        <v>65</v>
      </c>
      <c r="Y3302">
        <v>521.40206999999998</v>
      </c>
      <c r="Z3302">
        <v>2336.8159999999998</v>
      </c>
      <c r="AA3302">
        <v>42</v>
      </c>
      <c r="AI3302">
        <v>20.496999999999996</v>
      </c>
      <c r="AJ3302">
        <v>1</v>
      </c>
      <c r="AK3302">
        <v>60.677</v>
      </c>
      <c r="AL3302">
        <v>2</v>
      </c>
      <c r="AM3302">
        <v>0</v>
      </c>
      <c r="AN3302">
        <v>1</v>
      </c>
      <c r="AO3302" s="30">
        <v>18.111948749999996</v>
      </c>
      <c r="AP3302" s="30">
        <v>81.173999999999992</v>
      </c>
      <c r="AQ3302" s="30">
        <v>3</v>
      </c>
      <c r="AR3302">
        <v>678.51799312499998</v>
      </c>
      <c r="AS3302" s="20">
        <v>3040.9770000000003</v>
      </c>
      <c r="AT3302">
        <v>110</v>
      </c>
      <c r="AU3302">
        <v>12</v>
      </c>
      <c r="AV3302" t="s">
        <v>1510</v>
      </c>
    </row>
    <row r="3303" spans="1:48" hidden="1" x14ac:dyDescent="0.25">
      <c r="A3303" t="s">
        <v>987</v>
      </c>
      <c r="B3303" t="s">
        <v>275</v>
      </c>
      <c r="C3303" t="s">
        <v>275</v>
      </c>
      <c r="D3303" t="s">
        <v>989</v>
      </c>
      <c r="E3303" s="31" t="s">
        <v>990</v>
      </c>
      <c r="F3303">
        <v>2018</v>
      </c>
      <c r="G3303" t="s">
        <v>988</v>
      </c>
      <c r="H3303" t="s">
        <v>582</v>
      </c>
      <c r="I3303">
        <v>332590</v>
      </c>
      <c r="J3303" t="s">
        <v>274</v>
      </c>
      <c r="K3303" s="26" t="s">
        <v>458</v>
      </c>
      <c r="L3303" t="b">
        <v>1</v>
      </c>
      <c r="M3303" s="20" t="s">
        <v>1118</v>
      </c>
      <c r="N3303" s="26">
        <v>447</v>
      </c>
      <c r="O3303" t="s">
        <v>375</v>
      </c>
      <c r="P3303">
        <v>60.202500000000001</v>
      </c>
      <c r="Q3303">
        <v>-154.31277779999999</v>
      </c>
      <c r="S3303" t="s">
        <v>21</v>
      </c>
      <c r="T3303" s="40">
        <v>0.56335833333333341</v>
      </c>
      <c r="U3303" s="40">
        <v>0.23229999999999998</v>
      </c>
      <c r="V3303">
        <v>187.18256655000005</v>
      </c>
      <c r="W3303">
        <v>332.26200000000006</v>
      </c>
      <c r="X3303">
        <v>86</v>
      </c>
      <c r="Y3303">
        <v>251.55752330000001</v>
      </c>
      <c r="Z3303">
        <v>446.53199999999998</v>
      </c>
      <c r="AA3303">
        <v>52</v>
      </c>
      <c r="AI3303">
        <v>0</v>
      </c>
      <c r="AJ3303">
        <v>19</v>
      </c>
      <c r="AK3303">
        <v>81.396999999999991</v>
      </c>
      <c r="AL3303">
        <v>21</v>
      </c>
      <c r="AM3303">
        <v>0</v>
      </c>
      <c r="AN3303">
        <v>0</v>
      </c>
      <c r="AO3303" s="30">
        <v>45.855678258333334</v>
      </c>
      <c r="AP3303" s="30">
        <v>81.396999999999991</v>
      </c>
      <c r="AQ3303" s="30">
        <v>40</v>
      </c>
      <c r="AR3303">
        <v>484.5957681083334</v>
      </c>
      <c r="AS3303" s="20">
        <v>860.19099999999992</v>
      </c>
      <c r="AT3303">
        <v>172</v>
      </c>
      <c r="AU3303">
        <v>12</v>
      </c>
      <c r="AV3303" t="s">
        <v>1510</v>
      </c>
    </row>
    <row r="3304" spans="1:48" hidden="1" x14ac:dyDescent="0.25">
      <c r="A3304" t="s">
        <v>937</v>
      </c>
      <c r="B3304" t="s">
        <v>258</v>
      </c>
      <c r="C3304" t="s">
        <v>258</v>
      </c>
      <c r="D3304" t="s">
        <v>939</v>
      </c>
      <c r="E3304" s="31" t="s">
        <v>940</v>
      </c>
      <c r="F3304">
        <v>2018</v>
      </c>
      <c r="G3304" t="s">
        <v>938</v>
      </c>
      <c r="H3304" t="s">
        <v>582</v>
      </c>
      <c r="I3304">
        <v>332500</v>
      </c>
      <c r="J3304" t="s">
        <v>257</v>
      </c>
      <c r="K3304" s="26" t="s">
        <v>458</v>
      </c>
      <c r="L3304" t="b">
        <v>1</v>
      </c>
      <c r="M3304" s="20" t="s">
        <v>1118</v>
      </c>
      <c r="N3304" s="26">
        <v>399</v>
      </c>
      <c r="O3304" t="s">
        <v>375</v>
      </c>
      <c r="P3304">
        <v>56.932561399999997</v>
      </c>
      <c r="Q3304">
        <v>-158.6249699</v>
      </c>
      <c r="S3304" t="s">
        <v>21</v>
      </c>
      <c r="T3304" s="40">
        <v>0.65000000000000013</v>
      </c>
      <c r="U3304" s="40">
        <v>0.34450833333333336</v>
      </c>
      <c r="V3304">
        <v>124.97485000000002</v>
      </c>
      <c r="W3304">
        <v>192.26899999999998</v>
      </c>
      <c r="X3304">
        <v>47</v>
      </c>
      <c r="Y3304">
        <v>64.200500000000005</v>
      </c>
      <c r="Z3304">
        <v>98.77</v>
      </c>
      <c r="AA3304">
        <v>22</v>
      </c>
      <c r="AI3304">
        <v>52.202000000000005</v>
      </c>
      <c r="AJ3304">
        <v>8</v>
      </c>
      <c r="AK3304">
        <v>142.41800000000001</v>
      </c>
      <c r="AL3304">
        <v>10</v>
      </c>
      <c r="AM3304">
        <v>0</v>
      </c>
      <c r="AN3304">
        <v>0</v>
      </c>
      <c r="AO3304" s="30">
        <v>126.50300000000003</v>
      </c>
      <c r="AP3304" s="30">
        <v>194.62</v>
      </c>
      <c r="AQ3304" s="30">
        <v>18</v>
      </c>
      <c r="AR3304">
        <v>315.67835000000002</v>
      </c>
      <c r="AS3304" s="20">
        <v>485.65899999999999</v>
      </c>
      <c r="AT3304">
        <v>87</v>
      </c>
      <c r="AU3304">
        <v>12</v>
      </c>
      <c r="AV3304" t="s">
        <v>1510</v>
      </c>
    </row>
    <row r="3305" spans="1:48" hidden="1" x14ac:dyDescent="0.25">
      <c r="A3305" t="s">
        <v>670</v>
      </c>
      <c r="B3305" t="s">
        <v>87</v>
      </c>
      <c r="C3305" t="s">
        <v>87</v>
      </c>
      <c r="D3305" t="s">
        <v>671</v>
      </c>
      <c r="E3305" s="31" t="s">
        <v>672</v>
      </c>
      <c r="F3305">
        <v>2018</v>
      </c>
      <c r="G3305" t="s">
        <v>563</v>
      </c>
      <c r="H3305">
        <v>221</v>
      </c>
      <c r="I3305">
        <v>331570</v>
      </c>
      <c r="J3305" t="s">
        <v>50</v>
      </c>
      <c r="K3305" s="26" t="s">
        <v>458</v>
      </c>
      <c r="L3305" t="b">
        <v>1</v>
      </c>
      <c r="M3305" s="20" t="s">
        <v>1119</v>
      </c>
      <c r="N3305" s="26">
        <v>169</v>
      </c>
      <c r="O3305" t="s">
        <v>375</v>
      </c>
      <c r="P3305">
        <v>59.748888899999997</v>
      </c>
      <c r="Q3305">
        <v>-161.9158333</v>
      </c>
      <c r="S3305" t="s">
        <v>21</v>
      </c>
      <c r="T3305" s="40">
        <v>0.50847500000000001</v>
      </c>
      <c r="U3305" s="40">
        <v>0.26400833333333334</v>
      </c>
      <c r="V3305">
        <v>506.43143897499999</v>
      </c>
      <c r="W3305">
        <v>995.98099999999999</v>
      </c>
      <c r="X3305">
        <v>197</v>
      </c>
      <c r="Y3305">
        <v>147.59452977499998</v>
      </c>
      <c r="Z3305">
        <v>290.26899999999995</v>
      </c>
      <c r="AA3305">
        <v>19</v>
      </c>
      <c r="AI3305">
        <v>382.84299999999996</v>
      </c>
      <c r="AJ3305">
        <v>17</v>
      </c>
      <c r="AK3305">
        <v>359.06400000000002</v>
      </c>
      <c r="AL3305">
        <v>6</v>
      </c>
      <c r="AM3305">
        <v>0</v>
      </c>
      <c r="AN3305">
        <v>0</v>
      </c>
      <c r="AO3305" s="30">
        <v>377.24116182499995</v>
      </c>
      <c r="AP3305" s="30">
        <v>741.90699999999993</v>
      </c>
      <c r="AQ3305" s="30">
        <v>23</v>
      </c>
      <c r="AR3305">
        <v>1031.267130575</v>
      </c>
      <c r="AS3305" s="20">
        <v>2028.1570000000002</v>
      </c>
      <c r="AT3305">
        <v>238</v>
      </c>
      <c r="AU3305">
        <v>6</v>
      </c>
      <c r="AV3305" t="s">
        <v>1510</v>
      </c>
    </row>
    <row r="3306" spans="1:48" hidden="1" x14ac:dyDescent="0.25">
      <c r="A3306" t="s">
        <v>1085</v>
      </c>
      <c r="B3306" t="s">
        <v>1088</v>
      </c>
      <c r="C3306" t="s">
        <v>1088</v>
      </c>
      <c r="D3306" t="s">
        <v>1089</v>
      </c>
      <c r="E3306" s="31" t="s">
        <v>1090</v>
      </c>
      <c r="F3306">
        <v>2018</v>
      </c>
      <c r="G3306" t="s">
        <v>1086</v>
      </c>
      <c r="H3306" t="s">
        <v>582</v>
      </c>
      <c r="I3306">
        <v>332520</v>
      </c>
      <c r="J3306" t="s">
        <v>1087</v>
      </c>
      <c r="K3306" s="26" t="s">
        <v>458</v>
      </c>
      <c r="L3306" t="b">
        <v>1</v>
      </c>
      <c r="M3306" s="20" t="s">
        <v>1118</v>
      </c>
      <c r="N3306" s="26">
        <v>759</v>
      </c>
      <c r="O3306" t="s">
        <v>375</v>
      </c>
      <c r="P3306">
        <v>65.504999999999995</v>
      </c>
      <c r="Q3306">
        <v>-150.16999999999999</v>
      </c>
      <c r="S3306" t="s">
        <v>21</v>
      </c>
      <c r="T3306" s="40">
        <v>0.83483333333333321</v>
      </c>
      <c r="U3306" s="40">
        <v>0.30943333333333328</v>
      </c>
      <c r="V3306">
        <v>37.881397333333325</v>
      </c>
      <c r="W3306">
        <v>45.375999999999998</v>
      </c>
      <c r="X3306">
        <v>34</v>
      </c>
      <c r="Y3306">
        <v>10.081447333333331</v>
      </c>
      <c r="Z3306">
        <v>12.076000000000001</v>
      </c>
      <c r="AA3306">
        <v>2</v>
      </c>
      <c r="AI3306">
        <v>55.796999999999997</v>
      </c>
      <c r="AJ3306">
        <v>8</v>
      </c>
      <c r="AK3306">
        <v>8.8469999999999995</v>
      </c>
      <c r="AL3306">
        <v>4</v>
      </c>
      <c r="AM3306">
        <v>0</v>
      </c>
      <c r="AN3306">
        <v>0</v>
      </c>
      <c r="AO3306" s="30">
        <v>53.966965999999985</v>
      </c>
      <c r="AP3306" s="30">
        <v>64.643999999999991</v>
      </c>
      <c r="AQ3306" s="30">
        <v>12</v>
      </c>
      <c r="AR3306">
        <v>101.92981066666664</v>
      </c>
      <c r="AS3306" s="20">
        <v>122.09600000000003</v>
      </c>
      <c r="AT3306">
        <v>48</v>
      </c>
      <c r="AU3306">
        <v>3</v>
      </c>
      <c r="AV3306" t="s">
        <v>1510</v>
      </c>
    </row>
    <row r="3307" spans="1:48" hidden="1" x14ac:dyDescent="0.25">
      <c r="A3307" t="s">
        <v>864</v>
      </c>
      <c r="B3307" t="s">
        <v>214</v>
      </c>
      <c r="C3307" t="s">
        <v>214</v>
      </c>
      <c r="D3307" t="s">
        <v>865</v>
      </c>
      <c r="E3307" s="31" t="s">
        <v>866</v>
      </c>
      <c r="F3307">
        <v>2018</v>
      </c>
      <c r="G3307" t="s">
        <v>858</v>
      </c>
      <c r="H3307">
        <v>12485</v>
      </c>
      <c r="I3307">
        <v>332250</v>
      </c>
      <c r="J3307" t="s">
        <v>211</v>
      </c>
      <c r="K3307" s="26" t="s">
        <v>374</v>
      </c>
      <c r="L3307" t="b">
        <v>1</v>
      </c>
      <c r="M3307" s="20" t="s">
        <v>1119</v>
      </c>
      <c r="N3307" s="26">
        <v>343</v>
      </c>
      <c r="O3307" t="s">
        <v>375</v>
      </c>
      <c r="P3307">
        <v>61.761111100000001</v>
      </c>
      <c r="Q3307">
        <v>-157.3125</v>
      </c>
      <c r="S3307" t="s">
        <v>21</v>
      </c>
      <c r="T3307" s="40">
        <v>1.1742666666666668</v>
      </c>
      <c r="U3307" s="40">
        <v>0.44383333333333336</v>
      </c>
      <c r="V3307">
        <v>36.572535333333335</v>
      </c>
      <c r="W3307">
        <v>31.144999999999996</v>
      </c>
      <c r="X3307">
        <v>14</v>
      </c>
      <c r="Y3307">
        <v>13.545166000000002</v>
      </c>
      <c r="Z3307">
        <v>11.535</v>
      </c>
      <c r="AA3307">
        <v>3</v>
      </c>
      <c r="AI3307">
        <v>0</v>
      </c>
      <c r="AJ3307">
        <v>2</v>
      </c>
      <c r="AK3307">
        <v>8.4430000000000014</v>
      </c>
      <c r="AL3307">
        <v>2</v>
      </c>
      <c r="AM3307">
        <v>0</v>
      </c>
      <c r="AN3307">
        <v>0</v>
      </c>
      <c r="AO3307" s="30">
        <v>9.9143334666666689</v>
      </c>
      <c r="AP3307" s="30">
        <v>8.4430000000000014</v>
      </c>
      <c r="AQ3307" s="30">
        <v>4</v>
      </c>
      <c r="AR3307">
        <v>60.032034800000005</v>
      </c>
      <c r="AS3307" s="20">
        <v>51.12299999999999</v>
      </c>
      <c r="AT3307">
        <v>20</v>
      </c>
      <c r="AU3307">
        <v>12</v>
      </c>
      <c r="AV3307" t="s">
        <v>1510</v>
      </c>
    </row>
    <row r="3308" spans="1:48" hidden="1" x14ac:dyDescent="0.25">
      <c r="A3308" t="s">
        <v>813</v>
      </c>
      <c r="B3308" t="s">
        <v>27</v>
      </c>
      <c r="C3308" t="s">
        <v>27</v>
      </c>
      <c r="D3308" t="s">
        <v>815</v>
      </c>
      <c r="E3308" s="31" t="s">
        <v>816</v>
      </c>
      <c r="F3308">
        <v>2018</v>
      </c>
      <c r="G3308" t="s">
        <v>814</v>
      </c>
      <c r="H3308">
        <v>24486</v>
      </c>
      <c r="I3308">
        <v>331040</v>
      </c>
      <c r="J3308" t="s">
        <v>26</v>
      </c>
      <c r="K3308" s="26" t="s">
        <v>458</v>
      </c>
      <c r="L3308" t="b">
        <v>1</v>
      </c>
      <c r="M3308" s="20" t="s">
        <v>1118</v>
      </c>
      <c r="N3308" s="26">
        <v>293</v>
      </c>
      <c r="O3308" t="s">
        <v>375</v>
      </c>
      <c r="P3308">
        <v>54.135555600000004</v>
      </c>
      <c r="Q3308">
        <v>-165.77305559999999</v>
      </c>
      <c r="S3308" t="s">
        <v>21</v>
      </c>
      <c r="T3308" s="40">
        <v>0.94999999999999984</v>
      </c>
      <c r="U3308" s="40">
        <v>0.18299999999999994</v>
      </c>
      <c r="V3308">
        <v>180.29860000000002</v>
      </c>
      <c r="W3308">
        <v>189.78800000000004</v>
      </c>
      <c r="X3308">
        <v>47</v>
      </c>
      <c r="Y3308">
        <v>185.94444999999996</v>
      </c>
      <c r="Z3308">
        <v>195.73099999999999</v>
      </c>
      <c r="AA3308">
        <v>23</v>
      </c>
      <c r="AI3308">
        <v>121.542</v>
      </c>
      <c r="AJ3308">
        <v>11</v>
      </c>
      <c r="AK3308">
        <v>3.0919999999999996</v>
      </c>
      <c r="AL3308">
        <v>1</v>
      </c>
      <c r="AM3308">
        <v>0</v>
      </c>
      <c r="AN3308">
        <v>0</v>
      </c>
      <c r="AO3308" s="30">
        <v>118.40229999999998</v>
      </c>
      <c r="AP3308" s="30">
        <v>124.634</v>
      </c>
      <c r="AQ3308" s="30">
        <v>12</v>
      </c>
      <c r="AR3308">
        <v>484.64534999999995</v>
      </c>
      <c r="AS3308" s="20">
        <v>510.15299999999996</v>
      </c>
      <c r="AT3308">
        <v>82</v>
      </c>
      <c r="AU3308">
        <v>12</v>
      </c>
      <c r="AV3308" t="s">
        <v>1510</v>
      </c>
    </row>
    <row r="3309" spans="1:48" hidden="1" x14ac:dyDescent="0.25">
      <c r="A3309" t="s">
        <v>897</v>
      </c>
      <c r="B3309" t="s">
        <v>262</v>
      </c>
      <c r="C3309" t="s">
        <v>262</v>
      </c>
      <c r="D3309" t="s">
        <v>899</v>
      </c>
      <c r="E3309" s="31" t="s">
        <v>900</v>
      </c>
      <c r="F3309">
        <v>2018</v>
      </c>
      <c r="G3309" t="s">
        <v>898</v>
      </c>
      <c r="H3309" t="s">
        <v>582</v>
      </c>
      <c r="I3309">
        <v>332530</v>
      </c>
      <c r="J3309" t="s">
        <v>261</v>
      </c>
      <c r="K3309" s="26" t="s">
        <v>458</v>
      </c>
      <c r="L3309" t="b">
        <v>1</v>
      </c>
      <c r="M3309" s="20" t="s">
        <v>1118</v>
      </c>
      <c r="N3309" s="26">
        <v>364</v>
      </c>
      <c r="O3309" t="s">
        <v>375</v>
      </c>
      <c r="P3309">
        <v>64.739444399999996</v>
      </c>
      <c r="Q3309">
        <v>-155.4869444</v>
      </c>
      <c r="S3309" t="s">
        <v>21</v>
      </c>
      <c r="T3309" s="40">
        <v>0.75</v>
      </c>
      <c r="U3309" s="40">
        <v>0.33386363636363642</v>
      </c>
      <c r="V3309">
        <v>156.84525000000002</v>
      </c>
      <c r="W3309">
        <v>209.12700000000001</v>
      </c>
      <c r="X3309">
        <v>111</v>
      </c>
      <c r="Y3309">
        <v>193.27875000000003</v>
      </c>
      <c r="Z3309">
        <v>257.70500000000004</v>
      </c>
      <c r="AA3309">
        <v>33</v>
      </c>
      <c r="AI3309">
        <v>78.453999999999994</v>
      </c>
      <c r="AJ3309">
        <v>15</v>
      </c>
      <c r="AK3309">
        <v>19.653000000000002</v>
      </c>
      <c r="AL3309">
        <v>4</v>
      </c>
      <c r="AM3309">
        <v>0</v>
      </c>
      <c r="AN3309">
        <v>4</v>
      </c>
      <c r="AO3309" s="30">
        <v>73.580250000000007</v>
      </c>
      <c r="AP3309" s="30">
        <v>98.106999999999999</v>
      </c>
      <c r="AQ3309" s="30">
        <v>19</v>
      </c>
      <c r="AR3309">
        <v>423.70425000000006</v>
      </c>
      <c r="AS3309" s="20">
        <v>564.93900000000008</v>
      </c>
      <c r="AT3309">
        <v>166</v>
      </c>
      <c r="AU3309">
        <v>12</v>
      </c>
      <c r="AV3309" t="s">
        <v>1510</v>
      </c>
    </row>
    <row r="3310" spans="1:48" hidden="1" x14ac:dyDescent="0.25">
      <c r="A3310" t="s">
        <v>673</v>
      </c>
      <c r="B3310" t="s">
        <v>88</v>
      </c>
      <c r="C3310" t="s">
        <v>88</v>
      </c>
      <c r="D3310" t="s">
        <v>674</v>
      </c>
      <c r="E3310" s="31" t="s">
        <v>675</v>
      </c>
      <c r="F3310">
        <v>2018</v>
      </c>
      <c r="G3310" t="s">
        <v>563</v>
      </c>
      <c r="H3310">
        <v>221</v>
      </c>
      <c r="I3310">
        <v>331580</v>
      </c>
      <c r="J3310" t="s">
        <v>50</v>
      </c>
      <c r="K3310" s="26" t="s">
        <v>458</v>
      </c>
      <c r="L3310" t="b">
        <v>1</v>
      </c>
      <c r="M3310" s="20" t="s">
        <v>1119</v>
      </c>
      <c r="N3310" s="26">
        <v>169</v>
      </c>
      <c r="O3310" t="s">
        <v>375</v>
      </c>
      <c r="P3310">
        <v>61.784999999999997</v>
      </c>
      <c r="Q3310">
        <v>-161.32027780000001</v>
      </c>
      <c r="S3310" t="s">
        <v>21</v>
      </c>
      <c r="T3310" s="40">
        <v>0.53155000000000008</v>
      </c>
      <c r="U3310" s="40">
        <v>0.23781666666666668</v>
      </c>
      <c r="V3310">
        <v>220.52521160000001</v>
      </c>
      <c r="W3310">
        <v>414.87199999999996</v>
      </c>
      <c r="X3310">
        <v>79</v>
      </c>
      <c r="Y3310">
        <v>21.263594650000002</v>
      </c>
      <c r="Z3310">
        <v>40.003</v>
      </c>
      <c r="AA3310">
        <v>7</v>
      </c>
      <c r="AI3310">
        <v>96.126000000000019</v>
      </c>
      <c r="AJ3310">
        <v>6</v>
      </c>
      <c r="AK3310">
        <v>392.05399999999997</v>
      </c>
      <c r="AL3310">
        <v>8</v>
      </c>
      <c r="AM3310">
        <v>0</v>
      </c>
      <c r="AN3310">
        <v>0</v>
      </c>
      <c r="AO3310" s="30">
        <v>259.49207900000005</v>
      </c>
      <c r="AP3310" s="30">
        <v>488.18</v>
      </c>
      <c r="AQ3310" s="30">
        <v>14</v>
      </c>
      <c r="AR3310">
        <v>501.2808852500001</v>
      </c>
      <c r="AS3310" s="20">
        <v>943.05500000000006</v>
      </c>
      <c r="AT3310">
        <v>100</v>
      </c>
      <c r="AU3310">
        <v>6</v>
      </c>
      <c r="AV3310" t="s">
        <v>1510</v>
      </c>
    </row>
    <row r="3311" spans="1:48" hidden="1" x14ac:dyDescent="0.25">
      <c r="A3311" t="s">
        <v>950</v>
      </c>
      <c r="B3311" t="s">
        <v>264</v>
      </c>
      <c r="C3311" t="s">
        <v>264</v>
      </c>
      <c r="D3311" t="s">
        <v>952</v>
      </c>
      <c r="E3311" s="31" t="s">
        <v>953</v>
      </c>
      <c r="F3311">
        <v>2018</v>
      </c>
      <c r="G3311" t="s">
        <v>951</v>
      </c>
      <c r="H3311" t="s">
        <v>582</v>
      </c>
      <c r="I3311">
        <v>332550</v>
      </c>
      <c r="J3311" t="s">
        <v>263</v>
      </c>
      <c r="K3311" s="26" t="s">
        <v>458</v>
      </c>
      <c r="L3311" t="b">
        <v>1</v>
      </c>
      <c r="M3311" s="20" t="s">
        <v>1118</v>
      </c>
      <c r="N3311" s="26">
        <v>410</v>
      </c>
      <c r="O3311" t="s">
        <v>375</v>
      </c>
      <c r="P3311">
        <v>56.6</v>
      </c>
      <c r="Q3311">
        <v>-169.54166670000001</v>
      </c>
      <c r="S3311" t="s">
        <v>21</v>
      </c>
      <c r="T3311" s="40">
        <v>1</v>
      </c>
      <c r="U3311" s="40">
        <v>0.23438333333333339</v>
      </c>
      <c r="V3311">
        <v>159.208</v>
      </c>
      <c r="W3311">
        <v>159.208</v>
      </c>
      <c r="X3311">
        <v>40</v>
      </c>
      <c r="Y3311">
        <v>71.305000000000007</v>
      </c>
      <c r="Z3311">
        <v>71.305000000000007</v>
      </c>
      <c r="AA3311">
        <v>14</v>
      </c>
      <c r="AI3311">
        <v>91.707000000000008</v>
      </c>
      <c r="AJ3311">
        <v>7</v>
      </c>
      <c r="AK3311">
        <v>138.24600000000001</v>
      </c>
      <c r="AL3311">
        <v>13</v>
      </c>
      <c r="AM3311">
        <v>11.545000000000002</v>
      </c>
      <c r="AN3311">
        <v>4</v>
      </c>
      <c r="AO3311" s="30">
        <v>229.95300000000003</v>
      </c>
      <c r="AP3311" s="30">
        <v>229.95300000000003</v>
      </c>
      <c r="AQ3311" s="30">
        <v>20</v>
      </c>
      <c r="AR3311">
        <v>460.46600000000001</v>
      </c>
      <c r="AS3311" s="20">
        <v>472.01100000000008</v>
      </c>
      <c r="AT3311">
        <v>77</v>
      </c>
      <c r="AU3311">
        <v>12</v>
      </c>
      <c r="AV3311" t="s">
        <v>1510</v>
      </c>
    </row>
    <row r="3312" spans="1:48" hidden="1" x14ac:dyDescent="0.25">
      <c r="A3312" t="s">
        <v>679</v>
      </c>
      <c r="B3312" t="s">
        <v>1163</v>
      </c>
      <c r="C3312" t="s">
        <v>89</v>
      </c>
      <c r="D3312" t="s">
        <v>677</v>
      </c>
      <c r="E3312" s="31" t="s">
        <v>678</v>
      </c>
      <c r="F3312">
        <v>2018</v>
      </c>
      <c r="G3312" t="s">
        <v>563</v>
      </c>
      <c r="H3312">
        <v>221</v>
      </c>
      <c r="I3312">
        <v>331660</v>
      </c>
      <c r="J3312" t="s">
        <v>50</v>
      </c>
      <c r="K3312" s="26" t="s">
        <v>458</v>
      </c>
      <c r="L3312" t="b">
        <v>1</v>
      </c>
      <c r="M3312" s="20" t="s">
        <v>1119</v>
      </c>
      <c r="N3312" s="26">
        <v>169</v>
      </c>
      <c r="O3312" t="s">
        <v>375</v>
      </c>
      <c r="P3312">
        <v>62.0530556</v>
      </c>
      <c r="Q3312">
        <v>-163.1658333</v>
      </c>
      <c r="S3312" t="s">
        <v>21</v>
      </c>
      <c r="T3312" s="40">
        <v>0.52797499999999997</v>
      </c>
      <c r="U3312" s="40">
        <v>0.23960000000000004</v>
      </c>
      <c r="V3312">
        <v>407.79521859999994</v>
      </c>
      <c r="W3312">
        <v>772.37599999999998</v>
      </c>
      <c r="X3312">
        <v>182</v>
      </c>
      <c r="Y3312">
        <v>227.54402562499999</v>
      </c>
      <c r="Z3312">
        <v>430.97500000000002</v>
      </c>
      <c r="AA3312">
        <v>43</v>
      </c>
      <c r="AI3312">
        <v>637.25199999999995</v>
      </c>
      <c r="AJ3312">
        <v>18</v>
      </c>
      <c r="AK3312">
        <v>737.33799999999997</v>
      </c>
      <c r="AL3312">
        <v>20</v>
      </c>
      <c r="AM3312">
        <v>0</v>
      </c>
      <c r="AN3312">
        <v>0</v>
      </c>
      <c r="AO3312" s="30">
        <v>725.74915524999994</v>
      </c>
      <c r="AP3312" s="30">
        <v>1374.59</v>
      </c>
      <c r="AQ3312" s="30">
        <v>38</v>
      </c>
      <c r="AR3312">
        <v>1361.088399475</v>
      </c>
      <c r="AS3312" s="20">
        <v>2577.9410000000003</v>
      </c>
      <c r="AT3312">
        <v>257</v>
      </c>
      <c r="AU3312">
        <v>6</v>
      </c>
      <c r="AV3312" t="s">
        <v>1510</v>
      </c>
    </row>
    <row r="3313" spans="1:48" hidden="1" x14ac:dyDescent="0.25">
      <c r="A3313" t="s">
        <v>680</v>
      </c>
      <c r="B3313" t="s">
        <v>90</v>
      </c>
      <c r="C3313" t="s">
        <v>90</v>
      </c>
      <c r="D3313" t="s">
        <v>705</v>
      </c>
      <c r="E3313" s="31" t="s">
        <v>706</v>
      </c>
      <c r="F3313">
        <v>2018</v>
      </c>
      <c r="G3313" t="s">
        <v>563</v>
      </c>
      <c r="H3313">
        <v>221</v>
      </c>
      <c r="I3313">
        <v>331670</v>
      </c>
      <c r="J3313" t="s">
        <v>50</v>
      </c>
      <c r="K3313" s="26" t="s">
        <v>458</v>
      </c>
      <c r="L3313" t="b">
        <v>1</v>
      </c>
      <c r="M3313" s="20" t="s">
        <v>1119</v>
      </c>
      <c r="N3313" s="26">
        <v>169</v>
      </c>
      <c r="O3313" t="s">
        <v>375</v>
      </c>
      <c r="P3313">
        <v>63.478055599999998</v>
      </c>
      <c r="Q3313">
        <v>-162.03916670000001</v>
      </c>
      <c r="S3313" t="s">
        <v>21</v>
      </c>
      <c r="T3313" s="40">
        <v>0.501</v>
      </c>
      <c r="U3313" s="40">
        <v>0.23487500000000003</v>
      </c>
      <c r="V3313">
        <v>290.72478899999999</v>
      </c>
      <c r="W3313">
        <v>580.28899999999999</v>
      </c>
      <c r="X3313">
        <v>93</v>
      </c>
      <c r="Y3313">
        <v>118.03660199999999</v>
      </c>
      <c r="Z3313">
        <v>235.60199999999998</v>
      </c>
      <c r="AA3313">
        <v>25</v>
      </c>
      <c r="AI3313">
        <v>506.39400000000006</v>
      </c>
      <c r="AJ3313">
        <v>11</v>
      </c>
      <c r="AK3313">
        <v>424.75299999999999</v>
      </c>
      <c r="AL3313">
        <v>19</v>
      </c>
      <c r="AM3313">
        <v>0</v>
      </c>
      <c r="AN3313">
        <v>0</v>
      </c>
      <c r="AO3313" s="30">
        <v>466.50464700000003</v>
      </c>
      <c r="AP3313" s="30">
        <v>931.14700000000005</v>
      </c>
      <c r="AQ3313" s="30">
        <v>30</v>
      </c>
      <c r="AR3313">
        <v>875.26603799999998</v>
      </c>
      <c r="AS3313" s="20">
        <v>1747.038</v>
      </c>
      <c r="AT3313">
        <v>145</v>
      </c>
      <c r="AU3313">
        <v>12</v>
      </c>
      <c r="AV3313" t="s">
        <v>1510</v>
      </c>
    </row>
    <row r="3314" spans="1:48" hidden="1" x14ac:dyDescent="0.25">
      <c r="A3314" t="s">
        <v>843</v>
      </c>
      <c r="B3314" t="s">
        <v>266</v>
      </c>
      <c r="C3314" t="s">
        <v>266</v>
      </c>
      <c r="D3314" t="s">
        <v>845</v>
      </c>
      <c r="E3314" s="31" t="s">
        <v>846</v>
      </c>
      <c r="F3314">
        <v>2018</v>
      </c>
      <c r="G3314" t="s">
        <v>844</v>
      </c>
      <c r="H3314">
        <v>17898</v>
      </c>
      <c r="I3314">
        <v>332560</v>
      </c>
      <c r="J3314" t="s">
        <v>265</v>
      </c>
      <c r="K3314" s="26" t="s">
        <v>458</v>
      </c>
      <c r="L3314" t="b">
        <v>1</v>
      </c>
      <c r="M3314" s="20" t="s">
        <v>1118</v>
      </c>
      <c r="N3314" s="26">
        <v>339</v>
      </c>
      <c r="O3314" t="s">
        <v>375</v>
      </c>
      <c r="P3314">
        <v>57.122222200000003</v>
      </c>
      <c r="Q3314">
        <v>-170.27500000000001</v>
      </c>
      <c r="S3314" t="s">
        <v>21</v>
      </c>
      <c r="T3314" s="40">
        <v>0.41500000000000004</v>
      </c>
      <c r="U3314" s="40">
        <v>0.18299999999999997</v>
      </c>
      <c r="V3314">
        <v>277.83544499999999</v>
      </c>
      <c r="W3314">
        <v>669.48299999999995</v>
      </c>
      <c r="X3314">
        <v>153</v>
      </c>
      <c r="Y3314">
        <v>513.49361000000022</v>
      </c>
      <c r="Z3314">
        <v>1237.3340000000003</v>
      </c>
      <c r="AA3314">
        <v>75</v>
      </c>
      <c r="AI3314">
        <v>432.79300000000001</v>
      </c>
      <c r="AJ3314">
        <v>36</v>
      </c>
      <c r="AK3314">
        <v>562.66099999999994</v>
      </c>
      <c r="AL3314">
        <v>17</v>
      </c>
      <c r="AM3314">
        <v>0</v>
      </c>
      <c r="AN3314">
        <v>0</v>
      </c>
      <c r="AO3314" s="30">
        <v>413.11340999999999</v>
      </c>
      <c r="AP3314" s="30">
        <v>995.45399999999995</v>
      </c>
      <c r="AQ3314" s="30">
        <v>53</v>
      </c>
      <c r="AR3314">
        <v>1204.4424650000001</v>
      </c>
      <c r="AS3314" s="20">
        <v>2902.2709999999997</v>
      </c>
      <c r="AT3314">
        <v>263</v>
      </c>
      <c r="AU3314">
        <v>4</v>
      </c>
      <c r="AV3314" t="s">
        <v>1510</v>
      </c>
    </row>
    <row r="3315" spans="1:48" hidden="1" x14ac:dyDescent="0.25">
      <c r="A3315" t="s">
        <v>737</v>
      </c>
      <c r="B3315" t="s">
        <v>283</v>
      </c>
      <c r="C3315" t="s">
        <v>283</v>
      </c>
      <c r="D3315" t="s">
        <v>740</v>
      </c>
      <c r="E3315" s="31" t="s">
        <v>741</v>
      </c>
      <c r="F3315">
        <v>2018</v>
      </c>
      <c r="G3315" t="s">
        <v>738</v>
      </c>
      <c r="H3315">
        <v>0</v>
      </c>
      <c r="I3315">
        <v>332540</v>
      </c>
      <c r="J3315" t="s">
        <v>739</v>
      </c>
      <c r="K3315" s="26" t="s">
        <v>374</v>
      </c>
      <c r="L3315" t="b">
        <v>1</v>
      </c>
      <c r="M3315" s="20" t="s">
        <v>1116</v>
      </c>
      <c r="N3315" s="26">
        <v>230</v>
      </c>
      <c r="O3315" t="s">
        <v>375</v>
      </c>
      <c r="P3315">
        <v>55.339722199999997</v>
      </c>
      <c r="Q3315">
        <v>-160.49722220000001</v>
      </c>
      <c r="S3315" t="s">
        <v>21</v>
      </c>
      <c r="T3315" s="40">
        <v>0.54332500000000006</v>
      </c>
      <c r="U3315" s="40">
        <v>0.27279166666666665</v>
      </c>
      <c r="V3315">
        <v>693.96783282499996</v>
      </c>
      <c r="W3315">
        <v>1277.2609999999997</v>
      </c>
      <c r="X3315">
        <v>281</v>
      </c>
      <c r="Y3315">
        <v>612.96568187500009</v>
      </c>
      <c r="Z3315">
        <v>1128.175</v>
      </c>
      <c r="AA3315">
        <v>76</v>
      </c>
      <c r="AI3315">
        <v>828.80400000000009</v>
      </c>
      <c r="AJ3315">
        <v>31</v>
      </c>
      <c r="AK3315">
        <v>272.63900000000001</v>
      </c>
      <c r="AL3315">
        <v>16</v>
      </c>
      <c r="AM3315">
        <v>83.533000000000001</v>
      </c>
      <c r="AN3315">
        <v>3</v>
      </c>
      <c r="AO3315" s="30">
        <v>598.44151797500012</v>
      </c>
      <c r="AP3315" s="30">
        <v>1101.4430000000002</v>
      </c>
      <c r="AQ3315" s="30">
        <v>47</v>
      </c>
      <c r="AR3315">
        <v>1905.3750326750003</v>
      </c>
      <c r="AS3315" s="20">
        <v>3590.4119999999998</v>
      </c>
      <c r="AT3315">
        <v>395</v>
      </c>
      <c r="AU3315">
        <v>12</v>
      </c>
      <c r="AV3315" t="s">
        <v>1510</v>
      </c>
    </row>
    <row r="3316" spans="1:48" hidden="1" x14ac:dyDescent="0.25">
      <c r="A3316" t="s">
        <v>683</v>
      </c>
      <c r="B3316" t="s">
        <v>91</v>
      </c>
      <c r="C3316" t="s">
        <v>91</v>
      </c>
      <c r="D3316" t="s">
        <v>684</v>
      </c>
      <c r="E3316" s="31" t="s">
        <v>685</v>
      </c>
      <c r="F3316">
        <v>2018</v>
      </c>
      <c r="G3316" t="s">
        <v>563</v>
      </c>
      <c r="H3316">
        <v>221</v>
      </c>
      <c r="I3316">
        <v>331590</v>
      </c>
      <c r="J3316" t="s">
        <v>50</v>
      </c>
      <c r="K3316" s="26" t="s">
        <v>458</v>
      </c>
      <c r="L3316" t="b">
        <v>1</v>
      </c>
      <c r="M3316" s="20" t="s">
        <v>1119</v>
      </c>
      <c r="N3316" s="26">
        <v>169</v>
      </c>
      <c r="O3316" t="s">
        <v>375</v>
      </c>
      <c r="P3316">
        <v>63.694166699999997</v>
      </c>
      <c r="Q3316">
        <v>-170.47888889999999</v>
      </c>
      <c r="S3316" t="s">
        <v>21</v>
      </c>
      <c r="T3316" s="40">
        <v>0.50234999999999996</v>
      </c>
      <c r="U3316" s="40">
        <v>0.24350000000000002</v>
      </c>
      <c r="V3316">
        <v>450.08198954999989</v>
      </c>
      <c r="W3316">
        <v>895.95299999999986</v>
      </c>
      <c r="X3316">
        <v>162</v>
      </c>
      <c r="Y3316">
        <v>14.936874899999999</v>
      </c>
      <c r="Z3316">
        <v>29.734000000000002</v>
      </c>
      <c r="AA3316">
        <v>29</v>
      </c>
      <c r="AI3316">
        <v>601.03599999999994</v>
      </c>
      <c r="AJ3316">
        <v>9</v>
      </c>
      <c r="AK3316">
        <v>611.31599999999992</v>
      </c>
      <c r="AL3316">
        <v>24</v>
      </c>
      <c r="AM3316">
        <v>0</v>
      </c>
      <c r="AN3316">
        <v>0</v>
      </c>
      <c r="AO3316" s="30">
        <v>609.02502719999984</v>
      </c>
      <c r="AP3316" s="30">
        <v>1212.3519999999999</v>
      </c>
      <c r="AQ3316" s="30">
        <v>33</v>
      </c>
      <c r="AR3316">
        <v>1074.0438916499998</v>
      </c>
      <c r="AS3316" s="20">
        <v>2138.0389999999998</v>
      </c>
      <c r="AT3316">
        <v>221</v>
      </c>
      <c r="AU3316">
        <v>12</v>
      </c>
      <c r="AV3316" t="s">
        <v>1510</v>
      </c>
    </row>
    <row r="3317" spans="1:48" hidden="1" x14ac:dyDescent="0.25">
      <c r="A3317" t="s">
        <v>686</v>
      </c>
      <c r="B3317" t="s">
        <v>92</v>
      </c>
      <c r="C3317" t="s">
        <v>92</v>
      </c>
      <c r="D3317" t="s">
        <v>687</v>
      </c>
      <c r="E3317" s="31" t="s">
        <v>688</v>
      </c>
      <c r="F3317">
        <v>2018</v>
      </c>
      <c r="G3317" t="s">
        <v>563</v>
      </c>
      <c r="H3317">
        <v>221</v>
      </c>
      <c r="I3317">
        <v>331600</v>
      </c>
      <c r="J3317" t="s">
        <v>50</v>
      </c>
      <c r="K3317" s="26" t="s">
        <v>458</v>
      </c>
      <c r="L3317" t="b">
        <v>1</v>
      </c>
      <c r="M3317" s="20" t="s">
        <v>1119</v>
      </c>
      <c r="N3317" s="26">
        <v>169</v>
      </c>
      <c r="O3317" t="s">
        <v>375</v>
      </c>
      <c r="P3317">
        <v>61.8427778</v>
      </c>
      <c r="Q3317">
        <v>-165.5816667</v>
      </c>
      <c r="S3317" t="s">
        <v>21</v>
      </c>
      <c r="T3317" s="40">
        <v>0.5203000000000001</v>
      </c>
      <c r="U3317" s="40">
        <v>0.23912499999999995</v>
      </c>
      <c r="V3317">
        <v>313.73881880000005</v>
      </c>
      <c r="W3317">
        <v>602.99599999999998</v>
      </c>
      <c r="X3317">
        <v>127</v>
      </c>
      <c r="Y3317">
        <v>37.57086300000001</v>
      </c>
      <c r="Z3317">
        <v>72.210000000000008</v>
      </c>
      <c r="AA3317">
        <v>15</v>
      </c>
      <c r="AI3317">
        <v>267.82600000000002</v>
      </c>
      <c r="AJ3317">
        <v>8</v>
      </c>
      <c r="AK3317">
        <v>607.77499999999998</v>
      </c>
      <c r="AL3317">
        <v>21</v>
      </c>
      <c r="AM3317">
        <v>0</v>
      </c>
      <c r="AN3317">
        <v>0</v>
      </c>
      <c r="AO3317" s="30">
        <v>455.57520030000006</v>
      </c>
      <c r="AP3317" s="30">
        <v>875.601</v>
      </c>
      <c r="AQ3317" s="30">
        <v>29</v>
      </c>
      <c r="AR3317">
        <v>806.88488210000014</v>
      </c>
      <c r="AS3317" s="20">
        <v>1550.8069999999998</v>
      </c>
      <c r="AT3317">
        <v>168</v>
      </c>
      <c r="AU3317">
        <v>12</v>
      </c>
      <c r="AV3317" t="s">
        <v>1510</v>
      </c>
    </row>
    <row r="3318" spans="1:48" hidden="1" x14ac:dyDescent="0.25">
      <c r="A3318" t="s">
        <v>689</v>
      </c>
      <c r="B3318" t="s">
        <v>93</v>
      </c>
      <c r="C3318" t="s">
        <v>93</v>
      </c>
      <c r="D3318" t="s">
        <v>690</v>
      </c>
      <c r="E3318" s="31" t="s">
        <v>691</v>
      </c>
      <c r="F3318">
        <v>2018</v>
      </c>
      <c r="G3318" t="s">
        <v>563</v>
      </c>
      <c r="H3318">
        <v>221</v>
      </c>
      <c r="I3318">
        <v>331610</v>
      </c>
      <c r="J3318" t="s">
        <v>50</v>
      </c>
      <c r="K3318" s="26" t="s">
        <v>458</v>
      </c>
      <c r="L3318" t="b">
        <v>1</v>
      </c>
      <c r="M3318" s="20" t="s">
        <v>1119</v>
      </c>
      <c r="N3318" s="26">
        <v>169</v>
      </c>
      <c r="O3318" t="s">
        <v>375</v>
      </c>
      <c r="P3318">
        <v>66.603888900000001</v>
      </c>
      <c r="Q3318">
        <v>-160.00694440000001</v>
      </c>
      <c r="S3318" t="s">
        <v>21</v>
      </c>
      <c r="T3318" s="40">
        <v>0.53555000000000008</v>
      </c>
      <c r="U3318" s="40">
        <v>0.24407500000000007</v>
      </c>
      <c r="V3318">
        <v>541.00136344999999</v>
      </c>
      <c r="W3318">
        <v>1010.1789999999999</v>
      </c>
      <c r="X3318">
        <v>171</v>
      </c>
      <c r="Y3318">
        <v>135.12622715000001</v>
      </c>
      <c r="Z3318">
        <v>252.31299999999999</v>
      </c>
      <c r="AA3318">
        <v>30</v>
      </c>
      <c r="AI3318">
        <v>735.80500000000006</v>
      </c>
      <c r="AJ3318">
        <v>22</v>
      </c>
      <c r="AK3318">
        <v>543.81700000000001</v>
      </c>
      <c r="AL3318">
        <v>21</v>
      </c>
      <c r="AM3318">
        <v>0</v>
      </c>
      <c r="AN3318">
        <v>0</v>
      </c>
      <c r="AO3318" s="30">
        <v>685.30156210000018</v>
      </c>
      <c r="AP3318" s="30">
        <v>1279.6220000000001</v>
      </c>
      <c r="AQ3318" s="30">
        <v>43</v>
      </c>
      <c r="AR3318">
        <v>1361.4291527</v>
      </c>
      <c r="AS3318" s="20">
        <v>2542.1140000000005</v>
      </c>
      <c r="AT3318">
        <v>240</v>
      </c>
      <c r="AU3318">
        <v>12</v>
      </c>
      <c r="AV3318" t="s">
        <v>1510</v>
      </c>
    </row>
    <row r="3319" spans="1:48" hidden="1" x14ac:dyDescent="0.25">
      <c r="A3319" t="s">
        <v>562</v>
      </c>
      <c r="B3319" t="s">
        <v>51</v>
      </c>
      <c r="C3319" t="s">
        <v>51</v>
      </c>
      <c r="D3319" t="s">
        <v>588</v>
      </c>
      <c r="E3319" s="31" t="s">
        <v>589</v>
      </c>
      <c r="F3319">
        <v>2018</v>
      </c>
      <c r="G3319" t="s">
        <v>563</v>
      </c>
      <c r="H3319">
        <v>221</v>
      </c>
      <c r="I3319">
        <v>331240</v>
      </c>
      <c r="J3319" t="s">
        <v>50</v>
      </c>
      <c r="K3319" s="26" t="s">
        <v>458</v>
      </c>
      <c r="L3319" t="b">
        <v>1</v>
      </c>
      <c r="M3319" s="20" t="s">
        <v>1119</v>
      </c>
      <c r="N3319" s="26">
        <v>169</v>
      </c>
      <c r="O3319" t="s">
        <v>375</v>
      </c>
      <c r="P3319">
        <v>62.688888900000002</v>
      </c>
      <c r="Q3319">
        <v>-164.6152778</v>
      </c>
      <c r="S3319" t="s">
        <v>21</v>
      </c>
      <c r="T3319" s="40">
        <v>0.51095000000000013</v>
      </c>
      <c r="U3319" s="40">
        <v>0.24916666666666668</v>
      </c>
      <c r="V3319">
        <v>425.72405095000011</v>
      </c>
      <c r="W3319">
        <v>833.20100000000002</v>
      </c>
      <c r="X3319">
        <v>164</v>
      </c>
      <c r="Y3319">
        <v>86.346973349999999</v>
      </c>
      <c r="Z3319">
        <v>168.99299999999997</v>
      </c>
      <c r="AA3319">
        <v>19</v>
      </c>
      <c r="AI3319">
        <v>367.35299999999995</v>
      </c>
      <c r="AJ3319">
        <v>10</v>
      </c>
      <c r="AK3319">
        <v>609.59600000000012</v>
      </c>
      <c r="AL3319">
        <v>17</v>
      </c>
      <c r="AM3319">
        <v>0</v>
      </c>
      <c r="AN3319">
        <v>0</v>
      </c>
      <c r="AO3319" s="30">
        <v>499.17209155000018</v>
      </c>
      <c r="AP3319" s="30">
        <v>976.94900000000007</v>
      </c>
      <c r="AQ3319" s="30">
        <v>27</v>
      </c>
      <c r="AR3319">
        <v>1011.2431158500003</v>
      </c>
      <c r="AS3319" s="20">
        <v>1979.1430000000003</v>
      </c>
      <c r="AT3319">
        <v>209</v>
      </c>
      <c r="AU3319">
        <v>12</v>
      </c>
      <c r="AV3319" t="s">
        <v>1510</v>
      </c>
    </row>
    <row r="3320" spans="1:48" hidden="1" x14ac:dyDescent="0.25">
      <c r="A3320" t="s">
        <v>692</v>
      </c>
      <c r="B3320" t="s">
        <v>94</v>
      </c>
      <c r="C3320" t="s">
        <v>94</v>
      </c>
      <c r="D3320" t="s">
        <v>693</v>
      </c>
      <c r="E3320" s="31" t="s">
        <v>694</v>
      </c>
      <c r="F3320">
        <v>2018</v>
      </c>
      <c r="G3320" t="s">
        <v>563</v>
      </c>
      <c r="H3320">
        <v>221</v>
      </c>
      <c r="I3320">
        <v>331620</v>
      </c>
      <c r="J3320" t="s">
        <v>50</v>
      </c>
      <c r="K3320" s="26" t="s">
        <v>458</v>
      </c>
      <c r="L3320" t="b">
        <v>1</v>
      </c>
      <c r="M3320" s="20" t="s">
        <v>1119</v>
      </c>
      <c r="N3320" s="26">
        <v>169</v>
      </c>
      <c r="O3320" t="s">
        <v>375</v>
      </c>
      <c r="P3320">
        <v>62.682222199999998</v>
      </c>
      <c r="Q3320">
        <v>-159.56194439999999</v>
      </c>
      <c r="S3320" t="s">
        <v>21</v>
      </c>
      <c r="T3320" s="40">
        <v>0.55479999999999985</v>
      </c>
      <c r="U3320" s="40">
        <v>0.24113333333333342</v>
      </c>
      <c r="V3320">
        <v>69.752229999999983</v>
      </c>
      <c r="W3320">
        <v>125.72499999999999</v>
      </c>
      <c r="X3320">
        <v>38</v>
      </c>
      <c r="Y3320">
        <v>51.75562759999999</v>
      </c>
      <c r="Z3320">
        <v>93.287000000000006</v>
      </c>
      <c r="AA3320">
        <v>6</v>
      </c>
      <c r="AI3320">
        <v>69.040000000000006</v>
      </c>
      <c r="AJ3320">
        <v>8</v>
      </c>
      <c r="AK3320">
        <v>79.025999999999996</v>
      </c>
      <c r="AL3320">
        <v>7</v>
      </c>
      <c r="AM3320">
        <v>0</v>
      </c>
      <c r="AN3320">
        <v>0</v>
      </c>
      <c r="AO3320" s="30">
        <v>82.147016799999975</v>
      </c>
      <c r="AP3320" s="30">
        <v>148.066</v>
      </c>
      <c r="AQ3320" s="30">
        <v>15</v>
      </c>
      <c r="AR3320">
        <v>203.65487439999993</v>
      </c>
      <c r="AS3320" s="20">
        <v>367.07799999999997</v>
      </c>
      <c r="AT3320">
        <v>59</v>
      </c>
      <c r="AU3320">
        <v>12</v>
      </c>
      <c r="AV3320" t="s">
        <v>1510</v>
      </c>
    </row>
    <row r="3321" spans="1:48" hidden="1" x14ac:dyDescent="0.25">
      <c r="A3321" t="s">
        <v>695</v>
      </c>
      <c r="B3321" t="s">
        <v>95</v>
      </c>
      <c r="C3321" t="s">
        <v>95</v>
      </c>
      <c r="D3321" t="s">
        <v>696</v>
      </c>
      <c r="E3321" s="31" t="s">
        <v>697</v>
      </c>
      <c r="F3321">
        <v>2018</v>
      </c>
      <c r="G3321" t="s">
        <v>563</v>
      </c>
      <c r="H3321">
        <v>221</v>
      </c>
      <c r="I3321">
        <v>331630</v>
      </c>
      <c r="J3321" t="s">
        <v>50</v>
      </c>
      <c r="K3321" s="26" t="s">
        <v>458</v>
      </c>
      <c r="L3321" t="b">
        <v>1</v>
      </c>
      <c r="M3321" s="20" t="s">
        <v>1119</v>
      </c>
      <c r="N3321" s="26">
        <v>169</v>
      </c>
      <c r="O3321" t="s">
        <v>375</v>
      </c>
      <c r="P3321">
        <v>64.333888900000005</v>
      </c>
      <c r="Q3321">
        <v>-161.1538889</v>
      </c>
      <c r="S3321" t="s">
        <v>21</v>
      </c>
      <c r="T3321" s="40">
        <v>0.50797499999999995</v>
      </c>
      <c r="U3321" s="40">
        <v>0.27072499999999994</v>
      </c>
      <c r="V3321">
        <v>217.249224075</v>
      </c>
      <c r="W3321">
        <v>427.67700000000002</v>
      </c>
      <c r="X3321">
        <v>63</v>
      </c>
      <c r="Y3321">
        <v>79.118630175000007</v>
      </c>
      <c r="Z3321">
        <v>155.75300000000001</v>
      </c>
      <c r="AA3321">
        <v>13</v>
      </c>
      <c r="AI3321">
        <v>148.535</v>
      </c>
      <c r="AJ3321">
        <v>4</v>
      </c>
      <c r="AK3321">
        <v>286.59399999999999</v>
      </c>
      <c r="AL3321">
        <v>17</v>
      </c>
      <c r="AM3321">
        <v>0</v>
      </c>
      <c r="AN3321">
        <v>0</v>
      </c>
      <c r="AO3321" s="30">
        <v>221.03465377499998</v>
      </c>
      <c r="AP3321" s="30">
        <v>435.12900000000002</v>
      </c>
      <c r="AQ3321" s="30">
        <v>21</v>
      </c>
      <c r="AR3321">
        <v>517.40250802499997</v>
      </c>
      <c r="AS3321" s="20">
        <v>1018.559</v>
      </c>
      <c r="AT3321">
        <v>97</v>
      </c>
      <c r="AU3321">
        <v>12</v>
      </c>
      <c r="AV3321" t="s">
        <v>1510</v>
      </c>
    </row>
    <row r="3322" spans="1:48" hidden="1" x14ac:dyDescent="0.25">
      <c r="A3322" t="s">
        <v>698</v>
      </c>
      <c r="B3322" t="s">
        <v>96</v>
      </c>
      <c r="C3322" t="s">
        <v>96</v>
      </c>
      <c r="D3322" t="s">
        <v>699</v>
      </c>
      <c r="E3322" s="31" t="s">
        <v>700</v>
      </c>
      <c r="F3322">
        <v>2018</v>
      </c>
      <c r="G3322" t="s">
        <v>563</v>
      </c>
      <c r="H3322">
        <v>221</v>
      </c>
      <c r="I3322">
        <v>331640</v>
      </c>
      <c r="J3322" t="s">
        <v>50</v>
      </c>
      <c r="K3322" s="26" t="s">
        <v>458</v>
      </c>
      <c r="L3322" t="b">
        <v>1</v>
      </c>
      <c r="M3322" s="20" t="s">
        <v>1119</v>
      </c>
      <c r="N3322" s="26">
        <v>169</v>
      </c>
      <c r="O3322" t="s">
        <v>375</v>
      </c>
      <c r="P3322">
        <v>66.256666699999997</v>
      </c>
      <c r="Q3322">
        <v>-166.07194440000001</v>
      </c>
      <c r="S3322" t="s">
        <v>21</v>
      </c>
      <c r="T3322" s="40">
        <v>0.53839999999999988</v>
      </c>
      <c r="U3322" s="40">
        <v>0.24005000000000001</v>
      </c>
      <c r="V3322">
        <v>372.43120079999994</v>
      </c>
      <c r="W3322">
        <v>691.73700000000008</v>
      </c>
      <c r="X3322">
        <v>150</v>
      </c>
      <c r="Y3322">
        <v>152.79307439999999</v>
      </c>
      <c r="Z3322">
        <v>283.79100000000005</v>
      </c>
      <c r="AA3322">
        <v>19</v>
      </c>
      <c r="AI3322">
        <v>239.38500000000002</v>
      </c>
      <c r="AJ3322">
        <v>11</v>
      </c>
      <c r="AK3322">
        <v>370.73099999999999</v>
      </c>
      <c r="AL3322">
        <v>29</v>
      </c>
      <c r="AM3322">
        <v>0</v>
      </c>
      <c r="AN3322">
        <v>0</v>
      </c>
      <c r="AO3322" s="30">
        <v>328.4864543999999</v>
      </c>
      <c r="AP3322" s="30">
        <v>610.11599999999999</v>
      </c>
      <c r="AQ3322" s="30">
        <v>40</v>
      </c>
      <c r="AR3322">
        <v>853.71072959999981</v>
      </c>
      <c r="AS3322" s="20">
        <v>1585.6440000000002</v>
      </c>
      <c r="AT3322">
        <v>205</v>
      </c>
      <c r="AU3322">
        <v>12</v>
      </c>
      <c r="AV3322" t="s">
        <v>1510</v>
      </c>
    </row>
    <row r="3323" spans="1:48" hidden="1" x14ac:dyDescent="0.25">
      <c r="A3323" t="s">
        <v>701</v>
      </c>
      <c r="B3323" t="s">
        <v>97</v>
      </c>
      <c r="C3323" t="s">
        <v>97</v>
      </c>
      <c r="D3323" t="s">
        <v>702</v>
      </c>
      <c r="E3323" s="31" t="s">
        <v>703</v>
      </c>
      <c r="F3323">
        <v>2018</v>
      </c>
      <c r="G3323" t="s">
        <v>563</v>
      </c>
      <c r="H3323">
        <v>221</v>
      </c>
      <c r="I3323">
        <v>331650</v>
      </c>
      <c r="J3323" t="s">
        <v>50</v>
      </c>
      <c r="K3323" s="26" t="s">
        <v>458</v>
      </c>
      <c r="L3323" t="b">
        <v>1</v>
      </c>
      <c r="M3323" s="20" t="s">
        <v>1119</v>
      </c>
      <c r="N3323" s="26">
        <v>169</v>
      </c>
      <c r="O3323" t="s">
        <v>375</v>
      </c>
      <c r="P3323">
        <v>66.888055600000001</v>
      </c>
      <c r="Q3323">
        <v>-157.13638889999999</v>
      </c>
      <c r="S3323" t="s">
        <v>21</v>
      </c>
      <c r="T3323" s="40">
        <v>0.62575000000000014</v>
      </c>
      <c r="U3323" s="40">
        <v>0.23524166666666668</v>
      </c>
      <c r="V3323">
        <v>238.21238725000003</v>
      </c>
      <c r="W3323">
        <v>380.68299999999999</v>
      </c>
      <c r="X3323">
        <v>64</v>
      </c>
      <c r="Y3323">
        <v>53.343310250000023</v>
      </c>
      <c r="Z3323">
        <v>85.247000000000014</v>
      </c>
      <c r="AA3323">
        <v>13</v>
      </c>
      <c r="AI3323">
        <v>205.24099999999999</v>
      </c>
      <c r="AJ3323">
        <v>9</v>
      </c>
      <c r="AK3323">
        <v>237.26500000000001</v>
      </c>
      <c r="AL3323">
        <v>6</v>
      </c>
      <c r="AM3323">
        <v>0</v>
      </c>
      <c r="AN3323">
        <v>0</v>
      </c>
      <c r="AO3323" s="30">
        <v>276.89812950000004</v>
      </c>
      <c r="AP3323" s="30">
        <v>442.50599999999997</v>
      </c>
      <c r="AQ3323" s="30">
        <v>15</v>
      </c>
      <c r="AR3323">
        <v>568.45382700000005</v>
      </c>
      <c r="AS3323" s="20">
        <v>908.43599999999992</v>
      </c>
      <c r="AT3323">
        <v>92</v>
      </c>
      <c r="AU3323">
        <v>12</v>
      </c>
      <c r="AV3323" t="s">
        <v>1510</v>
      </c>
    </row>
    <row r="3324" spans="1:48" hidden="1" x14ac:dyDescent="0.25">
      <c r="A3324" t="s">
        <v>398</v>
      </c>
      <c r="B3324" t="s">
        <v>44</v>
      </c>
      <c r="C3324" t="s">
        <v>44</v>
      </c>
      <c r="D3324" t="s">
        <v>399</v>
      </c>
      <c r="E3324" s="31" t="s">
        <v>400</v>
      </c>
      <c r="F3324">
        <v>2018</v>
      </c>
      <c r="G3324" t="s">
        <v>380</v>
      </c>
      <c r="H3324">
        <v>219</v>
      </c>
      <c r="I3324">
        <v>331190</v>
      </c>
      <c r="J3324" t="s">
        <v>30</v>
      </c>
      <c r="K3324" s="26" t="s">
        <v>374</v>
      </c>
      <c r="L3324" t="b">
        <v>1</v>
      </c>
      <c r="M3324" s="20" t="s">
        <v>1116</v>
      </c>
      <c r="N3324" s="26">
        <v>2</v>
      </c>
      <c r="O3324" t="s">
        <v>375</v>
      </c>
      <c r="P3324">
        <v>59.4583333</v>
      </c>
      <c r="Q3324">
        <v>-135.31388889999999</v>
      </c>
      <c r="S3324" t="s">
        <v>21</v>
      </c>
      <c r="T3324" s="40">
        <v>0.27829166666666666</v>
      </c>
      <c r="U3324" s="40">
        <v>0.25017499999999998</v>
      </c>
      <c r="V3324">
        <v>936.69941620833322</v>
      </c>
      <c r="W3324">
        <v>3365.8909999999996</v>
      </c>
      <c r="X3324">
        <v>682</v>
      </c>
      <c r="Y3324">
        <v>2035.2304458333333</v>
      </c>
      <c r="Z3324">
        <v>7313.3</v>
      </c>
      <c r="AA3324">
        <v>499</v>
      </c>
      <c r="AI3324">
        <v>1105.9559999999999</v>
      </c>
      <c r="AJ3324">
        <v>44</v>
      </c>
      <c r="AK3324">
        <v>1292.451</v>
      </c>
      <c r="AL3324">
        <v>60</v>
      </c>
      <c r="AM3324">
        <v>0</v>
      </c>
      <c r="AN3324">
        <v>0</v>
      </c>
      <c r="AO3324" s="30">
        <v>667.45668137500002</v>
      </c>
      <c r="AP3324" s="30">
        <v>2398.4070000000002</v>
      </c>
      <c r="AQ3324" s="30">
        <v>104</v>
      </c>
      <c r="AR3324">
        <v>3639.3865434166669</v>
      </c>
      <c r="AS3324" s="20">
        <v>13077.598000000002</v>
      </c>
      <c r="AT3324">
        <v>1285</v>
      </c>
      <c r="AU3324">
        <v>12</v>
      </c>
      <c r="AV3324" t="s">
        <v>1510</v>
      </c>
    </row>
    <row r="3325" spans="1:48" hidden="1" x14ac:dyDescent="0.25">
      <c r="A3325" t="s">
        <v>432</v>
      </c>
      <c r="B3325" t="s">
        <v>45</v>
      </c>
      <c r="C3325" t="s">
        <v>45</v>
      </c>
      <c r="D3325" t="s">
        <v>434</v>
      </c>
      <c r="E3325" s="31" t="s">
        <v>431</v>
      </c>
      <c r="F3325">
        <v>2018</v>
      </c>
      <c r="G3325" t="s">
        <v>380</v>
      </c>
      <c r="H3325">
        <v>219</v>
      </c>
      <c r="I3325">
        <v>331195</v>
      </c>
      <c r="J3325" t="s">
        <v>30</v>
      </c>
      <c r="K3325" s="26" t="s">
        <v>374</v>
      </c>
      <c r="L3325" t="b">
        <v>1</v>
      </c>
      <c r="M3325" s="20" t="s">
        <v>1116</v>
      </c>
      <c r="N3325" s="26">
        <v>2</v>
      </c>
      <c r="O3325" t="s">
        <v>375</v>
      </c>
      <c r="P3325">
        <v>62.706944399999998</v>
      </c>
      <c r="Q3325">
        <v>-143.96111110000001</v>
      </c>
      <c r="S3325" t="s">
        <v>21</v>
      </c>
      <c r="T3325" s="40">
        <v>0.65063333333333329</v>
      </c>
      <c r="U3325" s="40">
        <v>0.30959999999999993</v>
      </c>
      <c r="V3325">
        <v>218.11701739999998</v>
      </c>
      <c r="W3325">
        <v>335.238</v>
      </c>
      <c r="X3325">
        <v>83</v>
      </c>
      <c r="Y3325">
        <v>46.718075866666652</v>
      </c>
      <c r="Z3325">
        <v>71.803999999999988</v>
      </c>
      <c r="AA3325">
        <v>12</v>
      </c>
      <c r="AI3325">
        <v>1.9850000000000001</v>
      </c>
      <c r="AJ3325">
        <v>1</v>
      </c>
      <c r="AK3325">
        <v>94.067999999999998</v>
      </c>
      <c r="AL3325">
        <v>5</v>
      </c>
      <c r="AM3325">
        <v>0</v>
      </c>
      <c r="AN3325">
        <v>0</v>
      </c>
      <c r="AO3325" s="30">
        <v>62.495283566666657</v>
      </c>
      <c r="AP3325" s="30">
        <v>96.052999999999997</v>
      </c>
      <c r="AQ3325" s="30">
        <v>6</v>
      </c>
      <c r="AR3325">
        <v>327.33037683333328</v>
      </c>
      <c r="AS3325" s="20">
        <v>503.09500000000003</v>
      </c>
      <c r="AT3325">
        <v>101</v>
      </c>
      <c r="AU3325">
        <v>4</v>
      </c>
      <c r="AV3325" t="s">
        <v>1510</v>
      </c>
    </row>
    <row r="3326" spans="1:48" hidden="1" x14ac:dyDescent="0.25">
      <c r="A3326" t="s">
        <v>867</v>
      </c>
      <c r="B3326" t="s">
        <v>215</v>
      </c>
      <c r="C3326" t="s">
        <v>215</v>
      </c>
      <c r="D3326" t="s">
        <v>868</v>
      </c>
      <c r="E3326" s="31" t="s">
        <v>869</v>
      </c>
      <c r="F3326">
        <v>2018</v>
      </c>
      <c r="G3326" t="s">
        <v>858</v>
      </c>
      <c r="H3326">
        <v>12485</v>
      </c>
      <c r="I3326">
        <v>332260</v>
      </c>
      <c r="J3326" t="s">
        <v>211</v>
      </c>
      <c r="K3326" s="26" t="s">
        <v>374</v>
      </c>
      <c r="L3326" t="b">
        <v>1</v>
      </c>
      <c r="M3326" s="20" t="s">
        <v>1119</v>
      </c>
      <c r="N3326" s="26">
        <v>343</v>
      </c>
      <c r="O3326" t="s">
        <v>375</v>
      </c>
      <c r="P3326">
        <v>61.702500000000001</v>
      </c>
      <c r="Q3326">
        <v>-157.1697222</v>
      </c>
      <c r="S3326" t="s">
        <v>21</v>
      </c>
      <c r="T3326" s="40">
        <v>1.1742666666666668</v>
      </c>
      <c r="U3326" s="40">
        <v>0.44383333333333336</v>
      </c>
      <c r="V3326">
        <v>97.45356493333334</v>
      </c>
      <c r="W3326">
        <v>82.991</v>
      </c>
      <c r="X3326">
        <v>34</v>
      </c>
      <c r="Y3326">
        <v>83.208536000000009</v>
      </c>
      <c r="Z3326">
        <v>70.86</v>
      </c>
      <c r="AA3326">
        <v>6</v>
      </c>
      <c r="AI3326">
        <v>49.940000000000005</v>
      </c>
      <c r="AJ3326">
        <v>6</v>
      </c>
      <c r="AK3326">
        <v>20.214000000000002</v>
      </c>
      <c r="AL3326">
        <v>3</v>
      </c>
      <c r="AM3326">
        <v>0</v>
      </c>
      <c r="AN3326">
        <v>1</v>
      </c>
      <c r="AO3326" s="30">
        <v>82.379503733333351</v>
      </c>
      <c r="AP3326" s="30">
        <v>70.154000000000011</v>
      </c>
      <c r="AQ3326" s="30">
        <v>9</v>
      </c>
      <c r="AR3326">
        <v>263.04160466666667</v>
      </c>
      <c r="AS3326" s="20">
        <v>224.005</v>
      </c>
      <c r="AT3326">
        <v>49</v>
      </c>
      <c r="AU3326">
        <v>12</v>
      </c>
      <c r="AV3326" t="s">
        <v>1510</v>
      </c>
    </row>
    <row r="3327" spans="1:48" hidden="1" x14ac:dyDescent="0.25">
      <c r="A3327" t="s">
        <v>707</v>
      </c>
      <c r="B3327" t="s">
        <v>98</v>
      </c>
      <c r="C3327" t="s">
        <v>98</v>
      </c>
      <c r="D3327" t="s">
        <v>705</v>
      </c>
      <c r="E3327" s="31" t="s">
        <v>706</v>
      </c>
      <c r="F3327">
        <v>2018</v>
      </c>
      <c r="G3327" t="s">
        <v>563</v>
      </c>
      <c r="H3327">
        <v>221</v>
      </c>
      <c r="I3327">
        <v>331680</v>
      </c>
      <c r="J3327" t="s">
        <v>50</v>
      </c>
      <c r="K3327" s="26" t="s">
        <v>458</v>
      </c>
      <c r="L3327" t="b">
        <v>1</v>
      </c>
      <c r="M3327" s="20" t="s">
        <v>1119</v>
      </c>
      <c r="N3327" s="26">
        <v>169</v>
      </c>
      <c r="O3327" t="s">
        <v>375</v>
      </c>
      <c r="P3327">
        <v>63.522222200000002</v>
      </c>
      <c r="Q3327">
        <v>-162.28805560000001</v>
      </c>
      <c r="S3327" t="s">
        <v>21</v>
      </c>
      <c r="T3327" s="40">
        <v>0.501</v>
      </c>
      <c r="U3327" s="40">
        <v>0.23487500000000003</v>
      </c>
      <c r="V3327">
        <v>355.93494899999996</v>
      </c>
      <c r="W3327">
        <v>710.44899999999996</v>
      </c>
      <c r="X3327">
        <v>143</v>
      </c>
      <c r="Y3327">
        <v>103.731048</v>
      </c>
      <c r="Z3327">
        <v>207.048</v>
      </c>
      <c r="AA3327">
        <v>19</v>
      </c>
      <c r="AI3327">
        <v>228.31199999999998</v>
      </c>
      <c r="AJ3327">
        <v>12</v>
      </c>
      <c r="AK3327">
        <v>429.99</v>
      </c>
      <c r="AL3327">
        <v>20</v>
      </c>
      <c r="AM3327">
        <v>0</v>
      </c>
      <c r="AN3327">
        <v>0</v>
      </c>
      <c r="AO3327" s="30">
        <v>329.809302</v>
      </c>
      <c r="AP3327" s="30">
        <v>658.30200000000002</v>
      </c>
      <c r="AQ3327" s="30">
        <v>32</v>
      </c>
      <c r="AR3327">
        <v>789.47529899999995</v>
      </c>
      <c r="AS3327" s="20">
        <v>1575.799</v>
      </c>
      <c r="AT3327">
        <v>189</v>
      </c>
      <c r="AU3327">
        <v>12</v>
      </c>
      <c r="AV3327" t="s">
        <v>1510</v>
      </c>
    </row>
    <row r="3328" spans="1:48" hidden="1" x14ac:dyDescent="0.25">
      <c r="A3328" t="s">
        <v>1069</v>
      </c>
      <c r="B3328" t="s">
        <v>1072</v>
      </c>
      <c r="C3328" t="s">
        <v>1072</v>
      </c>
      <c r="D3328" t="s">
        <v>871</v>
      </c>
      <c r="E3328" s="31" t="s">
        <v>872</v>
      </c>
      <c r="F3328">
        <v>2018</v>
      </c>
      <c r="G3328" t="s">
        <v>1070</v>
      </c>
      <c r="H3328" t="s">
        <v>582</v>
      </c>
      <c r="I3328">
        <v>332570</v>
      </c>
      <c r="J3328" t="s">
        <v>1071</v>
      </c>
      <c r="K3328" s="26" t="s">
        <v>458</v>
      </c>
      <c r="L3328" t="b">
        <v>1</v>
      </c>
      <c r="M3328" s="20" t="s">
        <v>1118</v>
      </c>
      <c r="N3328" s="26">
        <v>709</v>
      </c>
      <c r="O3328" t="s">
        <v>375</v>
      </c>
      <c r="P3328">
        <v>66.006388900000005</v>
      </c>
      <c r="Q3328">
        <v>-149.09083330000001</v>
      </c>
      <c r="S3328" t="s">
        <v>21</v>
      </c>
      <c r="T3328" s="40">
        <v>1.07</v>
      </c>
      <c r="U3328" s="40">
        <v>0.50926000000000005</v>
      </c>
      <c r="V3328">
        <v>22.603750000000005</v>
      </c>
      <c r="W3328">
        <v>21.125000000000004</v>
      </c>
      <c r="X3328">
        <v>19</v>
      </c>
      <c r="Y3328">
        <v>25.259490000000003</v>
      </c>
      <c r="Z3328">
        <v>23.607000000000003</v>
      </c>
      <c r="AA3328">
        <v>2</v>
      </c>
      <c r="AI3328">
        <v>28.975999999999999</v>
      </c>
      <c r="AJ3328">
        <v>3</v>
      </c>
      <c r="AK3328">
        <v>16.670000000000002</v>
      </c>
      <c r="AL3328">
        <v>4</v>
      </c>
      <c r="AM3328">
        <v>0</v>
      </c>
      <c r="AN3328">
        <v>0</v>
      </c>
      <c r="AO3328" s="30">
        <v>48.841220000000007</v>
      </c>
      <c r="AP3328" s="30">
        <v>45.646000000000001</v>
      </c>
      <c r="AQ3328" s="30">
        <v>7</v>
      </c>
      <c r="AR3328">
        <v>96.704460000000012</v>
      </c>
      <c r="AS3328" s="20">
        <v>90.378</v>
      </c>
      <c r="AT3328">
        <v>28</v>
      </c>
      <c r="AU3328">
        <v>6</v>
      </c>
      <c r="AV3328" t="s">
        <v>1510</v>
      </c>
    </row>
    <row r="3329" spans="1:48" hidden="1" x14ac:dyDescent="0.25">
      <c r="A3329" t="s">
        <v>870</v>
      </c>
      <c r="B3329" t="s">
        <v>216</v>
      </c>
      <c r="C3329" t="s">
        <v>216</v>
      </c>
      <c r="D3329" t="s">
        <v>873</v>
      </c>
      <c r="E3329" s="31" t="s">
        <v>874</v>
      </c>
      <c r="F3329">
        <v>2018</v>
      </c>
      <c r="G3329" t="s">
        <v>858</v>
      </c>
      <c r="H3329">
        <v>12485</v>
      </c>
      <c r="I3329">
        <v>332270</v>
      </c>
      <c r="J3329" t="s">
        <v>211</v>
      </c>
      <c r="K3329" s="26" t="s">
        <v>374</v>
      </c>
      <c r="L3329" t="b">
        <v>1</v>
      </c>
      <c r="M3329" s="20" t="s">
        <v>1119</v>
      </c>
      <c r="N3329" s="26">
        <v>343</v>
      </c>
      <c r="O3329" t="s">
        <v>375</v>
      </c>
      <c r="P3329">
        <v>61.783055599999997</v>
      </c>
      <c r="Q3329">
        <v>-156.58805559999999</v>
      </c>
      <c r="S3329" t="s">
        <v>21</v>
      </c>
      <c r="T3329" s="40">
        <v>1.1742666666666668</v>
      </c>
      <c r="U3329" s="40">
        <v>0.44383333333333336</v>
      </c>
      <c r="V3329">
        <v>43.840071733333339</v>
      </c>
      <c r="W3329">
        <v>37.334000000000003</v>
      </c>
      <c r="X3329">
        <v>18</v>
      </c>
      <c r="Y3329">
        <v>57.18913520000001</v>
      </c>
      <c r="Z3329">
        <v>48.702000000000005</v>
      </c>
      <c r="AA3329">
        <v>4</v>
      </c>
      <c r="AI3329">
        <v>14.483000000000001</v>
      </c>
      <c r="AJ3329">
        <v>5</v>
      </c>
      <c r="AK3329">
        <v>4.1349999999999998</v>
      </c>
      <c r="AL3329">
        <v>1</v>
      </c>
      <c r="AM3329">
        <v>0</v>
      </c>
      <c r="AN3329">
        <v>1</v>
      </c>
      <c r="AO3329" s="30">
        <v>21.862496800000006</v>
      </c>
      <c r="AP3329" s="30">
        <v>18.618000000000002</v>
      </c>
      <c r="AQ3329" s="30">
        <v>6</v>
      </c>
      <c r="AR3329">
        <v>122.89170373333334</v>
      </c>
      <c r="AS3329" s="20">
        <v>104.65400000000002</v>
      </c>
      <c r="AT3329">
        <v>29</v>
      </c>
      <c r="AU3329">
        <v>12</v>
      </c>
      <c r="AV3329" t="s">
        <v>1510</v>
      </c>
    </row>
    <row r="3330" spans="1:48" hidden="1" x14ac:dyDescent="0.25">
      <c r="A3330" t="s">
        <v>379</v>
      </c>
      <c r="B3330" t="s">
        <v>1132</v>
      </c>
      <c r="C3330" t="s">
        <v>31</v>
      </c>
      <c r="D3330" t="s">
        <v>381</v>
      </c>
      <c r="E3330" s="31" t="s">
        <v>382</v>
      </c>
      <c r="F3330">
        <v>2018</v>
      </c>
      <c r="G3330" t="s">
        <v>380</v>
      </c>
      <c r="H3330">
        <v>219</v>
      </c>
      <c r="I3330">
        <v>331050</v>
      </c>
      <c r="J3330" t="s">
        <v>30</v>
      </c>
      <c r="K3330" s="26" t="s">
        <v>374</v>
      </c>
      <c r="L3330" t="b">
        <v>1</v>
      </c>
      <c r="M3330" s="20" t="s">
        <v>1116</v>
      </c>
      <c r="N3330" s="26">
        <v>2</v>
      </c>
      <c r="O3330" t="s">
        <v>375</v>
      </c>
      <c r="P3330">
        <v>66.565555599999996</v>
      </c>
      <c r="Q3330">
        <v>-152.64555559999999</v>
      </c>
      <c r="S3330" t="s">
        <v>21</v>
      </c>
      <c r="T3330" s="40">
        <v>0.88800000000000001</v>
      </c>
      <c r="U3330" s="40">
        <v>0.32146666666666662</v>
      </c>
      <c r="V3330">
        <v>175.229928</v>
      </c>
      <c r="W3330">
        <v>197.33099999999999</v>
      </c>
      <c r="X3330">
        <v>70</v>
      </c>
      <c r="Y3330">
        <v>59.771280000000004</v>
      </c>
      <c r="Z3330">
        <v>67.31</v>
      </c>
      <c r="AA3330">
        <v>11</v>
      </c>
      <c r="AI3330">
        <v>114.06099999999998</v>
      </c>
      <c r="AJ3330">
        <v>18</v>
      </c>
      <c r="AK3330">
        <v>138.91499999999999</v>
      </c>
      <c r="AL3330">
        <v>7</v>
      </c>
      <c r="AM3330">
        <v>0</v>
      </c>
      <c r="AN3330">
        <v>0</v>
      </c>
      <c r="AO3330" s="30">
        <v>224.64268799999996</v>
      </c>
      <c r="AP3330" s="30">
        <v>252.97599999999997</v>
      </c>
      <c r="AQ3330" s="30">
        <v>25</v>
      </c>
      <c r="AR3330">
        <v>459.64389599999993</v>
      </c>
      <c r="AS3330" s="20">
        <v>517.61700000000008</v>
      </c>
      <c r="AT3330">
        <v>104</v>
      </c>
      <c r="AU3330">
        <v>12</v>
      </c>
      <c r="AV3330" t="s">
        <v>1510</v>
      </c>
    </row>
    <row r="3331" spans="1:48" hidden="1" x14ac:dyDescent="0.25">
      <c r="A3331" t="s">
        <v>929</v>
      </c>
      <c r="B3331" t="s">
        <v>273</v>
      </c>
      <c r="C3331" t="s">
        <v>273</v>
      </c>
      <c r="D3331" t="s">
        <v>931</v>
      </c>
      <c r="E3331" s="31" t="s">
        <v>932</v>
      </c>
      <c r="F3331">
        <v>2018</v>
      </c>
      <c r="G3331" t="s">
        <v>930</v>
      </c>
      <c r="H3331" t="s">
        <v>582</v>
      </c>
      <c r="I3331">
        <v>332580</v>
      </c>
      <c r="J3331" t="s">
        <v>272</v>
      </c>
      <c r="K3331" s="26" t="s">
        <v>458</v>
      </c>
      <c r="L3331" t="b">
        <v>1</v>
      </c>
      <c r="M3331" s="20" t="s">
        <v>1118</v>
      </c>
      <c r="N3331" s="26">
        <v>394</v>
      </c>
      <c r="O3331" t="s">
        <v>375</v>
      </c>
      <c r="P3331">
        <v>62.9886111</v>
      </c>
      <c r="Q3331">
        <v>-156.06416669999999</v>
      </c>
      <c r="S3331" t="s">
        <v>21</v>
      </c>
      <c r="T3331" s="40">
        <v>1.022</v>
      </c>
      <c r="U3331" s="40">
        <v>0.55782000000000009</v>
      </c>
      <c r="V3331">
        <v>67.147444000000007</v>
      </c>
      <c r="W3331">
        <v>65.702000000000012</v>
      </c>
      <c r="X3331">
        <v>37</v>
      </c>
      <c r="Y3331">
        <v>54.556404000000001</v>
      </c>
      <c r="Z3331">
        <v>53.381999999999998</v>
      </c>
      <c r="AA3331">
        <v>14</v>
      </c>
      <c r="AI3331">
        <v>18.315000000000001</v>
      </c>
      <c r="AJ3331">
        <v>6</v>
      </c>
      <c r="AK3331">
        <v>5.0209999999999999</v>
      </c>
      <c r="AL3331">
        <v>6</v>
      </c>
      <c r="AM3331">
        <v>0</v>
      </c>
      <c r="AN3331">
        <v>0</v>
      </c>
      <c r="AO3331" s="30">
        <v>23.849392000000002</v>
      </c>
      <c r="AP3331" s="30">
        <v>23.336000000000002</v>
      </c>
      <c r="AQ3331" s="30">
        <v>12</v>
      </c>
      <c r="AR3331">
        <v>145.55324000000002</v>
      </c>
      <c r="AS3331" s="20">
        <v>142.41999999999999</v>
      </c>
      <c r="AT3331">
        <v>58</v>
      </c>
      <c r="AU3331">
        <v>12</v>
      </c>
      <c r="AV3331" t="s">
        <v>1510</v>
      </c>
    </row>
    <row r="3332" spans="1:48" hidden="1" x14ac:dyDescent="0.25">
      <c r="A3332" t="s">
        <v>527</v>
      </c>
      <c r="B3332" t="s">
        <v>277</v>
      </c>
      <c r="C3332" t="s">
        <v>277</v>
      </c>
      <c r="D3332" t="s">
        <v>529</v>
      </c>
      <c r="E3332" s="31" t="s">
        <v>530</v>
      </c>
      <c r="F3332">
        <v>2018</v>
      </c>
      <c r="G3332" t="s">
        <v>528</v>
      </c>
      <c r="H3332">
        <v>18474</v>
      </c>
      <c r="I3332">
        <v>332600</v>
      </c>
      <c r="J3332" t="s">
        <v>276</v>
      </c>
      <c r="K3332" s="26" t="s">
        <v>374</v>
      </c>
      <c r="L3332" t="b">
        <v>1</v>
      </c>
      <c r="M3332" s="20" t="s">
        <v>1116</v>
      </c>
      <c r="N3332" s="26">
        <v>92</v>
      </c>
      <c r="O3332" t="s">
        <v>375</v>
      </c>
      <c r="P3332">
        <v>65.171944400000001</v>
      </c>
      <c r="Q3332">
        <v>-152.07888890000001</v>
      </c>
      <c r="S3332" t="s">
        <v>21</v>
      </c>
      <c r="T3332" s="40">
        <v>0.67358333333333331</v>
      </c>
      <c r="U3332" s="40">
        <v>0.3577249999999999</v>
      </c>
      <c r="V3332">
        <v>210.25162808333334</v>
      </c>
      <c r="W3332">
        <v>312.13900000000001</v>
      </c>
      <c r="X3332">
        <v>111</v>
      </c>
      <c r="Y3332">
        <v>391.96016241666666</v>
      </c>
      <c r="Z3332">
        <v>581.90300000000002</v>
      </c>
      <c r="AA3332">
        <v>48</v>
      </c>
      <c r="AI3332">
        <v>158.178</v>
      </c>
      <c r="AJ3332">
        <v>7</v>
      </c>
      <c r="AK3332">
        <v>178.34400000000002</v>
      </c>
      <c r="AL3332">
        <v>6</v>
      </c>
      <c r="AM3332">
        <v>0</v>
      </c>
      <c r="AN3332">
        <v>0</v>
      </c>
      <c r="AO3332" s="30">
        <v>226.67561050000003</v>
      </c>
      <c r="AP3332" s="30">
        <v>336.52200000000005</v>
      </c>
      <c r="AQ3332" s="30">
        <v>13</v>
      </c>
      <c r="AR3332">
        <v>828.88740100000007</v>
      </c>
      <c r="AS3332" s="20">
        <v>1230.5640000000001</v>
      </c>
      <c r="AT3332">
        <v>165</v>
      </c>
      <c r="AU3332">
        <v>8</v>
      </c>
      <c r="AV3332" t="s">
        <v>1510</v>
      </c>
    </row>
    <row r="3333" spans="1:48" hidden="1" x14ac:dyDescent="0.25">
      <c r="A3333" t="s">
        <v>999</v>
      </c>
      <c r="B3333" t="s">
        <v>279</v>
      </c>
      <c r="C3333" t="s">
        <v>279</v>
      </c>
      <c r="D3333" t="s">
        <v>1001</v>
      </c>
      <c r="E3333" s="31" t="s">
        <v>1002</v>
      </c>
      <c r="F3333">
        <v>2018</v>
      </c>
      <c r="G3333" t="s">
        <v>1000</v>
      </c>
      <c r="H3333">
        <v>18480</v>
      </c>
      <c r="I3333">
        <v>332610</v>
      </c>
      <c r="J3333" t="s">
        <v>278</v>
      </c>
      <c r="K3333" s="26" t="s">
        <v>458</v>
      </c>
      <c r="L3333" t="b">
        <v>1</v>
      </c>
      <c r="M3333" s="20" t="s">
        <v>1116</v>
      </c>
      <c r="N3333" s="26">
        <v>586</v>
      </c>
      <c r="O3333" t="s">
        <v>375</v>
      </c>
      <c r="P3333">
        <v>60.864722200000003</v>
      </c>
      <c r="Q3333">
        <v>-146.67861110000001</v>
      </c>
      <c r="S3333" t="s">
        <v>21</v>
      </c>
      <c r="T3333" s="40">
        <v>0.92</v>
      </c>
      <c r="U3333" s="40">
        <v>0.33347500000000002</v>
      </c>
      <c r="V3333">
        <v>107.83044000000001</v>
      </c>
      <c r="W3333">
        <v>117.20700000000001</v>
      </c>
      <c r="X3333">
        <v>40</v>
      </c>
      <c r="Y3333">
        <v>46.929200000000009</v>
      </c>
      <c r="Z3333">
        <v>51.010000000000005</v>
      </c>
      <c r="AA3333">
        <v>13</v>
      </c>
      <c r="AI3333">
        <v>53.68</v>
      </c>
      <c r="AJ3333">
        <v>5</v>
      </c>
      <c r="AK3333">
        <v>79.644000000000005</v>
      </c>
      <c r="AL3333">
        <v>5</v>
      </c>
      <c r="AM3333">
        <v>12.601000000000001</v>
      </c>
      <c r="AN3333">
        <v>2</v>
      </c>
      <c r="AO3333" s="30">
        <v>122.65808000000001</v>
      </c>
      <c r="AP3333" s="30">
        <v>133.32400000000001</v>
      </c>
      <c r="AQ3333" s="30">
        <v>10</v>
      </c>
      <c r="AR3333">
        <v>277.41772000000003</v>
      </c>
      <c r="AS3333" s="20">
        <v>314.14200000000005</v>
      </c>
      <c r="AT3333">
        <v>65</v>
      </c>
      <c r="AU3333">
        <v>12</v>
      </c>
      <c r="AV3333" t="s">
        <v>1510</v>
      </c>
    </row>
    <row r="3334" spans="1:48" hidden="1" x14ac:dyDescent="0.25">
      <c r="A3334" t="s">
        <v>504</v>
      </c>
      <c r="B3334" t="s">
        <v>99</v>
      </c>
      <c r="C3334" t="s">
        <v>99</v>
      </c>
      <c r="D3334" t="s">
        <v>507</v>
      </c>
      <c r="E3334" s="31" t="s">
        <v>508</v>
      </c>
      <c r="F3334">
        <v>2018</v>
      </c>
      <c r="G3334" t="s">
        <v>563</v>
      </c>
      <c r="H3334">
        <v>18521</v>
      </c>
      <c r="I3334">
        <v>331685</v>
      </c>
      <c r="J3334" t="s">
        <v>50</v>
      </c>
      <c r="K3334" s="26" t="s">
        <v>458</v>
      </c>
      <c r="L3334" t="b">
        <v>1</v>
      </c>
      <c r="M3334" s="20" t="s">
        <v>1119</v>
      </c>
      <c r="N3334" s="26">
        <v>169</v>
      </c>
      <c r="O3334" t="s">
        <v>375</v>
      </c>
      <c r="P3334">
        <v>65.263611100000006</v>
      </c>
      <c r="Q3334">
        <v>-166.3608333</v>
      </c>
      <c r="S3334" t="s">
        <v>21</v>
      </c>
      <c r="T3334" s="40">
        <v>0.53377499999999989</v>
      </c>
      <c r="U3334" s="40">
        <v>0.23437500000000003</v>
      </c>
      <c r="V3334">
        <v>158.84183204999994</v>
      </c>
      <c r="W3334">
        <v>297.58199999999994</v>
      </c>
      <c r="X3334">
        <v>76</v>
      </c>
      <c r="Y3334">
        <v>22.020887624999997</v>
      </c>
      <c r="Z3334">
        <v>41.255000000000003</v>
      </c>
      <c r="AA3334">
        <v>15</v>
      </c>
      <c r="AI3334">
        <v>185.24200000000002</v>
      </c>
      <c r="AJ3334">
        <v>6</v>
      </c>
      <c r="AK3334">
        <v>278.33500000000004</v>
      </c>
      <c r="AL3334">
        <v>19</v>
      </c>
      <c r="AM3334">
        <v>0</v>
      </c>
      <c r="AN3334">
        <v>0</v>
      </c>
      <c r="AO3334" s="30">
        <v>247.44581317499998</v>
      </c>
      <c r="AP3334" s="30">
        <v>463.57700000000006</v>
      </c>
      <c r="AQ3334" s="30">
        <v>25</v>
      </c>
      <c r="AR3334">
        <v>428.30853284999989</v>
      </c>
      <c r="AS3334" s="20">
        <v>802.41399999999987</v>
      </c>
      <c r="AT3334">
        <v>115</v>
      </c>
      <c r="AU3334">
        <v>12</v>
      </c>
      <c r="AV3334" t="s">
        <v>1510</v>
      </c>
    </row>
    <row r="3335" spans="1:48" hidden="1" x14ac:dyDescent="0.25">
      <c r="A3335" t="s">
        <v>893</v>
      </c>
      <c r="B3335" t="s">
        <v>287</v>
      </c>
      <c r="C3335" t="s">
        <v>287</v>
      </c>
      <c r="D3335" t="s">
        <v>895</v>
      </c>
      <c r="E3335" s="31" t="s">
        <v>896</v>
      </c>
      <c r="F3335">
        <v>2018</v>
      </c>
      <c r="G3335" t="s">
        <v>894</v>
      </c>
      <c r="H3335">
        <v>18541</v>
      </c>
      <c r="I3335">
        <v>332630</v>
      </c>
      <c r="J3335" t="s">
        <v>286</v>
      </c>
      <c r="K3335" s="26" t="s">
        <v>458</v>
      </c>
      <c r="L3335" t="b">
        <v>1</v>
      </c>
      <c r="M3335" s="20" t="s">
        <v>1118</v>
      </c>
      <c r="N3335" s="26">
        <v>363</v>
      </c>
      <c r="O3335" t="s">
        <v>375</v>
      </c>
      <c r="P3335">
        <v>57.780833299999998</v>
      </c>
      <c r="Q3335">
        <v>-135.2188889</v>
      </c>
      <c r="S3335" t="s">
        <v>21</v>
      </c>
      <c r="T3335" s="40">
        <v>0.64083333333333348</v>
      </c>
      <c r="U3335" s="40">
        <v>0.27291666666666664</v>
      </c>
      <c r="V3335">
        <v>153.11430833333338</v>
      </c>
      <c r="W3335">
        <v>238.93</v>
      </c>
      <c r="X3335">
        <v>131</v>
      </c>
      <c r="Y3335">
        <v>42.942241666666682</v>
      </c>
      <c r="Z3335">
        <v>67.010000000000005</v>
      </c>
      <c r="AA3335">
        <v>27</v>
      </c>
      <c r="AI3335">
        <v>27.531999999999996</v>
      </c>
      <c r="AJ3335">
        <v>13</v>
      </c>
      <c r="AK3335">
        <v>2.0939999999999999</v>
      </c>
      <c r="AL3335">
        <v>1</v>
      </c>
      <c r="AM3335">
        <v>0</v>
      </c>
      <c r="AN3335">
        <v>0</v>
      </c>
      <c r="AO3335" s="30">
        <v>18.985328333333335</v>
      </c>
      <c r="AP3335" s="30">
        <v>29.625999999999998</v>
      </c>
      <c r="AQ3335" s="30">
        <v>14</v>
      </c>
      <c r="AR3335">
        <v>215.04187833333339</v>
      </c>
      <c r="AS3335" s="20">
        <v>335.56600000000003</v>
      </c>
      <c r="AT3335">
        <v>166</v>
      </c>
      <c r="AU3335">
        <v>4</v>
      </c>
      <c r="AV3335" t="s">
        <v>1510</v>
      </c>
    </row>
    <row r="3336" spans="1:48" hidden="1" x14ac:dyDescent="0.25">
      <c r="A3336" t="s">
        <v>435</v>
      </c>
      <c r="B3336" t="s">
        <v>46</v>
      </c>
      <c r="C3336" t="s">
        <v>46</v>
      </c>
      <c r="D3336" t="s">
        <v>438</v>
      </c>
      <c r="E3336" s="31" t="s">
        <v>439</v>
      </c>
      <c r="F3336">
        <v>2018</v>
      </c>
      <c r="G3336" t="s">
        <v>380</v>
      </c>
      <c r="H3336">
        <v>219</v>
      </c>
      <c r="I3336">
        <v>331200</v>
      </c>
      <c r="J3336" t="s">
        <v>30</v>
      </c>
      <c r="K3336" s="26" t="s">
        <v>374</v>
      </c>
      <c r="L3336" t="b">
        <v>1</v>
      </c>
      <c r="M3336" s="20" t="s">
        <v>1116</v>
      </c>
      <c r="N3336" s="26">
        <v>2</v>
      </c>
      <c r="O3336" t="s">
        <v>375</v>
      </c>
      <c r="P3336">
        <v>63.135051199999999</v>
      </c>
      <c r="Q3336">
        <v>-142.52387959999999</v>
      </c>
      <c r="S3336" t="s">
        <v>21</v>
      </c>
      <c r="T3336" s="40">
        <v>0.45179166666666654</v>
      </c>
      <c r="U3336" s="40">
        <v>0.18294999999999997</v>
      </c>
      <c r="V3336">
        <v>72.108208958333307</v>
      </c>
      <c r="W3336">
        <v>159.60499999999999</v>
      </c>
      <c r="X3336">
        <v>45</v>
      </c>
      <c r="Y3336">
        <v>14.71575816666666</v>
      </c>
      <c r="Z3336">
        <v>32.571999999999996</v>
      </c>
      <c r="AA3336">
        <v>5</v>
      </c>
      <c r="AI3336">
        <v>63.667000000000002</v>
      </c>
      <c r="AJ3336">
        <v>4</v>
      </c>
      <c r="AK3336">
        <v>86.442999999999998</v>
      </c>
      <c r="AL3336">
        <v>4</v>
      </c>
      <c r="AM3336">
        <v>0</v>
      </c>
      <c r="AN3336">
        <v>0</v>
      </c>
      <c r="AO3336" s="30">
        <v>67.818447083333325</v>
      </c>
      <c r="AP3336" s="30">
        <v>150.11000000000001</v>
      </c>
      <c r="AQ3336" s="30">
        <v>8</v>
      </c>
      <c r="AR3336">
        <v>154.64241420833329</v>
      </c>
      <c r="AS3336" s="20">
        <v>342.28700000000003</v>
      </c>
      <c r="AT3336">
        <v>58</v>
      </c>
      <c r="AU3336">
        <v>12</v>
      </c>
      <c r="AV3336" t="s">
        <v>1510</v>
      </c>
    </row>
    <row r="3337" spans="1:48" hidden="1" x14ac:dyDescent="0.25">
      <c r="A3337" t="s">
        <v>423</v>
      </c>
      <c r="B3337" t="s">
        <v>1152</v>
      </c>
      <c r="C3337" t="s">
        <v>47</v>
      </c>
      <c r="D3337" t="s">
        <v>421</v>
      </c>
      <c r="E3337" s="31" t="s">
        <v>422</v>
      </c>
      <c r="F3337">
        <v>2018</v>
      </c>
      <c r="G3337" t="s">
        <v>380</v>
      </c>
      <c r="H3337">
        <v>219</v>
      </c>
      <c r="I3337">
        <v>331210</v>
      </c>
      <c r="J3337" t="s">
        <v>30</v>
      </c>
      <c r="K3337" s="26" t="s">
        <v>374</v>
      </c>
      <c r="L3337" t="b">
        <v>1</v>
      </c>
      <c r="M3337" s="20" t="s">
        <v>1116</v>
      </c>
      <c r="N3337" s="26">
        <v>2</v>
      </c>
      <c r="O3337" t="s">
        <v>375</v>
      </c>
      <c r="P3337">
        <v>55.687777799999999</v>
      </c>
      <c r="Q3337">
        <v>-132.52222219999999</v>
      </c>
      <c r="S3337" t="s">
        <v>21</v>
      </c>
      <c r="T3337" s="40">
        <v>0.28613333333333341</v>
      </c>
      <c r="U3337" s="40">
        <v>0.2554833333333334</v>
      </c>
      <c r="V3337">
        <v>477.43292373333338</v>
      </c>
      <c r="W3337">
        <v>1668.5679999999998</v>
      </c>
      <c r="X3337">
        <v>343</v>
      </c>
      <c r="Y3337">
        <v>257.23214986666676</v>
      </c>
      <c r="Z3337">
        <v>898.99400000000003</v>
      </c>
      <c r="AA3337">
        <v>109</v>
      </c>
      <c r="AI3337">
        <v>318.12600000000003</v>
      </c>
      <c r="AJ3337">
        <v>31</v>
      </c>
      <c r="AK3337">
        <v>518.32399999999996</v>
      </c>
      <c r="AL3337">
        <v>23</v>
      </c>
      <c r="AM3337">
        <v>0</v>
      </c>
      <c r="AN3337">
        <v>0</v>
      </c>
      <c r="AO3337" s="30">
        <v>239.33622666666673</v>
      </c>
      <c r="AP3337" s="30">
        <v>836.45</v>
      </c>
      <c r="AQ3337" s="30">
        <v>54</v>
      </c>
      <c r="AR3337">
        <v>974.00130026666693</v>
      </c>
      <c r="AS3337" s="20">
        <v>3404.0119999999997</v>
      </c>
      <c r="AT3337">
        <v>503</v>
      </c>
      <c r="AU3337">
        <v>12</v>
      </c>
      <c r="AV3337" t="s">
        <v>1510</v>
      </c>
    </row>
    <row r="3338" spans="1:48" hidden="1" x14ac:dyDescent="0.25">
      <c r="A3338" t="s">
        <v>709</v>
      </c>
      <c r="B3338" t="s">
        <v>100</v>
      </c>
      <c r="C3338" t="s">
        <v>100</v>
      </c>
      <c r="D3338" t="s">
        <v>710</v>
      </c>
      <c r="E3338" s="31" t="s">
        <v>711</v>
      </c>
      <c r="F3338">
        <v>2018</v>
      </c>
      <c r="G3338" t="s">
        <v>563</v>
      </c>
      <c r="H3338">
        <v>221</v>
      </c>
      <c r="I3338">
        <v>331690</v>
      </c>
      <c r="J3338" t="s">
        <v>50</v>
      </c>
      <c r="K3338" s="26" t="s">
        <v>458</v>
      </c>
      <c r="L3338" t="b">
        <v>1</v>
      </c>
      <c r="M3338" s="20" t="s">
        <v>1119</v>
      </c>
      <c r="N3338" s="26">
        <v>169</v>
      </c>
      <c r="O3338" t="s">
        <v>375</v>
      </c>
      <c r="P3338">
        <v>59.061944400000002</v>
      </c>
      <c r="Q3338">
        <v>-160.37638889999999</v>
      </c>
      <c r="S3338" t="s">
        <v>21</v>
      </c>
      <c r="T3338" s="40">
        <v>0.52802499999999997</v>
      </c>
      <c r="U3338" s="40">
        <v>0.24012499999999995</v>
      </c>
      <c r="V3338">
        <v>595.36033207499986</v>
      </c>
      <c r="W3338">
        <v>1127.5229999999999</v>
      </c>
      <c r="X3338">
        <v>236</v>
      </c>
      <c r="Y3338">
        <v>324.98301872500008</v>
      </c>
      <c r="Z3338">
        <v>615.46900000000016</v>
      </c>
      <c r="AA3338">
        <v>44</v>
      </c>
      <c r="AI3338">
        <v>532.06299999999999</v>
      </c>
      <c r="AJ3338">
        <v>19</v>
      </c>
      <c r="AK3338">
        <v>623.79000000000008</v>
      </c>
      <c r="AL3338">
        <v>35</v>
      </c>
      <c r="AM3338">
        <v>0</v>
      </c>
      <c r="AN3338">
        <v>0</v>
      </c>
      <c r="AO3338" s="30">
        <v>610.31928032500002</v>
      </c>
      <c r="AP3338" s="30">
        <v>1155.8530000000001</v>
      </c>
      <c r="AQ3338" s="30">
        <v>54</v>
      </c>
      <c r="AR3338">
        <v>1530.662631125</v>
      </c>
      <c r="AS3338" s="20">
        <v>2898.8449999999998</v>
      </c>
      <c r="AT3338">
        <v>334</v>
      </c>
      <c r="AU3338">
        <v>12</v>
      </c>
      <c r="AV3338" t="s">
        <v>1510</v>
      </c>
    </row>
    <row r="3339" spans="1:48" hidden="1" x14ac:dyDescent="0.25">
      <c r="A3339" t="s">
        <v>440</v>
      </c>
      <c r="B3339" t="s">
        <v>1153</v>
      </c>
      <c r="C3339" t="s">
        <v>48</v>
      </c>
      <c r="D3339" t="s">
        <v>438</v>
      </c>
      <c r="E3339" s="31" t="s">
        <v>439</v>
      </c>
      <c r="F3339">
        <v>2018</v>
      </c>
      <c r="G3339" t="s">
        <v>380</v>
      </c>
      <c r="H3339">
        <v>219</v>
      </c>
      <c r="I3339">
        <v>331220</v>
      </c>
      <c r="J3339" t="s">
        <v>30</v>
      </c>
      <c r="K3339" s="26" t="s">
        <v>374</v>
      </c>
      <c r="L3339" t="b">
        <v>1</v>
      </c>
      <c r="M3339" s="20" t="s">
        <v>1116</v>
      </c>
      <c r="N3339" s="26">
        <v>2</v>
      </c>
      <c r="O3339" t="s">
        <v>375</v>
      </c>
      <c r="P3339">
        <v>63.336666700000002</v>
      </c>
      <c r="Q3339">
        <v>-142.9855556</v>
      </c>
      <c r="S3339" t="s">
        <v>21</v>
      </c>
      <c r="T3339" s="40">
        <v>0.45179166666666654</v>
      </c>
      <c r="U3339" s="40">
        <v>0.18294999999999997</v>
      </c>
      <c r="V3339">
        <v>1689.2842814166663</v>
      </c>
      <c r="W3339">
        <v>3739.0780000000004</v>
      </c>
      <c r="X3339">
        <v>761</v>
      </c>
      <c r="Y3339">
        <v>1126.1815392916662</v>
      </c>
      <c r="Z3339">
        <v>2492.701</v>
      </c>
      <c r="AA3339">
        <v>147</v>
      </c>
      <c r="AI3339">
        <v>240.33800000000002</v>
      </c>
      <c r="AJ3339">
        <v>29</v>
      </c>
      <c r="AK3339">
        <v>1158.0899999999999</v>
      </c>
      <c r="AL3339">
        <v>49</v>
      </c>
      <c r="AM3339">
        <v>0</v>
      </c>
      <c r="AN3339">
        <v>0</v>
      </c>
      <c r="AO3339" s="30">
        <v>631.7981168333331</v>
      </c>
      <c r="AP3339" s="30">
        <v>1398.4279999999999</v>
      </c>
      <c r="AQ3339" s="30">
        <v>78</v>
      </c>
      <c r="AR3339">
        <v>3447.2639375416657</v>
      </c>
      <c r="AS3339" s="20">
        <v>7630.2070000000003</v>
      </c>
      <c r="AT3339">
        <v>979</v>
      </c>
      <c r="AU3339">
        <v>12</v>
      </c>
      <c r="AV3339" t="s">
        <v>1510</v>
      </c>
    </row>
    <row r="3340" spans="1:48" hidden="1" x14ac:dyDescent="0.25">
      <c r="A3340" t="s">
        <v>714</v>
      </c>
      <c r="B3340" t="s">
        <v>101</v>
      </c>
      <c r="C3340" t="s">
        <v>101</v>
      </c>
      <c r="D3340" t="s">
        <v>712</v>
      </c>
      <c r="E3340" s="31" t="s">
        <v>713</v>
      </c>
      <c r="F3340">
        <v>2018</v>
      </c>
      <c r="G3340" t="s">
        <v>563</v>
      </c>
      <c r="H3340">
        <v>221</v>
      </c>
      <c r="I3340">
        <v>331700</v>
      </c>
      <c r="J3340" t="s">
        <v>50</v>
      </c>
      <c r="K3340" s="26" t="s">
        <v>458</v>
      </c>
      <c r="L3340" t="b">
        <v>1</v>
      </c>
      <c r="M3340" s="20" t="s">
        <v>1119</v>
      </c>
      <c r="N3340" s="26">
        <v>169</v>
      </c>
      <c r="O3340" t="s">
        <v>375</v>
      </c>
      <c r="P3340">
        <v>60.533775200000001</v>
      </c>
      <c r="Q3340">
        <v>-165.1036627</v>
      </c>
      <c r="S3340" t="s">
        <v>21</v>
      </c>
      <c r="T3340" s="40">
        <v>0.49662500000000009</v>
      </c>
      <c r="U3340" s="40">
        <v>0.25422499999999998</v>
      </c>
      <c r="V3340">
        <v>397.13065087500013</v>
      </c>
      <c r="W3340">
        <v>799.65900000000011</v>
      </c>
      <c r="X3340">
        <v>138</v>
      </c>
      <c r="Y3340">
        <v>27.569640250000003</v>
      </c>
      <c r="Z3340">
        <v>55.513999999999996</v>
      </c>
      <c r="AA3340">
        <v>24</v>
      </c>
      <c r="AI3340">
        <v>507.48700000000002</v>
      </c>
      <c r="AJ3340">
        <v>15</v>
      </c>
      <c r="AK3340">
        <v>245.57499999999999</v>
      </c>
      <c r="AL3340">
        <v>8</v>
      </c>
      <c r="AM3340">
        <v>0</v>
      </c>
      <c r="AN3340">
        <v>0</v>
      </c>
      <c r="AO3340" s="30">
        <v>373.98941575000009</v>
      </c>
      <c r="AP3340" s="30">
        <v>753.06200000000001</v>
      </c>
      <c r="AQ3340" s="30">
        <v>23</v>
      </c>
      <c r="AR3340">
        <v>798.68970687500018</v>
      </c>
      <c r="AS3340" s="20">
        <v>1608.2349999999999</v>
      </c>
      <c r="AT3340">
        <v>183</v>
      </c>
      <c r="AU3340">
        <v>12</v>
      </c>
      <c r="AV3340" t="s">
        <v>1510</v>
      </c>
    </row>
    <row r="3341" spans="1:48" hidden="1" x14ac:dyDescent="0.25">
      <c r="A3341" t="s">
        <v>566</v>
      </c>
      <c r="B3341" t="s">
        <v>52</v>
      </c>
      <c r="C3341" t="s">
        <v>52</v>
      </c>
      <c r="D3341" t="s">
        <v>567</v>
      </c>
      <c r="E3341" s="31" t="s">
        <v>568</v>
      </c>
      <c r="F3341">
        <v>2018</v>
      </c>
      <c r="G3341" t="s">
        <v>563</v>
      </c>
      <c r="H3341">
        <v>221</v>
      </c>
      <c r="I3341">
        <v>331250</v>
      </c>
      <c r="J3341" t="s">
        <v>50</v>
      </c>
      <c r="K3341" s="26" t="s">
        <v>458</v>
      </c>
      <c r="L3341" t="b">
        <v>1</v>
      </c>
      <c r="M3341" s="20" t="s">
        <v>1119</v>
      </c>
      <c r="N3341" s="26">
        <v>169</v>
      </c>
      <c r="O3341" t="s">
        <v>375</v>
      </c>
      <c r="P3341">
        <v>67.086111099999997</v>
      </c>
      <c r="Q3341">
        <v>-157.85138889999999</v>
      </c>
      <c r="S3341" t="s">
        <v>21</v>
      </c>
      <c r="T3341" s="40">
        <v>0.55564999999999998</v>
      </c>
      <c r="U3341" s="40">
        <v>0.24353333333333338</v>
      </c>
      <c r="V3341">
        <v>243.16633124999998</v>
      </c>
      <c r="W3341">
        <v>437.625</v>
      </c>
      <c r="X3341">
        <v>87</v>
      </c>
      <c r="Y3341">
        <v>21.583668599999999</v>
      </c>
      <c r="Z3341">
        <v>38.844000000000001</v>
      </c>
      <c r="AA3341">
        <v>10</v>
      </c>
      <c r="AI3341">
        <v>268.12500000000006</v>
      </c>
      <c r="AJ3341">
        <v>16</v>
      </c>
      <c r="AK3341">
        <v>420.48599999999993</v>
      </c>
      <c r="AL3341">
        <v>9</v>
      </c>
      <c r="AM3341">
        <v>0</v>
      </c>
      <c r="AN3341">
        <v>0</v>
      </c>
      <c r="AO3341" s="30">
        <v>382.62670214999997</v>
      </c>
      <c r="AP3341" s="30">
        <v>688.61099999999999</v>
      </c>
      <c r="AQ3341" s="30">
        <v>25</v>
      </c>
      <c r="AR3341">
        <v>647.37670200000002</v>
      </c>
      <c r="AS3341" s="20">
        <v>1165.08</v>
      </c>
      <c r="AT3341">
        <v>122</v>
      </c>
      <c r="AU3341">
        <v>12</v>
      </c>
      <c r="AV3341" t="s">
        <v>1510</v>
      </c>
    </row>
    <row r="3342" spans="1:48" hidden="1" x14ac:dyDescent="0.25">
      <c r="A3342" t="s">
        <v>1035</v>
      </c>
      <c r="B3342" t="s">
        <v>289</v>
      </c>
      <c r="C3342" t="s">
        <v>289</v>
      </c>
      <c r="D3342" t="s">
        <v>1037</v>
      </c>
      <c r="E3342" s="31" t="s">
        <v>1038</v>
      </c>
      <c r="F3342">
        <v>2018</v>
      </c>
      <c r="G3342" t="s">
        <v>1036</v>
      </c>
      <c r="H3342" t="s">
        <v>582</v>
      </c>
      <c r="I3342">
        <v>332710</v>
      </c>
      <c r="J3342" t="s">
        <v>288</v>
      </c>
      <c r="K3342" s="26" t="s">
        <v>458</v>
      </c>
      <c r="L3342" t="b">
        <v>1</v>
      </c>
      <c r="M3342" s="20" t="s">
        <v>1116</v>
      </c>
      <c r="N3342" s="26">
        <v>664</v>
      </c>
      <c r="O3342" t="s">
        <v>375</v>
      </c>
      <c r="P3342">
        <v>61.102499999999999</v>
      </c>
      <c r="Q3342">
        <v>-160.96166669999999</v>
      </c>
      <c r="S3342" t="s">
        <v>21</v>
      </c>
      <c r="T3342" s="40">
        <v>0.75</v>
      </c>
      <c r="U3342" s="40">
        <v>0.40596363636363636</v>
      </c>
      <c r="V3342">
        <v>161.71875000000003</v>
      </c>
      <c r="W3342">
        <v>215.62500000000003</v>
      </c>
      <c r="X3342">
        <v>101</v>
      </c>
      <c r="Y3342">
        <v>118.52249999999998</v>
      </c>
      <c r="Z3342">
        <v>158.02999999999997</v>
      </c>
      <c r="AA3342">
        <v>8</v>
      </c>
      <c r="AI3342">
        <v>34.454000000000001</v>
      </c>
      <c r="AJ3342">
        <v>6</v>
      </c>
      <c r="AK3342">
        <v>10.536</v>
      </c>
      <c r="AL3342">
        <v>4</v>
      </c>
      <c r="AM3342">
        <v>17.503999999999998</v>
      </c>
      <c r="AN3342">
        <v>3</v>
      </c>
      <c r="AO3342" s="30">
        <v>33.7425</v>
      </c>
      <c r="AP3342" s="30">
        <v>44.99</v>
      </c>
      <c r="AQ3342" s="30">
        <v>10</v>
      </c>
      <c r="AR3342">
        <v>313.98374999999999</v>
      </c>
      <c r="AS3342" s="20">
        <v>436.149</v>
      </c>
      <c r="AT3342">
        <v>122</v>
      </c>
      <c r="AU3342">
        <v>12</v>
      </c>
      <c r="AV3342" t="s">
        <v>1510</v>
      </c>
    </row>
    <row r="3343" spans="1:48" hidden="1" x14ac:dyDescent="0.25">
      <c r="A3343" t="s">
        <v>875</v>
      </c>
      <c r="B3343" t="s">
        <v>291</v>
      </c>
      <c r="C3343" s="19" t="s">
        <v>291</v>
      </c>
      <c r="D3343" t="s">
        <v>877</v>
      </c>
      <c r="E3343" t="s">
        <v>878</v>
      </c>
      <c r="F3343" s="26">
        <v>2018</v>
      </c>
      <c r="G3343" s="19" t="s">
        <v>876</v>
      </c>
      <c r="H3343" s="26">
        <v>19267</v>
      </c>
      <c r="I3343" s="19">
        <v>332720</v>
      </c>
      <c r="J3343" t="s">
        <v>290</v>
      </c>
      <c r="K3343" s="19" t="s">
        <v>458</v>
      </c>
      <c r="L3343" s="20" t="b">
        <v>1</v>
      </c>
      <c r="M3343" s="20" t="s">
        <v>1119</v>
      </c>
      <c r="N3343" s="19">
        <v>344</v>
      </c>
      <c r="O3343" s="19" t="s">
        <v>375</v>
      </c>
      <c r="P3343" s="20">
        <v>60.3430556</v>
      </c>
      <c r="Q3343" s="20">
        <v>-162.66305560000001</v>
      </c>
      <c r="R3343" s="19"/>
      <c r="S3343" s="19" t="s">
        <v>21</v>
      </c>
      <c r="T3343" s="40">
        <v>0.65000000000000013</v>
      </c>
      <c r="U3343" s="40">
        <v>0.37135833333333323</v>
      </c>
      <c r="V3343">
        <v>315.33775000000009</v>
      </c>
      <c r="W3343">
        <v>485.13500000000005</v>
      </c>
      <c r="X3343">
        <v>144</v>
      </c>
      <c r="Y3343">
        <v>264.5487</v>
      </c>
      <c r="Z3343">
        <v>406.99799999999993</v>
      </c>
      <c r="AA3343">
        <v>27</v>
      </c>
      <c r="AI3343">
        <v>37.847000000000001</v>
      </c>
      <c r="AJ3343">
        <v>10</v>
      </c>
      <c r="AK3343">
        <v>22.954000000000001</v>
      </c>
      <c r="AL3343">
        <v>6</v>
      </c>
      <c r="AM3343">
        <v>17.576999999999998</v>
      </c>
      <c r="AN3343">
        <v>9</v>
      </c>
      <c r="AO3343" s="30">
        <v>39.52065000000001</v>
      </c>
      <c r="AP3343" s="30">
        <v>60.801000000000002</v>
      </c>
      <c r="AQ3343" s="30">
        <v>16</v>
      </c>
      <c r="AR3343">
        <v>619.40710000000013</v>
      </c>
      <c r="AS3343" s="20">
        <v>970.51099999999997</v>
      </c>
      <c r="AT3343">
        <v>196</v>
      </c>
      <c r="AU3343">
        <v>12</v>
      </c>
      <c r="AV3343" t="s">
        <v>1510</v>
      </c>
    </row>
    <row r="3344" spans="1:48" hidden="1" x14ac:dyDescent="0.25">
      <c r="A3344" t="s">
        <v>717</v>
      </c>
      <c r="B3344" t="s">
        <v>102</v>
      </c>
      <c r="C3344" s="19" t="s">
        <v>102</v>
      </c>
      <c r="D3344" s="19" t="s">
        <v>712</v>
      </c>
      <c r="E3344" s="21" t="s">
        <v>713</v>
      </c>
      <c r="F3344" s="26">
        <v>2018</v>
      </c>
      <c r="G3344" s="19" t="s">
        <v>563</v>
      </c>
      <c r="H3344" s="26">
        <v>221</v>
      </c>
      <c r="I3344" s="19">
        <v>331710</v>
      </c>
      <c r="J3344" t="s">
        <v>50</v>
      </c>
      <c r="K3344" s="19" t="s">
        <v>458</v>
      </c>
      <c r="L3344" s="20" t="b">
        <v>1</v>
      </c>
      <c r="M3344" s="20" t="s">
        <v>1119</v>
      </c>
      <c r="N3344" s="19">
        <v>169</v>
      </c>
      <c r="O3344" s="19" t="s">
        <v>375</v>
      </c>
      <c r="P3344" s="20">
        <v>60.585555599999999</v>
      </c>
      <c r="Q3344" s="20">
        <v>-165.25583330000001</v>
      </c>
      <c r="R3344" s="19"/>
      <c r="S3344" s="19" t="s">
        <v>21</v>
      </c>
      <c r="T3344" s="40">
        <v>0.49662500000000009</v>
      </c>
      <c r="U3344" s="40">
        <v>0.25422499999999998</v>
      </c>
      <c r="V3344">
        <v>198.84765675000006</v>
      </c>
      <c r="W3344">
        <v>400.39800000000002</v>
      </c>
      <c r="X3344">
        <v>94</v>
      </c>
      <c r="Y3344">
        <v>0</v>
      </c>
      <c r="Z3344">
        <v>0</v>
      </c>
      <c r="AA3344">
        <v>13</v>
      </c>
      <c r="AI3344">
        <v>226.85199999999998</v>
      </c>
      <c r="AJ3344">
        <v>9</v>
      </c>
      <c r="AK3344">
        <v>358.33599999999996</v>
      </c>
      <c r="AL3344">
        <v>13</v>
      </c>
      <c r="AM3344">
        <v>0</v>
      </c>
      <c r="AN3344">
        <v>0</v>
      </c>
      <c r="AO3344" s="30">
        <v>290.6189905</v>
      </c>
      <c r="AP3344" s="30">
        <v>585.18799999999987</v>
      </c>
      <c r="AQ3344" s="30">
        <v>22</v>
      </c>
      <c r="AR3344">
        <v>489.46664725000005</v>
      </c>
      <c r="AS3344" s="20">
        <v>985.58599999999979</v>
      </c>
      <c r="AT3344">
        <v>129</v>
      </c>
      <c r="AU3344">
        <v>12</v>
      </c>
      <c r="AV3344" t="s">
        <v>1510</v>
      </c>
    </row>
    <row r="3345" spans="1:48" hidden="1" x14ac:dyDescent="0.25">
      <c r="A3345" t="s">
        <v>1073</v>
      </c>
      <c r="B3345" t="s">
        <v>293</v>
      </c>
      <c r="C3345" s="19" t="s">
        <v>293</v>
      </c>
      <c r="D3345" s="19" t="s">
        <v>1075</v>
      </c>
      <c r="E3345" s="21" t="s">
        <v>1076</v>
      </c>
      <c r="F3345" s="26">
        <v>2018</v>
      </c>
      <c r="G3345" s="19" t="s">
        <v>1074</v>
      </c>
      <c r="H3345" s="26" t="s">
        <v>582</v>
      </c>
      <c r="I3345" s="19">
        <v>332730</v>
      </c>
      <c r="J3345" t="s">
        <v>292</v>
      </c>
      <c r="K3345" s="19" t="s">
        <v>458</v>
      </c>
      <c r="L3345" s="20" t="b">
        <v>1</v>
      </c>
      <c r="M3345" s="20" t="s">
        <v>1116</v>
      </c>
      <c r="N3345" s="19">
        <v>729</v>
      </c>
      <c r="O3345" s="19" t="s">
        <v>375</v>
      </c>
      <c r="P3345" s="20">
        <v>59.079166700000002</v>
      </c>
      <c r="Q3345" s="20">
        <v>-160.27500000000001</v>
      </c>
      <c r="R3345" s="19"/>
      <c r="S3345" s="19" t="s">
        <v>21</v>
      </c>
      <c r="T3345" s="40">
        <v>0.5072416666666667</v>
      </c>
      <c r="U3345" s="40">
        <v>0.2273333333333333</v>
      </c>
      <c r="V3345">
        <v>62.163987975000005</v>
      </c>
      <c r="W3345">
        <v>122.553</v>
      </c>
      <c r="X3345">
        <v>34</v>
      </c>
      <c r="Y3345">
        <v>55.436948991666661</v>
      </c>
      <c r="Z3345">
        <v>109.29099999999998</v>
      </c>
      <c r="AA3345">
        <v>6</v>
      </c>
      <c r="AI3345">
        <v>30.657</v>
      </c>
      <c r="AJ3345">
        <v>6</v>
      </c>
      <c r="AK3345">
        <v>7.5659999999999998</v>
      </c>
      <c r="AL3345">
        <v>2</v>
      </c>
      <c r="AM3345">
        <v>0</v>
      </c>
      <c r="AN3345">
        <v>0</v>
      </c>
      <c r="AO3345" s="30">
        <v>19.388298225</v>
      </c>
      <c r="AP3345" s="30">
        <v>38.222999999999999</v>
      </c>
      <c r="AQ3345" s="30">
        <v>8</v>
      </c>
      <c r="AR3345">
        <v>136.98923519166667</v>
      </c>
      <c r="AS3345" s="20">
        <v>270.06700000000001</v>
      </c>
      <c r="AT3345">
        <v>47</v>
      </c>
      <c r="AU3345">
        <v>12</v>
      </c>
      <c r="AV3345" t="s">
        <v>1510</v>
      </c>
    </row>
    <row r="3346" spans="1:48" hidden="1" x14ac:dyDescent="0.25">
      <c r="A3346" t="s">
        <v>1077</v>
      </c>
      <c r="B3346" t="s">
        <v>297</v>
      </c>
      <c r="C3346" t="s">
        <v>297</v>
      </c>
      <c r="D3346" t="s">
        <v>1079</v>
      </c>
      <c r="E3346" s="31" t="s">
        <v>1080</v>
      </c>
      <c r="F3346">
        <v>2018</v>
      </c>
      <c r="G3346" t="s">
        <v>1078</v>
      </c>
      <c r="H3346">
        <v>40548</v>
      </c>
      <c r="I3346">
        <v>332850</v>
      </c>
      <c r="J3346" t="s">
        <v>296</v>
      </c>
      <c r="K3346" s="26" t="s">
        <v>458</v>
      </c>
      <c r="L3346" t="b">
        <v>1</v>
      </c>
      <c r="M3346" s="20" t="s">
        <v>1119</v>
      </c>
      <c r="N3346" s="26">
        <v>741</v>
      </c>
      <c r="O3346" t="s">
        <v>375</v>
      </c>
      <c r="P3346">
        <v>63.873055600000001</v>
      </c>
      <c r="Q3346">
        <v>-160.78805560000001</v>
      </c>
      <c r="S3346" t="s">
        <v>21</v>
      </c>
      <c r="T3346" s="40">
        <v>0.43925000000000008</v>
      </c>
      <c r="U3346" s="40">
        <v>0.28657499999999997</v>
      </c>
      <c r="V3346">
        <v>569.97167850000017</v>
      </c>
      <c r="W3346">
        <v>1297.6020000000001</v>
      </c>
      <c r="X3346">
        <v>275</v>
      </c>
      <c r="Y3346">
        <v>731.12635400000022</v>
      </c>
      <c r="Z3346">
        <v>1664.4880000000003</v>
      </c>
      <c r="AA3346">
        <v>53</v>
      </c>
      <c r="AI3346">
        <v>607.71199999999999</v>
      </c>
      <c r="AJ3346">
        <v>22</v>
      </c>
      <c r="AK3346">
        <v>413.76</v>
      </c>
      <c r="AL3346">
        <v>48</v>
      </c>
      <c r="AM3346">
        <v>8.4059999999999988</v>
      </c>
      <c r="AN3346">
        <v>2</v>
      </c>
      <c r="AO3346" s="30">
        <v>448.68157600000006</v>
      </c>
      <c r="AP3346" s="30">
        <v>1021.472</v>
      </c>
      <c r="AQ3346" s="30">
        <v>70</v>
      </c>
      <c r="AR3346">
        <v>1749.7796085000004</v>
      </c>
      <c r="AS3346" s="20">
        <v>3991.9679999999994</v>
      </c>
      <c r="AT3346">
        <v>386</v>
      </c>
      <c r="AU3346">
        <v>12</v>
      </c>
      <c r="AV3346" t="s">
        <v>1510</v>
      </c>
    </row>
    <row r="3347" spans="1:48" hidden="1" x14ac:dyDescent="0.25">
      <c r="A3347" t="s">
        <v>542</v>
      </c>
      <c r="B3347" t="s">
        <v>299</v>
      </c>
      <c r="C3347" t="s">
        <v>299</v>
      </c>
      <c r="D3347" t="s">
        <v>544</v>
      </c>
      <c r="E3347" s="31" t="s">
        <v>545</v>
      </c>
      <c r="F3347">
        <v>2018</v>
      </c>
      <c r="G3347" t="s">
        <v>543</v>
      </c>
      <c r="H3347">
        <v>19454</v>
      </c>
      <c r="I3347">
        <v>332860</v>
      </c>
      <c r="J3347" t="s">
        <v>298</v>
      </c>
      <c r="K3347" s="26" t="s">
        <v>458</v>
      </c>
      <c r="L3347" t="b">
        <v>1</v>
      </c>
      <c r="M3347" s="20" t="s">
        <v>1118</v>
      </c>
      <c r="N3347" s="26">
        <v>106</v>
      </c>
      <c r="O3347" t="s">
        <v>375</v>
      </c>
      <c r="P3347">
        <v>53.873611099999998</v>
      </c>
      <c r="Q3347">
        <v>-166.53666670000001</v>
      </c>
      <c r="S3347" t="s">
        <v>21</v>
      </c>
      <c r="T3347" s="40">
        <v>0.4437222222222223</v>
      </c>
      <c r="U3347" s="40">
        <v>0.29954444444444445</v>
      </c>
      <c r="V3347">
        <v>1227.5956878888892</v>
      </c>
      <c r="W3347">
        <v>2766.5860000000002</v>
      </c>
      <c r="X3347">
        <v>756</v>
      </c>
      <c r="Y3347">
        <v>16865.755205833335</v>
      </c>
      <c r="Z3347">
        <v>38009.714999999997</v>
      </c>
      <c r="AA3347">
        <v>185</v>
      </c>
      <c r="AI3347">
        <v>2291.5749999999998</v>
      </c>
      <c r="AJ3347">
        <v>58</v>
      </c>
      <c r="AK3347">
        <v>247.31400000000002</v>
      </c>
      <c r="AL3347">
        <v>12</v>
      </c>
      <c r="AM3347">
        <v>0</v>
      </c>
      <c r="AN3347">
        <v>0</v>
      </c>
      <c r="AO3347" s="30">
        <v>1126.5614690555556</v>
      </c>
      <c r="AP3347" s="30">
        <v>2538.8889999999997</v>
      </c>
      <c r="AQ3347" s="30">
        <v>70</v>
      </c>
      <c r="AR3347">
        <v>19219.912362777781</v>
      </c>
      <c r="AS3347" s="20">
        <v>43315.189999999995</v>
      </c>
      <c r="AT3347">
        <v>1011</v>
      </c>
      <c r="AU3347">
        <v>12</v>
      </c>
      <c r="AV3347" t="s">
        <v>1510</v>
      </c>
    </row>
    <row r="3348" spans="1:48" hidden="1" x14ac:dyDescent="0.25">
      <c r="A3348" t="s">
        <v>1031</v>
      </c>
      <c r="B3348" t="s">
        <v>303</v>
      </c>
      <c r="C3348" t="s">
        <v>303</v>
      </c>
      <c r="D3348" t="s">
        <v>1033</v>
      </c>
      <c r="E3348" s="31" t="s">
        <v>1034</v>
      </c>
      <c r="F3348">
        <v>2018</v>
      </c>
      <c r="G3348" t="s">
        <v>1032</v>
      </c>
      <c r="H3348" t="s">
        <v>582</v>
      </c>
      <c r="I3348">
        <v>332880</v>
      </c>
      <c r="J3348" t="s">
        <v>302</v>
      </c>
      <c r="K3348" s="26" t="s">
        <v>458</v>
      </c>
      <c r="L3348" t="b">
        <v>1</v>
      </c>
      <c r="M3348" s="20" t="s">
        <v>1116</v>
      </c>
      <c r="N3348" s="26">
        <v>663</v>
      </c>
      <c r="O3348" t="s">
        <v>375</v>
      </c>
      <c r="P3348">
        <v>67.013888899999998</v>
      </c>
      <c r="Q3348">
        <v>-146.41861109999999</v>
      </c>
      <c r="S3348" t="s">
        <v>21</v>
      </c>
      <c r="T3348" s="40">
        <v>0.82500000000000018</v>
      </c>
      <c r="U3348" s="40">
        <v>0.46072500000000011</v>
      </c>
      <c r="V3348">
        <v>161.37825000000001</v>
      </c>
      <c r="W3348">
        <v>195.60999999999999</v>
      </c>
      <c r="X3348">
        <v>107</v>
      </c>
      <c r="Y3348">
        <v>190.13362500000002</v>
      </c>
      <c r="Z3348">
        <v>230.46499999999997</v>
      </c>
      <c r="AA3348">
        <v>10</v>
      </c>
      <c r="AI3348">
        <v>136.05000000000001</v>
      </c>
      <c r="AJ3348">
        <v>9</v>
      </c>
      <c r="AK3348">
        <v>5.6869999999999994</v>
      </c>
      <c r="AL3348">
        <v>1</v>
      </c>
      <c r="AM3348">
        <v>9.1949999999999985</v>
      </c>
      <c r="AN3348">
        <v>5</v>
      </c>
      <c r="AO3348" s="30">
        <v>116.93302500000004</v>
      </c>
      <c r="AP3348" s="30">
        <v>141.73700000000002</v>
      </c>
      <c r="AQ3348" s="30">
        <v>10</v>
      </c>
      <c r="AR3348">
        <v>468.44490000000008</v>
      </c>
      <c r="AS3348" s="20">
        <v>577.00699999999995</v>
      </c>
      <c r="AT3348">
        <v>129</v>
      </c>
      <c r="AU3348">
        <v>12</v>
      </c>
      <c r="AV3348" t="s">
        <v>1510</v>
      </c>
    </row>
    <row r="3349" spans="1:48" hidden="1" x14ac:dyDescent="0.25">
      <c r="A3349" t="s">
        <v>777</v>
      </c>
      <c r="B3349" t="s">
        <v>242</v>
      </c>
      <c r="C3349" t="s">
        <v>242</v>
      </c>
      <c r="D3349" t="s">
        <v>778</v>
      </c>
      <c r="E3349" s="31" t="s">
        <v>779</v>
      </c>
      <c r="F3349">
        <v>2018</v>
      </c>
      <c r="G3349" t="s">
        <v>759</v>
      </c>
      <c r="H3349">
        <v>26616</v>
      </c>
      <c r="I3349">
        <v>332410</v>
      </c>
      <c r="J3349" t="s">
        <v>235</v>
      </c>
      <c r="K3349" s="26" t="s">
        <v>458</v>
      </c>
      <c r="L3349" t="b">
        <v>1</v>
      </c>
      <c r="M3349" s="20" t="s">
        <v>1118</v>
      </c>
      <c r="N3349" s="26">
        <v>254</v>
      </c>
      <c r="O3349" t="s">
        <v>375</v>
      </c>
      <c r="P3349">
        <v>70.636944400000004</v>
      </c>
      <c r="Q3349">
        <v>-160.03833330000001</v>
      </c>
      <c r="S3349" t="s">
        <v>21</v>
      </c>
      <c r="T3349" s="40">
        <v>0.19335833333333333</v>
      </c>
      <c r="U3349" s="40">
        <v>0.19335833333333333</v>
      </c>
      <c r="V3349">
        <v>277.74783769166669</v>
      </c>
      <c r="W3349">
        <v>1436.441</v>
      </c>
      <c r="X3349">
        <v>152</v>
      </c>
      <c r="Y3349">
        <v>904.66795446666674</v>
      </c>
      <c r="Z3349">
        <v>4678.7120000000004</v>
      </c>
      <c r="AA3349">
        <v>68</v>
      </c>
      <c r="AI3349">
        <v>77.832999999999998</v>
      </c>
      <c r="AJ3349">
        <v>3</v>
      </c>
      <c r="AK3349">
        <v>71.644999999999996</v>
      </c>
      <c r="AL3349">
        <v>4</v>
      </c>
      <c r="AM3349">
        <v>0</v>
      </c>
      <c r="AN3349">
        <v>1</v>
      </c>
      <c r="AO3349" s="30">
        <v>28.902816950000002</v>
      </c>
      <c r="AP3349" s="30">
        <v>149.47800000000001</v>
      </c>
      <c r="AQ3349" s="30">
        <v>7</v>
      </c>
      <c r="AR3349">
        <v>1211.3186091083335</v>
      </c>
      <c r="AS3349" s="20">
        <v>6264.6309999999994</v>
      </c>
      <c r="AT3349">
        <v>227</v>
      </c>
      <c r="AU3349">
        <v>12</v>
      </c>
      <c r="AV3349" t="s">
        <v>1510</v>
      </c>
    </row>
    <row r="3350" spans="1:48" hidden="1" x14ac:dyDescent="0.25">
      <c r="A3350" t="s">
        <v>724</v>
      </c>
      <c r="B3350" t="s">
        <v>103</v>
      </c>
      <c r="C3350" t="s">
        <v>103</v>
      </c>
      <c r="D3350" t="s">
        <v>725</v>
      </c>
      <c r="E3350" s="31" t="s">
        <v>726</v>
      </c>
      <c r="F3350">
        <v>2018</v>
      </c>
      <c r="G3350" t="s">
        <v>563</v>
      </c>
      <c r="H3350">
        <v>221</v>
      </c>
      <c r="I3350">
        <v>331730</v>
      </c>
      <c r="J3350" t="s">
        <v>50</v>
      </c>
      <c r="K3350" s="26" t="s">
        <v>458</v>
      </c>
      <c r="L3350" t="b">
        <v>1</v>
      </c>
      <c r="M3350" s="20" t="s">
        <v>1119</v>
      </c>
      <c r="N3350" s="26">
        <v>169</v>
      </c>
      <c r="O3350" t="s">
        <v>375</v>
      </c>
      <c r="P3350">
        <v>65.609166700000003</v>
      </c>
      <c r="Q3350">
        <v>-168.08750000000001</v>
      </c>
      <c r="S3350" t="s">
        <v>21</v>
      </c>
      <c r="T3350" s="40">
        <v>0.56877500000000003</v>
      </c>
      <c r="U3350" s="40">
        <v>0.24045833333333336</v>
      </c>
      <c r="V3350">
        <v>131.658330675</v>
      </c>
      <c r="W3350">
        <v>231.47699999999998</v>
      </c>
      <c r="X3350">
        <v>48</v>
      </c>
      <c r="Y3350">
        <v>21.782944949999997</v>
      </c>
      <c r="Z3350">
        <v>38.297999999999995</v>
      </c>
      <c r="AA3350">
        <v>11</v>
      </c>
      <c r="AI3350">
        <v>140.85900000000001</v>
      </c>
      <c r="AJ3350">
        <v>5</v>
      </c>
      <c r="AK3350">
        <v>204.22400000000002</v>
      </c>
      <c r="AL3350">
        <v>13</v>
      </c>
      <c r="AM3350">
        <v>0</v>
      </c>
      <c r="AN3350">
        <v>0</v>
      </c>
      <c r="AO3350" s="30">
        <v>196.27458332500004</v>
      </c>
      <c r="AP3350" s="30">
        <v>345.08300000000003</v>
      </c>
      <c r="AQ3350" s="30">
        <v>18</v>
      </c>
      <c r="AR3350">
        <v>349.71585895000004</v>
      </c>
      <c r="AS3350" s="20">
        <v>614.85799999999995</v>
      </c>
      <c r="AT3350">
        <v>77</v>
      </c>
      <c r="AU3350">
        <v>12</v>
      </c>
      <c r="AV3350" t="s">
        <v>1510</v>
      </c>
    </row>
    <row r="3351" spans="1:48" hidden="1" x14ac:dyDescent="0.25">
      <c r="A3351" t="s">
        <v>444</v>
      </c>
      <c r="B3351" t="s">
        <v>49</v>
      </c>
      <c r="C3351" t="s">
        <v>49</v>
      </c>
      <c r="D3351" t="s">
        <v>445</v>
      </c>
      <c r="E3351" s="31" t="s">
        <v>446</v>
      </c>
      <c r="F3351">
        <v>2018</v>
      </c>
      <c r="G3351" t="s">
        <v>380</v>
      </c>
      <c r="H3351">
        <v>219</v>
      </c>
      <c r="I3351">
        <v>331230</v>
      </c>
      <c r="J3351" t="s">
        <v>30</v>
      </c>
      <c r="K3351" s="26" t="s">
        <v>374</v>
      </c>
      <c r="L3351" t="b">
        <v>1</v>
      </c>
      <c r="M3351" s="20" t="s">
        <v>1116</v>
      </c>
      <c r="N3351" s="26">
        <v>2</v>
      </c>
      <c r="O3351" t="s">
        <v>375</v>
      </c>
      <c r="P3351">
        <v>56.115277800000001</v>
      </c>
      <c r="Q3351">
        <v>-133.12083329999999</v>
      </c>
      <c r="S3351" t="s">
        <v>21</v>
      </c>
      <c r="T3351" s="40">
        <v>0.28613333333333341</v>
      </c>
      <c r="U3351" s="40">
        <v>0.2554833333333334</v>
      </c>
      <c r="V3351">
        <v>74.809273866666686</v>
      </c>
      <c r="W3351">
        <v>261.44900000000001</v>
      </c>
      <c r="X3351">
        <v>85</v>
      </c>
      <c r="Y3351">
        <v>16.01230746666667</v>
      </c>
      <c r="Z3351">
        <v>55.960999999999999</v>
      </c>
      <c r="AA3351">
        <v>12</v>
      </c>
      <c r="AI3351">
        <v>8.2410000000000014</v>
      </c>
      <c r="AJ3351">
        <v>2</v>
      </c>
      <c r="AK3351">
        <v>18.001999999999999</v>
      </c>
      <c r="AL3351">
        <v>3</v>
      </c>
      <c r="AM3351">
        <v>0</v>
      </c>
      <c r="AN3351">
        <v>0</v>
      </c>
      <c r="AO3351" s="30">
        <v>7.5089970666666694</v>
      </c>
      <c r="AP3351" s="30">
        <v>26.243000000000002</v>
      </c>
      <c r="AQ3351" s="30">
        <v>5</v>
      </c>
      <c r="AR3351">
        <v>98.330578400000022</v>
      </c>
      <c r="AS3351" s="20">
        <v>343.65299999999996</v>
      </c>
      <c r="AT3351">
        <v>102</v>
      </c>
      <c r="AU3351">
        <v>12</v>
      </c>
      <c r="AV3351" t="s">
        <v>1510</v>
      </c>
    </row>
    <row r="3352" spans="1:48" hidden="1" x14ac:dyDescent="0.25">
      <c r="A3352" t="s">
        <v>758</v>
      </c>
      <c r="B3352" t="s">
        <v>236</v>
      </c>
      <c r="C3352" t="s">
        <v>236</v>
      </c>
      <c r="D3352" t="s">
        <v>760</v>
      </c>
      <c r="E3352" s="31" t="s">
        <v>761</v>
      </c>
      <c r="F3352">
        <v>2018</v>
      </c>
      <c r="G3352" t="s">
        <v>759</v>
      </c>
      <c r="H3352">
        <v>26616</v>
      </c>
      <c r="I3352">
        <v>332350</v>
      </c>
      <c r="J3352" t="s">
        <v>235</v>
      </c>
      <c r="K3352" s="26" t="s">
        <v>458</v>
      </c>
      <c r="L3352" t="b">
        <v>1</v>
      </c>
      <c r="M3352" s="20" t="s">
        <v>1118</v>
      </c>
      <c r="N3352" s="26">
        <v>254</v>
      </c>
      <c r="O3352" t="s">
        <v>375</v>
      </c>
      <c r="P3352">
        <v>68.143333299999995</v>
      </c>
      <c r="Q3352">
        <v>-151.7358333</v>
      </c>
      <c r="S3352" t="s">
        <v>21</v>
      </c>
      <c r="T3352" s="40">
        <v>0.15725833333333331</v>
      </c>
      <c r="U3352" s="40">
        <v>0.15725833333333331</v>
      </c>
      <c r="V3352">
        <v>113.81933569166664</v>
      </c>
      <c r="W3352">
        <v>723.77299999999991</v>
      </c>
      <c r="X3352">
        <v>101</v>
      </c>
      <c r="Y3352">
        <v>441.7900818083333</v>
      </c>
      <c r="Z3352">
        <v>2809.3270000000002</v>
      </c>
      <c r="AA3352">
        <v>64</v>
      </c>
      <c r="AI3352">
        <v>41.006000000000007</v>
      </c>
      <c r="AJ3352">
        <v>2</v>
      </c>
      <c r="AK3352">
        <v>28</v>
      </c>
      <c r="AL3352">
        <v>3</v>
      </c>
      <c r="AM3352">
        <v>0</v>
      </c>
      <c r="AN3352">
        <v>1</v>
      </c>
      <c r="AO3352" s="30">
        <v>10.851768549999997</v>
      </c>
      <c r="AP3352" s="30">
        <v>69.006</v>
      </c>
      <c r="AQ3352" s="30">
        <v>5</v>
      </c>
      <c r="AR3352">
        <v>566.46118604999992</v>
      </c>
      <c r="AS3352" s="20">
        <v>3602.1059999999998</v>
      </c>
      <c r="AT3352">
        <v>169</v>
      </c>
      <c r="AU3352">
        <v>12</v>
      </c>
      <c r="AV3352" t="s">
        <v>1510</v>
      </c>
    </row>
    <row r="3353" spans="1:48" hidden="1" x14ac:dyDescent="0.25">
      <c r="A3353" t="s">
        <v>946</v>
      </c>
      <c r="B3353" t="s">
        <v>305</v>
      </c>
      <c r="C3353" t="s">
        <v>305</v>
      </c>
      <c r="D3353" t="s">
        <v>948</v>
      </c>
      <c r="E3353" s="31" t="s">
        <v>949</v>
      </c>
      <c r="F3353">
        <v>2018</v>
      </c>
      <c r="G3353" t="s">
        <v>947</v>
      </c>
      <c r="H3353">
        <v>20535</v>
      </c>
      <c r="I3353">
        <v>332890</v>
      </c>
      <c r="J3353" t="s">
        <v>304</v>
      </c>
      <c r="K3353" s="26" t="s">
        <v>458</v>
      </c>
      <c r="L3353" t="b">
        <v>1</v>
      </c>
      <c r="M3353" s="20" t="s">
        <v>1118</v>
      </c>
      <c r="N3353" s="26">
        <v>409</v>
      </c>
      <c r="O3353" t="s">
        <v>375</v>
      </c>
      <c r="P3353">
        <v>64.681388900000002</v>
      </c>
      <c r="Q3353">
        <v>-163.40555560000001</v>
      </c>
      <c r="S3353" t="s">
        <v>21</v>
      </c>
      <c r="T3353" s="40">
        <v>0.55007499999999987</v>
      </c>
      <c r="U3353" s="40">
        <v>0.28627500000000006</v>
      </c>
      <c r="V3353">
        <v>146.93163339999998</v>
      </c>
      <c r="W3353">
        <v>267.11200000000002</v>
      </c>
      <c r="X3353">
        <v>67</v>
      </c>
      <c r="Y3353">
        <v>203.89630024999997</v>
      </c>
      <c r="Z3353">
        <v>370.67</v>
      </c>
      <c r="AA3353">
        <v>26</v>
      </c>
      <c r="AI3353">
        <v>111.273</v>
      </c>
      <c r="AJ3353">
        <v>8</v>
      </c>
      <c r="AK3353">
        <v>15.636999999999999</v>
      </c>
      <c r="AL3353">
        <v>4</v>
      </c>
      <c r="AM3353">
        <v>0</v>
      </c>
      <c r="AN3353">
        <v>0</v>
      </c>
      <c r="AO3353" s="30">
        <v>69.810018249999985</v>
      </c>
      <c r="AP3353" s="30">
        <v>126.91</v>
      </c>
      <c r="AQ3353" s="30">
        <v>12</v>
      </c>
      <c r="AR3353">
        <v>420.63795189999996</v>
      </c>
      <c r="AS3353" s="20">
        <v>764.69200000000012</v>
      </c>
      <c r="AT3353">
        <v>105</v>
      </c>
      <c r="AU3353">
        <v>12</v>
      </c>
      <c r="AV3353" t="s">
        <v>1510</v>
      </c>
    </row>
    <row r="3354" spans="1:48" hidden="1" x14ac:dyDescent="0.25">
      <c r="A3354" t="s">
        <v>500</v>
      </c>
      <c r="B3354" t="s">
        <v>309</v>
      </c>
      <c r="C3354" t="s">
        <v>309</v>
      </c>
      <c r="D3354" t="s">
        <v>502</v>
      </c>
      <c r="E3354" s="31" t="s">
        <v>503</v>
      </c>
      <c r="F3354">
        <v>2018</v>
      </c>
      <c r="G3354" t="s">
        <v>563</v>
      </c>
      <c r="H3354">
        <v>30150</v>
      </c>
      <c r="I3354">
        <v>332900</v>
      </c>
      <c r="J3354" t="s">
        <v>50</v>
      </c>
      <c r="K3354" s="26" t="s">
        <v>458</v>
      </c>
      <c r="L3354" t="b">
        <v>1</v>
      </c>
      <c r="M3354" s="20" t="s">
        <v>1119</v>
      </c>
      <c r="N3354" s="26">
        <v>169</v>
      </c>
      <c r="O3354" t="s">
        <v>375</v>
      </c>
      <c r="P3354">
        <v>59.546944400000001</v>
      </c>
      <c r="Q3354">
        <v>-139.7272222</v>
      </c>
      <c r="S3354" t="s">
        <v>21</v>
      </c>
      <c r="T3354" s="40">
        <v>0.45562499999999995</v>
      </c>
      <c r="U3354" s="40">
        <v>0.18669999999999998</v>
      </c>
      <c r="V3354">
        <v>574.22555437499989</v>
      </c>
      <c r="W3354">
        <v>1260.3029999999999</v>
      </c>
      <c r="X3354">
        <v>273</v>
      </c>
      <c r="Y3354">
        <v>876.7017787499999</v>
      </c>
      <c r="Z3354">
        <v>1924.174</v>
      </c>
      <c r="AA3354">
        <v>116</v>
      </c>
      <c r="AI3354">
        <v>1112.4960000000001</v>
      </c>
      <c r="AJ3354">
        <v>30</v>
      </c>
      <c r="AK3354">
        <v>821.73200000000008</v>
      </c>
      <c r="AL3354">
        <v>36</v>
      </c>
      <c r="AM3354">
        <v>0</v>
      </c>
      <c r="AN3354">
        <v>0</v>
      </c>
      <c r="AO3354" s="30">
        <v>881.28263249999998</v>
      </c>
      <c r="AP3354" s="30">
        <v>1934.2280000000001</v>
      </c>
      <c r="AQ3354" s="30">
        <v>66</v>
      </c>
      <c r="AR3354">
        <v>2332.2099656249998</v>
      </c>
      <c r="AS3354" s="20">
        <v>5118.7049999999999</v>
      </c>
      <c r="AT3354">
        <v>452</v>
      </c>
      <c r="AU3354">
        <v>12</v>
      </c>
      <c r="AV3354" t="s">
        <v>1510</v>
      </c>
    </row>
    <row r="3355" spans="1:48" hidden="1" x14ac:dyDescent="0.25">
      <c r="A3355" t="s">
        <v>742</v>
      </c>
      <c r="B3355" t="s">
        <v>172</v>
      </c>
      <c r="C3355" t="s">
        <v>172</v>
      </c>
      <c r="D3355" t="s">
        <v>744</v>
      </c>
      <c r="E3355" s="31" t="s">
        <v>745</v>
      </c>
      <c r="F3355">
        <v>2018</v>
      </c>
      <c r="G3355" t="s">
        <v>743</v>
      </c>
      <c r="H3355">
        <v>18963</v>
      </c>
      <c r="I3355">
        <v>332650</v>
      </c>
      <c r="J3355" t="s">
        <v>171</v>
      </c>
      <c r="K3355" s="26" t="s">
        <v>458</v>
      </c>
      <c r="L3355" t="b">
        <v>1</v>
      </c>
      <c r="M3355" s="20" t="s">
        <v>1119</v>
      </c>
      <c r="N3355" s="26">
        <v>240</v>
      </c>
      <c r="O3355" t="s">
        <v>375</v>
      </c>
      <c r="P3355">
        <v>57.503333300000001</v>
      </c>
      <c r="Q3355">
        <v>-134.58388890000001</v>
      </c>
      <c r="S3355" t="s">
        <v>21</v>
      </c>
      <c r="T3355" s="40">
        <v>0.58547500000000008</v>
      </c>
      <c r="U3355" s="40">
        <v>0.25700000000000001</v>
      </c>
      <c r="V3355">
        <v>476.0608465250001</v>
      </c>
      <c r="W3355">
        <v>813.11900000000003</v>
      </c>
      <c r="X3355">
        <v>199</v>
      </c>
      <c r="Y3355">
        <v>271.08897640000004</v>
      </c>
      <c r="Z3355">
        <v>463.024</v>
      </c>
      <c r="AA3355">
        <v>25</v>
      </c>
      <c r="AI3355">
        <v>228.37100000000001</v>
      </c>
      <c r="AJ3355">
        <v>9</v>
      </c>
      <c r="AK3355">
        <v>58.364000000000004</v>
      </c>
      <c r="AL3355">
        <v>8</v>
      </c>
      <c r="AM3355">
        <v>0</v>
      </c>
      <c r="AN3355">
        <v>0</v>
      </c>
      <c r="AO3355" s="30">
        <v>167.87617412500003</v>
      </c>
      <c r="AP3355" s="30">
        <v>286.73500000000001</v>
      </c>
      <c r="AQ3355" s="30">
        <v>17</v>
      </c>
      <c r="AR3355">
        <v>915.02599705000011</v>
      </c>
      <c r="AS3355" s="20">
        <v>1562.8779999999999</v>
      </c>
      <c r="AT3355">
        <v>240</v>
      </c>
      <c r="AU3355">
        <v>12</v>
      </c>
      <c r="AV3355" t="s">
        <v>1510</v>
      </c>
    </row>
    <row r="3356" spans="1:48" hidden="1" x14ac:dyDescent="0.25">
      <c r="A3356" t="s">
        <v>447</v>
      </c>
      <c r="B3356" t="s">
        <v>110</v>
      </c>
      <c r="C3356" t="s">
        <v>110</v>
      </c>
      <c r="D3356" t="s">
        <v>449</v>
      </c>
      <c r="E3356" s="31" t="s">
        <v>450</v>
      </c>
      <c r="F3356">
        <v>2018</v>
      </c>
      <c r="G3356" t="s">
        <v>448</v>
      </c>
      <c r="H3356">
        <v>4959</v>
      </c>
      <c r="I3356">
        <v>331760</v>
      </c>
      <c r="J3356" t="s">
        <v>109</v>
      </c>
      <c r="K3356" s="26" t="s">
        <v>374</v>
      </c>
      <c r="L3356" t="b">
        <v>1</v>
      </c>
      <c r="M3356" s="20" t="s">
        <v>1116</v>
      </c>
      <c r="N3356" s="26">
        <v>5</v>
      </c>
      <c r="O3356" t="s">
        <v>375</v>
      </c>
      <c r="P3356">
        <v>61.578333299999997</v>
      </c>
      <c r="Q3356">
        <v>-159.52222219999999</v>
      </c>
      <c r="S3356" t="s">
        <v>21</v>
      </c>
      <c r="T3356" s="40">
        <v>0.62875000000000003</v>
      </c>
      <c r="U3356" s="40">
        <v>0.30380000000000001</v>
      </c>
      <c r="V3356">
        <v>607.65040750000003</v>
      </c>
      <c r="W3356">
        <v>966.44200000000001</v>
      </c>
      <c r="X3356">
        <v>197</v>
      </c>
      <c r="Y3356">
        <v>499.03321625000007</v>
      </c>
      <c r="Z3356">
        <v>793.69100000000003</v>
      </c>
      <c r="AA3356">
        <v>45</v>
      </c>
      <c r="AI3356">
        <v>53.195999999999998</v>
      </c>
      <c r="AJ3356">
        <v>14</v>
      </c>
      <c r="AK3356">
        <v>295.05099999999993</v>
      </c>
      <c r="AL3356">
        <v>24</v>
      </c>
      <c r="AM3356">
        <v>52.266000000000012</v>
      </c>
      <c r="AN3356">
        <v>2</v>
      </c>
      <c r="AO3356" s="30">
        <v>218.96030124999999</v>
      </c>
      <c r="AP3356" s="30">
        <v>348.24699999999996</v>
      </c>
      <c r="AQ3356" s="30">
        <v>38</v>
      </c>
      <c r="AR3356">
        <v>1325.6439250000001</v>
      </c>
      <c r="AS3356" s="20">
        <v>2160.6459999999997</v>
      </c>
      <c r="AT3356">
        <v>274</v>
      </c>
      <c r="AU3356">
        <v>12</v>
      </c>
      <c r="AV3356" t="s">
        <v>1510</v>
      </c>
    </row>
    <row r="3357" spans="1:48" hidden="1" x14ac:dyDescent="0.25">
      <c r="A3357" t="s">
        <v>569</v>
      </c>
      <c r="B3357" t="s">
        <v>53</v>
      </c>
      <c r="C3357" t="s">
        <v>53</v>
      </c>
      <c r="D3357" t="s">
        <v>570</v>
      </c>
      <c r="E3357" s="31" t="s">
        <v>571</v>
      </c>
      <c r="F3357">
        <v>2018</v>
      </c>
      <c r="G3357" t="s">
        <v>563</v>
      </c>
      <c r="H3357">
        <v>221</v>
      </c>
      <c r="I3357">
        <v>331260</v>
      </c>
      <c r="J3357" t="s">
        <v>50</v>
      </c>
      <c r="K3357" s="26" t="s">
        <v>458</v>
      </c>
      <c r="L3357" t="b">
        <v>1</v>
      </c>
      <c r="M3357" s="20" t="s">
        <v>1119</v>
      </c>
      <c r="N3357" s="26">
        <v>169</v>
      </c>
      <c r="O3357" t="s">
        <v>375</v>
      </c>
      <c r="P3357">
        <v>62.656111099999997</v>
      </c>
      <c r="Q3357">
        <v>-160.2066667</v>
      </c>
      <c r="S3357" t="s">
        <v>21</v>
      </c>
      <c r="T3357" s="40">
        <v>0.55349999999999988</v>
      </c>
      <c r="U3357" s="40">
        <v>0.23902499999999996</v>
      </c>
      <c r="V3357">
        <v>82.274453999999992</v>
      </c>
      <c r="W3357">
        <v>148.64400000000001</v>
      </c>
      <c r="X3357">
        <v>39</v>
      </c>
      <c r="Y3357">
        <v>0</v>
      </c>
      <c r="Z3357">
        <v>0</v>
      </c>
      <c r="AA3357">
        <v>6</v>
      </c>
      <c r="AI3357">
        <v>131.529</v>
      </c>
      <c r="AJ3357">
        <v>11</v>
      </c>
      <c r="AK3357">
        <v>88.421000000000006</v>
      </c>
      <c r="AL3357">
        <v>12</v>
      </c>
      <c r="AM3357">
        <v>0</v>
      </c>
      <c r="AN3357">
        <v>0</v>
      </c>
      <c r="AO3357" s="30">
        <v>121.74232499999997</v>
      </c>
      <c r="AP3357" s="30">
        <v>219.95</v>
      </c>
      <c r="AQ3357" s="30">
        <v>23</v>
      </c>
      <c r="AR3357">
        <v>204.01677899999996</v>
      </c>
      <c r="AS3357" s="20">
        <v>368.59399999999994</v>
      </c>
      <c r="AT3357">
        <v>68</v>
      </c>
      <c r="AU3357">
        <v>12</v>
      </c>
      <c r="AV3357" t="s">
        <v>1510</v>
      </c>
    </row>
    <row r="3358" spans="1:48" hidden="1" x14ac:dyDescent="0.25">
      <c r="A3358" t="s">
        <v>1081</v>
      </c>
      <c r="B3358" t="s">
        <v>112</v>
      </c>
      <c r="C3358" t="s">
        <v>112</v>
      </c>
      <c r="D3358" t="s">
        <v>1083</v>
      </c>
      <c r="E3358" s="31" t="s">
        <v>1084</v>
      </c>
      <c r="F3358">
        <v>2018</v>
      </c>
      <c r="G3358" t="s">
        <v>1082</v>
      </c>
      <c r="H3358" t="s">
        <v>582</v>
      </c>
      <c r="I3358">
        <v>331770</v>
      </c>
      <c r="J3358" t="s">
        <v>111</v>
      </c>
      <c r="K3358" s="26" t="s">
        <v>458</v>
      </c>
      <c r="L3358" t="b">
        <v>1</v>
      </c>
      <c r="M3358" s="20" t="s">
        <v>1119</v>
      </c>
      <c r="N3358" s="26">
        <v>747</v>
      </c>
      <c r="O3358" t="s">
        <v>375</v>
      </c>
      <c r="P3358">
        <v>68.126944399999999</v>
      </c>
      <c r="Q3358">
        <v>-145.53777779999999</v>
      </c>
      <c r="S3358" t="s">
        <v>21</v>
      </c>
      <c r="T3358" s="40">
        <v>1</v>
      </c>
      <c r="U3358" s="40">
        <v>0.22521999999999998</v>
      </c>
      <c r="V3358">
        <v>176.70099999999999</v>
      </c>
      <c r="W3358">
        <v>176.70099999999999</v>
      </c>
      <c r="X3358">
        <v>86</v>
      </c>
      <c r="Y3358">
        <v>161.44399999999999</v>
      </c>
      <c r="Z3358">
        <v>161.44399999999999</v>
      </c>
      <c r="AA3358">
        <v>5</v>
      </c>
      <c r="AI3358">
        <v>49.082000000000008</v>
      </c>
      <c r="AJ3358">
        <v>6</v>
      </c>
      <c r="AK3358">
        <v>8.3949999999999996</v>
      </c>
      <c r="AL3358">
        <v>1</v>
      </c>
      <c r="AM3358">
        <v>22.940999999999999</v>
      </c>
      <c r="AN3358">
        <v>8</v>
      </c>
      <c r="AO3358" s="30">
        <v>57.477000000000004</v>
      </c>
      <c r="AP3358" s="30">
        <v>57.477000000000004</v>
      </c>
      <c r="AQ3358" s="30">
        <v>7</v>
      </c>
      <c r="AR3358">
        <v>395.62199999999996</v>
      </c>
      <c r="AS3358" s="20">
        <v>418.56299999999987</v>
      </c>
      <c r="AT3358">
        <v>104</v>
      </c>
      <c r="AU3358">
        <v>12</v>
      </c>
      <c r="AV3358" t="s">
        <v>1510</v>
      </c>
    </row>
    <row r="3359" spans="1:48" hidden="1" x14ac:dyDescent="0.25">
      <c r="A3359" t="s">
        <v>807</v>
      </c>
      <c r="B3359" t="s">
        <v>114</v>
      </c>
      <c r="C3359" t="s">
        <v>114</v>
      </c>
      <c r="D3359" t="s">
        <v>810</v>
      </c>
      <c r="E3359" s="31" t="s">
        <v>811</v>
      </c>
      <c r="F3359">
        <v>2018</v>
      </c>
      <c r="G3359" t="s">
        <v>812</v>
      </c>
      <c r="H3359">
        <v>653</v>
      </c>
      <c r="I3359">
        <v>331750</v>
      </c>
      <c r="J3359" t="s">
        <v>113</v>
      </c>
      <c r="K3359" s="26" t="s">
        <v>458</v>
      </c>
      <c r="L3359" t="b">
        <v>1</v>
      </c>
      <c r="M3359" s="20" t="s">
        <v>1118</v>
      </c>
      <c r="N3359" s="26">
        <v>291</v>
      </c>
      <c r="O3359" t="s">
        <v>375</v>
      </c>
      <c r="P3359">
        <v>52.196111100000003</v>
      </c>
      <c r="Q3359">
        <v>-174.2005556</v>
      </c>
      <c r="S3359" t="s">
        <v>21</v>
      </c>
      <c r="T3359" s="40">
        <v>0.625</v>
      </c>
      <c r="U3359" s="40">
        <v>0.39499999999999996</v>
      </c>
      <c r="V3359">
        <v>59.996249999999989</v>
      </c>
      <c r="W3359">
        <v>95.993999999999986</v>
      </c>
      <c r="X3359">
        <v>31</v>
      </c>
      <c r="Y3359">
        <v>90.91062500000001</v>
      </c>
      <c r="Z3359">
        <v>145.45700000000002</v>
      </c>
      <c r="AA3359">
        <v>8</v>
      </c>
      <c r="AI3359">
        <v>39.236999999999995</v>
      </c>
      <c r="AJ3359">
        <v>18</v>
      </c>
      <c r="AK3359">
        <v>46.252000000000002</v>
      </c>
      <c r="AL3359">
        <v>6</v>
      </c>
      <c r="AM3359">
        <v>1.2780000000000002</v>
      </c>
      <c r="AN3359">
        <v>1</v>
      </c>
      <c r="AO3359" s="30">
        <v>53.430625000000006</v>
      </c>
      <c r="AP3359" s="30">
        <v>85.489000000000004</v>
      </c>
      <c r="AQ3359" s="30">
        <v>24</v>
      </c>
      <c r="AR3359">
        <v>204.33749999999998</v>
      </c>
      <c r="AS3359" s="20">
        <v>328.21800000000002</v>
      </c>
      <c r="AT3359">
        <v>64</v>
      </c>
      <c r="AU3359">
        <v>12</v>
      </c>
      <c r="AV3359" t="s">
        <v>1510</v>
      </c>
    </row>
    <row r="3360" spans="1:48" hidden="1" x14ac:dyDescent="0.25">
      <c r="A3360" t="s">
        <v>839</v>
      </c>
      <c r="B3360" t="s">
        <v>116</v>
      </c>
      <c r="C3360" t="s">
        <v>116</v>
      </c>
      <c r="D3360" t="s">
        <v>841</v>
      </c>
      <c r="E3360" s="31" t="s">
        <v>842</v>
      </c>
      <c r="F3360">
        <v>2018</v>
      </c>
      <c r="G3360" t="s">
        <v>840</v>
      </c>
      <c r="H3360">
        <v>878</v>
      </c>
      <c r="I3360">
        <v>331780</v>
      </c>
      <c r="J3360" t="s">
        <v>115</v>
      </c>
      <c r="K3360" s="26" t="s">
        <v>458</v>
      </c>
      <c r="L3360" t="b">
        <v>1</v>
      </c>
      <c r="M3360" s="20" t="s">
        <v>1116</v>
      </c>
      <c r="N3360" s="26">
        <v>337</v>
      </c>
      <c r="O3360" t="s">
        <v>375</v>
      </c>
      <c r="P3360">
        <v>60.866944400000001</v>
      </c>
      <c r="Q3360">
        <v>-162.27305559999999</v>
      </c>
      <c r="S3360" t="s">
        <v>21</v>
      </c>
      <c r="T3360" s="40">
        <v>0.69666666666666677</v>
      </c>
      <c r="U3360" s="40">
        <v>0.32732499999999992</v>
      </c>
      <c r="V3360">
        <v>214.97182666666669</v>
      </c>
      <c r="W3360">
        <v>308.572</v>
      </c>
      <c r="X3360">
        <v>72</v>
      </c>
      <c r="Y3360">
        <v>207.68608666666671</v>
      </c>
      <c r="Z3360">
        <v>298.11400000000003</v>
      </c>
      <c r="AA3360">
        <v>9</v>
      </c>
      <c r="AI3360">
        <v>67.106999999999999</v>
      </c>
      <c r="AJ3360">
        <v>6</v>
      </c>
      <c r="AK3360">
        <v>40.98</v>
      </c>
      <c r="AL3360">
        <v>5</v>
      </c>
      <c r="AM3360">
        <v>0.27300000000000002</v>
      </c>
      <c r="AN3360">
        <v>3</v>
      </c>
      <c r="AO3360" s="30">
        <v>75.300610000000006</v>
      </c>
      <c r="AP3360" s="30">
        <v>108.08699999999999</v>
      </c>
      <c r="AQ3360" s="30">
        <v>11</v>
      </c>
      <c r="AR3360">
        <v>497.9585233333334</v>
      </c>
      <c r="AS3360" s="20">
        <v>715.04599999999994</v>
      </c>
      <c r="AT3360">
        <v>92</v>
      </c>
      <c r="AU3360">
        <v>4</v>
      </c>
      <c r="AV3360" t="s">
        <v>1510</v>
      </c>
    </row>
    <row r="3361" spans="1:48" hidden="1" x14ac:dyDescent="0.25">
      <c r="A3361" t="s">
        <v>762</v>
      </c>
      <c r="B3361" t="s">
        <v>237</v>
      </c>
      <c r="C3361" t="s">
        <v>237</v>
      </c>
      <c r="D3361" t="s">
        <v>763</v>
      </c>
      <c r="E3361" s="31" t="s">
        <v>764</v>
      </c>
      <c r="F3361">
        <v>2018</v>
      </c>
      <c r="G3361" t="s">
        <v>759</v>
      </c>
      <c r="H3361">
        <v>26616</v>
      </c>
      <c r="I3361">
        <v>332360</v>
      </c>
      <c r="J3361" t="s">
        <v>235</v>
      </c>
      <c r="K3361" s="26" t="s">
        <v>458</v>
      </c>
      <c r="L3361" t="b">
        <v>1</v>
      </c>
      <c r="M3361" s="20" t="s">
        <v>1118</v>
      </c>
      <c r="N3361" s="26">
        <v>254</v>
      </c>
      <c r="O3361" t="s">
        <v>375</v>
      </c>
      <c r="P3361">
        <v>70.469166700000002</v>
      </c>
      <c r="Q3361">
        <v>-157.39944439999999</v>
      </c>
      <c r="S3361" t="s">
        <v>21</v>
      </c>
      <c r="T3361" s="40">
        <v>0.22105833333333333</v>
      </c>
      <c r="U3361" s="40">
        <v>0.22105833333333333</v>
      </c>
      <c r="V3361">
        <v>133.448715725</v>
      </c>
      <c r="W3361">
        <v>603.68100000000004</v>
      </c>
      <c r="X3361">
        <v>61</v>
      </c>
      <c r="Y3361">
        <v>509.22179750833334</v>
      </c>
      <c r="Z3361">
        <v>2303.5630000000001</v>
      </c>
      <c r="AA3361">
        <v>52</v>
      </c>
      <c r="AI3361">
        <v>57.866</v>
      </c>
      <c r="AJ3361">
        <v>2</v>
      </c>
      <c r="AK3361">
        <v>12.173999999999999</v>
      </c>
      <c r="AL3361">
        <v>2</v>
      </c>
      <c r="AM3361">
        <v>0</v>
      </c>
      <c r="AN3361">
        <v>1</v>
      </c>
      <c r="AO3361" s="30">
        <v>15.482925666666665</v>
      </c>
      <c r="AP3361" s="30">
        <v>70.039999999999992</v>
      </c>
      <c r="AQ3361" s="30">
        <v>4</v>
      </c>
      <c r="AR3361">
        <v>658.15343890000008</v>
      </c>
      <c r="AS3361" s="20">
        <v>2977.2840000000006</v>
      </c>
      <c r="AT3361">
        <v>117</v>
      </c>
      <c r="AU3361">
        <v>12</v>
      </c>
      <c r="AV3361" t="s">
        <v>1510</v>
      </c>
    </row>
    <row r="3362" spans="1:48" hidden="1" x14ac:dyDescent="0.25">
      <c r="A3362" t="s">
        <v>963</v>
      </c>
      <c r="B3362" t="s">
        <v>119</v>
      </c>
      <c r="C3362" t="s">
        <v>119</v>
      </c>
      <c r="D3362" t="s">
        <v>965</v>
      </c>
      <c r="E3362" s="31" t="s">
        <v>966</v>
      </c>
      <c r="F3362">
        <v>2018</v>
      </c>
      <c r="G3362" t="s">
        <v>964</v>
      </c>
      <c r="H3362" t="s">
        <v>582</v>
      </c>
      <c r="I3362">
        <v>331790</v>
      </c>
      <c r="J3362" t="s">
        <v>118</v>
      </c>
      <c r="K3362" s="26" t="s">
        <v>458</v>
      </c>
      <c r="L3362" t="b">
        <v>1</v>
      </c>
      <c r="M3362" s="20" t="s">
        <v>1116</v>
      </c>
      <c r="N3362" s="26">
        <v>420</v>
      </c>
      <c r="O3362" t="s">
        <v>375</v>
      </c>
      <c r="P3362">
        <v>66.359444400000001</v>
      </c>
      <c r="Q3362">
        <v>-147.39638890000001</v>
      </c>
      <c r="S3362" t="s">
        <v>21</v>
      </c>
      <c r="T3362" s="40">
        <v>0.90000000000000024</v>
      </c>
      <c r="U3362" s="40">
        <v>0.27713636363636368</v>
      </c>
      <c r="V3362">
        <v>70.011000000000024</v>
      </c>
      <c r="W3362">
        <v>77.790000000000006</v>
      </c>
      <c r="X3362">
        <v>43</v>
      </c>
      <c r="Y3362">
        <v>90.056700000000021</v>
      </c>
      <c r="Z3362">
        <v>100.06299999999999</v>
      </c>
      <c r="AA3362">
        <v>8</v>
      </c>
      <c r="AI3362">
        <v>52.426000000000002</v>
      </c>
      <c r="AJ3362">
        <v>3</v>
      </c>
      <c r="AK3362">
        <v>15.441000000000003</v>
      </c>
      <c r="AL3362">
        <v>4</v>
      </c>
      <c r="AM3362">
        <v>4.62</v>
      </c>
      <c r="AN3362">
        <v>4</v>
      </c>
      <c r="AO3362" s="30">
        <v>61.080300000000022</v>
      </c>
      <c r="AP3362" s="30">
        <v>67.867000000000004</v>
      </c>
      <c r="AQ3362" s="30">
        <v>7</v>
      </c>
      <c r="AR3362">
        <v>221.14800000000008</v>
      </c>
      <c r="AS3362" s="20">
        <v>250.34</v>
      </c>
      <c r="AT3362">
        <v>58</v>
      </c>
      <c r="AU3362">
        <v>12</v>
      </c>
      <c r="AV3362" t="s">
        <v>1510</v>
      </c>
    </row>
    <row r="3363" spans="1:48" hidden="1" x14ac:dyDescent="0.25">
      <c r="A3363" t="s">
        <v>486</v>
      </c>
      <c r="B3363" t="s">
        <v>1166</v>
      </c>
      <c r="C3363" t="s">
        <v>120</v>
      </c>
      <c r="D3363" t="s">
        <v>490</v>
      </c>
      <c r="E3363" s="31" t="s">
        <v>491</v>
      </c>
      <c r="F3363">
        <v>2018</v>
      </c>
      <c r="G3363" t="s">
        <v>563</v>
      </c>
      <c r="H3363">
        <v>1651</v>
      </c>
      <c r="I3363">
        <v>331800</v>
      </c>
      <c r="J3363" t="s">
        <v>50</v>
      </c>
      <c r="K3363" s="26" t="s">
        <v>458</v>
      </c>
      <c r="L3363" t="b">
        <v>1</v>
      </c>
      <c r="M3363" s="20" t="s">
        <v>1119</v>
      </c>
      <c r="N3363" s="26">
        <v>169</v>
      </c>
      <c r="O3363" t="s">
        <v>375</v>
      </c>
      <c r="P3363">
        <v>60.792222199999998</v>
      </c>
      <c r="Q3363">
        <v>-161.75583330000001</v>
      </c>
      <c r="S3363" t="s">
        <v>21</v>
      </c>
      <c r="T3363" s="40">
        <v>0.36252499999999993</v>
      </c>
      <c r="U3363" s="40">
        <v>0.24472500000000005</v>
      </c>
      <c r="V3363">
        <v>3756.7969090749989</v>
      </c>
      <c r="W3363">
        <v>10362.862999999999</v>
      </c>
      <c r="X3363">
        <v>1897</v>
      </c>
      <c r="Y3363">
        <v>5473.9737893999991</v>
      </c>
      <c r="Z3363">
        <v>15099.575999999999</v>
      </c>
      <c r="AA3363">
        <v>809</v>
      </c>
      <c r="AI3363">
        <v>8341.3900000000012</v>
      </c>
      <c r="AJ3363">
        <v>49</v>
      </c>
      <c r="AK3363">
        <v>5983.4690000000001</v>
      </c>
      <c r="AL3363">
        <v>84</v>
      </c>
      <c r="AM3363">
        <v>0</v>
      </c>
      <c r="AN3363">
        <v>0</v>
      </c>
      <c r="AO3363" s="30">
        <v>5193.119508974999</v>
      </c>
      <c r="AP3363" s="30">
        <v>14324.859</v>
      </c>
      <c r="AQ3363" s="30">
        <v>133</v>
      </c>
      <c r="AR3363">
        <v>14423.890207449998</v>
      </c>
      <c r="AS3363" s="20">
        <v>39787.298000000003</v>
      </c>
      <c r="AT3363">
        <v>2839</v>
      </c>
      <c r="AU3363">
        <v>12</v>
      </c>
      <c r="AV3363" t="s">
        <v>1510</v>
      </c>
    </row>
    <row r="3364" spans="1:48" hidden="1" x14ac:dyDescent="0.25">
      <c r="A3364" t="s">
        <v>383</v>
      </c>
      <c r="B3364" t="s">
        <v>1133</v>
      </c>
      <c r="C3364" t="s">
        <v>32</v>
      </c>
      <c r="D3364" t="s">
        <v>384</v>
      </c>
      <c r="E3364" s="31" t="s">
        <v>385</v>
      </c>
      <c r="F3364">
        <v>2018</v>
      </c>
      <c r="G3364" t="s">
        <v>380</v>
      </c>
      <c r="H3364">
        <v>219</v>
      </c>
      <c r="I3364">
        <v>331060</v>
      </c>
      <c r="J3364" t="s">
        <v>30</v>
      </c>
      <c r="K3364" s="26" t="s">
        <v>374</v>
      </c>
      <c r="L3364" t="b">
        <v>1</v>
      </c>
      <c r="M3364" s="20" t="s">
        <v>1116</v>
      </c>
      <c r="N3364" s="26">
        <v>2</v>
      </c>
      <c r="O3364" t="s">
        <v>375</v>
      </c>
      <c r="P3364">
        <v>66.918888899999999</v>
      </c>
      <c r="Q3364">
        <v>-151.51611109999999</v>
      </c>
      <c r="S3364" t="s">
        <v>21</v>
      </c>
      <c r="T3364" s="40">
        <v>0.71399999999999997</v>
      </c>
      <c r="U3364" s="40">
        <v>0.31255000000000005</v>
      </c>
      <c r="V3364">
        <v>71.052996000000007</v>
      </c>
      <c r="W3364">
        <v>99.51400000000001</v>
      </c>
      <c r="X3364">
        <v>30</v>
      </c>
      <c r="Y3364">
        <v>54.409655999999991</v>
      </c>
      <c r="Z3364">
        <v>76.203999999999994</v>
      </c>
      <c r="AA3364">
        <v>15</v>
      </c>
      <c r="AI3364">
        <v>32.85</v>
      </c>
      <c r="AJ3364">
        <v>5</v>
      </c>
      <c r="AK3364">
        <v>284.83699999999999</v>
      </c>
      <c r="AL3364">
        <v>15</v>
      </c>
      <c r="AM3364">
        <v>0</v>
      </c>
      <c r="AN3364">
        <v>0</v>
      </c>
      <c r="AO3364" s="30">
        <v>226.828518</v>
      </c>
      <c r="AP3364" s="30">
        <v>317.68700000000001</v>
      </c>
      <c r="AQ3364" s="30">
        <v>20</v>
      </c>
      <c r="AR3364">
        <v>352.29117000000002</v>
      </c>
      <c r="AS3364" s="20">
        <v>493.40500000000003</v>
      </c>
      <c r="AT3364">
        <v>65</v>
      </c>
      <c r="AU3364">
        <v>12</v>
      </c>
      <c r="AV3364" t="s">
        <v>1510</v>
      </c>
    </row>
    <row r="3365" spans="1:48" hidden="1" x14ac:dyDescent="0.25">
      <c r="A3365" t="s">
        <v>1097</v>
      </c>
      <c r="B3365" t="s">
        <v>1100</v>
      </c>
      <c r="C3365" t="s">
        <v>1100</v>
      </c>
      <c r="D3365" t="s">
        <v>1101</v>
      </c>
      <c r="E3365" s="31" t="s">
        <v>1102</v>
      </c>
      <c r="F3365">
        <v>2018</v>
      </c>
      <c r="G3365" t="s">
        <v>1098</v>
      </c>
      <c r="H3365">
        <v>1747</v>
      </c>
      <c r="I3365">
        <v>331810</v>
      </c>
      <c r="J3365" t="s">
        <v>1099</v>
      </c>
      <c r="K3365" s="26" t="s">
        <v>458</v>
      </c>
      <c r="L3365" t="b">
        <v>1</v>
      </c>
      <c r="M3365" s="20" t="s">
        <v>1118</v>
      </c>
      <c r="N3365" s="26">
        <v>767</v>
      </c>
      <c r="O3365" t="s">
        <v>375</v>
      </c>
      <c r="P3365">
        <v>66.259035499999996</v>
      </c>
      <c r="Q3365">
        <v>-145.81901680000001</v>
      </c>
      <c r="S3365" t="s">
        <v>21</v>
      </c>
      <c r="T3365" s="40">
        <v>1.1500000000000001</v>
      </c>
      <c r="U3365" s="40">
        <v>0.37499166666666661</v>
      </c>
      <c r="V3365">
        <v>27.499950000000002</v>
      </c>
      <c r="W3365">
        <v>23.913</v>
      </c>
      <c r="X3365">
        <v>15</v>
      </c>
      <c r="Y3365">
        <v>39.027550000000012</v>
      </c>
      <c r="Z3365">
        <v>33.937000000000005</v>
      </c>
      <c r="AA3365">
        <v>5</v>
      </c>
      <c r="AI3365">
        <v>16.841000000000001</v>
      </c>
      <c r="AJ3365">
        <v>2</v>
      </c>
      <c r="AK3365">
        <v>17.319999999999997</v>
      </c>
      <c r="AL3365">
        <v>2</v>
      </c>
      <c r="AM3365">
        <v>0</v>
      </c>
      <c r="AN3365">
        <v>0</v>
      </c>
      <c r="AO3365" s="30">
        <v>39.285150000000009</v>
      </c>
      <c r="AP3365" s="30">
        <v>34.161000000000001</v>
      </c>
      <c r="AQ3365" s="30">
        <v>4</v>
      </c>
      <c r="AR3365">
        <v>105.81265000000002</v>
      </c>
      <c r="AS3365" s="20">
        <v>92.01100000000001</v>
      </c>
      <c r="AT3365">
        <v>23</v>
      </c>
      <c r="AU3365">
        <v>12</v>
      </c>
      <c r="AV3365" t="s">
        <v>1510</v>
      </c>
    </row>
    <row r="3366" spans="1:48" hidden="1" x14ac:dyDescent="0.25">
      <c r="A3366" t="s">
        <v>572</v>
      </c>
      <c r="B3366" t="s">
        <v>54</v>
      </c>
      <c r="C3366" t="s">
        <v>54</v>
      </c>
      <c r="D3366" t="s">
        <v>573</v>
      </c>
      <c r="E3366" s="31" t="s">
        <v>574</v>
      </c>
      <c r="F3366">
        <v>2018</v>
      </c>
      <c r="G3366" t="s">
        <v>563</v>
      </c>
      <c r="H3366">
        <v>221</v>
      </c>
      <c r="I3366">
        <v>331270</v>
      </c>
      <c r="J3366" t="s">
        <v>50</v>
      </c>
      <c r="K3366" s="26" t="s">
        <v>458</v>
      </c>
      <c r="L3366" t="b">
        <v>1</v>
      </c>
      <c r="M3366" s="20" t="s">
        <v>1119</v>
      </c>
      <c r="N3366" s="26">
        <v>169</v>
      </c>
      <c r="O3366" t="s">
        <v>375</v>
      </c>
      <c r="P3366">
        <v>65.334722200000002</v>
      </c>
      <c r="Q3366">
        <v>-166.4891667</v>
      </c>
      <c r="S3366" t="s">
        <v>21</v>
      </c>
      <c r="T3366" s="40">
        <v>0.50082499999999996</v>
      </c>
      <c r="U3366" s="40">
        <v>0.23585833333333339</v>
      </c>
      <c r="V3366">
        <v>279.34616190000003</v>
      </c>
      <c r="W3366">
        <v>557.77200000000005</v>
      </c>
      <c r="X3366">
        <v>92</v>
      </c>
      <c r="Y3366">
        <v>11.664214249999999</v>
      </c>
      <c r="Z3366">
        <v>23.29</v>
      </c>
      <c r="AA3366">
        <v>10</v>
      </c>
      <c r="AI3366">
        <v>272.64800000000002</v>
      </c>
      <c r="AJ3366">
        <v>10</v>
      </c>
      <c r="AK3366">
        <v>278.22200000000004</v>
      </c>
      <c r="AL3366">
        <v>15</v>
      </c>
      <c r="AM3366">
        <v>0</v>
      </c>
      <c r="AN3366">
        <v>0</v>
      </c>
      <c r="AO3366" s="30">
        <v>275.88946775000005</v>
      </c>
      <c r="AP3366" s="30">
        <v>550.87000000000012</v>
      </c>
      <c r="AQ3366" s="30">
        <v>25</v>
      </c>
      <c r="AR3366">
        <v>566.89984390000006</v>
      </c>
      <c r="AS3366" s="20">
        <v>1131.932</v>
      </c>
      <c r="AT3366">
        <v>127</v>
      </c>
      <c r="AU3366">
        <v>12</v>
      </c>
      <c r="AV3366" t="s">
        <v>1510</v>
      </c>
    </row>
    <row r="3367" spans="1:48" hidden="1" x14ac:dyDescent="0.25">
      <c r="A3367" t="s">
        <v>971</v>
      </c>
      <c r="B3367" t="s">
        <v>122</v>
      </c>
      <c r="C3367" t="s">
        <v>122</v>
      </c>
      <c r="D3367" t="s">
        <v>973</v>
      </c>
      <c r="E3367" s="31" t="s">
        <v>974</v>
      </c>
      <c r="F3367">
        <v>2018</v>
      </c>
      <c r="G3367" t="s">
        <v>972</v>
      </c>
      <c r="H3367" t="s">
        <v>582</v>
      </c>
      <c r="I3367">
        <v>331820</v>
      </c>
      <c r="J3367" t="s">
        <v>121</v>
      </c>
      <c r="K3367" s="26" t="s">
        <v>458</v>
      </c>
      <c r="L3367" t="b">
        <v>1</v>
      </c>
      <c r="M3367" s="20" t="s">
        <v>1118</v>
      </c>
      <c r="N3367" s="26">
        <v>432</v>
      </c>
      <c r="O3367" t="s">
        <v>375</v>
      </c>
      <c r="P3367">
        <v>65.979722199999998</v>
      </c>
      <c r="Q3367">
        <v>-161.12305559999999</v>
      </c>
      <c r="S3367" t="s">
        <v>21</v>
      </c>
      <c r="T3367" s="40">
        <v>0.47410000000000002</v>
      </c>
      <c r="U3367" s="40">
        <v>0.355375</v>
      </c>
      <c r="V3367">
        <v>217.35825650000001</v>
      </c>
      <c r="W3367">
        <v>458.46499999999997</v>
      </c>
      <c r="X3367">
        <v>106</v>
      </c>
      <c r="Y3367">
        <v>50.325240900000004</v>
      </c>
      <c r="Z3367">
        <v>106.149</v>
      </c>
      <c r="AA3367">
        <v>20</v>
      </c>
      <c r="AI3367">
        <v>99.635999999999996</v>
      </c>
      <c r="AJ3367">
        <v>20</v>
      </c>
      <c r="AK3367">
        <v>71.347999999999999</v>
      </c>
      <c r="AL3367">
        <v>7</v>
      </c>
      <c r="AM3367">
        <v>5.2830000000000004</v>
      </c>
      <c r="AN3367">
        <v>2</v>
      </c>
      <c r="AO3367" s="30">
        <v>81.063514399999988</v>
      </c>
      <c r="AP3367" s="30">
        <v>170.98399999999998</v>
      </c>
      <c r="AQ3367" s="30">
        <v>27</v>
      </c>
      <c r="AR3367">
        <v>348.7470118</v>
      </c>
      <c r="AS3367" s="20">
        <v>740.88100000000009</v>
      </c>
      <c r="AT3367">
        <v>144</v>
      </c>
      <c r="AU3367">
        <v>12</v>
      </c>
      <c r="AV3367" t="s">
        <v>1510</v>
      </c>
    </row>
    <row r="3368" spans="1:48" hidden="1" x14ac:dyDescent="0.25">
      <c r="A3368" t="s">
        <v>851</v>
      </c>
      <c r="B3368" t="s">
        <v>155</v>
      </c>
      <c r="C3368" t="s">
        <v>155</v>
      </c>
      <c r="D3368" t="s">
        <v>854</v>
      </c>
      <c r="E3368" s="31" t="s">
        <v>855</v>
      </c>
      <c r="F3368">
        <v>2018</v>
      </c>
      <c r="G3368" t="s">
        <v>856</v>
      </c>
      <c r="H3368">
        <v>6111</v>
      </c>
      <c r="I3368">
        <v>331830</v>
      </c>
      <c r="J3368" t="s">
        <v>154</v>
      </c>
      <c r="K3368" s="26" t="s">
        <v>374</v>
      </c>
      <c r="L3368" t="b">
        <v>1</v>
      </c>
      <c r="M3368" s="20" t="s">
        <v>1116</v>
      </c>
      <c r="N3368" s="26">
        <v>341</v>
      </c>
      <c r="O3368" t="s">
        <v>375</v>
      </c>
      <c r="P3368">
        <v>65.572500000000005</v>
      </c>
      <c r="Q3368">
        <v>-144.80305559999999</v>
      </c>
      <c r="S3368" t="s">
        <v>21</v>
      </c>
      <c r="T3368" s="40">
        <v>0.70360000000000011</v>
      </c>
      <c r="U3368" s="40">
        <v>0.3092833333333333</v>
      </c>
      <c r="V3368">
        <v>186.93807680000003</v>
      </c>
      <c r="W3368">
        <v>265.68799999999999</v>
      </c>
      <c r="X3368">
        <v>142</v>
      </c>
      <c r="Y3368">
        <v>33.346418400000012</v>
      </c>
      <c r="Z3368">
        <v>47.394000000000005</v>
      </c>
      <c r="AA3368">
        <v>10</v>
      </c>
      <c r="AI3368">
        <v>4.7290000000000001</v>
      </c>
      <c r="AJ3368">
        <v>1</v>
      </c>
      <c r="AK3368">
        <v>51.069000000000003</v>
      </c>
      <c r="AL3368">
        <v>5</v>
      </c>
      <c r="AM3368">
        <v>0</v>
      </c>
      <c r="AN3368">
        <v>0</v>
      </c>
      <c r="AO3368" s="30">
        <v>39.259472800000005</v>
      </c>
      <c r="AP3368" s="30">
        <v>55.798000000000002</v>
      </c>
      <c r="AQ3368" s="30">
        <v>6</v>
      </c>
      <c r="AR3368">
        <v>259.54396800000006</v>
      </c>
      <c r="AS3368" s="20">
        <v>368.88</v>
      </c>
      <c r="AT3368">
        <v>158</v>
      </c>
      <c r="AU3368">
        <v>3</v>
      </c>
      <c r="AV3368" t="s">
        <v>1510</v>
      </c>
    </row>
    <row r="3369" spans="1:48" hidden="1" x14ac:dyDescent="0.25">
      <c r="A3369" t="s">
        <v>1043</v>
      </c>
      <c r="B3369" t="s">
        <v>124</v>
      </c>
      <c r="C3369" t="s">
        <v>124</v>
      </c>
      <c r="D3369" t="s">
        <v>1045</v>
      </c>
      <c r="E3369" s="31" t="s">
        <v>1046</v>
      </c>
      <c r="F3369">
        <v>2018</v>
      </c>
      <c r="G3369" t="s">
        <v>1044</v>
      </c>
      <c r="H3369" t="s">
        <v>582</v>
      </c>
      <c r="I3369">
        <v>331840</v>
      </c>
      <c r="J3369" t="s">
        <v>123</v>
      </c>
      <c r="K3369" s="26" t="s">
        <v>458</v>
      </c>
      <c r="L3369" t="b">
        <v>1</v>
      </c>
      <c r="M3369" s="20" t="s">
        <v>1116</v>
      </c>
      <c r="N3369" s="26">
        <v>682</v>
      </c>
      <c r="O3369" t="s">
        <v>375</v>
      </c>
      <c r="P3369">
        <v>66.654444400000003</v>
      </c>
      <c r="Q3369">
        <v>-143.7222222</v>
      </c>
      <c r="S3369" t="s">
        <v>21</v>
      </c>
      <c r="T3369" s="40">
        <v>0.88181818181818172</v>
      </c>
      <c r="U3369" s="40">
        <v>0.40240909090909072</v>
      </c>
      <c r="V3369">
        <v>52.431145454545444</v>
      </c>
      <c r="W3369">
        <v>59.457999999999991</v>
      </c>
      <c r="X3369">
        <v>46</v>
      </c>
      <c r="Y3369">
        <v>40.768218181818177</v>
      </c>
      <c r="Z3369">
        <v>46.231999999999999</v>
      </c>
      <c r="AA3369">
        <v>6</v>
      </c>
      <c r="AI3369">
        <v>96.510999999999996</v>
      </c>
      <c r="AJ3369">
        <v>11</v>
      </c>
      <c r="AK3369">
        <v>10.466000000000001</v>
      </c>
      <c r="AL3369">
        <v>4</v>
      </c>
      <c r="AM3369">
        <v>0</v>
      </c>
      <c r="AN3369">
        <v>1</v>
      </c>
      <c r="AO3369" s="30">
        <v>94.33426363636363</v>
      </c>
      <c r="AP3369" s="30">
        <v>106.977</v>
      </c>
      <c r="AQ3369" s="30">
        <v>15</v>
      </c>
      <c r="AR3369">
        <v>187.53362727272724</v>
      </c>
      <c r="AS3369" s="20">
        <v>212.66700000000003</v>
      </c>
      <c r="AT3369">
        <v>68</v>
      </c>
      <c r="AU3369">
        <v>12</v>
      </c>
      <c r="AV3369" t="s">
        <v>1510</v>
      </c>
    </row>
    <row r="3370" spans="1:48" hidden="1" x14ac:dyDescent="0.25">
      <c r="A3370" t="s">
        <v>901</v>
      </c>
      <c r="B3370" t="s">
        <v>224</v>
      </c>
      <c r="C3370" t="s">
        <v>224</v>
      </c>
      <c r="D3370" t="s">
        <v>903</v>
      </c>
      <c r="E3370" s="31" t="s">
        <v>904</v>
      </c>
      <c r="F3370">
        <v>2018</v>
      </c>
      <c r="G3370" t="s">
        <v>902</v>
      </c>
      <c r="H3370">
        <v>3422</v>
      </c>
      <c r="I3370">
        <v>332310</v>
      </c>
      <c r="J3370" t="s">
        <v>223</v>
      </c>
      <c r="K3370" s="26" t="s">
        <v>458</v>
      </c>
      <c r="L3370" t="b">
        <v>1</v>
      </c>
      <c r="M3370" s="20" t="s">
        <v>1116</v>
      </c>
      <c r="N3370" s="26">
        <v>365</v>
      </c>
      <c r="O3370" t="s">
        <v>375</v>
      </c>
      <c r="P3370">
        <v>60.16</v>
      </c>
      <c r="Q3370">
        <v>-164.2658333</v>
      </c>
      <c r="S3370" t="s">
        <v>21</v>
      </c>
      <c r="T3370" s="40">
        <v>0.49500000000000011</v>
      </c>
      <c r="U3370" s="40">
        <v>0.23374999999999999</v>
      </c>
      <c r="V3370">
        <v>256.18626000000012</v>
      </c>
      <c r="W3370">
        <v>517.54800000000012</v>
      </c>
      <c r="X3370">
        <v>114</v>
      </c>
      <c r="Y3370">
        <v>79.907850000000025</v>
      </c>
      <c r="Z3370">
        <v>161.43</v>
      </c>
      <c r="AA3370">
        <v>12</v>
      </c>
      <c r="AI3370">
        <v>107.69</v>
      </c>
      <c r="AJ3370">
        <v>19</v>
      </c>
      <c r="AK3370">
        <v>528.71600000000001</v>
      </c>
      <c r="AL3370">
        <v>20</v>
      </c>
      <c r="AM3370">
        <v>15.52</v>
      </c>
      <c r="AN3370">
        <v>5</v>
      </c>
      <c r="AO3370" s="30">
        <v>315.02097000000003</v>
      </c>
      <c r="AP3370" s="30">
        <v>636.40599999999995</v>
      </c>
      <c r="AQ3370" s="30">
        <v>39</v>
      </c>
      <c r="AR3370">
        <v>651.11508000000026</v>
      </c>
      <c r="AS3370" s="20">
        <v>1330.9039999999998</v>
      </c>
      <c r="AT3370">
        <v>168</v>
      </c>
      <c r="AU3370">
        <v>12</v>
      </c>
      <c r="AV3370" t="s">
        <v>1510</v>
      </c>
    </row>
    <row r="3371" spans="1:48" hidden="1" x14ac:dyDescent="0.25">
      <c r="A3371" t="s">
        <v>1055</v>
      </c>
      <c r="B3371" t="s">
        <v>126</v>
      </c>
      <c r="C3371" t="s">
        <v>126</v>
      </c>
      <c r="D3371" t="s">
        <v>1057</v>
      </c>
      <c r="E3371" s="31" t="s">
        <v>1058</v>
      </c>
      <c r="F3371">
        <v>2018</v>
      </c>
      <c r="G3371" t="s">
        <v>1056</v>
      </c>
      <c r="H3371" t="s">
        <v>582</v>
      </c>
      <c r="I3371">
        <v>331850</v>
      </c>
      <c r="J3371" t="s">
        <v>125</v>
      </c>
      <c r="K3371" s="26" t="s">
        <v>458</v>
      </c>
      <c r="L3371" t="b">
        <v>1</v>
      </c>
      <c r="M3371" s="20" t="s">
        <v>1116</v>
      </c>
      <c r="N3371" s="26">
        <v>686</v>
      </c>
      <c r="O3371" t="s">
        <v>375</v>
      </c>
      <c r="P3371">
        <v>60.063333299999996</v>
      </c>
      <c r="Q3371">
        <v>-148.01138889999999</v>
      </c>
      <c r="S3371" t="s">
        <v>21</v>
      </c>
      <c r="T3371" s="40">
        <v>0.66500000000000004</v>
      </c>
      <c r="U3371" s="40">
        <v>0.30758333333333326</v>
      </c>
      <c r="V3371">
        <v>50.538670000000003</v>
      </c>
      <c r="W3371">
        <v>75.998000000000005</v>
      </c>
      <c r="X3371">
        <v>25</v>
      </c>
      <c r="Y3371">
        <v>51.935834999999997</v>
      </c>
      <c r="Z3371">
        <v>78.09899999999999</v>
      </c>
      <c r="AA3371">
        <v>17</v>
      </c>
      <c r="AI3371">
        <v>51.354999999999997</v>
      </c>
      <c r="AJ3371">
        <v>10</v>
      </c>
      <c r="AK3371">
        <v>6.9939999999999998</v>
      </c>
      <c r="AL3371">
        <v>3</v>
      </c>
      <c r="AM3371">
        <v>0</v>
      </c>
      <c r="AN3371">
        <v>0</v>
      </c>
      <c r="AO3371" s="30">
        <v>38.802084999999998</v>
      </c>
      <c r="AP3371" s="30">
        <v>58.348999999999997</v>
      </c>
      <c r="AQ3371" s="30">
        <v>13</v>
      </c>
      <c r="AR3371">
        <v>141.27659</v>
      </c>
      <c r="AS3371" s="20">
        <v>212.446</v>
      </c>
      <c r="AT3371">
        <v>55</v>
      </c>
      <c r="AU3371">
        <v>12</v>
      </c>
      <c r="AV3371" t="s">
        <v>1510</v>
      </c>
    </row>
    <row r="3372" spans="1:48" hidden="1" x14ac:dyDescent="0.25">
      <c r="A3372" t="s">
        <v>575</v>
      </c>
      <c r="B3372" t="s">
        <v>55</v>
      </c>
      <c r="C3372" t="s">
        <v>55</v>
      </c>
      <c r="D3372" t="s">
        <v>576</v>
      </c>
      <c r="E3372" s="31" t="s">
        <v>577</v>
      </c>
      <c r="F3372">
        <v>2018</v>
      </c>
      <c r="G3372" t="s">
        <v>563</v>
      </c>
      <c r="H3372">
        <v>221</v>
      </c>
      <c r="I3372">
        <v>331280</v>
      </c>
      <c r="J3372" t="s">
        <v>50</v>
      </c>
      <c r="K3372" s="26" t="s">
        <v>458</v>
      </c>
      <c r="L3372" t="b">
        <v>1</v>
      </c>
      <c r="M3372" s="20" t="s">
        <v>1119</v>
      </c>
      <c r="N3372" s="26">
        <v>169</v>
      </c>
      <c r="O3372" t="s">
        <v>375</v>
      </c>
      <c r="P3372">
        <v>61.527777800000003</v>
      </c>
      <c r="Q3372">
        <v>-165.5863889</v>
      </c>
      <c r="S3372" t="s">
        <v>21</v>
      </c>
      <c r="T3372" s="40">
        <v>0.52027499999999993</v>
      </c>
      <c r="U3372" s="40">
        <v>0.26750000000000007</v>
      </c>
      <c r="V3372">
        <v>506.48198947499986</v>
      </c>
      <c r="W3372">
        <v>973.48899999999992</v>
      </c>
      <c r="X3372">
        <v>211</v>
      </c>
      <c r="Y3372">
        <v>102.61748017500001</v>
      </c>
      <c r="Z3372">
        <v>197.23700000000005</v>
      </c>
      <c r="AA3372">
        <v>19</v>
      </c>
      <c r="AI3372">
        <v>468.31599999999997</v>
      </c>
      <c r="AJ3372">
        <v>10</v>
      </c>
      <c r="AK3372">
        <v>702.19900000000007</v>
      </c>
      <c r="AL3372">
        <v>20</v>
      </c>
      <c r="AM3372">
        <v>0</v>
      </c>
      <c r="AN3372">
        <v>0</v>
      </c>
      <c r="AO3372" s="30">
        <v>608.98969162499998</v>
      </c>
      <c r="AP3372" s="30">
        <v>1170.5150000000001</v>
      </c>
      <c r="AQ3372" s="30">
        <v>30</v>
      </c>
      <c r="AR3372">
        <v>1218.0891612749997</v>
      </c>
      <c r="AS3372" s="20">
        <v>2341.2409999999995</v>
      </c>
      <c r="AT3372">
        <v>259</v>
      </c>
      <c r="AU3372">
        <v>12</v>
      </c>
      <c r="AV3372" t="s">
        <v>1510</v>
      </c>
    </row>
    <row r="3373" spans="1:48" hidden="1" x14ac:dyDescent="0.25">
      <c r="A3373" t="s">
        <v>817</v>
      </c>
      <c r="B3373" t="s">
        <v>128</v>
      </c>
      <c r="C3373" t="s">
        <v>128</v>
      </c>
      <c r="D3373" t="s">
        <v>819</v>
      </c>
      <c r="E3373" s="31" t="s">
        <v>820</v>
      </c>
      <c r="F3373">
        <v>2018</v>
      </c>
      <c r="G3373" t="s">
        <v>818</v>
      </c>
      <c r="H3373">
        <v>3421</v>
      </c>
      <c r="I3373">
        <v>331860</v>
      </c>
      <c r="J3373" t="s">
        <v>127</v>
      </c>
      <c r="K3373" s="26" t="s">
        <v>458</v>
      </c>
      <c r="L3373" t="b">
        <v>1</v>
      </c>
      <c r="M3373" s="20" t="s">
        <v>1116</v>
      </c>
      <c r="N3373" s="26">
        <v>297</v>
      </c>
      <c r="O3373" t="s">
        <v>375</v>
      </c>
      <c r="P3373">
        <v>56.295277800000001</v>
      </c>
      <c r="Q3373">
        <v>-158.40222220000001</v>
      </c>
      <c r="S3373" t="s">
        <v>21</v>
      </c>
      <c r="T3373" s="40">
        <v>0.41600000000000009</v>
      </c>
      <c r="U3373" s="40">
        <v>0.18419999999999995</v>
      </c>
      <c r="V3373">
        <v>73.565440000000024</v>
      </c>
      <c r="W3373">
        <v>176.84</v>
      </c>
      <c r="X3373">
        <v>60</v>
      </c>
      <c r="Y3373">
        <v>181.50953600000003</v>
      </c>
      <c r="Z3373">
        <v>436.32099999999997</v>
      </c>
      <c r="AA3373">
        <v>44</v>
      </c>
      <c r="AI3373">
        <v>104.28500000000001</v>
      </c>
      <c r="AJ3373">
        <v>10</v>
      </c>
      <c r="AK3373">
        <v>13.054</v>
      </c>
      <c r="AL3373">
        <v>1</v>
      </c>
      <c r="AM3373">
        <v>0</v>
      </c>
      <c r="AN3373">
        <v>0</v>
      </c>
      <c r="AO3373" s="30">
        <v>48.813024000000013</v>
      </c>
      <c r="AP3373" s="30">
        <v>117.33900000000001</v>
      </c>
      <c r="AQ3373" s="30">
        <v>11</v>
      </c>
      <c r="AR3373">
        <v>303.88800000000003</v>
      </c>
      <c r="AS3373" s="20">
        <v>730.50000000000023</v>
      </c>
      <c r="AT3373">
        <v>109</v>
      </c>
      <c r="AU3373">
        <v>12</v>
      </c>
      <c r="AV3373" t="s">
        <v>1510</v>
      </c>
    </row>
    <row r="3374" spans="1:48" hidden="1" x14ac:dyDescent="0.25">
      <c r="A3374" t="s">
        <v>1011</v>
      </c>
      <c r="B3374" t="s">
        <v>130</v>
      </c>
      <c r="C3374" t="s">
        <v>130</v>
      </c>
      <c r="D3374" t="s">
        <v>1013</v>
      </c>
      <c r="E3374" s="31" t="s">
        <v>1014</v>
      </c>
      <c r="F3374">
        <v>2018</v>
      </c>
      <c r="G3374" t="s">
        <v>1012</v>
      </c>
      <c r="H3374" t="s">
        <v>582</v>
      </c>
      <c r="I3374">
        <v>331870</v>
      </c>
      <c r="J3374" t="s">
        <v>129</v>
      </c>
      <c r="K3374" s="26" t="s">
        <v>458</v>
      </c>
      <c r="L3374" t="b">
        <v>1</v>
      </c>
      <c r="M3374" s="20" t="s">
        <v>1116</v>
      </c>
      <c r="N3374" s="26">
        <v>658</v>
      </c>
      <c r="O3374" t="s">
        <v>375</v>
      </c>
      <c r="P3374">
        <v>56.308439300000003</v>
      </c>
      <c r="Q3374">
        <v>-158.53023909999999</v>
      </c>
      <c r="S3374" t="s">
        <v>21</v>
      </c>
      <c r="T3374" s="40">
        <v>0.625</v>
      </c>
      <c r="U3374" s="40">
        <v>0.37161666666666665</v>
      </c>
      <c r="V3374">
        <v>162.005</v>
      </c>
      <c r="W3374">
        <v>259.20799999999997</v>
      </c>
      <c r="X3374">
        <v>78</v>
      </c>
      <c r="Y3374">
        <v>73.394374999999997</v>
      </c>
      <c r="Z3374">
        <v>117.431</v>
      </c>
      <c r="AA3374">
        <v>8</v>
      </c>
      <c r="AI3374">
        <v>58.174000000000007</v>
      </c>
      <c r="AJ3374">
        <v>7</v>
      </c>
      <c r="AK3374">
        <v>8.5950000000000006</v>
      </c>
      <c r="AL3374">
        <v>1</v>
      </c>
      <c r="AM3374">
        <v>103.73899999999999</v>
      </c>
      <c r="AN3374">
        <v>3</v>
      </c>
      <c r="AO3374" s="30">
        <v>41.730625000000003</v>
      </c>
      <c r="AP3374" s="30">
        <v>66.769000000000005</v>
      </c>
      <c r="AQ3374" s="30">
        <v>8</v>
      </c>
      <c r="AR3374">
        <v>277.13</v>
      </c>
      <c r="AS3374" s="20">
        <v>547.14700000000005</v>
      </c>
      <c r="AT3374">
        <v>96</v>
      </c>
      <c r="AU3374">
        <v>6</v>
      </c>
      <c r="AV3374" t="s">
        <v>1510</v>
      </c>
    </row>
    <row r="3375" spans="1:48" hidden="1" x14ac:dyDescent="0.25">
      <c r="A3375" t="s">
        <v>975</v>
      </c>
      <c r="B3375" t="s">
        <v>132</v>
      </c>
      <c r="C3375" t="s">
        <v>132</v>
      </c>
      <c r="D3375" t="s">
        <v>977</v>
      </c>
      <c r="E3375" s="31" t="s">
        <v>978</v>
      </c>
      <c r="F3375">
        <v>2018</v>
      </c>
      <c r="G3375" t="s">
        <v>976</v>
      </c>
      <c r="H3375" t="s">
        <v>582</v>
      </c>
      <c r="I3375">
        <v>331880</v>
      </c>
      <c r="J3375" t="s">
        <v>131</v>
      </c>
      <c r="K3375" s="26" t="s">
        <v>458</v>
      </c>
      <c r="L3375" t="b">
        <v>1</v>
      </c>
      <c r="M3375" s="20" t="s">
        <v>1116</v>
      </c>
      <c r="N3375" s="26">
        <v>437</v>
      </c>
      <c r="O3375" t="s">
        <v>375</v>
      </c>
      <c r="P3375">
        <v>56.255555600000001</v>
      </c>
      <c r="Q3375">
        <v>-158.76249999999999</v>
      </c>
      <c r="S3375" t="s">
        <v>21</v>
      </c>
      <c r="T3375" s="40">
        <v>0.85166666666666646</v>
      </c>
      <c r="U3375" s="40">
        <v>0.45599166666666674</v>
      </c>
      <c r="V3375">
        <v>110.29509166666664</v>
      </c>
      <c r="W3375">
        <v>129.505</v>
      </c>
      <c r="X3375">
        <v>49</v>
      </c>
      <c r="Y3375">
        <v>46.13818999999998</v>
      </c>
      <c r="Z3375">
        <v>54.173999999999992</v>
      </c>
      <c r="AA3375">
        <v>4</v>
      </c>
      <c r="AI3375">
        <v>36.216000000000001</v>
      </c>
      <c r="AJ3375">
        <v>9</v>
      </c>
      <c r="AK3375">
        <v>55.320000000000007</v>
      </c>
      <c r="AL3375">
        <v>1</v>
      </c>
      <c r="AM3375">
        <v>2.1309999999999998</v>
      </c>
      <c r="AN3375">
        <v>1</v>
      </c>
      <c r="AO3375" s="30">
        <v>77.958159999999978</v>
      </c>
      <c r="AP3375" s="30">
        <v>91.536000000000001</v>
      </c>
      <c r="AQ3375" s="30">
        <v>10</v>
      </c>
      <c r="AR3375">
        <v>234.39144166666659</v>
      </c>
      <c r="AS3375" s="20">
        <v>277.34599999999995</v>
      </c>
      <c r="AT3375">
        <v>64</v>
      </c>
      <c r="AU3375">
        <v>12</v>
      </c>
      <c r="AV3375" t="s">
        <v>1510</v>
      </c>
    </row>
    <row r="3376" spans="1:48" hidden="1" x14ac:dyDescent="0.25">
      <c r="A3376" t="s">
        <v>746</v>
      </c>
      <c r="B3376" t="s">
        <v>173</v>
      </c>
      <c r="C3376" t="s">
        <v>173</v>
      </c>
      <c r="D3376" t="s">
        <v>399</v>
      </c>
      <c r="E3376" s="31" t="s">
        <v>400</v>
      </c>
      <c r="F3376">
        <v>2018</v>
      </c>
      <c r="G3376" t="s">
        <v>743</v>
      </c>
      <c r="H3376">
        <v>18963</v>
      </c>
      <c r="I3376">
        <v>332660</v>
      </c>
      <c r="J3376" t="s">
        <v>171</v>
      </c>
      <c r="K3376" s="26" t="s">
        <v>458</v>
      </c>
      <c r="L3376" t="b">
        <v>1</v>
      </c>
      <c r="M3376" s="20" t="s">
        <v>1119</v>
      </c>
      <c r="N3376" s="26">
        <v>240</v>
      </c>
      <c r="O3376" t="s">
        <v>375</v>
      </c>
      <c r="P3376">
        <v>59.399701999999998</v>
      </c>
      <c r="Q3376">
        <v>-135.89640890000001</v>
      </c>
      <c r="S3376" t="s">
        <v>21</v>
      </c>
      <c r="T3376" s="40">
        <v>0.58464166666666673</v>
      </c>
      <c r="U3376" s="40">
        <v>0.25616666666666665</v>
      </c>
      <c r="V3376">
        <v>384.25105828333335</v>
      </c>
      <c r="W3376">
        <v>657.24199999999996</v>
      </c>
      <c r="X3376">
        <v>214</v>
      </c>
      <c r="Y3376">
        <v>203.4225600666667</v>
      </c>
      <c r="Z3376">
        <v>347.94400000000002</v>
      </c>
      <c r="AA3376">
        <v>24</v>
      </c>
      <c r="AI3376">
        <v>1.3959999999999999</v>
      </c>
      <c r="AJ3376">
        <v>1</v>
      </c>
      <c r="AK3376">
        <v>55.662000000000006</v>
      </c>
      <c r="AL3376">
        <v>17</v>
      </c>
      <c r="AM3376">
        <v>0</v>
      </c>
      <c r="AN3376">
        <v>0</v>
      </c>
      <c r="AO3376" s="30">
        <v>33.358484216666675</v>
      </c>
      <c r="AP3376" s="30">
        <v>57.058000000000007</v>
      </c>
      <c r="AQ3376" s="30">
        <v>18</v>
      </c>
      <c r="AR3376">
        <v>621.03210256666671</v>
      </c>
      <c r="AS3376" s="20">
        <v>1062.2439999999999</v>
      </c>
      <c r="AT3376">
        <v>255</v>
      </c>
      <c r="AU3376">
        <v>12</v>
      </c>
      <c r="AV3376" t="s">
        <v>1510</v>
      </c>
    </row>
    <row r="3377" spans="1:48" hidden="1" x14ac:dyDescent="0.25">
      <c r="A3377" t="s">
        <v>386</v>
      </c>
      <c r="B3377" t="s">
        <v>33</v>
      </c>
      <c r="C3377" t="s">
        <v>33</v>
      </c>
      <c r="D3377" t="s">
        <v>434</v>
      </c>
      <c r="E3377" s="31" t="s">
        <v>431</v>
      </c>
      <c r="F3377">
        <v>2018</v>
      </c>
      <c r="G3377" t="s">
        <v>380</v>
      </c>
      <c r="H3377">
        <v>219</v>
      </c>
      <c r="I3377">
        <v>331070</v>
      </c>
      <c r="J3377" t="s">
        <v>30</v>
      </c>
      <c r="K3377" s="26" t="s">
        <v>374</v>
      </c>
      <c r="L3377" t="b">
        <v>1</v>
      </c>
      <c r="M3377" s="20" t="s">
        <v>1116</v>
      </c>
      <c r="N3377" s="26">
        <v>2</v>
      </c>
      <c r="O3377" t="s">
        <v>375</v>
      </c>
      <c r="P3377">
        <v>62.571782800000001</v>
      </c>
      <c r="Q3377">
        <v>-144.6541704</v>
      </c>
      <c r="S3377" t="s">
        <v>21</v>
      </c>
      <c r="T3377" s="40">
        <v>0.65064166666666656</v>
      </c>
      <c r="U3377" s="40">
        <v>0.30960833333333326</v>
      </c>
      <c r="V3377">
        <v>97.896846449999984</v>
      </c>
      <c r="W3377">
        <v>150.46199999999999</v>
      </c>
      <c r="X3377">
        <v>49</v>
      </c>
      <c r="Y3377">
        <v>99.232613791666637</v>
      </c>
      <c r="Z3377">
        <v>152.51499999999999</v>
      </c>
      <c r="AA3377">
        <v>19</v>
      </c>
      <c r="AI3377">
        <v>13.409999999999998</v>
      </c>
      <c r="AJ3377">
        <v>1</v>
      </c>
      <c r="AK3377">
        <v>7.4390000000000001</v>
      </c>
      <c r="AL3377">
        <v>1</v>
      </c>
      <c r="AM3377">
        <v>0</v>
      </c>
      <c r="AN3377">
        <v>0</v>
      </c>
      <c r="AO3377" s="30">
        <v>13.565228108333329</v>
      </c>
      <c r="AP3377" s="30">
        <v>20.848999999999997</v>
      </c>
      <c r="AQ3377" s="30">
        <v>2</v>
      </c>
      <c r="AR3377">
        <v>210.69468834999995</v>
      </c>
      <c r="AS3377" s="20">
        <v>323.82600000000008</v>
      </c>
      <c r="AT3377">
        <v>70</v>
      </c>
      <c r="AU3377">
        <v>12</v>
      </c>
      <c r="AV3377" t="s">
        <v>1510</v>
      </c>
    </row>
    <row r="3378" spans="1:48" hidden="1" x14ac:dyDescent="0.25">
      <c r="A3378" t="s">
        <v>905</v>
      </c>
      <c r="B3378" t="s">
        <v>134</v>
      </c>
      <c r="C3378" t="s">
        <v>134</v>
      </c>
      <c r="D3378" t="s">
        <v>907</v>
      </c>
      <c r="E3378" s="31" t="s">
        <v>908</v>
      </c>
      <c r="F3378">
        <v>2018</v>
      </c>
      <c r="G3378" t="s">
        <v>906</v>
      </c>
      <c r="H3378">
        <v>3465</v>
      </c>
      <c r="I3378">
        <v>331890</v>
      </c>
      <c r="J3378" t="s">
        <v>133</v>
      </c>
      <c r="K3378" s="26" t="s">
        <v>458</v>
      </c>
      <c r="L3378" t="b">
        <v>1</v>
      </c>
      <c r="M3378" s="20" t="s">
        <v>1116</v>
      </c>
      <c r="N3378" s="26">
        <v>368</v>
      </c>
      <c r="O3378" t="s">
        <v>375</v>
      </c>
      <c r="P3378">
        <v>61.515833299999997</v>
      </c>
      <c r="Q3378">
        <v>-144.43694439999999</v>
      </c>
      <c r="S3378" t="s">
        <v>21</v>
      </c>
      <c r="T3378" s="40">
        <v>0.68333333333333346</v>
      </c>
      <c r="U3378" s="40">
        <v>0.3210083333333334</v>
      </c>
      <c r="V3378">
        <v>74.486750000000001</v>
      </c>
      <c r="W3378">
        <v>109.00499999999998</v>
      </c>
      <c r="X3378">
        <v>46</v>
      </c>
      <c r="Y3378">
        <v>147.58975000000001</v>
      </c>
      <c r="Z3378">
        <v>215.98499999999999</v>
      </c>
      <c r="AA3378">
        <v>34</v>
      </c>
      <c r="AI3378">
        <v>13.068000000000001</v>
      </c>
      <c r="AJ3378">
        <v>2</v>
      </c>
      <c r="AK3378">
        <v>20.810999999999996</v>
      </c>
      <c r="AL3378">
        <v>4</v>
      </c>
      <c r="AM3378">
        <v>6.9000000000000012</v>
      </c>
      <c r="AN3378">
        <v>1</v>
      </c>
      <c r="AO3378" s="30">
        <v>23.150650000000002</v>
      </c>
      <c r="AP3378" s="30">
        <v>33.878999999999998</v>
      </c>
      <c r="AQ3378" s="30">
        <v>6</v>
      </c>
      <c r="AR3378">
        <v>245.22715000000002</v>
      </c>
      <c r="AS3378" s="20">
        <v>365.76899999999995</v>
      </c>
      <c r="AT3378">
        <v>82</v>
      </c>
      <c r="AU3378">
        <v>12</v>
      </c>
      <c r="AV3378" t="s">
        <v>1510</v>
      </c>
    </row>
    <row r="3379" spans="1:48" hidden="1" x14ac:dyDescent="0.25">
      <c r="A3379" t="s">
        <v>857</v>
      </c>
      <c r="B3379" t="s">
        <v>212</v>
      </c>
      <c r="C3379" t="s">
        <v>212</v>
      </c>
      <c r="D3379" t="s">
        <v>859</v>
      </c>
      <c r="E3379" s="31" t="s">
        <v>860</v>
      </c>
      <c r="F3379">
        <v>2018</v>
      </c>
      <c r="G3379" t="s">
        <v>858</v>
      </c>
      <c r="H3379">
        <v>12485</v>
      </c>
      <c r="I3379">
        <v>332230</v>
      </c>
      <c r="J3379" t="s">
        <v>211</v>
      </c>
      <c r="K3379" s="26" t="s">
        <v>374</v>
      </c>
      <c r="L3379" t="b">
        <v>1</v>
      </c>
      <c r="M3379" s="20" t="s">
        <v>1119</v>
      </c>
      <c r="N3379" s="26">
        <v>343</v>
      </c>
      <c r="O3379" t="s">
        <v>375</v>
      </c>
      <c r="P3379">
        <v>61.5719444</v>
      </c>
      <c r="Q3379">
        <v>-159.245</v>
      </c>
      <c r="S3379" t="s">
        <v>21</v>
      </c>
      <c r="T3379" s="40">
        <v>1.1421666666666666</v>
      </c>
      <c r="U3379" s="40">
        <v>0.41173333333333334</v>
      </c>
      <c r="V3379">
        <v>92.265365499999987</v>
      </c>
      <c r="W3379">
        <v>80.780999999999992</v>
      </c>
      <c r="X3379">
        <v>32</v>
      </c>
      <c r="Y3379">
        <v>71.857131500000008</v>
      </c>
      <c r="Z3379">
        <v>62.913000000000011</v>
      </c>
      <c r="AA3379">
        <v>4</v>
      </c>
      <c r="AI3379">
        <v>45.342999999999996</v>
      </c>
      <c r="AJ3379">
        <v>10</v>
      </c>
      <c r="AK3379">
        <v>14.003000000000004</v>
      </c>
      <c r="AL3379">
        <v>3</v>
      </c>
      <c r="AM3379">
        <v>0</v>
      </c>
      <c r="AN3379">
        <v>0</v>
      </c>
      <c r="AO3379" s="30">
        <v>67.783023</v>
      </c>
      <c r="AP3379" s="30">
        <v>59.346000000000004</v>
      </c>
      <c r="AQ3379" s="30">
        <v>13</v>
      </c>
      <c r="AR3379">
        <v>231.90551999999997</v>
      </c>
      <c r="AS3379" s="20">
        <v>203.04000000000002</v>
      </c>
      <c r="AT3379">
        <v>49</v>
      </c>
      <c r="AU3379">
        <v>4</v>
      </c>
      <c r="AV3379" t="s">
        <v>1510</v>
      </c>
    </row>
    <row r="3380" spans="1:48" hidden="1" x14ac:dyDescent="0.25">
      <c r="A3380" t="s">
        <v>780</v>
      </c>
      <c r="B3380" t="s">
        <v>137</v>
      </c>
      <c r="C3380" t="s">
        <v>137</v>
      </c>
      <c r="D3380" t="s">
        <v>782</v>
      </c>
      <c r="E3380" s="31" t="s">
        <v>783</v>
      </c>
      <c r="F3380">
        <v>2018</v>
      </c>
      <c r="G3380" t="s">
        <v>781</v>
      </c>
      <c r="H3380" t="s">
        <v>582</v>
      </c>
      <c r="I3380">
        <v>331900</v>
      </c>
      <c r="J3380" t="s">
        <v>136</v>
      </c>
      <c r="K3380" s="26" t="s">
        <v>458</v>
      </c>
      <c r="L3380" t="b">
        <v>1</v>
      </c>
      <c r="M3380" s="20" t="s">
        <v>1116</v>
      </c>
      <c r="N3380" s="26">
        <v>256</v>
      </c>
      <c r="O3380" t="s">
        <v>375</v>
      </c>
      <c r="P3380">
        <v>65.825555600000001</v>
      </c>
      <c r="Q3380">
        <v>-144.06055559999999</v>
      </c>
      <c r="S3380" t="s">
        <v>21</v>
      </c>
      <c r="T3380" s="40">
        <v>0.76557500000000001</v>
      </c>
      <c r="U3380" s="40">
        <v>0.22300833333333334</v>
      </c>
      <c r="V3380">
        <v>93.469817324999994</v>
      </c>
      <c r="W3380">
        <v>122.09099999999999</v>
      </c>
      <c r="X3380">
        <v>42</v>
      </c>
      <c r="Y3380">
        <v>43.584950325000001</v>
      </c>
      <c r="Z3380">
        <v>56.930999999999997</v>
      </c>
      <c r="AA3380">
        <v>6</v>
      </c>
      <c r="AI3380">
        <v>84.426000000000002</v>
      </c>
      <c r="AJ3380">
        <v>8</v>
      </c>
      <c r="AK3380">
        <v>91.981999999999999</v>
      </c>
      <c r="AL3380">
        <v>3</v>
      </c>
      <c r="AM3380">
        <v>0</v>
      </c>
      <c r="AN3380">
        <v>0</v>
      </c>
      <c r="AO3380" s="30">
        <v>135.05355460000001</v>
      </c>
      <c r="AP3380" s="30">
        <v>176.40800000000002</v>
      </c>
      <c r="AQ3380" s="30">
        <v>11</v>
      </c>
      <c r="AR3380">
        <v>272.10832225000001</v>
      </c>
      <c r="AS3380" s="20">
        <v>355.43000000000006</v>
      </c>
      <c r="AT3380">
        <v>57</v>
      </c>
      <c r="AU3380">
        <v>12</v>
      </c>
      <c r="AV3380" t="s">
        <v>1510</v>
      </c>
    </row>
    <row r="3381" spans="1:48" hidden="1" x14ac:dyDescent="0.25">
      <c r="A3381" t="s">
        <v>887</v>
      </c>
      <c r="B3381" t="s">
        <v>890</v>
      </c>
      <c r="C3381" t="s">
        <v>890</v>
      </c>
      <c r="D3381" t="s">
        <v>891</v>
      </c>
      <c r="E3381" s="31" t="s">
        <v>892</v>
      </c>
      <c r="F3381">
        <v>2018</v>
      </c>
      <c r="G3381" t="s">
        <v>888</v>
      </c>
      <c r="H3381" t="s">
        <v>582</v>
      </c>
      <c r="I3381">
        <v>331910</v>
      </c>
      <c r="J3381" t="s">
        <v>889</v>
      </c>
      <c r="K3381" s="26" t="s">
        <v>458</v>
      </c>
      <c r="L3381" t="b">
        <v>1</v>
      </c>
      <c r="M3381" s="20" t="s">
        <v>1118</v>
      </c>
      <c r="N3381" s="26">
        <v>360</v>
      </c>
      <c r="O3381" t="s">
        <v>375</v>
      </c>
      <c r="P3381">
        <v>58.844166700000002</v>
      </c>
      <c r="Q3381">
        <v>-158.55083329999999</v>
      </c>
      <c r="S3381" t="s">
        <v>21</v>
      </c>
      <c r="T3381" s="40">
        <v>1.0999999999999999</v>
      </c>
      <c r="U3381" s="40">
        <v>0.46275833333333355</v>
      </c>
      <c r="V3381">
        <v>136.642</v>
      </c>
      <c r="W3381">
        <v>124.22</v>
      </c>
      <c r="X3381">
        <v>42</v>
      </c>
      <c r="Y3381">
        <v>82.67819999999999</v>
      </c>
      <c r="Z3381">
        <v>75.162000000000006</v>
      </c>
      <c r="AA3381">
        <v>15</v>
      </c>
      <c r="AI3381">
        <v>31.183</v>
      </c>
      <c r="AJ3381">
        <v>7</v>
      </c>
      <c r="AK3381">
        <v>18.710999999999999</v>
      </c>
      <c r="AL3381">
        <v>4</v>
      </c>
      <c r="AM3381">
        <v>0.29900000000000004</v>
      </c>
      <c r="AN3381">
        <v>2</v>
      </c>
      <c r="AO3381" s="30">
        <v>54.883399999999995</v>
      </c>
      <c r="AP3381" s="30">
        <v>49.893999999999998</v>
      </c>
      <c r="AQ3381" s="30">
        <v>11</v>
      </c>
      <c r="AR3381">
        <v>274.20359999999999</v>
      </c>
      <c r="AS3381" s="20">
        <v>249.57499999999999</v>
      </c>
      <c r="AT3381">
        <v>63</v>
      </c>
      <c r="AU3381">
        <v>3</v>
      </c>
      <c r="AV3381" t="s">
        <v>1510</v>
      </c>
    </row>
    <row r="3382" spans="1:48" hidden="1" x14ac:dyDescent="0.25">
      <c r="A3382" t="s">
        <v>389</v>
      </c>
      <c r="B3382" t="s">
        <v>34</v>
      </c>
      <c r="C3382" t="s">
        <v>34</v>
      </c>
      <c r="D3382" t="s">
        <v>421</v>
      </c>
      <c r="E3382" s="31" t="s">
        <v>422</v>
      </c>
      <c r="F3382">
        <v>2018</v>
      </c>
      <c r="G3382" t="s">
        <v>380</v>
      </c>
      <c r="H3382">
        <v>219</v>
      </c>
      <c r="I3382">
        <v>331080</v>
      </c>
      <c r="J3382" t="s">
        <v>30</v>
      </c>
      <c r="K3382" s="26" t="s">
        <v>374</v>
      </c>
      <c r="L3382" t="b">
        <v>1</v>
      </c>
      <c r="M3382" s="20" t="s">
        <v>1116</v>
      </c>
      <c r="N3382" s="26">
        <v>2</v>
      </c>
      <c r="O3382" t="s">
        <v>375</v>
      </c>
      <c r="P3382">
        <v>56.013888899999998</v>
      </c>
      <c r="Q3382">
        <v>-132.82777780000001</v>
      </c>
      <c r="S3382" t="s">
        <v>21</v>
      </c>
      <c r="T3382" s="40">
        <v>0.28613333333333341</v>
      </c>
      <c r="U3382" s="40">
        <v>0.2554833333333334</v>
      </c>
      <c r="V3382">
        <v>200.82840266666668</v>
      </c>
      <c r="W3382">
        <v>701.86999999999989</v>
      </c>
      <c r="X3382">
        <v>179</v>
      </c>
      <c r="Y3382">
        <v>33.08559733333334</v>
      </c>
      <c r="Z3382">
        <v>115.63</v>
      </c>
      <c r="AA3382">
        <v>42</v>
      </c>
      <c r="AI3382">
        <v>90.463999999999999</v>
      </c>
      <c r="AJ3382">
        <v>15</v>
      </c>
      <c r="AK3382">
        <v>112.577</v>
      </c>
      <c r="AL3382">
        <v>5</v>
      </c>
      <c r="AM3382">
        <v>0</v>
      </c>
      <c r="AN3382">
        <v>0</v>
      </c>
      <c r="AO3382" s="30">
        <v>58.096798133333344</v>
      </c>
      <c r="AP3382" s="30">
        <v>203.041</v>
      </c>
      <c r="AQ3382" s="30">
        <v>20</v>
      </c>
      <c r="AR3382">
        <v>292.01079813333337</v>
      </c>
      <c r="AS3382" s="20">
        <v>1020.5410000000001</v>
      </c>
      <c r="AT3382">
        <v>239</v>
      </c>
      <c r="AU3382">
        <v>12</v>
      </c>
      <c r="AV3382" t="s">
        <v>1510</v>
      </c>
    </row>
    <row r="3383" spans="1:48" hidden="1" x14ac:dyDescent="0.25">
      <c r="A3383" t="s">
        <v>517</v>
      </c>
      <c r="B3383" t="s">
        <v>153</v>
      </c>
      <c r="C3383" t="s">
        <v>153</v>
      </c>
      <c r="D3383" t="s">
        <v>519</v>
      </c>
      <c r="E3383" s="31" t="s">
        <v>520</v>
      </c>
      <c r="F3383">
        <v>2018</v>
      </c>
      <c r="G3383" t="s">
        <v>518</v>
      </c>
      <c r="H3383">
        <v>6866</v>
      </c>
      <c r="I3383">
        <v>331980</v>
      </c>
      <c r="J3383" t="s">
        <v>152</v>
      </c>
      <c r="K3383" s="26" t="s">
        <v>374</v>
      </c>
      <c r="L3383" t="b">
        <v>1</v>
      </c>
      <c r="M3383" s="20" t="s">
        <v>1116</v>
      </c>
      <c r="N3383" s="26">
        <v>88</v>
      </c>
      <c r="O3383" t="s">
        <v>375</v>
      </c>
      <c r="P3383">
        <v>55.185833299999999</v>
      </c>
      <c r="Q3383">
        <v>-162.7211111</v>
      </c>
      <c r="S3383" t="s">
        <v>21</v>
      </c>
      <c r="T3383" s="40">
        <v>0.66754166666666659</v>
      </c>
      <c r="U3383" s="40">
        <v>0.219275</v>
      </c>
      <c r="V3383">
        <v>100.89692029166665</v>
      </c>
      <c r="W3383">
        <v>151.14699999999999</v>
      </c>
      <c r="X3383">
        <v>38</v>
      </c>
      <c r="Y3383">
        <v>644.99477933333333</v>
      </c>
      <c r="Z3383">
        <v>966.22400000000005</v>
      </c>
      <c r="AA3383">
        <v>31</v>
      </c>
      <c r="AI3383">
        <v>61.518000000000001</v>
      </c>
      <c r="AJ3383">
        <v>4</v>
      </c>
      <c r="AK3383">
        <v>712.44399999999996</v>
      </c>
      <c r="AL3383">
        <v>52</v>
      </c>
      <c r="AM3383">
        <v>0</v>
      </c>
      <c r="AN3383">
        <v>0</v>
      </c>
      <c r="AO3383" s="30">
        <v>516.65188341666658</v>
      </c>
      <c r="AP3383" s="30">
        <v>773.96199999999999</v>
      </c>
      <c r="AQ3383" s="30">
        <v>56</v>
      </c>
      <c r="AR3383">
        <v>1262.5435830416666</v>
      </c>
      <c r="AS3383" s="20">
        <v>1891.3329999999999</v>
      </c>
      <c r="AT3383">
        <v>119</v>
      </c>
      <c r="AU3383">
        <v>12</v>
      </c>
      <c r="AV3383" t="s">
        <v>1510</v>
      </c>
    </row>
    <row r="3384" spans="1:48" hidden="1" x14ac:dyDescent="0.25">
      <c r="A3384" t="s">
        <v>558</v>
      </c>
      <c r="B3384" t="s">
        <v>1168</v>
      </c>
      <c r="C3384" t="s">
        <v>141</v>
      </c>
      <c r="D3384" t="s">
        <v>560</v>
      </c>
      <c r="E3384" s="31" t="s">
        <v>561</v>
      </c>
      <c r="F3384">
        <v>2018</v>
      </c>
      <c r="G3384" t="s">
        <v>559</v>
      </c>
      <c r="H3384">
        <v>40215</v>
      </c>
      <c r="I3384">
        <v>331920</v>
      </c>
      <c r="J3384" t="s">
        <v>140</v>
      </c>
      <c r="K3384" s="26" t="s">
        <v>458</v>
      </c>
      <c r="L3384" t="b">
        <v>1</v>
      </c>
      <c r="M3384" s="20" t="s">
        <v>1119</v>
      </c>
      <c r="N3384" s="26">
        <v>160</v>
      </c>
      <c r="O3384" t="s">
        <v>375</v>
      </c>
      <c r="P3384">
        <v>60.542777800000003</v>
      </c>
      <c r="Q3384">
        <v>-145.75749999999999</v>
      </c>
      <c r="S3384" t="s">
        <v>21</v>
      </c>
      <c r="T3384" s="40">
        <v>0.37861666666666666</v>
      </c>
      <c r="U3384" s="40">
        <v>0.29039166666666666</v>
      </c>
      <c r="V3384">
        <v>1799.5422996666664</v>
      </c>
      <c r="W3384">
        <v>4752.9399999999996</v>
      </c>
      <c r="X3384">
        <v>969</v>
      </c>
      <c r="Y3384">
        <v>6192.050306416666</v>
      </c>
      <c r="Z3384">
        <v>16354.404999999999</v>
      </c>
      <c r="AA3384">
        <v>629</v>
      </c>
      <c r="AI3384">
        <v>2380.0280000000002</v>
      </c>
      <c r="AJ3384">
        <v>59</v>
      </c>
      <c r="AK3384">
        <v>1729.3579999999999</v>
      </c>
      <c r="AL3384">
        <v>47</v>
      </c>
      <c r="AM3384">
        <v>0</v>
      </c>
      <c r="AN3384">
        <v>0</v>
      </c>
      <c r="AO3384" s="30">
        <v>1555.8820293666668</v>
      </c>
      <c r="AP3384" s="30">
        <v>4109.3860000000004</v>
      </c>
      <c r="AQ3384" s="30">
        <v>106</v>
      </c>
      <c r="AR3384">
        <v>9547.4746354499985</v>
      </c>
      <c r="AS3384" s="20">
        <v>25216.731</v>
      </c>
      <c r="AT3384">
        <v>1701</v>
      </c>
      <c r="AU3384">
        <v>12</v>
      </c>
      <c r="AV3384" t="s">
        <v>1510</v>
      </c>
    </row>
    <row r="3385" spans="1:48" hidden="1" x14ac:dyDescent="0.25">
      <c r="A3385" t="s">
        <v>428</v>
      </c>
      <c r="B3385" t="s">
        <v>35</v>
      </c>
      <c r="C3385" t="s">
        <v>35</v>
      </c>
      <c r="D3385" t="s">
        <v>421</v>
      </c>
      <c r="E3385" s="31" t="s">
        <v>422</v>
      </c>
      <c r="F3385">
        <v>2018</v>
      </c>
      <c r="G3385" t="s">
        <v>380</v>
      </c>
      <c r="H3385">
        <v>219</v>
      </c>
      <c r="I3385">
        <v>331090</v>
      </c>
      <c r="J3385" t="s">
        <v>30</v>
      </c>
      <c r="K3385" s="26" t="s">
        <v>374</v>
      </c>
      <c r="L3385" t="b">
        <v>1</v>
      </c>
      <c r="M3385" s="20" t="s">
        <v>1116</v>
      </c>
      <c r="N3385" s="26">
        <v>2</v>
      </c>
      <c r="O3385" t="s">
        <v>375</v>
      </c>
      <c r="P3385">
        <v>55.476388900000003</v>
      </c>
      <c r="Q3385">
        <v>-133.14833329999999</v>
      </c>
      <c r="S3385" t="s">
        <v>21</v>
      </c>
      <c r="T3385" s="40">
        <v>0.28611666666666674</v>
      </c>
      <c r="U3385" s="40">
        <v>0.25546666666666668</v>
      </c>
      <c r="V3385">
        <v>995.80531065000025</v>
      </c>
      <c r="W3385">
        <v>3480.4169999999999</v>
      </c>
      <c r="X3385">
        <v>695</v>
      </c>
      <c r="Y3385">
        <v>1113.313711766667</v>
      </c>
      <c r="Z3385">
        <v>3891.1180000000004</v>
      </c>
      <c r="AA3385">
        <v>315</v>
      </c>
      <c r="AI3385">
        <v>1265.249</v>
      </c>
      <c r="AJ3385">
        <v>45</v>
      </c>
      <c r="AK3385">
        <v>650.73299999999995</v>
      </c>
      <c r="AL3385">
        <v>21</v>
      </c>
      <c r="AM3385">
        <v>0</v>
      </c>
      <c r="AN3385">
        <v>0</v>
      </c>
      <c r="AO3385" s="30">
        <v>548.1943832333335</v>
      </c>
      <c r="AP3385" s="30">
        <v>1915.982</v>
      </c>
      <c r="AQ3385" s="30">
        <v>66</v>
      </c>
      <c r="AR3385">
        <v>2657.3134056500007</v>
      </c>
      <c r="AS3385" s="20">
        <v>9287.5169999999998</v>
      </c>
      <c r="AT3385">
        <v>1062</v>
      </c>
      <c r="AU3385">
        <v>12</v>
      </c>
      <c r="AV3385" t="s">
        <v>1510</v>
      </c>
    </row>
    <row r="3386" spans="1:48" hidden="1" x14ac:dyDescent="0.25">
      <c r="A3386" t="s">
        <v>861</v>
      </c>
      <c r="B3386" t="s">
        <v>213</v>
      </c>
      <c r="C3386" t="s">
        <v>213</v>
      </c>
      <c r="D3386" t="s">
        <v>862</v>
      </c>
      <c r="E3386" s="31" t="s">
        <v>863</v>
      </c>
      <c r="F3386">
        <v>2018</v>
      </c>
      <c r="G3386" t="s">
        <v>858</v>
      </c>
      <c r="H3386">
        <v>12485</v>
      </c>
      <c r="I3386">
        <v>332240</v>
      </c>
      <c r="J3386" t="s">
        <v>211</v>
      </c>
      <c r="K3386" s="26" t="s">
        <v>374</v>
      </c>
      <c r="L3386" t="b">
        <v>1</v>
      </c>
      <c r="M3386" s="20" t="s">
        <v>1119</v>
      </c>
      <c r="N3386" s="26">
        <v>343</v>
      </c>
      <c r="O3386" t="s">
        <v>375</v>
      </c>
      <c r="P3386">
        <v>61.87</v>
      </c>
      <c r="Q3386">
        <v>-158.1108333</v>
      </c>
      <c r="S3386" t="s">
        <v>21</v>
      </c>
      <c r="T3386" s="40">
        <v>1.0746833333333334</v>
      </c>
      <c r="U3386" s="40">
        <v>0.40572500000000006</v>
      </c>
      <c r="V3386">
        <v>89.282541966666685</v>
      </c>
      <c r="W3386">
        <v>83.078000000000003</v>
      </c>
      <c r="X3386">
        <v>33</v>
      </c>
      <c r="Y3386">
        <v>103.34369870000002</v>
      </c>
      <c r="Z3386">
        <v>96.162000000000006</v>
      </c>
      <c r="AA3386">
        <v>10</v>
      </c>
      <c r="AI3386">
        <v>26.580000000000002</v>
      </c>
      <c r="AJ3386">
        <v>4</v>
      </c>
      <c r="AK3386">
        <v>10.008000000000001</v>
      </c>
      <c r="AL3386">
        <v>2</v>
      </c>
      <c r="AM3386">
        <v>0</v>
      </c>
      <c r="AN3386">
        <v>1</v>
      </c>
      <c r="AO3386" s="30">
        <v>39.320513800000008</v>
      </c>
      <c r="AP3386" s="30">
        <v>36.588000000000001</v>
      </c>
      <c r="AQ3386" s="30">
        <v>6</v>
      </c>
      <c r="AR3386">
        <v>231.9467544666667</v>
      </c>
      <c r="AS3386" s="20">
        <v>215.82800000000003</v>
      </c>
      <c r="AT3386">
        <v>49</v>
      </c>
      <c r="AU3386">
        <v>3</v>
      </c>
      <c r="AV3386" t="s">
        <v>1510</v>
      </c>
    </row>
    <row r="3387" spans="1:48" hidden="1" x14ac:dyDescent="0.25">
      <c r="A3387" t="s">
        <v>909</v>
      </c>
      <c r="B3387" t="s">
        <v>178</v>
      </c>
      <c r="C3387" t="s">
        <v>178</v>
      </c>
      <c r="D3387" t="s">
        <v>911</v>
      </c>
      <c r="E3387" s="31" t="s">
        <v>912</v>
      </c>
      <c r="F3387">
        <v>2018</v>
      </c>
      <c r="G3387" t="s">
        <v>910</v>
      </c>
      <c r="H3387">
        <v>9416</v>
      </c>
      <c r="I3387">
        <v>332060</v>
      </c>
      <c r="J3387" t="s">
        <v>177</v>
      </c>
      <c r="K3387" s="26" t="s">
        <v>458</v>
      </c>
      <c r="L3387" t="b">
        <v>1</v>
      </c>
      <c r="M3387" s="20" t="s">
        <v>1116</v>
      </c>
      <c r="N3387" s="26">
        <v>369</v>
      </c>
      <c r="O3387" t="s">
        <v>375</v>
      </c>
      <c r="P3387">
        <v>66.075555600000001</v>
      </c>
      <c r="Q3387">
        <v>-162.71722220000001</v>
      </c>
      <c r="S3387" t="s">
        <v>21</v>
      </c>
      <c r="T3387" s="40">
        <v>0.6765181818181818</v>
      </c>
      <c r="U3387" s="40">
        <v>0.41460909090909082</v>
      </c>
      <c r="V3387">
        <v>144.00095410909091</v>
      </c>
      <c r="W3387">
        <v>212.85599999999999</v>
      </c>
      <c r="X3387">
        <v>53</v>
      </c>
      <c r="Y3387">
        <v>170.78498544545454</v>
      </c>
      <c r="Z3387">
        <v>252.447</v>
      </c>
      <c r="AA3387">
        <v>11</v>
      </c>
      <c r="AI3387">
        <v>88.727999999999994</v>
      </c>
      <c r="AJ3387">
        <v>6</v>
      </c>
      <c r="AK3387">
        <v>29.139999999999997</v>
      </c>
      <c r="AL3387">
        <v>5</v>
      </c>
      <c r="AM3387">
        <v>1.8480000000000001</v>
      </c>
      <c r="AN3387">
        <v>3</v>
      </c>
      <c r="AO3387" s="30">
        <v>79.739845054545455</v>
      </c>
      <c r="AP3387" s="30">
        <v>117.86799999999999</v>
      </c>
      <c r="AQ3387" s="30">
        <v>11</v>
      </c>
      <c r="AR3387">
        <v>394.52578460909092</v>
      </c>
      <c r="AS3387" s="20">
        <v>585.01900000000001</v>
      </c>
      <c r="AT3387">
        <v>77</v>
      </c>
      <c r="AU3387">
        <v>12</v>
      </c>
      <c r="AV3387" t="s">
        <v>1510</v>
      </c>
    </row>
    <row r="3388" spans="1:48" hidden="1" x14ac:dyDescent="0.25">
      <c r="A3388" t="s">
        <v>496</v>
      </c>
      <c r="B3388" t="s">
        <v>1171</v>
      </c>
      <c r="C3388" t="s">
        <v>246</v>
      </c>
      <c r="D3388" t="s">
        <v>498</v>
      </c>
      <c r="E3388" s="31" t="s">
        <v>499</v>
      </c>
      <c r="F3388">
        <v>2018</v>
      </c>
      <c r="G3388" t="s">
        <v>497</v>
      </c>
      <c r="H3388">
        <v>13870</v>
      </c>
      <c r="I3388">
        <v>332430</v>
      </c>
      <c r="J3388" t="s">
        <v>245</v>
      </c>
      <c r="K3388" s="26" t="s">
        <v>458</v>
      </c>
      <c r="L3388" t="b">
        <v>1</v>
      </c>
      <c r="M3388" s="20" t="s">
        <v>1119</v>
      </c>
      <c r="N3388" s="26">
        <v>45</v>
      </c>
      <c r="O3388" t="s">
        <v>375</v>
      </c>
      <c r="P3388">
        <v>59.0397222</v>
      </c>
      <c r="Q3388">
        <v>-158.45750000000001</v>
      </c>
      <c r="S3388" t="s">
        <v>21</v>
      </c>
      <c r="T3388" s="40">
        <v>0.42189166666666661</v>
      </c>
      <c r="U3388" s="40">
        <v>0.24699166666666672</v>
      </c>
      <c r="V3388">
        <v>2148.8279979916665</v>
      </c>
      <c r="W3388">
        <v>5093.317</v>
      </c>
      <c r="X3388">
        <v>1013</v>
      </c>
      <c r="Y3388">
        <v>4554.575364233332</v>
      </c>
      <c r="Z3388">
        <v>10795.603999999999</v>
      </c>
      <c r="AA3388">
        <v>411</v>
      </c>
      <c r="AI3388">
        <v>1108.848</v>
      </c>
      <c r="AJ3388">
        <v>54</v>
      </c>
      <c r="AK3388">
        <v>790.46599999999978</v>
      </c>
      <c r="AL3388">
        <v>53</v>
      </c>
      <c r="AM3388">
        <v>7.3439999999999994</v>
      </c>
      <c r="AN3388">
        <v>2</v>
      </c>
      <c r="AO3388" s="30">
        <v>801.30474898333318</v>
      </c>
      <c r="AP3388" s="30">
        <v>1899.3139999999999</v>
      </c>
      <c r="AQ3388" s="30">
        <v>107</v>
      </c>
      <c r="AR3388">
        <v>7504.7081112083324</v>
      </c>
      <c r="AS3388" s="20">
        <v>17795.578999999998</v>
      </c>
      <c r="AT3388">
        <v>1530</v>
      </c>
      <c r="AU3388">
        <v>12</v>
      </c>
      <c r="AV3388" t="s">
        <v>1510</v>
      </c>
    </row>
    <row r="3389" spans="1:48" hidden="1" x14ac:dyDescent="0.25">
      <c r="A3389" t="s">
        <v>925</v>
      </c>
      <c r="B3389" t="s">
        <v>143</v>
      </c>
      <c r="C3389" t="s">
        <v>143</v>
      </c>
      <c r="D3389" t="s">
        <v>927</v>
      </c>
      <c r="E3389" s="31" t="s">
        <v>928</v>
      </c>
      <c r="F3389">
        <v>2018</v>
      </c>
      <c r="G3389" t="s">
        <v>926</v>
      </c>
      <c r="H3389" t="s">
        <v>582</v>
      </c>
      <c r="I3389">
        <v>331930</v>
      </c>
      <c r="J3389" t="s">
        <v>142</v>
      </c>
      <c r="K3389" s="26" t="s">
        <v>458</v>
      </c>
      <c r="L3389" t="b">
        <v>1</v>
      </c>
      <c r="M3389" s="20" t="s">
        <v>1118</v>
      </c>
      <c r="N3389" s="26">
        <v>383</v>
      </c>
      <c r="O3389" t="s">
        <v>375</v>
      </c>
      <c r="P3389">
        <v>65.753765200000004</v>
      </c>
      <c r="Q3389">
        <v>-168.92314999999999</v>
      </c>
      <c r="S3389" t="s">
        <v>21</v>
      </c>
      <c r="T3389" s="40">
        <v>0.65</v>
      </c>
      <c r="U3389" s="40">
        <v>0.42099999999999999</v>
      </c>
      <c r="V3389">
        <v>86.485100000000003</v>
      </c>
      <c r="W3389">
        <v>133.054</v>
      </c>
      <c r="X3389">
        <v>39</v>
      </c>
      <c r="Y3389">
        <v>86.167900000000003</v>
      </c>
      <c r="Z3389">
        <v>132.566</v>
      </c>
      <c r="AA3389">
        <v>11</v>
      </c>
      <c r="AI3389">
        <v>11.397</v>
      </c>
      <c r="AJ3389">
        <v>4</v>
      </c>
      <c r="AK3389">
        <v>4.4039999999999999</v>
      </c>
      <c r="AL3389">
        <v>1</v>
      </c>
      <c r="AM3389">
        <v>19.240000000000002</v>
      </c>
      <c r="AN3389">
        <v>2</v>
      </c>
      <c r="AO3389" s="30">
        <v>10.27065</v>
      </c>
      <c r="AP3389" s="30">
        <v>15.801</v>
      </c>
      <c r="AQ3389" s="30">
        <v>5</v>
      </c>
      <c r="AR3389">
        <v>182.92365000000001</v>
      </c>
      <c r="AS3389" s="20">
        <v>300.661</v>
      </c>
      <c r="AT3389">
        <v>57</v>
      </c>
      <c r="AU3389">
        <v>6</v>
      </c>
      <c r="AV3389" t="s">
        <v>1510</v>
      </c>
    </row>
    <row r="3390" spans="1:48" hidden="1" x14ac:dyDescent="0.25">
      <c r="A3390" t="s">
        <v>442</v>
      </c>
      <c r="B3390" t="s">
        <v>1142</v>
      </c>
      <c r="C3390" t="s">
        <v>443</v>
      </c>
      <c r="D3390" t="s">
        <v>438</v>
      </c>
      <c r="E3390" s="31" t="s">
        <v>439</v>
      </c>
      <c r="F3390">
        <v>2018</v>
      </c>
      <c r="G3390" t="s">
        <v>380</v>
      </c>
      <c r="H3390">
        <v>219</v>
      </c>
      <c r="I3390">
        <v>331100</v>
      </c>
      <c r="J3390" t="s">
        <v>30</v>
      </c>
      <c r="K3390" s="26" t="s">
        <v>374</v>
      </c>
      <c r="L3390" t="b">
        <v>1</v>
      </c>
      <c r="M3390" s="20" t="s">
        <v>1116</v>
      </c>
      <c r="N3390" s="26">
        <v>2</v>
      </c>
      <c r="O3390" t="s">
        <v>375</v>
      </c>
      <c r="P3390">
        <v>63.661388899999999</v>
      </c>
      <c r="Q3390">
        <v>-144.06444440000001</v>
      </c>
      <c r="S3390" t="s">
        <v>21</v>
      </c>
      <c r="T3390" s="40">
        <v>0.45179166666666654</v>
      </c>
      <c r="U3390" s="40">
        <v>0.18294999999999997</v>
      </c>
      <c r="V3390">
        <v>38.251845041666655</v>
      </c>
      <c r="W3390">
        <v>84.667000000000002</v>
      </c>
      <c r="X3390">
        <v>25</v>
      </c>
      <c r="Y3390">
        <v>71.126465666666647</v>
      </c>
      <c r="Z3390">
        <v>157.43200000000002</v>
      </c>
      <c r="AA3390">
        <v>15</v>
      </c>
      <c r="AI3390">
        <v>9.6959999999999997</v>
      </c>
      <c r="AJ3390">
        <v>2</v>
      </c>
      <c r="AK3390">
        <v>115.143</v>
      </c>
      <c r="AL3390">
        <v>4</v>
      </c>
      <c r="AM3390">
        <v>0</v>
      </c>
      <c r="AN3390">
        <v>0</v>
      </c>
      <c r="AO3390" s="30">
        <v>56.401219874999981</v>
      </c>
      <c r="AP3390" s="30">
        <v>124.839</v>
      </c>
      <c r="AQ3390" s="30">
        <v>6</v>
      </c>
      <c r="AR3390">
        <v>165.77953058333327</v>
      </c>
      <c r="AS3390" s="20">
        <v>366.93800000000005</v>
      </c>
      <c r="AT3390">
        <v>45</v>
      </c>
      <c r="AU3390">
        <v>12</v>
      </c>
      <c r="AV3390" t="s">
        <v>1510</v>
      </c>
    </row>
    <row r="3391" spans="1:48" hidden="1" x14ac:dyDescent="0.25">
      <c r="A3391" t="s">
        <v>392</v>
      </c>
      <c r="B3391" t="s">
        <v>1145</v>
      </c>
      <c r="C3391" t="s">
        <v>36</v>
      </c>
      <c r="D3391" t="s">
        <v>393</v>
      </c>
      <c r="E3391" s="31" t="s">
        <v>394</v>
      </c>
      <c r="F3391">
        <v>2018</v>
      </c>
      <c r="G3391" t="s">
        <v>380</v>
      </c>
      <c r="H3391">
        <v>219</v>
      </c>
      <c r="I3391">
        <v>331110</v>
      </c>
      <c r="J3391" t="s">
        <v>30</v>
      </c>
      <c r="K3391" s="26" t="s">
        <v>374</v>
      </c>
      <c r="L3391" t="b">
        <v>1</v>
      </c>
      <c r="M3391" s="20" t="s">
        <v>1116</v>
      </c>
      <c r="N3391" s="26">
        <v>2</v>
      </c>
      <c r="O3391" t="s">
        <v>375</v>
      </c>
      <c r="P3391">
        <v>64.788055600000007</v>
      </c>
      <c r="Q3391">
        <v>-141.19999999999999</v>
      </c>
      <c r="S3391" t="s">
        <v>21</v>
      </c>
      <c r="T3391" s="40">
        <v>0.66181666666666661</v>
      </c>
      <c r="U3391" s="40">
        <v>0.31029999999999996</v>
      </c>
      <c r="V3391">
        <v>212.23335411666667</v>
      </c>
      <c r="W3391">
        <v>320.68300000000005</v>
      </c>
      <c r="X3391">
        <v>142</v>
      </c>
      <c r="Y3391">
        <v>87.265822033333322</v>
      </c>
      <c r="Z3391">
        <v>131.858</v>
      </c>
      <c r="AA3391">
        <v>16</v>
      </c>
      <c r="AI3391">
        <v>61.676000000000002</v>
      </c>
      <c r="AJ3391">
        <v>13</v>
      </c>
      <c r="AK3391">
        <v>182.71399999999997</v>
      </c>
      <c r="AL3391">
        <v>17</v>
      </c>
      <c r="AM3391">
        <v>0</v>
      </c>
      <c r="AN3391">
        <v>0</v>
      </c>
      <c r="AO3391" s="30">
        <v>161.74137516666664</v>
      </c>
      <c r="AP3391" s="30">
        <v>244.39</v>
      </c>
      <c r="AQ3391" s="30">
        <v>30</v>
      </c>
      <c r="AR3391">
        <v>461.2405513166666</v>
      </c>
      <c r="AS3391" s="20">
        <v>696.93100000000004</v>
      </c>
      <c r="AT3391">
        <v>186</v>
      </c>
      <c r="AU3391">
        <v>12</v>
      </c>
      <c r="AV3391" t="s">
        <v>1510</v>
      </c>
    </row>
    <row r="3392" spans="1:48" hidden="1" x14ac:dyDescent="0.25">
      <c r="A3392" t="s">
        <v>578</v>
      </c>
      <c r="B3392" t="s">
        <v>56</v>
      </c>
      <c r="C3392" t="s">
        <v>56</v>
      </c>
      <c r="D3392" t="s">
        <v>579</v>
      </c>
      <c r="E3392" s="31" t="s">
        <v>580</v>
      </c>
      <c r="F3392">
        <v>2018</v>
      </c>
      <c r="G3392" t="s">
        <v>563</v>
      </c>
      <c r="H3392">
        <v>221</v>
      </c>
      <c r="I3392">
        <v>331290</v>
      </c>
      <c r="J3392" t="s">
        <v>50</v>
      </c>
      <c r="K3392" s="26" t="s">
        <v>458</v>
      </c>
      <c r="L3392" t="b">
        <v>1</v>
      </c>
      <c r="M3392" s="20" t="s">
        <v>1119</v>
      </c>
      <c r="N3392" s="26">
        <v>169</v>
      </c>
      <c r="O3392" t="s">
        <v>375</v>
      </c>
      <c r="P3392">
        <v>60.218888900000003</v>
      </c>
      <c r="Q3392">
        <v>-162.02444439999999</v>
      </c>
      <c r="S3392" t="s">
        <v>21</v>
      </c>
      <c r="T3392" s="40">
        <v>0.52047499999999991</v>
      </c>
      <c r="U3392" s="40">
        <v>0.23911666666666673</v>
      </c>
      <c r="V3392">
        <v>231.66342249999994</v>
      </c>
      <c r="W3392">
        <v>445.09999999999997</v>
      </c>
      <c r="X3392">
        <v>112</v>
      </c>
      <c r="Y3392">
        <v>53.838454474999992</v>
      </c>
      <c r="Z3392">
        <v>103.441</v>
      </c>
      <c r="AA3392">
        <v>16</v>
      </c>
      <c r="AI3392">
        <v>217.19400000000002</v>
      </c>
      <c r="AJ3392">
        <v>10</v>
      </c>
      <c r="AK3392">
        <v>154.15100000000001</v>
      </c>
      <c r="AL3392">
        <v>8</v>
      </c>
      <c r="AM3392">
        <v>0</v>
      </c>
      <c r="AN3392">
        <v>0</v>
      </c>
      <c r="AO3392" s="30">
        <v>193.27578887499999</v>
      </c>
      <c r="AP3392" s="30">
        <v>371.34500000000003</v>
      </c>
      <c r="AQ3392" s="30">
        <v>18</v>
      </c>
      <c r="AR3392">
        <v>478.77766584999995</v>
      </c>
      <c r="AS3392" s="20">
        <v>919.88599999999997</v>
      </c>
      <c r="AT3392">
        <v>144</v>
      </c>
      <c r="AU3392">
        <v>12</v>
      </c>
      <c r="AV3392" t="s">
        <v>1510</v>
      </c>
    </row>
    <row r="3393" spans="1:48" hidden="1" x14ac:dyDescent="0.25">
      <c r="A3393" t="s">
        <v>823</v>
      </c>
      <c r="B3393" t="s">
        <v>145</v>
      </c>
      <c r="C3393" t="s">
        <v>145</v>
      </c>
      <c r="D3393" t="s">
        <v>825</v>
      </c>
      <c r="E3393" s="31" t="s">
        <v>826</v>
      </c>
      <c r="F3393">
        <v>2018</v>
      </c>
      <c r="G3393" t="s">
        <v>824</v>
      </c>
      <c r="H3393">
        <v>5553</v>
      </c>
      <c r="I3393">
        <v>331940</v>
      </c>
      <c r="J3393" t="s">
        <v>144</v>
      </c>
      <c r="K3393" s="26" t="s">
        <v>458</v>
      </c>
      <c r="L3393" t="b">
        <v>1</v>
      </c>
      <c r="M3393" s="20" t="s">
        <v>1118</v>
      </c>
      <c r="N3393" s="26">
        <v>320</v>
      </c>
      <c r="O3393" t="s">
        <v>375</v>
      </c>
      <c r="P3393">
        <v>58.215555600000002</v>
      </c>
      <c r="Q3393">
        <v>-157.37583330000001</v>
      </c>
      <c r="S3393" t="s">
        <v>21</v>
      </c>
      <c r="T3393" s="40">
        <v>0.65000000000000013</v>
      </c>
      <c r="U3393" s="40">
        <v>0.18432499999999999</v>
      </c>
      <c r="V3393">
        <v>100.03370000000002</v>
      </c>
      <c r="W3393">
        <v>153.898</v>
      </c>
      <c r="X3393">
        <v>84</v>
      </c>
      <c r="Y3393">
        <v>183.36825000000005</v>
      </c>
      <c r="Z3393">
        <v>282.10500000000002</v>
      </c>
      <c r="AA3393">
        <v>22</v>
      </c>
      <c r="AI3393">
        <v>110.72</v>
      </c>
      <c r="AJ3393">
        <v>18</v>
      </c>
      <c r="AK3393">
        <v>14.563999999999998</v>
      </c>
      <c r="AL3393">
        <v>5</v>
      </c>
      <c r="AM3393">
        <v>0</v>
      </c>
      <c r="AN3393">
        <v>0</v>
      </c>
      <c r="AO3393" s="30">
        <v>81.434600000000017</v>
      </c>
      <c r="AP3393" s="30">
        <v>125.28399999999999</v>
      </c>
      <c r="AQ3393" s="30">
        <v>23</v>
      </c>
      <c r="AR3393">
        <v>364.83655000000005</v>
      </c>
      <c r="AS3393" s="20">
        <v>561.28700000000003</v>
      </c>
      <c r="AT3393">
        <v>128</v>
      </c>
      <c r="AU3393">
        <v>12</v>
      </c>
      <c r="AV3393" t="s">
        <v>1510</v>
      </c>
    </row>
    <row r="3394" spans="1:48" hidden="1" x14ac:dyDescent="0.25">
      <c r="A3394" t="s">
        <v>581</v>
      </c>
      <c r="B3394" t="s">
        <v>57</v>
      </c>
      <c r="C3394" t="s">
        <v>57</v>
      </c>
      <c r="D3394" t="s">
        <v>648</v>
      </c>
      <c r="E3394" s="31" t="s">
        <v>649</v>
      </c>
      <c r="F3394">
        <v>2018</v>
      </c>
      <c r="G3394" t="s">
        <v>563</v>
      </c>
      <c r="H3394" t="s">
        <v>582</v>
      </c>
      <c r="I3394">
        <v>331950</v>
      </c>
      <c r="J3394" t="s">
        <v>50</v>
      </c>
      <c r="K3394" s="26" t="s">
        <v>458</v>
      </c>
      <c r="L3394" t="b">
        <v>1</v>
      </c>
      <c r="M3394" s="20" t="s">
        <v>1119</v>
      </c>
      <c r="N3394" s="26">
        <v>169</v>
      </c>
      <c r="O3394" t="s">
        <v>375</v>
      </c>
      <c r="P3394">
        <v>59.349722200000002</v>
      </c>
      <c r="Q3394">
        <v>-157.47527779999999</v>
      </c>
      <c r="S3394" t="s">
        <v>21</v>
      </c>
      <c r="T3394" s="40">
        <v>0.5593499999999999</v>
      </c>
      <c r="U3394" s="40">
        <v>0.23782499999999995</v>
      </c>
      <c r="V3394">
        <v>119.68971299999995</v>
      </c>
      <c r="W3394">
        <v>213.97999999999996</v>
      </c>
      <c r="X3394">
        <v>52</v>
      </c>
      <c r="Y3394">
        <v>0</v>
      </c>
      <c r="Z3394">
        <v>0</v>
      </c>
      <c r="AA3394">
        <v>17</v>
      </c>
      <c r="AI3394">
        <v>110.69799999999999</v>
      </c>
      <c r="AJ3394">
        <v>11</v>
      </c>
      <c r="AK3394">
        <v>85.465000000000003</v>
      </c>
      <c r="AL3394">
        <v>4</v>
      </c>
      <c r="AM3394">
        <v>0</v>
      </c>
      <c r="AN3394">
        <v>0</v>
      </c>
      <c r="AO3394" s="30">
        <v>109.72377404999999</v>
      </c>
      <c r="AP3394" s="30">
        <v>196.16300000000001</v>
      </c>
      <c r="AQ3394" s="30">
        <v>15</v>
      </c>
      <c r="AR3394">
        <v>229.41348704999996</v>
      </c>
      <c r="AS3394" s="20">
        <v>410.14300000000003</v>
      </c>
      <c r="AT3394">
        <v>78</v>
      </c>
      <c r="AU3394">
        <v>12</v>
      </c>
      <c r="AV3394" t="s">
        <v>1510</v>
      </c>
    </row>
    <row r="3395" spans="1:48" hidden="1" x14ac:dyDescent="0.25">
      <c r="A3395" t="s">
        <v>1065</v>
      </c>
      <c r="B3395" t="s">
        <v>147</v>
      </c>
      <c r="C3395" t="s">
        <v>147</v>
      </c>
      <c r="D3395" t="s">
        <v>1067</v>
      </c>
      <c r="E3395" s="31" t="s">
        <v>1068</v>
      </c>
      <c r="F3395">
        <v>2018</v>
      </c>
      <c r="G3395" t="s">
        <v>1066</v>
      </c>
      <c r="H3395">
        <v>5721</v>
      </c>
      <c r="I3395">
        <v>331960</v>
      </c>
      <c r="J3395" t="s">
        <v>146</v>
      </c>
      <c r="K3395" s="26" t="s">
        <v>458</v>
      </c>
      <c r="L3395" t="b">
        <v>1</v>
      </c>
      <c r="M3395" s="20" t="s">
        <v>1119</v>
      </c>
      <c r="N3395" s="26">
        <v>701</v>
      </c>
      <c r="O3395" t="s">
        <v>375</v>
      </c>
      <c r="P3395">
        <v>58.194444400000002</v>
      </c>
      <c r="Q3395">
        <v>-136.34333330000001</v>
      </c>
      <c r="S3395" t="s">
        <v>21</v>
      </c>
      <c r="T3395" s="40">
        <v>0.60941666666666661</v>
      </c>
      <c r="U3395" s="40">
        <v>0.22643333333333335</v>
      </c>
      <c r="V3395">
        <v>73.509057166666665</v>
      </c>
      <c r="W3395">
        <v>120.62200000000001</v>
      </c>
      <c r="X3395">
        <v>47</v>
      </c>
      <c r="Y3395">
        <v>86.582263499999996</v>
      </c>
      <c r="Z3395">
        <v>142.07400000000001</v>
      </c>
      <c r="AA3395">
        <v>28</v>
      </c>
      <c r="AI3395">
        <v>9.077</v>
      </c>
      <c r="AJ3395">
        <v>6</v>
      </c>
      <c r="AK3395">
        <v>1.7650000000000001</v>
      </c>
      <c r="AL3395">
        <v>1</v>
      </c>
      <c r="AM3395">
        <v>0</v>
      </c>
      <c r="AN3395">
        <v>0</v>
      </c>
      <c r="AO3395" s="30">
        <v>6.6072954999999993</v>
      </c>
      <c r="AP3395" s="30">
        <v>10.842000000000001</v>
      </c>
      <c r="AQ3395" s="30">
        <v>7</v>
      </c>
      <c r="AR3395">
        <v>166.69861616666668</v>
      </c>
      <c r="AS3395" s="20">
        <v>273.53800000000001</v>
      </c>
      <c r="AT3395">
        <v>81</v>
      </c>
      <c r="AU3395">
        <v>12</v>
      </c>
      <c r="AV3395" t="s">
        <v>1510</v>
      </c>
    </row>
    <row r="3396" spans="1:48" hidden="1" x14ac:dyDescent="0.25">
      <c r="A3396" t="s">
        <v>585</v>
      </c>
      <c r="B3396" t="s">
        <v>58</v>
      </c>
      <c r="C3396" t="s">
        <v>58</v>
      </c>
      <c r="D3396" t="s">
        <v>586</v>
      </c>
      <c r="E3396" s="31" t="s">
        <v>587</v>
      </c>
      <c r="F3396">
        <v>2018</v>
      </c>
      <c r="G3396" t="s">
        <v>563</v>
      </c>
      <c r="H3396">
        <v>221</v>
      </c>
      <c r="I3396">
        <v>331300</v>
      </c>
      <c r="J3396" t="s">
        <v>50</v>
      </c>
      <c r="K3396" s="26" t="s">
        <v>458</v>
      </c>
      <c r="L3396" t="b">
        <v>1</v>
      </c>
      <c r="M3396" s="20" t="s">
        <v>1119</v>
      </c>
      <c r="N3396" s="26">
        <v>169</v>
      </c>
      <c r="O3396" t="s">
        <v>375</v>
      </c>
      <c r="P3396">
        <v>64.617500000000007</v>
      </c>
      <c r="Q3396">
        <v>-162.2605556</v>
      </c>
      <c r="S3396" t="s">
        <v>21</v>
      </c>
      <c r="T3396" s="40">
        <v>0.52167500000000011</v>
      </c>
      <c r="U3396" s="40">
        <v>0.23491666666666669</v>
      </c>
      <c r="V3396">
        <v>263.45370012500007</v>
      </c>
      <c r="W3396">
        <v>505.01499999999999</v>
      </c>
      <c r="X3396">
        <v>94</v>
      </c>
      <c r="Y3396">
        <v>92.181015850000023</v>
      </c>
      <c r="Z3396">
        <v>176.702</v>
      </c>
      <c r="AA3396">
        <v>16</v>
      </c>
      <c r="AI3396">
        <v>278.75400000000002</v>
      </c>
      <c r="AJ3396">
        <v>11</v>
      </c>
      <c r="AK3396">
        <v>280.613</v>
      </c>
      <c r="AL3396">
        <v>18</v>
      </c>
      <c r="AM3396">
        <v>0</v>
      </c>
      <c r="AN3396">
        <v>0</v>
      </c>
      <c r="AO3396" s="30">
        <v>291.80777972500005</v>
      </c>
      <c r="AP3396" s="30">
        <v>559.36699999999996</v>
      </c>
      <c r="AQ3396" s="30">
        <v>29</v>
      </c>
      <c r="AR3396">
        <v>647.44249570000011</v>
      </c>
      <c r="AS3396" s="20">
        <v>1241.0840000000001</v>
      </c>
      <c r="AT3396">
        <v>138</v>
      </c>
      <c r="AU3396">
        <v>12</v>
      </c>
      <c r="AV3396" t="s">
        <v>1510</v>
      </c>
    </row>
    <row r="3397" spans="1:48" hidden="1" x14ac:dyDescent="0.25">
      <c r="A3397" t="s">
        <v>590</v>
      </c>
      <c r="B3397" t="s">
        <v>59</v>
      </c>
      <c r="C3397" t="s">
        <v>59</v>
      </c>
      <c r="D3397" t="s">
        <v>588</v>
      </c>
      <c r="E3397" s="31" t="s">
        <v>589</v>
      </c>
      <c r="F3397">
        <v>2018</v>
      </c>
      <c r="G3397" t="s">
        <v>563</v>
      </c>
      <c r="H3397">
        <v>221</v>
      </c>
      <c r="I3397">
        <v>331310</v>
      </c>
      <c r="J3397" t="s">
        <v>50</v>
      </c>
      <c r="K3397" s="26" t="s">
        <v>458</v>
      </c>
      <c r="L3397" t="b">
        <v>1</v>
      </c>
      <c r="M3397" s="20" t="s">
        <v>1119</v>
      </c>
      <c r="N3397" s="26">
        <v>169</v>
      </c>
      <c r="O3397" t="s">
        <v>375</v>
      </c>
      <c r="P3397">
        <v>62.777777800000003</v>
      </c>
      <c r="Q3397">
        <v>-164.52305559999999</v>
      </c>
      <c r="S3397" t="s">
        <v>21</v>
      </c>
      <c r="T3397" s="40">
        <v>0.51095000000000013</v>
      </c>
      <c r="U3397" s="40">
        <v>0.24916666666666668</v>
      </c>
      <c r="V3397">
        <v>535.84552780000024</v>
      </c>
      <c r="W3397">
        <v>1048.7240000000002</v>
      </c>
      <c r="X3397">
        <v>221</v>
      </c>
      <c r="Y3397">
        <v>570.08990775000007</v>
      </c>
      <c r="Z3397">
        <v>1115.7449999999999</v>
      </c>
      <c r="AA3397">
        <v>34</v>
      </c>
      <c r="AI3397">
        <v>872.85299999999995</v>
      </c>
      <c r="AJ3397">
        <v>22</v>
      </c>
      <c r="AK3397">
        <v>701.12199999999996</v>
      </c>
      <c r="AL3397">
        <v>34</v>
      </c>
      <c r="AM3397">
        <v>0</v>
      </c>
      <c r="AN3397">
        <v>0</v>
      </c>
      <c r="AO3397" s="30">
        <v>804.2225262500001</v>
      </c>
      <c r="AP3397" s="30">
        <v>1573.9749999999999</v>
      </c>
      <c r="AQ3397" s="30">
        <v>56</v>
      </c>
      <c r="AR3397">
        <v>1910.1579618000005</v>
      </c>
      <c r="AS3397" s="20">
        <v>3738.444</v>
      </c>
      <c r="AT3397">
        <v>308</v>
      </c>
      <c r="AU3397">
        <v>12</v>
      </c>
      <c r="AV3397" t="s">
        <v>1510</v>
      </c>
    </row>
    <row r="3398" spans="1:48" hidden="1" x14ac:dyDescent="0.25">
      <c r="A3398" t="s">
        <v>979</v>
      </c>
      <c r="B3398" t="s">
        <v>149</v>
      </c>
      <c r="C3398" t="s">
        <v>149</v>
      </c>
      <c r="D3398" t="s">
        <v>981</v>
      </c>
      <c r="E3398" s="31" t="s">
        <v>982</v>
      </c>
      <c r="F3398">
        <v>2018</v>
      </c>
      <c r="G3398" t="s">
        <v>980</v>
      </c>
      <c r="H3398" t="s">
        <v>582</v>
      </c>
      <c r="I3398">
        <v>331970</v>
      </c>
      <c r="J3398" t="s">
        <v>148</v>
      </c>
      <c r="K3398" s="26" t="s">
        <v>458</v>
      </c>
      <c r="L3398" t="b">
        <v>1</v>
      </c>
      <c r="M3398" s="20" t="s">
        <v>1118</v>
      </c>
      <c r="N3398" s="26">
        <v>442</v>
      </c>
      <c r="O3398" t="s">
        <v>375</v>
      </c>
      <c r="P3398">
        <v>54.850833299999998</v>
      </c>
      <c r="Q3398">
        <v>-163.41499999999999</v>
      </c>
      <c r="S3398" t="s">
        <v>21</v>
      </c>
      <c r="T3398" s="40">
        <v>0.43328333333333341</v>
      </c>
      <c r="U3398" s="40">
        <v>0.31728333333333331</v>
      </c>
      <c r="V3398">
        <v>28.933361150000007</v>
      </c>
      <c r="W3398">
        <v>66.777000000000001</v>
      </c>
      <c r="X3398">
        <v>30</v>
      </c>
      <c r="Y3398">
        <v>65.539736850000011</v>
      </c>
      <c r="Z3398">
        <v>151.26300000000001</v>
      </c>
      <c r="AA3398">
        <v>16</v>
      </c>
      <c r="AI3398">
        <v>35.517999999999994</v>
      </c>
      <c r="AJ3398">
        <v>12</v>
      </c>
      <c r="AK3398">
        <v>9.968</v>
      </c>
      <c r="AL3398">
        <v>3</v>
      </c>
      <c r="AM3398">
        <v>16.105</v>
      </c>
      <c r="AN3398">
        <v>1</v>
      </c>
      <c r="AO3398" s="30">
        <v>19.7083257</v>
      </c>
      <c r="AP3398" s="30">
        <v>45.48599999999999</v>
      </c>
      <c r="AQ3398" s="30">
        <v>15</v>
      </c>
      <c r="AR3398">
        <v>114.18142370000002</v>
      </c>
      <c r="AS3398" s="20">
        <v>279.63099999999997</v>
      </c>
      <c r="AT3398">
        <v>62</v>
      </c>
      <c r="AU3398">
        <v>12</v>
      </c>
      <c r="AV3398" t="s">
        <v>1510</v>
      </c>
    </row>
    <row r="3399" spans="1:48" hidden="1" x14ac:dyDescent="0.25">
      <c r="A3399" t="s">
        <v>509</v>
      </c>
      <c r="B3399" t="s">
        <v>164</v>
      </c>
      <c r="C3399" t="s">
        <v>164</v>
      </c>
      <c r="D3399" t="s">
        <v>511</v>
      </c>
      <c r="E3399" s="31" t="s">
        <v>512</v>
      </c>
      <c r="F3399">
        <v>2018</v>
      </c>
      <c r="G3399" t="s">
        <v>510</v>
      </c>
      <c r="H3399">
        <v>7833</v>
      </c>
      <c r="I3399">
        <v>332020</v>
      </c>
      <c r="J3399" t="s">
        <v>163</v>
      </c>
      <c r="K3399" s="26" t="s">
        <v>374</v>
      </c>
      <c r="L3399" t="b">
        <v>1</v>
      </c>
      <c r="M3399" s="20" t="s">
        <v>1116</v>
      </c>
      <c r="N3399" s="26">
        <v>63</v>
      </c>
      <c r="O3399" t="s">
        <v>375</v>
      </c>
      <c r="P3399">
        <v>66.564722200000006</v>
      </c>
      <c r="Q3399">
        <v>-145.2738889</v>
      </c>
      <c r="S3399" t="s">
        <v>21</v>
      </c>
      <c r="T3399" s="40">
        <v>0.65848333333333342</v>
      </c>
      <c r="U3399" s="40">
        <v>0.29541666666666672</v>
      </c>
      <c r="V3399">
        <v>653.42420588333346</v>
      </c>
      <c r="W3399">
        <v>992.31700000000001</v>
      </c>
      <c r="X3399">
        <v>276</v>
      </c>
      <c r="Y3399">
        <v>499.73682981666678</v>
      </c>
      <c r="Z3399">
        <v>758.92100000000005</v>
      </c>
      <c r="AA3399">
        <v>60</v>
      </c>
      <c r="AI3399">
        <v>350.08699999999999</v>
      </c>
      <c r="AJ3399">
        <v>17</v>
      </c>
      <c r="AK3399">
        <v>317.78500000000003</v>
      </c>
      <c r="AL3399">
        <v>20</v>
      </c>
      <c r="AM3399">
        <v>0</v>
      </c>
      <c r="AN3399">
        <v>0</v>
      </c>
      <c r="AO3399" s="30">
        <v>439.78258080000012</v>
      </c>
      <c r="AP3399" s="30">
        <v>667.87200000000007</v>
      </c>
      <c r="AQ3399" s="30">
        <v>37</v>
      </c>
      <c r="AR3399">
        <v>1592.9436165000002</v>
      </c>
      <c r="AS3399" s="20">
        <v>2419.11</v>
      </c>
      <c r="AT3399">
        <v>372</v>
      </c>
      <c r="AU3399">
        <v>12</v>
      </c>
      <c r="AV3399" t="s">
        <v>1510</v>
      </c>
    </row>
    <row r="3400" spans="1:48" hidden="1" x14ac:dyDescent="0.25">
      <c r="A3400" t="s">
        <v>786</v>
      </c>
      <c r="B3400" t="s">
        <v>151</v>
      </c>
      <c r="C3400" t="s">
        <v>151</v>
      </c>
      <c r="D3400" t="s">
        <v>788</v>
      </c>
      <c r="E3400" s="31" t="s">
        <v>789</v>
      </c>
      <c r="F3400">
        <v>2018</v>
      </c>
      <c r="G3400" t="s">
        <v>787</v>
      </c>
      <c r="H3400">
        <v>6915</v>
      </c>
      <c r="I3400">
        <v>331990</v>
      </c>
      <c r="J3400" t="s">
        <v>150</v>
      </c>
      <c r="K3400" s="26" t="s">
        <v>458</v>
      </c>
      <c r="L3400" t="b">
        <v>1</v>
      </c>
      <c r="M3400" s="20" t="s">
        <v>1118</v>
      </c>
      <c r="N3400" s="26">
        <v>274</v>
      </c>
      <c r="O3400" t="s">
        <v>375</v>
      </c>
      <c r="P3400">
        <v>64.733333299999998</v>
      </c>
      <c r="Q3400">
        <v>-156.92750000000001</v>
      </c>
      <c r="S3400" t="s">
        <v>21</v>
      </c>
      <c r="T3400" s="40">
        <v>0.63300000000000012</v>
      </c>
      <c r="U3400" s="40">
        <v>0.43819166666666676</v>
      </c>
      <c r="V3400">
        <v>530.06470500000012</v>
      </c>
      <c r="W3400">
        <v>837.3850000000001</v>
      </c>
      <c r="X3400">
        <v>206</v>
      </c>
      <c r="Y3400">
        <v>2035.2019770000004</v>
      </c>
      <c r="Z3400">
        <v>3215.1689999999999</v>
      </c>
      <c r="AA3400">
        <v>139</v>
      </c>
      <c r="AI3400">
        <v>590.61490909090912</v>
      </c>
      <c r="AJ3400">
        <v>14</v>
      </c>
      <c r="AK3400">
        <v>401.62600000000009</v>
      </c>
      <c r="AL3400">
        <v>42</v>
      </c>
      <c r="AM3400">
        <v>0</v>
      </c>
      <c r="AN3400">
        <v>0</v>
      </c>
      <c r="AO3400" s="30">
        <v>628.08849545454564</v>
      </c>
      <c r="AP3400" s="30">
        <v>992.24090909090921</v>
      </c>
      <c r="AQ3400" s="30">
        <v>56</v>
      </c>
      <c r="AR3400">
        <v>3193.3551774545463</v>
      </c>
      <c r="AS3400" s="20">
        <v>5044.7949090909096</v>
      </c>
      <c r="AT3400">
        <v>386</v>
      </c>
      <c r="AU3400">
        <v>12</v>
      </c>
      <c r="AV3400" t="s">
        <v>1510</v>
      </c>
    </row>
    <row r="3401" spans="1:48" hidden="1" x14ac:dyDescent="0.25">
      <c r="A3401" t="s">
        <v>592</v>
      </c>
      <c r="B3401" t="s">
        <v>60</v>
      </c>
      <c r="C3401" t="s">
        <v>60</v>
      </c>
      <c r="D3401" t="s">
        <v>593</v>
      </c>
      <c r="E3401" s="31" t="s">
        <v>594</v>
      </c>
      <c r="F3401">
        <v>2018</v>
      </c>
      <c r="G3401" t="s">
        <v>563</v>
      </c>
      <c r="H3401">
        <v>221</v>
      </c>
      <c r="I3401">
        <v>331320</v>
      </c>
      <c r="J3401" t="s">
        <v>50</v>
      </c>
      <c r="K3401" s="26" t="s">
        <v>458</v>
      </c>
      <c r="L3401" t="b">
        <v>1</v>
      </c>
      <c r="M3401" s="20" t="s">
        <v>1119</v>
      </c>
      <c r="N3401" s="26">
        <v>169</v>
      </c>
      <c r="O3401" t="s">
        <v>375</v>
      </c>
      <c r="P3401">
        <v>63.779722200000002</v>
      </c>
      <c r="Q3401">
        <v>-171.74111110000001</v>
      </c>
      <c r="S3401" t="s">
        <v>21</v>
      </c>
      <c r="T3401" s="40">
        <v>0.52442500000000014</v>
      </c>
      <c r="U3401" s="40">
        <v>0.26751666666666668</v>
      </c>
      <c r="V3401">
        <v>395.73425155000012</v>
      </c>
      <c r="W3401">
        <v>754.60599999999999</v>
      </c>
      <c r="X3401">
        <v>164</v>
      </c>
      <c r="Y3401">
        <v>86.957531375000016</v>
      </c>
      <c r="Z3401">
        <v>165.815</v>
      </c>
      <c r="AA3401">
        <v>21</v>
      </c>
      <c r="AI3401">
        <v>438.92299999999994</v>
      </c>
      <c r="AJ3401">
        <v>14</v>
      </c>
      <c r="AK3401">
        <v>443.51799999999992</v>
      </c>
      <c r="AL3401">
        <v>30</v>
      </c>
      <c r="AM3401">
        <v>0</v>
      </c>
      <c r="AN3401">
        <v>0</v>
      </c>
      <c r="AO3401" s="30">
        <v>462.77412142500003</v>
      </c>
      <c r="AP3401" s="30">
        <v>882.4409999999998</v>
      </c>
      <c r="AQ3401" s="30">
        <v>44</v>
      </c>
      <c r="AR3401">
        <v>945.46590435000007</v>
      </c>
      <c r="AS3401" s="20">
        <v>1802.8620000000001</v>
      </c>
      <c r="AT3401">
        <v>222</v>
      </c>
      <c r="AU3401">
        <v>12</v>
      </c>
      <c r="AV3401" t="s">
        <v>1510</v>
      </c>
    </row>
    <row r="3402" spans="1:48" hidden="1" x14ac:dyDescent="0.25">
      <c r="A3402" t="s">
        <v>913</v>
      </c>
      <c r="B3402" t="s">
        <v>160</v>
      </c>
      <c r="C3402" t="s">
        <v>160</v>
      </c>
      <c r="D3402" t="s">
        <v>915</v>
      </c>
      <c r="E3402" s="31" t="s">
        <v>916</v>
      </c>
      <c r="F3402">
        <v>2018</v>
      </c>
      <c r="G3402" t="s">
        <v>914</v>
      </c>
      <c r="H3402" t="s">
        <v>582</v>
      </c>
      <c r="I3402">
        <v>332000</v>
      </c>
      <c r="J3402" t="s">
        <v>159</v>
      </c>
      <c r="K3402" s="26" t="s">
        <v>458</v>
      </c>
      <c r="L3402" t="b">
        <v>1</v>
      </c>
      <c r="M3402" s="20" t="s">
        <v>1118</v>
      </c>
      <c r="N3402" s="26">
        <v>373</v>
      </c>
      <c r="O3402" t="s">
        <v>375</v>
      </c>
      <c r="P3402">
        <v>64.5433333</v>
      </c>
      <c r="Q3402">
        <v>-163.02916669999999</v>
      </c>
      <c r="S3402" t="s">
        <v>21</v>
      </c>
      <c r="T3402" s="40">
        <v>0.37999999999999995</v>
      </c>
      <c r="U3402" s="40">
        <v>0.25355</v>
      </c>
      <c r="V3402">
        <v>103.08867999999998</v>
      </c>
      <c r="W3402">
        <v>271.286</v>
      </c>
      <c r="X3402">
        <v>51</v>
      </c>
      <c r="Y3402">
        <v>199.58245999999997</v>
      </c>
      <c r="Z3402">
        <v>525.21699999999998</v>
      </c>
      <c r="AA3402">
        <v>40</v>
      </c>
      <c r="AI3402">
        <v>148.91100000000003</v>
      </c>
      <c r="AJ3402">
        <v>12</v>
      </c>
      <c r="AK3402">
        <v>24.916999999999998</v>
      </c>
      <c r="AL3402">
        <v>5</v>
      </c>
      <c r="AM3402">
        <v>20.400000000000002</v>
      </c>
      <c r="AN3402">
        <v>5</v>
      </c>
      <c r="AO3402" s="30">
        <v>66.054640000000006</v>
      </c>
      <c r="AP3402" s="30">
        <v>173.82800000000003</v>
      </c>
      <c r="AQ3402" s="30">
        <v>17</v>
      </c>
      <c r="AR3402">
        <v>368.72577999999999</v>
      </c>
      <c r="AS3402" s="20">
        <v>990.73099999999999</v>
      </c>
      <c r="AT3402">
        <v>108</v>
      </c>
      <c r="AU3402">
        <v>3</v>
      </c>
      <c r="AV3402" t="s">
        <v>1510</v>
      </c>
    </row>
    <row r="3403" spans="1:48" hidden="1" x14ac:dyDescent="0.25">
      <c r="A3403" t="s">
        <v>595</v>
      </c>
      <c r="B3403" t="s">
        <v>61</v>
      </c>
      <c r="C3403" t="s">
        <v>61</v>
      </c>
      <c r="D3403" t="s">
        <v>596</v>
      </c>
      <c r="E3403" s="31" t="s">
        <v>597</v>
      </c>
      <c r="F3403">
        <v>2018</v>
      </c>
      <c r="G3403" t="s">
        <v>563</v>
      </c>
      <c r="H3403">
        <v>221</v>
      </c>
      <c r="I3403">
        <v>331330</v>
      </c>
      <c r="J3403" t="s">
        <v>50</v>
      </c>
      <c r="K3403" s="26" t="s">
        <v>458</v>
      </c>
      <c r="L3403" t="b">
        <v>1</v>
      </c>
      <c r="M3403" s="20" t="s">
        <v>1119</v>
      </c>
      <c r="N3403" s="26">
        <v>169</v>
      </c>
      <c r="O3403" t="s">
        <v>375</v>
      </c>
      <c r="P3403">
        <v>59.118888900000002</v>
      </c>
      <c r="Q3403">
        <v>-161.58750000000001</v>
      </c>
      <c r="S3403" t="s">
        <v>21</v>
      </c>
      <c r="T3403" s="40">
        <v>0.51572499999999988</v>
      </c>
      <c r="U3403" s="40">
        <v>0.23710833333333328</v>
      </c>
      <c r="V3403">
        <v>209.23117967499994</v>
      </c>
      <c r="W3403">
        <v>405.70299999999997</v>
      </c>
      <c r="X3403">
        <v>82</v>
      </c>
      <c r="Y3403">
        <v>27.456683274999996</v>
      </c>
      <c r="Z3403">
        <v>53.239000000000004</v>
      </c>
      <c r="AA3403">
        <v>6</v>
      </c>
      <c r="AI3403">
        <v>111.55500000000001</v>
      </c>
      <c r="AJ3403">
        <v>10</v>
      </c>
      <c r="AK3403">
        <v>121.23600000000002</v>
      </c>
      <c r="AL3403">
        <v>6</v>
      </c>
      <c r="AM3403">
        <v>0</v>
      </c>
      <c r="AN3403">
        <v>0</v>
      </c>
      <c r="AO3403" s="30">
        <v>120.05613847499998</v>
      </c>
      <c r="AP3403" s="30">
        <v>232.79100000000003</v>
      </c>
      <c r="AQ3403" s="30">
        <v>16</v>
      </c>
      <c r="AR3403">
        <v>356.74400142499991</v>
      </c>
      <c r="AS3403" s="20">
        <v>691.73300000000006</v>
      </c>
      <c r="AT3403">
        <v>104</v>
      </c>
      <c r="AU3403">
        <v>12</v>
      </c>
      <c r="AV3403" t="s">
        <v>1510</v>
      </c>
    </row>
    <row r="3404" spans="1:48" hidden="1" x14ac:dyDescent="0.25">
      <c r="A3404" t="s">
        <v>598</v>
      </c>
      <c r="B3404" t="s">
        <v>62</v>
      </c>
      <c r="C3404" t="s">
        <v>62</v>
      </c>
      <c r="D3404" t="s">
        <v>599</v>
      </c>
      <c r="E3404" s="31" t="s">
        <v>600</v>
      </c>
      <c r="F3404">
        <v>2018</v>
      </c>
      <c r="G3404" t="s">
        <v>563</v>
      </c>
      <c r="H3404">
        <v>221</v>
      </c>
      <c r="I3404">
        <v>331340</v>
      </c>
      <c r="J3404" t="s">
        <v>50</v>
      </c>
      <c r="K3404" s="26" t="s">
        <v>458</v>
      </c>
      <c r="L3404" t="b">
        <v>1</v>
      </c>
      <c r="M3404" s="20" t="s">
        <v>1119</v>
      </c>
      <c r="N3404" s="26">
        <v>169</v>
      </c>
      <c r="O3404" t="s">
        <v>375</v>
      </c>
      <c r="P3404">
        <v>62.903611099999999</v>
      </c>
      <c r="Q3404">
        <v>-160.06472220000001</v>
      </c>
      <c r="S3404" t="s">
        <v>21</v>
      </c>
      <c r="T3404" s="40">
        <v>0.52949999999999997</v>
      </c>
      <c r="U3404" s="40">
        <v>0.23764166666666667</v>
      </c>
      <c r="V3404">
        <v>140.2116</v>
      </c>
      <c r="W3404">
        <v>264.8</v>
      </c>
      <c r="X3404">
        <v>72</v>
      </c>
      <c r="Y3404">
        <v>17.083788000000002</v>
      </c>
      <c r="Z3404">
        <v>32.264000000000003</v>
      </c>
      <c r="AA3404">
        <v>12</v>
      </c>
      <c r="AI3404">
        <v>200.65600000000001</v>
      </c>
      <c r="AJ3404">
        <v>10</v>
      </c>
      <c r="AK3404">
        <v>110.83499999999999</v>
      </c>
      <c r="AL3404">
        <v>8</v>
      </c>
      <c r="AM3404">
        <v>0</v>
      </c>
      <c r="AN3404">
        <v>0</v>
      </c>
      <c r="AO3404" s="30">
        <v>164.9344845</v>
      </c>
      <c r="AP3404" s="30">
        <v>311.49099999999999</v>
      </c>
      <c r="AQ3404" s="30">
        <v>18</v>
      </c>
      <c r="AR3404">
        <v>322.2298725</v>
      </c>
      <c r="AS3404" s="20">
        <v>608.55499999999995</v>
      </c>
      <c r="AT3404">
        <v>99</v>
      </c>
      <c r="AU3404">
        <v>12</v>
      </c>
      <c r="AV3404" t="s">
        <v>1510</v>
      </c>
    </row>
    <row r="3405" spans="1:48" hidden="1" x14ac:dyDescent="0.25">
      <c r="A3405" t="s">
        <v>395</v>
      </c>
      <c r="B3405" t="s">
        <v>162</v>
      </c>
      <c r="C3405" t="s">
        <v>162</v>
      </c>
      <c r="D3405" t="s">
        <v>396</v>
      </c>
      <c r="E3405" s="31" t="s">
        <v>397</v>
      </c>
      <c r="F3405">
        <v>2018</v>
      </c>
      <c r="G3405" t="s">
        <v>380</v>
      </c>
      <c r="H3405">
        <v>7822</v>
      </c>
      <c r="I3405">
        <v>332010</v>
      </c>
      <c r="J3405" t="s">
        <v>30</v>
      </c>
      <c r="K3405" s="26" t="s">
        <v>374</v>
      </c>
      <c r="L3405" t="b">
        <v>1</v>
      </c>
      <c r="M3405" s="20" t="s">
        <v>1116</v>
      </c>
      <c r="N3405" s="26">
        <v>2</v>
      </c>
      <c r="O3405" t="s">
        <v>375</v>
      </c>
      <c r="P3405">
        <v>58.413333299999998</v>
      </c>
      <c r="Q3405">
        <v>-135.7369444</v>
      </c>
      <c r="S3405" t="s">
        <v>21</v>
      </c>
      <c r="T3405" s="40">
        <v>0.44369999999999998</v>
      </c>
      <c r="U3405" s="40">
        <v>0.33559166666666668</v>
      </c>
      <c r="V3405">
        <v>557.9886896999999</v>
      </c>
      <c r="W3405">
        <v>1257.5809999999999</v>
      </c>
      <c r="X3405">
        <v>483</v>
      </c>
      <c r="Y3405">
        <v>213.86473109999997</v>
      </c>
      <c r="Z3405">
        <v>482.00299999999999</v>
      </c>
      <c r="AA3405">
        <v>87</v>
      </c>
      <c r="AI3405">
        <v>34.542000000000002</v>
      </c>
      <c r="AJ3405">
        <v>5</v>
      </c>
      <c r="AK3405">
        <v>209.83399999999997</v>
      </c>
      <c r="AL3405">
        <v>23</v>
      </c>
      <c r="AM3405">
        <v>0</v>
      </c>
      <c r="AN3405">
        <v>0</v>
      </c>
      <c r="AO3405" s="30">
        <v>108.42963119999999</v>
      </c>
      <c r="AP3405" s="30">
        <v>244.37599999999998</v>
      </c>
      <c r="AQ3405" s="30">
        <v>28</v>
      </c>
      <c r="AR3405">
        <v>880.28305199999988</v>
      </c>
      <c r="AS3405" s="20">
        <v>1983.9599999999998</v>
      </c>
      <c r="AT3405">
        <v>592</v>
      </c>
      <c r="AU3405">
        <v>12</v>
      </c>
      <c r="AV3405" t="s">
        <v>1510</v>
      </c>
    </row>
    <row r="3406" spans="1:48" hidden="1" x14ac:dyDescent="0.25">
      <c r="A3406" t="s">
        <v>401</v>
      </c>
      <c r="B3406" t="s">
        <v>1146</v>
      </c>
      <c r="C3406" t="s">
        <v>37</v>
      </c>
      <c r="D3406" t="s">
        <v>399</v>
      </c>
      <c r="E3406" s="31" t="s">
        <v>400</v>
      </c>
      <c r="F3406">
        <v>2018</v>
      </c>
      <c r="G3406" t="s">
        <v>380</v>
      </c>
      <c r="H3406">
        <v>219</v>
      </c>
      <c r="I3406">
        <v>331120</v>
      </c>
      <c r="J3406" t="s">
        <v>30</v>
      </c>
      <c r="K3406" s="26" t="s">
        <v>374</v>
      </c>
      <c r="L3406" t="b">
        <v>1</v>
      </c>
      <c r="M3406" s="20" t="s">
        <v>1116</v>
      </c>
      <c r="N3406" s="26">
        <v>2</v>
      </c>
      <c r="O3406" t="s">
        <v>375</v>
      </c>
      <c r="P3406">
        <v>59.228588999999999</v>
      </c>
      <c r="Q3406">
        <v>-135.44411400000001</v>
      </c>
      <c r="S3406" t="s">
        <v>21</v>
      </c>
      <c r="T3406" s="40">
        <v>0.27816666666666667</v>
      </c>
      <c r="U3406" s="40">
        <v>0.25004999999999999</v>
      </c>
      <c r="V3406">
        <v>1505.1167175000003</v>
      </c>
      <c r="W3406">
        <v>5410.8450000000012</v>
      </c>
      <c r="X3406">
        <v>1151</v>
      </c>
      <c r="Y3406">
        <v>1447.7295433333334</v>
      </c>
      <c r="Z3406">
        <v>5204.54</v>
      </c>
      <c r="AA3406">
        <v>344</v>
      </c>
      <c r="AI3406">
        <v>988.96</v>
      </c>
      <c r="AJ3406">
        <v>40</v>
      </c>
      <c r="AK3406">
        <v>1170.463</v>
      </c>
      <c r="AL3406">
        <v>30</v>
      </c>
      <c r="AM3406">
        <v>0</v>
      </c>
      <c r="AN3406">
        <v>0</v>
      </c>
      <c r="AO3406" s="30">
        <v>600.67949783333324</v>
      </c>
      <c r="AP3406" s="30">
        <v>2159.4229999999998</v>
      </c>
      <c r="AQ3406" s="30">
        <v>70</v>
      </c>
      <c r="AR3406">
        <v>3553.5257586666667</v>
      </c>
      <c r="AS3406" s="20">
        <v>12774.808000000001</v>
      </c>
      <c r="AT3406">
        <v>1556</v>
      </c>
      <c r="AU3406">
        <v>12</v>
      </c>
      <c r="AV3406" t="s">
        <v>1510</v>
      </c>
    </row>
    <row r="3407" spans="1:48" hidden="1" x14ac:dyDescent="0.25">
      <c r="A3407" t="s">
        <v>402</v>
      </c>
      <c r="B3407" t="s">
        <v>38</v>
      </c>
      <c r="C3407" t="s">
        <v>38</v>
      </c>
      <c r="D3407" t="s">
        <v>403</v>
      </c>
      <c r="E3407" s="31" t="s">
        <v>404</v>
      </c>
      <c r="F3407">
        <v>2018</v>
      </c>
      <c r="G3407" t="s">
        <v>380</v>
      </c>
      <c r="H3407">
        <v>219</v>
      </c>
      <c r="I3407">
        <v>331130</v>
      </c>
      <c r="J3407" t="s">
        <v>30</v>
      </c>
      <c r="K3407" s="26" t="s">
        <v>374</v>
      </c>
      <c r="L3407" t="b">
        <v>1</v>
      </c>
      <c r="M3407" s="20" t="s">
        <v>1116</v>
      </c>
      <c r="N3407" s="26">
        <v>2</v>
      </c>
      <c r="O3407" t="s">
        <v>375</v>
      </c>
      <c r="P3407">
        <v>63.987230799999999</v>
      </c>
      <c r="Q3407">
        <v>-144.69983250000001</v>
      </c>
      <c r="S3407" t="s">
        <v>21</v>
      </c>
      <c r="T3407" s="40">
        <v>1.0628916666666668</v>
      </c>
      <c r="U3407" s="40">
        <v>0.41780833333333334</v>
      </c>
      <c r="V3407">
        <v>15.259935658333337</v>
      </c>
      <c r="W3407">
        <v>14.357000000000001</v>
      </c>
      <c r="X3407">
        <v>7</v>
      </c>
      <c r="Y3407">
        <v>11.003054533333334</v>
      </c>
      <c r="Z3407">
        <v>10.351999999999999</v>
      </c>
      <c r="AA3407">
        <v>2</v>
      </c>
      <c r="AI3407">
        <v>12.576999999999998</v>
      </c>
      <c r="AJ3407">
        <v>3</v>
      </c>
      <c r="AK3407">
        <v>0</v>
      </c>
      <c r="AL3407">
        <v>0</v>
      </c>
      <c r="AM3407">
        <v>0</v>
      </c>
      <c r="AN3407">
        <v>0</v>
      </c>
      <c r="AO3407" s="30">
        <v>13.367988491666667</v>
      </c>
      <c r="AP3407" s="30">
        <v>12.576999999999998</v>
      </c>
      <c r="AQ3407" s="30">
        <v>3</v>
      </c>
      <c r="AR3407">
        <v>39.630978683333339</v>
      </c>
      <c r="AS3407" s="20">
        <v>37.286000000000001</v>
      </c>
      <c r="AT3407">
        <v>11</v>
      </c>
      <c r="AU3407">
        <v>12</v>
      </c>
      <c r="AV3407" t="s">
        <v>1510</v>
      </c>
    </row>
    <row r="3408" spans="1:48" hidden="1" x14ac:dyDescent="0.25">
      <c r="A3408" t="s">
        <v>405</v>
      </c>
      <c r="B3408" t="s">
        <v>39</v>
      </c>
      <c r="C3408" t="s">
        <v>39</v>
      </c>
      <c r="D3408" t="s">
        <v>421</v>
      </c>
      <c r="E3408" s="31" t="s">
        <v>422</v>
      </c>
      <c r="F3408">
        <v>2018</v>
      </c>
      <c r="G3408" t="s">
        <v>380</v>
      </c>
      <c r="H3408">
        <v>219</v>
      </c>
      <c r="I3408">
        <v>331140</v>
      </c>
      <c r="J3408" t="s">
        <v>30</v>
      </c>
      <c r="K3408" s="26" t="s">
        <v>374</v>
      </c>
      <c r="L3408" t="b">
        <v>1</v>
      </c>
      <c r="M3408" s="20" t="s">
        <v>1116</v>
      </c>
      <c r="N3408" s="26">
        <v>2</v>
      </c>
      <c r="O3408" t="s">
        <v>375</v>
      </c>
      <c r="P3408">
        <v>55.556666700000001</v>
      </c>
      <c r="Q3408">
        <v>-132.63638889999999</v>
      </c>
      <c r="S3408" t="s">
        <v>21</v>
      </c>
      <c r="T3408" s="40">
        <v>0.28613333333333341</v>
      </c>
      <c r="U3408" s="40">
        <v>0.2554833333333334</v>
      </c>
      <c r="V3408">
        <v>173.1415690666667</v>
      </c>
      <c r="W3408">
        <v>605.10799999999995</v>
      </c>
      <c r="X3408">
        <v>131</v>
      </c>
      <c r="Y3408">
        <v>219.98674613333338</v>
      </c>
      <c r="Z3408">
        <v>768.82600000000002</v>
      </c>
      <c r="AA3408">
        <v>21</v>
      </c>
      <c r="AI3408">
        <v>3.6359999999999997</v>
      </c>
      <c r="AJ3408">
        <v>1</v>
      </c>
      <c r="AK3408">
        <v>44.084000000000003</v>
      </c>
      <c r="AL3408">
        <v>9</v>
      </c>
      <c r="AM3408">
        <v>0</v>
      </c>
      <c r="AN3408">
        <v>0</v>
      </c>
      <c r="AO3408" s="30">
        <v>13.654282666666672</v>
      </c>
      <c r="AP3408" s="30">
        <v>47.720000000000006</v>
      </c>
      <c r="AQ3408" s="30">
        <v>10</v>
      </c>
      <c r="AR3408">
        <v>406.78259786666672</v>
      </c>
      <c r="AS3408" s="20">
        <v>1421.6539999999998</v>
      </c>
      <c r="AT3408">
        <v>161</v>
      </c>
      <c r="AU3408">
        <v>12</v>
      </c>
      <c r="AV3408" t="s">
        <v>1510</v>
      </c>
    </row>
    <row r="3409" spans="1:48" hidden="1" x14ac:dyDescent="0.25">
      <c r="A3409" t="s">
        <v>601</v>
      </c>
      <c r="B3409" t="s">
        <v>63</v>
      </c>
      <c r="C3409" t="s">
        <v>63</v>
      </c>
      <c r="D3409" t="s">
        <v>602</v>
      </c>
      <c r="E3409" s="31" t="s">
        <v>603</v>
      </c>
      <c r="F3409">
        <v>2018</v>
      </c>
      <c r="G3409" t="s">
        <v>563</v>
      </c>
      <c r="H3409">
        <v>221</v>
      </c>
      <c r="I3409">
        <v>331350</v>
      </c>
      <c r="J3409" t="s">
        <v>50</v>
      </c>
      <c r="K3409" s="26" t="s">
        <v>458</v>
      </c>
      <c r="L3409" t="b">
        <v>1</v>
      </c>
      <c r="M3409" s="20" t="s">
        <v>1119</v>
      </c>
      <c r="N3409" s="26">
        <v>169</v>
      </c>
      <c r="O3409" t="s">
        <v>375</v>
      </c>
      <c r="P3409">
        <v>62.199444399999997</v>
      </c>
      <c r="Q3409">
        <v>-159.77138890000001</v>
      </c>
      <c r="S3409" t="s">
        <v>21</v>
      </c>
      <c r="T3409" s="40">
        <v>0.51839999999999997</v>
      </c>
      <c r="U3409" s="40">
        <v>0.23753333333333335</v>
      </c>
      <c r="V3409">
        <v>148.87774079999997</v>
      </c>
      <c r="W3409">
        <v>287.18699999999995</v>
      </c>
      <c r="X3409">
        <v>80</v>
      </c>
      <c r="Y3409">
        <v>0</v>
      </c>
      <c r="Z3409">
        <v>0</v>
      </c>
      <c r="AA3409">
        <v>6</v>
      </c>
      <c r="AI3409">
        <v>183.61700000000002</v>
      </c>
      <c r="AJ3409">
        <v>10</v>
      </c>
      <c r="AK3409">
        <v>110.19400000000002</v>
      </c>
      <c r="AL3409">
        <v>8</v>
      </c>
      <c r="AM3409">
        <v>0</v>
      </c>
      <c r="AN3409">
        <v>0</v>
      </c>
      <c r="AO3409" s="30">
        <v>152.3116224</v>
      </c>
      <c r="AP3409" s="30">
        <v>293.81100000000004</v>
      </c>
      <c r="AQ3409" s="30">
        <v>18</v>
      </c>
      <c r="AR3409">
        <v>301.1893632</v>
      </c>
      <c r="AS3409" s="20">
        <v>580.99799999999993</v>
      </c>
      <c r="AT3409">
        <v>103</v>
      </c>
      <c r="AU3409">
        <v>12</v>
      </c>
      <c r="AV3409" t="s">
        <v>1510</v>
      </c>
    </row>
    <row r="3410" spans="1:48" hidden="1" x14ac:dyDescent="0.25">
      <c r="A3410" t="s">
        <v>748</v>
      </c>
      <c r="B3410" t="s">
        <v>174</v>
      </c>
      <c r="C3410" t="s">
        <v>174</v>
      </c>
      <c r="D3410" t="s">
        <v>749</v>
      </c>
      <c r="E3410" s="31" t="s">
        <v>750</v>
      </c>
      <c r="F3410">
        <v>2018</v>
      </c>
      <c r="G3410" t="s">
        <v>743</v>
      </c>
      <c r="H3410">
        <v>18963</v>
      </c>
      <c r="I3410">
        <v>332670</v>
      </c>
      <c r="J3410" t="s">
        <v>171</v>
      </c>
      <c r="K3410" s="26" t="s">
        <v>458</v>
      </c>
      <c r="L3410" t="b">
        <v>1</v>
      </c>
      <c r="M3410" s="20" t="s">
        <v>1119</v>
      </c>
      <c r="N3410" s="26">
        <v>240</v>
      </c>
      <c r="O3410" t="s">
        <v>375</v>
      </c>
      <c r="P3410">
        <v>58.11</v>
      </c>
      <c r="Q3410">
        <v>-135.4436111</v>
      </c>
      <c r="S3410" t="s">
        <v>21</v>
      </c>
      <c r="T3410" s="40">
        <v>0.58464166666666673</v>
      </c>
      <c r="U3410" s="40">
        <v>0.25616666666666665</v>
      </c>
      <c r="V3410">
        <v>935.27290590833331</v>
      </c>
      <c r="W3410">
        <v>1599.7369999999999</v>
      </c>
      <c r="X3410">
        <v>382</v>
      </c>
      <c r="Y3410">
        <v>936.53573190833356</v>
      </c>
      <c r="Z3410">
        <v>1601.8970000000002</v>
      </c>
      <c r="AA3410">
        <v>60</v>
      </c>
      <c r="AI3410">
        <v>704.47199999999998</v>
      </c>
      <c r="AJ3410">
        <v>28</v>
      </c>
      <c r="AK3410">
        <v>167.38400000000001</v>
      </c>
      <c r="AL3410">
        <v>16</v>
      </c>
      <c r="AM3410">
        <v>0</v>
      </c>
      <c r="AN3410">
        <v>0</v>
      </c>
      <c r="AO3410" s="30">
        <v>509.72334493333341</v>
      </c>
      <c r="AP3410" s="30">
        <v>871.85599999999999</v>
      </c>
      <c r="AQ3410" s="30">
        <v>44</v>
      </c>
      <c r="AR3410">
        <v>2381.5319827500002</v>
      </c>
      <c r="AS3410" s="20">
        <v>4073.49</v>
      </c>
      <c r="AT3410">
        <v>483</v>
      </c>
      <c r="AU3410">
        <v>12</v>
      </c>
      <c r="AV3410" t="s">
        <v>1510</v>
      </c>
    </row>
    <row r="3411" spans="1:48" hidden="1" x14ac:dyDescent="0.25">
      <c r="A3411" t="s">
        <v>604</v>
      </c>
      <c r="B3411" t="s">
        <v>64</v>
      </c>
      <c r="C3411" t="s">
        <v>64</v>
      </c>
      <c r="D3411" t="s">
        <v>605</v>
      </c>
      <c r="E3411" s="31" t="s">
        <v>606</v>
      </c>
      <c r="F3411">
        <v>2018</v>
      </c>
      <c r="G3411" t="s">
        <v>563</v>
      </c>
      <c r="H3411">
        <v>221</v>
      </c>
      <c r="I3411">
        <v>331360</v>
      </c>
      <c r="J3411" t="s">
        <v>50</v>
      </c>
      <c r="K3411" s="26" t="s">
        <v>458</v>
      </c>
      <c r="L3411" t="b">
        <v>1</v>
      </c>
      <c r="M3411" s="20" t="s">
        <v>1119</v>
      </c>
      <c r="N3411" s="26">
        <v>169</v>
      </c>
      <c r="O3411" t="s">
        <v>375</v>
      </c>
      <c r="P3411">
        <v>61.531111099999997</v>
      </c>
      <c r="Q3411">
        <v>-166.09666669999999</v>
      </c>
      <c r="S3411" t="s">
        <v>21</v>
      </c>
      <c r="T3411" s="40">
        <v>0.50702500000000006</v>
      </c>
      <c r="U3411" s="40">
        <v>0.25370833333333337</v>
      </c>
      <c r="V3411">
        <v>656.95685572500008</v>
      </c>
      <c r="W3411">
        <v>1295.7090000000001</v>
      </c>
      <c r="X3411">
        <v>279</v>
      </c>
      <c r="Y3411">
        <v>197.23373905</v>
      </c>
      <c r="Z3411">
        <v>389.00199999999995</v>
      </c>
      <c r="AA3411">
        <v>36</v>
      </c>
      <c r="AI3411">
        <v>829.58699999999988</v>
      </c>
      <c r="AJ3411">
        <v>11</v>
      </c>
      <c r="AK3411">
        <v>741.87399999999991</v>
      </c>
      <c r="AL3411">
        <v>32</v>
      </c>
      <c r="AM3411">
        <v>0</v>
      </c>
      <c r="AN3411">
        <v>0</v>
      </c>
      <c r="AO3411" s="30">
        <v>796.77001352499997</v>
      </c>
      <c r="AP3411" s="30">
        <v>1571.4609999999998</v>
      </c>
      <c r="AQ3411" s="30">
        <v>43</v>
      </c>
      <c r="AR3411">
        <v>1650.9606082999999</v>
      </c>
      <c r="AS3411" s="20">
        <v>3256.1719999999996</v>
      </c>
      <c r="AT3411">
        <v>355</v>
      </c>
      <c r="AU3411">
        <v>12</v>
      </c>
      <c r="AV3411" t="s">
        <v>1510</v>
      </c>
    </row>
    <row r="3412" spans="1:48" hidden="1" x14ac:dyDescent="0.25">
      <c r="A3412" t="s">
        <v>835</v>
      </c>
      <c r="B3412" t="s">
        <v>167</v>
      </c>
      <c r="C3412" t="s">
        <v>167</v>
      </c>
      <c r="D3412" t="s">
        <v>837</v>
      </c>
      <c r="E3412" s="31" t="s">
        <v>838</v>
      </c>
      <c r="F3412">
        <v>2018</v>
      </c>
      <c r="G3412" t="s">
        <v>836</v>
      </c>
      <c r="H3412">
        <v>9000</v>
      </c>
      <c r="I3412">
        <v>332030</v>
      </c>
      <c r="J3412" t="s">
        <v>166</v>
      </c>
      <c r="K3412" s="26" t="s">
        <v>458</v>
      </c>
      <c r="L3412" t="b">
        <v>1</v>
      </c>
      <c r="M3412" s="20" t="s">
        <v>1118</v>
      </c>
      <c r="N3412" s="26">
        <v>332</v>
      </c>
      <c r="O3412" t="s">
        <v>375</v>
      </c>
      <c r="P3412">
        <v>66.048888899999994</v>
      </c>
      <c r="Q3412">
        <v>-154.25555560000001</v>
      </c>
      <c r="S3412" t="s">
        <v>21</v>
      </c>
      <c r="T3412" s="40">
        <v>0.71</v>
      </c>
      <c r="U3412" s="40">
        <v>0.18316666666666659</v>
      </c>
      <c r="V3412">
        <v>132.50374999999997</v>
      </c>
      <c r="W3412">
        <v>186.62499999999997</v>
      </c>
      <c r="X3412">
        <v>50</v>
      </c>
      <c r="Y3412">
        <v>84.04128</v>
      </c>
      <c r="Z3412">
        <v>118.36800000000001</v>
      </c>
      <c r="AA3412">
        <v>13</v>
      </c>
      <c r="AI3412">
        <v>70.879000000000005</v>
      </c>
      <c r="AJ3412">
        <v>3</v>
      </c>
      <c r="AK3412">
        <v>13.026999999999999</v>
      </c>
      <c r="AL3412">
        <v>2</v>
      </c>
      <c r="AM3412">
        <v>1.3</v>
      </c>
      <c r="AN3412">
        <v>1</v>
      </c>
      <c r="AO3412" s="30">
        <v>59.573260000000005</v>
      </c>
      <c r="AP3412" s="30">
        <v>83.906000000000006</v>
      </c>
      <c r="AQ3412" s="30">
        <v>5</v>
      </c>
      <c r="AR3412">
        <v>276.11829</v>
      </c>
      <c r="AS3412" s="20">
        <v>390.19899999999996</v>
      </c>
      <c r="AT3412">
        <v>67</v>
      </c>
      <c r="AU3412">
        <v>12</v>
      </c>
      <c r="AV3412" t="s">
        <v>1510</v>
      </c>
    </row>
    <row r="3413" spans="1:48" hidden="1" x14ac:dyDescent="0.25">
      <c r="A3413" t="s">
        <v>607</v>
      </c>
      <c r="B3413" t="s">
        <v>65</v>
      </c>
      <c r="C3413" t="s">
        <v>65</v>
      </c>
      <c r="D3413" t="s">
        <v>608</v>
      </c>
      <c r="E3413" s="31" t="s">
        <v>609</v>
      </c>
      <c r="F3413">
        <v>2018</v>
      </c>
      <c r="G3413" t="s">
        <v>563</v>
      </c>
      <c r="H3413">
        <v>221</v>
      </c>
      <c r="I3413">
        <v>331370</v>
      </c>
      <c r="J3413" t="s">
        <v>50</v>
      </c>
      <c r="K3413" s="26" t="s">
        <v>458</v>
      </c>
      <c r="L3413" t="b">
        <v>1</v>
      </c>
      <c r="M3413" s="20" t="s">
        <v>1119</v>
      </c>
      <c r="N3413" s="26">
        <v>169</v>
      </c>
      <c r="O3413" t="s">
        <v>375</v>
      </c>
      <c r="P3413">
        <v>65.698611099999994</v>
      </c>
      <c r="Q3413">
        <v>-156.39972220000001</v>
      </c>
      <c r="S3413" t="s">
        <v>21</v>
      </c>
      <c r="T3413" s="40">
        <v>0.54605000000000004</v>
      </c>
      <c r="U3413" s="40">
        <v>0.23909999999999998</v>
      </c>
      <c r="V3413">
        <v>275.00770755000008</v>
      </c>
      <c r="W3413">
        <v>503.63100000000009</v>
      </c>
      <c r="X3413">
        <v>102</v>
      </c>
      <c r="Y3413">
        <v>0</v>
      </c>
      <c r="Z3413">
        <v>0</v>
      </c>
      <c r="AA3413">
        <v>15</v>
      </c>
      <c r="AI3413">
        <v>264.81400000000002</v>
      </c>
      <c r="AJ3413">
        <v>17</v>
      </c>
      <c r="AK3413">
        <v>304.14</v>
      </c>
      <c r="AL3413">
        <v>13</v>
      </c>
      <c r="AM3413">
        <v>0</v>
      </c>
      <c r="AN3413">
        <v>0</v>
      </c>
      <c r="AO3413" s="30">
        <v>310.67733169999997</v>
      </c>
      <c r="AP3413" s="30">
        <v>568.95399999999995</v>
      </c>
      <c r="AQ3413" s="30">
        <v>30</v>
      </c>
      <c r="AR3413">
        <v>585.68503925000005</v>
      </c>
      <c r="AS3413" s="20">
        <v>1072.5849999999998</v>
      </c>
      <c r="AT3413">
        <v>144</v>
      </c>
      <c r="AU3413">
        <v>12</v>
      </c>
      <c r="AV3413" t="s">
        <v>1510</v>
      </c>
    </row>
    <row r="3414" spans="1:48" hidden="1" x14ac:dyDescent="0.25">
      <c r="A3414" t="s">
        <v>408</v>
      </c>
      <c r="B3414" t="s">
        <v>40</v>
      </c>
      <c r="C3414" t="s">
        <v>40</v>
      </c>
      <c r="D3414" t="s">
        <v>421</v>
      </c>
      <c r="E3414" s="31" t="s">
        <v>422</v>
      </c>
      <c r="F3414">
        <v>2018</v>
      </c>
      <c r="G3414" t="s">
        <v>380</v>
      </c>
      <c r="H3414">
        <v>219</v>
      </c>
      <c r="I3414">
        <v>331150</v>
      </c>
      <c r="J3414" t="s">
        <v>30</v>
      </c>
      <c r="K3414" s="26" t="s">
        <v>374</v>
      </c>
      <c r="L3414" t="b">
        <v>1</v>
      </c>
      <c r="M3414" s="20" t="s">
        <v>1116</v>
      </c>
      <c r="N3414" s="26">
        <v>2</v>
      </c>
      <c r="O3414" t="s">
        <v>375</v>
      </c>
      <c r="P3414">
        <v>55.208055600000002</v>
      </c>
      <c r="Q3414">
        <v>-132.8266667</v>
      </c>
      <c r="S3414" t="s">
        <v>21</v>
      </c>
      <c r="T3414" s="40">
        <v>0.28613333333333341</v>
      </c>
      <c r="U3414" s="40">
        <v>0.2554833333333334</v>
      </c>
      <c r="V3414">
        <v>200.91281200000006</v>
      </c>
      <c r="W3414">
        <v>702.16500000000008</v>
      </c>
      <c r="X3414">
        <v>123</v>
      </c>
      <c r="Y3414">
        <v>113.61639333333338</v>
      </c>
      <c r="Z3414">
        <v>397.07500000000005</v>
      </c>
      <c r="AA3414">
        <v>47</v>
      </c>
      <c r="AI3414">
        <v>154.72499999999999</v>
      </c>
      <c r="AJ3414">
        <v>10</v>
      </c>
      <c r="AK3414">
        <v>367.25400000000002</v>
      </c>
      <c r="AL3414">
        <v>10</v>
      </c>
      <c r="AM3414">
        <v>0</v>
      </c>
      <c r="AN3414">
        <v>0</v>
      </c>
      <c r="AO3414" s="30">
        <v>149.35559120000005</v>
      </c>
      <c r="AP3414" s="30">
        <v>521.97900000000004</v>
      </c>
      <c r="AQ3414" s="30">
        <v>20</v>
      </c>
      <c r="AR3414">
        <v>463.88479653333343</v>
      </c>
      <c r="AS3414" s="20">
        <v>1621.2190000000001</v>
      </c>
      <c r="AT3414">
        <v>185</v>
      </c>
      <c r="AU3414">
        <v>12</v>
      </c>
      <c r="AV3414" t="s">
        <v>1510</v>
      </c>
    </row>
    <row r="3415" spans="1:48" hidden="1" x14ac:dyDescent="0.25">
      <c r="A3415" t="s">
        <v>1039</v>
      </c>
      <c r="B3415" t="s">
        <v>169</v>
      </c>
      <c r="C3415" t="s">
        <v>169</v>
      </c>
      <c r="D3415" t="s">
        <v>1041</v>
      </c>
      <c r="E3415" s="31" t="s">
        <v>1042</v>
      </c>
      <c r="F3415">
        <v>2018</v>
      </c>
      <c r="G3415" t="s">
        <v>1040</v>
      </c>
      <c r="H3415">
        <v>9192</v>
      </c>
      <c r="I3415">
        <v>332040</v>
      </c>
      <c r="J3415" t="s">
        <v>168</v>
      </c>
      <c r="K3415" s="26" t="s">
        <v>458</v>
      </c>
      <c r="L3415" t="b">
        <v>1</v>
      </c>
      <c r="M3415" s="20" t="s">
        <v>1116</v>
      </c>
      <c r="N3415" s="26">
        <v>681</v>
      </c>
      <c r="O3415" t="s">
        <v>375</v>
      </c>
      <c r="P3415">
        <v>59.3277778</v>
      </c>
      <c r="Q3415">
        <v>-155.89472219999999</v>
      </c>
      <c r="S3415" t="s">
        <v>21</v>
      </c>
      <c r="T3415" s="40">
        <v>0.91816666666666691</v>
      </c>
      <c r="U3415" s="40">
        <v>0.28942500000000004</v>
      </c>
      <c r="V3415">
        <v>87.776733333333354</v>
      </c>
      <c r="W3415">
        <v>95.6</v>
      </c>
      <c r="X3415">
        <v>30</v>
      </c>
      <c r="Y3415">
        <v>71.004582833333359</v>
      </c>
      <c r="Z3415">
        <v>77.333000000000013</v>
      </c>
      <c r="AA3415">
        <v>9</v>
      </c>
      <c r="AI3415">
        <v>67.028999999999996</v>
      </c>
      <c r="AJ3415">
        <v>13</v>
      </c>
      <c r="AK3415">
        <v>13.832000000000001</v>
      </c>
      <c r="AL3415">
        <v>3</v>
      </c>
      <c r="AM3415">
        <v>0</v>
      </c>
      <c r="AN3415">
        <v>0</v>
      </c>
      <c r="AO3415" s="30">
        <v>74.243874833333351</v>
      </c>
      <c r="AP3415" s="30">
        <v>80.86099999999999</v>
      </c>
      <c r="AQ3415" s="30">
        <v>16</v>
      </c>
      <c r="AR3415">
        <v>233.02519100000006</v>
      </c>
      <c r="AS3415" s="20">
        <v>253.79399999999998</v>
      </c>
      <c r="AT3415">
        <v>55</v>
      </c>
      <c r="AU3415">
        <v>12</v>
      </c>
      <c r="AV3415" t="s">
        <v>1510</v>
      </c>
    </row>
    <row r="3416" spans="1:48" hidden="1" x14ac:dyDescent="0.25">
      <c r="A3416" t="s">
        <v>790</v>
      </c>
      <c r="B3416" t="s">
        <v>1169</v>
      </c>
      <c r="C3416" t="s">
        <v>792</v>
      </c>
      <c r="D3416" t="s">
        <v>793</v>
      </c>
      <c r="E3416" s="31" t="s">
        <v>794</v>
      </c>
      <c r="F3416">
        <v>2018</v>
      </c>
      <c r="G3416" t="s">
        <v>791</v>
      </c>
      <c r="H3416">
        <v>9188</v>
      </c>
      <c r="I3416">
        <v>332050</v>
      </c>
      <c r="J3416" t="s">
        <v>170</v>
      </c>
      <c r="K3416" s="26" t="s">
        <v>458</v>
      </c>
      <c r="L3416" t="b">
        <v>1</v>
      </c>
      <c r="M3416" s="20" t="s">
        <v>1119</v>
      </c>
      <c r="N3416" s="26">
        <v>280</v>
      </c>
      <c r="O3416" t="s">
        <v>375</v>
      </c>
      <c r="P3416">
        <v>59.7567965</v>
      </c>
      <c r="Q3416">
        <v>-154.91108370000001</v>
      </c>
      <c r="S3416" t="s">
        <v>21</v>
      </c>
      <c r="T3416" s="40">
        <v>0.65000000000000013</v>
      </c>
      <c r="U3416" s="40">
        <v>0.26385000000000008</v>
      </c>
      <c r="V3416">
        <v>507.53170000000011</v>
      </c>
      <c r="W3416">
        <v>780.81799999999998</v>
      </c>
      <c r="X3416">
        <v>196</v>
      </c>
      <c r="Y3416">
        <v>1020.7242500000001</v>
      </c>
      <c r="Z3416">
        <v>1570.3449999999998</v>
      </c>
      <c r="AA3416">
        <v>88</v>
      </c>
      <c r="AI3416">
        <v>307.59800000000001</v>
      </c>
      <c r="AJ3416">
        <v>16</v>
      </c>
      <c r="AK3416">
        <v>293.62799999999999</v>
      </c>
      <c r="AL3416">
        <v>10</v>
      </c>
      <c r="AM3416">
        <v>0</v>
      </c>
      <c r="AN3416">
        <v>0</v>
      </c>
      <c r="AO3416" s="30">
        <v>390.79690000000011</v>
      </c>
      <c r="AP3416" s="30">
        <v>601.226</v>
      </c>
      <c r="AQ3416" s="30">
        <v>26</v>
      </c>
      <c r="AR3416">
        <v>1919.0528500000005</v>
      </c>
      <c r="AS3416" s="20">
        <v>2952.3889999999997</v>
      </c>
      <c r="AT3416">
        <v>310</v>
      </c>
      <c r="AU3416">
        <v>12</v>
      </c>
      <c r="AV3416" t="s">
        <v>1510</v>
      </c>
    </row>
    <row r="3417" spans="1:48" hidden="1" x14ac:dyDescent="0.25">
      <c r="A3417" t="s">
        <v>751</v>
      </c>
      <c r="B3417" t="s">
        <v>175</v>
      </c>
      <c r="C3417" t="s">
        <v>175</v>
      </c>
      <c r="D3417" t="s">
        <v>752</v>
      </c>
      <c r="E3417" s="31" t="s">
        <v>753</v>
      </c>
      <c r="F3417">
        <v>2018</v>
      </c>
      <c r="G3417" t="s">
        <v>743</v>
      </c>
      <c r="H3417">
        <v>18963</v>
      </c>
      <c r="I3417">
        <v>332680</v>
      </c>
      <c r="J3417" t="s">
        <v>171</v>
      </c>
      <c r="K3417" s="26" t="s">
        <v>458</v>
      </c>
      <c r="L3417" t="b">
        <v>1</v>
      </c>
      <c r="M3417" s="20" t="s">
        <v>1119</v>
      </c>
      <c r="N3417" s="26">
        <v>240</v>
      </c>
      <c r="O3417" t="s">
        <v>375</v>
      </c>
      <c r="P3417">
        <v>56.975833299999998</v>
      </c>
      <c r="Q3417">
        <v>-133.9472222</v>
      </c>
      <c r="S3417" t="s">
        <v>21</v>
      </c>
      <c r="T3417" s="40">
        <v>0.58464166666666673</v>
      </c>
      <c r="U3417" s="40">
        <v>0.25616666666666665</v>
      </c>
      <c r="V3417">
        <v>527.15969799999993</v>
      </c>
      <c r="W3417">
        <v>901.67999999999984</v>
      </c>
      <c r="X3417">
        <v>246</v>
      </c>
      <c r="Y3417">
        <v>441.77219794166672</v>
      </c>
      <c r="Z3417">
        <v>755.62900000000002</v>
      </c>
      <c r="AA3417">
        <v>50</v>
      </c>
      <c r="AI3417">
        <v>191.55900000000003</v>
      </c>
      <c r="AJ3417">
        <v>15</v>
      </c>
      <c r="AK3417">
        <v>58.741</v>
      </c>
      <c r="AL3417">
        <v>8</v>
      </c>
      <c r="AM3417">
        <v>0</v>
      </c>
      <c r="AN3417">
        <v>0</v>
      </c>
      <c r="AO3417" s="30">
        <v>146.33580916666668</v>
      </c>
      <c r="AP3417" s="30">
        <v>250.3</v>
      </c>
      <c r="AQ3417" s="30">
        <v>23</v>
      </c>
      <c r="AR3417">
        <v>1115.2677051083333</v>
      </c>
      <c r="AS3417" s="20">
        <v>1907.6089999999999</v>
      </c>
      <c r="AT3417">
        <v>317</v>
      </c>
      <c r="AU3417">
        <v>12</v>
      </c>
      <c r="AV3417" t="s">
        <v>1510</v>
      </c>
    </row>
    <row r="3418" spans="1:48" hidden="1" x14ac:dyDescent="0.25">
      <c r="A3418" t="s">
        <v>765</v>
      </c>
      <c r="B3418" t="s">
        <v>238</v>
      </c>
      <c r="C3418" t="s">
        <v>238</v>
      </c>
      <c r="D3418" t="s">
        <v>766</v>
      </c>
      <c r="E3418" s="31" t="s">
        <v>767</v>
      </c>
      <c r="F3418">
        <v>2018</v>
      </c>
      <c r="G3418" t="s">
        <v>759</v>
      </c>
      <c r="H3418">
        <v>26616</v>
      </c>
      <c r="I3418">
        <v>332370</v>
      </c>
      <c r="J3418" t="s">
        <v>235</v>
      </c>
      <c r="K3418" s="26" t="s">
        <v>458</v>
      </c>
      <c r="L3418" t="b">
        <v>1</v>
      </c>
      <c r="M3418" s="20" t="s">
        <v>1118</v>
      </c>
      <c r="N3418" s="26">
        <v>254</v>
      </c>
      <c r="O3418" t="s">
        <v>375</v>
      </c>
      <c r="P3418">
        <v>70.131944399999995</v>
      </c>
      <c r="Q3418">
        <v>-143.6238889</v>
      </c>
      <c r="S3418" t="s">
        <v>21</v>
      </c>
      <c r="T3418" s="40">
        <v>0.25849166666666662</v>
      </c>
      <c r="U3418" s="40">
        <v>0.25849166666666662</v>
      </c>
      <c r="V3418">
        <v>187.72388609999999</v>
      </c>
      <c r="W3418">
        <v>726.22800000000007</v>
      </c>
      <c r="X3418">
        <v>79</v>
      </c>
      <c r="Y3418">
        <v>716.03846013333327</v>
      </c>
      <c r="Z3418">
        <v>2770.0640000000003</v>
      </c>
      <c r="AA3418">
        <v>50</v>
      </c>
      <c r="AI3418">
        <v>81.507999999999996</v>
      </c>
      <c r="AJ3418">
        <v>3</v>
      </c>
      <c r="AK3418">
        <v>680.01400000000012</v>
      </c>
      <c r="AL3418">
        <v>6</v>
      </c>
      <c r="AM3418">
        <v>0</v>
      </c>
      <c r="AN3418">
        <v>1</v>
      </c>
      <c r="AO3418" s="30">
        <v>196.84709098333335</v>
      </c>
      <c r="AP3418" s="30">
        <v>761.52200000000016</v>
      </c>
      <c r="AQ3418" s="30">
        <v>9</v>
      </c>
      <c r="AR3418">
        <v>1100.6094372166667</v>
      </c>
      <c r="AS3418" s="20">
        <v>4257.8140000000003</v>
      </c>
      <c r="AT3418">
        <v>136</v>
      </c>
      <c r="AU3418">
        <v>12</v>
      </c>
      <c r="AV3418" t="s">
        <v>1510</v>
      </c>
    </row>
    <row r="3419" spans="1:48" hidden="1" x14ac:dyDescent="0.25">
      <c r="A3419" t="s">
        <v>722</v>
      </c>
      <c r="B3419" t="s">
        <v>66</v>
      </c>
      <c r="C3419" t="s">
        <v>66</v>
      </c>
      <c r="D3419" t="s">
        <v>720</v>
      </c>
      <c r="E3419" s="31" t="s">
        <v>721</v>
      </c>
      <c r="F3419">
        <v>2018</v>
      </c>
      <c r="G3419" t="s">
        <v>563</v>
      </c>
      <c r="H3419">
        <v>221</v>
      </c>
      <c r="I3419">
        <v>331720</v>
      </c>
      <c r="J3419" t="s">
        <v>50</v>
      </c>
      <c r="K3419" s="26" t="s">
        <v>458</v>
      </c>
      <c r="L3419" t="b">
        <v>1</v>
      </c>
      <c r="M3419" s="20" t="s">
        <v>1119</v>
      </c>
      <c r="N3419" s="26">
        <v>169</v>
      </c>
      <c r="O3419" t="s">
        <v>375</v>
      </c>
      <c r="P3419">
        <v>61.537222200000002</v>
      </c>
      <c r="Q3419">
        <v>-160.3052778</v>
      </c>
      <c r="S3419" t="s">
        <v>21</v>
      </c>
      <c r="T3419" s="40">
        <v>0.50880000000000003</v>
      </c>
      <c r="U3419" s="40">
        <v>0.23663333333333333</v>
      </c>
      <c r="V3419">
        <v>181.17757440000003</v>
      </c>
      <c r="W3419">
        <v>356.08800000000002</v>
      </c>
      <c r="X3419">
        <v>69</v>
      </c>
      <c r="Y3419">
        <v>33.336576000000008</v>
      </c>
      <c r="Z3419">
        <v>65.52000000000001</v>
      </c>
      <c r="AA3419">
        <v>21</v>
      </c>
      <c r="AI3419">
        <v>122.31500000000001</v>
      </c>
      <c r="AJ3419">
        <v>2</v>
      </c>
      <c r="AK3419">
        <v>263.43899999999996</v>
      </c>
      <c r="AL3419">
        <v>9</v>
      </c>
      <c r="AM3419">
        <v>0</v>
      </c>
      <c r="AN3419">
        <v>0</v>
      </c>
      <c r="AO3419" s="30">
        <v>196.27163519999999</v>
      </c>
      <c r="AP3419" s="30">
        <v>385.75399999999996</v>
      </c>
      <c r="AQ3419" s="30">
        <v>11</v>
      </c>
      <c r="AR3419">
        <v>410.78578560000005</v>
      </c>
      <c r="AS3419" s="20">
        <v>807.36199999999985</v>
      </c>
      <c r="AT3419">
        <v>100</v>
      </c>
      <c r="AU3419">
        <v>12</v>
      </c>
      <c r="AV3419" t="s">
        <v>1510</v>
      </c>
    </row>
    <row r="3420" spans="1:48" hidden="1" x14ac:dyDescent="0.25">
      <c r="A3420" t="s">
        <v>610</v>
      </c>
      <c r="B3420" t="s">
        <v>67</v>
      </c>
      <c r="C3420" t="s">
        <v>67</v>
      </c>
      <c r="D3420" t="s">
        <v>611</v>
      </c>
      <c r="E3420" s="31" t="s">
        <v>612</v>
      </c>
      <c r="F3420">
        <v>2018</v>
      </c>
      <c r="G3420" t="s">
        <v>563</v>
      </c>
      <c r="H3420">
        <v>221</v>
      </c>
      <c r="I3420">
        <v>331380</v>
      </c>
      <c r="J3420" t="s">
        <v>50</v>
      </c>
      <c r="K3420" s="26" t="s">
        <v>458</v>
      </c>
      <c r="L3420" t="b">
        <v>1</v>
      </c>
      <c r="M3420" s="20" t="s">
        <v>1119</v>
      </c>
      <c r="N3420" s="26">
        <v>169</v>
      </c>
      <c r="O3420" t="s">
        <v>375</v>
      </c>
      <c r="P3420">
        <v>64.327222199999994</v>
      </c>
      <c r="Q3420">
        <v>-158.72194440000001</v>
      </c>
      <c r="S3420" t="s">
        <v>21</v>
      </c>
      <c r="T3420" s="40">
        <v>0.52664999999999995</v>
      </c>
      <c r="U3420" s="40">
        <v>0.23741666666666664</v>
      </c>
      <c r="V3420">
        <v>139.11459749999997</v>
      </c>
      <c r="W3420">
        <v>264.14999999999998</v>
      </c>
      <c r="X3420">
        <v>69</v>
      </c>
      <c r="Y3420">
        <v>34.943754149999997</v>
      </c>
      <c r="Z3420">
        <v>66.350999999999999</v>
      </c>
      <c r="AA3420">
        <v>10</v>
      </c>
      <c r="AI3420">
        <v>156.64900000000003</v>
      </c>
      <c r="AJ3420">
        <v>14</v>
      </c>
      <c r="AK3420">
        <v>177.43200000000002</v>
      </c>
      <c r="AL3420">
        <v>13</v>
      </c>
      <c r="AM3420">
        <v>0</v>
      </c>
      <c r="AN3420">
        <v>0</v>
      </c>
      <c r="AO3420" s="30">
        <v>175.94375865000001</v>
      </c>
      <c r="AP3420" s="30">
        <v>334.08100000000002</v>
      </c>
      <c r="AQ3420" s="30">
        <v>27</v>
      </c>
      <c r="AR3420">
        <v>350.00211029999997</v>
      </c>
      <c r="AS3420" s="20">
        <v>664.58199999999999</v>
      </c>
      <c r="AT3420">
        <v>105</v>
      </c>
      <c r="AU3420">
        <v>12</v>
      </c>
      <c r="AV3420" t="s">
        <v>1510</v>
      </c>
    </row>
    <row r="3421" spans="1:48" hidden="1" x14ac:dyDescent="0.25">
      <c r="A3421" t="s">
        <v>1047</v>
      </c>
      <c r="B3421" t="s">
        <v>105</v>
      </c>
      <c r="C3421" t="s">
        <v>105</v>
      </c>
      <c r="D3421" t="s">
        <v>1049</v>
      </c>
      <c r="E3421" s="31" t="s">
        <v>1050</v>
      </c>
      <c r="F3421">
        <v>2018</v>
      </c>
      <c r="G3421" t="s">
        <v>1048</v>
      </c>
      <c r="H3421" t="s">
        <v>582</v>
      </c>
      <c r="I3421">
        <v>331740</v>
      </c>
      <c r="J3421" t="s">
        <v>104</v>
      </c>
      <c r="K3421" s="26" t="s">
        <v>458</v>
      </c>
      <c r="L3421" t="b">
        <v>1</v>
      </c>
      <c r="M3421" s="20" t="s">
        <v>1116</v>
      </c>
      <c r="N3421" s="26">
        <v>683</v>
      </c>
      <c r="O3421" t="s">
        <v>375</v>
      </c>
      <c r="P3421">
        <v>57.5719444</v>
      </c>
      <c r="Q3421">
        <v>-154.4555556</v>
      </c>
      <c r="S3421" t="s">
        <v>21</v>
      </c>
      <c r="T3421" s="40">
        <v>0.70000000000000007</v>
      </c>
      <c r="U3421" s="40">
        <v>0.29356666666666675</v>
      </c>
      <c r="V3421">
        <v>45.446099999999994</v>
      </c>
      <c r="W3421">
        <v>64.922999999999988</v>
      </c>
      <c r="X3421">
        <v>14</v>
      </c>
      <c r="Y3421">
        <v>78.914500000000018</v>
      </c>
      <c r="Z3421">
        <v>112.73500000000001</v>
      </c>
      <c r="AA3421">
        <v>9</v>
      </c>
      <c r="AI3421">
        <v>19.446999999999999</v>
      </c>
      <c r="AJ3421">
        <v>4</v>
      </c>
      <c r="AK3421">
        <v>0</v>
      </c>
      <c r="AL3421">
        <v>1</v>
      </c>
      <c r="AM3421">
        <v>0</v>
      </c>
      <c r="AN3421">
        <v>2</v>
      </c>
      <c r="AO3421" s="30">
        <v>13.612900000000002</v>
      </c>
      <c r="AP3421" s="30">
        <v>19.446999999999999</v>
      </c>
      <c r="AQ3421" s="30">
        <v>5</v>
      </c>
      <c r="AR3421">
        <v>137.9735</v>
      </c>
      <c r="AS3421" s="20">
        <v>197.10500000000002</v>
      </c>
      <c r="AT3421">
        <v>30</v>
      </c>
      <c r="AU3421">
        <v>12</v>
      </c>
      <c r="AV3421" t="s">
        <v>1510</v>
      </c>
    </row>
    <row r="3422" spans="1:48" hidden="1" x14ac:dyDescent="0.25">
      <c r="A3422" t="s">
        <v>616</v>
      </c>
      <c r="B3422" t="s">
        <v>68</v>
      </c>
      <c r="C3422" t="s">
        <v>68</v>
      </c>
      <c r="D3422" t="s">
        <v>614</v>
      </c>
      <c r="E3422" s="31" t="s">
        <v>615</v>
      </c>
      <c r="F3422">
        <v>2018</v>
      </c>
      <c r="G3422" t="s">
        <v>563</v>
      </c>
      <c r="H3422">
        <v>221</v>
      </c>
      <c r="I3422">
        <v>331390</v>
      </c>
      <c r="J3422" t="s">
        <v>50</v>
      </c>
      <c r="K3422" s="26" t="s">
        <v>458</v>
      </c>
      <c r="L3422" t="b">
        <v>1</v>
      </c>
      <c r="M3422" s="20" t="s">
        <v>1119</v>
      </c>
      <c r="N3422" s="26">
        <v>169</v>
      </c>
      <c r="O3422" t="s">
        <v>375</v>
      </c>
      <c r="P3422">
        <v>60.895555600000002</v>
      </c>
      <c r="Q3422">
        <v>-162.5180556</v>
      </c>
      <c r="S3422" t="s">
        <v>21</v>
      </c>
      <c r="T3422" s="40">
        <v>0.50362499999999988</v>
      </c>
      <c r="U3422" s="40">
        <v>0.252025</v>
      </c>
      <c r="V3422">
        <v>369.14352712499988</v>
      </c>
      <c r="W3422">
        <v>732.97299999999996</v>
      </c>
      <c r="X3422">
        <v>125</v>
      </c>
      <c r="Y3422">
        <v>63.769501124999984</v>
      </c>
      <c r="Z3422">
        <v>126.621</v>
      </c>
      <c r="AA3422">
        <v>14</v>
      </c>
      <c r="AI3422">
        <v>334.15</v>
      </c>
      <c r="AJ3422">
        <v>12</v>
      </c>
      <c r="AK3422">
        <v>428.43599999999992</v>
      </c>
      <c r="AL3422">
        <v>7</v>
      </c>
      <c r="AM3422">
        <v>0</v>
      </c>
      <c r="AN3422">
        <v>0</v>
      </c>
      <c r="AO3422" s="30">
        <v>384.05737424999984</v>
      </c>
      <c r="AP3422" s="30">
        <v>762.5859999999999</v>
      </c>
      <c r="AQ3422" s="30">
        <v>19</v>
      </c>
      <c r="AR3422">
        <v>816.97040249999964</v>
      </c>
      <c r="AS3422" s="20">
        <v>1622.1800000000003</v>
      </c>
      <c r="AT3422">
        <v>157</v>
      </c>
      <c r="AU3422">
        <v>12</v>
      </c>
      <c r="AV3422" t="s">
        <v>1510</v>
      </c>
    </row>
    <row r="3423" spans="1:48" hidden="1" x14ac:dyDescent="0.25">
      <c r="A3423" t="s">
        <v>618</v>
      </c>
      <c r="B3423" t="s">
        <v>69</v>
      </c>
      <c r="C3423" t="s">
        <v>69</v>
      </c>
      <c r="D3423" t="s">
        <v>619</v>
      </c>
      <c r="E3423" s="31" t="s">
        <v>620</v>
      </c>
      <c r="F3423">
        <v>2018</v>
      </c>
      <c r="G3423" t="s">
        <v>563</v>
      </c>
      <c r="H3423">
        <v>221</v>
      </c>
      <c r="I3423">
        <v>331400</v>
      </c>
      <c r="J3423" t="s">
        <v>50</v>
      </c>
      <c r="K3423" s="26" t="s">
        <v>458</v>
      </c>
      <c r="L3423" t="b">
        <v>1</v>
      </c>
      <c r="M3423" s="20" t="s">
        <v>1119</v>
      </c>
      <c r="N3423" s="26">
        <v>169</v>
      </c>
      <c r="O3423" t="s">
        <v>375</v>
      </c>
      <c r="P3423">
        <v>66.974999999999994</v>
      </c>
      <c r="Q3423">
        <v>-160.42277780000001</v>
      </c>
      <c r="S3423" t="s">
        <v>21</v>
      </c>
      <c r="T3423" s="40">
        <v>0.56302499999999989</v>
      </c>
      <c r="U3423" s="40">
        <v>0.24320000000000006</v>
      </c>
      <c r="V3423">
        <v>382.59519337499989</v>
      </c>
      <c r="W3423">
        <v>679.53499999999997</v>
      </c>
      <c r="X3423">
        <v>128</v>
      </c>
      <c r="Y3423">
        <v>131.43593414999998</v>
      </c>
      <c r="Z3423">
        <v>233.44600000000003</v>
      </c>
      <c r="AA3423">
        <v>15</v>
      </c>
      <c r="AI3423">
        <v>265.78300000000002</v>
      </c>
      <c r="AJ3423">
        <v>15</v>
      </c>
      <c r="AK3423">
        <v>356.37599999999998</v>
      </c>
      <c r="AL3423">
        <v>6</v>
      </c>
      <c r="AM3423">
        <v>0</v>
      </c>
      <c r="AN3423">
        <v>0</v>
      </c>
      <c r="AO3423" s="30">
        <v>350.29107097499991</v>
      </c>
      <c r="AP3423" s="30">
        <v>622.15899999999999</v>
      </c>
      <c r="AQ3423" s="30">
        <v>21</v>
      </c>
      <c r="AR3423">
        <v>864.32219849999979</v>
      </c>
      <c r="AS3423" s="20">
        <v>1535.14</v>
      </c>
      <c r="AT3423">
        <v>162</v>
      </c>
      <c r="AU3423">
        <v>12</v>
      </c>
      <c r="AV3423" t="s">
        <v>1510</v>
      </c>
    </row>
    <row r="3424" spans="1:48" hidden="1" x14ac:dyDescent="0.25">
      <c r="A3424" t="s">
        <v>983</v>
      </c>
      <c r="B3424" t="s">
        <v>184</v>
      </c>
      <c r="C3424" t="s">
        <v>184</v>
      </c>
      <c r="D3424" t="s">
        <v>985</v>
      </c>
      <c r="E3424" s="31" t="s">
        <v>986</v>
      </c>
      <c r="F3424">
        <v>2018</v>
      </c>
      <c r="G3424" t="s">
        <v>984</v>
      </c>
      <c r="H3424" t="s">
        <v>582</v>
      </c>
      <c r="I3424">
        <v>332080</v>
      </c>
      <c r="J3424" t="s">
        <v>183</v>
      </c>
      <c r="K3424" s="26" t="s">
        <v>458</v>
      </c>
      <c r="L3424" t="b">
        <v>1</v>
      </c>
      <c r="M3424" s="20" t="s">
        <v>1116</v>
      </c>
      <c r="N3424" s="26">
        <v>446</v>
      </c>
      <c r="O3424" t="s">
        <v>375</v>
      </c>
      <c r="P3424">
        <v>59.938888900000002</v>
      </c>
      <c r="Q3424">
        <v>-164.04138889999999</v>
      </c>
      <c r="S3424" t="s">
        <v>21</v>
      </c>
      <c r="T3424" s="40">
        <v>0.52700000000000002</v>
      </c>
      <c r="U3424" s="40">
        <v>0.23668333333333325</v>
      </c>
      <c r="V3424">
        <v>430.62276700000007</v>
      </c>
      <c r="W3424">
        <v>817.12100000000009</v>
      </c>
      <c r="X3424">
        <v>183</v>
      </c>
      <c r="Y3424">
        <v>328.07436400000006</v>
      </c>
      <c r="Z3424">
        <v>622.53200000000004</v>
      </c>
      <c r="AA3424">
        <v>51</v>
      </c>
      <c r="AI3424">
        <v>281.06200000000001</v>
      </c>
      <c r="AJ3424">
        <v>9</v>
      </c>
      <c r="AK3424">
        <v>17.921999999999997</v>
      </c>
      <c r="AL3424">
        <v>6</v>
      </c>
      <c r="AM3424">
        <v>76.586999999999989</v>
      </c>
      <c r="AN3424">
        <v>54</v>
      </c>
      <c r="AO3424" s="30">
        <v>157.56456800000004</v>
      </c>
      <c r="AP3424" s="30">
        <v>298.98400000000004</v>
      </c>
      <c r="AQ3424" s="30">
        <v>15</v>
      </c>
      <c r="AR3424">
        <v>916.26169900000014</v>
      </c>
      <c r="AS3424" s="20">
        <v>1815.2239999999999</v>
      </c>
      <c r="AT3424">
        <v>274</v>
      </c>
      <c r="AU3424">
        <v>12</v>
      </c>
      <c r="AV3424" t="s">
        <v>1510</v>
      </c>
    </row>
    <row r="3425" spans="1:48" hidden="1" x14ac:dyDescent="0.25">
      <c r="A3425" t="s">
        <v>621</v>
      </c>
      <c r="B3425" t="s">
        <v>70</v>
      </c>
      <c r="C3425" t="s">
        <v>70</v>
      </c>
      <c r="D3425" t="s">
        <v>622</v>
      </c>
      <c r="E3425" s="31" t="s">
        <v>623</v>
      </c>
      <c r="F3425">
        <v>2018</v>
      </c>
      <c r="G3425" t="s">
        <v>563</v>
      </c>
      <c r="H3425">
        <v>221</v>
      </c>
      <c r="I3425">
        <v>331410</v>
      </c>
      <c r="J3425" t="s">
        <v>50</v>
      </c>
      <c r="K3425" s="26" t="s">
        <v>458</v>
      </c>
      <c r="L3425" t="b">
        <v>1</v>
      </c>
      <c r="M3425" s="20" t="s">
        <v>1119</v>
      </c>
      <c r="N3425" s="26">
        <v>169</v>
      </c>
      <c r="O3425" t="s">
        <v>375</v>
      </c>
      <c r="P3425">
        <v>67.726944399999994</v>
      </c>
      <c r="Q3425">
        <v>-164.53333330000001</v>
      </c>
      <c r="S3425" t="s">
        <v>21</v>
      </c>
      <c r="T3425" s="40">
        <v>0.56017499999999998</v>
      </c>
      <c r="U3425" s="40">
        <v>0.24087500000000006</v>
      </c>
      <c r="V3425">
        <v>302.51298577499995</v>
      </c>
      <c r="W3425">
        <v>540.0329999999999</v>
      </c>
      <c r="X3425">
        <v>90</v>
      </c>
      <c r="Y3425">
        <v>46.004371875000004</v>
      </c>
      <c r="Z3425">
        <v>82.125000000000014</v>
      </c>
      <c r="AA3425">
        <v>16</v>
      </c>
      <c r="AI3425">
        <v>290.67199999999997</v>
      </c>
      <c r="AJ3425">
        <v>11</v>
      </c>
      <c r="AK3425">
        <v>309.66200000000003</v>
      </c>
      <c r="AL3425">
        <v>6</v>
      </c>
      <c r="AM3425">
        <v>0</v>
      </c>
      <c r="AN3425">
        <v>0</v>
      </c>
      <c r="AO3425" s="30">
        <v>336.29209845000003</v>
      </c>
      <c r="AP3425" s="30">
        <v>600.33400000000006</v>
      </c>
      <c r="AQ3425" s="30">
        <v>17</v>
      </c>
      <c r="AR3425">
        <v>684.80945610000003</v>
      </c>
      <c r="AS3425" s="20">
        <v>1222.492</v>
      </c>
      <c r="AT3425">
        <v>119</v>
      </c>
      <c r="AU3425">
        <v>12</v>
      </c>
      <c r="AV3425" t="s">
        <v>1510</v>
      </c>
    </row>
    <row r="3426" spans="1:48" hidden="1" x14ac:dyDescent="0.25">
      <c r="A3426" t="s">
        <v>429</v>
      </c>
      <c r="B3426" t="s">
        <v>41</v>
      </c>
      <c r="C3426" t="s">
        <v>41</v>
      </c>
      <c r="D3426" t="s">
        <v>421</v>
      </c>
      <c r="E3426" s="31" t="s">
        <v>422</v>
      </c>
      <c r="F3426">
        <v>2018</v>
      </c>
      <c r="G3426" t="s">
        <v>380</v>
      </c>
      <c r="H3426">
        <v>219</v>
      </c>
      <c r="I3426">
        <v>331155</v>
      </c>
      <c r="J3426" t="s">
        <v>30</v>
      </c>
      <c r="K3426" s="26" t="s">
        <v>374</v>
      </c>
      <c r="L3426" t="b">
        <v>1</v>
      </c>
      <c r="M3426" s="20" t="s">
        <v>1116</v>
      </c>
      <c r="N3426" s="26">
        <v>2</v>
      </c>
      <c r="O3426" t="s">
        <v>375</v>
      </c>
      <c r="P3426">
        <v>55.552222200000003</v>
      </c>
      <c r="Q3426">
        <v>-133.09583330000001</v>
      </c>
      <c r="S3426" t="s">
        <v>21</v>
      </c>
      <c r="T3426" s="40">
        <v>0.28613333333333341</v>
      </c>
      <c r="U3426" s="40">
        <v>0.2554833333333334</v>
      </c>
      <c r="V3426">
        <v>648.65568266666673</v>
      </c>
      <c r="W3426">
        <v>2266.9699999999998</v>
      </c>
      <c r="X3426">
        <v>414</v>
      </c>
      <c r="Y3426">
        <v>1324.7944720000003</v>
      </c>
      <c r="Z3426">
        <v>4629.99</v>
      </c>
      <c r="AA3426">
        <v>124</v>
      </c>
      <c r="AI3426">
        <v>517.77300000000002</v>
      </c>
      <c r="AJ3426">
        <v>24</v>
      </c>
      <c r="AK3426">
        <v>415.452</v>
      </c>
      <c r="AL3426">
        <v>15</v>
      </c>
      <c r="AM3426">
        <v>0</v>
      </c>
      <c r="AN3426">
        <v>0</v>
      </c>
      <c r="AO3426" s="30">
        <v>267.02678000000009</v>
      </c>
      <c r="AP3426" s="30">
        <v>933.22500000000002</v>
      </c>
      <c r="AQ3426" s="30">
        <v>39</v>
      </c>
      <c r="AR3426">
        <v>2240.4769346666671</v>
      </c>
      <c r="AS3426" s="20">
        <v>7830.1850000000013</v>
      </c>
      <c r="AT3426">
        <v>567</v>
      </c>
      <c r="AU3426">
        <v>12</v>
      </c>
      <c r="AV3426" t="s">
        <v>1510</v>
      </c>
    </row>
    <row r="3427" spans="1:48" hidden="1" x14ac:dyDescent="0.25">
      <c r="A3427" t="s">
        <v>747</v>
      </c>
      <c r="B3427" t="s">
        <v>176</v>
      </c>
      <c r="C3427" t="s">
        <v>176</v>
      </c>
      <c r="D3427" t="s">
        <v>399</v>
      </c>
      <c r="E3427" s="31" t="s">
        <v>400</v>
      </c>
      <c r="F3427">
        <v>2018</v>
      </c>
      <c r="G3427" t="s">
        <v>743</v>
      </c>
      <c r="H3427">
        <v>18963</v>
      </c>
      <c r="I3427">
        <v>332700</v>
      </c>
      <c r="J3427" t="s">
        <v>171</v>
      </c>
      <c r="K3427" s="26" t="s">
        <v>458</v>
      </c>
      <c r="L3427" t="b">
        <v>1</v>
      </c>
      <c r="M3427" s="20" t="s">
        <v>1119</v>
      </c>
      <c r="N3427" s="26">
        <v>240</v>
      </c>
      <c r="O3427" t="s">
        <v>375</v>
      </c>
      <c r="P3427">
        <v>59.403888899999998</v>
      </c>
      <c r="Q3427">
        <v>-135.88444440000001</v>
      </c>
      <c r="S3427" t="s">
        <v>21</v>
      </c>
      <c r="T3427" s="40">
        <v>0.58464166666666673</v>
      </c>
      <c r="U3427" s="40">
        <v>0.25616666666666665</v>
      </c>
      <c r="V3427">
        <v>121.02491749166667</v>
      </c>
      <c r="W3427">
        <v>207.00699999999998</v>
      </c>
      <c r="X3427">
        <v>49</v>
      </c>
      <c r="Y3427">
        <v>48.60535424166666</v>
      </c>
      <c r="Z3427">
        <v>83.136999999999986</v>
      </c>
      <c r="AA3427">
        <v>8</v>
      </c>
      <c r="AI3427">
        <v>168.011</v>
      </c>
      <c r="AJ3427">
        <v>9</v>
      </c>
      <c r="AK3427">
        <v>0</v>
      </c>
      <c r="AL3427">
        <v>0</v>
      </c>
      <c r="AM3427">
        <v>0</v>
      </c>
      <c r="AN3427">
        <v>0</v>
      </c>
      <c r="AO3427" s="30">
        <v>98.22623105833334</v>
      </c>
      <c r="AP3427" s="30">
        <v>168.011</v>
      </c>
      <c r="AQ3427" s="30">
        <v>9</v>
      </c>
      <c r="AR3427">
        <v>267.85650279166668</v>
      </c>
      <c r="AS3427" s="20">
        <v>458.15500000000003</v>
      </c>
      <c r="AT3427">
        <v>66</v>
      </c>
      <c r="AU3427">
        <v>12</v>
      </c>
      <c r="AV3427" t="s">
        <v>1510</v>
      </c>
    </row>
    <row r="3428" spans="1:48" hidden="1" x14ac:dyDescent="0.25">
      <c r="A3428" t="s">
        <v>704</v>
      </c>
      <c r="B3428" t="s">
        <v>186</v>
      </c>
      <c r="C3428" t="s">
        <v>186</v>
      </c>
      <c r="D3428" t="s">
        <v>702</v>
      </c>
      <c r="E3428" s="31" t="s">
        <v>703</v>
      </c>
      <c r="F3428">
        <v>2018</v>
      </c>
      <c r="G3428" t="s">
        <v>563</v>
      </c>
      <c r="H3428" t="s">
        <v>582</v>
      </c>
      <c r="I3428">
        <v>332090</v>
      </c>
      <c r="J3428" t="s">
        <v>50</v>
      </c>
      <c r="K3428" s="26" t="s">
        <v>458</v>
      </c>
      <c r="L3428" t="b">
        <v>1</v>
      </c>
      <c r="M3428" s="20" t="s">
        <v>1119</v>
      </c>
      <c r="N3428" s="26">
        <v>169</v>
      </c>
      <c r="O3428" t="s">
        <v>375</v>
      </c>
      <c r="P3428">
        <v>66.907222200000007</v>
      </c>
      <c r="Q3428">
        <v>-156.8811111</v>
      </c>
      <c r="S3428" t="s">
        <v>21</v>
      </c>
      <c r="T3428" s="40">
        <v>0.62575000000000014</v>
      </c>
      <c r="U3428" s="40">
        <v>0.23524166666666668</v>
      </c>
      <c r="V3428">
        <v>120.37928200000003</v>
      </c>
      <c r="W3428">
        <v>192.376</v>
      </c>
      <c r="X3428">
        <v>40</v>
      </c>
      <c r="Y3428">
        <v>55.350716250000012</v>
      </c>
      <c r="Z3428">
        <v>88.454999999999998</v>
      </c>
      <c r="AA3428">
        <v>12</v>
      </c>
      <c r="AI3428">
        <v>153.00099999999998</v>
      </c>
      <c r="AJ3428">
        <v>3</v>
      </c>
      <c r="AK3428">
        <v>158.702</v>
      </c>
      <c r="AL3428">
        <v>6</v>
      </c>
      <c r="AM3428">
        <v>0</v>
      </c>
      <c r="AN3428">
        <v>0</v>
      </c>
      <c r="AO3428" s="30">
        <v>195.04815225000002</v>
      </c>
      <c r="AP3428" s="30">
        <v>311.70299999999997</v>
      </c>
      <c r="AQ3428" s="30">
        <v>9</v>
      </c>
      <c r="AR3428">
        <v>370.77815050000004</v>
      </c>
      <c r="AS3428" s="20">
        <v>592.53399999999988</v>
      </c>
      <c r="AT3428">
        <v>60</v>
      </c>
      <c r="AU3428">
        <v>4</v>
      </c>
      <c r="AV3428" t="s">
        <v>1510</v>
      </c>
    </row>
    <row r="3429" spans="1:48" hidden="1" x14ac:dyDescent="0.25">
      <c r="A3429" t="s">
        <v>1019</v>
      </c>
      <c r="B3429" t="s">
        <v>191</v>
      </c>
      <c r="C3429" t="s">
        <v>191</v>
      </c>
      <c r="D3429" t="s">
        <v>1021</v>
      </c>
      <c r="E3429" s="31" t="s">
        <v>1022</v>
      </c>
      <c r="F3429">
        <v>2018</v>
      </c>
      <c r="G3429" t="s">
        <v>1020</v>
      </c>
      <c r="H3429">
        <v>10455</v>
      </c>
      <c r="I3429">
        <v>332100</v>
      </c>
      <c r="J3429" t="s">
        <v>190</v>
      </c>
      <c r="K3429" s="26" t="s">
        <v>458</v>
      </c>
      <c r="L3429" t="b">
        <v>1</v>
      </c>
      <c r="M3429" s="20" t="s">
        <v>1118</v>
      </c>
      <c r="N3429" s="26">
        <v>660</v>
      </c>
      <c r="O3429" t="s">
        <v>375</v>
      </c>
      <c r="P3429">
        <v>59.439444399999999</v>
      </c>
      <c r="Q3429">
        <v>-154.77611110000001</v>
      </c>
      <c r="S3429" t="s">
        <v>21</v>
      </c>
      <c r="T3429" s="40">
        <v>0.82500000000000018</v>
      </c>
      <c r="U3429" s="40">
        <v>0.24340000000000003</v>
      </c>
      <c r="V3429">
        <v>142.07407500000005</v>
      </c>
      <c r="W3429">
        <v>172.21100000000001</v>
      </c>
      <c r="X3429">
        <v>59</v>
      </c>
      <c r="Y3429">
        <v>98.810250000000025</v>
      </c>
      <c r="Z3429">
        <v>119.77000000000001</v>
      </c>
      <c r="AA3429">
        <v>7</v>
      </c>
      <c r="AI3429">
        <v>68.748000000000005</v>
      </c>
      <c r="AJ3429">
        <v>11</v>
      </c>
      <c r="AK3429">
        <v>9.947000000000001</v>
      </c>
      <c r="AL3429">
        <v>4</v>
      </c>
      <c r="AM3429">
        <v>0</v>
      </c>
      <c r="AN3429">
        <v>0</v>
      </c>
      <c r="AO3429" s="30">
        <v>64.923375000000021</v>
      </c>
      <c r="AP3429" s="30">
        <v>78.695000000000007</v>
      </c>
      <c r="AQ3429" s="30">
        <v>15</v>
      </c>
      <c r="AR3429">
        <v>305.80770000000007</v>
      </c>
      <c r="AS3429" s="20">
        <v>370.67599999999999</v>
      </c>
      <c r="AT3429">
        <v>81</v>
      </c>
      <c r="AU3429">
        <v>3</v>
      </c>
      <c r="AV3429" t="s">
        <v>1510</v>
      </c>
    </row>
    <row r="3430" spans="1:48" hidden="1" x14ac:dyDescent="0.25">
      <c r="A3430" t="s">
        <v>1023</v>
      </c>
      <c r="B3430" t="s">
        <v>230</v>
      </c>
      <c r="C3430" t="s">
        <v>230</v>
      </c>
      <c r="D3430" t="s">
        <v>1025</v>
      </c>
      <c r="E3430" s="31" t="s">
        <v>1026</v>
      </c>
      <c r="F3430">
        <v>2018</v>
      </c>
      <c r="G3430" t="s">
        <v>1024</v>
      </c>
      <c r="H3430" t="s">
        <v>582</v>
      </c>
      <c r="I3430">
        <v>332110</v>
      </c>
      <c r="J3430" t="s">
        <v>229</v>
      </c>
      <c r="K3430" s="26" t="s">
        <v>458</v>
      </c>
      <c r="L3430" t="b">
        <v>1</v>
      </c>
      <c r="M3430" s="20" t="s">
        <v>1116</v>
      </c>
      <c r="N3430" s="26">
        <v>661</v>
      </c>
      <c r="O3430" t="s">
        <v>375</v>
      </c>
      <c r="P3430">
        <v>59.728611100000002</v>
      </c>
      <c r="Q3430">
        <v>-157.28444440000001</v>
      </c>
      <c r="S3430" t="s">
        <v>21</v>
      </c>
      <c r="T3430" s="40">
        <v>0.5</v>
      </c>
      <c r="U3430" s="40">
        <v>0.24014999999999997</v>
      </c>
      <c r="V3430">
        <v>139.44199999999998</v>
      </c>
      <c r="W3430">
        <v>278.88399999999996</v>
      </c>
      <c r="X3430">
        <v>75</v>
      </c>
      <c r="Y3430">
        <v>29.595500000000001</v>
      </c>
      <c r="Z3430">
        <v>59.191000000000003</v>
      </c>
      <c r="AA3430">
        <v>9</v>
      </c>
      <c r="AI3430">
        <v>91.295999999999992</v>
      </c>
      <c r="AJ3430">
        <v>11</v>
      </c>
      <c r="AK3430">
        <v>247.49300000000002</v>
      </c>
      <c r="AL3430">
        <v>10</v>
      </c>
      <c r="AM3430">
        <v>0</v>
      </c>
      <c r="AN3430">
        <v>10</v>
      </c>
      <c r="AO3430" s="30">
        <v>169.39449999999999</v>
      </c>
      <c r="AP3430" s="30">
        <v>338.78899999999999</v>
      </c>
      <c r="AQ3430" s="30">
        <v>21</v>
      </c>
      <c r="AR3430">
        <v>338.43200000000002</v>
      </c>
      <c r="AS3430" s="20">
        <v>676.86399999999992</v>
      </c>
      <c r="AT3430">
        <v>103</v>
      </c>
      <c r="AU3430">
        <v>3</v>
      </c>
      <c r="AV3430" t="s">
        <v>1510</v>
      </c>
    </row>
    <row r="3431" spans="1:48" hidden="1" x14ac:dyDescent="0.25">
      <c r="A3431" t="s">
        <v>933</v>
      </c>
      <c r="B3431" t="s">
        <v>260</v>
      </c>
      <c r="C3431" t="s">
        <v>260</v>
      </c>
      <c r="D3431" t="s">
        <v>935</v>
      </c>
      <c r="E3431" s="31" t="s">
        <v>936</v>
      </c>
      <c r="F3431">
        <v>2018</v>
      </c>
      <c r="G3431" t="s">
        <v>934</v>
      </c>
      <c r="H3431" t="s">
        <v>582</v>
      </c>
      <c r="I3431">
        <v>332510</v>
      </c>
      <c r="J3431" t="s">
        <v>259</v>
      </c>
      <c r="K3431" s="26" t="s">
        <v>458</v>
      </c>
      <c r="L3431" t="b">
        <v>1</v>
      </c>
      <c r="M3431" s="20" t="s">
        <v>1116</v>
      </c>
      <c r="N3431" s="26">
        <v>395</v>
      </c>
      <c r="O3431" t="s">
        <v>375</v>
      </c>
      <c r="P3431">
        <v>59.953273099999997</v>
      </c>
      <c r="Q3431">
        <v>-162.8951327</v>
      </c>
      <c r="S3431" t="s">
        <v>21</v>
      </c>
      <c r="T3431" s="40">
        <v>0.65000000000000013</v>
      </c>
      <c r="U3431" s="40">
        <v>0.33811666666666668</v>
      </c>
      <c r="V3431">
        <v>428.00615000000016</v>
      </c>
      <c r="W3431">
        <v>658.47100000000012</v>
      </c>
      <c r="X3431">
        <v>114</v>
      </c>
      <c r="Y3431">
        <v>217.6434000000001</v>
      </c>
      <c r="Z3431">
        <v>334.83600000000007</v>
      </c>
      <c r="AA3431">
        <v>13</v>
      </c>
      <c r="AI3431">
        <v>90.456000000000003</v>
      </c>
      <c r="AJ3431">
        <v>5</v>
      </c>
      <c r="AK3431">
        <v>6.7070000000000007</v>
      </c>
      <c r="AL3431">
        <v>3</v>
      </c>
      <c r="AM3431">
        <v>49.645999999999994</v>
      </c>
      <c r="AN3431">
        <v>10</v>
      </c>
      <c r="AO3431" s="30">
        <v>63.155950000000018</v>
      </c>
      <c r="AP3431" s="30">
        <v>97.163000000000011</v>
      </c>
      <c r="AQ3431" s="30">
        <v>8</v>
      </c>
      <c r="AR3431">
        <v>708.80550000000028</v>
      </c>
      <c r="AS3431" s="20">
        <v>1140.116</v>
      </c>
      <c r="AT3431">
        <v>143</v>
      </c>
      <c r="AU3431">
        <v>4</v>
      </c>
      <c r="AV3431" t="s">
        <v>1510</v>
      </c>
    </row>
    <row r="3432" spans="1:48" hidden="1" x14ac:dyDescent="0.25">
      <c r="A3432" t="s">
        <v>624</v>
      </c>
      <c r="B3432" t="s">
        <v>71</v>
      </c>
      <c r="C3432" t="s">
        <v>71</v>
      </c>
      <c r="D3432" t="s">
        <v>625</v>
      </c>
      <c r="E3432" s="31" t="s">
        <v>626</v>
      </c>
      <c r="F3432">
        <v>2018</v>
      </c>
      <c r="G3432" t="s">
        <v>563</v>
      </c>
      <c r="H3432">
        <v>9898</v>
      </c>
      <c r="I3432">
        <v>332120</v>
      </c>
      <c r="J3432" t="s">
        <v>50</v>
      </c>
      <c r="K3432" s="26" t="s">
        <v>458</v>
      </c>
      <c r="L3432" t="b">
        <v>1</v>
      </c>
      <c r="M3432" s="20" t="s">
        <v>1119</v>
      </c>
      <c r="N3432" s="26">
        <v>169</v>
      </c>
      <c r="O3432" t="s">
        <v>375</v>
      </c>
      <c r="P3432">
        <v>63.0341667</v>
      </c>
      <c r="Q3432">
        <v>-163.55333329999999</v>
      </c>
      <c r="S3432" t="s">
        <v>21</v>
      </c>
      <c r="T3432" s="40">
        <v>0.52854999999999996</v>
      </c>
      <c r="U3432" s="40">
        <v>0.23898333333333333</v>
      </c>
      <c r="V3432">
        <v>363.36543979999999</v>
      </c>
      <c r="W3432">
        <v>687.476</v>
      </c>
      <c r="X3432">
        <v>129</v>
      </c>
      <c r="Y3432">
        <v>173.52137934999999</v>
      </c>
      <c r="Z3432">
        <v>328.29700000000003</v>
      </c>
      <c r="AA3432">
        <v>19</v>
      </c>
      <c r="AI3432">
        <v>252.53700000000001</v>
      </c>
      <c r="AJ3432">
        <v>11</v>
      </c>
      <c r="AK3432">
        <v>561.79300000000001</v>
      </c>
      <c r="AL3432">
        <v>16</v>
      </c>
      <c r="AM3432">
        <v>0</v>
      </c>
      <c r="AN3432">
        <v>0</v>
      </c>
      <c r="AO3432" s="30">
        <v>430.41412149999996</v>
      </c>
      <c r="AP3432" s="30">
        <v>814.33</v>
      </c>
      <c r="AQ3432" s="30">
        <v>27</v>
      </c>
      <c r="AR3432">
        <v>967.30094064999992</v>
      </c>
      <c r="AS3432" s="20">
        <v>1830.1030000000001</v>
      </c>
      <c r="AT3432">
        <v>172</v>
      </c>
      <c r="AU3432">
        <v>12</v>
      </c>
      <c r="AV3432" t="s">
        <v>1510</v>
      </c>
    </row>
    <row r="3433" spans="1:48" hidden="1" x14ac:dyDescent="0.25">
      <c r="A3433" t="s">
        <v>468</v>
      </c>
      <c r="B3433" t="s">
        <v>193</v>
      </c>
      <c r="C3433" t="s">
        <v>193</v>
      </c>
      <c r="D3433" t="s">
        <v>470</v>
      </c>
      <c r="E3433" s="31" t="s">
        <v>471</v>
      </c>
      <c r="F3433">
        <v>2018</v>
      </c>
      <c r="G3433" t="s">
        <v>469</v>
      </c>
      <c r="H3433">
        <v>10451</v>
      </c>
      <c r="I3433">
        <v>332130</v>
      </c>
      <c r="J3433" t="s">
        <v>192</v>
      </c>
      <c r="K3433" s="26" t="s">
        <v>458</v>
      </c>
      <c r="L3433" t="b">
        <v>1</v>
      </c>
      <c r="M3433" s="20" t="s">
        <v>1118</v>
      </c>
      <c r="N3433" s="26">
        <v>17</v>
      </c>
      <c r="O3433" t="s">
        <v>375</v>
      </c>
      <c r="P3433">
        <v>66.898333300000004</v>
      </c>
      <c r="Q3433">
        <v>-162.59666669999999</v>
      </c>
      <c r="S3433" t="s">
        <v>21</v>
      </c>
      <c r="T3433" s="40">
        <v>0.38300000000000001</v>
      </c>
      <c r="U3433" s="40">
        <v>0.20801666666666663</v>
      </c>
      <c r="V3433">
        <v>2507.0712740000004</v>
      </c>
      <c r="W3433">
        <v>6545.8780000000006</v>
      </c>
      <c r="X3433">
        <v>1084</v>
      </c>
      <c r="Y3433">
        <v>3846.6853949999995</v>
      </c>
      <c r="Z3433">
        <v>10043.564999999999</v>
      </c>
      <c r="AA3433">
        <v>108</v>
      </c>
      <c r="AI3433">
        <v>1639.5840000000001</v>
      </c>
      <c r="AJ3433">
        <v>26</v>
      </c>
      <c r="AK3433">
        <v>870.81399999999996</v>
      </c>
      <c r="AL3433">
        <v>64</v>
      </c>
      <c r="AM3433">
        <v>0</v>
      </c>
      <c r="AN3433">
        <v>0</v>
      </c>
      <c r="AO3433" s="30">
        <v>961.48243400000013</v>
      </c>
      <c r="AP3433" s="30">
        <v>2510.3980000000001</v>
      </c>
      <c r="AQ3433" s="30">
        <v>90</v>
      </c>
      <c r="AR3433">
        <v>7315.2391029999999</v>
      </c>
      <c r="AS3433" s="20">
        <v>19099.841</v>
      </c>
      <c r="AT3433">
        <v>1282</v>
      </c>
      <c r="AU3433">
        <v>12</v>
      </c>
      <c r="AV3433" t="s">
        <v>1510</v>
      </c>
    </row>
    <row r="3434" spans="1:48" hidden="1" x14ac:dyDescent="0.25">
      <c r="A3434" t="s">
        <v>479</v>
      </c>
      <c r="B3434" t="s">
        <v>252</v>
      </c>
      <c r="C3434" t="s">
        <v>252</v>
      </c>
      <c r="D3434" t="s">
        <v>481</v>
      </c>
      <c r="E3434" s="31" t="s">
        <v>482</v>
      </c>
      <c r="F3434">
        <v>2019</v>
      </c>
      <c r="G3434" t="s">
        <v>480</v>
      </c>
      <c r="H3434">
        <v>29297</v>
      </c>
      <c r="I3434">
        <v>332460</v>
      </c>
      <c r="J3434" t="s">
        <v>251</v>
      </c>
      <c r="K3434" s="26" t="s">
        <v>458</v>
      </c>
      <c r="L3434" t="b">
        <v>1</v>
      </c>
      <c r="M3434" s="20" t="s">
        <v>1125</v>
      </c>
      <c r="N3434" s="26">
        <v>24</v>
      </c>
      <c r="O3434" t="s">
        <v>375</v>
      </c>
      <c r="P3434">
        <v>57.960833299999997</v>
      </c>
      <c r="Q3434">
        <v>-136.22749999999999</v>
      </c>
      <c r="S3434" s="26" t="s">
        <v>371</v>
      </c>
      <c r="V3434">
        <v>100</v>
      </c>
      <c r="W3434">
        <v>290</v>
      </c>
      <c r="X3434">
        <v>74</v>
      </c>
      <c r="Y3434">
        <v>89</v>
      </c>
      <c r="Z3434">
        <v>405</v>
      </c>
      <c r="AA3434">
        <v>23</v>
      </c>
      <c r="AB3434">
        <v>0</v>
      </c>
      <c r="AC3434">
        <v>0</v>
      </c>
      <c r="AD3434">
        <v>0</v>
      </c>
      <c r="AE3434">
        <v>0</v>
      </c>
      <c r="AF3434">
        <v>0</v>
      </c>
      <c r="AG3434">
        <v>0</v>
      </c>
      <c r="AO3434" s="30">
        <v>0</v>
      </c>
      <c r="AP3434" s="30">
        <v>0</v>
      </c>
      <c r="AQ3434" s="30">
        <v>0</v>
      </c>
      <c r="AR3434">
        <v>189</v>
      </c>
      <c r="AS3434" s="20">
        <v>695</v>
      </c>
      <c r="AT3434">
        <v>97</v>
      </c>
      <c r="AU3434" s="22"/>
      <c r="AV3434" t="s">
        <v>1131</v>
      </c>
    </row>
    <row r="3435" spans="1:48" hidden="1" x14ac:dyDescent="0.25">
      <c r="A3435" t="s">
        <v>1103</v>
      </c>
      <c r="B3435" t="s">
        <v>1105</v>
      </c>
      <c r="C3435" t="s">
        <v>1106</v>
      </c>
      <c r="D3435" t="s">
        <v>1107</v>
      </c>
      <c r="E3435" s="31" t="s">
        <v>1108</v>
      </c>
      <c r="F3435">
        <v>2019</v>
      </c>
      <c r="G3435" t="s">
        <v>1104</v>
      </c>
      <c r="H3435">
        <v>12385</v>
      </c>
      <c r="I3435">
        <v>0</v>
      </c>
      <c r="J3435" t="s">
        <v>1105</v>
      </c>
      <c r="K3435" s="26" t="s">
        <v>366</v>
      </c>
      <c r="L3435" t="b">
        <v>0</v>
      </c>
      <c r="M3435" s="20" t="s">
        <v>1125</v>
      </c>
      <c r="N3435" s="26">
        <v>0</v>
      </c>
      <c r="O3435" t="s">
        <v>366</v>
      </c>
      <c r="P3435">
        <v>55.129166699999999</v>
      </c>
      <c r="Q3435">
        <v>-131.5722222</v>
      </c>
      <c r="S3435" s="26" t="s">
        <v>371</v>
      </c>
      <c r="V3435">
        <v>1087</v>
      </c>
      <c r="W3435">
        <v>7404</v>
      </c>
      <c r="X3435">
        <v>679</v>
      </c>
      <c r="Y3435">
        <v>1394</v>
      </c>
      <c r="Z3435">
        <v>8092</v>
      </c>
      <c r="AA3435">
        <v>189</v>
      </c>
      <c r="AB3435">
        <v>13.6</v>
      </c>
      <c r="AC3435">
        <v>60</v>
      </c>
      <c r="AD3435">
        <v>71</v>
      </c>
      <c r="AE3435">
        <v>0</v>
      </c>
      <c r="AF3435">
        <v>0</v>
      </c>
      <c r="AG3435">
        <v>0</v>
      </c>
      <c r="AO3435" s="30">
        <v>13.6</v>
      </c>
      <c r="AP3435" s="30">
        <v>60</v>
      </c>
      <c r="AQ3435" s="30">
        <v>71</v>
      </c>
      <c r="AR3435">
        <v>2494.6</v>
      </c>
      <c r="AS3435" s="20">
        <v>15556</v>
      </c>
      <c r="AT3435">
        <v>939</v>
      </c>
      <c r="AU3435" s="22"/>
      <c r="AV3435" t="s">
        <v>1131</v>
      </c>
    </row>
    <row r="3436" spans="1:48" hidden="1" x14ac:dyDescent="0.25">
      <c r="A3436" t="s">
        <v>548</v>
      </c>
      <c r="B3436" t="s">
        <v>1218</v>
      </c>
      <c r="C3436" t="s">
        <v>307</v>
      </c>
      <c r="D3436" t="s">
        <v>540</v>
      </c>
      <c r="E3436" s="31" t="s">
        <v>541</v>
      </c>
      <c r="F3436">
        <v>2019</v>
      </c>
      <c r="G3436" t="s">
        <v>549</v>
      </c>
      <c r="H3436">
        <v>21015</v>
      </c>
      <c r="I3436">
        <v>0</v>
      </c>
      <c r="J3436" t="s">
        <v>1508</v>
      </c>
      <c r="K3436" s="26">
        <v>0</v>
      </c>
      <c r="L3436" t="b">
        <v>1</v>
      </c>
      <c r="M3436" s="20" t="s">
        <v>1125</v>
      </c>
      <c r="N3436" s="26">
        <v>111</v>
      </c>
      <c r="O3436" t="s">
        <v>375</v>
      </c>
      <c r="P3436">
        <v>56.470833300000002</v>
      </c>
      <c r="Q3436">
        <v>-132.37666669999999</v>
      </c>
      <c r="S3436" s="26" t="s">
        <v>371</v>
      </c>
      <c r="V3436">
        <v>1592</v>
      </c>
      <c r="W3436">
        <v>13930</v>
      </c>
      <c r="X3436">
        <v>1206</v>
      </c>
      <c r="Y3436">
        <v>2328</v>
      </c>
      <c r="Z3436">
        <v>20236</v>
      </c>
      <c r="AA3436">
        <v>866</v>
      </c>
      <c r="AO3436" s="30">
        <v>0</v>
      </c>
      <c r="AP3436" s="30">
        <v>0</v>
      </c>
      <c r="AQ3436" s="30">
        <v>0</v>
      </c>
      <c r="AR3436">
        <v>3920</v>
      </c>
      <c r="AS3436" s="20">
        <v>34166</v>
      </c>
      <c r="AT3436">
        <v>2072</v>
      </c>
      <c r="AU3436" s="22"/>
      <c r="AV3436" t="s">
        <v>1131</v>
      </c>
    </row>
    <row r="3437" spans="1:48" x14ac:dyDescent="0.25">
      <c r="A3437" t="s">
        <v>729</v>
      </c>
      <c r="B3437" t="s">
        <v>117</v>
      </c>
      <c r="C3437" t="s">
        <v>731</v>
      </c>
      <c r="D3437" t="s">
        <v>732</v>
      </c>
      <c r="E3437" s="31" t="s">
        <v>733</v>
      </c>
      <c r="F3437">
        <v>2019</v>
      </c>
      <c r="G3437" t="s">
        <v>730</v>
      </c>
      <c r="H3437">
        <v>1276</v>
      </c>
      <c r="I3437">
        <v>0</v>
      </c>
      <c r="J3437" t="s">
        <v>1506</v>
      </c>
      <c r="K3437" s="26">
        <v>0</v>
      </c>
      <c r="L3437" t="b">
        <v>1</v>
      </c>
      <c r="M3437" s="20" t="s">
        <v>1126</v>
      </c>
      <c r="N3437" s="26">
        <v>214</v>
      </c>
      <c r="O3437" t="s">
        <v>375</v>
      </c>
      <c r="P3437">
        <v>71.290555600000005</v>
      </c>
      <c r="Q3437">
        <v>-156.7886111</v>
      </c>
      <c r="S3437" s="26" t="s">
        <v>371</v>
      </c>
      <c r="V3437">
        <v>1689.6</v>
      </c>
      <c r="W3437">
        <v>10909</v>
      </c>
      <c r="X3437">
        <v>1540</v>
      </c>
      <c r="Y3437">
        <v>4709.8999999999996</v>
      </c>
      <c r="Z3437">
        <v>36658</v>
      </c>
      <c r="AA3437">
        <v>500</v>
      </c>
      <c r="AB3437">
        <v>0</v>
      </c>
      <c r="AC3437">
        <v>0</v>
      </c>
      <c r="AD3437">
        <v>0</v>
      </c>
      <c r="AE3437">
        <v>0</v>
      </c>
      <c r="AF3437">
        <v>0</v>
      </c>
      <c r="AG3437">
        <v>0</v>
      </c>
      <c r="AO3437" s="30">
        <v>0</v>
      </c>
      <c r="AP3437" s="30">
        <v>0</v>
      </c>
      <c r="AQ3437" s="30">
        <v>0</v>
      </c>
      <c r="AR3437">
        <v>6399.5</v>
      </c>
      <c r="AS3437" s="20">
        <v>47567</v>
      </c>
      <c r="AT3437">
        <v>2040</v>
      </c>
      <c r="AU3437" s="22"/>
      <c r="AV3437" t="s">
        <v>1131</v>
      </c>
    </row>
    <row r="3438" spans="1:48" hidden="1" x14ac:dyDescent="0.25">
      <c r="A3438" t="s">
        <v>727</v>
      </c>
      <c r="B3438" t="s">
        <v>1201</v>
      </c>
      <c r="C3438" t="s">
        <v>254</v>
      </c>
      <c r="D3438" t="s">
        <v>540</v>
      </c>
      <c r="E3438" s="31" t="s">
        <v>541</v>
      </c>
      <c r="F3438">
        <v>2019</v>
      </c>
      <c r="G3438" t="s">
        <v>728</v>
      </c>
      <c r="H3438">
        <v>14856</v>
      </c>
      <c r="I3438">
        <v>0</v>
      </c>
      <c r="J3438" t="s">
        <v>1417</v>
      </c>
      <c r="K3438" s="26" t="s">
        <v>458</v>
      </c>
      <c r="L3438" t="b">
        <v>1</v>
      </c>
      <c r="M3438" s="20" t="s">
        <v>1125</v>
      </c>
      <c r="N3438" s="26">
        <v>212</v>
      </c>
      <c r="O3438" t="s">
        <v>375</v>
      </c>
      <c r="P3438">
        <v>56.811266699999997</v>
      </c>
      <c r="Q3438">
        <v>-132.95124250000001</v>
      </c>
      <c r="S3438" s="26" t="s">
        <v>371</v>
      </c>
      <c r="V3438">
        <v>2168</v>
      </c>
      <c r="W3438">
        <v>21248</v>
      </c>
      <c r="X3438">
        <v>1391</v>
      </c>
      <c r="Y3438">
        <v>1152</v>
      </c>
      <c r="Z3438">
        <v>10497</v>
      </c>
      <c r="AA3438">
        <v>774</v>
      </c>
      <c r="AB3438">
        <v>1993</v>
      </c>
      <c r="AC3438">
        <v>18411</v>
      </c>
      <c r="AD3438">
        <v>31</v>
      </c>
      <c r="AO3438" s="30">
        <v>1993</v>
      </c>
      <c r="AP3438" s="30">
        <v>18411</v>
      </c>
      <c r="AQ3438" s="30">
        <v>31</v>
      </c>
      <c r="AR3438">
        <v>5313</v>
      </c>
      <c r="AS3438" s="20">
        <v>50156</v>
      </c>
      <c r="AT3438">
        <v>2196</v>
      </c>
      <c r="AU3438" s="22"/>
      <c r="AV3438" t="s">
        <v>1131</v>
      </c>
    </row>
    <row r="3439" spans="1:48" hidden="1" x14ac:dyDescent="0.25">
      <c r="A3439" t="s">
        <v>455</v>
      </c>
      <c r="B3439" t="s">
        <v>457</v>
      </c>
      <c r="C3439" t="s">
        <v>138</v>
      </c>
      <c r="D3439" t="s">
        <v>1199</v>
      </c>
      <c r="E3439" s="31" t="s">
        <v>460</v>
      </c>
      <c r="F3439">
        <v>2019</v>
      </c>
      <c r="G3439" t="s">
        <v>456</v>
      </c>
      <c r="H3439">
        <v>4329</v>
      </c>
      <c r="I3439">
        <v>0</v>
      </c>
      <c r="J3439" t="s">
        <v>457</v>
      </c>
      <c r="K3439" s="26" t="s">
        <v>458</v>
      </c>
      <c r="L3439" t="b">
        <v>1</v>
      </c>
      <c r="M3439" s="20" t="s">
        <v>1126</v>
      </c>
      <c r="N3439" s="26">
        <v>10</v>
      </c>
      <c r="O3439" t="s">
        <v>375</v>
      </c>
      <c r="P3439">
        <v>61.130833299999999</v>
      </c>
      <c r="Q3439">
        <v>-146.34833330000001</v>
      </c>
      <c r="S3439" s="26" t="s">
        <v>371</v>
      </c>
      <c r="V3439">
        <v>4106.8999999999996</v>
      </c>
      <c r="W3439">
        <v>16120</v>
      </c>
      <c r="X3439">
        <v>3009</v>
      </c>
      <c r="Y3439">
        <v>15360.8</v>
      </c>
      <c r="Z3439">
        <v>71161</v>
      </c>
      <c r="AA3439">
        <v>824</v>
      </c>
      <c r="AO3439" s="30">
        <v>0</v>
      </c>
      <c r="AP3439" s="30">
        <v>0</v>
      </c>
      <c r="AQ3439" s="30">
        <v>0</v>
      </c>
      <c r="AR3439">
        <v>19467.7</v>
      </c>
      <c r="AS3439" s="20">
        <v>87281</v>
      </c>
      <c r="AT3439">
        <v>3833</v>
      </c>
      <c r="AU3439" s="22"/>
      <c r="AV3439" t="s">
        <v>1131</v>
      </c>
    </row>
    <row r="3440" spans="1:48" hidden="1" x14ac:dyDescent="0.25">
      <c r="A3440" t="s">
        <v>464</v>
      </c>
      <c r="B3440" t="s">
        <v>187</v>
      </c>
      <c r="C3440" t="s">
        <v>188</v>
      </c>
      <c r="D3440" t="s">
        <v>466</v>
      </c>
      <c r="E3440" s="31" t="s">
        <v>467</v>
      </c>
      <c r="F3440">
        <v>2019</v>
      </c>
      <c r="G3440" t="s">
        <v>465</v>
      </c>
      <c r="H3440">
        <v>10433</v>
      </c>
      <c r="I3440">
        <v>0</v>
      </c>
      <c r="J3440" t="s">
        <v>187</v>
      </c>
      <c r="K3440" s="26" t="s">
        <v>374</v>
      </c>
      <c r="L3440" t="b">
        <v>1</v>
      </c>
      <c r="M3440" s="20" t="s">
        <v>1126</v>
      </c>
      <c r="N3440" s="26">
        <v>16</v>
      </c>
      <c r="O3440" t="s">
        <v>375</v>
      </c>
      <c r="P3440">
        <v>57.79</v>
      </c>
      <c r="Q3440">
        <v>-152.40722220000001</v>
      </c>
      <c r="S3440" s="26" t="s">
        <v>371</v>
      </c>
      <c r="V3440">
        <v>6017</v>
      </c>
      <c r="W3440">
        <v>34663</v>
      </c>
      <c r="X3440">
        <v>4841</v>
      </c>
      <c r="Y3440">
        <v>3533</v>
      </c>
      <c r="Z3440">
        <v>20842</v>
      </c>
      <c r="AA3440">
        <v>1062</v>
      </c>
      <c r="AB3440">
        <v>13003</v>
      </c>
      <c r="AC3440">
        <v>83001</v>
      </c>
      <c r="AD3440">
        <v>108</v>
      </c>
      <c r="AO3440" s="30">
        <v>13003</v>
      </c>
      <c r="AP3440" s="30">
        <v>83001</v>
      </c>
      <c r="AQ3440" s="30">
        <v>108</v>
      </c>
      <c r="AR3440">
        <v>22553</v>
      </c>
      <c r="AS3440" s="20">
        <v>138506</v>
      </c>
      <c r="AT3440">
        <v>6011</v>
      </c>
      <c r="AU3440" s="22"/>
      <c r="AV3440" t="s">
        <v>1131</v>
      </c>
    </row>
    <row r="3441" spans="1:48" hidden="1" x14ac:dyDescent="0.25">
      <c r="A3441" t="s">
        <v>531</v>
      </c>
      <c r="B3441" t="s">
        <v>270</v>
      </c>
      <c r="C3441" t="s">
        <v>271</v>
      </c>
      <c r="D3441" t="s">
        <v>534</v>
      </c>
      <c r="E3441" s="31" t="s">
        <v>535</v>
      </c>
      <c r="F3441">
        <v>2019</v>
      </c>
      <c r="G3441" t="s">
        <v>532</v>
      </c>
      <c r="H3441">
        <v>17271</v>
      </c>
      <c r="I3441">
        <v>0</v>
      </c>
      <c r="J3441" t="s">
        <v>1505</v>
      </c>
      <c r="K3441" s="26">
        <v>0</v>
      </c>
      <c r="L3441" t="b">
        <v>1</v>
      </c>
      <c r="M3441" s="20" t="s">
        <v>1125</v>
      </c>
      <c r="N3441" s="26">
        <v>100</v>
      </c>
      <c r="O3441" t="s">
        <v>375</v>
      </c>
      <c r="P3441">
        <v>57.0530556</v>
      </c>
      <c r="Q3441">
        <v>-135.33000000000001</v>
      </c>
      <c r="S3441" s="26" t="s">
        <v>371</v>
      </c>
      <c r="V3441">
        <v>7352</v>
      </c>
      <c r="W3441">
        <v>39570</v>
      </c>
      <c r="X3441">
        <v>3798</v>
      </c>
      <c r="Y3441">
        <v>6795</v>
      </c>
      <c r="Z3441">
        <v>39711</v>
      </c>
      <c r="AA3441">
        <v>1992</v>
      </c>
      <c r="AB3441">
        <v>3234</v>
      </c>
      <c r="AC3441">
        <v>24404</v>
      </c>
      <c r="AD3441">
        <v>29</v>
      </c>
      <c r="AO3441" s="30">
        <v>3234</v>
      </c>
      <c r="AP3441" s="30">
        <v>24404</v>
      </c>
      <c r="AQ3441" s="30">
        <v>29</v>
      </c>
      <c r="AR3441">
        <v>17381</v>
      </c>
      <c r="AS3441" s="20">
        <v>103685</v>
      </c>
      <c r="AT3441">
        <v>5819</v>
      </c>
      <c r="AU3441" s="22"/>
      <c r="AV3441" t="s">
        <v>1131</v>
      </c>
    </row>
    <row r="3442" spans="1:48" hidden="1" x14ac:dyDescent="0.25">
      <c r="A3442" t="s">
        <v>536</v>
      </c>
      <c r="B3442" t="s">
        <v>179</v>
      </c>
      <c r="C3442" t="s">
        <v>180</v>
      </c>
      <c r="D3442" t="s">
        <v>540</v>
      </c>
      <c r="E3442" s="31" t="s">
        <v>541</v>
      </c>
      <c r="F3442">
        <v>2019</v>
      </c>
      <c r="G3442" t="s">
        <v>537</v>
      </c>
      <c r="H3442">
        <v>10210</v>
      </c>
      <c r="I3442">
        <v>0</v>
      </c>
      <c r="J3442" t="s">
        <v>179</v>
      </c>
      <c r="K3442" s="26">
        <v>0</v>
      </c>
      <c r="L3442" t="b">
        <v>1</v>
      </c>
      <c r="M3442" s="20" t="s">
        <v>1125</v>
      </c>
      <c r="N3442" s="26">
        <v>103</v>
      </c>
      <c r="O3442" t="s">
        <v>375</v>
      </c>
      <c r="P3442">
        <v>55.342222200000002</v>
      </c>
      <c r="Q3442">
        <v>-131.64611110000001</v>
      </c>
      <c r="S3442" s="26" t="s">
        <v>371</v>
      </c>
      <c r="V3442">
        <v>7795.7</v>
      </c>
      <c r="W3442">
        <v>69028</v>
      </c>
      <c r="X3442">
        <v>6509</v>
      </c>
      <c r="Y3442">
        <v>7704</v>
      </c>
      <c r="Z3442">
        <v>73148</v>
      </c>
      <c r="AA3442">
        <v>1342</v>
      </c>
      <c r="AB3442">
        <v>2061.1999999999998</v>
      </c>
      <c r="AC3442">
        <v>21824</v>
      </c>
      <c r="AD3442">
        <v>16</v>
      </c>
      <c r="AE3442">
        <v>0</v>
      </c>
      <c r="AF3442">
        <v>0</v>
      </c>
      <c r="AG3442">
        <v>0</v>
      </c>
      <c r="AO3442" s="30">
        <v>2061.1999999999998</v>
      </c>
      <c r="AP3442" s="30">
        <v>21824</v>
      </c>
      <c r="AQ3442" s="30">
        <v>16</v>
      </c>
      <c r="AR3442">
        <v>17560.900000000001</v>
      </c>
      <c r="AS3442" s="20">
        <v>164000</v>
      </c>
      <c r="AT3442">
        <v>7867</v>
      </c>
      <c r="AU3442" s="22"/>
      <c r="AV3442" t="s">
        <v>1131</v>
      </c>
    </row>
    <row r="3443" spans="1:48" hidden="1" x14ac:dyDescent="0.25">
      <c r="A3443" t="s">
        <v>372</v>
      </c>
      <c r="B3443" t="s">
        <v>1115</v>
      </c>
      <c r="C3443" t="s">
        <v>29</v>
      </c>
      <c r="D3443" t="s">
        <v>376</v>
      </c>
      <c r="E3443" s="31" t="s">
        <v>377</v>
      </c>
      <c r="F3443">
        <v>2019</v>
      </c>
      <c r="G3443" t="s">
        <v>373</v>
      </c>
      <c r="H3443">
        <v>213</v>
      </c>
      <c r="I3443">
        <v>0</v>
      </c>
      <c r="J3443" t="s">
        <v>1115</v>
      </c>
      <c r="K3443" s="26" t="s">
        <v>374</v>
      </c>
      <c r="L3443" t="b">
        <v>1</v>
      </c>
      <c r="M3443" s="20" t="s">
        <v>1124</v>
      </c>
      <c r="N3443" s="26">
        <v>1</v>
      </c>
      <c r="O3443" t="s">
        <v>375</v>
      </c>
      <c r="P3443">
        <v>58.301944399999996</v>
      </c>
      <c r="Q3443">
        <v>-134.4197222</v>
      </c>
      <c r="S3443" s="26" t="s">
        <v>371</v>
      </c>
      <c r="V3443">
        <v>20309.5</v>
      </c>
      <c r="W3443">
        <v>143208</v>
      </c>
      <c r="X3443">
        <v>14793</v>
      </c>
      <c r="Y3443">
        <v>14572.2</v>
      </c>
      <c r="Z3443">
        <v>121011</v>
      </c>
      <c r="AA3443">
        <v>2354</v>
      </c>
      <c r="AB3443">
        <v>8831.2000000000007</v>
      </c>
      <c r="AC3443">
        <v>73577</v>
      </c>
      <c r="AD3443">
        <v>133</v>
      </c>
      <c r="AO3443" s="30">
        <v>8831.2000000000007</v>
      </c>
      <c r="AP3443" s="30">
        <v>73577</v>
      </c>
      <c r="AQ3443" s="30">
        <v>133</v>
      </c>
      <c r="AR3443">
        <v>43712.9</v>
      </c>
      <c r="AS3443" s="20">
        <v>337796</v>
      </c>
      <c r="AT3443">
        <v>17280</v>
      </c>
      <c r="AU3443" s="22"/>
      <c r="AV3443" t="s">
        <v>1131</v>
      </c>
    </row>
    <row r="3444" spans="1:48" hidden="1" x14ac:dyDescent="0.25">
      <c r="A3444" t="s">
        <v>552</v>
      </c>
      <c r="B3444" t="s">
        <v>1117</v>
      </c>
      <c r="C3444" t="s">
        <v>107</v>
      </c>
      <c r="D3444" t="s">
        <v>453</v>
      </c>
      <c r="E3444" s="31" t="s">
        <v>454</v>
      </c>
      <c r="F3444">
        <v>2019</v>
      </c>
      <c r="G3444" t="s">
        <v>553</v>
      </c>
      <c r="H3444">
        <v>599</v>
      </c>
      <c r="I3444">
        <v>0</v>
      </c>
      <c r="J3444" t="s">
        <v>1122</v>
      </c>
      <c r="K3444" s="26" t="s">
        <v>374</v>
      </c>
      <c r="L3444" t="b">
        <v>1</v>
      </c>
      <c r="M3444" s="20" t="s">
        <v>1125</v>
      </c>
      <c r="N3444" s="26">
        <v>121</v>
      </c>
      <c r="O3444" t="s">
        <v>375</v>
      </c>
      <c r="P3444">
        <v>61.2180556</v>
      </c>
      <c r="Q3444">
        <v>-149.9002778</v>
      </c>
      <c r="S3444" s="26" t="s">
        <v>371</v>
      </c>
      <c r="V3444">
        <v>26832.6</v>
      </c>
      <c r="W3444">
        <v>115730</v>
      </c>
      <c r="X3444">
        <v>24721</v>
      </c>
      <c r="Y3444">
        <v>131736</v>
      </c>
      <c r="Z3444">
        <v>807698</v>
      </c>
      <c r="AA3444">
        <v>6413</v>
      </c>
      <c r="AO3444" s="30">
        <v>0</v>
      </c>
      <c r="AP3444" s="30">
        <v>0</v>
      </c>
      <c r="AQ3444" s="30">
        <v>0</v>
      </c>
      <c r="AR3444">
        <v>158568.6</v>
      </c>
      <c r="AS3444" s="20">
        <v>923428</v>
      </c>
      <c r="AT3444">
        <v>31134</v>
      </c>
      <c r="AU3444" s="22"/>
      <c r="AV3444" t="s">
        <v>1131</v>
      </c>
    </row>
    <row r="3445" spans="1:48" hidden="1" x14ac:dyDescent="0.25">
      <c r="A3445" t="s">
        <v>483</v>
      </c>
      <c r="B3445" t="s">
        <v>165</v>
      </c>
      <c r="C3445" t="s">
        <v>485</v>
      </c>
      <c r="D3445" t="s">
        <v>453</v>
      </c>
      <c r="E3445" s="31" t="s">
        <v>454</v>
      </c>
      <c r="F3445">
        <v>2019</v>
      </c>
      <c r="G3445" t="s">
        <v>484</v>
      </c>
      <c r="H3445">
        <v>19558</v>
      </c>
      <c r="I3445">
        <v>0</v>
      </c>
      <c r="J3445" t="s">
        <v>165</v>
      </c>
      <c r="K3445" s="26" t="s">
        <v>374</v>
      </c>
      <c r="L3445" t="b">
        <v>1</v>
      </c>
      <c r="M3445" s="20" t="s">
        <v>1126</v>
      </c>
      <c r="N3445" s="26">
        <v>32</v>
      </c>
      <c r="O3445" t="s">
        <v>375</v>
      </c>
      <c r="P3445">
        <v>59.642499999999998</v>
      </c>
      <c r="Q3445">
        <v>-151.5483333</v>
      </c>
      <c r="S3445" s="26" t="s">
        <v>371</v>
      </c>
      <c r="V3445">
        <v>43419.4</v>
      </c>
      <c r="W3445">
        <v>161043</v>
      </c>
      <c r="X3445">
        <v>27960</v>
      </c>
      <c r="Y3445">
        <v>37318.199999999997</v>
      </c>
      <c r="Z3445">
        <v>159859</v>
      </c>
      <c r="AA3445">
        <v>4199</v>
      </c>
      <c r="AB3445">
        <v>13141.3</v>
      </c>
      <c r="AC3445">
        <v>122936</v>
      </c>
      <c r="AD3445">
        <v>24</v>
      </c>
      <c r="AO3445" s="30">
        <v>13141.3</v>
      </c>
      <c r="AP3445" s="30">
        <v>122936</v>
      </c>
      <c r="AQ3445" s="30">
        <v>24</v>
      </c>
      <c r="AR3445">
        <v>93878.9</v>
      </c>
      <c r="AS3445" s="20">
        <v>443838</v>
      </c>
      <c r="AT3445">
        <v>32183</v>
      </c>
      <c r="AU3445" s="22"/>
      <c r="AV3445" t="s">
        <v>1131</v>
      </c>
    </row>
    <row r="3446" spans="1:48" hidden="1" x14ac:dyDescent="0.25">
      <c r="A3446" t="s">
        <v>461</v>
      </c>
      <c r="B3446" t="s">
        <v>156</v>
      </c>
      <c r="C3446" t="s">
        <v>157</v>
      </c>
      <c r="D3446" t="s">
        <v>453</v>
      </c>
      <c r="E3446" s="31" t="s">
        <v>454</v>
      </c>
      <c r="F3446">
        <v>2019</v>
      </c>
      <c r="G3446" t="s">
        <v>462</v>
      </c>
      <c r="H3446">
        <v>7353</v>
      </c>
      <c r="I3446">
        <v>0</v>
      </c>
      <c r="J3446" t="s">
        <v>156</v>
      </c>
      <c r="K3446" s="26" t="s">
        <v>374</v>
      </c>
      <c r="L3446" t="b">
        <v>1</v>
      </c>
      <c r="M3446" s="20" t="s">
        <v>1126</v>
      </c>
      <c r="N3446" s="26">
        <v>13</v>
      </c>
      <c r="O3446" t="s">
        <v>375</v>
      </c>
      <c r="P3446">
        <v>64.837777799999998</v>
      </c>
      <c r="Q3446">
        <v>-147.7163889</v>
      </c>
      <c r="S3446" s="26" t="s">
        <v>371</v>
      </c>
      <c r="V3446">
        <v>70309</v>
      </c>
      <c r="W3446">
        <v>267590</v>
      </c>
      <c r="X3446">
        <v>39511</v>
      </c>
      <c r="Y3446">
        <v>29895.8</v>
      </c>
      <c r="Z3446">
        <v>121016</v>
      </c>
      <c r="AA3446">
        <v>6665</v>
      </c>
      <c r="AB3446">
        <v>137350.9</v>
      </c>
      <c r="AC3446">
        <v>761187</v>
      </c>
      <c r="AD3446">
        <v>527</v>
      </c>
      <c r="AE3446">
        <v>0</v>
      </c>
      <c r="AF3446">
        <v>0</v>
      </c>
      <c r="AO3446" s="30">
        <v>137350.9</v>
      </c>
      <c r="AP3446" s="30">
        <v>761187</v>
      </c>
      <c r="AQ3446" s="30">
        <v>527</v>
      </c>
      <c r="AR3446">
        <v>237555.7</v>
      </c>
      <c r="AS3446" s="20">
        <v>1149793</v>
      </c>
      <c r="AT3446">
        <v>46703</v>
      </c>
      <c r="AU3446" s="22"/>
      <c r="AV3446" t="s">
        <v>1131</v>
      </c>
    </row>
    <row r="3447" spans="1:48" hidden="1" x14ac:dyDescent="0.25">
      <c r="A3447" t="s">
        <v>472</v>
      </c>
      <c r="B3447" t="s">
        <v>1121</v>
      </c>
      <c r="C3447" t="s">
        <v>474</v>
      </c>
      <c r="D3447" t="s">
        <v>453</v>
      </c>
      <c r="E3447" s="31" t="s">
        <v>454</v>
      </c>
      <c r="F3447">
        <v>2019</v>
      </c>
      <c r="G3447" t="s">
        <v>473</v>
      </c>
      <c r="H3447">
        <v>11824</v>
      </c>
      <c r="I3447">
        <v>0</v>
      </c>
      <c r="J3447" t="s">
        <v>1121</v>
      </c>
      <c r="K3447" s="26" t="s">
        <v>374</v>
      </c>
      <c r="L3447" t="b">
        <v>1</v>
      </c>
      <c r="M3447" s="20" t="s">
        <v>1126</v>
      </c>
      <c r="N3447" s="26">
        <v>18</v>
      </c>
      <c r="O3447" t="s">
        <v>375</v>
      </c>
      <c r="P3447">
        <v>61.5813889</v>
      </c>
      <c r="Q3447">
        <v>-149.43944440000001</v>
      </c>
      <c r="S3447" s="26" t="s">
        <v>371</v>
      </c>
      <c r="V3447">
        <v>89718.3</v>
      </c>
      <c r="W3447">
        <v>416735</v>
      </c>
      <c r="X3447">
        <v>59283</v>
      </c>
      <c r="Y3447">
        <v>56374.7</v>
      </c>
      <c r="Z3447">
        <v>304376</v>
      </c>
      <c r="AA3447">
        <v>6378</v>
      </c>
      <c r="AB3447">
        <v>0</v>
      </c>
      <c r="AC3447">
        <v>0</v>
      </c>
      <c r="AD3447">
        <v>0</v>
      </c>
      <c r="AE3447">
        <v>0</v>
      </c>
      <c r="AF3447">
        <v>0</v>
      </c>
      <c r="AG3447">
        <v>0</v>
      </c>
      <c r="AO3447" s="30">
        <v>0</v>
      </c>
      <c r="AP3447" s="30">
        <v>0</v>
      </c>
      <c r="AQ3447" s="30">
        <v>0</v>
      </c>
      <c r="AR3447">
        <v>146093</v>
      </c>
      <c r="AS3447" s="20">
        <v>721111</v>
      </c>
      <c r="AT3447">
        <v>65661</v>
      </c>
      <c r="AV3447" t="s">
        <v>1131</v>
      </c>
    </row>
    <row r="3448" spans="1:48" hidden="1" x14ac:dyDescent="0.25">
      <c r="A3448" t="s">
        <v>451</v>
      </c>
      <c r="B3448" t="s">
        <v>135</v>
      </c>
      <c r="C3448" t="s">
        <v>107</v>
      </c>
      <c r="D3448" t="s">
        <v>453</v>
      </c>
      <c r="E3448" s="31" t="s">
        <v>454</v>
      </c>
      <c r="F3448">
        <v>2019</v>
      </c>
      <c r="G3448" t="s">
        <v>452</v>
      </c>
      <c r="H3448">
        <v>3522</v>
      </c>
      <c r="I3448">
        <v>0</v>
      </c>
      <c r="J3448" t="s">
        <v>135</v>
      </c>
      <c r="K3448" s="26">
        <v>0</v>
      </c>
      <c r="L3448" t="b">
        <v>1</v>
      </c>
      <c r="M3448" s="20" t="s">
        <v>1126</v>
      </c>
      <c r="N3448" s="26">
        <v>8</v>
      </c>
      <c r="O3448" t="s">
        <v>375</v>
      </c>
      <c r="P3448">
        <v>61.2180556</v>
      </c>
      <c r="Q3448">
        <v>-149.9002778</v>
      </c>
      <c r="S3448" s="26" t="s">
        <v>371</v>
      </c>
      <c r="V3448">
        <v>98888.4</v>
      </c>
      <c r="W3448">
        <v>467384</v>
      </c>
      <c r="X3448">
        <v>71794</v>
      </c>
      <c r="Y3448">
        <v>92000.9</v>
      </c>
      <c r="Z3448">
        <v>526817</v>
      </c>
      <c r="AA3448">
        <v>9731</v>
      </c>
      <c r="AB3448">
        <v>9351.6</v>
      </c>
      <c r="AC3448">
        <v>61494</v>
      </c>
      <c r="AD3448">
        <v>7</v>
      </c>
      <c r="AE3448">
        <v>0</v>
      </c>
      <c r="AF3448">
        <v>0</v>
      </c>
      <c r="AG3448">
        <v>0</v>
      </c>
      <c r="AO3448" s="30">
        <v>9351.6</v>
      </c>
      <c r="AP3448" s="30">
        <v>61494</v>
      </c>
      <c r="AQ3448" s="30">
        <v>7</v>
      </c>
      <c r="AR3448">
        <v>200240.9</v>
      </c>
      <c r="AS3448" s="20">
        <v>1055695</v>
      </c>
      <c r="AT3448">
        <v>81532</v>
      </c>
      <c r="AV3448" t="s">
        <v>1131</v>
      </c>
    </row>
    <row r="3449" spans="1:48" hidden="1" x14ac:dyDescent="0.25">
      <c r="A3449" t="s">
        <v>734</v>
      </c>
      <c r="B3449" t="s">
        <v>1123</v>
      </c>
      <c r="C3449" t="s">
        <v>367</v>
      </c>
      <c r="D3449" t="s">
        <v>368</v>
      </c>
      <c r="E3449" s="31" t="s">
        <v>369</v>
      </c>
      <c r="F3449">
        <v>2019</v>
      </c>
      <c r="G3449" t="s">
        <v>735</v>
      </c>
      <c r="H3449">
        <v>19277</v>
      </c>
      <c r="I3449">
        <v>0</v>
      </c>
      <c r="J3449" t="s">
        <v>1123</v>
      </c>
      <c r="K3449" s="26" t="s">
        <v>374</v>
      </c>
      <c r="L3449" t="b">
        <v>1</v>
      </c>
      <c r="M3449" s="20" t="s">
        <v>1124</v>
      </c>
      <c r="N3449" s="26">
        <v>227</v>
      </c>
      <c r="O3449" t="s">
        <v>375</v>
      </c>
      <c r="P3449">
        <v>70.205555599999997</v>
      </c>
      <c r="Q3449">
        <v>-148.51166670000001</v>
      </c>
      <c r="S3449" s="26" t="s">
        <v>371</v>
      </c>
      <c r="W3449" t="s">
        <v>378</v>
      </c>
      <c r="X3449" t="s">
        <v>378</v>
      </c>
      <c r="Y3449">
        <v>11859</v>
      </c>
      <c r="Z3449">
        <v>53764</v>
      </c>
      <c r="AA3449">
        <v>162</v>
      </c>
      <c r="AO3449" s="30">
        <v>0</v>
      </c>
      <c r="AP3449" s="30">
        <v>0</v>
      </c>
      <c r="AQ3449" s="30">
        <v>0</v>
      </c>
      <c r="AR3449">
        <v>11859</v>
      </c>
      <c r="AS3449" s="20">
        <v>53764</v>
      </c>
      <c r="AT3449">
        <v>162</v>
      </c>
      <c r="AV3449" t="s">
        <v>1131</v>
      </c>
    </row>
    <row r="3450" spans="1:48" hidden="1" x14ac:dyDescent="0.25">
      <c r="A3450" t="s">
        <v>627</v>
      </c>
      <c r="B3450" t="s">
        <v>72</v>
      </c>
      <c r="C3450" t="s">
        <v>72</v>
      </c>
      <c r="D3450" t="s">
        <v>628</v>
      </c>
      <c r="E3450" s="31" t="s">
        <v>629</v>
      </c>
      <c r="F3450">
        <v>2019</v>
      </c>
      <c r="G3450" t="s">
        <v>563</v>
      </c>
      <c r="H3450">
        <v>221</v>
      </c>
      <c r="I3450">
        <v>331420</v>
      </c>
      <c r="J3450" t="s">
        <v>50</v>
      </c>
      <c r="K3450" s="26" t="s">
        <v>458</v>
      </c>
      <c r="L3450" t="b">
        <v>1</v>
      </c>
      <c r="M3450" s="20" t="s">
        <v>1119</v>
      </c>
      <c r="N3450" s="26">
        <v>169</v>
      </c>
      <c r="O3450" t="s">
        <v>375</v>
      </c>
      <c r="P3450">
        <v>64.931944400000006</v>
      </c>
      <c r="Q3450">
        <v>-161.15694439999999</v>
      </c>
      <c r="S3450" s="26" t="s">
        <v>21</v>
      </c>
      <c r="T3450" s="40">
        <v>0.59229999999999994</v>
      </c>
      <c r="U3450" s="40">
        <v>0.24243333333333339</v>
      </c>
      <c r="V3450">
        <v>293.82344559999996</v>
      </c>
      <c r="W3450">
        <v>496.072</v>
      </c>
      <c r="X3450">
        <v>93</v>
      </c>
      <c r="Y3450">
        <v>97.00215559999998</v>
      </c>
      <c r="Z3450">
        <v>163.77199999999999</v>
      </c>
      <c r="AA3450">
        <v>12</v>
      </c>
      <c r="AI3450">
        <v>232.69100000000003</v>
      </c>
      <c r="AJ3450">
        <v>11</v>
      </c>
      <c r="AK3450">
        <v>307.41100000000006</v>
      </c>
      <c r="AL3450">
        <v>18</v>
      </c>
      <c r="AM3450">
        <v>0</v>
      </c>
      <c r="AN3450">
        <v>0</v>
      </c>
      <c r="AO3450" s="30">
        <v>319.90241460000004</v>
      </c>
      <c r="AP3450" s="30">
        <v>540.10200000000009</v>
      </c>
      <c r="AQ3450" s="30">
        <v>29</v>
      </c>
      <c r="AR3450">
        <v>710.72801579999998</v>
      </c>
      <c r="AS3450" s="20">
        <v>1199.9460000000004</v>
      </c>
      <c r="AT3450">
        <v>133</v>
      </c>
      <c r="AU3450">
        <v>12</v>
      </c>
      <c r="AV3450" t="s">
        <v>1510</v>
      </c>
    </row>
    <row r="3451" spans="1:48" hidden="1" x14ac:dyDescent="0.25">
      <c r="A3451" t="s">
        <v>795</v>
      </c>
      <c r="B3451" t="s">
        <v>197</v>
      </c>
      <c r="C3451" t="s">
        <v>197</v>
      </c>
      <c r="D3451" t="s">
        <v>797</v>
      </c>
      <c r="E3451" s="31" t="s">
        <v>798</v>
      </c>
      <c r="F3451">
        <v>2019</v>
      </c>
      <c r="G3451" t="s">
        <v>796</v>
      </c>
      <c r="H3451">
        <v>9832</v>
      </c>
      <c r="I3451">
        <v>332150</v>
      </c>
      <c r="J3451" t="s">
        <v>196</v>
      </c>
      <c r="K3451" s="26" t="s">
        <v>458</v>
      </c>
      <c r="L3451" t="b">
        <v>1</v>
      </c>
      <c r="M3451" s="20" t="s">
        <v>1118</v>
      </c>
      <c r="N3451" s="26">
        <v>281</v>
      </c>
      <c r="O3451" t="s">
        <v>375</v>
      </c>
      <c r="P3451">
        <v>60.812222200000001</v>
      </c>
      <c r="Q3451">
        <v>-161.43583330000001</v>
      </c>
      <c r="S3451" s="26" t="s">
        <v>21</v>
      </c>
      <c r="T3451" s="40">
        <v>0.51999999999999991</v>
      </c>
      <c r="U3451" s="40">
        <v>0.25801666666666656</v>
      </c>
      <c r="V3451">
        <v>411.0963999999999</v>
      </c>
      <c r="W3451">
        <v>790.56999999999994</v>
      </c>
      <c r="X3451">
        <v>188</v>
      </c>
      <c r="Y3451">
        <v>346.49939999999998</v>
      </c>
      <c r="Z3451">
        <v>666.34500000000003</v>
      </c>
      <c r="AA3451">
        <v>26</v>
      </c>
      <c r="AI3451">
        <v>14.036999999999999</v>
      </c>
      <c r="AJ3451">
        <v>2</v>
      </c>
      <c r="AK3451">
        <v>25.755999999999997</v>
      </c>
      <c r="AL3451">
        <v>5</v>
      </c>
      <c r="AM3451">
        <v>102.77100000000002</v>
      </c>
      <c r="AN3451">
        <v>12</v>
      </c>
      <c r="AO3451" s="30">
        <v>20.692359999999994</v>
      </c>
      <c r="AP3451" s="30">
        <v>39.792999999999992</v>
      </c>
      <c r="AQ3451" s="30">
        <v>7</v>
      </c>
      <c r="AR3451">
        <v>778.28815999999983</v>
      </c>
      <c r="AS3451" s="20">
        <v>1599.4789999999998</v>
      </c>
      <c r="AT3451">
        <v>231</v>
      </c>
      <c r="AU3451">
        <v>12</v>
      </c>
      <c r="AV3451" t="s">
        <v>1510</v>
      </c>
    </row>
    <row r="3452" spans="1:48" hidden="1" x14ac:dyDescent="0.25">
      <c r="A3452" t="s">
        <v>921</v>
      </c>
      <c r="B3452" t="s">
        <v>199</v>
      </c>
      <c r="C3452" t="s">
        <v>199</v>
      </c>
      <c r="D3452" t="s">
        <v>923</v>
      </c>
      <c r="E3452" s="31" t="s">
        <v>924</v>
      </c>
      <c r="F3452">
        <v>2019</v>
      </c>
      <c r="G3452" t="s">
        <v>922</v>
      </c>
      <c r="H3452">
        <v>10491</v>
      </c>
      <c r="I3452">
        <v>332160</v>
      </c>
      <c r="J3452" t="s">
        <v>198</v>
      </c>
      <c r="K3452" s="26" t="s">
        <v>458</v>
      </c>
      <c r="L3452" t="b">
        <v>1</v>
      </c>
      <c r="M3452" s="20" t="s">
        <v>1118</v>
      </c>
      <c r="N3452" s="26">
        <v>376</v>
      </c>
      <c r="O3452" t="s">
        <v>375</v>
      </c>
      <c r="P3452">
        <v>59.864444399999996</v>
      </c>
      <c r="Q3452">
        <v>-163.13416670000001</v>
      </c>
      <c r="S3452" s="26" t="s">
        <v>21</v>
      </c>
      <c r="T3452" s="40">
        <v>0.78166666666666673</v>
      </c>
      <c r="U3452" s="40">
        <v>0.34454166666666675</v>
      </c>
      <c r="V3452">
        <v>405.58103833333331</v>
      </c>
      <c r="W3452">
        <v>518.86699999999996</v>
      </c>
      <c r="X3452">
        <v>106</v>
      </c>
      <c r="Y3452">
        <v>371.34482000000003</v>
      </c>
      <c r="Z3452">
        <v>475.06799999999998</v>
      </c>
      <c r="AA3452">
        <v>17</v>
      </c>
      <c r="AI3452">
        <v>25.726999999999997</v>
      </c>
      <c r="AJ3452">
        <v>3</v>
      </c>
      <c r="AK3452">
        <v>5.3830000000000009</v>
      </c>
      <c r="AL3452">
        <v>3</v>
      </c>
      <c r="AM3452">
        <v>31.84</v>
      </c>
      <c r="AN3452">
        <v>5</v>
      </c>
      <c r="AO3452" s="30">
        <v>24.31765</v>
      </c>
      <c r="AP3452" s="30">
        <v>31.11</v>
      </c>
      <c r="AQ3452" s="30">
        <v>6</v>
      </c>
      <c r="AR3452">
        <v>801.24350833333335</v>
      </c>
      <c r="AS3452" s="20">
        <v>1056.885</v>
      </c>
      <c r="AT3452">
        <v>133</v>
      </c>
      <c r="AU3452">
        <v>12</v>
      </c>
      <c r="AV3452" t="s">
        <v>1510</v>
      </c>
    </row>
    <row r="3453" spans="1:48" hidden="1" x14ac:dyDescent="0.25">
      <c r="A3453" t="s">
        <v>879</v>
      </c>
      <c r="B3453" t="s">
        <v>201</v>
      </c>
      <c r="C3453" t="s">
        <v>201</v>
      </c>
      <c r="D3453" t="s">
        <v>881</v>
      </c>
      <c r="E3453" s="31" t="s">
        <v>882</v>
      </c>
      <c r="F3453">
        <v>2019</v>
      </c>
      <c r="G3453" t="s">
        <v>880</v>
      </c>
      <c r="H3453">
        <v>10716</v>
      </c>
      <c r="I3453">
        <v>332170</v>
      </c>
      <c r="J3453" t="s">
        <v>200</v>
      </c>
      <c r="K3453" s="26" t="s">
        <v>458</v>
      </c>
      <c r="L3453" t="b">
        <v>1</v>
      </c>
      <c r="M3453" s="20" t="s">
        <v>1118</v>
      </c>
      <c r="N3453" s="26">
        <v>353</v>
      </c>
      <c r="O3453" t="s">
        <v>375</v>
      </c>
      <c r="P3453">
        <v>57.54</v>
      </c>
      <c r="Q3453">
        <v>-153.97861109999999</v>
      </c>
      <c r="S3453" s="26" t="s">
        <v>21</v>
      </c>
      <c r="T3453" s="40">
        <v>0.41000000000000009</v>
      </c>
      <c r="U3453" s="40">
        <v>0.4099000000000001</v>
      </c>
      <c r="V3453">
        <v>52.54355000000001</v>
      </c>
      <c r="W3453">
        <v>128.155</v>
      </c>
      <c r="X3453">
        <v>52</v>
      </c>
      <c r="Y3453">
        <v>167.76954000000001</v>
      </c>
      <c r="Z3453">
        <v>409.19399999999996</v>
      </c>
      <c r="AA3453">
        <v>29</v>
      </c>
      <c r="AI3453">
        <v>129.292</v>
      </c>
      <c r="AJ3453">
        <v>12</v>
      </c>
      <c r="AK3453">
        <v>16.805</v>
      </c>
      <c r="AL3453">
        <v>2</v>
      </c>
      <c r="AM3453">
        <v>0</v>
      </c>
      <c r="AN3453">
        <v>0</v>
      </c>
      <c r="AO3453" s="30">
        <v>59.899770000000018</v>
      </c>
      <c r="AP3453" s="30">
        <v>146.09700000000001</v>
      </c>
      <c r="AQ3453" s="30">
        <v>14</v>
      </c>
      <c r="AR3453">
        <v>280.21286000000003</v>
      </c>
      <c r="AS3453" s="20">
        <v>683.44600000000003</v>
      </c>
      <c r="AT3453">
        <v>95</v>
      </c>
      <c r="AU3453">
        <v>12</v>
      </c>
      <c r="AV3453" t="s">
        <v>1510</v>
      </c>
    </row>
    <row r="3454" spans="1:48" hidden="1" x14ac:dyDescent="0.25">
      <c r="A3454" t="s">
        <v>831</v>
      </c>
      <c r="B3454" t="s">
        <v>203</v>
      </c>
      <c r="C3454" t="s">
        <v>203</v>
      </c>
      <c r="D3454" t="s">
        <v>833</v>
      </c>
      <c r="E3454" s="31" t="s">
        <v>834</v>
      </c>
      <c r="F3454">
        <v>2019</v>
      </c>
      <c r="G3454" t="s">
        <v>832</v>
      </c>
      <c r="H3454" t="s">
        <v>582</v>
      </c>
      <c r="I3454">
        <v>332180</v>
      </c>
      <c r="J3454" t="s">
        <v>202</v>
      </c>
      <c r="K3454" s="26" t="s">
        <v>458</v>
      </c>
      <c r="L3454" t="b">
        <v>1</v>
      </c>
      <c r="M3454" s="20" t="s">
        <v>1118</v>
      </c>
      <c r="N3454" s="26">
        <v>330</v>
      </c>
      <c r="O3454" t="s">
        <v>375</v>
      </c>
      <c r="P3454">
        <v>59.114166699999998</v>
      </c>
      <c r="Q3454">
        <v>-156.85888890000001</v>
      </c>
      <c r="S3454" s="26" t="s">
        <v>21</v>
      </c>
      <c r="T3454" s="40">
        <v>0.84999999999999976</v>
      </c>
      <c r="U3454" s="40">
        <v>0.35401666666666659</v>
      </c>
      <c r="V3454">
        <v>99.724549999999965</v>
      </c>
      <c r="W3454">
        <v>117.32299999999999</v>
      </c>
      <c r="X3454">
        <v>40</v>
      </c>
      <c r="Y3454">
        <v>108.00864999999999</v>
      </c>
      <c r="Z3454">
        <v>127.06900000000002</v>
      </c>
      <c r="AA3454">
        <v>16</v>
      </c>
      <c r="AI3454">
        <v>35.537000000000006</v>
      </c>
      <c r="AJ3454">
        <v>8</v>
      </c>
      <c r="AK3454">
        <v>40.373000000000005</v>
      </c>
      <c r="AL3454">
        <v>10</v>
      </c>
      <c r="AM3454">
        <v>13.655999999999999</v>
      </c>
      <c r="AN3454">
        <v>6</v>
      </c>
      <c r="AO3454" s="30">
        <v>64.523499999999984</v>
      </c>
      <c r="AP3454" s="30">
        <v>75.910000000000011</v>
      </c>
      <c r="AQ3454" s="30">
        <v>18</v>
      </c>
      <c r="AR3454">
        <v>272.25669999999991</v>
      </c>
      <c r="AS3454" s="20">
        <v>333.95799999999997</v>
      </c>
      <c r="AT3454">
        <v>78</v>
      </c>
      <c r="AU3454">
        <v>4</v>
      </c>
      <c r="AV3454" t="s">
        <v>1510</v>
      </c>
    </row>
    <row r="3455" spans="1:48" hidden="1" x14ac:dyDescent="0.25">
      <c r="A3455" t="s">
        <v>995</v>
      </c>
      <c r="B3455" t="s">
        <v>205</v>
      </c>
      <c r="C3455" t="s">
        <v>205</v>
      </c>
      <c r="D3455" t="s">
        <v>997</v>
      </c>
      <c r="E3455" s="31" t="s">
        <v>998</v>
      </c>
      <c r="F3455">
        <v>2019</v>
      </c>
      <c r="G3455" t="s">
        <v>996</v>
      </c>
      <c r="H3455" t="s">
        <v>582</v>
      </c>
      <c r="I3455">
        <v>332190</v>
      </c>
      <c r="J3455" t="s">
        <v>204</v>
      </c>
      <c r="K3455" s="26" t="s">
        <v>458</v>
      </c>
      <c r="L3455" t="b">
        <v>1</v>
      </c>
      <c r="M3455" s="20" t="s">
        <v>1118</v>
      </c>
      <c r="N3455" s="26">
        <v>570</v>
      </c>
      <c r="O3455" t="s">
        <v>375</v>
      </c>
      <c r="P3455">
        <v>61.356388899999999</v>
      </c>
      <c r="Q3455">
        <v>-155.43555559999999</v>
      </c>
      <c r="S3455" s="26" t="s">
        <v>21</v>
      </c>
      <c r="T3455" s="40">
        <v>1.77</v>
      </c>
      <c r="U3455" s="40">
        <v>1.0014000000000001</v>
      </c>
      <c r="V3455">
        <v>23.896769999999997</v>
      </c>
      <c r="W3455">
        <v>13.500999999999998</v>
      </c>
      <c r="X3455">
        <v>11</v>
      </c>
      <c r="Y3455">
        <v>20.00808</v>
      </c>
      <c r="Z3455">
        <v>11.304</v>
      </c>
      <c r="AA3455">
        <v>3</v>
      </c>
      <c r="AI3455">
        <v>7.964999999999999</v>
      </c>
      <c r="AJ3455">
        <v>4</v>
      </c>
      <c r="AK3455">
        <v>2.1209999999999996</v>
      </c>
      <c r="AL3455">
        <v>1</v>
      </c>
      <c r="AM3455">
        <v>0</v>
      </c>
      <c r="AN3455">
        <v>0</v>
      </c>
      <c r="AO3455" s="30">
        <v>17.852219999999999</v>
      </c>
      <c r="AP3455" s="30">
        <v>10.085999999999999</v>
      </c>
      <c r="AQ3455" s="30">
        <v>5</v>
      </c>
      <c r="AR3455">
        <v>61.757069999999992</v>
      </c>
      <c r="AS3455" s="20">
        <v>34.891000000000005</v>
      </c>
      <c r="AT3455">
        <v>19</v>
      </c>
      <c r="AU3455">
        <v>12</v>
      </c>
      <c r="AV3455" t="s">
        <v>1510</v>
      </c>
    </row>
    <row r="3456" spans="1:48" hidden="1" x14ac:dyDescent="0.25">
      <c r="A3456" t="s">
        <v>630</v>
      </c>
      <c r="B3456" t="s">
        <v>73</v>
      </c>
      <c r="C3456" t="s">
        <v>73</v>
      </c>
      <c r="D3456" t="s">
        <v>720</v>
      </c>
      <c r="E3456" s="31" t="s">
        <v>721</v>
      </c>
      <c r="F3456">
        <v>2019</v>
      </c>
      <c r="G3456" t="s">
        <v>563</v>
      </c>
      <c r="H3456">
        <v>221</v>
      </c>
      <c r="I3456">
        <v>331430</v>
      </c>
      <c r="J3456" t="s">
        <v>50</v>
      </c>
      <c r="K3456" s="26" t="s">
        <v>458</v>
      </c>
      <c r="L3456" t="b">
        <v>1</v>
      </c>
      <c r="M3456" s="20" t="s">
        <v>1119</v>
      </c>
      <c r="N3456" s="26">
        <v>169</v>
      </c>
      <c r="O3456" t="s">
        <v>375</v>
      </c>
      <c r="P3456">
        <v>61.512222199999997</v>
      </c>
      <c r="Q3456">
        <v>-160.3580556</v>
      </c>
      <c r="S3456" s="26" t="s">
        <v>21</v>
      </c>
      <c r="T3456" s="40">
        <v>0.53669999999999984</v>
      </c>
      <c r="U3456" s="40">
        <v>0.23969166666666661</v>
      </c>
      <c r="V3456">
        <v>170.48436509999993</v>
      </c>
      <c r="W3456">
        <v>317.65299999999996</v>
      </c>
      <c r="X3456">
        <v>90</v>
      </c>
      <c r="Y3456">
        <v>33.213679499999991</v>
      </c>
      <c r="Z3456">
        <v>61.885000000000005</v>
      </c>
      <c r="AA3456">
        <v>10</v>
      </c>
      <c r="AI3456">
        <v>208.41499999999999</v>
      </c>
      <c r="AJ3456">
        <v>7</v>
      </c>
      <c r="AK3456">
        <v>65.026999999999987</v>
      </c>
      <c r="AL3456">
        <v>3</v>
      </c>
      <c r="AM3456">
        <v>0</v>
      </c>
      <c r="AN3456">
        <v>0</v>
      </c>
      <c r="AO3456" s="30">
        <v>146.75632139999996</v>
      </c>
      <c r="AP3456" s="30">
        <v>273.44200000000001</v>
      </c>
      <c r="AQ3456" s="30">
        <v>10</v>
      </c>
      <c r="AR3456">
        <v>350.45436599999988</v>
      </c>
      <c r="AS3456" s="20">
        <v>652.98</v>
      </c>
      <c r="AT3456">
        <v>110</v>
      </c>
      <c r="AU3456">
        <v>12</v>
      </c>
      <c r="AV3456" t="s">
        <v>1510</v>
      </c>
    </row>
    <row r="3457" spans="1:48" hidden="1" x14ac:dyDescent="0.25">
      <c r="A3457" t="s">
        <v>513</v>
      </c>
      <c r="B3457" t="s">
        <v>285</v>
      </c>
      <c r="C3457" t="s">
        <v>285</v>
      </c>
      <c r="D3457" t="s">
        <v>515</v>
      </c>
      <c r="E3457" s="31" t="s">
        <v>516</v>
      </c>
      <c r="F3457">
        <v>2019</v>
      </c>
      <c r="G3457" t="s">
        <v>514</v>
      </c>
      <c r="H3457">
        <v>11591</v>
      </c>
      <c r="I3457">
        <v>332200</v>
      </c>
      <c r="J3457" t="s">
        <v>284</v>
      </c>
      <c r="K3457" s="26" t="s">
        <v>374</v>
      </c>
      <c r="L3457" t="b">
        <v>1</v>
      </c>
      <c r="M3457" s="20" t="s">
        <v>1116</v>
      </c>
      <c r="N3457" s="26">
        <v>72</v>
      </c>
      <c r="O3457" t="s">
        <v>375</v>
      </c>
      <c r="P3457">
        <v>65.001111100000003</v>
      </c>
      <c r="Q3457">
        <v>-150.63388889999999</v>
      </c>
      <c r="S3457" s="26" t="s">
        <v>21</v>
      </c>
      <c r="T3457" s="40">
        <v>1.0450416666666666</v>
      </c>
      <c r="U3457" s="40">
        <v>0.27892500000000003</v>
      </c>
      <c r="V3457">
        <v>166.5900920833333</v>
      </c>
      <c r="W3457">
        <v>159.40999999999997</v>
      </c>
      <c r="X3457">
        <v>84</v>
      </c>
      <c r="Y3457">
        <v>165.9944183333333</v>
      </c>
      <c r="Z3457">
        <v>158.83999999999997</v>
      </c>
      <c r="AA3457">
        <v>23</v>
      </c>
      <c r="AI3457">
        <v>49.180999999999997</v>
      </c>
      <c r="AJ3457">
        <v>19</v>
      </c>
      <c r="AK3457">
        <v>66.736000000000004</v>
      </c>
      <c r="AL3457">
        <v>3</v>
      </c>
      <c r="AM3457">
        <v>0</v>
      </c>
      <c r="AN3457">
        <v>0</v>
      </c>
      <c r="AO3457" s="30">
        <v>121.13809487499999</v>
      </c>
      <c r="AP3457" s="30">
        <v>115.917</v>
      </c>
      <c r="AQ3457" s="30">
        <v>22</v>
      </c>
      <c r="AR3457">
        <v>453.72260529166658</v>
      </c>
      <c r="AS3457" s="20">
        <v>434.16699999999992</v>
      </c>
      <c r="AT3457">
        <v>119</v>
      </c>
      <c r="AU3457">
        <v>12</v>
      </c>
      <c r="AV3457" t="s">
        <v>1510</v>
      </c>
    </row>
    <row r="3458" spans="1:48" hidden="1" x14ac:dyDescent="0.25">
      <c r="A3458" t="s">
        <v>827</v>
      </c>
      <c r="B3458" t="s">
        <v>207</v>
      </c>
      <c r="C3458" t="s">
        <v>207</v>
      </c>
      <c r="D3458" t="s">
        <v>829</v>
      </c>
      <c r="E3458" s="31" t="s">
        <v>830</v>
      </c>
      <c r="F3458">
        <v>2019</v>
      </c>
      <c r="G3458" t="s">
        <v>828</v>
      </c>
      <c r="H3458">
        <v>26317</v>
      </c>
      <c r="I3458">
        <v>332210</v>
      </c>
      <c r="J3458" t="s">
        <v>206</v>
      </c>
      <c r="K3458" s="26" t="s">
        <v>458</v>
      </c>
      <c r="L3458" t="b">
        <v>1</v>
      </c>
      <c r="M3458" s="20" t="s">
        <v>1116</v>
      </c>
      <c r="N3458" s="26">
        <v>321</v>
      </c>
      <c r="O3458" t="s">
        <v>375</v>
      </c>
      <c r="P3458">
        <v>58.981388899999999</v>
      </c>
      <c r="Q3458">
        <v>-159.05833329999999</v>
      </c>
      <c r="S3458" s="26" t="s">
        <v>21</v>
      </c>
      <c r="T3458" s="40">
        <v>0.56666666666666654</v>
      </c>
      <c r="U3458" s="40">
        <v>0.33886666666666665</v>
      </c>
      <c r="V3458">
        <v>340.02436666666659</v>
      </c>
      <c r="W3458">
        <v>600.04300000000001</v>
      </c>
      <c r="X3458">
        <v>164</v>
      </c>
      <c r="Y3458">
        <v>99.174033333333313</v>
      </c>
      <c r="Z3458">
        <v>175.01300000000001</v>
      </c>
      <c r="AA3458">
        <v>29</v>
      </c>
      <c r="AI3458">
        <v>62.38000000000001</v>
      </c>
      <c r="AJ3458">
        <v>5</v>
      </c>
      <c r="AK3458">
        <v>301.18</v>
      </c>
      <c r="AL3458">
        <v>6</v>
      </c>
      <c r="AM3458">
        <v>74.942999999999998</v>
      </c>
      <c r="AN3458">
        <v>5</v>
      </c>
      <c r="AO3458" s="30">
        <v>206.01733333333328</v>
      </c>
      <c r="AP3458" s="30">
        <v>363.56</v>
      </c>
      <c r="AQ3458" s="30">
        <v>11</v>
      </c>
      <c r="AR3458">
        <v>645.21573333333322</v>
      </c>
      <c r="AS3458" s="20">
        <v>1213.5590000000002</v>
      </c>
      <c r="AT3458">
        <v>207</v>
      </c>
      <c r="AU3458">
        <v>3</v>
      </c>
      <c r="AV3458" t="s">
        <v>1510</v>
      </c>
    </row>
    <row r="3459" spans="1:48" hidden="1" x14ac:dyDescent="0.25">
      <c r="A3459" t="s">
        <v>1051</v>
      </c>
      <c r="B3459" t="s">
        <v>281</v>
      </c>
      <c r="C3459" t="s">
        <v>281</v>
      </c>
      <c r="D3459" t="s">
        <v>1053</v>
      </c>
      <c r="E3459" s="31" t="s">
        <v>1054</v>
      </c>
      <c r="F3459">
        <v>2019</v>
      </c>
      <c r="G3459" t="s">
        <v>1052</v>
      </c>
      <c r="H3459" t="s">
        <v>582</v>
      </c>
      <c r="I3459">
        <v>331005</v>
      </c>
      <c r="J3459" t="s">
        <v>280</v>
      </c>
      <c r="K3459" s="26" t="s">
        <v>374</v>
      </c>
      <c r="L3459" t="b">
        <v>1</v>
      </c>
      <c r="M3459" s="20" t="s">
        <v>1116</v>
      </c>
      <c r="N3459" s="26">
        <v>684</v>
      </c>
      <c r="O3459" t="s">
        <v>375</v>
      </c>
      <c r="P3459">
        <v>51.88</v>
      </c>
      <c r="Q3459">
        <v>-176.65805560000001</v>
      </c>
      <c r="S3459" s="26" t="s">
        <v>21</v>
      </c>
      <c r="T3459" s="40">
        <v>1.3661500000000002</v>
      </c>
      <c r="U3459" s="40">
        <v>0.59725833333333334</v>
      </c>
      <c r="V3459">
        <v>311.52728295000009</v>
      </c>
      <c r="W3459">
        <v>228.03300000000002</v>
      </c>
      <c r="X3459">
        <v>84</v>
      </c>
      <c r="Y3459">
        <v>787.48437990000002</v>
      </c>
      <c r="Z3459">
        <v>576.42599999999993</v>
      </c>
      <c r="AA3459">
        <v>126</v>
      </c>
      <c r="AI3459">
        <v>195.27299999999997</v>
      </c>
      <c r="AJ3459">
        <v>7</v>
      </c>
      <c r="AK3459">
        <v>280.08800000000002</v>
      </c>
      <c r="AL3459">
        <v>16</v>
      </c>
      <c r="AM3459">
        <v>0</v>
      </c>
      <c r="AN3459">
        <v>0</v>
      </c>
      <c r="AO3459" s="30">
        <v>649.41443015000004</v>
      </c>
      <c r="AP3459" s="30">
        <v>475.36099999999999</v>
      </c>
      <c r="AQ3459" s="30">
        <v>23</v>
      </c>
      <c r="AR3459">
        <v>1748.426093</v>
      </c>
      <c r="AS3459" s="20">
        <v>1279.82</v>
      </c>
      <c r="AT3459">
        <v>228</v>
      </c>
      <c r="AU3459">
        <v>12</v>
      </c>
      <c r="AV3459" t="s">
        <v>1510</v>
      </c>
    </row>
    <row r="3460" spans="1:48" hidden="1" x14ac:dyDescent="0.25">
      <c r="A3460" t="s">
        <v>633</v>
      </c>
      <c r="B3460" t="s">
        <v>74</v>
      </c>
      <c r="C3460" t="s">
        <v>74</v>
      </c>
      <c r="D3460" t="s">
        <v>634</v>
      </c>
      <c r="E3460" s="31" t="s">
        <v>635</v>
      </c>
      <c r="F3460">
        <v>2019</v>
      </c>
      <c r="G3460" t="s">
        <v>563</v>
      </c>
      <c r="H3460">
        <v>221</v>
      </c>
      <c r="I3460">
        <v>331440</v>
      </c>
      <c r="J3460" t="s">
        <v>50</v>
      </c>
      <c r="K3460" s="26" t="s">
        <v>458</v>
      </c>
      <c r="L3460" t="b">
        <v>1</v>
      </c>
      <c r="M3460" s="20" t="s">
        <v>1119</v>
      </c>
      <c r="N3460" s="26">
        <v>169</v>
      </c>
      <c r="O3460" t="s">
        <v>375</v>
      </c>
      <c r="P3460">
        <v>61.877777799999997</v>
      </c>
      <c r="Q3460">
        <v>-162.08111109999999</v>
      </c>
      <c r="S3460" s="26" t="s">
        <v>21</v>
      </c>
      <c r="T3460" s="40">
        <v>0.53880000000000006</v>
      </c>
      <c r="U3460" s="40">
        <v>0.23979166666666654</v>
      </c>
      <c r="V3460">
        <v>295.10668680000003</v>
      </c>
      <c r="W3460">
        <v>547.71100000000001</v>
      </c>
      <c r="X3460">
        <v>110</v>
      </c>
      <c r="Y3460">
        <v>53.542172399999998</v>
      </c>
      <c r="Z3460">
        <v>99.37299999999999</v>
      </c>
      <c r="AA3460">
        <v>14</v>
      </c>
      <c r="AI3460">
        <v>310.98900000000003</v>
      </c>
      <c r="AJ3460">
        <v>19</v>
      </c>
      <c r="AK3460">
        <v>401.38900000000001</v>
      </c>
      <c r="AL3460">
        <v>8</v>
      </c>
      <c r="AM3460">
        <v>0</v>
      </c>
      <c r="AN3460">
        <v>0</v>
      </c>
      <c r="AO3460" s="30">
        <v>383.82926640000005</v>
      </c>
      <c r="AP3460" s="30">
        <v>712.37800000000004</v>
      </c>
      <c r="AQ3460" s="30">
        <v>27</v>
      </c>
      <c r="AR3460">
        <v>732.47812560000011</v>
      </c>
      <c r="AS3460" s="20">
        <v>1359.4619999999998</v>
      </c>
      <c r="AT3460">
        <v>149</v>
      </c>
      <c r="AU3460">
        <v>6</v>
      </c>
      <c r="AV3460" t="s">
        <v>1510</v>
      </c>
    </row>
    <row r="3461" spans="1:48" hidden="1" x14ac:dyDescent="0.25">
      <c r="A3461" t="s">
        <v>492</v>
      </c>
      <c r="B3461" t="s">
        <v>210</v>
      </c>
      <c r="C3461" t="s">
        <v>210</v>
      </c>
      <c r="D3461" t="s">
        <v>494</v>
      </c>
      <c r="E3461" s="31" t="s">
        <v>495</v>
      </c>
      <c r="F3461">
        <v>2019</v>
      </c>
      <c r="G3461" t="s">
        <v>493</v>
      </c>
      <c r="H3461">
        <v>12119</v>
      </c>
      <c r="I3461">
        <v>332220</v>
      </c>
      <c r="J3461" t="s">
        <v>209</v>
      </c>
      <c r="K3461" s="26" t="s">
        <v>374</v>
      </c>
      <c r="L3461" t="b">
        <v>1</v>
      </c>
      <c r="M3461" s="20" t="s">
        <v>1116</v>
      </c>
      <c r="N3461" s="26">
        <v>44</v>
      </c>
      <c r="O3461" t="s">
        <v>375</v>
      </c>
      <c r="P3461">
        <v>62.9563889</v>
      </c>
      <c r="Q3461">
        <v>-155.59583330000001</v>
      </c>
      <c r="S3461" s="26" t="s">
        <v>21</v>
      </c>
      <c r="T3461" s="40">
        <v>0.7782916666666666</v>
      </c>
      <c r="U3461" s="40">
        <v>0.4000083333333333</v>
      </c>
      <c r="V3461">
        <v>394.48102270833328</v>
      </c>
      <c r="W3461">
        <v>506.85499999999996</v>
      </c>
      <c r="X3461">
        <v>197</v>
      </c>
      <c r="Y3461">
        <v>578.88088899999991</v>
      </c>
      <c r="Z3461">
        <v>743.78399999999999</v>
      </c>
      <c r="AA3461">
        <v>60</v>
      </c>
      <c r="AI3461">
        <v>169.62299999999999</v>
      </c>
      <c r="AJ3461">
        <v>16</v>
      </c>
      <c r="AK3461">
        <v>515.95600000000002</v>
      </c>
      <c r="AL3461">
        <v>31</v>
      </c>
      <c r="AM3461">
        <v>4.887999999999999</v>
      </c>
      <c r="AN3461">
        <v>1</v>
      </c>
      <c r="AO3461" s="30">
        <v>533.58042254166662</v>
      </c>
      <c r="AP3461" s="30">
        <v>685.57899999999995</v>
      </c>
      <c r="AQ3461" s="30">
        <v>47</v>
      </c>
      <c r="AR3461">
        <v>1506.9423342499997</v>
      </c>
      <c r="AS3461" s="20">
        <v>1941.106</v>
      </c>
      <c r="AT3461">
        <v>298</v>
      </c>
      <c r="AU3461">
        <v>12</v>
      </c>
      <c r="AV3461" t="s">
        <v>1510</v>
      </c>
    </row>
    <row r="3462" spans="1:48" hidden="1" x14ac:dyDescent="0.25">
      <c r="A3462" t="s">
        <v>636</v>
      </c>
      <c r="B3462" t="s">
        <v>75</v>
      </c>
      <c r="C3462" t="s">
        <v>75</v>
      </c>
      <c r="D3462" t="s">
        <v>637</v>
      </c>
      <c r="E3462" s="31" t="s">
        <v>638</v>
      </c>
      <c r="F3462">
        <v>2019</v>
      </c>
      <c r="G3462" t="s">
        <v>563</v>
      </c>
      <c r="H3462">
        <v>221</v>
      </c>
      <c r="I3462">
        <v>331450</v>
      </c>
      <c r="J3462" t="s">
        <v>50</v>
      </c>
      <c r="K3462" s="26" t="s">
        <v>458</v>
      </c>
      <c r="L3462" t="b">
        <v>1</v>
      </c>
      <c r="M3462" s="20" t="s">
        <v>1119</v>
      </c>
      <c r="N3462" s="26">
        <v>169</v>
      </c>
      <c r="O3462" t="s">
        <v>375</v>
      </c>
      <c r="P3462">
        <v>60.388055600000001</v>
      </c>
      <c r="Q3462">
        <v>-166.185</v>
      </c>
      <c r="S3462" s="26" t="s">
        <v>21</v>
      </c>
      <c r="T3462" s="40">
        <v>0.57540000000000002</v>
      </c>
      <c r="U3462" s="40">
        <v>0.26539166666666664</v>
      </c>
      <c r="V3462">
        <v>170.47088099999999</v>
      </c>
      <c r="W3462">
        <v>296.26499999999999</v>
      </c>
      <c r="X3462">
        <v>92</v>
      </c>
      <c r="Y3462">
        <v>60.490075800000007</v>
      </c>
      <c r="Z3462">
        <v>105.12700000000001</v>
      </c>
      <c r="AA3462">
        <v>17</v>
      </c>
      <c r="AI3462">
        <v>149.77500000000001</v>
      </c>
      <c r="AJ3462">
        <v>12</v>
      </c>
      <c r="AK3462">
        <v>218.87999999999997</v>
      </c>
      <c r="AL3462">
        <v>11</v>
      </c>
      <c r="AM3462">
        <v>0</v>
      </c>
      <c r="AN3462">
        <v>0</v>
      </c>
      <c r="AO3462" s="30">
        <v>212.124087</v>
      </c>
      <c r="AP3462" s="30">
        <v>368.65499999999997</v>
      </c>
      <c r="AQ3462" s="30">
        <v>23</v>
      </c>
      <c r="AR3462">
        <v>443.08504379999999</v>
      </c>
      <c r="AS3462" s="20">
        <v>770.04700000000003</v>
      </c>
      <c r="AT3462">
        <v>130</v>
      </c>
      <c r="AU3462">
        <v>12</v>
      </c>
      <c r="AV3462" t="s">
        <v>1510</v>
      </c>
    </row>
    <row r="3463" spans="1:48" hidden="1" x14ac:dyDescent="0.25">
      <c r="A3463" t="s">
        <v>411</v>
      </c>
      <c r="B3463" t="s">
        <v>42</v>
      </c>
      <c r="C3463" t="s">
        <v>42</v>
      </c>
      <c r="D3463" t="s">
        <v>430</v>
      </c>
      <c r="E3463" s="31" t="s">
        <v>431</v>
      </c>
      <c r="F3463">
        <v>2019</v>
      </c>
      <c r="G3463" t="s">
        <v>380</v>
      </c>
      <c r="H3463">
        <v>219</v>
      </c>
      <c r="I3463">
        <v>331160</v>
      </c>
      <c r="J3463" t="s">
        <v>30</v>
      </c>
      <c r="K3463" s="26" t="s">
        <v>374</v>
      </c>
      <c r="L3463" t="b">
        <v>1</v>
      </c>
      <c r="M3463" s="20" t="s">
        <v>1116</v>
      </c>
      <c r="N3463" s="26">
        <v>2</v>
      </c>
      <c r="O3463" t="s">
        <v>375</v>
      </c>
      <c r="P3463">
        <v>62.921111099999997</v>
      </c>
      <c r="Q3463">
        <v>-143.7691667</v>
      </c>
      <c r="S3463" s="26" t="s">
        <v>21</v>
      </c>
      <c r="T3463" s="40">
        <v>0.60563333333333325</v>
      </c>
      <c r="U3463" s="40">
        <v>0.3078583333333334</v>
      </c>
      <c r="V3463">
        <v>77.228545766666656</v>
      </c>
      <c r="W3463">
        <v>127.517</v>
      </c>
      <c r="X3463">
        <v>47</v>
      </c>
      <c r="Y3463">
        <v>90.53007066666666</v>
      </c>
      <c r="Z3463">
        <v>149.48000000000002</v>
      </c>
      <c r="AA3463">
        <v>16</v>
      </c>
      <c r="AI3463">
        <v>19.061999999999998</v>
      </c>
      <c r="AJ3463">
        <v>5</v>
      </c>
      <c r="AK3463">
        <v>71.225999999999999</v>
      </c>
      <c r="AL3463">
        <v>6</v>
      </c>
      <c r="AM3463">
        <v>0</v>
      </c>
      <c r="AN3463">
        <v>0</v>
      </c>
      <c r="AO3463" s="30">
        <v>54.681422399999988</v>
      </c>
      <c r="AP3463" s="30">
        <v>90.287999999999997</v>
      </c>
      <c r="AQ3463" s="30">
        <v>11</v>
      </c>
      <c r="AR3463">
        <v>222.44003883333332</v>
      </c>
      <c r="AS3463" s="20">
        <v>367.28500000000008</v>
      </c>
      <c r="AT3463">
        <v>73</v>
      </c>
      <c r="AU3463">
        <v>12</v>
      </c>
      <c r="AV3463" t="s">
        <v>1510</v>
      </c>
    </row>
    <row r="3464" spans="1:48" hidden="1" x14ac:dyDescent="0.25">
      <c r="A3464" t="s">
        <v>639</v>
      </c>
      <c r="B3464" t="s">
        <v>76</v>
      </c>
      <c r="C3464" t="s">
        <v>76</v>
      </c>
      <c r="D3464" t="s">
        <v>640</v>
      </c>
      <c r="E3464" s="31" t="s">
        <v>641</v>
      </c>
      <c r="F3464">
        <v>2019</v>
      </c>
      <c r="G3464" t="s">
        <v>563</v>
      </c>
      <c r="H3464">
        <v>221</v>
      </c>
      <c r="I3464">
        <v>331460</v>
      </c>
      <c r="J3464" t="s">
        <v>50</v>
      </c>
      <c r="K3464" s="26" t="s">
        <v>458</v>
      </c>
      <c r="L3464" t="b">
        <v>1</v>
      </c>
      <c r="M3464" s="20" t="s">
        <v>1119</v>
      </c>
      <c r="N3464" s="26">
        <v>169</v>
      </c>
      <c r="O3464" t="s">
        <v>375</v>
      </c>
      <c r="P3464">
        <v>65.150411000000005</v>
      </c>
      <c r="Q3464">
        <v>-149.34970799999999</v>
      </c>
      <c r="S3464" s="26" t="s">
        <v>21</v>
      </c>
      <c r="T3464" s="40">
        <v>0.53910000000000013</v>
      </c>
      <c r="U3464" s="40">
        <v>0.23979166666666674</v>
      </c>
      <c r="V3464">
        <v>160.35206040000006</v>
      </c>
      <c r="W3464">
        <v>297.44400000000002</v>
      </c>
      <c r="X3464">
        <v>76</v>
      </c>
      <c r="Y3464">
        <v>0</v>
      </c>
      <c r="Z3464">
        <v>0</v>
      </c>
      <c r="AA3464">
        <v>10</v>
      </c>
      <c r="AI3464">
        <v>242.29600000000005</v>
      </c>
      <c r="AJ3464">
        <v>7</v>
      </c>
      <c r="AK3464">
        <v>78.546999999999997</v>
      </c>
      <c r="AL3464">
        <v>8</v>
      </c>
      <c r="AM3464">
        <v>0</v>
      </c>
      <c r="AN3464">
        <v>0</v>
      </c>
      <c r="AO3464" s="30">
        <v>172.96646130000008</v>
      </c>
      <c r="AP3464" s="30">
        <v>320.84300000000007</v>
      </c>
      <c r="AQ3464" s="30">
        <v>15</v>
      </c>
      <c r="AR3464">
        <v>333.31852170000013</v>
      </c>
      <c r="AS3464" s="20">
        <v>618.28700000000003</v>
      </c>
      <c r="AT3464">
        <v>101</v>
      </c>
      <c r="AU3464">
        <v>12</v>
      </c>
      <c r="AV3464" t="s">
        <v>1510</v>
      </c>
    </row>
    <row r="3465" spans="1:48" hidden="1" x14ac:dyDescent="0.25">
      <c r="A3465" t="s">
        <v>642</v>
      </c>
      <c r="B3465" t="s">
        <v>77</v>
      </c>
      <c r="C3465" t="s">
        <v>77</v>
      </c>
      <c r="D3465" t="s">
        <v>643</v>
      </c>
      <c r="E3465" s="31" t="s">
        <v>644</v>
      </c>
      <c r="F3465">
        <v>2019</v>
      </c>
      <c r="G3465" t="s">
        <v>563</v>
      </c>
      <c r="H3465">
        <v>221</v>
      </c>
      <c r="I3465">
        <v>331470</v>
      </c>
      <c r="J3465" t="s">
        <v>50</v>
      </c>
      <c r="K3465" s="26" t="s">
        <v>458</v>
      </c>
      <c r="L3465" t="b">
        <v>1</v>
      </c>
      <c r="M3465" s="20" t="s">
        <v>1119</v>
      </c>
      <c r="N3465" s="26">
        <v>169</v>
      </c>
      <c r="O3465" t="s">
        <v>375</v>
      </c>
      <c r="P3465">
        <v>62.085555599999999</v>
      </c>
      <c r="Q3465">
        <v>-163.72944440000001</v>
      </c>
      <c r="S3465" s="26" t="s">
        <v>21</v>
      </c>
      <c r="T3465" s="40">
        <v>0.56799999999999984</v>
      </c>
      <c r="U3465" s="40">
        <v>0.24123333333333322</v>
      </c>
      <c r="V3465">
        <v>508.52187999999984</v>
      </c>
      <c r="W3465">
        <v>895.28499999999997</v>
      </c>
      <c r="X3465">
        <v>186</v>
      </c>
      <c r="Y3465">
        <v>194.52182399999995</v>
      </c>
      <c r="Z3465">
        <v>342.46800000000002</v>
      </c>
      <c r="AA3465">
        <v>25</v>
      </c>
      <c r="AI3465">
        <v>462.108</v>
      </c>
      <c r="AJ3465">
        <v>18</v>
      </c>
      <c r="AK3465">
        <v>773.29899999999998</v>
      </c>
      <c r="AL3465">
        <v>23</v>
      </c>
      <c r="AM3465">
        <v>0</v>
      </c>
      <c r="AN3465">
        <v>0</v>
      </c>
      <c r="AO3465" s="30">
        <v>701.7111759999998</v>
      </c>
      <c r="AP3465" s="30">
        <v>1235.4069999999999</v>
      </c>
      <c r="AQ3465" s="30">
        <v>41</v>
      </c>
      <c r="AR3465">
        <v>1404.7548799999995</v>
      </c>
      <c r="AS3465" s="20">
        <v>2473.1599999999994</v>
      </c>
      <c r="AT3465">
        <v>249</v>
      </c>
      <c r="AU3465">
        <v>12</v>
      </c>
      <c r="AV3465" t="s">
        <v>1510</v>
      </c>
    </row>
    <row r="3466" spans="1:48" hidden="1" x14ac:dyDescent="0.25">
      <c r="A3466" t="s">
        <v>475</v>
      </c>
      <c r="B3466" t="s">
        <v>1170</v>
      </c>
      <c r="C3466" t="s">
        <v>218</v>
      </c>
      <c r="D3466" t="s">
        <v>477</v>
      </c>
      <c r="E3466" s="31" t="s">
        <v>478</v>
      </c>
      <c r="F3466">
        <v>2019</v>
      </c>
      <c r="G3466" t="s">
        <v>476</v>
      </c>
      <c r="H3466">
        <v>13201</v>
      </c>
      <c r="I3466">
        <v>332280</v>
      </c>
      <c r="J3466" t="s">
        <v>217</v>
      </c>
      <c r="K3466" s="26" t="s">
        <v>458</v>
      </c>
      <c r="L3466" t="b">
        <v>1</v>
      </c>
      <c r="M3466" s="20" t="s">
        <v>1119</v>
      </c>
      <c r="N3466" s="26">
        <v>22</v>
      </c>
      <c r="O3466" t="s">
        <v>375</v>
      </c>
      <c r="P3466">
        <v>58.728333300000003</v>
      </c>
      <c r="Q3466">
        <v>-157.01388890000001</v>
      </c>
      <c r="S3466" s="26" t="s">
        <v>21</v>
      </c>
      <c r="T3466" s="40">
        <v>0.47764999999999996</v>
      </c>
      <c r="U3466" s="40">
        <v>0.19426666666666667</v>
      </c>
      <c r="V3466">
        <v>1414.4888275000001</v>
      </c>
      <c r="W3466">
        <v>2961.3500000000004</v>
      </c>
      <c r="X3466">
        <v>736</v>
      </c>
      <c r="Y3466">
        <v>7726.2758176499992</v>
      </c>
      <c r="Z3466">
        <v>16175.601000000001</v>
      </c>
      <c r="AA3466">
        <v>402</v>
      </c>
      <c r="AI3466">
        <v>1123.184</v>
      </c>
      <c r="AJ3466">
        <v>38</v>
      </c>
      <c r="AK3466">
        <v>3183.2939999999999</v>
      </c>
      <c r="AL3466">
        <v>94</v>
      </c>
      <c r="AM3466">
        <v>0</v>
      </c>
      <c r="AN3466">
        <v>0</v>
      </c>
      <c r="AO3466" s="30">
        <v>2056.9892166999998</v>
      </c>
      <c r="AP3466" s="30">
        <v>4306.4780000000001</v>
      </c>
      <c r="AQ3466" s="30">
        <v>132</v>
      </c>
      <c r="AR3466">
        <v>11197.753861849998</v>
      </c>
      <c r="AS3466" s="20">
        <v>23443.428999999996</v>
      </c>
      <c r="AT3466">
        <v>1264</v>
      </c>
      <c r="AU3466">
        <v>12</v>
      </c>
      <c r="AV3466" t="s">
        <v>1510</v>
      </c>
    </row>
    <row r="3467" spans="1:48" hidden="1" x14ac:dyDescent="0.25">
      <c r="A3467" t="s">
        <v>821</v>
      </c>
      <c r="B3467" t="s">
        <v>220</v>
      </c>
      <c r="C3467" t="s">
        <v>220</v>
      </c>
      <c r="D3467" t="s">
        <v>490</v>
      </c>
      <c r="E3467" s="31" t="s">
        <v>491</v>
      </c>
      <c r="F3467">
        <v>2019</v>
      </c>
      <c r="G3467" t="s">
        <v>822</v>
      </c>
      <c r="H3467">
        <v>13211</v>
      </c>
      <c r="I3467">
        <v>332290</v>
      </c>
      <c r="J3467" t="s">
        <v>219</v>
      </c>
      <c r="K3467" s="26" t="s">
        <v>458</v>
      </c>
      <c r="L3467" t="b">
        <v>1</v>
      </c>
      <c r="M3467" s="20" t="s">
        <v>1116</v>
      </c>
      <c r="N3467" s="26">
        <v>319</v>
      </c>
      <c r="O3467" t="s">
        <v>375</v>
      </c>
      <c r="P3467">
        <v>60.696666700000002</v>
      </c>
      <c r="Q3467">
        <v>-161.9519444</v>
      </c>
      <c r="S3467" s="26" t="s">
        <v>21</v>
      </c>
      <c r="T3467" s="40">
        <v>0.69720000000000015</v>
      </c>
      <c r="U3467" s="40">
        <v>0.33329166666666665</v>
      </c>
      <c r="V3467">
        <v>236.00498880000006</v>
      </c>
      <c r="W3467">
        <v>338.50400000000002</v>
      </c>
      <c r="X3467">
        <v>110</v>
      </c>
      <c r="Y3467">
        <v>122.00233080000002</v>
      </c>
      <c r="Z3467">
        <v>174.989</v>
      </c>
      <c r="AA3467">
        <v>11</v>
      </c>
      <c r="AI3467">
        <v>35.264000000000003</v>
      </c>
      <c r="AJ3467">
        <v>4</v>
      </c>
      <c r="AK3467">
        <v>21.135000000000002</v>
      </c>
      <c r="AL3467">
        <v>8</v>
      </c>
      <c r="AM3467">
        <v>67.52</v>
      </c>
      <c r="AN3467">
        <v>6</v>
      </c>
      <c r="AO3467" s="30">
        <v>39.321382800000009</v>
      </c>
      <c r="AP3467" s="30">
        <v>56.399000000000001</v>
      </c>
      <c r="AQ3467" s="30">
        <v>12</v>
      </c>
      <c r="AR3467">
        <v>397.32870240000011</v>
      </c>
      <c r="AS3467" s="20">
        <v>637.41200000000003</v>
      </c>
      <c r="AT3467">
        <v>138</v>
      </c>
      <c r="AU3467">
        <v>4</v>
      </c>
      <c r="AV3467" t="s">
        <v>1510</v>
      </c>
    </row>
    <row r="3468" spans="1:48" hidden="1" x14ac:dyDescent="0.25">
      <c r="A3468" t="s">
        <v>1003</v>
      </c>
      <c r="B3468" t="s">
        <v>222</v>
      </c>
      <c r="C3468" t="s">
        <v>222</v>
      </c>
      <c r="D3468" t="s">
        <v>1005</v>
      </c>
      <c r="E3468" s="31" t="s">
        <v>1006</v>
      </c>
      <c r="F3468">
        <v>2019</v>
      </c>
      <c r="G3468" t="s">
        <v>1004</v>
      </c>
      <c r="H3468" t="s">
        <v>582</v>
      </c>
      <c r="I3468">
        <v>332300</v>
      </c>
      <c r="J3468" t="s">
        <v>221</v>
      </c>
      <c r="K3468" s="26" t="s">
        <v>458</v>
      </c>
      <c r="L3468" t="b">
        <v>1</v>
      </c>
      <c r="M3468" s="20" t="s">
        <v>1118</v>
      </c>
      <c r="N3468" s="26">
        <v>625</v>
      </c>
      <c r="O3468" t="s">
        <v>375</v>
      </c>
      <c r="P3468">
        <v>60.708055600000002</v>
      </c>
      <c r="Q3468">
        <v>-161.76611109999999</v>
      </c>
      <c r="S3468" s="26" t="s">
        <v>21</v>
      </c>
      <c r="T3468" s="40">
        <v>0.70000000000000007</v>
      </c>
      <c r="U3468" s="40">
        <v>0.49016666666666664</v>
      </c>
      <c r="V3468">
        <v>258.51840000000004</v>
      </c>
      <c r="W3468">
        <v>369.31200000000001</v>
      </c>
      <c r="X3468">
        <v>115</v>
      </c>
      <c r="Y3468">
        <v>123.97910000000002</v>
      </c>
      <c r="Z3468">
        <v>177.113</v>
      </c>
      <c r="AA3468">
        <v>24</v>
      </c>
      <c r="AI3468">
        <v>38.715000000000003</v>
      </c>
      <c r="AJ3468">
        <v>8</v>
      </c>
      <c r="AK3468">
        <v>6.7709999999999999</v>
      </c>
      <c r="AL3468">
        <v>2</v>
      </c>
      <c r="AM3468">
        <v>51.707999999999998</v>
      </c>
      <c r="AN3468">
        <v>12</v>
      </c>
      <c r="AO3468" s="30">
        <v>31.840200000000006</v>
      </c>
      <c r="AP3468" s="30">
        <v>45.486000000000004</v>
      </c>
      <c r="AQ3468" s="30">
        <v>10</v>
      </c>
      <c r="AR3468">
        <v>414.33770000000004</v>
      </c>
      <c r="AS3468" s="20">
        <v>643.61899999999991</v>
      </c>
      <c r="AT3468">
        <v>157</v>
      </c>
      <c r="AU3468">
        <v>12</v>
      </c>
      <c r="AV3468" t="s">
        <v>1510</v>
      </c>
    </row>
    <row r="3469" spans="1:48" hidden="1" x14ac:dyDescent="0.25">
      <c r="A3469" t="s">
        <v>414</v>
      </c>
      <c r="B3469" t="s">
        <v>43</v>
      </c>
      <c r="C3469" t="s">
        <v>43</v>
      </c>
      <c r="D3469" t="s">
        <v>421</v>
      </c>
      <c r="E3469" s="31" t="s">
        <v>422</v>
      </c>
      <c r="F3469">
        <v>2019</v>
      </c>
      <c r="G3469" t="s">
        <v>380</v>
      </c>
      <c r="H3469">
        <v>219</v>
      </c>
      <c r="I3469">
        <v>331170</v>
      </c>
      <c r="J3469" t="s">
        <v>30</v>
      </c>
      <c r="K3469" s="26" t="s">
        <v>374</v>
      </c>
      <c r="L3469" t="b">
        <v>1</v>
      </c>
      <c r="M3469" s="20" t="s">
        <v>1116</v>
      </c>
      <c r="N3469" s="26">
        <v>2</v>
      </c>
      <c r="O3469" t="s">
        <v>375</v>
      </c>
      <c r="P3469">
        <v>55.873611099999998</v>
      </c>
      <c r="Q3469">
        <v>-133.18472220000001</v>
      </c>
      <c r="S3469" s="26" t="s">
        <v>21</v>
      </c>
      <c r="T3469" s="40">
        <v>0.28287500000000004</v>
      </c>
      <c r="U3469" s="40">
        <v>0.26002500000000006</v>
      </c>
      <c r="V3469">
        <v>125.54049075</v>
      </c>
      <c r="W3469">
        <v>443.80199999999996</v>
      </c>
      <c r="X3469">
        <v>94</v>
      </c>
      <c r="Y3469">
        <v>34.774106625000009</v>
      </c>
      <c r="Z3469">
        <v>122.93100000000001</v>
      </c>
      <c r="AA3469">
        <v>14</v>
      </c>
      <c r="AI3469">
        <v>0</v>
      </c>
      <c r="AJ3469">
        <v>2</v>
      </c>
      <c r="AK3469">
        <v>45.281000000000006</v>
      </c>
      <c r="AL3469">
        <v>2</v>
      </c>
      <c r="AM3469">
        <v>0</v>
      </c>
      <c r="AN3469">
        <v>0</v>
      </c>
      <c r="AO3469" s="30">
        <v>12.808862875000004</v>
      </c>
      <c r="AP3469" s="30">
        <v>45.281000000000006</v>
      </c>
      <c r="AQ3469" s="30">
        <v>4</v>
      </c>
      <c r="AR3469">
        <v>173.12346025000002</v>
      </c>
      <c r="AS3469" s="20">
        <v>612.01400000000001</v>
      </c>
      <c r="AT3469">
        <v>108</v>
      </c>
      <c r="AU3469">
        <v>12</v>
      </c>
      <c r="AV3469" t="s">
        <v>1510</v>
      </c>
    </row>
    <row r="3470" spans="1:48" hidden="1" x14ac:dyDescent="0.25">
      <c r="A3470" t="s">
        <v>991</v>
      </c>
      <c r="B3470" t="s">
        <v>20</v>
      </c>
      <c r="C3470" t="s">
        <v>20</v>
      </c>
      <c r="D3470" t="s">
        <v>993</v>
      </c>
      <c r="E3470" s="31" t="s">
        <v>994</v>
      </c>
      <c r="F3470">
        <v>2019</v>
      </c>
      <c r="G3470" t="s">
        <v>992</v>
      </c>
      <c r="H3470" t="s">
        <v>582</v>
      </c>
      <c r="I3470">
        <v>331010</v>
      </c>
      <c r="J3470" t="s">
        <v>19</v>
      </c>
      <c r="K3470" s="26" t="s">
        <v>458</v>
      </c>
      <c r="L3470" t="b">
        <v>1</v>
      </c>
      <c r="M3470" s="20" t="s">
        <v>1118</v>
      </c>
      <c r="N3470" s="26">
        <v>449</v>
      </c>
      <c r="O3470" t="s">
        <v>375</v>
      </c>
      <c r="P3470">
        <v>56.945555599999999</v>
      </c>
      <c r="Q3470">
        <v>-154.17027780000001</v>
      </c>
      <c r="S3470" s="26" t="s">
        <v>21</v>
      </c>
      <c r="T3470" s="40">
        <v>0.79999999999999993</v>
      </c>
      <c r="U3470" s="40">
        <v>0.4699545454545454</v>
      </c>
      <c r="V3470">
        <v>69.688000000000002</v>
      </c>
      <c r="W3470">
        <v>87.110000000000014</v>
      </c>
      <c r="X3470">
        <v>27</v>
      </c>
      <c r="Y3470">
        <v>74.523199999999989</v>
      </c>
      <c r="Z3470">
        <v>93.153999999999996</v>
      </c>
      <c r="AA3470">
        <v>7</v>
      </c>
      <c r="AI3470">
        <v>28.885999999999999</v>
      </c>
      <c r="AJ3470">
        <v>10</v>
      </c>
      <c r="AK3470">
        <v>5.8150000000000004</v>
      </c>
      <c r="AL3470">
        <v>1</v>
      </c>
      <c r="AM3470">
        <v>0</v>
      </c>
      <c r="AN3470">
        <v>0</v>
      </c>
      <c r="AO3470" s="30">
        <v>27.7608</v>
      </c>
      <c r="AP3470" s="30">
        <v>34.701000000000001</v>
      </c>
      <c r="AQ3470" s="30">
        <v>11</v>
      </c>
      <c r="AR3470">
        <v>171.97199999999998</v>
      </c>
      <c r="AS3470" s="20">
        <v>214.965</v>
      </c>
      <c r="AT3470">
        <v>43</v>
      </c>
      <c r="AU3470">
        <v>12</v>
      </c>
      <c r="AV3470" t="s">
        <v>1510</v>
      </c>
    </row>
    <row r="3471" spans="1:48" hidden="1" x14ac:dyDescent="0.25">
      <c r="A3471" t="s">
        <v>847</v>
      </c>
      <c r="B3471" t="s">
        <v>228</v>
      </c>
      <c r="C3471" t="s">
        <v>228</v>
      </c>
      <c r="D3471" t="s">
        <v>849</v>
      </c>
      <c r="E3471" s="31" t="s">
        <v>850</v>
      </c>
      <c r="F3471">
        <v>2019</v>
      </c>
      <c r="G3471" t="s">
        <v>848</v>
      </c>
      <c r="H3471">
        <v>13477</v>
      </c>
      <c r="I3471">
        <v>332320</v>
      </c>
      <c r="J3471" t="s">
        <v>227</v>
      </c>
      <c r="K3471" s="26" t="s">
        <v>458</v>
      </c>
      <c r="L3471" t="b">
        <v>1</v>
      </c>
      <c r="M3471" s="20" t="s">
        <v>1119</v>
      </c>
      <c r="N3471" s="26">
        <v>340</v>
      </c>
      <c r="O3471" t="s">
        <v>375</v>
      </c>
      <c r="P3471">
        <v>56.000615199999999</v>
      </c>
      <c r="Q3471">
        <v>-161.206974</v>
      </c>
      <c r="S3471" s="26" t="s">
        <v>21</v>
      </c>
      <c r="T3471" s="40">
        <v>0.77</v>
      </c>
      <c r="U3471" s="40">
        <v>0.4000083333333333</v>
      </c>
      <c r="V3471">
        <v>95.646320000000003</v>
      </c>
      <c r="W3471">
        <v>124.21600000000001</v>
      </c>
      <c r="X3471">
        <v>33</v>
      </c>
      <c r="Y3471">
        <v>62.871269999999996</v>
      </c>
      <c r="Z3471">
        <v>81.650999999999996</v>
      </c>
      <c r="AA3471">
        <v>24</v>
      </c>
      <c r="AI3471">
        <v>30.678999999999998</v>
      </c>
      <c r="AJ3471">
        <v>8</v>
      </c>
      <c r="AK3471">
        <v>10.206</v>
      </c>
      <c r="AL3471">
        <v>2</v>
      </c>
      <c r="AM3471">
        <v>0</v>
      </c>
      <c r="AN3471">
        <v>0</v>
      </c>
      <c r="AO3471" s="30">
        <v>31.481449999999999</v>
      </c>
      <c r="AP3471" s="30">
        <v>40.884999999999998</v>
      </c>
      <c r="AQ3471" s="30">
        <v>10</v>
      </c>
      <c r="AR3471">
        <v>189.99903999999998</v>
      </c>
      <c r="AS3471" s="20">
        <v>246.75199999999998</v>
      </c>
      <c r="AT3471">
        <v>66</v>
      </c>
      <c r="AU3471">
        <v>12</v>
      </c>
      <c r="AV3471" t="s">
        <v>1510</v>
      </c>
    </row>
    <row r="3472" spans="1:48" hidden="1" x14ac:dyDescent="0.25">
      <c r="A3472" t="s">
        <v>645</v>
      </c>
      <c r="B3472" t="s">
        <v>78</v>
      </c>
      <c r="C3472" t="s">
        <v>78</v>
      </c>
      <c r="D3472" t="s">
        <v>648</v>
      </c>
      <c r="E3472" s="31" t="s">
        <v>649</v>
      </c>
      <c r="F3472">
        <v>2019</v>
      </c>
      <c r="G3472" t="s">
        <v>563</v>
      </c>
      <c r="H3472">
        <v>221</v>
      </c>
      <c r="I3472">
        <v>331480</v>
      </c>
      <c r="J3472" t="s">
        <v>50</v>
      </c>
      <c r="K3472" s="26" t="s">
        <v>458</v>
      </c>
      <c r="L3472" t="b">
        <v>1</v>
      </c>
      <c r="M3472" s="20" t="s">
        <v>1119</v>
      </c>
      <c r="N3472" s="26">
        <v>169</v>
      </c>
      <c r="O3472" t="s">
        <v>375</v>
      </c>
      <c r="P3472">
        <v>59.4527778</v>
      </c>
      <c r="Q3472">
        <v>-157.31194439999999</v>
      </c>
      <c r="S3472" s="26" t="s">
        <v>21</v>
      </c>
      <c r="T3472" s="40">
        <v>0.59400000000000008</v>
      </c>
      <c r="U3472" s="40">
        <v>0.24253333333333327</v>
      </c>
      <c r="V3472">
        <v>321.59754000000009</v>
      </c>
      <c r="W3472">
        <v>541.41000000000008</v>
      </c>
      <c r="X3472">
        <v>107</v>
      </c>
      <c r="Y3472">
        <v>57.281202</v>
      </c>
      <c r="Z3472">
        <v>96.432999999999993</v>
      </c>
      <c r="AA3472">
        <v>16</v>
      </c>
      <c r="AI3472">
        <v>257.18099999999998</v>
      </c>
      <c r="AJ3472">
        <v>9</v>
      </c>
      <c r="AK3472">
        <v>430.56800000000004</v>
      </c>
      <c r="AL3472">
        <v>22</v>
      </c>
      <c r="AM3472">
        <v>0</v>
      </c>
      <c r="AN3472">
        <v>0</v>
      </c>
      <c r="AO3472" s="30">
        <v>408.52290600000009</v>
      </c>
      <c r="AP3472" s="30">
        <v>687.74900000000002</v>
      </c>
      <c r="AQ3472" s="30">
        <v>31</v>
      </c>
      <c r="AR3472">
        <v>787.40164800000025</v>
      </c>
      <c r="AS3472" s="20">
        <v>1325.5919999999996</v>
      </c>
      <c r="AT3472">
        <v>153</v>
      </c>
      <c r="AU3472">
        <v>12</v>
      </c>
      <c r="AV3472" t="s">
        <v>1510</v>
      </c>
    </row>
    <row r="3473" spans="1:48" hidden="1" x14ac:dyDescent="0.25">
      <c r="A3473" t="s">
        <v>917</v>
      </c>
      <c r="B3473" t="s">
        <v>301</v>
      </c>
      <c r="C3473" t="s">
        <v>301</v>
      </c>
      <c r="D3473" t="s">
        <v>919</v>
      </c>
      <c r="E3473" s="31" t="s">
        <v>920</v>
      </c>
      <c r="F3473">
        <v>2019</v>
      </c>
      <c r="G3473" t="s">
        <v>918</v>
      </c>
      <c r="H3473" t="s">
        <v>582</v>
      </c>
      <c r="I3473">
        <v>332870</v>
      </c>
      <c r="J3473" t="s">
        <v>300</v>
      </c>
      <c r="K3473" s="26" t="s">
        <v>458</v>
      </c>
      <c r="L3473" t="b">
        <v>1</v>
      </c>
      <c r="M3473" s="20" t="s">
        <v>1116</v>
      </c>
      <c r="N3473" s="26">
        <v>375</v>
      </c>
      <c r="O3473" t="s">
        <v>375</v>
      </c>
      <c r="P3473">
        <v>60.942777800000002</v>
      </c>
      <c r="Q3473">
        <v>-164.62944440000001</v>
      </c>
      <c r="S3473" s="26" t="s">
        <v>21</v>
      </c>
      <c r="T3473" s="40">
        <v>0.79999999999999993</v>
      </c>
      <c r="U3473" s="40">
        <v>0.32808333333333334</v>
      </c>
      <c r="V3473">
        <v>178.5864</v>
      </c>
      <c r="W3473">
        <v>223.233</v>
      </c>
      <c r="X3473">
        <v>71</v>
      </c>
      <c r="Y3473">
        <v>76.004799999999975</v>
      </c>
      <c r="Z3473">
        <v>95.005999999999972</v>
      </c>
      <c r="AA3473">
        <v>16</v>
      </c>
      <c r="AI3473">
        <v>20.202999999999996</v>
      </c>
      <c r="AJ3473">
        <v>3</v>
      </c>
      <c r="AK3473">
        <v>1.9</v>
      </c>
      <c r="AL3473">
        <v>2</v>
      </c>
      <c r="AM3473">
        <v>3.06</v>
      </c>
      <c r="AN3473">
        <v>5</v>
      </c>
      <c r="AO3473" s="30">
        <v>17.682399999999994</v>
      </c>
      <c r="AP3473" s="30">
        <v>22.102999999999994</v>
      </c>
      <c r="AQ3473" s="30">
        <v>5</v>
      </c>
      <c r="AR3473">
        <v>272.27359999999999</v>
      </c>
      <c r="AS3473" s="20">
        <v>343.40199999999999</v>
      </c>
      <c r="AT3473">
        <v>97</v>
      </c>
      <c r="AU3473">
        <v>12</v>
      </c>
      <c r="AV3473" t="s">
        <v>1510</v>
      </c>
    </row>
    <row r="3474" spans="1:48" hidden="1" x14ac:dyDescent="0.25">
      <c r="A3474" t="s">
        <v>650</v>
      </c>
      <c r="B3474" t="s">
        <v>79</v>
      </c>
      <c r="C3474" t="s">
        <v>79</v>
      </c>
      <c r="D3474" t="s">
        <v>712</v>
      </c>
      <c r="E3474" s="31" t="s">
        <v>713</v>
      </c>
      <c r="F3474">
        <v>2019</v>
      </c>
      <c r="G3474" t="s">
        <v>563</v>
      </c>
      <c r="H3474">
        <v>221</v>
      </c>
      <c r="I3474">
        <v>331490</v>
      </c>
      <c r="J3474" t="s">
        <v>50</v>
      </c>
      <c r="K3474" s="26" t="s">
        <v>458</v>
      </c>
      <c r="L3474" t="b">
        <v>1</v>
      </c>
      <c r="M3474" s="20" t="s">
        <v>1119</v>
      </c>
      <c r="N3474" s="26">
        <v>169</v>
      </c>
      <c r="O3474" t="s">
        <v>375</v>
      </c>
      <c r="P3474">
        <v>60.479444399999998</v>
      </c>
      <c r="Q3474">
        <v>-164.72388889999999</v>
      </c>
      <c r="S3474" s="26" t="s">
        <v>21</v>
      </c>
      <c r="T3474" s="40">
        <v>0.5414500000000001</v>
      </c>
      <c r="U3474" s="40">
        <v>0.26504166666666668</v>
      </c>
      <c r="V3474">
        <v>148.27770685000004</v>
      </c>
      <c r="W3474">
        <v>273.85300000000001</v>
      </c>
      <c r="X3474">
        <v>56</v>
      </c>
      <c r="Y3474">
        <v>19.2398843</v>
      </c>
      <c r="Z3474">
        <v>35.533999999999992</v>
      </c>
      <c r="AA3474">
        <v>14</v>
      </c>
      <c r="AI3474">
        <v>199.31899999999999</v>
      </c>
      <c r="AJ3474">
        <v>8</v>
      </c>
      <c r="AK3474">
        <v>387.24299999999994</v>
      </c>
      <c r="AL3474">
        <v>13</v>
      </c>
      <c r="AM3474">
        <v>0</v>
      </c>
      <c r="AN3474">
        <v>0</v>
      </c>
      <c r="AO3474" s="30">
        <v>317.59399489999998</v>
      </c>
      <c r="AP3474" s="30">
        <v>586.5619999999999</v>
      </c>
      <c r="AQ3474" s="30">
        <v>21</v>
      </c>
      <c r="AR3474">
        <v>485.11158605000003</v>
      </c>
      <c r="AS3474" s="20">
        <v>895.94899999999996</v>
      </c>
      <c r="AT3474">
        <v>89</v>
      </c>
      <c r="AU3474">
        <v>12</v>
      </c>
      <c r="AV3474" t="s">
        <v>1510</v>
      </c>
    </row>
    <row r="3475" spans="1:48" hidden="1" x14ac:dyDescent="0.25">
      <c r="A3475" t="s">
        <v>958</v>
      </c>
      <c r="B3475" t="s">
        <v>232</v>
      </c>
      <c r="C3475" t="s">
        <v>232</v>
      </c>
      <c r="D3475" t="s">
        <v>960</v>
      </c>
      <c r="E3475" s="31" t="s">
        <v>961</v>
      </c>
      <c r="F3475">
        <v>2019</v>
      </c>
      <c r="G3475" t="s">
        <v>959</v>
      </c>
      <c r="H3475" t="s">
        <v>582</v>
      </c>
      <c r="I3475">
        <v>332330</v>
      </c>
      <c r="J3475" t="s">
        <v>231</v>
      </c>
      <c r="K3475" s="26" t="s">
        <v>458</v>
      </c>
      <c r="L3475" t="b">
        <v>1</v>
      </c>
      <c r="M3475" s="20" t="s">
        <v>1118</v>
      </c>
      <c r="N3475" s="26">
        <v>416</v>
      </c>
      <c r="O3475" t="s">
        <v>375</v>
      </c>
      <c r="P3475">
        <v>63.013333299999999</v>
      </c>
      <c r="Q3475">
        <v>-154.375</v>
      </c>
      <c r="S3475" s="26" t="s">
        <v>21</v>
      </c>
      <c r="T3475" s="40">
        <v>0.90000000000000013</v>
      </c>
      <c r="U3475" s="40">
        <v>0.38581000000000004</v>
      </c>
      <c r="V3475">
        <v>133.60860000000002</v>
      </c>
      <c r="W3475">
        <v>148.45400000000001</v>
      </c>
      <c r="X3475">
        <v>45</v>
      </c>
      <c r="Y3475">
        <v>132.08670000000004</v>
      </c>
      <c r="Z3475">
        <v>146.76300000000001</v>
      </c>
      <c r="AA3475">
        <v>10</v>
      </c>
      <c r="AI3475">
        <v>39.231000000000002</v>
      </c>
      <c r="AJ3475">
        <v>8</v>
      </c>
      <c r="AK3475">
        <v>33.817000000000007</v>
      </c>
      <c r="AL3475">
        <v>3</v>
      </c>
      <c r="AM3475">
        <v>31.991000000000003</v>
      </c>
      <c r="AN3475">
        <v>1</v>
      </c>
      <c r="AO3475" s="30">
        <v>65.743200000000016</v>
      </c>
      <c r="AP3475" s="30">
        <v>73.048000000000002</v>
      </c>
      <c r="AQ3475" s="30">
        <v>11</v>
      </c>
      <c r="AR3475">
        <v>331.43850000000009</v>
      </c>
      <c r="AS3475" s="20">
        <v>400.25599999999991</v>
      </c>
      <c r="AT3475">
        <v>66</v>
      </c>
      <c r="AU3475">
        <v>3</v>
      </c>
      <c r="AV3475" t="s">
        <v>1510</v>
      </c>
    </row>
    <row r="3476" spans="1:48" hidden="1" x14ac:dyDescent="0.25">
      <c r="A3476" t="s">
        <v>754</v>
      </c>
      <c r="B3476" t="s">
        <v>295</v>
      </c>
      <c r="C3476" t="s">
        <v>295</v>
      </c>
      <c r="D3476" t="s">
        <v>756</v>
      </c>
      <c r="E3476" s="31" t="s">
        <v>757</v>
      </c>
      <c r="F3476">
        <v>2019</v>
      </c>
      <c r="G3476" t="s">
        <v>755</v>
      </c>
      <c r="H3476" t="s">
        <v>582</v>
      </c>
      <c r="I3476">
        <v>332740</v>
      </c>
      <c r="J3476" t="s">
        <v>294</v>
      </c>
      <c r="K3476" s="26" t="s">
        <v>458</v>
      </c>
      <c r="L3476" t="b">
        <v>1</v>
      </c>
      <c r="M3476" s="20" t="s">
        <v>1116</v>
      </c>
      <c r="N3476" s="26">
        <v>242</v>
      </c>
      <c r="O3476" t="s">
        <v>375</v>
      </c>
      <c r="P3476">
        <v>52.938055599999998</v>
      </c>
      <c r="Q3476">
        <v>-168.8677778</v>
      </c>
      <c r="S3476" s="26" t="s">
        <v>21</v>
      </c>
      <c r="T3476" s="40">
        <v>0.75</v>
      </c>
      <c r="U3476" s="40">
        <v>0.19059999999999991</v>
      </c>
      <c r="V3476">
        <v>35.987250000000003</v>
      </c>
      <c r="W3476">
        <v>47.983000000000004</v>
      </c>
      <c r="X3476">
        <v>14</v>
      </c>
      <c r="Y3476">
        <v>48.878999999999998</v>
      </c>
      <c r="Z3476">
        <v>65.171999999999997</v>
      </c>
      <c r="AA3476">
        <v>7</v>
      </c>
      <c r="AI3476">
        <v>30.951000000000001</v>
      </c>
      <c r="AJ3476">
        <v>5</v>
      </c>
      <c r="AK3476">
        <v>18.886000000000003</v>
      </c>
      <c r="AL3476">
        <v>1</v>
      </c>
      <c r="AM3476">
        <v>5.0000000000000001E-3</v>
      </c>
      <c r="AN3476">
        <v>1</v>
      </c>
      <c r="AO3476" s="30">
        <v>37.377750000000006</v>
      </c>
      <c r="AP3476" s="30">
        <v>49.837000000000003</v>
      </c>
      <c r="AQ3476" s="30">
        <v>6</v>
      </c>
      <c r="AR3476">
        <v>122.24400000000001</v>
      </c>
      <c r="AS3476" s="20">
        <v>162.99699999999999</v>
      </c>
      <c r="AT3476">
        <v>27</v>
      </c>
      <c r="AU3476">
        <v>12</v>
      </c>
      <c r="AV3476" t="s">
        <v>1510</v>
      </c>
    </row>
    <row r="3477" spans="1:48" hidden="1" x14ac:dyDescent="0.25">
      <c r="A3477" t="s">
        <v>653</v>
      </c>
      <c r="B3477" t="s">
        <v>80</v>
      </c>
      <c r="C3477" t="s">
        <v>80</v>
      </c>
      <c r="D3477" t="s">
        <v>654</v>
      </c>
      <c r="E3477" s="31" t="s">
        <v>655</v>
      </c>
      <c r="F3477">
        <v>2019</v>
      </c>
      <c r="G3477" t="s">
        <v>563</v>
      </c>
      <c r="H3477">
        <v>221</v>
      </c>
      <c r="I3477">
        <v>331500</v>
      </c>
      <c r="J3477" t="s">
        <v>50</v>
      </c>
      <c r="K3477" s="26" t="s">
        <v>458</v>
      </c>
      <c r="L3477" t="b">
        <v>1</v>
      </c>
      <c r="M3477" s="20" t="s">
        <v>1119</v>
      </c>
      <c r="N3477" s="26">
        <v>169</v>
      </c>
      <c r="O3477" t="s">
        <v>375</v>
      </c>
      <c r="P3477">
        <v>67.571111099999996</v>
      </c>
      <c r="Q3477">
        <v>-162.9652778</v>
      </c>
      <c r="S3477" s="26" t="s">
        <v>21</v>
      </c>
      <c r="T3477" s="40">
        <v>0.80910000000000026</v>
      </c>
      <c r="U3477" s="40">
        <v>0.25329166666666669</v>
      </c>
      <c r="V3477">
        <v>622.69711470000004</v>
      </c>
      <c r="W3477">
        <v>769.61699999999985</v>
      </c>
      <c r="X3477">
        <v>122</v>
      </c>
      <c r="Y3477">
        <v>104.70886740000002</v>
      </c>
      <c r="Z3477">
        <v>129.41399999999999</v>
      </c>
      <c r="AA3477">
        <v>12</v>
      </c>
      <c r="AI3477">
        <v>297.03600000000006</v>
      </c>
      <c r="AJ3477">
        <v>7</v>
      </c>
      <c r="AK3477">
        <v>506.47100000000006</v>
      </c>
      <c r="AL3477">
        <v>17</v>
      </c>
      <c r="AM3477">
        <v>0</v>
      </c>
      <c r="AN3477">
        <v>0</v>
      </c>
      <c r="AO3477" s="30">
        <v>650.11751370000025</v>
      </c>
      <c r="AP3477" s="30">
        <v>803.50700000000006</v>
      </c>
      <c r="AQ3477" s="30">
        <v>24</v>
      </c>
      <c r="AR3477">
        <v>1377.5234958000003</v>
      </c>
      <c r="AS3477" s="20">
        <v>1702.538</v>
      </c>
      <c r="AT3477">
        <v>157</v>
      </c>
      <c r="AU3477">
        <v>12</v>
      </c>
      <c r="AV3477" t="s">
        <v>1510</v>
      </c>
    </row>
    <row r="3478" spans="1:48" hidden="1" x14ac:dyDescent="0.25">
      <c r="A3478" t="s">
        <v>554</v>
      </c>
      <c r="B3478" t="s">
        <v>234</v>
      </c>
      <c r="C3478" t="s">
        <v>234</v>
      </c>
      <c r="D3478" t="s">
        <v>556</v>
      </c>
      <c r="E3478" s="31" t="s">
        <v>557</v>
      </c>
      <c r="F3478">
        <v>2019</v>
      </c>
      <c r="G3478" t="s">
        <v>555</v>
      </c>
      <c r="H3478">
        <v>13642</v>
      </c>
      <c r="I3478">
        <v>332340</v>
      </c>
      <c r="J3478" t="s">
        <v>233</v>
      </c>
      <c r="K3478" s="26" t="s">
        <v>458</v>
      </c>
      <c r="L3478" t="b">
        <v>1</v>
      </c>
      <c r="M3478" s="20" t="s">
        <v>1116</v>
      </c>
      <c r="N3478" s="26">
        <v>150</v>
      </c>
      <c r="O3478" t="s">
        <v>375</v>
      </c>
      <c r="P3478">
        <v>64.501111100000003</v>
      </c>
      <c r="Q3478">
        <v>-165.4063889</v>
      </c>
      <c r="S3478" s="26" t="s">
        <v>21</v>
      </c>
      <c r="T3478" s="40">
        <v>0.34691666666666671</v>
      </c>
      <c r="U3478" s="40">
        <v>0.22893333333333335</v>
      </c>
      <c r="V3478">
        <v>2942.8656361666667</v>
      </c>
      <c r="W3478">
        <v>8482.9179999999997</v>
      </c>
      <c r="X3478">
        <v>1778</v>
      </c>
      <c r="Y3478">
        <v>2926.7988845833343</v>
      </c>
      <c r="Z3478">
        <v>8436.6050000000014</v>
      </c>
      <c r="AA3478">
        <v>313</v>
      </c>
      <c r="AI3478">
        <v>2999.223</v>
      </c>
      <c r="AJ3478">
        <v>80</v>
      </c>
      <c r="AK3478">
        <v>8752.1049999999996</v>
      </c>
      <c r="AL3478">
        <v>66</v>
      </c>
      <c r="AM3478">
        <v>0</v>
      </c>
      <c r="AN3478">
        <v>0</v>
      </c>
      <c r="AO3478" s="30">
        <v>4076.7315386666669</v>
      </c>
      <c r="AP3478" s="30">
        <v>11751.328</v>
      </c>
      <c r="AQ3478" s="30">
        <v>146</v>
      </c>
      <c r="AR3478">
        <v>9946.3960594166674</v>
      </c>
      <c r="AS3478" s="20">
        <v>28670.850999999999</v>
      </c>
      <c r="AT3478">
        <v>2232</v>
      </c>
      <c r="AU3478">
        <v>12</v>
      </c>
      <c r="AV3478" t="s">
        <v>1510</v>
      </c>
    </row>
    <row r="3479" spans="1:48" hidden="1" x14ac:dyDescent="0.25">
      <c r="A3479" t="s">
        <v>656</v>
      </c>
      <c r="B3479" t="s">
        <v>81</v>
      </c>
      <c r="C3479" t="s">
        <v>81</v>
      </c>
      <c r="D3479" t="s">
        <v>657</v>
      </c>
      <c r="E3479" s="31" t="s">
        <v>658</v>
      </c>
      <c r="F3479">
        <v>2019</v>
      </c>
      <c r="G3479" t="s">
        <v>563</v>
      </c>
      <c r="H3479">
        <v>221</v>
      </c>
      <c r="I3479">
        <v>331510</v>
      </c>
      <c r="J3479" t="s">
        <v>50</v>
      </c>
      <c r="K3479" s="26" t="s">
        <v>458</v>
      </c>
      <c r="L3479" t="b">
        <v>1</v>
      </c>
      <c r="M3479" s="20" t="s">
        <v>1119</v>
      </c>
      <c r="N3479" s="26">
        <v>169</v>
      </c>
      <c r="O3479" t="s">
        <v>375</v>
      </c>
      <c r="P3479">
        <v>66.838333300000002</v>
      </c>
      <c r="Q3479">
        <v>-161.03277779999999</v>
      </c>
      <c r="S3479" s="26" t="s">
        <v>21</v>
      </c>
      <c r="T3479" s="40">
        <v>0.56479999999999997</v>
      </c>
      <c r="U3479" s="40">
        <v>0.24109166666666659</v>
      </c>
      <c r="V3479">
        <v>476.27381279999992</v>
      </c>
      <c r="W3479">
        <v>843.26099999999985</v>
      </c>
      <c r="X3479">
        <v>140</v>
      </c>
      <c r="Y3479">
        <v>92.590487999999993</v>
      </c>
      <c r="Z3479">
        <v>163.935</v>
      </c>
      <c r="AA3479">
        <v>21</v>
      </c>
      <c r="AI3479">
        <v>415.58600000000001</v>
      </c>
      <c r="AJ3479">
        <v>10</v>
      </c>
      <c r="AK3479">
        <v>449.58000000000004</v>
      </c>
      <c r="AL3479">
        <v>20</v>
      </c>
      <c r="AM3479">
        <v>0</v>
      </c>
      <c r="AN3479">
        <v>0</v>
      </c>
      <c r="AO3479" s="30">
        <v>488.64575680000002</v>
      </c>
      <c r="AP3479" s="30">
        <v>865.16600000000005</v>
      </c>
      <c r="AQ3479" s="30">
        <v>30</v>
      </c>
      <c r="AR3479">
        <v>1057.5100576</v>
      </c>
      <c r="AS3479" s="20">
        <v>1872.3619999999999</v>
      </c>
      <c r="AT3479">
        <v>184</v>
      </c>
      <c r="AU3479">
        <v>12</v>
      </c>
      <c r="AV3479" t="s">
        <v>1510</v>
      </c>
    </row>
    <row r="3480" spans="1:48" hidden="1" x14ac:dyDescent="0.25">
      <c r="A3480" t="s">
        <v>417</v>
      </c>
      <c r="B3480" t="s">
        <v>1151</v>
      </c>
      <c r="C3480" t="s">
        <v>418</v>
      </c>
      <c r="D3480" t="s">
        <v>419</v>
      </c>
      <c r="E3480" s="31" t="s">
        <v>420</v>
      </c>
      <c r="F3480">
        <v>2019</v>
      </c>
      <c r="G3480" t="s">
        <v>380</v>
      </c>
      <c r="H3480">
        <v>219</v>
      </c>
      <c r="I3480">
        <v>331180</v>
      </c>
      <c r="J3480" t="s">
        <v>30</v>
      </c>
      <c r="K3480" s="26" t="s">
        <v>374</v>
      </c>
      <c r="L3480" t="b">
        <v>1</v>
      </c>
      <c r="M3480" s="20" t="s">
        <v>1116</v>
      </c>
      <c r="N3480" s="26">
        <v>2</v>
      </c>
      <c r="O3480" t="s">
        <v>375</v>
      </c>
      <c r="P3480">
        <v>62.961666700000002</v>
      </c>
      <c r="Q3480">
        <v>-141.93722220000001</v>
      </c>
      <c r="S3480" s="26" t="s">
        <v>21</v>
      </c>
      <c r="T3480" s="40">
        <v>0.63444166666666668</v>
      </c>
      <c r="U3480" s="40">
        <v>0.30931666666666668</v>
      </c>
      <c r="V3480">
        <v>193.42286535833333</v>
      </c>
      <c r="W3480">
        <v>304.87099999999998</v>
      </c>
      <c r="X3480">
        <v>86</v>
      </c>
      <c r="Y3480">
        <v>172.39493075833332</v>
      </c>
      <c r="Z3480">
        <v>271.72699999999998</v>
      </c>
      <c r="AA3480">
        <v>14</v>
      </c>
      <c r="AI3480">
        <v>77.768000000000001</v>
      </c>
      <c r="AJ3480">
        <v>7</v>
      </c>
      <c r="AK3480">
        <v>296.10300000000001</v>
      </c>
      <c r="AL3480">
        <v>17</v>
      </c>
      <c r="AM3480">
        <v>0</v>
      </c>
      <c r="AN3480">
        <v>0</v>
      </c>
      <c r="AO3480" s="30">
        <v>237.19934035833333</v>
      </c>
      <c r="AP3480" s="30">
        <v>373.87099999999998</v>
      </c>
      <c r="AQ3480" s="30">
        <v>24</v>
      </c>
      <c r="AR3480">
        <v>603.01713647499992</v>
      </c>
      <c r="AS3480" s="20">
        <v>950.46899999999994</v>
      </c>
      <c r="AT3480">
        <v>123</v>
      </c>
      <c r="AU3480">
        <v>12</v>
      </c>
      <c r="AV3480" t="s">
        <v>1510</v>
      </c>
    </row>
    <row r="3481" spans="1:48" hidden="1" x14ac:dyDescent="0.25">
      <c r="A3481" t="s">
        <v>954</v>
      </c>
      <c r="B3481" t="s">
        <v>23</v>
      </c>
      <c r="C3481" t="s">
        <v>23</v>
      </c>
      <c r="D3481" t="s">
        <v>956</v>
      </c>
      <c r="E3481" s="31" t="s">
        <v>957</v>
      </c>
      <c r="F3481">
        <v>2019</v>
      </c>
      <c r="G3481" t="s">
        <v>955</v>
      </c>
      <c r="H3481">
        <v>192</v>
      </c>
      <c r="I3481">
        <v>331020</v>
      </c>
      <c r="J3481" t="s">
        <v>22</v>
      </c>
      <c r="K3481" s="26" t="s">
        <v>458</v>
      </c>
      <c r="L3481" t="b">
        <v>1</v>
      </c>
      <c r="M3481" s="20" t="s">
        <v>1116</v>
      </c>
      <c r="N3481" s="26">
        <v>412</v>
      </c>
      <c r="O3481" t="s">
        <v>375</v>
      </c>
      <c r="P3481">
        <v>60.909444399999998</v>
      </c>
      <c r="Q3481">
        <v>-161.4313889</v>
      </c>
      <c r="S3481" s="26" t="s">
        <v>21</v>
      </c>
      <c r="T3481" s="40">
        <v>0.60249999999999992</v>
      </c>
      <c r="U3481" s="40">
        <v>0.33705000000000002</v>
      </c>
      <c r="V3481">
        <v>407.734645</v>
      </c>
      <c r="W3481">
        <v>676.73800000000006</v>
      </c>
      <c r="X3481">
        <v>198</v>
      </c>
      <c r="Y3481">
        <v>178.93044999999998</v>
      </c>
      <c r="Z3481">
        <v>296.98</v>
      </c>
      <c r="AA3481">
        <v>38</v>
      </c>
      <c r="AI3481">
        <v>194.43900000000002</v>
      </c>
      <c r="AJ3481">
        <v>14</v>
      </c>
      <c r="AK3481">
        <v>557.85799999999995</v>
      </c>
      <c r="AL3481">
        <v>10</v>
      </c>
      <c r="AM3481">
        <v>45.037999999999997</v>
      </c>
      <c r="AN3481">
        <v>3</v>
      </c>
      <c r="AO3481" s="30">
        <v>453.25894249999993</v>
      </c>
      <c r="AP3481" s="30">
        <v>752.29700000000003</v>
      </c>
      <c r="AQ3481" s="30">
        <v>24</v>
      </c>
      <c r="AR3481">
        <v>1039.9240374999999</v>
      </c>
      <c r="AS3481" s="20">
        <v>1771.0530000000001</v>
      </c>
      <c r="AT3481">
        <v>251</v>
      </c>
      <c r="AU3481">
        <v>12</v>
      </c>
      <c r="AV3481" t="s">
        <v>1510</v>
      </c>
    </row>
    <row r="3482" spans="1:48" hidden="1" x14ac:dyDescent="0.25">
      <c r="A3482" t="s">
        <v>768</v>
      </c>
      <c r="B3482" t="s">
        <v>239</v>
      </c>
      <c r="C3482" t="s">
        <v>239</v>
      </c>
      <c r="D3482" t="s">
        <v>769</v>
      </c>
      <c r="E3482" s="31" t="s">
        <v>770</v>
      </c>
      <c r="F3482">
        <v>2019</v>
      </c>
      <c r="G3482" t="s">
        <v>759</v>
      </c>
      <c r="H3482">
        <v>26616</v>
      </c>
      <c r="I3482">
        <v>332380</v>
      </c>
      <c r="J3482" t="s">
        <v>235</v>
      </c>
      <c r="K3482" s="26" t="s">
        <v>458</v>
      </c>
      <c r="L3482" t="b">
        <v>1</v>
      </c>
      <c r="M3482" s="20" t="s">
        <v>1118</v>
      </c>
      <c r="N3482" s="26">
        <v>254</v>
      </c>
      <c r="O3482" t="s">
        <v>375</v>
      </c>
      <c r="P3482">
        <v>70.217500000000001</v>
      </c>
      <c r="Q3482">
        <v>-150.97638889999999</v>
      </c>
      <c r="S3482" s="26" t="s">
        <v>21</v>
      </c>
      <c r="T3482" s="40">
        <v>7.9999999999999988E-2</v>
      </c>
      <c r="U3482" s="40">
        <v>7.9999999999999988E-2</v>
      </c>
      <c r="V3482">
        <v>71.395520000000005</v>
      </c>
      <c r="W3482">
        <v>892.44400000000019</v>
      </c>
      <c r="X3482">
        <v>114</v>
      </c>
      <c r="Y3482">
        <v>364.18912</v>
      </c>
      <c r="Z3482">
        <v>4552.3640000000005</v>
      </c>
      <c r="AA3482">
        <v>72</v>
      </c>
      <c r="AI3482">
        <v>81.150000000000006</v>
      </c>
      <c r="AJ3482">
        <v>3</v>
      </c>
      <c r="AK3482">
        <v>37.497999999999998</v>
      </c>
      <c r="AL3482">
        <v>3</v>
      </c>
      <c r="AM3482">
        <v>0</v>
      </c>
      <c r="AN3482">
        <v>1</v>
      </c>
      <c r="AO3482" s="30">
        <v>9.4918399999999981</v>
      </c>
      <c r="AP3482" s="30">
        <v>118.648</v>
      </c>
      <c r="AQ3482" s="30">
        <v>6</v>
      </c>
      <c r="AR3482">
        <v>445.07648000000006</v>
      </c>
      <c r="AS3482" s="20">
        <v>5563.4560000000001</v>
      </c>
      <c r="AT3482">
        <v>192</v>
      </c>
      <c r="AU3482">
        <v>12</v>
      </c>
      <c r="AV3482" t="s">
        <v>1510</v>
      </c>
    </row>
    <row r="3483" spans="1:48" hidden="1" x14ac:dyDescent="0.25">
      <c r="A3483" t="s">
        <v>659</v>
      </c>
      <c r="B3483" t="s">
        <v>82</v>
      </c>
      <c r="C3483" t="s">
        <v>82</v>
      </c>
      <c r="D3483" t="s">
        <v>660</v>
      </c>
      <c r="E3483" s="31" t="s">
        <v>661</v>
      </c>
      <c r="F3483">
        <v>2019</v>
      </c>
      <c r="G3483" t="s">
        <v>563</v>
      </c>
      <c r="H3483">
        <v>221</v>
      </c>
      <c r="I3483">
        <v>331520</v>
      </c>
      <c r="J3483" t="s">
        <v>50</v>
      </c>
      <c r="K3483" s="26" t="s">
        <v>458</v>
      </c>
      <c r="L3483" t="b">
        <v>1</v>
      </c>
      <c r="M3483" s="20" t="s">
        <v>1119</v>
      </c>
      <c r="N3483" s="26">
        <v>169</v>
      </c>
      <c r="O3483" t="s">
        <v>375</v>
      </c>
      <c r="P3483">
        <v>64.7194444</v>
      </c>
      <c r="Q3483">
        <v>-158.1030556</v>
      </c>
      <c r="S3483" s="26" t="s">
        <v>21</v>
      </c>
      <c r="T3483" s="40">
        <v>0.60200000000000009</v>
      </c>
      <c r="U3483" s="40">
        <v>0.24293333333333331</v>
      </c>
      <c r="V3483">
        <v>271.64467400000007</v>
      </c>
      <c r="W3483">
        <v>451.23700000000002</v>
      </c>
      <c r="X3483">
        <v>113</v>
      </c>
      <c r="Y3483">
        <v>0</v>
      </c>
      <c r="Z3483">
        <v>0</v>
      </c>
      <c r="AA3483">
        <v>9</v>
      </c>
      <c r="AI3483">
        <v>262.57500000000005</v>
      </c>
      <c r="AJ3483">
        <v>16</v>
      </c>
      <c r="AK3483">
        <v>232.98999999999998</v>
      </c>
      <c r="AL3483">
        <v>9</v>
      </c>
      <c r="AM3483">
        <v>0</v>
      </c>
      <c r="AN3483">
        <v>0</v>
      </c>
      <c r="AO3483" s="30">
        <v>298.33013000000005</v>
      </c>
      <c r="AP3483" s="30">
        <v>495.56500000000005</v>
      </c>
      <c r="AQ3483" s="30">
        <v>25</v>
      </c>
      <c r="AR3483">
        <v>569.97480400000018</v>
      </c>
      <c r="AS3483" s="20">
        <v>946.80199999999991</v>
      </c>
      <c r="AT3483">
        <v>146</v>
      </c>
      <c r="AU3483">
        <v>12</v>
      </c>
      <c r="AV3483" t="s">
        <v>1510</v>
      </c>
    </row>
    <row r="3484" spans="1:48" hidden="1" x14ac:dyDescent="0.25">
      <c r="A3484" t="s">
        <v>942</v>
      </c>
      <c r="B3484" t="s">
        <v>244</v>
      </c>
      <c r="C3484" t="s">
        <v>244</v>
      </c>
      <c r="D3484" t="s">
        <v>944</v>
      </c>
      <c r="E3484" s="31" t="s">
        <v>945</v>
      </c>
      <c r="F3484">
        <v>2019</v>
      </c>
      <c r="G3484" t="s">
        <v>943</v>
      </c>
      <c r="H3484" t="s">
        <v>582</v>
      </c>
      <c r="I3484">
        <v>332420</v>
      </c>
      <c r="J3484" t="s">
        <v>243</v>
      </c>
      <c r="K3484" s="26" t="s">
        <v>458</v>
      </c>
      <c r="L3484" t="b">
        <v>1</v>
      </c>
      <c r="M3484" s="20" t="s">
        <v>1118</v>
      </c>
      <c r="N3484" s="26">
        <v>408</v>
      </c>
      <c r="O3484" t="s">
        <v>375</v>
      </c>
      <c r="P3484">
        <v>62.533611100000002</v>
      </c>
      <c r="Q3484">
        <v>-164.84111110000001</v>
      </c>
      <c r="S3484" s="26" t="s">
        <v>21</v>
      </c>
      <c r="T3484" s="40">
        <v>0.45474999999999999</v>
      </c>
      <c r="U3484" s="40">
        <v>0.2348666666666667</v>
      </c>
      <c r="V3484">
        <v>95.467941249999996</v>
      </c>
      <c r="W3484">
        <v>209.935</v>
      </c>
      <c r="X3484">
        <v>476</v>
      </c>
      <c r="Y3484">
        <v>154.7632485</v>
      </c>
      <c r="Z3484">
        <v>340.32600000000002</v>
      </c>
      <c r="AA3484">
        <v>10</v>
      </c>
      <c r="AI3484">
        <v>146.292</v>
      </c>
      <c r="AJ3484">
        <v>6</v>
      </c>
      <c r="AK3484">
        <v>34.516999999999996</v>
      </c>
      <c r="AL3484">
        <v>5</v>
      </c>
      <c r="AM3484">
        <v>7.57</v>
      </c>
      <c r="AN3484">
        <v>6</v>
      </c>
      <c r="AO3484" s="30">
        <v>82.22289275</v>
      </c>
      <c r="AP3484" s="30">
        <v>180.809</v>
      </c>
      <c r="AQ3484" s="30">
        <v>11</v>
      </c>
      <c r="AR3484">
        <v>332.45408250000003</v>
      </c>
      <c r="AS3484" s="20">
        <v>738.64</v>
      </c>
      <c r="AT3484">
        <v>493</v>
      </c>
      <c r="AU3484">
        <v>12</v>
      </c>
      <c r="AV3484" t="s">
        <v>1510</v>
      </c>
    </row>
    <row r="3485" spans="1:48" hidden="1" x14ac:dyDescent="0.25">
      <c r="A3485" t="s">
        <v>613</v>
      </c>
      <c r="B3485" t="s">
        <v>83</v>
      </c>
      <c r="C3485" t="s">
        <v>83</v>
      </c>
      <c r="D3485" t="s">
        <v>614</v>
      </c>
      <c r="E3485" s="31" t="s">
        <v>615</v>
      </c>
      <c r="F3485">
        <v>2019</v>
      </c>
      <c r="G3485" t="s">
        <v>563</v>
      </c>
      <c r="H3485">
        <v>221</v>
      </c>
      <c r="I3485">
        <v>331530</v>
      </c>
      <c r="J3485" t="s">
        <v>50</v>
      </c>
      <c r="K3485" s="26" t="s">
        <v>458</v>
      </c>
      <c r="L3485" t="b">
        <v>1</v>
      </c>
      <c r="M3485" s="20" t="s">
        <v>1119</v>
      </c>
      <c r="N3485" s="26">
        <v>169</v>
      </c>
      <c r="O3485" t="s">
        <v>375</v>
      </c>
      <c r="P3485">
        <v>60.896944400000002</v>
      </c>
      <c r="Q3485">
        <v>-162.4594444</v>
      </c>
      <c r="S3485" s="26" t="s">
        <v>21</v>
      </c>
      <c r="T3485" s="40">
        <v>0.5240999999999999</v>
      </c>
      <c r="U3485" s="40">
        <v>0.25339166666666663</v>
      </c>
      <c r="V3485">
        <v>311.34737009999992</v>
      </c>
      <c r="W3485">
        <v>594.06099999999992</v>
      </c>
      <c r="X3485">
        <v>128</v>
      </c>
      <c r="Y3485">
        <v>61.527243599999998</v>
      </c>
      <c r="Z3485">
        <v>117.39600000000002</v>
      </c>
      <c r="AA3485">
        <v>16</v>
      </c>
      <c r="AI3485">
        <v>152.244</v>
      </c>
      <c r="AJ3485">
        <v>12</v>
      </c>
      <c r="AK3485">
        <v>319.73300000000006</v>
      </c>
      <c r="AL3485">
        <v>15</v>
      </c>
      <c r="AM3485">
        <v>0</v>
      </c>
      <c r="AN3485">
        <v>0</v>
      </c>
      <c r="AO3485" s="30">
        <v>247.36314569999999</v>
      </c>
      <c r="AP3485" s="30">
        <v>471.97700000000009</v>
      </c>
      <c r="AQ3485" s="30">
        <v>27</v>
      </c>
      <c r="AR3485">
        <v>620.23775939999996</v>
      </c>
      <c r="AS3485" s="20">
        <v>1183.4340000000002</v>
      </c>
      <c r="AT3485">
        <v>169</v>
      </c>
      <c r="AU3485">
        <v>12</v>
      </c>
      <c r="AV3485" t="s">
        <v>1510</v>
      </c>
    </row>
    <row r="3486" spans="1:48" hidden="1" x14ac:dyDescent="0.25">
      <c r="A3486" t="s">
        <v>664</v>
      </c>
      <c r="B3486" t="s">
        <v>84</v>
      </c>
      <c r="C3486" t="s">
        <v>84</v>
      </c>
      <c r="D3486" t="s">
        <v>665</v>
      </c>
      <c r="E3486" s="31" t="s">
        <v>666</v>
      </c>
      <c r="F3486">
        <v>2019</v>
      </c>
      <c r="G3486" t="s">
        <v>563</v>
      </c>
      <c r="H3486">
        <v>221</v>
      </c>
      <c r="I3486">
        <v>331540</v>
      </c>
      <c r="J3486" t="s">
        <v>50</v>
      </c>
      <c r="K3486" s="26" t="s">
        <v>458</v>
      </c>
      <c r="L3486" t="b">
        <v>1</v>
      </c>
      <c r="M3486" s="20" t="s">
        <v>1119</v>
      </c>
      <c r="N3486" s="26">
        <v>169</v>
      </c>
      <c r="O3486" t="s">
        <v>375</v>
      </c>
      <c r="P3486">
        <v>57.2027778</v>
      </c>
      <c r="Q3486">
        <v>-153.3038889</v>
      </c>
      <c r="S3486" s="26" t="s">
        <v>21</v>
      </c>
      <c r="T3486" s="40">
        <v>0.58730000000000004</v>
      </c>
      <c r="U3486" s="40">
        <v>0.24219166666666669</v>
      </c>
      <c r="V3486">
        <v>215.32238630000003</v>
      </c>
      <c r="W3486">
        <v>366.63100000000003</v>
      </c>
      <c r="X3486">
        <v>97</v>
      </c>
      <c r="Y3486">
        <v>0</v>
      </c>
      <c r="Z3486">
        <v>0</v>
      </c>
      <c r="AA3486">
        <v>21</v>
      </c>
      <c r="AI3486">
        <v>212.86999999999998</v>
      </c>
      <c r="AJ3486">
        <v>12</v>
      </c>
      <c r="AK3486">
        <v>112.44700000000002</v>
      </c>
      <c r="AL3486">
        <v>4</v>
      </c>
      <c r="AM3486">
        <v>0</v>
      </c>
      <c r="AN3486">
        <v>0</v>
      </c>
      <c r="AO3486" s="30">
        <v>191.05867410000002</v>
      </c>
      <c r="AP3486" s="30">
        <v>325.31700000000001</v>
      </c>
      <c r="AQ3486" s="30">
        <v>16</v>
      </c>
      <c r="AR3486">
        <v>406.38106040000002</v>
      </c>
      <c r="AS3486" s="20">
        <v>691.94799999999998</v>
      </c>
      <c r="AT3486">
        <v>134</v>
      </c>
      <c r="AU3486">
        <v>12</v>
      </c>
      <c r="AV3486" t="s">
        <v>1510</v>
      </c>
    </row>
    <row r="3487" spans="1:48" hidden="1" x14ac:dyDescent="0.25">
      <c r="A3487" t="s">
        <v>883</v>
      </c>
      <c r="B3487" t="s">
        <v>248</v>
      </c>
      <c r="C3487" t="s">
        <v>248</v>
      </c>
      <c r="D3487" t="s">
        <v>885</v>
      </c>
      <c r="E3487" s="31" t="s">
        <v>886</v>
      </c>
      <c r="F3487">
        <v>2019</v>
      </c>
      <c r="G3487" t="s">
        <v>884</v>
      </c>
      <c r="H3487">
        <v>14234</v>
      </c>
      <c r="I3487">
        <v>332440</v>
      </c>
      <c r="J3487" t="s">
        <v>247</v>
      </c>
      <c r="K3487" s="26" t="s">
        <v>458</v>
      </c>
      <c r="L3487" t="b">
        <v>1</v>
      </c>
      <c r="M3487" s="20" t="s">
        <v>1118</v>
      </c>
      <c r="N3487" s="26">
        <v>357</v>
      </c>
      <c r="O3487" t="s">
        <v>375</v>
      </c>
      <c r="P3487">
        <v>57.923611100000002</v>
      </c>
      <c r="Q3487">
        <v>-152.50222220000001</v>
      </c>
      <c r="S3487" s="26" t="s">
        <v>21</v>
      </c>
      <c r="T3487" s="40">
        <v>0.42215833333333336</v>
      </c>
      <c r="U3487" s="40">
        <v>0.29023333333333334</v>
      </c>
      <c r="V3487">
        <v>103.10035248333332</v>
      </c>
      <c r="W3487">
        <v>244.22199999999998</v>
      </c>
      <c r="X3487">
        <v>77</v>
      </c>
      <c r="Y3487">
        <v>90.257029508333346</v>
      </c>
      <c r="Z3487">
        <v>213.79900000000001</v>
      </c>
      <c r="AA3487">
        <v>19</v>
      </c>
      <c r="AI3487">
        <v>129.96899999999999</v>
      </c>
      <c r="AJ3487">
        <v>16</v>
      </c>
      <c r="AK3487">
        <v>10.615000000000002</v>
      </c>
      <c r="AL3487">
        <v>3</v>
      </c>
      <c r="AM3487">
        <v>0</v>
      </c>
      <c r="AN3487">
        <v>0</v>
      </c>
      <c r="AO3487" s="30">
        <v>59.348707133333335</v>
      </c>
      <c r="AP3487" s="30">
        <v>140.584</v>
      </c>
      <c r="AQ3487" s="30">
        <v>19</v>
      </c>
      <c r="AR3487">
        <v>252.70608912500001</v>
      </c>
      <c r="AS3487" s="20">
        <v>598.6049999999999</v>
      </c>
      <c r="AT3487">
        <v>113</v>
      </c>
      <c r="AU3487">
        <v>12</v>
      </c>
      <c r="AV3487" t="s">
        <v>1510</v>
      </c>
    </row>
    <row r="3488" spans="1:48" hidden="1" x14ac:dyDescent="0.25">
      <c r="A3488" t="s">
        <v>1027</v>
      </c>
      <c r="B3488" t="s">
        <v>250</v>
      </c>
      <c r="C3488" t="s">
        <v>250</v>
      </c>
      <c r="D3488" t="s">
        <v>1029</v>
      </c>
      <c r="E3488" s="31" t="s">
        <v>1030</v>
      </c>
      <c r="F3488">
        <v>2019</v>
      </c>
      <c r="G3488" t="s">
        <v>1028</v>
      </c>
      <c r="H3488">
        <v>14633</v>
      </c>
      <c r="I3488">
        <v>332450</v>
      </c>
      <c r="J3488" t="s">
        <v>249</v>
      </c>
      <c r="K3488" s="26" t="s">
        <v>458</v>
      </c>
      <c r="L3488" t="b">
        <v>1</v>
      </c>
      <c r="M3488" s="20" t="s">
        <v>1116</v>
      </c>
      <c r="N3488" s="26">
        <v>662</v>
      </c>
      <c r="O3488" t="s">
        <v>375</v>
      </c>
      <c r="P3488">
        <v>59.787222200000002</v>
      </c>
      <c r="Q3488">
        <v>-154.10611109999999</v>
      </c>
      <c r="S3488" s="26" t="s">
        <v>21</v>
      </c>
      <c r="T3488" s="40">
        <v>0.82015000000000016</v>
      </c>
      <c r="U3488" s="40">
        <v>0.44131999999999999</v>
      </c>
      <c r="V3488">
        <v>31.619242950000004</v>
      </c>
      <c r="W3488">
        <v>38.552999999999997</v>
      </c>
      <c r="X3488">
        <v>42</v>
      </c>
      <c r="Y3488">
        <v>41.53813705000001</v>
      </c>
      <c r="Z3488">
        <v>50.646999999999998</v>
      </c>
      <c r="AA3488">
        <v>15</v>
      </c>
      <c r="AI3488">
        <v>17.996000000000002</v>
      </c>
      <c r="AJ3488">
        <v>9</v>
      </c>
      <c r="AK3488">
        <v>5.5989999999999993</v>
      </c>
      <c r="AL3488">
        <v>1</v>
      </c>
      <c r="AM3488">
        <v>0</v>
      </c>
      <c r="AN3488">
        <v>0</v>
      </c>
      <c r="AO3488" s="30">
        <v>19.351439250000006</v>
      </c>
      <c r="AP3488" s="30">
        <v>23.595000000000002</v>
      </c>
      <c r="AQ3488" s="30">
        <v>10</v>
      </c>
      <c r="AR3488">
        <v>92.508819250000016</v>
      </c>
      <c r="AS3488" s="20">
        <v>112.795</v>
      </c>
      <c r="AT3488">
        <v>63</v>
      </c>
      <c r="AU3488">
        <v>6</v>
      </c>
      <c r="AV3488" t="s">
        <v>1510</v>
      </c>
    </row>
    <row r="3489" spans="1:48" hidden="1" x14ac:dyDescent="0.25">
      <c r="A3489" t="s">
        <v>1015</v>
      </c>
      <c r="B3489" t="s">
        <v>226</v>
      </c>
      <c r="C3489" t="s">
        <v>226</v>
      </c>
      <c r="D3489" t="s">
        <v>1017</v>
      </c>
      <c r="E3489" s="31" t="s">
        <v>1018</v>
      </c>
      <c r="F3489">
        <v>2019</v>
      </c>
      <c r="G3489" t="s">
        <v>1016</v>
      </c>
      <c r="H3489">
        <v>14832</v>
      </c>
      <c r="I3489">
        <v>332470</v>
      </c>
      <c r="J3489" t="s">
        <v>225</v>
      </c>
      <c r="K3489" s="26" t="s">
        <v>458</v>
      </c>
      <c r="L3489" t="b">
        <v>1</v>
      </c>
      <c r="M3489" s="20" t="s">
        <v>1118</v>
      </c>
      <c r="N3489" s="26">
        <v>659</v>
      </c>
      <c r="O3489" t="s">
        <v>375</v>
      </c>
      <c r="P3489">
        <v>55.913984599999999</v>
      </c>
      <c r="Q3489">
        <v>-159.16327670000001</v>
      </c>
      <c r="S3489" s="26" t="s">
        <v>21</v>
      </c>
      <c r="T3489" s="40">
        <v>0.94999999999999984</v>
      </c>
      <c r="U3489" s="40">
        <v>0.72960000000000003</v>
      </c>
      <c r="V3489">
        <v>105.96109999999999</v>
      </c>
      <c r="W3489">
        <v>111.53800000000001</v>
      </c>
      <c r="X3489">
        <v>47</v>
      </c>
      <c r="Y3489">
        <v>216.61139999999997</v>
      </c>
      <c r="Z3489">
        <v>228.012</v>
      </c>
      <c r="AA3489">
        <v>16</v>
      </c>
      <c r="AI3489">
        <v>0</v>
      </c>
      <c r="AJ3489">
        <v>0</v>
      </c>
      <c r="AK3489">
        <v>5.5500000000000007</v>
      </c>
      <c r="AL3489">
        <v>3</v>
      </c>
      <c r="AM3489">
        <v>78.924000000000007</v>
      </c>
      <c r="AN3489">
        <v>3</v>
      </c>
      <c r="AO3489" s="30">
        <v>5.2725</v>
      </c>
      <c r="AP3489" s="30">
        <v>5.5500000000000007</v>
      </c>
      <c r="AQ3489" s="30">
        <v>3</v>
      </c>
      <c r="AR3489">
        <v>327.84499999999997</v>
      </c>
      <c r="AS3489" s="20">
        <v>424.02399999999994</v>
      </c>
      <c r="AT3489">
        <v>69</v>
      </c>
      <c r="AU3489">
        <v>6</v>
      </c>
      <c r="AV3489" t="s">
        <v>1510</v>
      </c>
    </row>
    <row r="3490" spans="1:48" hidden="1" x14ac:dyDescent="0.25">
      <c r="A3490" t="s">
        <v>967</v>
      </c>
      <c r="B3490" t="s">
        <v>256</v>
      </c>
      <c r="C3490" t="s">
        <v>256</v>
      </c>
      <c r="D3490" t="s">
        <v>969</v>
      </c>
      <c r="E3490" s="31" t="s">
        <v>970</v>
      </c>
      <c r="F3490">
        <v>2019</v>
      </c>
      <c r="G3490" t="s">
        <v>968</v>
      </c>
      <c r="H3490" t="s">
        <v>582</v>
      </c>
      <c r="I3490">
        <v>332480</v>
      </c>
      <c r="J3490" t="s">
        <v>255</v>
      </c>
      <c r="K3490" s="26" t="s">
        <v>458</v>
      </c>
      <c r="L3490" t="b">
        <v>1</v>
      </c>
      <c r="M3490" s="20" t="s">
        <v>1118</v>
      </c>
      <c r="N3490" s="26">
        <v>425</v>
      </c>
      <c r="O3490" t="s">
        <v>375</v>
      </c>
      <c r="P3490">
        <v>57.564166700000001</v>
      </c>
      <c r="Q3490">
        <v>-157.5791667</v>
      </c>
      <c r="S3490" s="26" t="s">
        <v>21</v>
      </c>
      <c r="T3490" s="40">
        <v>0.59999999999999987</v>
      </c>
      <c r="U3490" s="40">
        <v>0.20903333333333332</v>
      </c>
      <c r="V3490">
        <v>86.242199999999983</v>
      </c>
      <c r="W3490">
        <v>143.73699999999999</v>
      </c>
      <c r="X3490">
        <v>47</v>
      </c>
      <c r="Y3490">
        <v>99.525599999999969</v>
      </c>
      <c r="Z3490">
        <v>165.87599999999998</v>
      </c>
      <c r="AA3490">
        <v>16</v>
      </c>
      <c r="AI3490">
        <v>56.626999999999995</v>
      </c>
      <c r="AJ3490">
        <v>10</v>
      </c>
      <c r="AK3490">
        <v>31.414000000000005</v>
      </c>
      <c r="AL3490">
        <v>4</v>
      </c>
      <c r="AM3490">
        <v>0</v>
      </c>
      <c r="AN3490">
        <v>0</v>
      </c>
      <c r="AO3490" s="30">
        <v>52.82459999999999</v>
      </c>
      <c r="AP3490" s="30">
        <v>88.040999999999997</v>
      </c>
      <c r="AQ3490" s="30">
        <v>14</v>
      </c>
      <c r="AR3490">
        <v>238.59239999999994</v>
      </c>
      <c r="AS3490" s="20">
        <v>397.654</v>
      </c>
      <c r="AT3490">
        <v>77</v>
      </c>
      <c r="AU3490">
        <v>3</v>
      </c>
      <c r="AV3490" t="s">
        <v>1510</v>
      </c>
    </row>
    <row r="3491" spans="1:48" hidden="1" x14ac:dyDescent="0.25">
      <c r="A3491" t="s">
        <v>1007</v>
      </c>
      <c r="B3491" t="s">
        <v>25</v>
      </c>
      <c r="C3491" t="s">
        <v>25</v>
      </c>
      <c r="D3491" t="s">
        <v>1009</v>
      </c>
      <c r="E3491" s="31" t="s">
        <v>1010</v>
      </c>
      <c r="F3491">
        <v>2019</v>
      </c>
      <c r="G3491" t="s">
        <v>1008</v>
      </c>
      <c r="H3491" t="s">
        <v>582</v>
      </c>
      <c r="I3491">
        <v>331030</v>
      </c>
      <c r="J3491" t="s">
        <v>24</v>
      </c>
      <c r="K3491" s="26" t="s">
        <v>458</v>
      </c>
      <c r="L3491" t="b">
        <v>1</v>
      </c>
      <c r="M3491" s="20" t="s">
        <v>1118</v>
      </c>
      <c r="N3491" s="26">
        <v>635</v>
      </c>
      <c r="O3491" t="s">
        <v>375</v>
      </c>
      <c r="P3491">
        <v>60.912222200000002</v>
      </c>
      <c r="Q3491">
        <v>-161.2138889</v>
      </c>
      <c r="S3491" s="26" t="s">
        <v>21</v>
      </c>
      <c r="T3491" s="40">
        <v>0.53000000000000014</v>
      </c>
      <c r="U3491" s="40">
        <v>0.26685000000000003</v>
      </c>
      <c r="V3491">
        <v>202.59409000000005</v>
      </c>
      <c r="W3491">
        <v>382.25299999999999</v>
      </c>
      <c r="X3491">
        <v>110</v>
      </c>
      <c r="Y3491">
        <v>312.97348000000011</v>
      </c>
      <c r="Z3491">
        <v>590.51600000000008</v>
      </c>
      <c r="AA3491">
        <v>34</v>
      </c>
      <c r="AI3491">
        <v>117.58200000000001</v>
      </c>
      <c r="AJ3491">
        <v>8</v>
      </c>
      <c r="AK3491">
        <v>17.972999999999999</v>
      </c>
      <c r="AL3491">
        <v>3</v>
      </c>
      <c r="AM3491">
        <v>8.1129999999999995</v>
      </c>
      <c r="AN3491">
        <v>3</v>
      </c>
      <c r="AO3491" s="30">
        <v>71.844150000000027</v>
      </c>
      <c r="AP3491" s="30">
        <v>135.55500000000001</v>
      </c>
      <c r="AQ3491" s="30">
        <v>11</v>
      </c>
      <c r="AR3491">
        <v>587.41172000000017</v>
      </c>
      <c r="AS3491" s="20">
        <v>1116.4369999999999</v>
      </c>
      <c r="AT3491">
        <v>144</v>
      </c>
      <c r="AU3491">
        <v>12</v>
      </c>
      <c r="AV3491" t="s">
        <v>1510</v>
      </c>
    </row>
    <row r="3492" spans="1:48" hidden="1" x14ac:dyDescent="0.25">
      <c r="A3492" t="s">
        <v>667</v>
      </c>
      <c r="B3492" t="s">
        <v>85</v>
      </c>
      <c r="C3492" t="s">
        <v>85</v>
      </c>
      <c r="D3492" t="s">
        <v>668</v>
      </c>
      <c r="E3492" s="31" t="s">
        <v>669</v>
      </c>
      <c r="F3492">
        <v>2019</v>
      </c>
      <c r="G3492" t="s">
        <v>563</v>
      </c>
      <c r="H3492">
        <v>221</v>
      </c>
      <c r="I3492">
        <v>331550</v>
      </c>
      <c r="J3492" t="s">
        <v>50</v>
      </c>
      <c r="K3492" s="26" t="s">
        <v>458</v>
      </c>
      <c r="L3492" t="b">
        <v>1</v>
      </c>
      <c r="M3492" s="20" t="s">
        <v>1119</v>
      </c>
      <c r="N3492" s="26">
        <v>169</v>
      </c>
      <c r="O3492" t="s">
        <v>375</v>
      </c>
      <c r="P3492">
        <v>61.938888900000002</v>
      </c>
      <c r="Q3492">
        <v>-162.875</v>
      </c>
      <c r="S3492" s="26" t="s">
        <v>21</v>
      </c>
      <c r="T3492" s="40">
        <v>0.5663999999999999</v>
      </c>
      <c r="U3492" s="40">
        <v>0.24119166666666667</v>
      </c>
      <c r="V3492">
        <v>360.20321279999996</v>
      </c>
      <c r="W3492">
        <v>635.952</v>
      </c>
      <c r="X3492">
        <v>136</v>
      </c>
      <c r="Y3492">
        <v>131.51581439999998</v>
      </c>
      <c r="Z3492">
        <v>232.19600000000003</v>
      </c>
      <c r="AA3492">
        <v>10</v>
      </c>
      <c r="AI3492">
        <v>295.45399999999995</v>
      </c>
      <c r="AJ3492">
        <v>13</v>
      </c>
      <c r="AK3492">
        <v>520.71699999999998</v>
      </c>
      <c r="AL3492">
        <v>14</v>
      </c>
      <c r="AM3492">
        <v>0</v>
      </c>
      <c r="AN3492">
        <v>0</v>
      </c>
      <c r="AO3492" s="30">
        <v>462.2792543999999</v>
      </c>
      <c r="AP3492" s="30">
        <v>816.17099999999994</v>
      </c>
      <c r="AQ3492" s="30">
        <v>27</v>
      </c>
      <c r="AR3492">
        <v>953.99828159999981</v>
      </c>
      <c r="AS3492" s="20">
        <v>1684.319</v>
      </c>
      <c r="AT3492">
        <v>172</v>
      </c>
      <c r="AU3492">
        <v>12</v>
      </c>
      <c r="AV3492" t="s">
        <v>1510</v>
      </c>
    </row>
    <row r="3493" spans="1:48" hidden="1" x14ac:dyDescent="0.25">
      <c r="A3493" t="s">
        <v>676</v>
      </c>
      <c r="B3493" t="s">
        <v>86</v>
      </c>
      <c r="C3493" t="s">
        <v>86</v>
      </c>
      <c r="D3493" t="s">
        <v>677</v>
      </c>
      <c r="E3493" s="31" t="s">
        <v>678</v>
      </c>
      <c r="F3493">
        <v>2019</v>
      </c>
      <c r="G3493" t="s">
        <v>563</v>
      </c>
      <c r="H3493">
        <v>221</v>
      </c>
      <c r="I3493">
        <v>331560</v>
      </c>
      <c r="J3493" t="s">
        <v>50</v>
      </c>
      <c r="K3493" s="26" t="s">
        <v>458</v>
      </c>
      <c r="L3493" t="b">
        <v>1</v>
      </c>
      <c r="M3493" s="20" t="s">
        <v>1119</v>
      </c>
      <c r="N3493" s="26">
        <v>169</v>
      </c>
      <c r="O3493" t="s">
        <v>375</v>
      </c>
      <c r="P3493">
        <v>62.032777799999998</v>
      </c>
      <c r="Q3493">
        <v>-163.28777779999999</v>
      </c>
      <c r="S3493" s="26" t="s">
        <v>21</v>
      </c>
      <c r="T3493" s="40">
        <v>0.57450000000000012</v>
      </c>
      <c r="U3493" s="40">
        <v>0.24159166666666665</v>
      </c>
      <c r="V3493">
        <v>74.409240000000011</v>
      </c>
      <c r="W3493">
        <v>129.51999999999998</v>
      </c>
      <c r="X3493">
        <v>30</v>
      </c>
      <c r="Y3493">
        <v>0</v>
      </c>
      <c r="Z3493">
        <v>0</v>
      </c>
      <c r="AA3493">
        <v>4</v>
      </c>
      <c r="AI3493">
        <v>130.64600000000002</v>
      </c>
      <c r="AJ3493">
        <v>5</v>
      </c>
      <c r="AK3493">
        <v>0</v>
      </c>
      <c r="AL3493">
        <v>0</v>
      </c>
      <c r="AM3493">
        <v>0</v>
      </c>
      <c r="AN3493">
        <v>0</v>
      </c>
      <c r="AO3493" s="30">
        <v>75.056127000000018</v>
      </c>
      <c r="AP3493" s="30">
        <v>130.64600000000002</v>
      </c>
      <c r="AQ3493" s="30">
        <v>5</v>
      </c>
      <c r="AR3493">
        <v>149.46536700000001</v>
      </c>
      <c r="AS3493" s="20">
        <v>260.166</v>
      </c>
      <c r="AT3493">
        <v>38</v>
      </c>
      <c r="AU3493">
        <v>12</v>
      </c>
      <c r="AV3493" t="s">
        <v>1510</v>
      </c>
    </row>
    <row r="3494" spans="1:48" hidden="1" x14ac:dyDescent="0.25">
      <c r="A3494" t="s">
        <v>771</v>
      </c>
      <c r="B3494" t="s">
        <v>240</v>
      </c>
      <c r="C3494" t="s">
        <v>240</v>
      </c>
      <c r="D3494" t="s">
        <v>772</v>
      </c>
      <c r="E3494" s="31" t="s">
        <v>773</v>
      </c>
      <c r="F3494">
        <v>2019</v>
      </c>
      <c r="G3494" t="s">
        <v>759</v>
      </c>
      <c r="H3494">
        <v>26616</v>
      </c>
      <c r="I3494">
        <v>332390</v>
      </c>
      <c r="J3494" t="s">
        <v>235</v>
      </c>
      <c r="K3494" s="26" t="s">
        <v>458</v>
      </c>
      <c r="L3494" t="b">
        <v>1</v>
      </c>
      <c r="M3494" s="20" t="s">
        <v>1118</v>
      </c>
      <c r="N3494" s="26">
        <v>254</v>
      </c>
      <c r="O3494" t="s">
        <v>375</v>
      </c>
      <c r="P3494">
        <v>68.348611099999999</v>
      </c>
      <c r="Q3494">
        <v>-166.73472219999999</v>
      </c>
      <c r="S3494" s="26" t="s">
        <v>21</v>
      </c>
      <c r="T3494" s="40">
        <v>0.21675833333333336</v>
      </c>
      <c r="U3494" s="40">
        <v>0.21675833333333336</v>
      </c>
      <c r="V3494">
        <v>355.57145379166673</v>
      </c>
      <c r="W3494">
        <v>1640.405</v>
      </c>
      <c r="X3494">
        <v>194</v>
      </c>
      <c r="Y3494">
        <v>798.00447450000024</v>
      </c>
      <c r="Z3494">
        <v>3681.5400000000009</v>
      </c>
      <c r="AA3494">
        <v>79</v>
      </c>
      <c r="AI3494">
        <v>32.957999999999998</v>
      </c>
      <c r="AJ3494">
        <v>2</v>
      </c>
      <c r="AK3494">
        <v>50.721000000000004</v>
      </c>
      <c r="AL3494">
        <v>6</v>
      </c>
      <c r="AM3494">
        <v>0</v>
      </c>
      <c r="AN3494">
        <v>1</v>
      </c>
      <c r="AO3494" s="30">
        <v>18.138120575000002</v>
      </c>
      <c r="AP3494" s="30">
        <v>83.679000000000002</v>
      </c>
      <c r="AQ3494" s="30">
        <v>8</v>
      </c>
      <c r="AR3494">
        <v>1171.7140488666669</v>
      </c>
      <c r="AS3494" s="20">
        <v>5405.6239999999998</v>
      </c>
      <c r="AT3494">
        <v>280</v>
      </c>
      <c r="AU3494">
        <v>12</v>
      </c>
      <c r="AV3494" t="s">
        <v>1510</v>
      </c>
    </row>
    <row r="3495" spans="1:48" hidden="1" x14ac:dyDescent="0.25">
      <c r="A3495" t="s">
        <v>774</v>
      </c>
      <c r="B3495" t="s">
        <v>241</v>
      </c>
      <c r="C3495" t="s">
        <v>241</v>
      </c>
      <c r="D3495" t="s">
        <v>775</v>
      </c>
      <c r="E3495" s="31" t="s">
        <v>776</v>
      </c>
      <c r="F3495">
        <v>2019</v>
      </c>
      <c r="G3495" t="s">
        <v>759</v>
      </c>
      <c r="H3495">
        <v>26616</v>
      </c>
      <c r="I3495">
        <v>332400</v>
      </c>
      <c r="J3495" t="s">
        <v>235</v>
      </c>
      <c r="K3495" s="26" t="s">
        <v>458</v>
      </c>
      <c r="L3495" t="b">
        <v>1</v>
      </c>
      <c r="M3495" s="20" t="s">
        <v>1118</v>
      </c>
      <c r="N3495" s="26">
        <v>254</v>
      </c>
      <c r="O3495" t="s">
        <v>375</v>
      </c>
      <c r="P3495">
        <v>69.743857000000006</v>
      </c>
      <c r="Q3495">
        <v>-163.008442</v>
      </c>
      <c r="S3495" s="26" t="s">
        <v>21</v>
      </c>
      <c r="T3495" s="40">
        <v>0.22156666666666661</v>
      </c>
      <c r="U3495" s="40">
        <v>0.22155833333333327</v>
      </c>
      <c r="V3495">
        <v>136.74806629999998</v>
      </c>
      <c r="W3495">
        <v>617.18700000000001</v>
      </c>
      <c r="X3495">
        <v>65</v>
      </c>
      <c r="Y3495">
        <v>524.02289199999984</v>
      </c>
      <c r="Z3495">
        <v>2365.08</v>
      </c>
      <c r="AA3495">
        <v>41</v>
      </c>
      <c r="AI3495">
        <v>24.513999999999999</v>
      </c>
      <c r="AJ3495">
        <v>1</v>
      </c>
      <c r="AK3495">
        <v>62.139999999999993</v>
      </c>
      <c r="AL3495">
        <v>2</v>
      </c>
      <c r="AM3495">
        <v>0</v>
      </c>
      <c r="AN3495">
        <v>1</v>
      </c>
      <c r="AO3495" s="30">
        <v>19.199637933333328</v>
      </c>
      <c r="AP3495" s="30">
        <v>86.653999999999996</v>
      </c>
      <c r="AQ3495" s="30">
        <v>3</v>
      </c>
      <c r="AR3495">
        <v>679.97059623333314</v>
      </c>
      <c r="AS3495" s="20">
        <v>3068.9209999999998</v>
      </c>
      <c r="AT3495">
        <v>109</v>
      </c>
      <c r="AU3495">
        <v>12</v>
      </c>
      <c r="AV3495" t="s">
        <v>1510</v>
      </c>
    </row>
    <row r="3496" spans="1:48" hidden="1" x14ac:dyDescent="0.25">
      <c r="A3496" t="s">
        <v>987</v>
      </c>
      <c r="B3496" t="s">
        <v>275</v>
      </c>
      <c r="C3496" t="s">
        <v>275</v>
      </c>
      <c r="D3496" t="s">
        <v>989</v>
      </c>
      <c r="E3496" s="31" t="s">
        <v>990</v>
      </c>
      <c r="F3496">
        <v>2019</v>
      </c>
      <c r="G3496" t="s">
        <v>988</v>
      </c>
      <c r="H3496" t="s">
        <v>582</v>
      </c>
      <c r="I3496">
        <v>332590</v>
      </c>
      <c r="J3496" t="s">
        <v>274</v>
      </c>
      <c r="K3496" s="26" t="s">
        <v>458</v>
      </c>
      <c r="L3496" t="b">
        <v>1</v>
      </c>
      <c r="M3496" s="20" t="s">
        <v>1118</v>
      </c>
      <c r="N3496" s="26">
        <v>447</v>
      </c>
      <c r="O3496" t="s">
        <v>375</v>
      </c>
      <c r="P3496">
        <v>60.202500000000001</v>
      </c>
      <c r="Q3496">
        <v>-154.31277779999999</v>
      </c>
      <c r="S3496" s="26" t="s">
        <v>21</v>
      </c>
      <c r="T3496" s="40">
        <v>0.6201545454545454</v>
      </c>
      <c r="U3496" s="40">
        <v>0.20545454545454545</v>
      </c>
      <c r="V3496">
        <v>178.84140812727276</v>
      </c>
      <c r="W3496">
        <v>288.38200000000006</v>
      </c>
      <c r="X3496">
        <v>85</v>
      </c>
      <c r="Y3496">
        <v>245.15205305454541</v>
      </c>
      <c r="Z3496">
        <v>395.30799999999994</v>
      </c>
      <c r="AA3496">
        <v>54</v>
      </c>
      <c r="AI3496">
        <v>0</v>
      </c>
      <c r="AJ3496">
        <v>0</v>
      </c>
      <c r="AK3496">
        <v>73.881000000000014</v>
      </c>
      <c r="AL3496">
        <v>21</v>
      </c>
      <c r="AM3496">
        <v>0</v>
      </c>
      <c r="AN3496">
        <v>0</v>
      </c>
      <c r="AO3496" s="30">
        <v>45.817637972727276</v>
      </c>
      <c r="AP3496" s="30">
        <v>73.881000000000014</v>
      </c>
      <c r="AQ3496" s="30">
        <v>21</v>
      </c>
      <c r="AR3496">
        <v>469.81109915454545</v>
      </c>
      <c r="AS3496" s="20">
        <v>757.57099999999991</v>
      </c>
      <c r="AT3496">
        <v>155</v>
      </c>
      <c r="AU3496">
        <v>12</v>
      </c>
      <c r="AV3496" t="s">
        <v>1510</v>
      </c>
    </row>
    <row r="3497" spans="1:48" hidden="1" x14ac:dyDescent="0.25">
      <c r="A3497" t="s">
        <v>937</v>
      </c>
      <c r="B3497" t="s">
        <v>258</v>
      </c>
      <c r="C3497" t="s">
        <v>258</v>
      </c>
      <c r="D3497" t="s">
        <v>939</v>
      </c>
      <c r="E3497" s="31" t="s">
        <v>940</v>
      </c>
      <c r="F3497">
        <v>2019</v>
      </c>
      <c r="G3497" t="s">
        <v>938</v>
      </c>
      <c r="H3497" t="s">
        <v>582</v>
      </c>
      <c r="I3497">
        <v>332500</v>
      </c>
      <c r="J3497" t="s">
        <v>257</v>
      </c>
      <c r="K3497" s="26" t="s">
        <v>458</v>
      </c>
      <c r="L3497" t="b">
        <v>1</v>
      </c>
      <c r="M3497" s="20" t="s">
        <v>1118</v>
      </c>
      <c r="N3497" s="26">
        <v>399</v>
      </c>
      <c r="O3497" t="s">
        <v>375</v>
      </c>
      <c r="P3497">
        <v>56.932561399999997</v>
      </c>
      <c r="Q3497">
        <v>-158.6249699</v>
      </c>
      <c r="S3497" s="26" t="s">
        <v>21</v>
      </c>
      <c r="T3497" s="40">
        <v>0.65000000000000013</v>
      </c>
      <c r="U3497" s="40">
        <v>0.28793333333333326</v>
      </c>
      <c r="V3497">
        <v>117.10660000000003</v>
      </c>
      <c r="W3497">
        <v>180.16400000000002</v>
      </c>
      <c r="X3497">
        <v>51</v>
      </c>
      <c r="Y3497">
        <v>79.380600000000015</v>
      </c>
      <c r="Z3497">
        <v>122.124</v>
      </c>
      <c r="AA3497">
        <v>23</v>
      </c>
      <c r="AI3497">
        <v>55.897999999999996</v>
      </c>
      <c r="AJ3497">
        <v>8</v>
      </c>
      <c r="AK3497">
        <v>145.03800000000001</v>
      </c>
      <c r="AL3497">
        <v>10</v>
      </c>
      <c r="AM3497">
        <v>0</v>
      </c>
      <c r="AN3497">
        <v>0</v>
      </c>
      <c r="AO3497" s="30">
        <v>130.60840000000002</v>
      </c>
      <c r="AP3497" s="30">
        <v>200.93600000000001</v>
      </c>
      <c r="AQ3497" s="30">
        <v>18</v>
      </c>
      <c r="AR3497">
        <v>327.09560000000005</v>
      </c>
      <c r="AS3497" s="20">
        <v>503.22399999999999</v>
      </c>
      <c r="AT3497">
        <v>90</v>
      </c>
      <c r="AU3497">
        <v>3</v>
      </c>
      <c r="AV3497" t="s">
        <v>1510</v>
      </c>
    </row>
    <row r="3498" spans="1:48" hidden="1" x14ac:dyDescent="0.25">
      <c r="A3498" t="s">
        <v>670</v>
      </c>
      <c r="B3498" t="s">
        <v>87</v>
      </c>
      <c r="C3498" t="s">
        <v>87</v>
      </c>
      <c r="D3498" t="s">
        <v>671</v>
      </c>
      <c r="E3498" s="31" t="s">
        <v>672</v>
      </c>
      <c r="F3498">
        <v>2019</v>
      </c>
      <c r="G3498" t="s">
        <v>563</v>
      </c>
      <c r="H3498">
        <v>221</v>
      </c>
      <c r="I3498">
        <v>331570</v>
      </c>
      <c r="J3498" t="s">
        <v>50</v>
      </c>
      <c r="K3498" s="26" t="s">
        <v>458</v>
      </c>
      <c r="L3498" t="b">
        <v>1</v>
      </c>
      <c r="M3498" s="20" t="s">
        <v>1119</v>
      </c>
      <c r="N3498" s="26">
        <v>169</v>
      </c>
      <c r="O3498" t="s">
        <v>375</v>
      </c>
      <c r="P3498">
        <v>59.748888899999997</v>
      </c>
      <c r="Q3498">
        <v>-161.9158333</v>
      </c>
      <c r="S3498" s="26" t="s">
        <v>21</v>
      </c>
      <c r="T3498" s="40">
        <v>0.52720000000000011</v>
      </c>
      <c r="U3498" s="40">
        <v>0.26569166666666671</v>
      </c>
      <c r="V3498">
        <v>515.09759680000013</v>
      </c>
      <c r="W3498">
        <v>977.0440000000001</v>
      </c>
      <c r="X3498">
        <v>194</v>
      </c>
      <c r="Y3498">
        <v>155.95788560000003</v>
      </c>
      <c r="Z3498">
        <v>295.82299999999998</v>
      </c>
      <c r="AA3498">
        <v>19</v>
      </c>
      <c r="AI3498">
        <v>403.87000000000006</v>
      </c>
      <c r="AJ3498">
        <v>17</v>
      </c>
      <c r="AK3498">
        <v>340.66</v>
      </c>
      <c r="AL3498">
        <v>4</v>
      </c>
      <c r="AM3498">
        <v>0</v>
      </c>
      <c r="AN3498">
        <v>0</v>
      </c>
      <c r="AO3498" s="30">
        <v>392.51621600000016</v>
      </c>
      <c r="AP3498" s="30">
        <v>744.53000000000009</v>
      </c>
      <c r="AQ3498" s="30">
        <v>21</v>
      </c>
      <c r="AR3498">
        <v>1063.5716984000003</v>
      </c>
      <c r="AS3498" s="20">
        <v>2017.3970000000002</v>
      </c>
      <c r="AT3498">
        <v>231</v>
      </c>
      <c r="AU3498">
        <v>12</v>
      </c>
      <c r="AV3498" t="s">
        <v>1510</v>
      </c>
    </row>
    <row r="3499" spans="1:48" hidden="1" x14ac:dyDescent="0.25">
      <c r="A3499" t="s">
        <v>1085</v>
      </c>
      <c r="B3499" t="s">
        <v>1088</v>
      </c>
      <c r="C3499" t="s">
        <v>1088</v>
      </c>
      <c r="D3499" t="s">
        <v>1089</v>
      </c>
      <c r="E3499" s="31" t="s">
        <v>1090</v>
      </c>
      <c r="F3499">
        <v>2019</v>
      </c>
      <c r="G3499" t="s">
        <v>1086</v>
      </c>
      <c r="H3499" t="s">
        <v>582</v>
      </c>
      <c r="I3499">
        <v>332520</v>
      </c>
      <c r="J3499" t="s">
        <v>1087</v>
      </c>
      <c r="K3499" s="26" t="s">
        <v>458</v>
      </c>
      <c r="L3499" t="b">
        <v>1</v>
      </c>
      <c r="M3499" s="20" t="s">
        <v>1118</v>
      </c>
      <c r="N3499" s="26">
        <v>759</v>
      </c>
      <c r="O3499" t="s">
        <v>375</v>
      </c>
      <c r="P3499">
        <v>65.504999999999995</v>
      </c>
      <c r="Q3499">
        <v>-150.16999999999999</v>
      </c>
      <c r="S3499" s="26" t="s">
        <v>21</v>
      </c>
      <c r="T3499" s="40">
        <v>0.81489999999999985</v>
      </c>
      <c r="U3499" s="40">
        <v>0.30387272727272713</v>
      </c>
      <c r="V3499">
        <v>51.099119399999985</v>
      </c>
      <c r="W3499">
        <v>62.705999999999996</v>
      </c>
      <c r="X3499">
        <v>34</v>
      </c>
      <c r="Y3499">
        <v>18.968427299999998</v>
      </c>
      <c r="Z3499">
        <v>23.277000000000001</v>
      </c>
      <c r="AA3499">
        <v>2</v>
      </c>
      <c r="AI3499">
        <v>85.816999999999993</v>
      </c>
      <c r="AJ3499">
        <v>9</v>
      </c>
      <c r="AK3499">
        <v>9.8209999999999997</v>
      </c>
      <c r="AL3499">
        <v>4</v>
      </c>
      <c r="AM3499">
        <v>0</v>
      </c>
      <c r="AN3499">
        <v>0</v>
      </c>
      <c r="AO3499" s="30">
        <v>77.935406199999974</v>
      </c>
      <c r="AP3499" s="30">
        <v>95.637999999999991</v>
      </c>
      <c r="AQ3499" s="30">
        <v>13</v>
      </c>
      <c r="AR3499">
        <v>148.00295289999997</v>
      </c>
      <c r="AS3499" s="20">
        <v>181.62099999999998</v>
      </c>
      <c r="AT3499">
        <v>48</v>
      </c>
      <c r="AU3499">
        <v>6</v>
      </c>
      <c r="AV3499" t="s">
        <v>1510</v>
      </c>
    </row>
    <row r="3500" spans="1:48" hidden="1" x14ac:dyDescent="0.25">
      <c r="A3500" t="s">
        <v>864</v>
      </c>
      <c r="B3500" t="s">
        <v>214</v>
      </c>
      <c r="C3500" t="s">
        <v>214</v>
      </c>
      <c r="D3500" t="s">
        <v>865</v>
      </c>
      <c r="E3500" s="31" t="s">
        <v>866</v>
      </c>
      <c r="F3500">
        <v>2019</v>
      </c>
      <c r="G3500" t="s">
        <v>858</v>
      </c>
      <c r="H3500">
        <v>12485</v>
      </c>
      <c r="I3500">
        <v>332250</v>
      </c>
      <c r="J3500" t="s">
        <v>211</v>
      </c>
      <c r="K3500" s="26" t="s">
        <v>374</v>
      </c>
      <c r="L3500" t="b">
        <v>1</v>
      </c>
      <c r="M3500" s="20" t="s">
        <v>1119</v>
      </c>
      <c r="N3500" s="26">
        <v>343</v>
      </c>
      <c r="O3500" t="s">
        <v>375</v>
      </c>
      <c r="P3500">
        <v>61.761111100000001</v>
      </c>
      <c r="Q3500">
        <v>-157.3125</v>
      </c>
      <c r="S3500" s="26" t="s">
        <v>21</v>
      </c>
      <c r="T3500" s="40">
        <v>1.2132000000000003</v>
      </c>
      <c r="U3500" s="40">
        <v>0.45763333333333339</v>
      </c>
      <c r="V3500">
        <v>37.21491000000001</v>
      </c>
      <c r="W3500">
        <v>30.675000000000001</v>
      </c>
      <c r="X3500">
        <v>11</v>
      </c>
      <c r="Y3500">
        <v>16.821018000000006</v>
      </c>
      <c r="Z3500">
        <v>13.865000000000002</v>
      </c>
      <c r="AA3500">
        <v>5</v>
      </c>
      <c r="AI3500">
        <v>0</v>
      </c>
      <c r="AJ3500">
        <v>0</v>
      </c>
      <c r="AK3500">
        <v>3.6659999999999999</v>
      </c>
      <c r="AL3500">
        <v>2</v>
      </c>
      <c r="AM3500">
        <v>0</v>
      </c>
      <c r="AN3500">
        <v>0</v>
      </c>
      <c r="AO3500" s="30">
        <v>4.4475912000000006</v>
      </c>
      <c r="AP3500" s="30">
        <v>3.6659999999999999</v>
      </c>
      <c r="AQ3500" s="30">
        <v>2</v>
      </c>
      <c r="AR3500">
        <v>58.483519200000018</v>
      </c>
      <c r="AS3500" s="20">
        <v>48.206000000000003</v>
      </c>
      <c r="AT3500">
        <v>18</v>
      </c>
      <c r="AU3500">
        <v>12</v>
      </c>
      <c r="AV3500" t="s">
        <v>1510</v>
      </c>
    </row>
    <row r="3501" spans="1:48" hidden="1" x14ac:dyDescent="0.25">
      <c r="A3501" t="s">
        <v>813</v>
      </c>
      <c r="B3501" t="s">
        <v>27</v>
      </c>
      <c r="C3501" t="s">
        <v>27</v>
      </c>
      <c r="D3501" t="s">
        <v>815</v>
      </c>
      <c r="E3501" s="31" t="s">
        <v>816</v>
      </c>
      <c r="F3501">
        <v>2019</v>
      </c>
      <c r="G3501" t="s">
        <v>814</v>
      </c>
      <c r="H3501">
        <v>24486</v>
      </c>
      <c r="I3501">
        <v>331040</v>
      </c>
      <c r="J3501" t="s">
        <v>26</v>
      </c>
      <c r="K3501" s="26" t="s">
        <v>458</v>
      </c>
      <c r="L3501" t="b">
        <v>1</v>
      </c>
      <c r="M3501" s="20" t="s">
        <v>1118</v>
      </c>
      <c r="N3501" s="26">
        <v>293</v>
      </c>
      <c r="O3501" t="s">
        <v>375</v>
      </c>
      <c r="P3501">
        <v>54.135555600000004</v>
      </c>
      <c r="Q3501">
        <v>-165.77305559999999</v>
      </c>
      <c r="S3501" s="26" t="s">
        <v>21</v>
      </c>
      <c r="T3501" s="40">
        <v>0.94999999999999984</v>
      </c>
      <c r="U3501" s="40">
        <v>0.19059999999999988</v>
      </c>
      <c r="V3501">
        <v>176.0179</v>
      </c>
      <c r="W3501">
        <v>185.28200000000004</v>
      </c>
      <c r="X3501">
        <v>47</v>
      </c>
      <c r="Y3501">
        <v>191.58554999999996</v>
      </c>
      <c r="Z3501">
        <v>201.66899999999998</v>
      </c>
      <c r="AA3501">
        <v>24</v>
      </c>
      <c r="AI3501">
        <v>128.21700000000001</v>
      </c>
      <c r="AJ3501">
        <v>11</v>
      </c>
      <c r="AK3501">
        <v>3.2049999999999996</v>
      </c>
      <c r="AL3501">
        <v>1</v>
      </c>
      <c r="AM3501">
        <v>0</v>
      </c>
      <c r="AN3501">
        <v>0</v>
      </c>
      <c r="AO3501" s="30">
        <v>124.85090000000001</v>
      </c>
      <c r="AP3501" s="30">
        <v>131.42200000000003</v>
      </c>
      <c r="AQ3501" s="30">
        <v>12</v>
      </c>
      <c r="AR3501">
        <v>492.45434999999998</v>
      </c>
      <c r="AS3501" s="20">
        <v>518.37300000000005</v>
      </c>
      <c r="AT3501">
        <v>83</v>
      </c>
      <c r="AU3501">
        <v>12</v>
      </c>
      <c r="AV3501" t="s">
        <v>1510</v>
      </c>
    </row>
    <row r="3502" spans="1:48" hidden="1" x14ac:dyDescent="0.25">
      <c r="A3502" t="s">
        <v>897</v>
      </c>
      <c r="B3502" t="s">
        <v>262</v>
      </c>
      <c r="C3502" t="s">
        <v>262</v>
      </c>
      <c r="D3502" t="s">
        <v>899</v>
      </c>
      <c r="E3502" s="31" t="s">
        <v>900</v>
      </c>
      <c r="F3502">
        <v>2019</v>
      </c>
      <c r="G3502" t="s">
        <v>898</v>
      </c>
      <c r="H3502" t="s">
        <v>582</v>
      </c>
      <c r="I3502">
        <v>332530</v>
      </c>
      <c r="J3502" t="s">
        <v>261</v>
      </c>
      <c r="K3502" s="26" t="s">
        <v>458</v>
      </c>
      <c r="L3502" t="b">
        <v>1</v>
      </c>
      <c r="M3502" s="20" t="s">
        <v>1118</v>
      </c>
      <c r="N3502" s="26">
        <v>364</v>
      </c>
      <c r="O3502" t="s">
        <v>375</v>
      </c>
      <c r="P3502">
        <v>64.739444399999996</v>
      </c>
      <c r="Q3502">
        <v>-155.4869444</v>
      </c>
      <c r="S3502" s="26" t="s">
        <v>21</v>
      </c>
      <c r="T3502" s="40">
        <v>0.75</v>
      </c>
      <c r="U3502" s="40">
        <v>0.31770833333333337</v>
      </c>
      <c r="V3502">
        <v>169.57050000000001</v>
      </c>
      <c r="W3502">
        <v>226.09400000000002</v>
      </c>
      <c r="X3502">
        <v>125</v>
      </c>
      <c r="Y3502">
        <v>202.85774999999998</v>
      </c>
      <c r="Z3502">
        <v>270.47699999999998</v>
      </c>
      <c r="AA3502">
        <v>26</v>
      </c>
      <c r="AI3502">
        <v>93.501000000000005</v>
      </c>
      <c r="AJ3502">
        <v>16</v>
      </c>
      <c r="AK3502">
        <v>22.478000000000002</v>
      </c>
      <c r="AL3502">
        <v>4</v>
      </c>
      <c r="AM3502">
        <v>0</v>
      </c>
      <c r="AN3502">
        <v>0</v>
      </c>
      <c r="AO3502" s="30">
        <v>86.984250000000003</v>
      </c>
      <c r="AP3502" s="30">
        <v>115.97900000000001</v>
      </c>
      <c r="AQ3502" s="30">
        <v>20</v>
      </c>
      <c r="AR3502">
        <v>459.41250000000002</v>
      </c>
      <c r="AS3502" s="20">
        <v>612.54999999999984</v>
      </c>
      <c r="AT3502">
        <v>168</v>
      </c>
      <c r="AU3502">
        <v>12</v>
      </c>
      <c r="AV3502" t="s">
        <v>1510</v>
      </c>
    </row>
    <row r="3503" spans="1:48" hidden="1" x14ac:dyDescent="0.25">
      <c r="A3503" t="s">
        <v>673</v>
      </c>
      <c r="B3503" t="s">
        <v>88</v>
      </c>
      <c r="C3503" t="s">
        <v>88</v>
      </c>
      <c r="D3503" t="s">
        <v>674</v>
      </c>
      <c r="E3503" s="31" t="s">
        <v>675</v>
      </c>
      <c r="F3503">
        <v>2019</v>
      </c>
      <c r="G3503" t="s">
        <v>563</v>
      </c>
      <c r="H3503">
        <v>221</v>
      </c>
      <c r="I3503">
        <v>331580</v>
      </c>
      <c r="J3503" t="s">
        <v>50</v>
      </c>
      <c r="K3503" s="26" t="s">
        <v>458</v>
      </c>
      <c r="L3503" t="b">
        <v>1</v>
      </c>
      <c r="M3503" s="20" t="s">
        <v>1119</v>
      </c>
      <c r="N3503" s="26">
        <v>169</v>
      </c>
      <c r="O3503" t="s">
        <v>375</v>
      </c>
      <c r="P3503">
        <v>61.784999999999997</v>
      </c>
      <c r="Q3503">
        <v>-161.32027780000001</v>
      </c>
      <c r="S3503" s="26" t="s">
        <v>21</v>
      </c>
      <c r="T3503" s="40">
        <v>0.55559999999999998</v>
      </c>
      <c r="U3503" s="40">
        <v>0.24063333333333328</v>
      </c>
      <c r="V3503">
        <v>223.55788319999996</v>
      </c>
      <c r="W3503">
        <v>402.37199999999996</v>
      </c>
      <c r="X3503">
        <v>80</v>
      </c>
      <c r="Y3503">
        <v>18.994852799999997</v>
      </c>
      <c r="Z3503">
        <v>34.187999999999995</v>
      </c>
      <c r="AA3503">
        <v>7</v>
      </c>
      <c r="AI3503">
        <v>98.930999999999997</v>
      </c>
      <c r="AJ3503">
        <v>7</v>
      </c>
      <c r="AK3503">
        <v>377.15699999999998</v>
      </c>
      <c r="AL3503">
        <v>8</v>
      </c>
      <c r="AM3503">
        <v>0</v>
      </c>
      <c r="AN3503">
        <v>0</v>
      </c>
      <c r="AO3503" s="30">
        <v>264.51449279999997</v>
      </c>
      <c r="AP3503" s="30">
        <v>476.08799999999997</v>
      </c>
      <c r="AQ3503" s="30">
        <v>15</v>
      </c>
      <c r="AR3503">
        <v>507.06722879999995</v>
      </c>
      <c r="AS3503" s="20">
        <v>912.64800000000002</v>
      </c>
      <c r="AT3503">
        <v>101</v>
      </c>
      <c r="AU3503">
        <v>12</v>
      </c>
      <c r="AV3503" t="s">
        <v>1510</v>
      </c>
    </row>
    <row r="3504" spans="1:48" hidden="1" x14ac:dyDescent="0.25">
      <c r="A3504" t="s">
        <v>950</v>
      </c>
      <c r="B3504" t="s">
        <v>264</v>
      </c>
      <c r="C3504" t="s">
        <v>264</v>
      </c>
      <c r="D3504" t="s">
        <v>952</v>
      </c>
      <c r="E3504" s="31" t="s">
        <v>953</v>
      </c>
      <c r="F3504">
        <v>2019</v>
      </c>
      <c r="G3504" t="s">
        <v>951</v>
      </c>
      <c r="H3504" t="s">
        <v>582</v>
      </c>
      <c r="I3504">
        <v>332550</v>
      </c>
      <c r="J3504" t="s">
        <v>263</v>
      </c>
      <c r="K3504" s="26" t="s">
        <v>458</v>
      </c>
      <c r="L3504" t="b">
        <v>1</v>
      </c>
      <c r="M3504" s="20" t="s">
        <v>1118</v>
      </c>
      <c r="N3504" s="26">
        <v>410</v>
      </c>
      <c r="O3504" t="s">
        <v>375</v>
      </c>
      <c r="P3504">
        <v>56.6</v>
      </c>
      <c r="Q3504">
        <v>-169.54166670000001</v>
      </c>
      <c r="S3504" s="26" t="s">
        <v>21</v>
      </c>
      <c r="T3504" s="40">
        <v>0.91666666666666663</v>
      </c>
      <c r="U3504" s="40">
        <v>0.21758333333333335</v>
      </c>
      <c r="V3504">
        <v>131.97983333333335</v>
      </c>
      <c r="W3504">
        <v>143.97800000000001</v>
      </c>
      <c r="X3504">
        <v>40</v>
      </c>
      <c r="Y3504">
        <v>72.024333333333331</v>
      </c>
      <c r="Z3504">
        <v>78.572000000000003</v>
      </c>
      <c r="AA3504">
        <v>17</v>
      </c>
      <c r="AI3504">
        <v>71.53</v>
      </c>
      <c r="AJ3504">
        <v>7</v>
      </c>
      <c r="AK3504">
        <v>98.963000000000008</v>
      </c>
      <c r="AL3504">
        <v>13</v>
      </c>
      <c r="AM3504">
        <v>28.733999999999995</v>
      </c>
      <c r="AN3504">
        <v>5</v>
      </c>
      <c r="AO3504" s="30">
        <v>156.28524999999999</v>
      </c>
      <c r="AP3504" s="30">
        <v>170.49299999999999</v>
      </c>
      <c r="AQ3504" s="30">
        <v>20</v>
      </c>
      <c r="AR3504">
        <v>360.28941666666663</v>
      </c>
      <c r="AS3504" s="20">
        <v>421.77700000000004</v>
      </c>
      <c r="AT3504">
        <v>78</v>
      </c>
      <c r="AU3504">
        <v>12</v>
      </c>
      <c r="AV3504" t="s">
        <v>1510</v>
      </c>
    </row>
    <row r="3505" spans="1:48" hidden="1" x14ac:dyDescent="0.25">
      <c r="A3505" t="s">
        <v>679</v>
      </c>
      <c r="B3505" t="s">
        <v>1163</v>
      </c>
      <c r="C3505" t="s">
        <v>89</v>
      </c>
      <c r="D3505" t="s">
        <v>677</v>
      </c>
      <c r="E3505" s="31" t="s">
        <v>678</v>
      </c>
      <c r="F3505">
        <v>2019</v>
      </c>
      <c r="G3505" t="s">
        <v>563</v>
      </c>
      <c r="H3505">
        <v>221</v>
      </c>
      <c r="I3505">
        <v>331660</v>
      </c>
      <c r="J3505" t="s">
        <v>50</v>
      </c>
      <c r="K3505" s="26" t="s">
        <v>458</v>
      </c>
      <c r="L3505" t="b">
        <v>1</v>
      </c>
      <c r="M3505" s="20" t="s">
        <v>1119</v>
      </c>
      <c r="N3505" s="26">
        <v>169</v>
      </c>
      <c r="O3505" t="s">
        <v>375</v>
      </c>
      <c r="P3505">
        <v>62.0530556</v>
      </c>
      <c r="Q3505">
        <v>-163.1658333</v>
      </c>
      <c r="S3505" s="26" t="s">
        <v>21</v>
      </c>
      <c r="T3505" s="40">
        <v>0.57450000000000012</v>
      </c>
      <c r="U3505" s="40">
        <v>0.24159166666666665</v>
      </c>
      <c r="V3505">
        <v>454.32609000000014</v>
      </c>
      <c r="W3505">
        <v>790.82</v>
      </c>
      <c r="X3505">
        <v>183</v>
      </c>
      <c r="Y3505">
        <v>241.72834350000008</v>
      </c>
      <c r="Z3505">
        <v>420.76300000000003</v>
      </c>
      <c r="AA3505">
        <v>44</v>
      </c>
      <c r="AI3505">
        <v>691.75800000000004</v>
      </c>
      <c r="AJ3505">
        <v>18</v>
      </c>
      <c r="AK3505">
        <v>733.49699999999996</v>
      </c>
      <c r="AL3505">
        <v>18</v>
      </c>
      <c r="AM3505">
        <v>0</v>
      </c>
      <c r="AN3505">
        <v>0</v>
      </c>
      <c r="AO3505" s="30">
        <v>818.80899750000026</v>
      </c>
      <c r="AP3505" s="30">
        <v>1425.2550000000001</v>
      </c>
      <c r="AQ3505" s="30">
        <v>36</v>
      </c>
      <c r="AR3505">
        <v>1514.8634310000007</v>
      </c>
      <c r="AS3505" s="20">
        <v>2636.8380000000002</v>
      </c>
      <c r="AT3505">
        <v>258</v>
      </c>
      <c r="AU3505">
        <v>12</v>
      </c>
      <c r="AV3505" t="s">
        <v>1510</v>
      </c>
    </row>
    <row r="3506" spans="1:48" hidden="1" x14ac:dyDescent="0.25">
      <c r="A3506" t="s">
        <v>680</v>
      </c>
      <c r="B3506" t="s">
        <v>90</v>
      </c>
      <c r="C3506" t="s">
        <v>90</v>
      </c>
      <c r="D3506" t="s">
        <v>705</v>
      </c>
      <c r="E3506" s="31" t="s">
        <v>706</v>
      </c>
      <c r="F3506">
        <v>2019</v>
      </c>
      <c r="G3506" t="s">
        <v>563</v>
      </c>
      <c r="H3506">
        <v>221</v>
      </c>
      <c r="I3506">
        <v>331670</v>
      </c>
      <c r="J3506" t="s">
        <v>50</v>
      </c>
      <c r="K3506" s="26" t="s">
        <v>458</v>
      </c>
      <c r="L3506" t="b">
        <v>1</v>
      </c>
      <c r="M3506" s="20" t="s">
        <v>1119</v>
      </c>
      <c r="N3506" s="26">
        <v>169</v>
      </c>
      <c r="O3506" t="s">
        <v>375</v>
      </c>
      <c r="P3506">
        <v>63.478055599999998</v>
      </c>
      <c r="Q3506">
        <v>-162.03916670000001</v>
      </c>
      <c r="S3506" s="26" t="s">
        <v>21</v>
      </c>
      <c r="T3506" s="40">
        <v>0.55759999999999998</v>
      </c>
      <c r="U3506" s="40">
        <v>0.24073333333333335</v>
      </c>
      <c r="V3506">
        <v>307.00563839999995</v>
      </c>
      <c r="W3506">
        <v>550.58399999999995</v>
      </c>
      <c r="X3506">
        <v>94</v>
      </c>
      <c r="Y3506">
        <v>127.67088400000002</v>
      </c>
      <c r="Z3506">
        <v>228.96500000000003</v>
      </c>
      <c r="AA3506">
        <v>23</v>
      </c>
      <c r="AI3506">
        <v>498.572</v>
      </c>
      <c r="AJ3506">
        <v>10</v>
      </c>
      <c r="AK3506">
        <v>432.76300000000003</v>
      </c>
      <c r="AL3506">
        <v>17</v>
      </c>
      <c r="AM3506">
        <v>0</v>
      </c>
      <c r="AN3506">
        <v>0</v>
      </c>
      <c r="AO3506" s="30">
        <v>519.31239600000004</v>
      </c>
      <c r="AP3506" s="30">
        <v>931.33500000000004</v>
      </c>
      <c r="AQ3506" s="30">
        <v>27</v>
      </c>
      <c r="AR3506">
        <v>953.98891839999999</v>
      </c>
      <c r="AS3506" s="20">
        <v>1710.8839999999998</v>
      </c>
      <c r="AT3506">
        <v>143</v>
      </c>
      <c r="AU3506">
        <v>12</v>
      </c>
      <c r="AV3506" t="s">
        <v>1510</v>
      </c>
    </row>
    <row r="3507" spans="1:48" hidden="1" x14ac:dyDescent="0.25">
      <c r="A3507" t="s">
        <v>843</v>
      </c>
      <c r="B3507" t="s">
        <v>266</v>
      </c>
      <c r="C3507" t="s">
        <v>266</v>
      </c>
      <c r="D3507" t="s">
        <v>845</v>
      </c>
      <c r="E3507" s="31" t="s">
        <v>846</v>
      </c>
      <c r="F3507">
        <v>2019</v>
      </c>
      <c r="G3507" t="s">
        <v>844</v>
      </c>
      <c r="H3507">
        <v>17898</v>
      </c>
      <c r="I3507">
        <v>332560</v>
      </c>
      <c r="J3507" t="s">
        <v>265</v>
      </c>
      <c r="K3507" s="26" t="s">
        <v>458</v>
      </c>
      <c r="L3507" t="b">
        <v>1</v>
      </c>
      <c r="M3507" s="20" t="s">
        <v>1118</v>
      </c>
      <c r="N3507" s="26">
        <v>339</v>
      </c>
      <c r="O3507" t="s">
        <v>375</v>
      </c>
      <c r="P3507">
        <v>57.122222200000003</v>
      </c>
      <c r="Q3507">
        <v>-170.27500000000001</v>
      </c>
      <c r="S3507" s="26" t="s">
        <v>21</v>
      </c>
      <c r="T3507" s="40">
        <v>0.41000000000000009</v>
      </c>
      <c r="U3507" s="40">
        <v>0.19059999999999999</v>
      </c>
      <c r="V3507">
        <v>269.65946000000008</v>
      </c>
      <c r="W3507">
        <v>657.70600000000002</v>
      </c>
      <c r="X3507">
        <v>153</v>
      </c>
      <c r="Y3507">
        <v>501.98268000000007</v>
      </c>
      <c r="Z3507">
        <v>1224.348</v>
      </c>
      <c r="AA3507">
        <v>75</v>
      </c>
      <c r="AI3507">
        <v>380.51700000000005</v>
      </c>
      <c r="AJ3507">
        <v>31</v>
      </c>
      <c r="AK3507">
        <v>553.86200000000008</v>
      </c>
      <c r="AL3507">
        <v>18</v>
      </c>
      <c r="AM3507">
        <v>0</v>
      </c>
      <c r="AN3507">
        <v>0</v>
      </c>
      <c r="AO3507" s="30">
        <v>383.09539000000012</v>
      </c>
      <c r="AP3507" s="30">
        <v>934.37900000000013</v>
      </c>
      <c r="AQ3507" s="30">
        <v>49</v>
      </c>
      <c r="AR3507">
        <v>1154.7375300000003</v>
      </c>
      <c r="AS3507" s="20">
        <v>2816.433</v>
      </c>
      <c r="AT3507">
        <v>255</v>
      </c>
      <c r="AU3507">
        <v>12</v>
      </c>
      <c r="AV3507" t="s">
        <v>1510</v>
      </c>
    </row>
    <row r="3508" spans="1:48" hidden="1" x14ac:dyDescent="0.25">
      <c r="A3508" t="s">
        <v>737</v>
      </c>
      <c r="B3508" t="s">
        <v>283</v>
      </c>
      <c r="C3508" t="s">
        <v>283</v>
      </c>
      <c r="D3508" t="s">
        <v>740</v>
      </c>
      <c r="E3508" s="31" t="s">
        <v>741</v>
      </c>
      <c r="F3508">
        <v>2019</v>
      </c>
      <c r="G3508" t="s">
        <v>738</v>
      </c>
      <c r="H3508">
        <v>0</v>
      </c>
      <c r="I3508">
        <v>332540</v>
      </c>
      <c r="J3508" t="s">
        <v>739</v>
      </c>
      <c r="K3508" s="26" t="s">
        <v>374</v>
      </c>
      <c r="L3508" t="b">
        <v>1</v>
      </c>
      <c r="M3508" s="20" t="s">
        <v>1116</v>
      </c>
      <c r="N3508" s="26">
        <v>230</v>
      </c>
      <c r="O3508" t="s">
        <v>375</v>
      </c>
      <c r="P3508">
        <v>55.339722199999997</v>
      </c>
      <c r="Q3508">
        <v>-160.49722220000001</v>
      </c>
      <c r="S3508" s="26" t="s">
        <v>21</v>
      </c>
      <c r="T3508" s="40">
        <v>0.53531666666666666</v>
      </c>
      <c r="U3508" s="40">
        <v>0.22995833333333335</v>
      </c>
      <c r="V3508">
        <v>645.45753551666667</v>
      </c>
      <c r="W3508">
        <v>1205.749</v>
      </c>
      <c r="X3508">
        <v>279</v>
      </c>
      <c r="Y3508">
        <v>476.49125348333331</v>
      </c>
      <c r="Z3508">
        <v>890.11099999999999</v>
      </c>
      <c r="AA3508">
        <v>92</v>
      </c>
      <c r="AI3508">
        <v>1029.9599999999998</v>
      </c>
      <c r="AJ3508">
        <v>32</v>
      </c>
      <c r="AK3508">
        <v>192.91299999999998</v>
      </c>
      <c r="AL3508">
        <v>13</v>
      </c>
      <c r="AM3508">
        <v>188.40600000000001</v>
      </c>
      <c r="AN3508">
        <v>3</v>
      </c>
      <c r="AO3508" s="30">
        <v>654.62429811666652</v>
      </c>
      <c r="AP3508" s="30">
        <v>1222.8729999999998</v>
      </c>
      <c r="AQ3508" s="30">
        <v>45</v>
      </c>
      <c r="AR3508">
        <v>1776.5730871166666</v>
      </c>
      <c r="AS3508" s="20">
        <v>3507.1389999999997</v>
      </c>
      <c r="AT3508">
        <v>399</v>
      </c>
      <c r="AU3508">
        <v>12</v>
      </c>
      <c r="AV3508" t="s">
        <v>1510</v>
      </c>
    </row>
    <row r="3509" spans="1:48" hidden="1" x14ac:dyDescent="0.25">
      <c r="A3509" t="s">
        <v>683</v>
      </c>
      <c r="B3509" t="s">
        <v>91</v>
      </c>
      <c r="C3509" t="s">
        <v>91</v>
      </c>
      <c r="D3509" t="s">
        <v>684</v>
      </c>
      <c r="E3509" s="31" t="s">
        <v>685</v>
      </c>
      <c r="F3509">
        <v>2019</v>
      </c>
      <c r="G3509" t="s">
        <v>563</v>
      </c>
      <c r="H3509">
        <v>221</v>
      </c>
      <c r="I3509">
        <v>331590</v>
      </c>
      <c r="J3509" t="s">
        <v>50</v>
      </c>
      <c r="K3509" s="26" t="s">
        <v>458</v>
      </c>
      <c r="L3509" t="b">
        <v>1</v>
      </c>
      <c r="M3509" s="20" t="s">
        <v>1119</v>
      </c>
      <c r="N3509" s="26">
        <v>169</v>
      </c>
      <c r="O3509" t="s">
        <v>375</v>
      </c>
      <c r="P3509">
        <v>63.694166699999997</v>
      </c>
      <c r="Q3509">
        <v>-170.47888889999999</v>
      </c>
      <c r="S3509" s="26" t="s">
        <v>21</v>
      </c>
      <c r="T3509" s="40">
        <v>0.54660000000000009</v>
      </c>
      <c r="U3509" s="40">
        <v>0.24929166666666672</v>
      </c>
      <c r="V3509">
        <v>498.47241659999997</v>
      </c>
      <c r="W3509">
        <v>911.95099999999979</v>
      </c>
      <c r="X3509">
        <v>162</v>
      </c>
      <c r="Y3509">
        <v>25.100418600000005</v>
      </c>
      <c r="Z3509">
        <v>45.920999999999999</v>
      </c>
      <c r="AA3509">
        <v>24</v>
      </c>
      <c r="AI3509">
        <v>648.05700000000002</v>
      </c>
      <c r="AJ3509">
        <v>11</v>
      </c>
      <c r="AK3509">
        <v>611.43399999999997</v>
      </c>
      <c r="AL3509">
        <v>23</v>
      </c>
      <c r="AM3509">
        <v>0</v>
      </c>
      <c r="AN3509">
        <v>0</v>
      </c>
      <c r="AO3509" s="30">
        <v>688.43778060000011</v>
      </c>
      <c r="AP3509" s="30">
        <v>1259.491</v>
      </c>
      <c r="AQ3509" s="30">
        <v>34</v>
      </c>
      <c r="AR3509">
        <v>1212.0106158000001</v>
      </c>
      <c r="AS3509" s="20">
        <v>2217.3630000000003</v>
      </c>
      <c r="AT3509">
        <v>218</v>
      </c>
      <c r="AU3509">
        <v>12</v>
      </c>
      <c r="AV3509" t="s">
        <v>1510</v>
      </c>
    </row>
    <row r="3510" spans="1:48" hidden="1" x14ac:dyDescent="0.25">
      <c r="A3510" t="s">
        <v>686</v>
      </c>
      <c r="B3510" t="s">
        <v>92</v>
      </c>
      <c r="C3510" t="s">
        <v>92</v>
      </c>
      <c r="D3510" t="s">
        <v>687</v>
      </c>
      <c r="E3510" s="31" t="s">
        <v>688</v>
      </c>
      <c r="F3510">
        <v>2019</v>
      </c>
      <c r="G3510" t="s">
        <v>563</v>
      </c>
      <c r="H3510">
        <v>221</v>
      </c>
      <c r="I3510">
        <v>331600</v>
      </c>
      <c r="J3510" t="s">
        <v>50</v>
      </c>
      <c r="K3510" s="26" t="s">
        <v>458</v>
      </c>
      <c r="L3510" t="b">
        <v>1</v>
      </c>
      <c r="M3510" s="20" t="s">
        <v>1119</v>
      </c>
      <c r="N3510" s="26">
        <v>169</v>
      </c>
      <c r="O3510" t="s">
        <v>375</v>
      </c>
      <c r="P3510">
        <v>61.8427778</v>
      </c>
      <c r="Q3510">
        <v>-165.5816667</v>
      </c>
      <c r="S3510" s="26" t="s">
        <v>21</v>
      </c>
      <c r="T3510" s="40">
        <v>0.57730000000000004</v>
      </c>
      <c r="U3510" s="40">
        <v>0.24169166666666678</v>
      </c>
      <c r="V3510">
        <v>343.73077030000002</v>
      </c>
      <c r="W3510">
        <v>595.41099999999994</v>
      </c>
      <c r="X3510">
        <v>126</v>
      </c>
      <c r="Y3510">
        <v>45.728510300000003</v>
      </c>
      <c r="Z3510">
        <v>79.210999999999999</v>
      </c>
      <c r="AA3510">
        <v>15</v>
      </c>
      <c r="AI3510">
        <v>247.988</v>
      </c>
      <c r="AJ3510">
        <v>8</v>
      </c>
      <c r="AK3510">
        <v>606.44900000000007</v>
      </c>
      <c r="AL3510">
        <v>24</v>
      </c>
      <c r="AM3510">
        <v>0</v>
      </c>
      <c r="AN3510">
        <v>0</v>
      </c>
      <c r="AO3510" s="30">
        <v>493.26648010000008</v>
      </c>
      <c r="AP3510" s="30">
        <v>854.43700000000013</v>
      </c>
      <c r="AQ3510" s="30">
        <v>32</v>
      </c>
      <c r="AR3510">
        <v>882.72576070000014</v>
      </c>
      <c r="AS3510" s="20">
        <v>1529.0590000000002</v>
      </c>
      <c r="AT3510">
        <v>173</v>
      </c>
      <c r="AU3510">
        <v>12</v>
      </c>
      <c r="AV3510" t="s">
        <v>1510</v>
      </c>
    </row>
    <row r="3511" spans="1:48" hidden="1" x14ac:dyDescent="0.25">
      <c r="A3511" t="s">
        <v>689</v>
      </c>
      <c r="B3511" t="s">
        <v>93</v>
      </c>
      <c r="C3511" t="s">
        <v>93</v>
      </c>
      <c r="D3511" t="s">
        <v>690</v>
      </c>
      <c r="E3511" s="31" t="s">
        <v>691</v>
      </c>
      <c r="F3511">
        <v>2019</v>
      </c>
      <c r="G3511" t="s">
        <v>563</v>
      </c>
      <c r="H3511">
        <v>221</v>
      </c>
      <c r="I3511">
        <v>331610</v>
      </c>
      <c r="J3511" t="s">
        <v>50</v>
      </c>
      <c r="K3511" s="26" t="s">
        <v>458</v>
      </c>
      <c r="L3511" t="b">
        <v>1</v>
      </c>
      <c r="M3511" s="20" t="s">
        <v>1119</v>
      </c>
      <c r="N3511" s="26">
        <v>169</v>
      </c>
      <c r="O3511" t="s">
        <v>375</v>
      </c>
      <c r="P3511">
        <v>66.603888900000001</v>
      </c>
      <c r="Q3511">
        <v>-160.00694440000001</v>
      </c>
      <c r="S3511" s="26" t="s">
        <v>21</v>
      </c>
      <c r="T3511" s="40">
        <v>0.59214999999999984</v>
      </c>
      <c r="U3511" s="40">
        <v>0.24478333333333332</v>
      </c>
      <c r="V3511">
        <v>602.35452094999982</v>
      </c>
      <c r="W3511">
        <v>1017.2330000000001</v>
      </c>
      <c r="X3511">
        <v>171</v>
      </c>
      <c r="Y3511">
        <v>139.76694094999993</v>
      </c>
      <c r="Z3511">
        <v>236.03299999999996</v>
      </c>
      <c r="AA3511">
        <v>28</v>
      </c>
      <c r="AI3511">
        <v>627.31999999999994</v>
      </c>
      <c r="AJ3511">
        <v>20</v>
      </c>
      <c r="AK3511">
        <v>516.16599999999994</v>
      </c>
      <c r="AL3511">
        <v>21</v>
      </c>
      <c r="AM3511">
        <v>0</v>
      </c>
      <c r="AN3511">
        <v>0</v>
      </c>
      <c r="AO3511" s="30">
        <v>677.11523489999979</v>
      </c>
      <c r="AP3511" s="30">
        <v>1143.4859999999999</v>
      </c>
      <c r="AQ3511" s="30">
        <v>41</v>
      </c>
      <c r="AR3511">
        <v>1419.2366967999997</v>
      </c>
      <c r="AS3511" s="20">
        <v>2396.752</v>
      </c>
      <c r="AT3511">
        <v>240</v>
      </c>
      <c r="AU3511">
        <v>12</v>
      </c>
      <c r="AV3511" t="s">
        <v>1510</v>
      </c>
    </row>
    <row r="3512" spans="1:48" hidden="1" x14ac:dyDescent="0.25">
      <c r="A3512" t="s">
        <v>562</v>
      </c>
      <c r="B3512" t="s">
        <v>51</v>
      </c>
      <c r="C3512" t="s">
        <v>51</v>
      </c>
      <c r="D3512" t="s">
        <v>588</v>
      </c>
      <c r="E3512" s="31" t="s">
        <v>589</v>
      </c>
      <c r="F3512">
        <v>2019</v>
      </c>
      <c r="G3512" t="s">
        <v>563</v>
      </c>
      <c r="H3512">
        <v>221</v>
      </c>
      <c r="I3512">
        <v>331240</v>
      </c>
      <c r="J3512" t="s">
        <v>50</v>
      </c>
      <c r="K3512" s="26" t="s">
        <v>458</v>
      </c>
      <c r="L3512" t="b">
        <v>1</v>
      </c>
      <c r="M3512" s="20" t="s">
        <v>1119</v>
      </c>
      <c r="N3512" s="26">
        <v>169</v>
      </c>
      <c r="O3512" t="s">
        <v>375</v>
      </c>
      <c r="P3512">
        <v>62.688888900000002</v>
      </c>
      <c r="Q3512">
        <v>-164.6152778</v>
      </c>
      <c r="S3512" s="26" t="s">
        <v>21</v>
      </c>
      <c r="T3512" s="40">
        <v>0.52780000000000005</v>
      </c>
      <c r="U3512" s="40">
        <v>0.24769166666666664</v>
      </c>
      <c r="V3512">
        <v>372.48693300000002</v>
      </c>
      <c r="W3512">
        <v>705.73500000000001</v>
      </c>
      <c r="X3512">
        <v>164</v>
      </c>
      <c r="Y3512">
        <v>88.941161400000013</v>
      </c>
      <c r="Z3512">
        <v>168.51300000000001</v>
      </c>
      <c r="AA3512">
        <v>21</v>
      </c>
      <c r="AI3512">
        <v>371.81300000000005</v>
      </c>
      <c r="AJ3512">
        <v>10</v>
      </c>
      <c r="AK3512">
        <v>624.99299999999994</v>
      </c>
      <c r="AL3512">
        <v>17</v>
      </c>
      <c r="AM3512">
        <v>0</v>
      </c>
      <c r="AN3512">
        <v>0</v>
      </c>
      <c r="AO3512" s="30">
        <v>526.11420680000003</v>
      </c>
      <c r="AP3512" s="30">
        <v>996.80600000000004</v>
      </c>
      <c r="AQ3512" s="30">
        <v>27</v>
      </c>
      <c r="AR3512">
        <v>987.54230120000011</v>
      </c>
      <c r="AS3512" s="20">
        <v>1871.0539999999999</v>
      </c>
      <c r="AT3512">
        <v>209</v>
      </c>
      <c r="AU3512">
        <v>12</v>
      </c>
      <c r="AV3512" t="s">
        <v>1510</v>
      </c>
    </row>
    <row r="3513" spans="1:48" hidden="1" x14ac:dyDescent="0.25">
      <c r="A3513" t="s">
        <v>692</v>
      </c>
      <c r="B3513" t="s">
        <v>94</v>
      </c>
      <c r="C3513" t="s">
        <v>94</v>
      </c>
      <c r="D3513" t="s">
        <v>693</v>
      </c>
      <c r="E3513" s="31" t="s">
        <v>694</v>
      </c>
      <c r="F3513">
        <v>2019</v>
      </c>
      <c r="G3513" t="s">
        <v>563</v>
      </c>
      <c r="H3513">
        <v>221</v>
      </c>
      <c r="I3513">
        <v>331620</v>
      </c>
      <c r="J3513" t="s">
        <v>50</v>
      </c>
      <c r="K3513" s="26" t="s">
        <v>458</v>
      </c>
      <c r="L3513" t="b">
        <v>1</v>
      </c>
      <c r="M3513" s="20" t="s">
        <v>1119</v>
      </c>
      <c r="N3513" s="26">
        <v>169</v>
      </c>
      <c r="O3513" t="s">
        <v>375</v>
      </c>
      <c r="P3513">
        <v>62.682222199999998</v>
      </c>
      <c r="Q3513">
        <v>-159.56194439999999</v>
      </c>
      <c r="S3513" s="26" t="s">
        <v>21</v>
      </c>
      <c r="T3513" s="40">
        <v>0.60050000000000014</v>
      </c>
      <c r="U3513" s="40">
        <v>0.2428916666666667</v>
      </c>
      <c r="V3513">
        <v>78.152072500000003</v>
      </c>
      <c r="W3513">
        <v>130.14499999999998</v>
      </c>
      <c r="X3513">
        <v>40</v>
      </c>
      <c r="Y3513">
        <v>57.375973500000015</v>
      </c>
      <c r="Z3513">
        <v>95.546999999999997</v>
      </c>
      <c r="AA3513">
        <v>5</v>
      </c>
      <c r="AI3513">
        <v>79.923999999999992</v>
      </c>
      <c r="AJ3513">
        <v>9</v>
      </c>
      <c r="AK3513">
        <v>74.47</v>
      </c>
      <c r="AL3513">
        <v>7</v>
      </c>
      <c r="AM3513">
        <v>0</v>
      </c>
      <c r="AN3513">
        <v>0</v>
      </c>
      <c r="AO3513" s="30">
        <v>92.713597000000021</v>
      </c>
      <c r="AP3513" s="30">
        <v>154.39400000000001</v>
      </c>
      <c r="AQ3513" s="30">
        <v>16</v>
      </c>
      <c r="AR3513">
        <v>228.24164300000004</v>
      </c>
      <c r="AS3513" s="20">
        <v>380.08600000000001</v>
      </c>
      <c r="AT3513">
        <v>60</v>
      </c>
      <c r="AU3513">
        <v>12</v>
      </c>
      <c r="AV3513" t="s">
        <v>1510</v>
      </c>
    </row>
    <row r="3514" spans="1:48" hidden="1" x14ac:dyDescent="0.25">
      <c r="A3514" t="s">
        <v>695</v>
      </c>
      <c r="B3514" t="s">
        <v>95</v>
      </c>
      <c r="C3514" t="s">
        <v>95</v>
      </c>
      <c r="D3514" t="s">
        <v>696</v>
      </c>
      <c r="E3514" s="31" t="s">
        <v>697</v>
      </c>
      <c r="F3514">
        <v>2019</v>
      </c>
      <c r="G3514" t="s">
        <v>563</v>
      </c>
      <c r="H3514">
        <v>221</v>
      </c>
      <c r="I3514">
        <v>331630</v>
      </c>
      <c r="J3514" t="s">
        <v>50</v>
      </c>
      <c r="K3514" s="26" t="s">
        <v>458</v>
      </c>
      <c r="L3514" t="b">
        <v>1</v>
      </c>
      <c r="M3514" s="20" t="s">
        <v>1119</v>
      </c>
      <c r="N3514" s="26">
        <v>169</v>
      </c>
      <c r="O3514" t="s">
        <v>375</v>
      </c>
      <c r="P3514">
        <v>64.333888900000005</v>
      </c>
      <c r="Q3514">
        <v>-161.1538889</v>
      </c>
      <c r="S3514" s="26" t="s">
        <v>21</v>
      </c>
      <c r="T3514" s="40">
        <v>0.54300000000000004</v>
      </c>
      <c r="U3514" s="40">
        <v>0.27513333333333329</v>
      </c>
      <c r="V3514">
        <v>233.020848</v>
      </c>
      <c r="W3514">
        <v>429.13599999999997</v>
      </c>
      <c r="X3514">
        <v>63</v>
      </c>
      <c r="Y3514">
        <v>80.599119000000002</v>
      </c>
      <c r="Z3514">
        <v>148.43299999999999</v>
      </c>
      <c r="AA3514">
        <v>14</v>
      </c>
      <c r="AI3514">
        <v>154.42300000000003</v>
      </c>
      <c r="AJ3514">
        <v>4</v>
      </c>
      <c r="AK3514">
        <v>257.255</v>
      </c>
      <c r="AL3514">
        <v>17</v>
      </c>
      <c r="AM3514">
        <v>0</v>
      </c>
      <c r="AN3514">
        <v>0</v>
      </c>
      <c r="AO3514" s="30">
        <v>223.54115400000001</v>
      </c>
      <c r="AP3514" s="30">
        <v>411.678</v>
      </c>
      <c r="AQ3514" s="30">
        <v>21</v>
      </c>
      <c r="AR3514">
        <v>537.16112099999998</v>
      </c>
      <c r="AS3514" s="20">
        <v>989.24699999999984</v>
      </c>
      <c r="AT3514">
        <v>98</v>
      </c>
      <c r="AU3514">
        <v>12</v>
      </c>
      <c r="AV3514" t="s">
        <v>1510</v>
      </c>
    </row>
    <row r="3515" spans="1:48" hidden="1" x14ac:dyDescent="0.25">
      <c r="A3515" t="s">
        <v>698</v>
      </c>
      <c r="B3515" t="s">
        <v>96</v>
      </c>
      <c r="C3515" t="s">
        <v>96</v>
      </c>
      <c r="D3515" t="s">
        <v>699</v>
      </c>
      <c r="E3515" s="31" t="s">
        <v>700</v>
      </c>
      <c r="F3515">
        <v>2019</v>
      </c>
      <c r="G3515" t="s">
        <v>563</v>
      </c>
      <c r="H3515">
        <v>221</v>
      </c>
      <c r="I3515">
        <v>331640</v>
      </c>
      <c r="J3515" t="s">
        <v>50</v>
      </c>
      <c r="K3515" s="26" t="s">
        <v>458</v>
      </c>
      <c r="L3515" t="b">
        <v>1</v>
      </c>
      <c r="M3515" s="20" t="s">
        <v>1119</v>
      </c>
      <c r="N3515" s="26">
        <v>169</v>
      </c>
      <c r="O3515" t="s">
        <v>375</v>
      </c>
      <c r="P3515">
        <v>66.256666699999997</v>
      </c>
      <c r="Q3515">
        <v>-166.07194440000001</v>
      </c>
      <c r="S3515" s="26" t="s">
        <v>21</v>
      </c>
      <c r="T3515" s="40">
        <v>0.58209999999999984</v>
      </c>
      <c r="U3515" s="40">
        <v>0.24193333333333325</v>
      </c>
      <c r="V3515">
        <v>417.18524899999994</v>
      </c>
      <c r="W3515">
        <v>716.69</v>
      </c>
      <c r="X3515">
        <v>151</v>
      </c>
      <c r="Y3515">
        <v>144.86548069999998</v>
      </c>
      <c r="Z3515">
        <v>248.86700000000002</v>
      </c>
      <c r="AA3515">
        <v>19</v>
      </c>
      <c r="AI3515">
        <v>279.29899999999998</v>
      </c>
      <c r="AJ3515">
        <v>11</v>
      </c>
      <c r="AK3515">
        <v>409.41</v>
      </c>
      <c r="AL3515">
        <v>27</v>
      </c>
      <c r="AM3515">
        <v>0</v>
      </c>
      <c r="AN3515">
        <v>0</v>
      </c>
      <c r="AO3515" s="30">
        <v>400.89750889999993</v>
      </c>
      <c r="AP3515" s="30">
        <v>688.70900000000006</v>
      </c>
      <c r="AQ3515" s="30">
        <v>38</v>
      </c>
      <c r="AR3515">
        <v>962.94823859999974</v>
      </c>
      <c r="AS3515" s="20">
        <v>1654.2660000000001</v>
      </c>
      <c r="AT3515">
        <v>206</v>
      </c>
      <c r="AU3515">
        <v>12</v>
      </c>
      <c r="AV3515" t="s">
        <v>1510</v>
      </c>
    </row>
    <row r="3516" spans="1:48" hidden="1" x14ac:dyDescent="0.25">
      <c r="A3516" t="s">
        <v>701</v>
      </c>
      <c r="B3516" t="s">
        <v>97</v>
      </c>
      <c r="C3516" t="s">
        <v>97</v>
      </c>
      <c r="D3516" t="s">
        <v>702</v>
      </c>
      <c r="E3516" s="31" t="s">
        <v>703</v>
      </c>
      <c r="F3516">
        <v>2019</v>
      </c>
      <c r="G3516" t="s">
        <v>563</v>
      </c>
      <c r="H3516">
        <v>221</v>
      </c>
      <c r="I3516">
        <v>331650</v>
      </c>
      <c r="J3516" t="s">
        <v>50</v>
      </c>
      <c r="K3516" s="26" t="s">
        <v>458</v>
      </c>
      <c r="L3516" t="b">
        <v>1</v>
      </c>
      <c r="M3516" s="20" t="s">
        <v>1119</v>
      </c>
      <c r="N3516" s="26">
        <v>169</v>
      </c>
      <c r="O3516" t="s">
        <v>375</v>
      </c>
      <c r="P3516">
        <v>66.888055600000001</v>
      </c>
      <c r="Q3516">
        <v>-157.13638889999999</v>
      </c>
      <c r="S3516" s="26" t="s">
        <v>21</v>
      </c>
      <c r="T3516" s="40">
        <v>0.61780000000000002</v>
      </c>
      <c r="U3516" s="40">
        <v>0.24373333333333336</v>
      </c>
      <c r="V3516">
        <v>232.7388516</v>
      </c>
      <c r="W3516">
        <v>376.72199999999998</v>
      </c>
      <c r="X3516">
        <v>62</v>
      </c>
      <c r="Y3516">
        <v>58.537785600000007</v>
      </c>
      <c r="Z3516">
        <v>94.75200000000001</v>
      </c>
      <c r="AA3516">
        <v>19</v>
      </c>
      <c r="AI3516">
        <v>194.27699999999999</v>
      </c>
      <c r="AJ3516">
        <v>9</v>
      </c>
      <c r="AK3516">
        <v>216.79500000000002</v>
      </c>
      <c r="AL3516">
        <v>6</v>
      </c>
      <c r="AM3516">
        <v>0</v>
      </c>
      <c r="AN3516">
        <v>0</v>
      </c>
      <c r="AO3516" s="30">
        <v>253.9602816</v>
      </c>
      <c r="AP3516" s="30">
        <v>411.072</v>
      </c>
      <c r="AQ3516" s="30">
        <v>15</v>
      </c>
      <c r="AR3516">
        <v>545.23691880000001</v>
      </c>
      <c r="AS3516" s="20">
        <v>882.54599999999994</v>
      </c>
      <c r="AT3516">
        <v>93</v>
      </c>
      <c r="AU3516">
        <v>12</v>
      </c>
      <c r="AV3516" t="s">
        <v>1510</v>
      </c>
    </row>
    <row r="3517" spans="1:48" hidden="1" x14ac:dyDescent="0.25">
      <c r="A3517" t="s">
        <v>398</v>
      </c>
      <c r="B3517" t="s">
        <v>44</v>
      </c>
      <c r="C3517" t="s">
        <v>44</v>
      </c>
      <c r="D3517" t="s">
        <v>399</v>
      </c>
      <c r="E3517" s="31" t="s">
        <v>400</v>
      </c>
      <c r="F3517">
        <v>2019</v>
      </c>
      <c r="G3517" t="s">
        <v>380</v>
      </c>
      <c r="H3517">
        <v>219</v>
      </c>
      <c r="I3517">
        <v>331190</v>
      </c>
      <c r="J3517" t="s">
        <v>30</v>
      </c>
      <c r="K3517" s="26" t="s">
        <v>374</v>
      </c>
      <c r="L3517" t="b">
        <v>1</v>
      </c>
      <c r="M3517" s="20" t="s">
        <v>1116</v>
      </c>
      <c r="N3517" s="26">
        <v>2</v>
      </c>
      <c r="O3517" t="s">
        <v>375</v>
      </c>
      <c r="P3517">
        <v>59.4583333</v>
      </c>
      <c r="Q3517">
        <v>-135.31388889999999</v>
      </c>
      <c r="S3517" s="26" t="s">
        <v>21</v>
      </c>
      <c r="T3517" s="40">
        <v>0.2693916666666667</v>
      </c>
      <c r="U3517" s="40">
        <v>0.25449166666666673</v>
      </c>
      <c r="V3517">
        <v>894.43906071666686</v>
      </c>
      <c r="W3517">
        <v>3320.2180000000003</v>
      </c>
      <c r="X3517">
        <v>681</v>
      </c>
      <c r="Y3517">
        <v>2038.6370622166669</v>
      </c>
      <c r="Z3517">
        <v>7567.558</v>
      </c>
      <c r="AA3517">
        <v>557</v>
      </c>
      <c r="AI3517">
        <v>948.18700000000013</v>
      </c>
      <c r="AJ3517">
        <v>43</v>
      </c>
      <c r="AK3517">
        <v>1308.789</v>
      </c>
      <c r="AL3517">
        <v>61</v>
      </c>
      <c r="AM3517">
        <v>0</v>
      </c>
      <c r="AN3517">
        <v>0</v>
      </c>
      <c r="AO3517" s="30">
        <v>608.01052626666672</v>
      </c>
      <c r="AP3517" s="30">
        <v>2256.9760000000001</v>
      </c>
      <c r="AQ3517" s="30">
        <v>104</v>
      </c>
      <c r="AR3517">
        <v>3541.0866492000005</v>
      </c>
      <c r="AS3517" s="20">
        <v>13144.752</v>
      </c>
      <c r="AT3517">
        <v>1317</v>
      </c>
      <c r="AU3517">
        <v>12</v>
      </c>
      <c r="AV3517" t="s">
        <v>1510</v>
      </c>
    </row>
    <row r="3518" spans="1:48" hidden="1" x14ac:dyDescent="0.25">
      <c r="A3518" t="s">
        <v>432</v>
      </c>
      <c r="B3518" t="s">
        <v>45</v>
      </c>
      <c r="C3518" t="s">
        <v>45</v>
      </c>
      <c r="D3518" t="s">
        <v>434</v>
      </c>
      <c r="E3518" s="31" t="s">
        <v>431</v>
      </c>
      <c r="F3518">
        <v>2019</v>
      </c>
      <c r="G3518" t="s">
        <v>380</v>
      </c>
      <c r="H3518">
        <v>219</v>
      </c>
      <c r="I3518">
        <v>331195</v>
      </c>
      <c r="J3518" t="s">
        <v>30</v>
      </c>
      <c r="K3518" s="26" t="s">
        <v>374</v>
      </c>
      <c r="L3518" t="b">
        <v>1</v>
      </c>
      <c r="M3518" s="20" t="s">
        <v>1116</v>
      </c>
      <c r="N3518" s="26">
        <v>2</v>
      </c>
      <c r="O3518" t="s">
        <v>375</v>
      </c>
      <c r="P3518">
        <v>62.706944399999998</v>
      </c>
      <c r="Q3518">
        <v>-143.96111110000001</v>
      </c>
      <c r="S3518" s="26" t="s">
        <v>21</v>
      </c>
      <c r="T3518" s="40">
        <v>0.60668333333333324</v>
      </c>
      <c r="U3518" s="40">
        <v>0.30890833333333334</v>
      </c>
      <c r="V3518">
        <v>187.05563874999996</v>
      </c>
      <c r="W3518">
        <v>308.32499999999999</v>
      </c>
      <c r="X3518">
        <v>78</v>
      </c>
      <c r="Y3518">
        <v>43.42153953333333</v>
      </c>
      <c r="Z3518">
        <v>71.572000000000003</v>
      </c>
      <c r="AA3518">
        <v>12</v>
      </c>
      <c r="AI3518">
        <v>2.1379999999999999</v>
      </c>
      <c r="AJ3518">
        <v>1</v>
      </c>
      <c r="AK3518">
        <v>87.957000000000022</v>
      </c>
      <c r="AL3518">
        <v>5</v>
      </c>
      <c r="AM3518">
        <v>0</v>
      </c>
      <c r="AN3518">
        <v>0</v>
      </c>
      <c r="AO3518" s="30">
        <v>54.659134916666673</v>
      </c>
      <c r="AP3518" s="30">
        <v>90.095000000000027</v>
      </c>
      <c r="AQ3518" s="30">
        <v>6</v>
      </c>
      <c r="AR3518">
        <v>285.13631319999996</v>
      </c>
      <c r="AS3518" s="20">
        <v>469.99199999999996</v>
      </c>
      <c r="AT3518">
        <v>96</v>
      </c>
      <c r="AU3518">
        <v>6</v>
      </c>
      <c r="AV3518" t="s">
        <v>1510</v>
      </c>
    </row>
    <row r="3519" spans="1:48" hidden="1" x14ac:dyDescent="0.25">
      <c r="A3519" t="s">
        <v>867</v>
      </c>
      <c r="B3519" t="s">
        <v>215</v>
      </c>
      <c r="C3519" t="s">
        <v>215</v>
      </c>
      <c r="D3519" t="s">
        <v>868</v>
      </c>
      <c r="E3519" s="31" t="s">
        <v>869</v>
      </c>
      <c r="F3519">
        <v>2019</v>
      </c>
      <c r="G3519" t="s">
        <v>858</v>
      </c>
      <c r="H3519">
        <v>12485</v>
      </c>
      <c r="I3519">
        <v>332260</v>
      </c>
      <c r="J3519" t="s">
        <v>211</v>
      </c>
      <c r="K3519" s="26" t="s">
        <v>374</v>
      </c>
      <c r="L3519" t="b">
        <v>1</v>
      </c>
      <c r="M3519" s="20" t="s">
        <v>1119</v>
      </c>
      <c r="N3519" s="26">
        <v>343</v>
      </c>
      <c r="O3519" t="s">
        <v>375</v>
      </c>
      <c r="P3519">
        <v>61.702500000000001</v>
      </c>
      <c r="Q3519">
        <v>-157.1697222</v>
      </c>
      <c r="S3519" s="26" t="s">
        <v>21</v>
      </c>
      <c r="T3519" s="40">
        <v>1.2132000000000003</v>
      </c>
      <c r="U3519" s="40">
        <v>0.45763333333333339</v>
      </c>
      <c r="V3519">
        <v>96.881299200000029</v>
      </c>
      <c r="W3519">
        <v>79.856000000000009</v>
      </c>
      <c r="X3519">
        <v>33</v>
      </c>
      <c r="Y3519">
        <v>88.752859200000017</v>
      </c>
      <c r="Z3519">
        <v>73.155999999999992</v>
      </c>
      <c r="AA3519">
        <v>9</v>
      </c>
      <c r="AI3519">
        <v>52.103999999999999</v>
      </c>
      <c r="AJ3519">
        <v>6</v>
      </c>
      <c r="AK3519">
        <v>19.531000000000002</v>
      </c>
      <c r="AL3519">
        <v>3</v>
      </c>
      <c r="AM3519">
        <v>7.0000000000000007E-2</v>
      </c>
      <c r="AN3519">
        <v>2</v>
      </c>
      <c r="AO3519" s="30">
        <v>86.907582000000019</v>
      </c>
      <c r="AP3519" s="30">
        <v>71.635000000000005</v>
      </c>
      <c r="AQ3519" s="30">
        <v>9</v>
      </c>
      <c r="AR3519">
        <v>272.54174040000009</v>
      </c>
      <c r="AS3519" s="20">
        <v>224.71699999999998</v>
      </c>
      <c r="AT3519">
        <v>49</v>
      </c>
      <c r="AU3519">
        <v>12</v>
      </c>
      <c r="AV3519" t="s">
        <v>1510</v>
      </c>
    </row>
    <row r="3520" spans="1:48" hidden="1" x14ac:dyDescent="0.25">
      <c r="A3520" t="s">
        <v>707</v>
      </c>
      <c r="B3520" t="s">
        <v>98</v>
      </c>
      <c r="C3520" t="s">
        <v>98</v>
      </c>
      <c r="D3520" t="s">
        <v>705</v>
      </c>
      <c r="E3520" s="31" t="s">
        <v>706</v>
      </c>
      <c r="F3520">
        <v>2019</v>
      </c>
      <c r="G3520" t="s">
        <v>563</v>
      </c>
      <c r="H3520">
        <v>221</v>
      </c>
      <c r="I3520">
        <v>331680</v>
      </c>
      <c r="J3520" t="s">
        <v>50</v>
      </c>
      <c r="K3520" s="26" t="s">
        <v>458</v>
      </c>
      <c r="L3520" t="b">
        <v>1</v>
      </c>
      <c r="M3520" s="20" t="s">
        <v>1119</v>
      </c>
      <c r="N3520" s="26">
        <v>169</v>
      </c>
      <c r="O3520" t="s">
        <v>375</v>
      </c>
      <c r="P3520">
        <v>63.522222200000002</v>
      </c>
      <c r="Q3520">
        <v>-162.28805560000001</v>
      </c>
      <c r="S3520" s="26" t="s">
        <v>21</v>
      </c>
      <c r="T3520" s="40">
        <v>0.55759999999999998</v>
      </c>
      <c r="U3520" s="40">
        <v>0.24073333333333335</v>
      </c>
      <c r="V3520">
        <v>403.4118904</v>
      </c>
      <c r="W3520">
        <v>723.47900000000004</v>
      </c>
      <c r="X3520">
        <v>140</v>
      </c>
      <c r="Y3520">
        <v>111.98949920000003</v>
      </c>
      <c r="Z3520">
        <v>200.84200000000004</v>
      </c>
      <c r="AA3520">
        <v>17</v>
      </c>
      <c r="AI3520">
        <v>246.62100000000001</v>
      </c>
      <c r="AJ3520">
        <v>9</v>
      </c>
      <c r="AK3520">
        <v>389.48400000000004</v>
      </c>
      <c r="AL3520">
        <v>20</v>
      </c>
      <c r="AM3520">
        <v>0</v>
      </c>
      <c r="AN3520">
        <v>0</v>
      </c>
      <c r="AO3520" s="30">
        <v>354.69214799999997</v>
      </c>
      <c r="AP3520" s="30">
        <v>636.10500000000002</v>
      </c>
      <c r="AQ3520" s="30">
        <v>29</v>
      </c>
      <c r="AR3520">
        <v>870.09353759999999</v>
      </c>
      <c r="AS3520" s="20">
        <v>1560.4260000000002</v>
      </c>
      <c r="AT3520">
        <v>185</v>
      </c>
      <c r="AU3520">
        <v>12</v>
      </c>
      <c r="AV3520" t="s">
        <v>1510</v>
      </c>
    </row>
    <row r="3521" spans="1:48" hidden="1" x14ac:dyDescent="0.25">
      <c r="A3521" t="s">
        <v>870</v>
      </c>
      <c r="B3521" t="s">
        <v>216</v>
      </c>
      <c r="C3521" t="s">
        <v>216</v>
      </c>
      <c r="D3521" t="s">
        <v>873</v>
      </c>
      <c r="E3521" s="31" t="s">
        <v>874</v>
      </c>
      <c r="F3521">
        <v>2019</v>
      </c>
      <c r="G3521" t="s">
        <v>858</v>
      </c>
      <c r="H3521">
        <v>12485</v>
      </c>
      <c r="I3521">
        <v>332270</v>
      </c>
      <c r="J3521" t="s">
        <v>211</v>
      </c>
      <c r="K3521" s="26" t="s">
        <v>374</v>
      </c>
      <c r="L3521" t="b">
        <v>1</v>
      </c>
      <c r="M3521" s="20" t="s">
        <v>1119</v>
      </c>
      <c r="N3521" s="26">
        <v>343</v>
      </c>
      <c r="O3521" t="s">
        <v>375</v>
      </c>
      <c r="P3521">
        <v>61.783055599999997</v>
      </c>
      <c r="Q3521">
        <v>-156.58805559999999</v>
      </c>
      <c r="S3521" s="26" t="s">
        <v>21</v>
      </c>
      <c r="T3521" s="40">
        <v>1.2132000000000003</v>
      </c>
      <c r="U3521" s="40">
        <v>0.45763333333333339</v>
      </c>
      <c r="V3521">
        <v>37.486666800000009</v>
      </c>
      <c r="W3521">
        <v>30.899000000000001</v>
      </c>
      <c r="X3521">
        <v>17</v>
      </c>
      <c r="Y3521">
        <v>53.874572400000027</v>
      </c>
      <c r="Z3521">
        <v>44.407000000000011</v>
      </c>
      <c r="AA3521">
        <v>4</v>
      </c>
      <c r="AI3521">
        <v>17.565000000000001</v>
      </c>
      <c r="AJ3521">
        <v>5</v>
      </c>
      <c r="AK3521">
        <v>3.8889999999999998</v>
      </c>
      <c r="AL3521">
        <v>1</v>
      </c>
      <c r="AM3521">
        <v>0</v>
      </c>
      <c r="AN3521">
        <v>1</v>
      </c>
      <c r="AO3521" s="30">
        <v>26.027992800000007</v>
      </c>
      <c r="AP3521" s="30">
        <v>21.454000000000001</v>
      </c>
      <c r="AQ3521" s="30">
        <v>6</v>
      </c>
      <c r="AR3521">
        <v>117.38923200000004</v>
      </c>
      <c r="AS3521" s="20">
        <v>96.759999999999991</v>
      </c>
      <c r="AT3521">
        <v>28</v>
      </c>
      <c r="AU3521">
        <v>12</v>
      </c>
      <c r="AV3521" t="s">
        <v>1510</v>
      </c>
    </row>
    <row r="3522" spans="1:48" hidden="1" x14ac:dyDescent="0.25">
      <c r="A3522" t="s">
        <v>379</v>
      </c>
      <c r="B3522" t="s">
        <v>1132</v>
      </c>
      <c r="C3522" t="s">
        <v>31</v>
      </c>
      <c r="D3522" t="s">
        <v>381</v>
      </c>
      <c r="E3522" s="31" t="s">
        <v>382</v>
      </c>
      <c r="F3522">
        <v>2019</v>
      </c>
      <c r="G3522" t="s">
        <v>380</v>
      </c>
      <c r="H3522">
        <v>219</v>
      </c>
      <c r="I3522">
        <v>331050</v>
      </c>
      <c r="J3522" t="s">
        <v>30</v>
      </c>
      <c r="K3522" s="26" t="s">
        <v>374</v>
      </c>
      <c r="L3522" t="b">
        <v>1</v>
      </c>
      <c r="M3522" s="20" t="s">
        <v>1116</v>
      </c>
      <c r="N3522" s="26">
        <v>2</v>
      </c>
      <c r="O3522" t="s">
        <v>375</v>
      </c>
      <c r="P3522">
        <v>66.565555599999996</v>
      </c>
      <c r="Q3522">
        <v>-152.64555559999999</v>
      </c>
      <c r="S3522" s="26" t="s">
        <v>21</v>
      </c>
      <c r="T3522" s="40">
        <v>0.87544999999999995</v>
      </c>
      <c r="U3522" s="40">
        <v>0.32130000000000003</v>
      </c>
      <c r="V3522">
        <v>175.79648815000002</v>
      </c>
      <c r="W3522">
        <v>200.80700000000002</v>
      </c>
      <c r="X3522">
        <v>70</v>
      </c>
      <c r="Y3522">
        <v>35.742872599999998</v>
      </c>
      <c r="Z3522">
        <v>40.828000000000003</v>
      </c>
      <c r="AA3522">
        <v>11</v>
      </c>
      <c r="AI3522">
        <v>137.477</v>
      </c>
      <c r="AJ3522">
        <v>19</v>
      </c>
      <c r="AK3522">
        <v>151.404</v>
      </c>
      <c r="AL3522">
        <v>7</v>
      </c>
      <c r="AM3522">
        <v>0</v>
      </c>
      <c r="AN3522">
        <v>0</v>
      </c>
      <c r="AO3522" s="30">
        <v>252.90087144999995</v>
      </c>
      <c r="AP3522" s="30">
        <v>288.88099999999997</v>
      </c>
      <c r="AQ3522" s="30">
        <v>26</v>
      </c>
      <c r="AR3522">
        <v>464.44023219999997</v>
      </c>
      <c r="AS3522" s="20">
        <v>530.51599999999996</v>
      </c>
      <c r="AT3522">
        <v>104</v>
      </c>
      <c r="AU3522">
        <v>12</v>
      </c>
      <c r="AV3522" t="s">
        <v>1510</v>
      </c>
    </row>
    <row r="3523" spans="1:48" hidden="1" x14ac:dyDescent="0.25">
      <c r="A3523" t="s">
        <v>929</v>
      </c>
      <c r="B3523" t="s">
        <v>273</v>
      </c>
      <c r="C3523" t="s">
        <v>273</v>
      </c>
      <c r="D3523" t="s">
        <v>931</v>
      </c>
      <c r="E3523" s="31" t="s">
        <v>932</v>
      </c>
      <c r="F3523">
        <v>2019</v>
      </c>
      <c r="G3523" t="s">
        <v>930</v>
      </c>
      <c r="H3523" t="s">
        <v>582</v>
      </c>
      <c r="I3523">
        <v>332580</v>
      </c>
      <c r="J3523" t="s">
        <v>272</v>
      </c>
      <c r="K3523" s="26" t="s">
        <v>458</v>
      </c>
      <c r="L3523" t="b">
        <v>1</v>
      </c>
      <c r="M3523" s="20" t="s">
        <v>1118</v>
      </c>
      <c r="N3523" s="26">
        <v>394</v>
      </c>
      <c r="O3523" t="s">
        <v>375</v>
      </c>
      <c r="P3523">
        <v>62.9886111</v>
      </c>
      <c r="Q3523">
        <v>-156.06416669999999</v>
      </c>
      <c r="S3523" s="26" t="s">
        <v>21</v>
      </c>
      <c r="T3523" s="40">
        <v>1.022</v>
      </c>
      <c r="U3523" s="40">
        <v>0.50740000000000007</v>
      </c>
      <c r="V3523">
        <v>31.593085999999996</v>
      </c>
      <c r="W3523">
        <v>30.912999999999997</v>
      </c>
      <c r="X3523">
        <v>37</v>
      </c>
      <c r="Y3523">
        <v>27.303752000000003</v>
      </c>
      <c r="Z3523">
        <v>26.716000000000001</v>
      </c>
      <c r="AA3523">
        <v>13</v>
      </c>
      <c r="AI3523">
        <v>4.2329999999999997</v>
      </c>
      <c r="AJ3523">
        <v>5</v>
      </c>
      <c r="AK3523">
        <v>2.2080000000000002</v>
      </c>
      <c r="AL3523">
        <v>3</v>
      </c>
      <c r="AM3523">
        <v>0</v>
      </c>
      <c r="AN3523">
        <v>0</v>
      </c>
      <c r="AO3523" s="30">
        <v>6.5827020000000003</v>
      </c>
      <c r="AP3523" s="30">
        <v>6.4409999999999998</v>
      </c>
      <c r="AQ3523" s="30">
        <v>8</v>
      </c>
      <c r="AR3523">
        <v>65.47954</v>
      </c>
      <c r="AS3523" s="20">
        <v>64.070000000000007</v>
      </c>
      <c r="AT3523">
        <v>58</v>
      </c>
      <c r="AU3523">
        <v>3</v>
      </c>
      <c r="AV3523" t="s">
        <v>1510</v>
      </c>
    </row>
    <row r="3524" spans="1:48" hidden="1" x14ac:dyDescent="0.25">
      <c r="A3524" t="s">
        <v>527</v>
      </c>
      <c r="B3524" t="s">
        <v>277</v>
      </c>
      <c r="C3524" t="s">
        <v>277</v>
      </c>
      <c r="D3524" t="s">
        <v>529</v>
      </c>
      <c r="E3524" s="31" t="s">
        <v>530</v>
      </c>
      <c r="F3524">
        <v>2019</v>
      </c>
      <c r="G3524" t="s">
        <v>528</v>
      </c>
      <c r="H3524">
        <v>18474</v>
      </c>
      <c r="I3524">
        <v>332600</v>
      </c>
      <c r="J3524" t="s">
        <v>276</v>
      </c>
      <c r="K3524" s="26" t="s">
        <v>374</v>
      </c>
      <c r="L3524" t="b">
        <v>1</v>
      </c>
      <c r="M3524" s="20" t="s">
        <v>1116</v>
      </c>
      <c r="N3524" s="26">
        <v>92</v>
      </c>
      <c r="O3524" t="s">
        <v>375</v>
      </c>
      <c r="P3524">
        <v>65.171944400000001</v>
      </c>
      <c r="Q3524">
        <v>-152.07888890000001</v>
      </c>
      <c r="S3524" s="26" t="s">
        <v>21</v>
      </c>
      <c r="T3524" s="40">
        <v>0.72748333333333326</v>
      </c>
      <c r="U3524" s="40">
        <v>0.36745833333333339</v>
      </c>
      <c r="V3524">
        <v>222.40329473333333</v>
      </c>
      <c r="W3524">
        <v>305.71600000000001</v>
      </c>
      <c r="X3524">
        <v>111</v>
      </c>
      <c r="Y3524">
        <v>383.06944386666652</v>
      </c>
      <c r="Z3524">
        <v>526.56799999999987</v>
      </c>
      <c r="AA3524">
        <v>43</v>
      </c>
      <c r="AI3524">
        <v>140.29900000000001</v>
      </c>
      <c r="AJ3524">
        <v>7</v>
      </c>
      <c r="AK3524">
        <v>178.14699999999999</v>
      </c>
      <c r="AL3524">
        <v>6</v>
      </c>
      <c r="AM3524">
        <v>0</v>
      </c>
      <c r="AN3524">
        <v>0</v>
      </c>
      <c r="AO3524" s="30">
        <v>231.66415756666666</v>
      </c>
      <c r="AP3524" s="30">
        <v>318.44600000000003</v>
      </c>
      <c r="AQ3524" s="30">
        <v>13</v>
      </c>
      <c r="AR3524">
        <v>837.13689616666647</v>
      </c>
      <c r="AS3524" s="20">
        <v>1150.7299999999998</v>
      </c>
      <c r="AT3524">
        <v>163</v>
      </c>
      <c r="AU3524">
        <v>12</v>
      </c>
      <c r="AV3524" t="s">
        <v>1510</v>
      </c>
    </row>
    <row r="3525" spans="1:48" hidden="1" x14ac:dyDescent="0.25">
      <c r="A3525" t="s">
        <v>999</v>
      </c>
      <c r="B3525" t="s">
        <v>279</v>
      </c>
      <c r="C3525" t="s">
        <v>279</v>
      </c>
      <c r="D3525" t="s">
        <v>1001</v>
      </c>
      <c r="E3525" s="31" t="s">
        <v>1002</v>
      </c>
      <c r="F3525">
        <v>2019</v>
      </c>
      <c r="G3525" t="s">
        <v>1000</v>
      </c>
      <c r="H3525">
        <v>18480</v>
      </c>
      <c r="I3525">
        <v>332610</v>
      </c>
      <c r="J3525" t="s">
        <v>278</v>
      </c>
      <c r="K3525" s="26" t="s">
        <v>458</v>
      </c>
      <c r="L3525" t="b">
        <v>1</v>
      </c>
      <c r="M3525" s="20" t="s">
        <v>1116</v>
      </c>
      <c r="N3525" s="26">
        <v>586</v>
      </c>
      <c r="O3525" t="s">
        <v>375</v>
      </c>
      <c r="P3525">
        <v>60.864722200000003</v>
      </c>
      <c r="Q3525">
        <v>-146.67861110000001</v>
      </c>
      <c r="S3525" s="26" t="s">
        <v>21</v>
      </c>
      <c r="T3525" s="40">
        <v>0.92</v>
      </c>
      <c r="U3525" s="40">
        <v>0.3580666666666667</v>
      </c>
      <c r="V3525">
        <v>114.87672000000001</v>
      </c>
      <c r="W3525">
        <v>124.866</v>
      </c>
      <c r="X3525">
        <v>40</v>
      </c>
      <c r="Y3525">
        <v>40.265640000000012</v>
      </c>
      <c r="Z3525">
        <v>43.76700000000001</v>
      </c>
      <c r="AA3525">
        <v>13</v>
      </c>
      <c r="AI3525">
        <v>46.165999999999997</v>
      </c>
      <c r="AJ3525">
        <v>5</v>
      </c>
      <c r="AK3525">
        <v>70.547000000000011</v>
      </c>
      <c r="AL3525">
        <v>5</v>
      </c>
      <c r="AM3525">
        <v>4.2220000000000004</v>
      </c>
      <c r="AN3525">
        <v>2</v>
      </c>
      <c r="AO3525" s="30">
        <v>107.37596000000001</v>
      </c>
      <c r="AP3525" s="30">
        <v>116.71300000000001</v>
      </c>
      <c r="AQ3525" s="30">
        <v>10</v>
      </c>
      <c r="AR3525">
        <v>262.51832000000002</v>
      </c>
      <c r="AS3525" s="20">
        <v>289.56800000000004</v>
      </c>
      <c r="AT3525">
        <v>65</v>
      </c>
      <c r="AU3525">
        <v>12</v>
      </c>
      <c r="AV3525" t="s">
        <v>1510</v>
      </c>
    </row>
    <row r="3526" spans="1:48" hidden="1" x14ac:dyDescent="0.25">
      <c r="A3526" t="s">
        <v>504</v>
      </c>
      <c r="B3526" t="s">
        <v>99</v>
      </c>
      <c r="C3526" t="s">
        <v>99</v>
      </c>
      <c r="D3526" t="s">
        <v>507</v>
      </c>
      <c r="E3526" s="31" t="s">
        <v>508</v>
      </c>
      <c r="F3526">
        <v>2019</v>
      </c>
      <c r="G3526" t="s">
        <v>563</v>
      </c>
      <c r="H3526">
        <v>18521</v>
      </c>
      <c r="I3526">
        <v>331685</v>
      </c>
      <c r="J3526" t="s">
        <v>50</v>
      </c>
      <c r="K3526" s="26" t="s">
        <v>458</v>
      </c>
      <c r="L3526" t="b">
        <v>1</v>
      </c>
      <c r="M3526" s="20" t="s">
        <v>1119</v>
      </c>
      <c r="N3526" s="26">
        <v>169</v>
      </c>
      <c r="O3526" t="s">
        <v>375</v>
      </c>
      <c r="P3526">
        <v>65.263611100000006</v>
      </c>
      <c r="Q3526">
        <v>-166.3608333</v>
      </c>
      <c r="S3526" s="26" t="s">
        <v>21</v>
      </c>
      <c r="T3526" s="40">
        <v>0.54339999999999999</v>
      </c>
      <c r="U3526" s="40">
        <v>0.24003333333333332</v>
      </c>
      <c r="V3526">
        <v>153.68438799999998</v>
      </c>
      <c r="W3526">
        <v>282.82</v>
      </c>
      <c r="X3526">
        <v>74</v>
      </c>
      <c r="Y3526">
        <v>24.015563000000004</v>
      </c>
      <c r="Z3526">
        <v>44.195000000000007</v>
      </c>
      <c r="AA3526">
        <v>16</v>
      </c>
      <c r="AI3526">
        <v>182.51400000000001</v>
      </c>
      <c r="AJ3526">
        <v>7</v>
      </c>
      <c r="AK3526">
        <v>264.62600000000003</v>
      </c>
      <c r="AL3526">
        <v>19</v>
      </c>
      <c r="AM3526">
        <v>0</v>
      </c>
      <c r="AN3526">
        <v>0</v>
      </c>
      <c r="AO3526" s="30">
        <v>242.97587600000003</v>
      </c>
      <c r="AP3526" s="30">
        <v>447.14000000000004</v>
      </c>
      <c r="AQ3526" s="30">
        <v>26</v>
      </c>
      <c r="AR3526">
        <v>420.67582700000003</v>
      </c>
      <c r="AS3526" s="20">
        <v>774.15500000000009</v>
      </c>
      <c r="AT3526">
        <v>115</v>
      </c>
      <c r="AU3526">
        <v>12</v>
      </c>
      <c r="AV3526" t="s">
        <v>1510</v>
      </c>
    </row>
    <row r="3527" spans="1:48" hidden="1" x14ac:dyDescent="0.25">
      <c r="A3527" t="s">
        <v>893</v>
      </c>
      <c r="B3527" t="s">
        <v>287</v>
      </c>
      <c r="C3527" t="s">
        <v>287</v>
      </c>
      <c r="D3527" t="s">
        <v>895</v>
      </c>
      <c r="E3527" s="31" t="s">
        <v>896</v>
      </c>
      <c r="F3527">
        <v>2019</v>
      </c>
      <c r="G3527" t="s">
        <v>894</v>
      </c>
      <c r="H3527">
        <v>18541</v>
      </c>
      <c r="I3527">
        <v>332630</v>
      </c>
      <c r="J3527" t="s">
        <v>286</v>
      </c>
      <c r="K3527" s="26" t="s">
        <v>458</v>
      </c>
      <c r="L3527" t="b">
        <v>1</v>
      </c>
      <c r="M3527" s="20" t="s">
        <v>1118</v>
      </c>
      <c r="N3527" s="26">
        <v>363</v>
      </c>
      <c r="O3527" t="s">
        <v>375</v>
      </c>
      <c r="P3527">
        <v>57.780833299999998</v>
      </c>
      <c r="Q3527">
        <v>-135.2188889</v>
      </c>
      <c r="S3527" s="26" t="s">
        <v>21</v>
      </c>
      <c r="T3527" s="40">
        <v>0.56333333333333335</v>
      </c>
      <c r="U3527" s="40">
        <v>0.20705833333333334</v>
      </c>
      <c r="V3527">
        <v>134.79946999999999</v>
      </c>
      <c r="W3527">
        <v>239.28899999999999</v>
      </c>
      <c r="X3527">
        <v>126</v>
      </c>
      <c r="Y3527">
        <v>35.750823333333337</v>
      </c>
      <c r="Z3527">
        <v>63.463000000000001</v>
      </c>
      <c r="AA3527">
        <v>27</v>
      </c>
      <c r="AI3527">
        <v>26.821999999999999</v>
      </c>
      <c r="AJ3527">
        <v>14</v>
      </c>
      <c r="AK3527">
        <v>2.2370000000000001</v>
      </c>
      <c r="AL3527">
        <v>1</v>
      </c>
      <c r="AM3527">
        <v>0</v>
      </c>
      <c r="AN3527">
        <v>0</v>
      </c>
      <c r="AO3527" s="30">
        <v>16.369903333333333</v>
      </c>
      <c r="AP3527" s="30">
        <v>29.058999999999997</v>
      </c>
      <c r="AQ3527" s="30">
        <v>15</v>
      </c>
      <c r="AR3527">
        <v>186.92019666666664</v>
      </c>
      <c r="AS3527" s="20">
        <v>331.81099999999998</v>
      </c>
      <c r="AT3527">
        <v>167</v>
      </c>
      <c r="AU3527">
        <v>6</v>
      </c>
      <c r="AV3527" t="s">
        <v>1510</v>
      </c>
    </row>
    <row r="3528" spans="1:48" hidden="1" x14ac:dyDescent="0.25">
      <c r="A3528" t="s">
        <v>435</v>
      </c>
      <c r="B3528" t="s">
        <v>46</v>
      </c>
      <c r="C3528" t="s">
        <v>46</v>
      </c>
      <c r="D3528" t="s">
        <v>438</v>
      </c>
      <c r="E3528" s="31" t="s">
        <v>439</v>
      </c>
      <c r="F3528">
        <v>2019</v>
      </c>
      <c r="G3528" t="s">
        <v>380</v>
      </c>
      <c r="H3528">
        <v>219</v>
      </c>
      <c r="I3528">
        <v>331200</v>
      </c>
      <c r="J3528" t="s">
        <v>30</v>
      </c>
      <c r="K3528" s="26" t="s">
        <v>374</v>
      </c>
      <c r="L3528" t="b">
        <v>1</v>
      </c>
      <c r="M3528" s="20" t="s">
        <v>1116</v>
      </c>
      <c r="N3528" s="26">
        <v>2</v>
      </c>
      <c r="O3528" t="s">
        <v>375</v>
      </c>
      <c r="P3528">
        <v>63.135051199999999</v>
      </c>
      <c r="Q3528">
        <v>-142.52387959999999</v>
      </c>
      <c r="S3528" s="26" t="s">
        <v>21</v>
      </c>
      <c r="T3528" s="40">
        <v>0.4144416666666666</v>
      </c>
      <c r="U3528" s="40">
        <v>0.19056666666666666</v>
      </c>
      <c r="V3528">
        <v>71.950803308333306</v>
      </c>
      <c r="W3528">
        <v>173.60899999999998</v>
      </c>
      <c r="X3528">
        <v>48</v>
      </c>
      <c r="Y3528">
        <v>11.297265391666665</v>
      </c>
      <c r="Z3528">
        <v>27.259</v>
      </c>
      <c r="AA3528">
        <v>5</v>
      </c>
      <c r="AI3528">
        <v>80.142999999999986</v>
      </c>
      <c r="AJ3528">
        <v>5</v>
      </c>
      <c r="AK3528">
        <v>80.228000000000009</v>
      </c>
      <c r="AL3528">
        <v>4</v>
      </c>
      <c r="AM3528">
        <v>0</v>
      </c>
      <c r="AN3528">
        <v>0</v>
      </c>
      <c r="AO3528" s="30">
        <v>66.464424524999984</v>
      </c>
      <c r="AP3528" s="30">
        <v>160.37099999999998</v>
      </c>
      <c r="AQ3528" s="30">
        <v>9</v>
      </c>
      <c r="AR3528">
        <v>149.71249322499995</v>
      </c>
      <c r="AS3528" s="20">
        <v>361.23899999999998</v>
      </c>
      <c r="AT3528">
        <v>62</v>
      </c>
      <c r="AU3528">
        <v>12</v>
      </c>
      <c r="AV3528" t="s">
        <v>1510</v>
      </c>
    </row>
    <row r="3529" spans="1:48" hidden="1" x14ac:dyDescent="0.25">
      <c r="A3529" t="s">
        <v>423</v>
      </c>
      <c r="B3529" t="s">
        <v>1152</v>
      </c>
      <c r="C3529" t="s">
        <v>47</v>
      </c>
      <c r="D3529" t="s">
        <v>421</v>
      </c>
      <c r="E3529" s="31" t="s">
        <v>422</v>
      </c>
      <c r="F3529">
        <v>2019</v>
      </c>
      <c r="G3529" t="s">
        <v>380</v>
      </c>
      <c r="H3529">
        <v>219</v>
      </c>
      <c r="I3529">
        <v>331210</v>
      </c>
      <c r="J3529" t="s">
        <v>30</v>
      </c>
      <c r="K3529" s="26" t="s">
        <v>374</v>
      </c>
      <c r="L3529" t="b">
        <v>1</v>
      </c>
      <c r="M3529" s="20" t="s">
        <v>1116</v>
      </c>
      <c r="N3529" s="26">
        <v>2</v>
      </c>
      <c r="O3529" t="s">
        <v>375</v>
      </c>
      <c r="P3529">
        <v>55.687777799999999</v>
      </c>
      <c r="Q3529">
        <v>-132.52222219999999</v>
      </c>
      <c r="S3529" s="26" t="s">
        <v>21</v>
      </c>
      <c r="T3529" s="40">
        <v>0.28287500000000004</v>
      </c>
      <c r="U3529" s="40">
        <v>0.26002500000000006</v>
      </c>
      <c r="V3529">
        <v>457.6012300000001</v>
      </c>
      <c r="W3529">
        <v>1617.68</v>
      </c>
      <c r="X3529">
        <v>340</v>
      </c>
      <c r="Y3529">
        <v>265.27395175000004</v>
      </c>
      <c r="Z3529">
        <v>937.77799999999991</v>
      </c>
      <c r="AA3529">
        <v>128</v>
      </c>
      <c r="AI3529">
        <v>318.84600000000006</v>
      </c>
      <c r="AJ3529">
        <v>32</v>
      </c>
      <c r="AK3529">
        <v>503.17500000000007</v>
      </c>
      <c r="AL3529">
        <v>23</v>
      </c>
      <c r="AM3529">
        <v>0</v>
      </c>
      <c r="AN3529">
        <v>0</v>
      </c>
      <c r="AO3529" s="30">
        <v>232.5291903750001</v>
      </c>
      <c r="AP3529" s="30">
        <v>822.02100000000019</v>
      </c>
      <c r="AQ3529" s="30">
        <v>55</v>
      </c>
      <c r="AR3529">
        <v>955.40437212500024</v>
      </c>
      <c r="AS3529" s="20">
        <v>3377.4789999999998</v>
      </c>
      <c r="AT3529">
        <v>517</v>
      </c>
      <c r="AU3529">
        <v>12</v>
      </c>
      <c r="AV3529" t="s">
        <v>1510</v>
      </c>
    </row>
    <row r="3530" spans="1:48" hidden="1" x14ac:dyDescent="0.25">
      <c r="A3530" t="s">
        <v>709</v>
      </c>
      <c r="B3530" t="s">
        <v>100</v>
      </c>
      <c r="C3530" t="s">
        <v>100</v>
      </c>
      <c r="D3530" t="s">
        <v>710</v>
      </c>
      <c r="E3530" s="31" t="s">
        <v>711</v>
      </c>
      <c r="F3530">
        <v>2019</v>
      </c>
      <c r="G3530" t="s">
        <v>563</v>
      </c>
      <c r="H3530">
        <v>221</v>
      </c>
      <c r="I3530">
        <v>331690</v>
      </c>
      <c r="J3530" t="s">
        <v>50</v>
      </c>
      <c r="K3530" s="26" t="s">
        <v>458</v>
      </c>
      <c r="L3530" t="b">
        <v>1</v>
      </c>
      <c r="M3530" s="20" t="s">
        <v>1119</v>
      </c>
      <c r="N3530" s="26">
        <v>169</v>
      </c>
      <c r="O3530" t="s">
        <v>375</v>
      </c>
      <c r="P3530">
        <v>59.061944400000002</v>
      </c>
      <c r="Q3530">
        <v>-160.37638889999999</v>
      </c>
      <c r="S3530" s="26" t="s">
        <v>21</v>
      </c>
      <c r="T3530" s="40">
        <v>0.58429999999999993</v>
      </c>
      <c r="U3530" s="40">
        <v>0.24203333333333341</v>
      </c>
      <c r="V3530">
        <v>670.70336249999991</v>
      </c>
      <c r="W3530">
        <v>1147.875</v>
      </c>
      <c r="X3530">
        <v>232</v>
      </c>
      <c r="Y3530">
        <v>326.37946260000001</v>
      </c>
      <c r="Z3530">
        <v>558.58200000000011</v>
      </c>
      <c r="AA3530">
        <v>45</v>
      </c>
      <c r="AI3530">
        <v>505.82399999999996</v>
      </c>
      <c r="AJ3530">
        <v>19</v>
      </c>
      <c r="AK3530">
        <v>638.43799999999999</v>
      </c>
      <c r="AL3530">
        <v>35</v>
      </c>
      <c r="AM3530">
        <v>0</v>
      </c>
      <c r="AN3530">
        <v>0</v>
      </c>
      <c r="AO3530" s="30">
        <v>668.59228659999985</v>
      </c>
      <c r="AP3530" s="30">
        <v>1144.2619999999999</v>
      </c>
      <c r="AQ3530" s="30">
        <v>54</v>
      </c>
      <c r="AR3530">
        <v>1665.6751116999999</v>
      </c>
      <c r="AS3530" s="20">
        <v>2850.7190000000001</v>
      </c>
      <c r="AT3530">
        <v>330</v>
      </c>
      <c r="AU3530">
        <v>12</v>
      </c>
      <c r="AV3530" t="s">
        <v>1510</v>
      </c>
    </row>
    <row r="3531" spans="1:48" hidden="1" x14ac:dyDescent="0.25">
      <c r="A3531" t="s">
        <v>440</v>
      </c>
      <c r="B3531" t="s">
        <v>1153</v>
      </c>
      <c r="C3531" t="s">
        <v>48</v>
      </c>
      <c r="D3531" t="s">
        <v>438</v>
      </c>
      <c r="E3531" s="31" t="s">
        <v>439</v>
      </c>
      <c r="F3531">
        <v>2019</v>
      </c>
      <c r="G3531" t="s">
        <v>380</v>
      </c>
      <c r="H3531">
        <v>219</v>
      </c>
      <c r="I3531">
        <v>331220</v>
      </c>
      <c r="J3531" t="s">
        <v>30</v>
      </c>
      <c r="K3531" s="26" t="s">
        <v>374</v>
      </c>
      <c r="L3531" t="b">
        <v>1</v>
      </c>
      <c r="M3531" s="20" t="s">
        <v>1116</v>
      </c>
      <c r="N3531" s="26">
        <v>2</v>
      </c>
      <c r="O3531" t="s">
        <v>375</v>
      </c>
      <c r="P3531">
        <v>63.336666700000002</v>
      </c>
      <c r="Q3531">
        <v>-142.9855556</v>
      </c>
      <c r="S3531" s="26" t="s">
        <v>21</v>
      </c>
      <c r="T3531" s="40">
        <v>0.41446666666666659</v>
      </c>
      <c r="U3531" s="40">
        <v>0.19059166666666669</v>
      </c>
      <c r="V3531">
        <v>1525.262201333333</v>
      </c>
      <c r="W3531">
        <v>3680.06</v>
      </c>
      <c r="X3531">
        <v>769</v>
      </c>
      <c r="Y3531">
        <v>1069.0255839999998</v>
      </c>
      <c r="Z3531">
        <v>2579.2799999999997</v>
      </c>
      <c r="AA3531">
        <v>148</v>
      </c>
      <c r="AI3531">
        <v>204.054</v>
      </c>
      <c r="AJ3531">
        <v>30</v>
      </c>
      <c r="AK3531">
        <v>1097.8100000000002</v>
      </c>
      <c r="AL3531">
        <v>51</v>
      </c>
      <c r="AM3531">
        <v>0</v>
      </c>
      <c r="AN3531">
        <v>0</v>
      </c>
      <c r="AO3531" s="30">
        <v>539.57923253333331</v>
      </c>
      <c r="AP3531" s="30">
        <v>1301.8640000000003</v>
      </c>
      <c r="AQ3531" s="30">
        <v>81</v>
      </c>
      <c r="AR3531">
        <v>3133.8670178666662</v>
      </c>
      <c r="AS3531" s="20">
        <v>7561.2039999999997</v>
      </c>
      <c r="AT3531">
        <v>998</v>
      </c>
      <c r="AU3531">
        <v>12</v>
      </c>
      <c r="AV3531" t="s">
        <v>1510</v>
      </c>
    </row>
    <row r="3532" spans="1:48" hidden="1" x14ac:dyDescent="0.25">
      <c r="A3532" t="s">
        <v>714</v>
      </c>
      <c r="B3532" t="s">
        <v>101</v>
      </c>
      <c r="C3532" t="s">
        <v>101</v>
      </c>
      <c r="D3532" t="s">
        <v>712</v>
      </c>
      <c r="E3532" s="31" t="s">
        <v>713</v>
      </c>
      <c r="F3532">
        <v>2019</v>
      </c>
      <c r="G3532" t="s">
        <v>563</v>
      </c>
      <c r="H3532">
        <v>221</v>
      </c>
      <c r="I3532">
        <v>331700</v>
      </c>
      <c r="J3532" t="s">
        <v>50</v>
      </c>
      <c r="K3532" s="26" t="s">
        <v>458</v>
      </c>
      <c r="L3532" t="b">
        <v>1</v>
      </c>
      <c r="M3532" s="20" t="s">
        <v>1119</v>
      </c>
      <c r="N3532" s="26">
        <v>169</v>
      </c>
      <c r="O3532" t="s">
        <v>375</v>
      </c>
      <c r="P3532">
        <v>60.533775200000001</v>
      </c>
      <c r="Q3532">
        <v>-165.1036627</v>
      </c>
      <c r="S3532" s="26" t="s">
        <v>21</v>
      </c>
      <c r="T3532" s="40">
        <v>0.5414500000000001</v>
      </c>
      <c r="U3532" s="40">
        <v>0.26504166666666668</v>
      </c>
      <c r="V3532">
        <v>406.04743270000006</v>
      </c>
      <c r="W3532">
        <v>749.92599999999993</v>
      </c>
      <c r="X3532">
        <v>137</v>
      </c>
      <c r="Y3532">
        <v>29.168452950000006</v>
      </c>
      <c r="Z3532">
        <v>53.871000000000002</v>
      </c>
      <c r="AA3532">
        <v>21</v>
      </c>
      <c r="AI3532">
        <v>467.84000000000003</v>
      </c>
      <c r="AJ3532">
        <v>15</v>
      </c>
      <c r="AK3532">
        <v>259.125</v>
      </c>
      <c r="AL3532">
        <v>8</v>
      </c>
      <c r="AM3532">
        <v>0</v>
      </c>
      <c r="AN3532">
        <v>0</v>
      </c>
      <c r="AO3532" s="30">
        <v>393.6151992500001</v>
      </c>
      <c r="AP3532" s="30">
        <v>726.96500000000003</v>
      </c>
      <c r="AQ3532" s="30">
        <v>23</v>
      </c>
      <c r="AR3532">
        <v>828.83108490000018</v>
      </c>
      <c r="AS3532" s="20">
        <v>1530.7619999999999</v>
      </c>
      <c r="AT3532">
        <v>180</v>
      </c>
      <c r="AU3532">
        <v>12</v>
      </c>
      <c r="AV3532" t="s">
        <v>1510</v>
      </c>
    </row>
    <row r="3533" spans="1:48" hidden="1" x14ac:dyDescent="0.25">
      <c r="A3533" t="s">
        <v>566</v>
      </c>
      <c r="B3533" t="s">
        <v>52</v>
      </c>
      <c r="C3533" t="s">
        <v>52</v>
      </c>
      <c r="D3533" t="s">
        <v>567</v>
      </c>
      <c r="E3533" s="31" t="s">
        <v>568</v>
      </c>
      <c r="F3533">
        <v>2019</v>
      </c>
      <c r="G3533" t="s">
        <v>563</v>
      </c>
      <c r="H3533">
        <v>221</v>
      </c>
      <c r="I3533">
        <v>331250</v>
      </c>
      <c r="J3533" t="s">
        <v>50</v>
      </c>
      <c r="K3533" s="26" t="s">
        <v>458</v>
      </c>
      <c r="L3533" t="b">
        <v>1</v>
      </c>
      <c r="M3533" s="20" t="s">
        <v>1119</v>
      </c>
      <c r="N3533" s="26">
        <v>169</v>
      </c>
      <c r="O3533" t="s">
        <v>375</v>
      </c>
      <c r="P3533">
        <v>67.086111099999997</v>
      </c>
      <c r="Q3533">
        <v>-157.85138889999999</v>
      </c>
      <c r="S3533" s="26" t="s">
        <v>21</v>
      </c>
      <c r="T3533" s="40">
        <v>0.61789999999999989</v>
      </c>
      <c r="U3533" s="40">
        <v>0.24373333333333336</v>
      </c>
      <c r="V3533">
        <v>275.73849289999998</v>
      </c>
      <c r="W3533">
        <v>446.25100000000003</v>
      </c>
      <c r="X3533">
        <v>87</v>
      </c>
      <c r="Y3533">
        <v>23.510477099999992</v>
      </c>
      <c r="Z3533">
        <v>38.048999999999992</v>
      </c>
      <c r="AA3533">
        <v>9</v>
      </c>
      <c r="AI3533">
        <v>264.47700000000003</v>
      </c>
      <c r="AJ3533">
        <v>15</v>
      </c>
      <c r="AK3533">
        <v>384.95899999999995</v>
      </c>
      <c r="AL3533">
        <v>9</v>
      </c>
      <c r="AM3533">
        <v>0</v>
      </c>
      <c r="AN3533">
        <v>0</v>
      </c>
      <c r="AO3533" s="30">
        <v>401.2865043999999</v>
      </c>
      <c r="AP3533" s="30">
        <v>649.43599999999992</v>
      </c>
      <c r="AQ3533" s="30">
        <v>24</v>
      </c>
      <c r="AR3533">
        <v>700.53547439999988</v>
      </c>
      <c r="AS3533" s="20">
        <v>1133.7360000000001</v>
      </c>
      <c r="AT3533">
        <v>120</v>
      </c>
      <c r="AU3533">
        <v>12</v>
      </c>
      <c r="AV3533" t="s">
        <v>1510</v>
      </c>
    </row>
    <row r="3534" spans="1:48" hidden="1" x14ac:dyDescent="0.25">
      <c r="A3534" t="s">
        <v>1035</v>
      </c>
      <c r="B3534" t="s">
        <v>289</v>
      </c>
      <c r="C3534" t="s">
        <v>289</v>
      </c>
      <c r="D3534" t="s">
        <v>1037</v>
      </c>
      <c r="E3534" s="31" t="s">
        <v>1038</v>
      </c>
      <c r="F3534">
        <v>2019</v>
      </c>
      <c r="G3534" t="s">
        <v>1036</v>
      </c>
      <c r="H3534" t="s">
        <v>582</v>
      </c>
      <c r="I3534">
        <v>332710</v>
      </c>
      <c r="J3534" t="s">
        <v>288</v>
      </c>
      <c r="K3534" s="26" t="s">
        <v>458</v>
      </c>
      <c r="L3534" t="b">
        <v>1</v>
      </c>
      <c r="M3534" s="20" t="s">
        <v>1116</v>
      </c>
      <c r="N3534" s="26">
        <v>664</v>
      </c>
      <c r="O3534" t="s">
        <v>375</v>
      </c>
      <c r="P3534">
        <v>61.102499999999999</v>
      </c>
      <c r="Q3534">
        <v>-160.96166669999999</v>
      </c>
      <c r="S3534" s="26" t="s">
        <v>21</v>
      </c>
      <c r="T3534" s="40">
        <v>0.75</v>
      </c>
      <c r="U3534" s="40">
        <v>0.34790000000000004</v>
      </c>
      <c r="V3534">
        <v>89.463000000000008</v>
      </c>
      <c r="W3534">
        <v>119.28400000000001</v>
      </c>
      <c r="X3534">
        <v>101</v>
      </c>
      <c r="Y3534">
        <v>75.315000000000012</v>
      </c>
      <c r="Z3534">
        <v>100.42000000000002</v>
      </c>
      <c r="AA3534">
        <v>7</v>
      </c>
      <c r="AI3534">
        <v>5.4570000000000007</v>
      </c>
      <c r="AJ3534">
        <v>6</v>
      </c>
      <c r="AK3534">
        <v>5.7070000000000007</v>
      </c>
      <c r="AL3534">
        <v>4</v>
      </c>
      <c r="AM3534">
        <v>6.7940000000000005</v>
      </c>
      <c r="AN3534">
        <v>3</v>
      </c>
      <c r="AO3534" s="30">
        <v>8.3730000000000011</v>
      </c>
      <c r="AP3534" s="30">
        <v>11.164000000000001</v>
      </c>
      <c r="AQ3534" s="30">
        <v>10</v>
      </c>
      <c r="AR3534">
        <v>173.15100000000001</v>
      </c>
      <c r="AS3534" s="20">
        <v>237.66199999999998</v>
      </c>
      <c r="AT3534">
        <v>121</v>
      </c>
      <c r="AU3534">
        <v>12</v>
      </c>
      <c r="AV3534" t="s">
        <v>1510</v>
      </c>
    </row>
    <row r="3535" spans="1:48" hidden="1" x14ac:dyDescent="0.25">
      <c r="A3535" t="s">
        <v>875</v>
      </c>
      <c r="B3535" t="s">
        <v>291</v>
      </c>
      <c r="C3535" t="s">
        <v>291</v>
      </c>
      <c r="D3535" t="s">
        <v>877</v>
      </c>
      <c r="E3535" s="31" t="s">
        <v>878</v>
      </c>
      <c r="F3535">
        <v>2019</v>
      </c>
      <c r="G3535" t="s">
        <v>876</v>
      </c>
      <c r="H3535">
        <v>19267</v>
      </c>
      <c r="I3535">
        <v>332720</v>
      </c>
      <c r="J3535" t="s">
        <v>290</v>
      </c>
      <c r="K3535" s="26" t="s">
        <v>458</v>
      </c>
      <c r="L3535" t="b">
        <v>1</v>
      </c>
      <c r="M3535" s="20" t="s">
        <v>1119</v>
      </c>
      <c r="N3535" s="26">
        <v>344</v>
      </c>
      <c r="O3535" t="s">
        <v>375</v>
      </c>
      <c r="P3535">
        <v>60.3430556</v>
      </c>
      <c r="Q3535">
        <v>-162.66305560000001</v>
      </c>
      <c r="S3535" s="26" t="s">
        <v>21</v>
      </c>
      <c r="T3535" s="40">
        <v>0.65000000000000013</v>
      </c>
      <c r="U3535" s="40">
        <v>0.23080000000000001</v>
      </c>
      <c r="V3535">
        <v>321.31125000000009</v>
      </c>
      <c r="W3535">
        <v>494.32499999999999</v>
      </c>
      <c r="X3535">
        <v>157</v>
      </c>
      <c r="Y3535">
        <v>307.66905000000008</v>
      </c>
      <c r="Z3535">
        <v>473.33699999999999</v>
      </c>
      <c r="AA3535">
        <v>30</v>
      </c>
      <c r="AI3535">
        <v>36.730000000000004</v>
      </c>
      <c r="AJ3535">
        <v>10</v>
      </c>
      <c r="AK3535">
        <v>19.873999999999999</v>
      </c>
      <c r="AL3535">
        <v>6</v>
      </c>
      <c r="AM3535">
        <v>17.712999999999997</v>
      </c>
      <c r="AN3535">
        <v>9</v>
      </c>
      <c r="AO3535" s="30">
        <v>36.792600000000007</v>
      </c>
      <c r="AP3535" s="30">
        <v>56.603999999999999</v>
      </c>
      <c r="AQ3535" s="30">
        <v>16</v>
      </c>
      <c r="AR3535">
        <v>665.77290000000016</v>
      </c>
      <c r="AS3535" s="20">
        <v>1041.979</v>
      </c>
      <c r="AT3535">
        <v>211</v>
      </c>
      <c r="AU3535">
        <v>12</v>
      </c>
      <c r="AV3535" t="s">
        <v>1510</v>
      </c>
    </row>
    <row r="3536" spans="1:48" hidden="1" x14ac:dyDescent="0.25">
      <c r="A3536" t="s">
        <v>717</v>
      </c>
      <c r="B3536" t="s">
        <v>102</v>
      </c>
      <c r="C3536" t="s">
        <v>102</v>
      </c>
      <c r="D3536" t="s">
        <v>712</v>
      </c>
      <c r="E3536" s="31" t="s">
        <v>713</v>
      </c>
      <c r="F3536">
        <v>2019</v>
      </c>
      <c r="G3536" t="s">
        <v>563</v>
      </c>
      <c r="H3536">
        <v>221</v>
      </c>
      <c r="I3536">
        <v>331710</v>
      </c>
      <c r="J3536" t="s">
        <v>50</v>
      </c>
      <c r="K3536" s="26" t="s">
        <v>458</v>
      </c>
      <c r="L3536" t="b">
        <v>1</v>
      </c>
      <c r="M3536" s="20" t="s">
        <v>1119</v>
      </c>
      <c r="N3536" s="26">
        <v>169</v>
      </c>
      <c r="O3536" t="s">
        <v>375</v>
      </c>
      <c r="P3536">
        <v>60.585555599999999</v>
      </c>
      <c r="Q3536">
        <v>-165.25583330000001</v>
      </c>
      <c r="S3536" s="26" t="s">
        <v>21</v>
      </c>
      <c r="T3536" s="40">
        <v>0.5414500000000001</v>
      </c>
      <c r="U3536" s="40">
        <v>0.26504166666666668</v>
      </c>
      <c r="V3536">
        <v>213.75200665000006</v>
      </c>
      <c r="W3536">
        <v>394.77700000000004</v>
      </c>
      <c r="X3536">
        <v>93</v>
      </c>
      <c r="Y3536">
        <v>0</v>
      </c>
      <c r="Z3536">
        <v>0</v>
      </c>
      <c r="AA3536">
        <v>13</v>
      </c>
      <c r="AI3536">
        <v>215.79299999999998</v>
      </c>
      <c r="AJ3536">
        <v>9</v>
      </c>
      <c r="AK3536">
        <v>338.36599999999999</v>
      </c>
      <c r="AL3536">
        <v>13</v>
      </c>
      <c r="AM3536">
        <v>0</v>
      </c>
      <c r="AN3536">
        <v>0</v>
      </c>
      <c r="AO3536" s="30">
        <v>300.04939055000006</v>
      </c>
      <c r="AP3536" s="30">
        <v>554.15899999999999</v>
      </c>
      <c r="AQ3536" s="30">
        <v>22</v>
      </c>
      <c r="AR3536">
        <v>513.80139720000011</v>
      </c>
      <c r="AS3536" s="20">
        <v>948.93599999999992</v>
      </c>
      <c r="AT3536">
        <v>128</v>
      </c>
      <c r="AU3536">
        <v>12</v>
      </c>
      <c r="AV3536" t="s">
        <v>1510</v>
      </c>
    </row>
    <row r="3537" spans="1:48" hidden="1" x14ac:dyDescent="0.25">
      <c r="A3537" t="s">
        <v>1073</v>
      </c>
      <c r="B3537" t="s">
        <v>293</v>
      </c>
      <c r="C3537" t="s">
        <v>293</v>
      </c>
      <c r="D3537" t="s">
        <v>1075</v>
      </c>
      <c r="E3537" s="31" t="s">
        <v>1076</v>
      </c>
      <c r="F3537">
        <v>2019</v>
      </c>
      <c r="G3537" t="s">
        <v>1074</v>
      </c>
      <c r="H3537" t="s">
        <v>582</v>
      </c>
      <c r="I3537">
        <v>332730</v>
      </c>
      <c r="J3537" t="s">
        <v>292</v>
      </c>
      <c r="K3537" s="26" t="s">
        <v>458</v>
      </c>
      <c r="L3537" t="b">
        <v>1</v>
      </c>
      <c r="M3537" s="20" t="s">
        <v>1116</v>
      </c>
      <c r="N3537" s="26">
        <v>729</v>
      </c>
      <c r="O3537" t="s">
        <v>375</v>
      </c>
      <c r="P3537">
        <v>59.079166700000002</v>
      </c>
      <c r="Q3537">
        <v>-160.27500000000001</v>
      </c>
      <c r="S3537" s="26" t="s">
        <v>21</v>
      </c>
      <c r="T3537" s="40">
        <v>0.50687500000000008</v>
      </c>
      <c r="U3537" s="40">
        <v>0.19678333333333334</v>
      </c>
      <c r="V3537">
        <v>62.64113312500001</v>
      </c>
      <c r="W3537">
        <v>123.583</v>
      </c>
      <c r="X3537">
        <v>33</v>
      </c>
      <c r="Y3537">
        <v>68.371355000000008</v>
      </c>
      <c r="Z3537">
        <v>134.88800000000001</v>
      </c>
      <c r="AA3537">
        <v>6</v>
      </c>
      <c r="AI3537">
        <v>23.177999999999997</v>
      </c>
      <c r="AJ3537">
        <v>6</v>
      </c>
      <c r="AK3537">
        <v>9.2490000000000006</v>
      </c>
      <c r="AL3537">
        <v>2</v>
      </c>
      <c r="AM3537">
        <v>0</v>
      </c>
      <c r="AN3537">
        <v>0</v>
      </c>
      <c r="AO3537" s="30">
        <v>16.436435625000001</v>
      </c>
      <c r="AP3537" s="30">
        <v>32.427</v>
      </c>
      <c r="AQ3537" s="30">
        <v>8</v>
      </c>
      <c r="AR3537">
        <v>147.44892375000001</v>
      </c>
      <c r="AS3537" s="20">
        <v>290.89799999999997</v>
      </c>
      <c r="AT3537">
        <v>47</v>
      </c>
      <c r="AU3537">
        <v>4</v>
      </c>
      <c r="AV3537" t="s">
        <v>1510</v>
      </c>
    </row>
    <row r="3538" spans="1:48" hidden="1" x14ac:dyDescent="0.25">
      <c r="A3538" t="s">
        <v>1077</v>
      </c>
      <c r="B3538" t="s">
        <v>297</v>
      </c>
      <c r="C3538" t="s">
        <v>297</v>
      </c>
      <c r="D3538" t="s">
        <v>1079</v>
      </c>
      <c r="E3538" s="31" t="s">
        <v>1080</v>
      </c>
      <c r="F3538">
        <v>2019</v>
      </c>
      <c r="G3538" t="s">
        <v>1078</v>
      </c>
      <c r="H3538">
        <v>40548</v>
      </c>
      <c r="I3538">
        <v>332850</v>
      </c>
      <c r="J3538" t="s">
        <v>296</v>
      </c>
      <c r="K3538" s="26" t="s">
        <v>458</v>
      </c>
      <c r="L3538" t="b">
        <v>1</v>
      </c>
      <c r="M3538" s="20" t="s">
        <v>1119</v>
      </c>
      <c r="N3538" s="26">
        <v>741</v>
      </c>
      <c r="O3538" t="s">
        <v>375</v>
      </c>
      <c r="P3538">
        <v>63.873055600000001</v>
      </c>
      <c r="Q3538">
        <v>-160.78805560000001</v>
      </c>
      <c r="S3538" s="26" t="s">
        <v>21</v>
      </c>
      <c r="T3538" s="40">
        <v>0.45475833333333332</v>
      </c>
      <c r="U3538" s="40">
        <v>0.29610833333333331</v>
      </c>
      <c r="V3538">
        <v>592.01576729166652</v>
      </c>
      <c r="W3538">
        <v>1301.8249999999998</v>
      </c>
      <c r="X3538">
        <v>274</v>
      </c>
      <c r="Y3538">
        <v>787.85153168333318</v>
      </c>
      <c r="Z3538">
        <v>1732.4619999999998</v>
      </c>
      <c r="AA3538">
        <v>51</v>
      </c>
      <c r="AI3538">
        <v>475.524</v>
      </c>
      <c r="AJ3538">
        <v>22</v>
      </c>
      <c r="AK3538">
        <v>402.10500000000002</v>
      </c>
      <c r="AL3538">
        <v>49</v>
      </c>
      <c r="AM3538">
        <v>2.8799999999999994</v>
      </c>
      <c r="AN3538">
        <v>2</v>
      </c>
      <c r="AO3538" s="30">
        <v>399.10910132499998</v>
      </c>
      <c r="AP3538" s="30">
        <v>877.62900000000002</v>
      </c>
      <c r="AQ3538" s="30">
        <v>71</v>
      </c>
      <c r="AR3538">
        <v>1778.9764002999996</v>
      </c>
      <c r="AS3538" s="20">
        <v>3914.7959999999998</v>
      </c>
      <c r="AT3538">
        <v>390</v>
      </c>
      <c r="AU3538">
        <v>3</v>
      </c>
      <c r="AV3538" t="s">
        <v>1510</v>
      </c>
    </row>
    <row r="3539" spans="1:48" hidden="1" x14ac:dyDescent="0.25">
      <c r="A3539" t="s">
        <v>542</v>
      </c>
      <c r="B3539" t="s">
        <v>299</v>
      </c>
      <c r="C3539" t="s">
        <v>299</v>
      </c>
      <c r="D3539" t="s">
        <v>544</v>
      </c>
      <c r="E3539" s="31" t="s">
        <v>545</v>
      </c>
      <c r="F3539">
        <v>2019</v>
      </c>
      <c r="G3539" t="s">
        <v>543</v>
      </c>
      <c r="H3539">
        <v>19454</v>
      </c>
      <c r="I3539">
        <v>332860</v>
      </c>
      <c r="J3539" t="s">
        <v>298</v>
      </c>
      <c r="K3539" s="26" t="s">
        <v>458</v>
      </c>
      <c r="L3539" t="b">
        <v>1</v>
      </c>
      <c r="M3539" s="20" t="s">
        <v>1118</v>
      </c>
      <c r="N3539" s="26">
        <v>106</v>
      </c>
      <c r="O3539" t="s">
        <v>375</v>
      </c>
      <c r="P3539">
        <v>53.873611099999998</v>
      </c>
      <c r="Q3539">
        <v>-166.53666670000001</v>
      </c>
      <c r="S3539" s="26" t="s">
        <v>21</v>
      </c>
      <c r="T3539" s="40">
        <v>0.40999166666666659</v>
      </c>
      <c r="U3539" s="40">
        <v>0.28095833333333337</v>
      </c>
      <c r="V3539">
        <v>1504.2200657999995</v>
      </c>
      <c r="W3539">
        <v>3668.9039999999995</v>
      </c>
      <c r="X3539">
        <v>778</v>
      </c>
      <c r="Y3539">
        <v>18758.204407933332</v>
      </c>
      <c r="Z3539">
        <v>45752.648000000001</v>
      </c>
      <c r="AA3539">
        <v>186</v>
      </c>
      <c r="AI3539">
        <v>3034.0709999999999</v>
      </c>
      <c r="AJ3539">
        <v>60</v>
      </c>
      <c r="AK3539">
        <v>317.99300000000005</v>
      </c>
      <c r="AL3539">
        <v>12</v>
      </c>
      <c r="AM3539">
        <v>0</v>
      </c>
      <c r="AN3539">
        <v>0</v>
      </c>
      <c r="AO3539" s="30">
        <v>1374.318306133333</v>
      </c>
      <c r="AP3539" s="30">
        <v>3352.0639999999999</v>
      </c>
      <c r="AQ3539" s="30">
        <v>72</v>
      </c>
      <c r="AR3539">
        <v>21636.742779866665</v>
      </c>
      <c r="AS3539" s="20">
        <v>52773.616000000002</v>
      </c>
      <c r="AT3539">
        <v>1029</v>
      </c>
      <c r="AU3539">
        <v>12</v>
      </c>
      <c r="AV3539" t="s">
        <v>1510</v>
      </c>
    </row>
    <row r="3540" spans="1:48" hidden="1" x14ac:dyDescent="0.25">
      <c r="A3540" t="s">
        <v>1031</v>
      </c>
      <c r="B3540" t="s">
        <v>303</v>
      </c>
      <c r="C3540" t="s">
        <v>303</v>
      </c>
      <c r="D3540" t="s">
        <v>1033</v>
      </c>
      <c r="E3540" s="31" t="s">
        <v>1034</v>
      </c>
      <c r="F3540">
        <v>2019</v>
      </c>
      <c r="G3540" t="s">
        <v>1032</v>
      </c>
      <c r="H3540" t="s">
        <v>582</v>
      </c>
      <c r="I3540">
        <v>332880</v>
      </c>
      <c r="J3540" t="s">
        <v>302</v>
      </c>
      <c r="K3540" s="26" t="s">
        <v>458</v>
      </c>
      <c r="L3540" t="b">
        <v>1</v>
      </c>
      <c r="M3540" s="20" t="s">
        <v>1116</v>
      </c>
      <c r="N3540" s="26">
        <v>663</v>
      </c>
      <c r="O3540" t="s">
        <v>375</v>
      </c>
      <c r="P3540">
        <v>67.013888899999998</v>
      </c>
      <c r="Q3540">
        <v>-146.41861109999999</v>
      </c>
      <c r="S3540" s="26" t="s">
        <v>21</v>
      </c>
      <c r="T3540" s="40">
        <v>0.90000000000000024</v>
      </c>
      <c r="U3540" s="40">
        <v>0.49430833333333329</v>
      </c>
      <c r="V3540">
        <v>169.61220000000006</v>
      </c>
      <c r="W3540">
        <v>188.45800000000003</v>
      </c>
      <c r="X3540">
        <v>106</v>
      </c>
      <c r="Y3540">
        <v>239.27040000000005</v>
      </c>
      <c r="Z3540">
        <v>265.85599999999999</v>
      </c>
      <c r="AA3540">
        <v>14</v>
      </c>
      <c r="AI3540">
        <v>156.69799999999998</v>
      </c>
      <c r="AJ3540">
        <v>9</v>
      </c>
      <c r="AK3540">
        <v>7.1729999999999983</v>
      </c>
      <c r="AL3540">
        <v>1</v>
      </c>
      <c r="AM3540">
        <v>0.89500000000000002</v>
      </c>
      <c r="AN3540">
        <v>3</v>
      </c>
      <c r="AO3540" s="30">
        <v>147.48390000000003</v>
      </c>
      <c r="AP3540" s="30">
        <v>163.87099999999998</v>
      </c>
      <c r="AQ3540" s="30">
        <v>10</v>
      </c>
      <c r="AR3540">
        <v>556.36650000000009</v>
      </c>
      <c r="AS3540" s="20">
        <v>619.08000000000004</v>
      </c>
      <c r="AT3540">
        <v>130</v>
      </c>
      <c r="AU3540">
        <v>12</v>
      </c>
      <c r="AV3540" t="s">
        <v>1510</v>
      </c>
    </row>
    <row r="3541" spans="1:48" hidden="1" x14ac:dyDescent="0.25">
      <c r="A3541" t="s">
        <v>777</v>
      </c>
      <c r="B3541" t="s">
        <v>242</v>
      </c>
      <c r="C3541" t="s">
        <v>242</v>
      </c>
      <c r="D3541" t="s">
        <v>778</v>
      </c>
      <c r="E3541" s="31" t="s">
        <v>779</v>
      </c>
      <c r="F3541">
        <v>2019</v>
      </c>
      <c r="G3541" t="s">
        <v>759</v>
      </c>
      <c r="H3541">
        <v>26616</v>
      </c>
      <c r="I3541">
        <v>332410</v>
      </c>
      <c r="J3541" t="s">
        <v>235</v>
      </c>
      <c r="K3541" s="26" t="s">
        <v>458</v>
      </c>
      <c r="L3541" t="b">
        <v>1</v>
      </c>
      <c r="M3541" s="20" t="s">
        <v>1118</v>
      </c>
      <c r="N3541" s="26">
        <v>254</v>
      </c>
      <c r="O3541" t="s">
        <v>375</v>
      </c>
      <c r="P3541">
        <v>70.636944400000004</v>
      </c>
      <c r="Q3541">
        <v>-160.03833330000001</v>
      </c>
      <c r="S3541" s="26" t="s">
        <v>21</v>
      </c>
      <c r="T3541" s="40">
        <v>0.18954166666666664</v>
      </c>
      <c r="U3541" s="40">
        <v>0.18954166666666664</v>
      </c>
      <c r="V3541">
        <v>251.97536487499991</v>
      </c>
      <c r="W3541">
        <v>1329.3929999999998</v>
      </c>
      <c r="X3541">
        <v>153</v>
      </c>
      <c r="Y3541">
        <v>897.10279329166656</v>
      </c>
      <c r="Z3541">
        <v>4733.0110000000004</v>
      </c>
      <c r="AA3541">
        <v>69</v>
      </c>
      <c r="AI3541">
        <v>78.608000000000004</v>
      </c>
      <c r="AJ3541">
        <v>3</v>
      </c>
      <c r="AK3541">
        <v>71.399999999999991</v>
      </c>
      <c r="AL3541">
        <v>4</v>
      </c>
      <c r="AM3541">
        <v>0</v>
      </c>
      <c r="AN3541">
        <v>1</v>
      </c>
      <c r="AO3541" s="30">
        <v>28.432766333333326</v>
      </c>
      <c r="AP3541" s="30">
        <v>150.00799999999998</v>
      </c>
      <c r="AQ3541" s="30">
        <v>7</v>
      </c>
      <c r="AR3541">
        <v>1177.5109244999999</v>
      </c>
      <c r="AS3541" s="20">
        <v>6212.4119999999994</v>
      </c>
      <c r="AT3541">
        <v>229</v>
      </c>
      <c r="AU3541">
        <v>12</v>
      </c>
      <c r="AV3541" t="s">
        <v>1510</v>
      </c>
    </row>
    <row r="3542" spans="1:48" hidden="1" x14ac:dyDescent="0.25">
      <c r="A3542" t="s">
        <v>724</v>
      </c>
      <c r="B3542" t="s">
        <v>103</v>
      </c>
      <c r="C3542" t="s">
        <v>103</v>
      </c>
      <c r="D3542" t="s">
        <v>725</v>
      </c>
      <c r="E3542" s="31" t="s">
        <v>726</v>
      </c>
      <c r="F3542">
        <v>2019</v>
      </c>
      <c r="G3542" t="s">
        <v>563</v>
      </c>
      <c r="H3542">
        <v>221</v>
      </c>
      <c r="I3542">
        <v>331730</v>
      </c>
      <c r="J3542" t="s">
        <v>50</v>
      </c>
      <c r="K3542" s="26" t="s">
        <v>458</v>
      </c>
      <c r="L3542" t="b">
        <v>1</v>
      </c>
      <c r="M3542" s="20" t="s">
        <v>1119</v>
      </c>
      <c r="N3542" s="26">
        <v>169</v>
      </c>
      <c r="O3542" t="s">
        <v>375</v>
      </c>
      <c r="P3542">
        <v>65.609166700000003</v>
      </c>
      <c r="Q3542">
        <v>-168.08750000000001</v>
      </c>
      <c r="S3542" s="26" t="s">
        <v>21</v>
      </c>
      <c r="T3542" s="40">
        <v>0.60050000000000014</v>
      </c>
      <c r="U3542" s="40">
        <v>0.2428916666666667</v>
      </c>
      <c r="V3542">
        <v>124.24885450000002</v>
      </c>
      <c r="W3542">
        <v>206.90899999999999</v>
      </c>
      <c r="X3542">
        <v>46</v>
      </c>
      <c r="Y3542">
        <v>20.651795500000002</v>
      </c>
      <c r="Z3542">
        <v>34.390999999999998</v>
      </c>
      <c r="AA3542">
        <v>11</v>
      </c>
      <c r="AI3542">
        <v>133.76</v>
      </c>
      <c r="AJ3542">
        <v>5</v>
      </c>
      <c r="AK3542">
        <v>219.59700000000001</v>
      </c>
      <c r="AL3542">
        <v>13</v>
      </c>
      <c r="AM3542">
        <v>0</v>
      </c>
      <c r="AN3542">
        <v>0</v>
      </c>
      <c r="AO3542" s="30">
        <v>212.19087850000003</v>
      </c>
      <c r="AP3542" s="30">
        <v>353.35699999999997</v>
      </c>
      <c r="AQ3542" s="30">
        <v>18</v>
      </c>
      <c r="AR3542">
        <v>357.09152850000004</v>
      </c>
      <c r="AS3542" s="20">
        <v>594.65700000000004</v>
      </c>
      <c r="AT3542">
        <v>74</v>
      </c>
      <c r="AU3542">
        <v>12</v>
      </c>
      <c r="AV3542" t="s">
        <v>1510</v>
      </c>
    </row>
    <row r="3543" spans="1:48" hidden="1" x14ac:dyDescent="0.25">
      <c r="A3543" t="s">
        <v>444</v>
      </c>
      <c r="B3543" t="s">
        <v>49</v>
      </c>
      <c r="C3543" t="s">
        <v>49</v>
      </c>
      <c r="D3543" t="s">
        <v>445</v>
      </c>
      <c r="E3543" s="31" t="s">
        <v>446</v>
      </c>
      <c r="F3543">
        <v>2019</v>
      </c>
      <c r="G3543" t="s">
        <v>380</v>
      </c>
      <c r="H3543">
        <v>219</v>
      </c>
      <c r="I3543">
        <v>331230</v>
      </c>
      <c r="J3543" t="s">
        <v>30</v>
      </c>
      <c r="K3543" s="26" t="s">
        <v>374</v>
      </c>
      <c r="L3543" t="b">
        <v>1</v>
      </c>
      <c r="M3543" s="20" t="s">
        <v>1116</v>
      </c>
      <c r="N3543" s="26">
        <v>2</v>
      </c>
      <c r="O3543" t="s">
        <v>375</v>
      </c>
      <c r="P3543">
        <v>56.115277800000001</v>
      </c>
      <c r="Q3543">
        <v>-133.12083329999999</v>
      </c>
      <c r="S3543" s="26" t="s">
        <v>21</v>
      </c>
      <c r="T3543" s="40">
        <v>0.28287500000000004</v>
      </c>
      <c r="U3543" s="40">
        <v>0.26002500000000006</v>
      </c>
      <c r="V3543">
        <v>79.702011375000012</v>
      </c>
      <c r="W3543">
        <v>281.75700000000001</v>
      </c>
      <c r="X3543">
        <v>85</v>
      </c>
      <c r="Y3543">
        <v>18.205269250000004</v>
      </c>
      <c r="Z3543">
        <v>64.358000000000004</v>
      </c>
      <c r="AA3543">
        <v>13</v>
      </c>
      <c r="AI3543">
        <v>6.3529999999999998</v>
      </c>
      <c r="AJ3543">
        <v>2</v>
      </c>
      <c r="AK3543">
        <v>19.755000000000003</v>
      </c>
      <c r="AL3543">
        <v>4</v>
      </c>
      <c r="AM3543">
        <v>0</v>
      </c>
      <c r="AN3543">
        <v>0</v>
      </c>
      <c r="AO3543" s="30">
        <v>7.3853005000000023</v>
      </c>
      <c r="AP3543" s="30">
        <v>26.108000000000004</v>
      </c>
      <c r="AQ3543" s="30">
        <v>6</v>
      </c>
      <c r="AR3543">
        <v>105.29258112500003</v>
      </c>
      <c r="AS3543" s="20">
        <v>372.22300000000001</v>
      </c>
      <c r="AT3543">
        <v>102</v>
      </c>
      <c r="AU3543">
        <v>12</v>
      </c>
      <c r="AV3543" t="s">
        <v>1510</v>
      </c>
    </row>
    <row r="3544" spans="1:48" hidden="1" x14ac:dyDescent="0.25">
      <c r="A3544" t="s">
        <v>758</v>
      </c>
      <c r="B3544" t="s">
        <v>236</v>
      </c>
      <c r="C3544" t="s">
        <v>236</v>
      </c>
      <c r="D3544" t="s">
        <v>760</v>
      </c>
      <c r="E3544" s="31" t="s">
        <v>761</v>
      </c>
      <c r="F3544">
        <v>2019</v>
      </c>
      <c r="G3544" t="s">
        <v>759</v>
      </c>
      <c r="H3544">
        <v>26616</v>
      </c>
      <c r="I3544">
        <v>332350</v>
      </c>
      <c r="J3544" t="s">
        <v>235</v>
      </c>
      <c r="K3544" s="26" t="s">
        <v>458</v>
      </c>
      <c r="L3544" t="b">
        <v>1</v>
      </c>
      <c r="M3544" s="20" t="s">
        <v>1118</v>
      </c>
      <c r="N3544" s="26">
        <v>254</v>
      </c>
      <c r="O3544" t="s">
        <v>375</v>
      </c>
      <c r="P3544">
        <v>68.143333299999995</v>
      </c>
      <c r="Q3544">
        <v>-151.7358333</v>
      </c>
      <c r="S3544" s="26" t="s">
        <v>21</v>
      </c>
      <c r="T3544" s="40">
        <v>0.17689166666666667</v>
      </c>
      <c r="U3544" s="40">
        <v>0.17689166666666667</v>
      </c>
      <c r="V3544">
        <v>126.75720739166665</v>
      </c>
      <c r="W3544">
        <v>716.5809999999999</v>
      </c>
      <c r="X3544">
        <v>103</v>
      </c>
      <c r="Y3544">
        <v>497.77827985833341</v>
      </c>
      <c r="Z3544">
        <v>2814.0290000000005</v>
      </c>
      <c r="AA3544">
        <v>57</v>
      </c>
      <c r="AI3544">
        <v>49.207000000000001</v>
      </c>
      <c r="AJ3544">
        <v>2</v>
      </c>
      <c r="AK3544">
        <v>25.718</v>
      </c>
      <c r="AL3544">
        <v>3</v>
      </c>
      <c r="AM3544">
        <v>0</v>
      </c>
      <c r="AN3544">
        <v>1</v>
      </c>
      <c r="AO3544" s="30">
        <v>13.253608125</v>
      </c>
      <c r="AP3544" s="30">
        <v>74.924999999999997</v>
      </c>
      <c r="AQ3544" s="30">
        <v>5</v>
      </c>
      <c r="AR3544">
        <v>637.78909537499999</v>
      </c>
      <c r="AS3544" s="20">
        <v>3605.5349999999999</v>
      </c>
      <c r="AT3544">
        <v>164</v>
      </c>
      <c r="AU3544">
        <v>12</v>
      </c>
      <c r="AV3544" t="s">
        <v>1510</v>
      </c>
    </row>
    <row r="3545" spans="1:48" hidden="1" x14ac:dyDescent="0.25">
      <c r="A3545" t="s">
        <v>946</v>
      </c>
      <c r="B3545" t="s">
        <v>305</v>
      </c>
      <c r="C3545" t="s">
        <v>305</v>
      </c>
      <c r="D3545" t="s">
        <v>948</v>
      </c>
      <c r="E3545" s="31" t="s">
        <v>949</v>
      </c>
      <c r="F3545">
        <v>2019</v>
      </c>
      <c r="G3545" t="s">
        <v>947</v>
      </c>
      <c r="H3545">
        <v>20535</v>
      </c>
      <c r="I3545">
        <v>332890</v>
      </c>
      <c r="J3545" t="s">
        <v>304</v>
      </c>
      <c r="K3545" s="26" t="s">
        <v>458</v>
      </c>
      <c r="L3545" t="b">
        <v>1</v>
      </c>
      <c r="M3545" s="20" t="s">
        <v>1118</v>
      </c>
      <c r="N3545" s="26">
        <v>409</v>
      </c>
      <c r="O3545" t="s">
        <v>375</v>
      </c>
      <c r="P3545">
        <v>64.681388900000002</v>
      </c>
      <c r="Q3545">
        <v>-163.40555560000001</v>
      </c>
      <c r="S3545" s="26" t="s">
        <v>21</v>
      </c>
      <c r="T3545" s="40">
        <v>0.54999999999999993</v>
      </c>
      <c r="U3545" s="40">
        <v>0.27814166666666673</v>
      </c>
      <c r="V3545">
        <v>138.54059999999996</v>
      </c>
      <c r="W3545">
        <v>251.89199999999997</v>
      </c>
      <c r="X3545">
        <v>67</v>
      </c>
      <c r="Y3545">
        <v>208.06389999999999</v>
      </c>
      <c r="Z3545">
        <v>378.298</v>
      </c>
      <c r="AA3545">
        <v>28</v>
      </c>
      <c r="AI3545">
        <v>102.13700000000001</v>
      </c>
      <c r="AJ3545">
        <v>8</v>
      </c>
      <c r="AK3545">
        <v>17.879000000000001</v>
      </c>
      <c r="AL3545">
        <v>4</v>
      </c>
      <c r="AM3545">
        <v>0</v>
      </c>
      <c r="AN3545">
        <v>0</v>
      </c>
      <c r="AO3545" s="30">
        <v>66.008800000000008</v>
      </c>
      <c r="AP3545" s="30">
        <v>120.01600000000002</v>
      </c>
      <c r="AQ3545" s="30">
        <v>12</v>
      </c>
      <c r="AR3545">
        <v>412.61329999999998</v>
      </c>
      <c r="AS3545" s="20">
        <v>750.20600000000002</v>
      </c>
      <c r="AT3545">
        <v>106</v>
      </c>
      <c r="AU3545">
        <v>12</v>
      </c>
      <c r="AV3545" t="s">
        <v>1510</v>
      </c>
    </row>
    <row r="3546" spans="1:48" hidden="1" x14ac:dyDescent="0.25">
      <c r="A3546" t="s">
        <v>500</v>
      </c>
      <c r="B3546" t="s">
        <v>309</v>
      </c>
      <c r="C3546" t="s">
        <v>309</v>
      </c>
      <c r="D3546" t="s">
        <v>502</v>
      </c>
      <c r="E3546" s="31" t="s">
        <v>503</v>
      </c>
      <c r="F3546">
        <v>2019</v>
      </c>
      <c r="G3546" t="s">
        <v>563</v>
      </c>
      <c r="H3546">
        <v>30150</v>
      </c>
      <c r="I3546">
        <v>332900</v>
      </c>
      <c r="J3546" t="s">
        <v>50</v>
      </c>
      <c r="K3546" s="26" t="s">
        <v>458</v>
      </c>
      <c r="L3546" t="b">
        <v>1</v>
      </c>
      <c r="M3546" s="20" t="s">
        <v>1119</v>
      </c>
      <c r="N3546" s="26">
        <v>169</v>
      </c>
      <c r="O3546" t="s">
        <v>375</v>
      </c>
      <c r="P3546">
        <v>59.546944400000001</v>
      </c>
      <c r="Q3546">
        <v>-139.7272222</v>
      </c>
      <c r="S3546" s="26" t="s">
        <v>21</v>
      </c>
      <c r="T3546" s="40">
        <v>0.47360000000000019</v>
      </c>
      <c r="U3546" s="40">
        <v>0.19053333333333333</v>
      </c>
      <c r="V3546">
        <v>617.9485440000002</v>
      </c>
      <c r="W3546">
        <v>1304.79</v>
      </c>
      <c r="X3546">
        <v>279</v>
      </c>
      <c r="Y3546">
        <v>955.03429120000021</v>
      </c>
      <c r="Z3546">
        <v>2016.5419999999997</v>
      </c>
      <c r="AA3546">
        <v>120</v>
      </c>
      <c r="AI3546">
        <v>1163.22</v>
      </c>
      <c r="AJ3546">
        <v>30</v>
      </c>
      <c r="AK3546">
        <v>812.48700000000008</v>
      </c>
      <c r="AL3546">
        <v>34</v>
      </c>
      <c r="AM3546">
        <v>0</v>
      </c>
      <c r="AN3546">
        <v>0</v>
      </c>
      <c r="AO3546" s="30">
        <v>935.6948352000004</v>
      </c>
      <c r="AP3546" s="30">
        <v>1975.7070000000001</v>
      </c>
      <c r="AQ3546" s="30">
        <v>64</v>
      </c>
      <c r="AR3546">
        <v>2508.6776704000008</v>
      </c>
      <c r="AS3546" s="20">
        <v>5297.0389999999998</v>
      </c>
      <c r="AT3546">
        <v>459</v>
      </c>
      <c r="AU3546">
        <v>12</v>
      </c>
      <c r="AV3546" t="s">
        <v>1510</v>
      </c>
    </row>
    <row r="3547" spans="1:48" hidden="1" x14ac:dyDescent="0.25">
      <c r="A3547" t="s">
        <v>742</v>
      </c>
      <c r="B3547" t="s">
        <v>172</v>
      </c>
      <c r="C3547" t="s">
        <v>172</v>
      </c>
      <c r="D3547" t="s">
        <v>744</v>
      </c>
      <c r="E3547" s="31" t="s">
        <v>745</v>
      </c>
      <c r="F3547">
        <v>2019</v>
      </c>
      <c r="G3547" t="s">
        <v>743</v>
      </c>
      <c r="H3547">
        <v>18963</v>
      </c>
      <c r="I3547">
        <v>332650</v>
      </c>
      <c r="J3547" t="s">
        <v>171</v>
      </c>
      <c r="K3547" s="26" t="s">
        <v>458</v>
      </c>
      <c r="L3547" t="b">
        <v>1</v>
      </c>
      <c r="M3547" s="20" t="s">
        <v>1119</v>
      </c>
      <c r="N3547" s="26">
        <v>240</v>
      </c>
      <c r="O3547" t="s">
        <v>375</v>
      </c>
      <c r="P3547">
        <v>57.503333300000001</v>
      </c>
      <c r="Q3547">
        <v>-134.58388890000001</v>
      </c>
      <c r="S3547" s="26" t="s">
        <v>21</v>
      </c>
      <c r="T3547" s="40">
        <v>0.61624999999999996</v>
      </c>
      <c r="U3547" s="40">
        <v>0.26658333333333334</v>
      </c>
      <c r="V3547">
        <v>469.27252624999994</v>
      </c>
      <c r="W3547">
        <v>761.49699999999996</v>
      </c>
      <c r="X3547">
        <v>197</v>
      </c>
      <c r="Y3547">
        <v>296.98628124999999</v>
      </c>
      <c r="Z3547">
        <v>481.92500000000001</v>
      </c>
      <c r="AA3547">
        <v>25</v>
      </c>
      <c r="AI3547">
        <v>205.429</v>
      </c>
      <c r="AJ3547">
        <v>9</v>
      </c>
      <c r="AK3547">
        <v>66.516000000000005</v>
      </c>
      <c r="AL3547">
        <v>8</v>
      </c>
      <c r="AM3547">
        <v>0</v>
      </c>
      <c r="AN3547">
        <v>0</v>
      </c>
      <c r="AO3547" s="30">
        <v>167.58610625</v>
      </c>
      <c r="AP3547" s="30">
        <v>271.94499999999999</v>
      </c>
      <c r="AQ3547" s="30">
        <v>17</v>
      </c>
      <c r="AR3547">
        <v>933.84491374999993</v>
      </c>
      <c r="AS3547" s="20">
        <v>1515.367</v>
      </c>
      <c r="AT3547">
        <v>238</v>
      </c>
      <c r="AU3547">
        <v>12</v>
      </c>
      <c r="AV3547" t="s">
        <v>1510</v>
      </c>
    </row>
    <row r="3548" spans="1:48" hidden="1" x14ac:dyDescent="0.25">
      <c r="A3548" t="s">
        <v>447</v>
      </c>
      <c r="B3548" t="s">
        <v>110</v>
      </c>
      <c r="C3548" t="s">
        <v>110</v>
      </c>
      <c r="D3548" t="s">
        <v>449</v>
      </c>
      <c r="E3548" s="31" t="s">
        <v>450</v>
      </c>
      <c r="F3548">
        <v>2019</v>
      </c>
      <c r="G3548" t="s">
        <v>448</v>
      </c>
      <c r="H3548">
        <v>4959</v>
      </c>
      <c r="I3548">
        <v>331760</v>
      </c>
      <c r="J3548" t="s">
        <v>109</v>
      </c>
      <c r="K3548" s="26" t="s">
        <v>374</v>
      </c>
      <c r="L3548" t="b">
        <v>1</v>
      </c>
      <c r="M3548" s="20" t="s">
        <v>1116</v>
      </c>
      <c r="N3548" s="26">
        <v>5</v>
      </c>
      <c r="O3548" t="s">
        <v>375</v>
      </c>
      <c r="P3548">
        <v>61.578333299999997</v>
      </c>
      <c r="Q3548">
        <v>-159.52222219999999</v>
      </c>
      <c r="S3548" s="26" t="s">
        <v>21</v>
      </c>
      <c r="T3548" s="40">
        <v>1.0767250000000002</v>
      </c>
      <c r="U3548" s="40">
        <v>0.76185000000000003</v>
      </c>
      <c r="V3548">
        <v>958.50382517500009</v>
      </c>
      <c r="W3548">
        <v>890.20299999999997</v>
      </c>
      <c r="X3548">
        <v>191</v>
      </c>
      <c r="Y3548">
        <v>857.25291307500015</v>
      </c>
      <c r="Z3548">
        <v>796.16700000000003</v>
      </c>
      <c r="AA3548">
        <v>46</v>
      </c>
      <c r="AI3548">
        <v>55.247</v>
      </c>
      <c r="AJ3548">
        <v>14</v>
      </c>
      <c r="AK3548">
        <v>279.38900000000001</v>
      </c>
      <c r="AL3548">
        <v>16</v>
      </c>
      <c r="AM3548">
        <v>47.594999999999992</v>
      </c>
      <c r="AN3548">
        <v>2</v>
      </c>
      <c r="AO3548" s="30">
        <v>360.31094710000008</v>
      </c>
      <c r="AP3548" s="30">
        <v>334.63600000000002</v>
      </c>
      <c r="AQ3548" s="30">
        <v>30</v>
      </c>
      <c r="AR3548">
        <v>2176.0676853500004</v>
      </c>
      <c r="AS3548" s="20">
        <v>2068.6010000000001</v>
      </c>
      <c r="AT3548">
        <v>268</v>
      </c>
      <c r="AU3548">
        <v>12</v>
      </c>
      <c r="AV3548" t="s">
        <v>1510</v>
      </c>
    </row>
    <row r="3549" spans="1:48" hidden="1" x14ac:dyDescent="0.25">
      <c r="A3549" t="s">
        <v>569</v>
      </c>
      <c r="B3549" t="s">
        <v>53</v>
      </c>
      <c r="C3549" t="s">
        <v>53</v>
      </c>
      <c r="D3549" t="s">
        <v>570</v>
      </c>
      <c r="E3549" s="31" t="s">
        <v>571</v>
      </c>
      <c r="F3549">
        <v>2019</v>
      </c>
      <c r="G3549" t="s">
        <v>563</v>
      </c>
      <c r="H3549">
        <v>221</v>
      </c>
      <c r="I3549">
        <v>331260</v>
      </c>
      <c r="J3549" t="s">
        <v>50</v>
      </c>
      <c r="K3549" s="26" t="s">
        <v>458</v>
      </c>
      <c r="L3549" t="b">
        <v>1</v>
      </c>
      <c r="M3549" s="20" t="s">
        <v>1119</v>
      </c>
      <c r="N3549" s="26">
        <v>169</v>
      </c>
      <c r="O3549" t="s">
        <v>375</v>
      </c>
      <c r="P3549">
        <v>62.656111099999997</v>
      </c>
      <c r="Q3549">
        <v>-160.2066667</v>
      </c>
      <c r="S3549" s="26" t="s">
        <v>21</v>
      </c>
      <c r="T3549" s="40">
        <v>0.58030000000000015</v>
      </c>
      <c r="U3549" s="40">
        <v>0.24183333333333334</v>
      </c>
      <c r="V3549">
        <v>81.390556800000041</v>
      </c>
      <c r="W3549">
        <v>140.25600000000003</v>
      </c>
      <c r="X3549">
        <v>41</v>
      </c>
      <c r="Y3549">
        <v>0</v>
      </c>
      <c r="Z3549">
        <v>0</v>
      </c>
      <c r="AA3549">
        <v>7</v>
      </c>
      <c r="AI3549">
        <v>147.042</v>
      </c>
      <c r="AJ3549">
        <v>11</v>
      </c>
      <c r="AK3549">
        <v>84.700000000000017</v>
      </c>
      <c r="AL3549">
        <v>11</v>
      </c>
      <c r="AM3549">
        <v>0</v>
      </c>
      <c r="AN3549">
        <v>0</v>
      </c>
      <c r="AO3549" s="30">
        <v>134.47988260000005</v>
      </c>
      <c r="AP3549" s="30">
        <v>231.74200000000002</v>
      </c>
      <c r="AQ3549" s="30">
        <v>22</v>
      </c>
      <c r="AR3549">
        <v>215.87043940000009</v>
      </c>
      <c r="AS3549" s="20">
        <v>371.99799999999999</v>
      </c>
      <c r="AT3549">
        <v>70</v>
      </c>
      <c r="AU3549">
        <v>12</v>
      </c>
      <c r="AV3549" t="s">
        <v>1510</v>
      </c>
    </row>
    <row r="3550" spans="1:48" hidden="1" x14ac:dyDescent="0.25">
      <c r="A3550" t="s">
        <v>1081</v>
      </c>
      <c r="B3550" t="s">
        <v>112</v>
      </c>
      <c r="C3550" t="s">
        <v>112</v>
      </c>
      <c r="D3550" t="s">
        <v>1083</v>
      </c>
      <c r="E3550" s="31" t="s">
        <v>1084</v>
      </c>
      <c r="F3550">
        <v>2019</v>
      </c>
      <c r="G3550" t="s">
        <v>1082</v>
      </c>
      <c r="H3550" t="s">
        <v>582</v>
      </c>
      <c r="I3550">
        <v>331770</v>
      </c>
      <c r="J3550" t="s">
        <v>111</v>
      </c>
      <c r="K3550" s="26" t="s">
        <v>458</v>
      </c>
      <c r="L3550" t="b">
        <v>1</v>
      </c>
      <c r="M3550" s="20" t="s">
        <v>1119</v>
      </c>
      <c r="N3550" s="26">
        <v>747</v>
      </c>
      <c r="O3550" t="s">
        <v>375</v>
      </c>
      <c r="P3550">
        <v>68.126944399999999</v>
      </c>
      <c r="Q3550">
        <v>-145.53777779999999</v>
      </c>
      <c r="S3550" s="26" t="s">
        <v>21</v>
      </c>
      <c r="T3550" s="40">
        <v>1</v>
      </c>
      <c r="U3550" s="40">
        <v>0.23105000000000009</v>
      </c>
      <c r="V3550">
        <v>202.08099999999996</v>
      </c>
      <c r="W3550">
        <v>202.08099999999996</v>
      </c>
      <c r="X3550">
        <v>93</v>
      </c>
      <c r="Y3550">
        <v>159.04399999999998</v>
      </c>
      <c r="Z3550">
        <v>159.04399999999998</v>
      </c>
      <c r="AA3550">
        <v>5</v>
      </c>
      <c r="AI3550">
        <v>55.636000000000017</v>
      </c>
      <c r="AJ3550">
        <v>6</v>
      </c>
      <c r="AK3550">
        <v>6.7640000000000002</v>
      </c>
      <c r="AL3550">
        <v>3</v>
      </c>
      <c r="AM3550">
        <v>29.281999999999996</v>
      </c>
      <c r="AN3550">
        <v>7</v>
      </c>
      <c r="AO3550" s="30">
        <v>62.40000000000002</v>
      </c>
      <c r="AP3550" s="30">
        <v>62.40000000000002</v>
      </c>
      <c r="AQ3550" s="30">
        <v>9</v>
      </c>
      <c r="AR3550">
        <v>423.52499999999998</v>
      </c>
      <c r="AS3550" s="20">
        <v>452.8069999999999</v>
      </c>
      <c r="AT3550">
        <v>112</v>
      </c>
      <c r="AU3550">
        <v>12</v>
      </c>
      <c r="AV3550" t="s">
        <v>1510</v>
      </c>
    </row>
    <row r="3551" spans="1:48" hidden="1" x14ac:dyDescent="0.25">
      <c r="A3551" t="s">
        <v>807</v>
      </c>
      <c r="B3551" t="s">
        <v>114</v>
      </c>
      <c r="C3551" t="s">
        <v>114</v>
      </c>
      <c r="D3551" t="s">
        <v>810</v>
      </c>
      <c r="E3551" s="31" t="s">
        <v>811</v>
      </c>
      <c r="F3551">
        <v>2019</v>
      </c>
      <c r="G3551" t="s">
        <v>812</v>
      </c>
      <c r="H3551">
        <v>653</v>
      </c>
      <c r="I3551">
        <v>331750</v>
      </c>
      <c r="J3551" t="s">
        <v>113</v>
      </c>
      <c r="K3551" s="26" t="s">
        <v>458</v>
      </c>
      <c r="L3551" t="b">
        <v>1</v>
      </c>
      <c r="M3551" s="20" t="s">
        <v>1118</v>
      </c>
      <c r="N3551" s="26">
        <v>291</v>
      </c>
      <c r="O3551" t="s">
        <v>375</v>
      </c>
      <c r="P3551">
        <v>52.196111100000003</v>
      </c>
      <c r="Q3551">
        <v>-174.2005556</v>
      </c>
      <c r="S3551" s="26" t="s">
        <v>21</v>
      </c>
      <c r="T3551" s="40">
        <v>0.625</v>
      </c>
      <c r="U3551" s="40">
        <v>0.40191818181818184</v>
      </c>
      <c r="V3551">
        <v>56.121874999999989</v>
      </c>
      <c r="W3551">
        <v>89.794999999999987</v>
      </c>
      <c r="X3551">
        <v>31</v>
      </c>
      <c r="Y3551">
        <v>73.670625000000001</v>
      </c>
      <c r="Z3551">
        <v>117.873</v>
      </c>
      <c r="AA3551">
        <v>11</v>
      </c>
      <c r="AI3551">
        <v>32.211000000000006</v>
      </c>
      <c r="AJ3551">
        <v>19</v>
      </c>
      <c r="AK3551">
        <v>34.411000000000001</v>
      </c>
      <c r="AL3551">
        <v>6</v>
      </c>
      <c r="AM3551">
        <v>0.42000000000000004</v>
      </c>
      <c r="AN3551">
        <v>1</v>
      </c>
      <c r="AO3551" s="30">
        <v>41.638750000000009</v>
      </c>
      <c r="AP3551" s="30">
        <v>66.622000000000014</v>
      </c>
      <c r="AQ3551" s="30">
        <v>25</v>
      </c>
      <c r="AR3551">
        <v>171.43125000000001</v>
      </c>
      <c r="AS3551" s="20">
        <v>274.70999999999998</v>
      </c>
      <c r="AT3551">
        <v>64</v>
      </c>
      <c r="AU3551">
        <v>12</v>
      </c>
      <c r="AV3551" t="s">
        <v>1510</v>
      </c>
    </row>
    <row r="3552" spans="1:48" hidden="1" x14ac:dyDescent="0.25">
      <c r="A3552" t="s">
        <v>839</v>
      </c>
      <c r="B3552" t="s">
        <v>116</v>
      </c>
      <c r="C3552" t="s">
        <v>116</v>
      </c>
      <c r="D3552" t="s">
        <v>841</v>
      </c>
      <c r="E3552" s="31" t="s">
        <v>842</v>
      </c>
      <c r="F3552">
        <v>2019</v>
      </c>
      <c r="G3552" t="s">
        <v>840</v>
      </c>
      <c r="H3552">
        <v>878</v>
      </c>
      <c r="I3552">
        <v>331780</v>
      </c>
      <c r="J3552" t="s">
        <v>115</v>
      </c>
      <c r="K3552" s="26" t="s">
        <v>458</v>
      </c>
      <c r="L3552" t="b">
        <v>1</v>
      </c>
      <c r="M3552" s="20" t="s">
        <v>1116</v>
      </c>
      <c r="N3552" s="26">
        <v>337</v>
      </c>
      <c r="O3552" t="s">
        <v>375</v>
      </c>
      <c r="P3552">
        <v>60.866944400000001</v>
      </c>
      <c r="Q3552">
        <v>-162.27305559999999</v>
      </c>
      <c r="S3552" s="26" t="s">
        <v>21</v>
      </c>
      <c r="T3552" s="40">
        <v>0.67666666666666664</v>
      </c>
      <c r="U3552" s="40">
        <v>0.25113333333333338</v>
      </c>
      <c r="V3552">
        <v>222.84392666666668</v>
      </c>
      <c r="W3552">
        <v>329.32600000000002</v>
      </c>
      <c r="X3552">
        <v>75</v>
      </c>
      <c r="Y3552">
        <v>218.99098666666666</v>
      </c>
      <c r="Z3552">
        <v>323.63200000000001</v>
      </c>
      <c r="AA3552">
        <v>11</v>
      </c>
      <c r="AI3552">
        <v>57.72</v>
      </c>
      <c r="AJ3552">
        <v>8</v>
      </c>
      <c r="AK3552">
        <v>16.701000000000001</v>
      </c>
      <c r="AL3552">
        <v>4</v>
      </c>
      <c r="AM3552">
        <v>0.54400000000000004</v>
      </c>
      <c r="AN3552">
        <v>1</v>
      </c>
      <c r="AO3552" s="30">
        <v>50.358209999999993</v>
      </c>
      <c r="AP3552" s="30">
        <v>74.420999999999992</v>
      </c>
      <c r="AQ3552" s="30">
        <v>12</v>
      </c>
      <c r="AR3552">
        <v>492.19312333333335</v>
      </c>
      <c r="AS3552" s="20">
        <v>727.92299999999989</v>
      </c>
      <c r="AT3552">
        <v>95</v>
      </c>
      <c r="AU3552">
        <v>6</v>
      </c>
      <c r="AV3552" t="s">
        <v>1510</v>
      </c>
    </row>
    <row r="3553" spans="1:48" hidden="1" x14ac:dyDescent="0.25">
      <c r="A3553" t="s">
        <v>762</v>
      </c>
      <c r="B3553" t="s">
        <v>237</v>
      </c>
      <c r="C3553" t="s">
        <v>237</v>
      </c>
      <c r="D3553" t="s">
        <v>763</v>
      </c>
      <c r="E3553" s="31" t="s">
        <v>764</v>
      </c>
      <c r="F3553">
        <v>2019</v>
      </c>
      <c r="G3553" t="s">
        <v>759</v>
      </c>
      <c r="H3553">
        <v>26616</v>
      </c>
      <c r="I3553">
        <v>332360</v>
      </c>
      <c r="J3553" t="s">
        <v>235</v>
      </c>
      <c r="K3553" s="26" t="s">
        <v>458</v>
      </c>
      <c r="L3553" t="b">
        <v>1</v>
      </c>
      <c r="M3553" s="20" t="s">
        <v>1118</v>
      </c>
      <c r="N3553" s="26">
        <v>254</v>
      </c>
      <c r="O3553" t="s">
        <v>375</v>
      </c>
      <c r="P3553">
        <v>70.469166700000002</v>
      </c>
      <c r="Q3553">
        <v>-157.39944439999999</v>
      </c>
      <c r="S3553" s="26" t="s">
        <v>21</v>
      </c>
      <c r="T3553" s="40">
        <v>0.25062499999999999</v>
      </c>
      <c r="U3553" s="40">
        <v>0.25062499999999999</v>
      </c>
      <c r="V3553">
        <v>146.06825999999998</v>
      </c>
      <c r="W3553">
        <v>582.81599999999992</v>
      </c>
      <c r="X3553">
        <v>64</v>
      </c>
      <c r="Y3553">
        <v>576.38110937499994</v>
      </c>
      <c r="Z3553">
        <v>2299.7750000000001</v>
      </c>
      <c r="AA3553">
        <v>53</v>
      </c>
      <c r="AI3553">
        <v>68.63300000000001</v>
      </c>
      <c r="AJ3553">
        <v>2</v>
      </c>
      <c r="AK3553">
        <v>47.826000000000001</v>
      </c>
      <c r="AL3553">
        <v>2</v>
      </c>
      <c r="AM3553">
        <v>0</v>
      </c>
      <c r="AN3553">
        <v>1</v>
      </c>
      <c r="AO3553" s="30">
        <v>29.187536874999999</v>
      </c>
      <c r="AP3553" s="30">
        <v>116.459</v>
      </c>
      <c r="AQ3553" s="30">
        <v>4</v>
      </c>
      <c r="AR3553">
        <v>751.63690624999992</v>
      </c>
      <c r="AS3553" s="20">
        <v>2999.0499999999997</v>
      </c>
      <c r="AT3553">
        <v>119</v>
      </c>
      <c r="AU3553">
        <v>12</v>
      </c>
      <c r="AV3553" t="s">
        <v>1510</v>
      </c>
    </row>
    <row r="3554" spans="1:48" hidden="1" x14ac:dyDescent="0.25">
      <c r="A3554" t="s">
        <v>963</v>
      </c>
      <c r="B3554" t="s">
        <v>119</v>
      </c>
      <c r="C3554" t="s">
        <v>119</v>
      </c>
      <c r="D3554" t="s">
        <v>965</v>
      </c>
      <c r="E3554" s="31" t="s">
        <v>966</v>
      </c>
      <c r="F3554">
        <v>2019</v>
      </c>
      <c r="G3554" t="s">
        <v>964</v>
      </c>
      <c r="H3554" t="s">
        <v>582</v>
      </c>
      <c r="I3554">
        <v>331790</v>
      </c>
      <c r="J3554" t="s">
        <v>118</v>
      </c>
      <c r="K3554" s="26" t="s">
        <v>458</v>
      </c>
      <c r="L3554" t="b">
        <v>1</v>
      </c>
      <c r="M3554" s="20" t="s">
        <v>1116</v>
      </c>
      <c r="N3554" s="26">
        <v>420</v>
      </c>
      <c r="O3554" t="s">
        <v>375</v>
      </c>
      <c r="P3554">
        <v>66.359444400000001</v>
      </c>
      <c r="Q3554">
        <v>-147.39638890000001</v>
      </c>
      <c r="S3554" s="26" t="s">
        <v>21</v>
      </c>
      <c r="T3554" s="40">
        <v>0.90000000000000024</v>
      </c>
      <c r="U3554" s="40">
        <v>0.27592500000000003</v>
      </c>
      <c r="V3554">
        <v>80.298000000000016</v>
      </c>
      <c r="W3554">
        <v>89.22</v>
      </c>
      <c r="X3554">
        <v>44</v>
      </c>
      <c r="Y3554">
        <v>112.19400000000003</v>
      </c>
      <c r="Z3554">
        <v>124.66</v>
      </c>
      <c r="AA3554">
        <v>7</v>
      </c>
      <c r="AI3554">
        <v>71.478999999999999</v>
      </c>
      <c r="AJ3554">
        <v>3</v>
      </c>
      <c r="AK3554">
        <v>18.666</v>
      </c>
      <c r="AL3554">
        <v>4</v>
      </c>
      <c r="AM3554">
        <v>5.04</v>
      </c>
      <c r="AN3554">
        <v>5</v>
      </c>
      <c r="AO3554" s="30">
        <v>81.130500000000012</v>
      </c>
      <c r="AP3554" s="30">
        <v>90.144999999999996</v>
      </c>
      <c r="AQ3554" s="30">
        <v>7</v>
      </c>
      <c r="AR3554">
        <v>273.62250000000006</v>
      </c>
      <c r="AS3554" s="20">
        <v>309.065</v>
      </c>
      <c r="AT3554">
        <v>63</v>
      </c>
      <c r="AU3554">
        <v>12</v>
      </c>
      <c r="AV3554" t="s">
        <v>1510</v>
      </c>
    </row>
    <row r="3555" spans="1:48" hidden="1" x14ac:dyDescent="0.25">
      <c r="A3555" t="s">
        <v>486</v>
      </c>
      <c r="B3555" t="s">
        <v>1166</v>
      </c>
      <c r="C3555" t="s">
        <v>120</v>
      </c>
      <c r="D3555" t="s">
        <v>490</v>
      </c>
      <c r="E3555" s="31" t="s">
        <v>491</v>
      </c>
      <c r="F3555">
        <v>2019</v>
      </c>
      <c r="G3555" t="s">
        <v>563</v>
      </c>
      <c r="H3555">
        <v>1651</v>
      </c>
      <c r="I3555">
        <v>331800</v>
      </c>
      <c r="J3555" t="s">
        <v>50</v>
      </c>
      <c r="K3555" s="26" t="s">
        <v>458</v>
      </c>
      <c r="L3555" t="b">
        <v>1</v>
      </c>
      <c r="M3555" s="20" t="s">
        <v>1119</v>
      </c>
      <c r="N3555" s="26">
        <v>169</v>
      </c>
      <c r="O3555" t="s">
        <v>375</v>
      </c>
      <c r="P3555">
        <v>60.792222199999998</v>
      </c>
      <c r="Q3555">
        <v>-161.75583330000001</v>
      </c>
      <c r="S3555" s="26" t="s">
        <v>21</v>
      </c>
      <c r="T3555" s="40">
        <v>0.39449999999999991</v>
      </c>
      <c r="U3555" s="40">
        <v>0.24417500000000003</v>
      </c>
      <c r="V3555">
        <v>3976.1512979999984</v>
      </c>
      <c r="W3555">
        <v>10078.963999999998</v>
      </c>
      <c r="X3555">
        <v>1896</v>
      </c>
      <c r="Y3555">
        <v>6491.2375244999985</v>
      </c>
      <c r="Z3555">
        <v>16454.341</v>
      </c>
      <c r="AA3555">
        <v>852</v>
      </c>
      <c r="AI3555">
        <v>8529.6350000000002</v>
      </c>
      <c r="AJ3555">
        <v>48</v>
      </c>
      <c r="AK3555">
        <v>5862.5619999999999</v>
      </c>
      <c r="AL3555">
        <v>95</v>
      </c>
      <c r="AM3555">
        <v>0</v>
      </c>
      <c r="AN3555">
        <v>0</v>
      </c>
      <c r="AO3555" s="30">
        <v>5677.7217164999984</v>
      </c>
      <c r="AP3555" s="30">
        <v>14392.197</v>
      </c>
      <c r="AQ3555" s="30">
        <v>143</v>
      </c>
      <c r="AR3555">
        <v>16145.110538999996</v>
      </c>
      <c r="AS3555" s="20">
        <v>40925.501999999993</v>
      </c>
      <c r="AT3555">
        <v>2857</v>
      </c>
      <c r="AU3555">
        <v>12</v>
      </c>
      <c r="AV3555" t="s">
        <v>1510</v>
      </c>
    </row>
    <row r="3556" spans="1:48" hidden="1" x14ac:dyDescent="0.25">
      <c r="A3556" t="s">
        <v>383</v>
      </c>
      <c r="B3556" t="s">
        <v>1133</v>
      </c>
      <c r="C3556" t="s">
        <v>32</v>
      </c>
      <c r="D3556" t="s">
        <v>384</v>
      </c>
      <c r="E3556" s="31" t="s">
        <v>385</v>
      </c>
      <c r="F3556">
        <v>2019</v>
      </c>
      <c r="G3556" t="s">
        <v>380</v>
      </c>
      <c r="H3556">
        <v>219</v>
      </c>
      <c r="I3556">
        <v>331060</v>
      </c>
      <c r="J3556" t="s">
        <v>30</v>
      </c>
      <c r="K3556" s="26" t="s">
        <v>374</v>
      </c>
      <c r="L3556" t="b">
        <v>1</v>
      </c>
      <c r="M3556" s="20" t="s">
        <v>1116</v>
      </c>
      <c r="N3556" s="26">
        <v>2</v>
      </c>
      <c r="O3556" t="s">
        <v>375</v>
      </c>
      <c r="P3556">
        <v>66.918888899999999</v>
      </c>
      <c r="Q3556">
        <v>-151.51611109999999</v>
      </c>
      <c r="S3556" s="26" t="s">
        <v>21</v>
      </c>
      <c r="T3556" s="40">
        <v>0.75079166666666675</v>
      </c>
      <c r="U3556" s="40">
        <v>0.31499166666666661</v>
      </c>
      <c r="V3556">
        <v>69.325850125000017</v>
      </c>
      <c r="W3556">
        <v>92.337000000000003</v>
      </c>
      <c r="X3556">
        <v>33</v>
      </c>
      <c r="Y3556">
        <v>54.532251125000016</v>
      </c>
      <c r="Z3556">
        <v>72.63300000000001</v>
      </c>
      <c r="AA3556">
        <v>15</v>
      </c>
      <c r="AI3556">
        <v>40.278000000000006</v>
      </c>
      <c r="AJ3556">
        <v>7</v>
      </c>
      <c r="AK3556">
        <v>227.21899999999999</v>
      </c>
      <c r="AL3556">
        <v>15</v>
      </c>
      <c r="AM3556">
        <v>0</v>
      </c>
      <c r="AN3556">
        <v>0</v>
      </c>
      <c r="AO3556" s="30">
        <v>200.83451845833338</v>
      </c>
      <c r="AP3556" s="30">
        <v>267.49700000000001</v>
      </c>
      <c r="AQ3556" s="30">
        <v>22</v>
      </c>
      <c r="AR3556">
        <v>324.69261970833338</v>
      </c>
      <c r="AS3556" s="20">
        <v>432.46699999999998</v>
      </c>
      <c r="AT3556">
        <v>68</v>
      </c>
      <c r="AU3556">
        <v>12</v>
      </c>
      <c r="AV3556" t="s">
        <v>1510</v>
      </c>
    </row>
    <row r="3557" spans="1:48" hidden="1" x14ac:dyDescent="0.25">
      <c r="A3557" t="s">
        <v>1097</v>
      </c>
      <c r="B3557" t="s">
        <v>1100</v>
      </c>
      <c r="C3557" t="s">
        <v>1100</v>
      </c>
      <c r="D3557" t="s">
        <v>1101</v>
      </c>
      <c r="E3557" s="31" t="s">
        <v>1102</v>
      </c>
      <c r="F3557">
        <v>2019</v>
      </c>
      <c r="G3557" t="s">
        <v>1098</v>
      </c>
      <c r="H3557">
        <v>1747</v>
      </c>
      <c r="I3557">
        <v>331810</v>
      </c>
      <c r="J3557" t="s">
        <v>1099</v>
      </c>
      <c r="K3557" s="26" t="s">
        <v>458</v>
      </c>
      <c r="L3557" t="b">
        <v>1</v>
      </c>
      <c r="M3557" s="20" t="s">
        <v>1118</v>
      </c>
      <c r="N3557" s="26">
        <v>767</v>
      </c>
      <c r="O3557" t="s">
        <v>375</v>
      </c>
      <c r="P3557">
        <v>66.259035499999996</v>
      </c>
      <c r="Q3557">
        <v>-145.81901680000001</v>
      </c>
      <c r="S3557" s="26" t="s">
        <v>21</v>
      </c>
      <c r="T3557" s="40">
        <v>1.1500000000000001</v>
      </c>
      <c r="U3557" s="40">
        <v>0.38110833333333338</v>
      </c>
      <c r="V3557">
        <v>29.895400000000002</v>
      </c>
      <c r="W3557">
        <v>25.995999999999999</v>
      </c>
      <c r="X3557">
        <v>16</v>
      </c>
      <c r="Y3557">
        <v>36.486049999999999</v>
      </c>
      <c r="Z3557">
        <v>31.726999999999997</v>
      </c>
      <c r="AA3557">
        <v>5</v>
      </c>
      <c r="AI3557">
        <v>18.038</v>
      </c>
      <c r="AJ3557">
        <v>4</v>
      </c>
      <c r="AK3557">
        <v>17.465</v>
      </c>
      <c r="AL3557">
        <v>2</v>
      </c>
      <c r="AM3557">
        <v>0</v>
      </c>
      <c r="AN3557">
        <v>0</v>
      </c>
      <c r="AO3557" s="30">
        <v>40.828450000000004</v>
      </c>
      <c r="AP3557" s="30">
        <v>35.503</v>
      </c>
      <c r="AQ3557" s="30">
        <v>6</v>
      </c>
      <c r="AR3557">
        <v>107.2099</v>
      </c>
      <c r="AS3557" s="20">
        <v>93.225999999999999</v>
      </c>
      <c r="AT3557">
        <v>25</v>
      </c>
      <c r="AU3557">
        <v>12</v>
      </c>
      <c r="AV3557" t="s">
        <v>1510</v>
      </c>
    </row>
    <row r="3558" spans="1:48" hidden="1" x14ac:dyDescent="0.25">
      <c r="A3558" t="s">
        <v>572</v>
      </c>
      <c r="B3558" t="s">
        <v>54</v>
      </c>
      <c r="C3558" t="s">
        <v>54</v>
      </c>
      <c r="D3558" t="s">
        <v>573</v>
      </c>
      <c r="E3558" s="31" t="s">
        <v>574</v>
      </c>
      <c r="F3558">
        <v>2019</v>
      </c>
      <c r="G3558" t="s">
        <v>563</v>
      </c>
      <c r="H3558">
        <v>221</v>
      </c>
      <c r="I3558">
        <v>331270</v>
      </c>
      <c r="J3558" t="s">
        <v>50</v>
      </c>
      <c r="K3558" s="26" t="s">
        <v>458</v>
      </c>
      <c r="L3558" t="b">
        <v>1</v>
      </c>
      <c r="M3558" s="20" t="s">
        <v>1119</v>
      </c>
      <c r="N3558" s="26">
        <v>169</v>
      </c>
      <c r="O3558" t="s">
        <v>375</v>
      </c>
      <c r="P3558">
        <v>65.334722200000002</v>
      </c>
      <c r="Q3558">
        <v>-166.4891667</v>
      </c>
      <c r="S3558" s="26" t="s">
        <v>21</v>
      </c>
      <c r="T3558" s="40">
        <v>0.52500000000000013</v>
      </c>
      <c r="U3558" s="40">
        <v>0.23909166666666667</v>
      </c>
      <c r="V3558">
        <v>274.10197500000004</v>
      </c>
      <c r="W3558">
        <v>522.09899999999993</v>
      </c>
      <c r="X3558">
        <v>93</v>
      </c>
      <c r="Y3558">
        <v>14.828625000000004</v>
      </c>
      <c r="Z3558">
        <v>28.245000000000001</v>
      </c>
      <c r="AA3558">
        <v>10</v>
      </c>
      <c r="AI3558">
        <v>299.26800000000003</v>
      </c>
      <c r="AJ3558">
        <v>10</v>
      </c>
      <c r="AK3558">
        <v>310.42599999999999</v>
      </c>
      <c r="AL3558">
        <v>16</v>
      </c>
      <c r="AM3558">
        <v>0</v>
      </c>
      <c r="AN3558">
        <v>0</v>
      </c>
      <c r="AO3558" s="30">
        <v>320.08935000000008</v>
      </c>
      <c r="AP3558" s="30">
        <v>609.69399999999996</v>
      </c>
      <c r="AQ3558" s="30">
        <v>26</v>
      </c>
      <c r="AR3558">
        <v>609.01995000000011</v>
      </c>
      <c r="AS3558" s="20">
        <v>1160.038</v>
      </c>
      <c r="AT3558">
        <v>127</v>
      </c>
      <c r="AU3558">
        <v>12</v>
      </c>
      <c r="AV3558" t="s">
        <v>1510</v>
      </c>
    </row>
    <row r="3559" spans="1:48" hidden="1" x14ac:dyDescent="0.25">
      <c r="A3559" t="s">
        <v>971</v>
      </c>
      <c r="B3559" t="s">
        <v>122</v>
      </c>
      <c r="C3559" t="s">
        <v>122</v>
      </c>
      <c r="D3559" t="s">
        <v>973</v>
      </c>
      <c r="E3559" s="31" t="s">
        <v>974</v>
      </c>
      <c r="F3559">
        <v>2019</v>
      </c>
      <c r="G3559" t="s">
        <v>972</v>
      </c>
      <c r="H3559" t="s">
        <v>582</v>
      </c>
      <c r="I3559">
        <v>331820</v>
      </c>
      <c r="J3559" t="s">
        <v>121</v>
      </c>
      <c r="K3559" s="26" t="s">
        <v>458</v>
      </c>
      <c r="L3559" t="b">
        <v>1</v>
      </c>
      <c r="M3559" s="20" t="s">
        <v>1118</v>
      </c>
      <c r="N3559" s="26">
        <v>432</v>
      </c>
      <c r="O3559" t="s">
        <v>375</v>
      </c>
      <c r="P3559">
        <v>65.979722199999998</v>
      </c>
      <c r="Q3559">
        <v>-161.12305559999999</v>
      </c>
      <c r="S3559" s="26" t="s">
        <v>21</v>
      </c>
      <c r="T3559" s="40">
        <v>0.47410000000000002</v>
      </c>
      <c r="U3559" s="40">
        <v>0.3584</v>
      </c>
      <c r="V3559">
        <v>328.11607620000007</v>
      </c>
      <c r="W3559">
        <v>692.08200000000011</v>
      </c>
      <c r="X3559">
        <v>104</v>
      </c>
      <c r="Y3559">
        <v>318.48283830000003</v>
      </c>
      <c r="Z3559">
        <v>671.76300000000003</v>
      </c>
      <c r="AA3559">
        <v>17</v>
      </c>
      <c r="AI3559">
        <v>109.67400000000001</v>
      </c>
      <c r="AJ3559">
        <v>14</v>
      </c>
      <c r="AK3559">
        <v>106.396</v>
      </c>
      <c r="AL3559">
        <v>7</v>
      </c>
      <c r="AM3559">
        <v>8.57</v>
      </c>
      <c r="AN3559">
        <v>3</v>
      </c>
      <c r="AO3559" s="30">
        <v>102.438787</v>
      </c>
      <c r="AP3559" s="30">
        <v>216.07</v>
      </c>
      <c r="AQ3559" s="30">
        <v>21</v>
      </c>
      <c r="AR3559">
        <v>749.03770150000014</v>
      </c>
      <c r="AS3559" s="20">
        <v>1588.4850000000001</v>
      </c>
      <c r="AT3559">
        <v>141</v>
      </c>
      <c r="AU3559">
        <v>12</v>
      </c>
      <c r="AV3559" t="s">
        <v>1510</v>
      </c>
    </row>
    <row r="3560" spans="1:48" hidden="1" x14ac:dyDescent="0.25">
      <c r="A3560" t="s">
        <v>851</v>
      </c>
      <c r="B3560" t="s">
        <v>155</v>
      </c>
      <c r="C3560" t="s">
        <v>155</v>
      </c>
      <c r="D3560" t="s">
        <v>854</v>
      </c>
      <c r="E3560" s="31" t="s">
        <v>855</v>
      </c>
      <c r="F3560">
        <v>2019</v>
      </c>
      <c r="G3560" t="s">
        <v>856</v>
      </c>
      <c r="H3560">
        <v>6111</v>
      </c>
      <c r="I3560">
        <v>331830</v>
      </c>
      <c r="J3560" t="s">
        <v>154</v>
      </c>
      <c r="K3560" s="26" t="s">
        <v>374</v>
      </c>
      <c r="L3560" t="b">
        <v>1</v>
      </c>
      <c r="M3560" s="20" t="s">
        <v>1116</v>
      </c>
      <c r="N3560" s="26">
        <v>341</v>
      </c>
      <c r="O3560" t="s">
        <v>375</v>
      </c>
      <c r="P3560">
        <v>65.572500000000005</v>
      </c>
      <c r="Q3560">
        <v>-144.80305559999999</v>
      </c>
      <c r="S3560" s="26" t="s">
        <v>21</v>
      </c>
      <c r="T3560" s="40">
        <v>0.64857500000000001</v>
      </c>
      <c r="U3560" s="40">
        <v>0.31299166666666672</v>
      </c>
      <c r="V3560">
        <v>160.00215535000001</v>
      </c>
      <c r="W3560">
        <v>246.69800000000001</v>
      </c>
      <c r="X3560">
        <v>142</v>
      </c>
      <c r="Y3560">
        <v>30.47913355</v>
      </c>
      <c r="Z3560">
        <v>46.994</v>
      </c>
      <c r="AA3560">
        <v>10</v>
      </c>
      <c r="AI3560">
        <v>4.4760000000000009</v>
      </c>
      <c r="AJ3560">
        <v>1</v>
      </c>
      <c r="AK3560">
        <v>41.610999999999997</v>
      </c>
      <c r="AL3560">
        <v>5</v>
      </c>
      <c r="AM3560">
        <v>0</v>
      </c>
      <c r="AN3560">
        <v>0</v>
      </c>
      <c r="AO3560" s="30">
        <v>29.890876024999997</v>
      </c>
      <c r="AP3560" s="30">
        <v>46.086999999999996</v>
      </c>
      <c r="AQ3560" s="30">
        <v>6</v>
      </c>
      <c r="AR3560">
        <v>220.37216492499999</v>
      </c>
      <c r="AS3560" s="20">
        <v>339.77899999999994</v>
      </c>
      <c r="AT3560">
        <v>158</v>
      </c>
      <c r="AU3560">
        <v>6</v>
      </c>
      <c r="AV3560" t="s">
        <v>1510</v>
      </c>
    </row>
    <row r="3561" spans="1:48" hidden="1" x14ac:dyDescent="0.25">
      <c r="A3561" t="s">
        <v>1043</v>
      </c>
      <c r="B3561" t="s">
        <v>124</v>
      </c>
      <c r="C3561" t="s">
        <v>124</v>
      </c>
      <c r="D3561" t="s">
        <v>1045</v>
      </c>
      <c r="E3561" s="31" t="s">
        <v>1046</v>
      </c>
      <c r="F3561">
        <v>2019</v>
      </c>
      <c r="G3561" t="s">
        <v>1044</v>
      </c>
      <c r="H3561" t="s">
        <v>582</v>
      </c>
      <c r="I3561">
        <v>331840</v>
      </c>
      <c r="J3561" t="s">
        <v>123</v>
      </c>
      <c r="K3561" s="26" t="s">
        <v>458</v>
      </c>
      <c r="L3561" t="b">
        <v>1</v>
      </c>
      <c r="M3561" s="20" t="s">
        <v>1116</v>
      </c>
      <c r="N3561" s="26">
        <v>682</v>
      </c>
      <c r="O3561" t="s">
        <v>375</v>
      </c>
      <c r="P3561">
        <v>66.654444400000003</v>
      </c>
      <c r="Q3561">
        <v>-143.7222222</v>
      </c>
      <c r="S3561" s="26" t="s">
        <v>21</v>
      </c>
      <c r="T3561" s="40">
        <v>0.94999999999999984</v>
      </c>
      <c r="U3561" s="40">
        <v>0.39122499999999999</v>
      </c>
      <c r="V3561">
        <v>43.377949999999984</v>
      </c>
      <c r="W3561">
        <v>45.660999999999994</v>
      </c>
      <c r="X3561">
        <v>47</v>
      </c>
      <c r="Y3561">
        <v>41.156849999999984</v>
      </c>
      <c r="Z3561">
        <v>43.322999999999993</v>
      </c>
      <c r="AA3561">
        <v>9</v>
      </c>
      <c r="AI3561">
        <v>50.425000000000011</v>
      </c>
      <c r="AJ3561">
        <v>11</v>
      </c>
      <c r="AK3561">
        <v>32.889000000000003</v>
      </c>
      <c r="AL3561">
        <v>4</v>
      </c>
      <c r="AM3561">
        <v>20.808</v>
      </c>
      <c r="AN3561">
        <v>2</v>
      </c>
      <c r="AO3561" s="30">
        <v>79.148300000000006</v>
      </c>
      <c r="AP3561" s="30">
        <v>83.314000000000021</v>
      </c>
      <c r="AQ3561" s="30">
        <v>15</v>
      </c>
      <c r="AR3561">
        <v>163.68309999999997</v>
      </c>
      <c r="AS3561" s="20">
        <v>193.10600000000005</v>
      </c>
      <c r="AT3561">
        <v>69</v>
      </c>
      <c r="AU3561">
        <v>12</v>
      </c>
      <c r="AV3561" t="s">
        <v>1510</v>
      </c>
    </row>
    <row r="3562" spans="1:48" hidden="1" x14ac:dyDescent="0.25">
      <c r="A3562" t="s">
        <v>901</v>
      </c>
      <c r="B3562" t="s">
        <v>224</v>
      </c>
      <c r="C3562" t="s">
        <v>224</v>
      </c>
      <c r="D3562" t="s">
        <v>903</v>
      </c>
      <c r="E3562" s="31" t="s">
        <v>904</v>
      </c>
      <c r="F3562">
        <v>2019</v>
      </c>
      <c r="G3562" t="s">
        <v>902</v>
      </c>
      <c r="H3562">
        <v>3422</v>
      </c>
      <c r="I3562">
        <v>332310</v>
      </c>
      <c r="J3562" t="s">
        <v>223</v>
      </c>
      <c r="K3562" s="26" t="s">
        <v>458</v>
      </c>
      <c r="L3562" t="b">
        <v>1</v>
      </c>
      <c r="M3562" s="20" t="s">
        <v>1116</v>
      </c>
      <c r="N3562" s="26">
        <v>365</v>
      </c>
      <c r="O3562" t="s">
        <v>375</v>
      </c>
      <c r="P3562">
        <v>60.16</v>
      </c>
      <c r="Q3562">
        <v>-164.2658333</v>
      </c>
      <c r="S3562" s="26" t="s">
        <v>21</v>
      </c>
      <c r="T3562" s="40">
        <v>0.54999999999999993</v>
      </c>
      <c r="U3562" s="40">
        <v>0.30144166666666655</v>
      </c>
      <c r="V3562">
        <v>293.82760000000002</v>
      </c>
      <c r="W3562">
        <v>534.23200000000008</v>
      </c>
      <c r="X3562">
        <v>108</v>
      </c>
      <c r="Y3562">
        <v>94.597799999999978</v>
      </c>
      <c r="Z3562">
        <v>171.99599999999998</v>
      </c>
      <c r="AA3562">
        <v>20</v>
      </c>
      <c r="AI3562">
        <v>67.875999999999991</v>
      </c>
      <c r="AJ3562">
        <v>20</v>
      </c>
      <c r="AK3562">
        <v>498.637</v>
      </c>
      <c r="AL3562">
        <v>20</v>
      </c>
      <c r="AM3562">
        <v>17.739999999999998</v>
      </c>
      <c r="AN3562">
        <v>5</v>
      </c>
      <c r="AO3562" s="30">
        <v>311.58214999999996</v>
      </c>
      <c r="AP3562" s="30">
        <v>566.51300000000003</v>
      </c>
      <c r="AQ3562" s="30">
        <v>40</v>
      </c>
      <c r="AR3562">
        <v>700.00755000000004</v>
      </c>
      <c r="AS3562" s="20">
        <v>1290.4809999999998</v>
      </c>
      <c r="AT3562">
        <v>164</v>
      </c>
      <c r="AU3562">
        <v>12</v>
      </c>
      <c r="AV3562" t="s">
        <v>1510</v>
      </c>
    </row>
    <row r="3563" spans="1:48" hidden="1" x14ac:dyDescent="0.25">
      <c r="A3563" t="s">
        <v>1055</v>
      </c>
      <c r="B3563" t="s">
        <v>126</v>
      </c>
      <c r="C3563" t="s">
        <v>126</v>
      </c>
      <c r="D3563" t="s">
        <v>1057</v>
      </c>
      <c r="E3563" s="31" t="s">
        <v>1058</v>
      </c>
      <c r="F3563">
        <v>2019</v>
      </c>
      <c r="G3563" t="s">
        <v>1056</v>
      </c>
      <c r="H3563" t="s">
        <v>582</v>
      </c>
      <c r="I3563">
        <v>331850</v>
      </c>
      <c r="J3563" t="s">
        <v>125</v>
      </c>
      <c r="K3563" s="26" t="s">
        <v>458</v>
      </c>
      <c r="L3563" t="b">
        <v>1</v>
      </c>
      <c r="M3563" s="20" t="s">
        <v>1116</v>
      </c>
      <c r="N3563" s="26">
        <v>686</v>
      </c>
      <c r="O3563" t="s">
        <v>375</v>
      </c>
      <c r="P3563">
        <v>60.063333299999996</v>
      </c>
      <c r="Q3563">
        <v>-148.01138889999999</v>
      </c>
      <c r="S3563" s="26" t="s">
        <v>21</v>
      </c>
      <c r="T3563" s="40">
        <v>0.77583333333333326</v>
      </c>
      <c r="U3563" s="40">
        <v>0.35800000000000004</v>
      </c>
      <c r="V3563">
        <v>65.07069333333331</v>
      </c>
      <c r="W3563">
        <v>83.871999999999986</v>
      </c>
      <c r="X3563">
        <v>27</v>
      </c>
      <c r="Y3563">
        <v>53.028208333333325</v>
      </c>
      <c r="Z3563">
        <v>68.349999999999994</v>
      </c>
      <c r="AA3563">
        <v>17</v>
      </c>
      <c r="AI3563">
        <v>58.867999999999995</v>
      </c>
      <c r="AJ3563">
        <v>10</v>
      </c>
      <c r="AK3563">
        <v>5.4700000000000006</v>
      </c>
      <c r="AL3563">
        <v>3</v>
      </c>
      <c r="AM3563">
        <v>0</v>
      </c>
      <c r="AN3563">
        <v>0</v>
      </c>
      <c r="AO3563" s="30">
        <v>49.915564999999994</v>
      </c>
      <c r="AP3563" s="30">
        <v>64.337999999999994</v>
      </c>
      <c r="AQ3563" s="30">
        <v>13</v>
      </c>
      <c r="AR3563">
        <v>168.01446666666664</v>
      </c>
      <c r="AS3563" s="20">
        <v>216.55999999999997</v>
      </c>
      <c r="AT3563">
        <v>56</v>
      </c>
      <c r="AU3563">
        <v>12</v>
      </c>
      <c r="AV3563" t="s">
        <v>1510</v>
      </c>
    </row>
    <row r="3564" spans="1:48" hidden="1" x14ac:dyDescent="0.25">
      <c r="A3564" t="s">
        <v>575</v>
      </c>
      <c r="B3564" t="s">
        <v>55</v>
      </c>
      <c r="C3564" t="s">
        <v>55</v>
      </c>
      <c r="D3564" t="s">
        <v>576</v>
      </c>
      <c r="E3564" s="31" t="s">
        <v>577</v>
      </c>
      <c r="F3564">
        <v>2019</v>
      </c>
      <c r="G3564" t="s">
        <v>563</v>
      </c>
      <c r="H3564">
        <v>221</v>
      </c>
      <c r="I3564">
        <v>331280</v>
      </c>
      <c r="J3564" t="s">
        <v>50</v>
      </c>
      <c r="K3564" s="26" t="s">
        <v>458</v>
      </c>
      <c r="L3564" t="b">
        <v>1</v>
      </c>
      <c r="M3564" s="20" t="s">
        <v>1119</v>
      </c>
      <c r="N3564" s="26">
        <v>169</v>
      </c>
      <c r="O3564" t="s">
        <v>375</v>
      </c>
      <c r="P3564">
        <v>61.527777800000003</v>
      </c>
      <c r="Q3564">
        <v>-165.5863889</v>
      </c>
      <c r="S3564" s="26" t="s">
        <v>21</v>
      </c>
      <c r="T3564" s="40">
        <v>0.53650000000000009</v>
      </c>
      <c r="U3564" s="40">
        <v>0.27349166666666663</v>
      </c>
      <c r="V3564">
        <v>510.3300665000001</v>
      </c>
      <c r="W3564">
        <v>951.221</v>
      </c>
      <c r="X3564">
        <v>211</v>
      </c>
      <c r="Y3564">
        <v>102.69039200000003</v>
      </c>
      <c r="Z3564">
        <v>191.40800000000002</v>
      </c>
      <c r="AA3564">
        <v>22</v>
      </c>
      <c r="AI3564">
        <v>520.25</v>
      </c>
      <c r="AJ3564">
        <v>10</v>
      </c>
      <c r="AK3564">
        <v>647.77299999999991</v>
      </c>
      <c r="AL3564">
        <v>20</v>
      </c>
      <c r="AM3564">
        <v>0</v>
      </c>
      <c r="AN3564">
        <v>0</v>
      </c>
      <c r="AO3564" s="30">
        <v>626.6443395</v>
      </c>
      <c r="AP3564" s="30">
        <v>1168.0229999999999</v>
      </c>
      <c r="AQ3564" s="30">
        <v>30</v>
      </c>
      <c r="AR3564">
        <v>1239.6647980000002</v>
      </c>
      <c r="AS3564" s="20">
        <v>2310.652</v>
      </c>
      <c r="AT3564">
        <v>261</v>
      </c>
      <c r="AU3564">
        <v>12</v>
      </c>
      <c r="AV3564" t="s">
        <v>1510</v>
      </c>
    </row>
    <row r="3565" spans="1:48" hidden="1" x14ac:dyDescent="0.25">
      <c r="A3565" t="s">
        <v>817</v>
      </c>
      <c r="B3565" t="s">
        <v>128</v>
      </c>
      <c r="C3565" t="s">
        <v>128</v>
      </c>
      <c r="D3565" t="s">
        <v>819</v>
      </c>
      <c r="E3565" s="31" t="s">
        <v>820</v>
      </c>
      <c r="F3565">
        <v>2019</v>
      </c>
      <c r="G3565" t="s">
        <v>818</v>
      </c>
      <c r="H3565">
        <v>3421</v>
      </c>
      <c r="I3565">
        <v>331860</v>
      </c>
      <c r="J3565" t="s">
        <v>127</v>
      </c>
      <c r="K3565" s="26" t="s">
        <v>458</v>
      </c>
      <c r="L3565" t="b">
        <v>1</v>
      </c>
      <c r="M3565" s="20" t="s">
        <v>1116</v>
      </c>
      <c r="N3565" s="26">
        <v>297</v>
      </c>
      <c r="O3565" t="s">
        <v>375</v>
      </c>
      <c r="P3565">
        <v>56.295277800000001</v>
      </c>
      <c r="Q3565">
        <v>-158.40222220000001</v>
      </c>
      <c r="S3565" s="26" t="s">
        <v>21</v>
      </c>
      <c r="T3565" s="40">
        <v>0.41842500000000005</v>
      </c>
      <c r="U3565" s="40">
        <v>0.19309166666666666</v>
      </c>
      <c r="V3565">
        <v>65.822018325000002</v>
      </c>
      <c r="W3565">
        <v>157.309</v>
      </c>
      <c r="X3565">
        <v>56</v>
      </c>
      <c r="Y3565">
        <v>158.60943577500001</v>
      </c>
      <c r="Z3565">
        <v>379.06299999999999</v>
      </c>
      <c r="AA3565">
        <v>74</v>
      </c>
      <c r="AI3565">
        <v>121.221</v>
      </c>
      <c r="AJ3565">
        <v>10</v>
      </c>
      <c r="AK3565">
        <v>10.114000000000001</v>
      </c>
      <c r="AL3565">
        <v>1</v>
      </c>
      <c r="AM3565">
        <v>0</v>
      </c>
      <c r="AN3565">
        <v>0</v>
      </c>
      <c r="AO3565" s="30">
        <v>54.953847375000009</v>
      </c>
      <c r="AP3565" s="30">
        <v>131.33500000000001</v>
      </c>
      <c r="AQ3565" s="30">
        <v>11</v>
      </c>
      <c r="AR3565">
        <v>279.38530147500001</v>
      </c>
      <c r="AS3565" s="20">
        <v>667.70699999999988</v>
      </c>
      <c r="AT3565">
        <v>140</v>
      </c>
      <c r="AU3565">
        <v>4</v>
      </c>
      <c r="AV3565" t="s">
        <v>1510</v>
      </c>
    </row>
    <row r="3566" spans="1:48" hidden="1" x14ac:dyDescent="0.25">
      <c r="A3566" t="s">
        <v>1011</v>
      </c>
      <c r="B3566" t="s">
        <v>130</v>
      </c>
      <c r="C3566" t="s">
        <v>130</v>
      </c>
      <c r="D3566" t="s">
        <v>1013</v>
      </c>
      <c r="E3566" s="31" t="s">
        <v>1014</v>
      </c>
      <c r="F3566">
        <v>2019</v>
      </c>
      <c r="G3566" t="s">
        <v>1012</v>
      </c>
      <c r="H3566" t="s">
        <v>582</v>
      </c>
      <c r="I3566">
        <v>331870</v>
      </c>
      <c r="J3566" t="s">
        <v>129</v>
      </c>
      <c r="K3566" s="26" t="s">
        <v>458</v>
      </c>
      <c r="L3566" t="b">
        <v>1</v>
      </c>
      <c r="M3566" s="20" t="s">
        <v>1116</v>
      </c>
      <c r="N3566" s="26">
        <v>658</v>
      </c>
      <c r="O3566" t="s">
        <v>375</v>
      </c>
      <c r="P3566">
        <v>56.308439300000003</v>
      </c>
      <c r="Q3566">
        <v>-158.53023909999999</v>
      </c>
      <c r="S3566" s="26" t="s">
        <v>21</v>
      </c>
      <c r="T3566" s="40">
        <v>0.57500000000000007</v>
      </c>
      <c r="U3566" s="40">
        <v>0.29244166666666666</v>
      </c>
      <c r="V3566">
        <v>132.09820000000002</v>
      </c>
      <c r="W3566">
        <v>229.73599999999999</v>
      </c>
      <c r="X3566">
        <v>81</v>
      </c>
      <c r="Y3566">
        <v>64.19817500000002</v>
      </c>
      <c r="Z3566">
        <v>111.64900000000002</v>
      </c>
      <c r="AA3566">
        <v>7</v>
      </c>
      <c r="AI3566">
        <v>50.447000000000003</v>
      </c>
      <c r="AJ3566">
        <v>10</v>
      </c>
      <c r="AK3566">
        <v>8.2590000000000003</v>
      </c>
      <c r="AL3566">
        <v>1</v>
      </c>
      <c r="AM3566">
        <v>89.426000000000002</v>
      </c>
      <c r="AN3566">
        <v>2</v>
      </c>
      <c r="AO3566" s="30">
        <v>33.755950000000006</v>
      </c>
      <c r="AP3566" s="30">
        <v>58.706000000000003</v>
      </c>
      <c r="AQ3566" s="30">
        <v>11</v>
      </c>
      <c r="AR3566">
        <v>230.05232500000005</v>
      </c>
      <c r="AS3566" s="20">
        <v>489.517</v>
      </c>
      <c r="AT3566">
        <v>98</v>
      </c>
      <c r="AU3566">
        <v>6</v>
      </c>
      <c r="AV3566" t="s">
        <v>1510</v>
      </c>
    </row>
    <row r="3567" spans="1:48" hidden="1" x14ac:dyDescent="0.25">
      <c r="A3567" t="s">
        <v>975</v>
      </c>
      <c r="B3567" t="s">
        <v>132</v>
      </c>
      <c r="C3567" t="s">
        <v>132</v>
      </c>
      <c r="D3567" t="s">
        <v>977</v>
      </c>
      <c r="E3567" s="31" t="s">
        <v>978</v>
      </c>
      <c r="F3567">
        <v>2019</v>
      </c>
      <c r="G3567" t="s">
        <v>976</v>
      </c>
      <c r="H3567" t="s">
        <v>582</v>
      </c>
      <c r="I3567">
        <v>331880</v>
      </c>
      <c r="J3567" t="s">
        <v>131</v>
      </c>
      <c r="K3567" s="26" t="s">
        <v>458</v>
      </c>
      <c r="L3567" t="b">
        <v>1</v>
      </c>
      <c r="M3567" s="20" t="s">
        <v>1116</v>
      </c>
      <c r="N3567" s="26">
        <v>437</v>
      </c>
      <c r="O3567" t="s">
        <v>375</v>
      </c>
      <c r="P3567">
        <v>56.255555600000001</v>
      </c>
      <c r="Q3567">
        <v>-158.76249999999999</v>
      </c>
      <c r="S3567" s="26" t="s">
        <v>21</v>
      </c>
      <c r="T3567" s="40">
        <v>0.80833333333333346</v>
      </c>
      <c r="U3567" s="40">
        <v>0.42158333333333337</v>
      </c>
      <c r="V3567">
        <v>91.278616666666679</v>
      </c>
      <c r="W3567">
        <v>112.922</v>
      </c>
      <c r="X3567">
        <v>49</v>
      </c>
      <c r="Y3567">
        <v>46.863125000000011</v>
      </c>
      <c r="Z3567">
        <v>57.975000000000001</v>
      </c>
      <c r="AA3567">
        <v>4</v>
      </c>
      <c r="AI3567">
        <v>31.679000000000002</v>
      </c>
      <c r="AJ3567">
        <v>9</v>
      </c>
      <c r="AK3567">
        <v>71.160000000000011</v>
      </c>
      <c r="AL3567">
        <v>1</v>
      </c>
      <c r="AM3567">
        <v>0.4</v>
      </c>
      <c r="AN3567">
        <v>1</v>
      </c>
      <c r="AO3567" s="30">
        <v>83.128191666666694</v>
      </c>
      <c r="AP3567" s="30">
        <v>102.83900000000001</v>
      </c>
      <c r="AQ3567" s="30">
        <v>10</v>
      </c>
      <c r="AR3567">
        <v>221.26993333333337</v>
      </c>
      <c r="AS3567" s="20">
        <v>274.13600000000002</v>
      </c>
      <c r="AT3567">
        <v>64</v>
      </c>
      <c r="AU3567">
        <v>12</v>
      </c>
      <c r="AV3567" t="s">
        <v>1510</v>
      </c>
    </row>
    <row r="3568" spans="1:48" hidden="1" x14ac:dyDescent="0.25">
      <c r="A3568" t="s">
        <v>746</v>
      </c>
      <c r="B3568" t="s">
        <v>173</v>
      </c>
      <c r="C3568" t="s">
        <v>173</v>
      </c>
      <c r="D3568" t="s">
        <v>399</v>
      </c>
      <c r="E3568" s="31" t="s">
        <v>400</v>
      </c>
      <c r="F3568">
        <v>2019</v>
      </c>
      <c r="G3568" t="s">
        <v>743</v>
      </c>
      <c r="H3568">
        <v>18963</v>
      </c>
      <c r="I3568">
        <v>332660</v>
      </c>
      <c r="J3568" t="s">
        <v>171</v>
      </c>
      <c r="K3568" s="26" t="s">
        <v>458</v>
      </c>
      <c r="L3568" t="b">
        <v>1</v>
      </c>
      <c r="M3568" s="20" t="s">
        <v>1119</v>
      </c>
      <c r="N3568" s="26">
        <v>240</v>
      </c>
      <c r="O3568" t="s">
        <v>375</v>
      </c>
      <c r="P3568">
        <v>59.399701999999998</v>
      </c>
      <c r="Q3568">
        <v>-135.89640890000001</v>
      </c>
      <c r="S3568" s="26" t="s">
        <v>21</v>
      </c>
      <c r="T3568" s="40">
        <v>0.61624999999999996</v>
      </c>
      <c r="U3568" s="40">
        <v>0.26658333333333334</v>
      </c>
      <c r="V3568">
        <v>405.39821374999997</v>
      </c>
      <c r="W3568">
        <v>657.84699999999998</v>
      </c>
      <c r="X3568">
        <v>214</v>
      </c>
      <c r="Y3568">
        <v>243.64922749999997</v>
      </c>
      <c r="Z3568">
        <v>395.37399999999997</v>
      </c>
      <c r="AA3568">
        <v>24</v>
      </c>
      <c r="AI3568">
        <v>1.42</v>
      </c>
      <c r="AJ3568">
        <v>1</v>
      </c>
      <c r="AK3568">
        <v>64.05</v>
      </c>
      <c r="AL3568">
        <v>17</v>
      </c>
      <c r="AM3568">
        <v>0</v>
      </c>
      <c r="AN3568">
        <v>0</v>
      </c>
      <c r="AO3568" s="30">
        <v>40.345887499999996</v>
      </c>
      <c r="AP3568" s="30">
        <v>65.47</v>
      </c>
      <c r="AQ3568" s="30">
        <v>18</v>
      </c>
      <c r="AR3568">
        <v>689.39332874999991</v>
      </c>
      <c r="AS3568" s="20">
        <v>1118.691</v>
      </c>
      <c r="AT3568">
        <v>255</v>
      </c>
      <c r="AU3568">
        <v>12</v>
      </c>
      <c r="AV3568" t="s">
        <v>1510</v>
      </c>
    </row>
    <row r="3569" spans="1:48" hidden="1" x14ac:dyDescent="0.25">
      <c r="A3569" t="s">
        <v>386</v>
      </c>
      <c r="B3569" t="s">
        <v>33</v>
      </c>
      <c r="C3569" t="s">
        <v>33</v>
      </c>
      <c r="D3569" t="s">
        <v>434</v>
      </c>
      <c r="E3569" s="31" t="s">
        <v>431</v>
      </c>
      <c r="F3569">
        <v>2019</v>
      </c>
      <c r="G3569" t="s">
        <v>380</v>
      </c>
      <c r="H3569">
        <v>219</v>
      </c>
      <c r="I3569">
        <v>331070</v>
      </c>
      <c r="J3569" t="s">
        <v>30</v>
      </c>
      <c r="K3569" s="26" t="s">
        <v>374</v>
      </c>
      <c r="L3569" t="b">
        <v>1</v>
      </c>
      <c r="M3569" s="20" t="s">
        <v>1116</v>
      </c>
      <c r="N3569" s="26">
        <v>2</v>
      </c>
      <c r="O3569" t="s">
        <v>375</v>
      </c>
      <c r="P3569">
        <v>62.571782800000001</v>
      </c>
      <c r="Q3569">
        <v>-144.6541704</v>
      </c>
      <c r="S3569" s="26" t="s">
        <v>21</v>
      </c>
      <c r="T3569" s="40">
        <v>0.60562499999999986</v>
      </c>
      <c r="U3569" s="40">
        <v>0.30785000000000001</v>
      </c>
      <c r="V3569">
        <v>116.28363374999998</v>
      </c>
      <c r="W3569">
        <v>192.006</v>
      </c>
      <c r="X3569">
        <v>52</v>
      </c>
      <c r="Y3569">
        <v>100.08013687499997</v>
      </c>
      <c r="Z3569">
        <v>165.25099999999998</v>
      </c>
      <c r="AA3569">
        <v>19</v>
      </c>
      <c r="AI3569">
        <v>18.437000000000001</v>
      </c>
      <c r="AJ3569">
        <v>2</v>
      </c>
      <c r="AK3569">
        <v>10.263999999999999</v>
      </c>
      <c r="AL3569">
        <v>3</v>
      </c>
      <c r="AM3569">
        <v>0</v>
      </c>
      <c r="AN3569">
        <v>0</v>
      </c>
      <c r="AO3569" s="30">
        <v>17.382043124999996</v>
      </c>
      <c r="AP3569" s="30">
        <v>28.701000000000001</v>
      </c>
      <c r="AQ3569" s="30">
        <v>5</v>
      </c>
      <c r="AR3569">
        <v>233.74581374999994</v>
      </c>
      <c r="AS3569" s="20">
        <v>385.95800000000003</v>
      </c>
      <c r="AT3569">
        <v>74</v>
      </c>
      <c r="AU3569">
        <v>12</v>
      </c>
      <c r="AV3569" t="s">
        <v>1510</v>
      </c>
    </row>
    <row r="3570" spans="1:48" hidden="1" x14ac:dyDescent="0.25">
      <c r="A3570" t="s">
        <v>905</v>
      </c>
      <c r="B3570" t="s">
        <v>134</v>
      </c>
      <c r="C3570" t="s">
        <v>134</v>
      </c>
      <c r="D3570" t="s">
        <v>907</v>
      </c>
      <c r="E3570" s="31" t="s">
        <v>908</v>
      </c>
      <c r="F3570">
        <v>2019</v>
      </c>
      <c r="G3570" t="s">
        <v>906</v>
      </c>
      <c r="H3570">
        <v>3465</v>
      </c>
      <c r="I3570">
        <v>331890</v>
      </c>
      <c r="J3570" t="s">
        <v>133</v>
      </c>
      <c r="K3570" s="26" t="s">
        <v>458</v>
      </c>
      <c r="L3570" t="b">
        <v>1</v>
      </c>
      <c r="M3570" s="20" t="s">
        <v>1116</v>
      </c>
      <c r="N3570" s="26">
        <v>368</v>
      </c>
      <c r="O3570" t="s">
        <v>375</v>
      </c>
      <c r="P3570">
        <v>61.515833299999997</v>
      </c>
      <c r="Q3570">
        <v>-144.43694439999999</v>
      </c>
      <c r="S3570" s="26" t="s">
        <v>21</v>
      </c>
      <c r="T3570" s="40">
        <v>0.70000000000000007</v>
      </c>
      <c r="U3570" s="40">
        <v>0.37018333333333325</v>
      </c>
      <c r="V3570">
        <v>69.679400000000001</v>
      </c>
      <c r="W3570">
        <v>99.541999999999987</v>
      </c>
      <c r="X3570">
        <v>47</v>
      </c>
      <c r="Y3570">
        <v>158.45620000000002</v>
      </c>
      <c r="Z3570">
        <v>226.36600000000001</v>
      </c>
      <c r="AA3570">
        <v>31</v>
      </c>
      <c r="AI3570">
        <v>10.44</v>
      </c>
      <c r="AJ3570">
        <v>2</v>
      </c>
      <c r="AK3570">
        <v>19.908999999999999</v>
      </c>
      <c r="AL3570">
        <v>3</v>
      </c>
      <c r="AM3570">
        <v>6.9000000000000012</v>
      </c>
      <c r="AN3570">
        <v>1</v>
      </c>
      <c r="AO3570" s="30">
        <v>21.244299999999999</v>
      </c>
      <c r="AP3570" s="30">
        <v>30.348999999999997</v>
      </c>
      <c r="AQ3570" s="30">
        <v>5</v>
      </c>
      <c r="AR3570">
        <v>249.37990000000002</v>
      </c>
      <c r="AS3570" s="20">
        <v>363.15699999999998</v>
      </c>
      <c r="AT3570">
        <v>84</v>
      </c>
      <c r="AU3570">
        <v>12</v>
      </c>
      <c r="AV3570" t="s">
        <v>1510</v>
      </c>
    </row>
    <row r="3571" spans="1:48" hidden="1" x14ac:dyDescent="0.25">
      <c r="A3571" t="s">
        <v>857</v>
      </c>
      <c r="B3571" t="s">
        <v>212</v>
      </c>
      <c r="C3571" t="s">
        <v>212</v>
      </c>
      <c r="D3571" t="s">
        <v>859</v>
      </c>
      <c r="E3571" s="31" t="s">
        <v>860</v>
      </c>
      <c r="F3571">
        <v>2019</v>
      </c>
      <c r="G3571" t="s">
        <v>858</v>
      </c>
      <c r="H3571">
        <v>12485</v>
      </c>
      <c r="I3571">
        <v>332230</v>
      </c>
      <c r="J3571" t="s">
        <v>211</v>
      </c>
      <c r="K3571" s="26" t="s">
        <v>374</v>
      </c>
      <c r="L3571" t="b">
        <v>1</v>
      </c>
      <c r="M3571" s="20" t="s">
        <v>1119</v>
      </c>
      <c r="N3571" s="26">
        <v>343</v>
      </c>
      <c r="O3571" t="s">
        <v>375</v>
      </c>
      <c r="P3571">
        <v>61.5719444</v>
      </c>
      <c r="Q3571">
        <v>-159.245</v>
      </c>
      <c r="S3571" s="26" t="s">
        <v>21</v>
      </c>
      <c r="T3571" s="40">
        <v>1.2132000000000003</v>
      </c>
      <c r="U3571" s="40">
        <v>0.45763333333333339</v>
      </c>
      <c r="V3571">
        <v>92.271139200000022</v>
      </c>
      <c r="W3571">
        <v>76.055999999999997</v>
      </c>
      <c r="X3571">
        <v>32</v>
      </c>
      <c r="Y3571">
        <v>68.156362800000025</v>
      </c>
      <c r="Z3571">
        <v>56.179000000000009</v>
      </c>
      <c r="AA3571">
        <v>4</v>
      </c>
      <c r="AI3571">
        <v>40.096999999999994</v>
      </c>
      <c r="AJ3571">
        <v>10</v>
      </c>
      <c r="AK3571">
        <v>15.779</v>
      </c>
      <c r="AL3571">
        <v>3</v>
      </c>
      <c r="AM3571">
        <v>0</v>
      </c>
      <c r="AN3571">
        <v>0</v>
      </c>
      <c r="AO3571" s="30">
        <v>67.788763200000005</v>
      </c>
      <c r="AP3571" s="30">
        <v>55.875999999999991</v>
      </c>
      <c r="AQ3571" s="30">
        <v>13</v>
      </c>
      <c r="AR3571">
        <v>228.21626520000004</v>
      </c>
      <c r="AS3571" s="20">
        <v>188.11100000000002</v>
      </c>
      <c r="AT3571">
        <v>48</v>
      </c>
      <c r="AU3571">
        <v>6</v>
      </c>
      <c r="AV3571" t="s">
        <v>1510</v>
      </c>
    </row>
    <row r="3572" spans="1:48" hidden="1" x14ac:dyDescent="0.25">
      <c r="A3572" t="s">
        <v>780</v>
      </c>
      <c r="B3572" t="s">
        <v>137</v>
      </c>
      <c r="C3572" t="s">
        <v>137</v>
      </c>
      <c r="D3572" t="s">
        <v>782</v>
      </c>
      <c r="E3572" s="31" t="s">
        <v>783</v>
      </c>
      <c r="F3572">
        <v>2019</v>
      </c>
      <c r="G3572" t="s">
        <v>781</v>
      </c>
      <c r="H3572" t="s">
        <v>582</v>
      </c>
      <c r="I3572">
        <v>331900</v>
      </c>
      <c r="J3572" t="s">
        <v>136</v>
      </c>
      <c r="K3572" s="26" t="s">
        <v>458</v>
      </c>
      <c r="L3572" t="b">
        <v>1</v>
      </c>
      <c r="M3572" s="20" t="s">
        <v>1116</v>
      </c>
      <c r="N3572" s="26">
        <v>256</v>
      </c>
      <c r="O3572" t="s">
        <v>375</v>
      </c>
      <c r="P3572">
        <v>65.825555600000001</v>
      </c>
      <c r="Q3572">
        <v>-144.06055559999999</v>
      </c>
      <c r="S3572" s="26" t="s">
        <v>21</v>
      </c>
      <c r="T3572" s="40">
        <v>0.78798333333333337</v>
      </c>
      <c r="U3572" s="40">
        <v>0.26255833333333334</v>
      </c>
      <c r="V3572">
        <v>96.004737399999996</v>
      </c>
      <c r="W3572">
        <v>121.83599999999998</v>
      </c>
      <c r="X3572">
        <v>44</v>
      </c>
      <c r="Y3572">
        <v>39.463781299999994</v>
      </c>
      <c r="Z3572">
        <v>50.081999999999994</v>
      </c>
      <c r="AA3572">
        <v>7</v>
      </c>
      <c r="AI3572">
        <v>86.989000000000004</v>
      </c>
      <c r="AJ3572">
        <v>7</v>
      </c>
      <c r="AK3572">
        <v>93.452999999999989</v>
      </c>
      <c r="AL3572">
        <v>3</v>
      </c>
      <c r="AM3572">
        <v>0</v>
      </c>
      <c r="AN3572">
        <v>0</v>
      </c>
      <c r="AO3572" s="30">
        <v>142.18528863333336</v>
      </c>
      <c r="AP3572" s="30">
        <v>180.44200000000001</v>
      </c>
      <c r="AQ3572" s="30">
        <v>10</v>
      </c>
      <c r="AR3572">
        <v>277.65380733333336</v>
      </c>
      <c r="AS3572" s="20">
        <v>352.36</v>
      </c>
      <c r="AT3572">
        <v>60</v>
      </c>
      <c r="AU3572">
        <v>12</v>
      </c>
      <c r="AV3572" t="s">
        <v>1510</v>
      </c>
    </row>
    <row r="3573" spans="1:48" hidden="1" x14ac:dyDescent="0.25">
      <c r="A3573" t="s">
        <v>887</v>
      </c>
      <c r="B3573" t="s">
        <v>890</v>
      </c>
      <c r="C3573" t="s">
        <v>890</v>
      </c>
      <c r="D3573" t="s">
        <v>891</v>
      </c>
      <c r="E3573" s="31" t="s">
        <v>892</v>
      </c>
      <c r="F3573">
        <v>2019</v>
      </c>
      <c r="G3573" t="s">
        <v>888</v>
      </c>
      <c r="H3573" t="s">
        <v>582</v>
      </c>
      <c r="I3573">
        <v>331910</v>
      </c>
      <c r="J3573" t="s">
        <v>889</v>
      </c>
      <c r="K3573" s="26" t="s">
        <v>458</v>
      </c>
      <c r="L3573" t="b">
        <v>1</v>
      </c>
      <c r="M3573" s="20" t="s">
        <v>1118</v>
      </c>
      <c r="N3573" s="26">
        <v>360</v>
      </c>
      <c r="O3573" t="s">
        <v>375</v>
      </c>
      <c r="P3573">
        <v>58.844166700000002</v>
      </c>
      <c r="Q3573">
        <v>-158.55083329999999</v>
      </c>
      <c r="S3573" s="26" t="s">
        <v>21</v>
      </c>
      <c r="T3573" s="40">
        <v>1.0999999999999999</v>
      </c>
      <c r="U3573" s="40">
        <v>0.43542500000000012</v>
      </c>
      <c r="V3573">
        <v>148.31739999999999</v>
      </c>
      <c r="W3573">
        <v>134.834</v>
      </c>
      <c r="X3573">
        <v>50</v>
      </c>
      <c r="Y3573">
        <v>108.7064</v>
      </c>
      <c r="Z3573">
        <v>98.824000000000012</v>
      </c>
      <c r="AA3573">
        <v>11</v>
      </c>
      <c r="AI3573">
        <v>17.472000000000001</v>
      </c>
      <c r="AJ3573">
        <v>7</v>
      </c>
      <c r="AK3573">
        <v>17.321999999999999</v>
      </c>
      <c r="AL3573">
        <v>4</v>
      </c>
      <c r="AM3573">
        <v>0.39000000000000007</v>
      </c>
      <c r="AN3573">
        <v>3</v>
      </c>
      <c r="AO3573" s="30">
        <v>38.273399999999995</v>
      </c>
      <c r="AP3573" s="30">
        <v>34.793999999999997</v>
      </c>
      <c r="AQ3573" s="30">
        <v>11</v>
      </c>
      <c r="AR3573">
        <v>295.29719999999998</v>
      </c>
      <c r="AS3573" s="20">
        <v>268.84199999999998</v>
      </c>
      <c r="AT3573">
        <v>68</v>
      </c>
      <c r="AU3573">
        <v>6</v>
      </c>
      <c r="AV3573" t="s">
        <v>1510</v>
      </c>
    </row>
    <row r="3574" spans="1:48" hidden="1" x14ac:dyDescent="0.25">
      <c r="A3574" t="s">
        <v>389</v>
      </c>
      <c r="B3574" t="s">
        <v>34</v>
      </c>
      <c r="C3574" t="s">
        <v>34</v>
      </c>
      <c r="D3574" t="s">
        <v>421</v>
      </c>
      <c r="E3574" s="31" t="s">
        <v>422</v>
      </c>
      <c r="F3574">
        <v>2019</v>
      </c>
      <c r="G3574" t="s">
        <v>380</v>
      </c>
      <c r="H3574">
        <v>219</v>
      </c>
      <c r="I3574">
        <v>331080</v>
      </c>
      <c r="J3574" t="s">
        <v>30</v>
      </c>
      <c r="K3574" s="26" t="s">
        <v>374</v>
      </c>
      <c r="L3574" t="b">
        <v>1</v>
      </c>
      <c r="M3574" s="20" t="s">
        <v>1116</v>
      </c>
      <c r="N3574" s="26">
        <v>2</v>
      </c>
      <c r="O3574" t="s">
        <v>375</v>
      </c>
      <c r="P3574">
        <v>56.013888899999998</v>
      </c>
      <c r="Q3574">
        <v>-132.82777780000001</v>
      </c>
      <c r="S3574" s="26" t="s">
        <v>21</v>
      </c>
      <c r="T3574" s="40">
        <v>0.28287500000000004</v>
      </c>
      <c r="U3574" s="40">
        <v>0.26002500000000006</v>
      </c>
      <c r="V3574">
        <v>213.47246737500001</v>
      </c>
      <c r="W3574">
        <v>754.65299999999991</v>
      </c>
      <c r="X3574">
        <v>185</v>
      </c>
      <c r="Y3574">
        <v>52.11321262500001</v>
      </c>
      <c r="Z3574">
        <v>184.227</v>
      </c>
      <c r="AA3574">
        <v>42</v>
      </c>
      <c r="AI3574">
        <v>87.047000000000011</v>
      </c>
      <c r="AJ3574">
        <v>14</v>
      </c>
      <c r="AK3574">
        <v>90.665999999999983</v>
      </c>
      <c r="AL3574">
        <v>5</v>
      </c>
      <c r="AM3574">
        <v>0</v>
      </c>
      <c r="AN3574">
        <v>0</v>
      </c>
      <c r="AO3574" s="30">
        <v>50.270564875000005</v>
      </c>
      <c r="AP3574" s="30">
        <v>177.71299999999999</v>
      </c>
      <c r="AQ3574" s="30">
        <v>19</v>
      </c>
      <c r="AR3574">
        <v>315.85624487500002</v>
      </c>
      <c r="AS3574" s="20">
        <v>1116.5930000000001</v>
      </c>
      <c r="AT3574">
        <v>246</v>
      </c>
      <c r="AU3574">
        <v>12</v>
      </c>
      <c r="AV3574" t="s">
        <v>1510</v>
      </c>
    </row>
    <row r="3575" spans="1:48" hidden="1" x14ac:dyDescent="0.25">
      <c r="A3575" t="s">
        <v>517</v>
      </c>
      <c r="B3575" t="s">
        <v>153</v>
      </c>
      <c r="C3575" t="s">
        <v>153</v>
      </c>
      <c r="D3575" t="s">
        <v>519</v>
      </c>
      <c r="E3575" s="31" t="s">
        <v>520</v>
      </c>
      <c r="F3575">
        <v>2019</v>
      </c>
      <c r="G3575" t="s">
        <v>518</v>
      </c>
      <c r="H3575">
        <v>6866</v>
      </c>
      <c r="I3575">
        <v>331980</v>
      </c>
      <c r="J3575" t="s">
        <v>152</v>
      </c>
      <c r="K3575" s="26" t="s">
        <v>374</v>
      </c>
      <c r="L3575" t="b">
        <v>1</v>
      </c>
      <c r="M3575" s="20" t="s">
        <v>1116</v>
      </c>
      <c r="N3575" s="26">
        <v>88</v>
      </c>
      <c r="O3575" t="s">
        <v>375</v>
      </c>
      <c r="P3575">
        <v>55.185833299999999</v>
      </c>
      <c r="Q3575">
        <v>-162.7211111</v>
      </c>
      <c r="S3575" s="26" t="s">
        <v>21</v>
      </c>
      <c r="T3575" s="40">
        <v>0.73285833333333328</v>
      </c>
      <c r="U3575" s="40">
        <v>0.2723166666666666</v>
      </c>
      <c r="V3575">
        <v>114.25701131666666</v>
      </c>
      <c r="W3575">
        <v>155.90600000000001</v>
      </c>
      <c r="X3575">
        <v>40</v>
      </c>
      <c r="Y3575">
        <v>838.78934112499996</v>
      </c>
      <c r="Z3575">
        <v>1144.5450000000001</v>
      </c>
      <c r="AA3575">
        <v>30</v>
      </c>
      <c r="AI3575">
        <v>68.518999999999991</v>
      </c>
      <c r="AJ3575">
        <v>4</v>
      </c>
      <c r="AK3575">
        <v>539.01800000000003</v>
      </c>
      <c r="AL3575">
        <v>52</v>
      </c>
      <c r="AM3575">
        <v>0</v>
      </c>
      <c r="AN3575">
        <v>0</v>
      </c>
      <c r="AO3575" s="30">
        <v>445.2385532583333</v>
      </c>
      <c r="AP3575" s="30">
        <v>607.53700000000003</v>
      </c>
      <c r="AQ3575" s="30">
        <v>56</v>
      </c>
      <c r="AR3575">
        <v>1398.2849056999999</v>
      </c>
      <c r="AS3575" s="20">
        <v>1907.9879999999996</v>
      </c>
      <c r="AT3575">
        <v>124</v>
      </c>
      <c r="AU3575">
        <v>12</v>
      </c>
      <c r="AV3575" t="s">
        <v>1510</v>
      </c>
    </row>
    <row r="3576" spans="1:48" hidden="1" x14ac:dyDescent="0.25">
      <c r="A3576" t="s">
        <v>558</v>
      </c>
      <c r="B3576" t="s">
        <v>1168</v>
      </c>
      <c r="C3576" t="s">
        <v>141</v>
      </c>
      <c r="D3576" t="s">
        <v>560</v>
      </c>
      <c r="E3576" s="31" t="s">
        <v>561</v>
      </c>
      <c r="F3576">
        <v>2019</v>
      </c>
      <c r="G3576" t="s">
        <v>559</v>
      </c>
      <c r="H3576">
        <v>40215</v>
      </c>
      <c r="I3576">
        <v>331920</v>
      </c>
      <c r="J3576" t="s">
        <v>140</v>
      </c>
      <c r="K3576" s="26" t="s">
        <v>458</v>
      </c>
      <c r="L3576" t="b">
        <v>1</v>
      </c>
      <c r="M3576" s="20" t="s">
        <v>1119</v>
      </c>
      <c r="N3576" s="26">
        <v>160</v>
      </c>
      <c r="O3576" t="s">
        <v>375</v>
      </c>
      <c r="P3576">
        <v>60.542777800000003</v>
      </c>
      <c r="Q3576">
        <v>-145.75749999999999</v>
      </c>
      <c r="S3576" s="26" t="s">
        <v>21</v>
      </c>
      <c r="T3576" s="40">
        <v>0.36303333333333332</v>
      </c>
      <c r="U3576" s="40">
        <v>0.28329166666666666</v>
      </c>
      <c r="V3576">
        <v>1694.1981514666668</v>
      </c>
      <c r="W3576">
        <v>4666.7840000000006</v>
      </c>
      <c r="X3576">
        <v>971</v>
      </c>
      <c r="Y3576">
        <v>5927.8573075333334</v>
      </c>
      <c r="Z3576">
        <v>16328.686</v>
      </c>
      <c r="AA3576">
        <v>724</v>
      </c>
      <c r="AI3576">
        <v>2088.491</v>
      </c>
      <c r="AJ3576">
        <v>69</v>
      </c>
      <c r="AK3576">
        <v>1387.3320000000001</v>
      </c>
      <c r="AL3576">
        <v>46</v>
      </c>
      <c r="AM3576">
        <v>0</v>
      </c>
      <c r="AN3576">
        <v>0</v>
      </c>
      <c r="AO3576" s="30">
        <v>1261.8396097666666</v>
      </c>
      <c r="AP3576" s="30">
        <v>3475.8230000000003</v>
      </c>
      <c r="AQ3576" s="30">
        <v>115</v>
      </c>
      <c r="AR3576">
        <v>8883.8950687666656</v>
      </c>
      <c r="AS3576" s="20">
        <v>24471.292999999998</v>
      </c>
      <c r="AT3576">
        <v>1708</v>
      </c>
      <c r="AU3576">
        <v>12</v>
      </c>
      <c r="AV3576" t="s">
        <v>1510</v>
      </c>
    </row>
    <row r="3577" spans="1:48" hidden="1" x14ac:dyDescent="0.25">
      <c r="A3577" t="s">
        <v>428</v>
      </c>
      <c r="B3577" t="s">
        <v>35</v>
      </c>
      <c r="C3577" t="s">
        <v>35</v>
      </c>
      <c r="D3577" t="s">
        <v>421</v>
      </c>
      <c r="E3577" s="31" t="s">
        <v>422</v>
      </c>
      <c r="F3577">
        <v>2019</v>
      </c>
      <c r="G3577" t="s">
        <v>380</v>
      </c>
      <c r="H3577">
        <v>219</v>
      </c>
      <c r="I3577">
        <v>331090</v>
      </c>
      <c r="J3577" t="s">
        <v>30</v>
      </c>
      <c r="K3577" s="26" t="s">
        <v>374</v>
      </c>
      <c r="L3577" t="b">
        <v>1</v>
      </c>
      <c r="M3577" s="20" t="s">
        <v>1116</v>
      </c>
      <c r="N3577" s="26">
        <v>2</v>
      </c>
      <c r="O3577" t="s">
        <v>375</v>
      </c>
      <c r="P3577">
        <v>55.476388900000003</v>
      </c>
      <c r="Q3577">
        <v>-133.14833329999999</v>
      </c>
      <c r="S3577" s="26" t="s">
        <v>21</v>
      </c>
      <c r="T3577" s="40">
        <v>0.28287500000000004</v>
      </c>
      <c r="U3577" s="40">
        <v>0.26002500000000006</v>
      </c>
      <c r="V3577">
        <v>976.64658737500008</v>
      </c>
      <c r="W3577">
        <v>3452.5729999999999</v>
      </c>
      <c r="X3577">
        <v>692</v>
      </c>
      <c r="Y3577">
        <v>1308.9902016250005</v>
      </c>
      <c r="Z3577">
        <v>4627.4510000000009</v>
      </c>
      <c r="AA3577">
        <v>328</v>
      </c>
      <c r="AI3577">
        <v>1255.8369999999998</v>
      </c>
      <c r="AJ3577">
        <v>44</v>
      </c>
      <c r="AK3577">
        <v>581.90500000000009</v>
      </c>
      <c r="AL3577">
        <v>21</v>
      </c>
      <c r="AM3577">
        <v>0</v>
      </c>
      <c r="AN3577">
        <v>0</v>
      </c>
      <c r="AO3577" s="30">
        <v>519.85126824999998</v>
      </c>
      <c r="AP3577" s="30">
        <v>1837.7419999999997</v>
      </c>
      <c r="AQ3577" s="30">
        <v>65</v>
      </c>
      <c r="AR3577">
        <v>2805.4880572500006</v>
      </c>
      <c r="AS3577" s="20">
        <v>9917.7659999999996</v>
      </c>
      <c r="AT3577">
        <v>1068</v>
      </c>
      <c r="AU3577">
        <v>12</v>
      </c>
      <c r="AV3577" t="s">
        <v>1510</v>
      </c>
    </row>
    <row r="3578" spans="1:48" hidden="1" x14ac:dyDescent="0.25">
      <c r="A3578" t="s">
        <v>861</v>
      </c>
      <c r="B3578" t="s">
        <v>213</v>
      </c>
      <c r="C3578" t="s">
        <v>213</v>
      </c>
      <c r="D3578" t="s">
        <v>862</v>
      </c>
      <c r="E3578" s="31" t="s">
        <v>863</v>
      </c>
      <c r="F3578">
        <v>2019</v>
      </c>
      <c r="G3578" t="s">
        <v>858</v>
      </c>
      <c r="H3578">
        <v>12485</v>
      </c>
      <c r="I3578">
        <v>332240</v>
      </c>
      <c r="J3578" t="s">
        <v>211</v>
      </c>
      <c r="K3578" s="26" t="s">
        <v>374</v>
      </c>
      <c r="L3578" t="b">
        <v>1</v>
      </c>
      <c r="M3578" s="20" t="s">
        <v>1119</v>
      </c>
      <c r="N3578" s="26">
        <v>343</v>
      </c>
      <c r="O3578" t="s">
        <v>375</v>
      </c>
      <c r="P3578">
        <v>61.87</v>
      </c>
      <c r="Q3578">
        <v>-158.1108333</v>
      </c>
      <c r="S3578" s="26" t="s">
        <v>21</v>
      </c>
      <c r="T3578" s="40">
        <v>1.2132000000000003</v>
      </c>
      <c r="U3578" s="40">
        <v>0.45763333333333339</v>
      </c>
      <c r="V3578">
        <v>102.16357200000003</v>
      </c>
      <c r="W3578">
        <v>84.210000000000008</v>
      </c>
      <c r="X3578">
        <v>36</v>
      </c>
      <c r="Y3578">
        <v>127.62378720000002</v>
      </c>
      <c r="Z3578">
        <v>105.196</v>
      </c>
      <c r="AA3578">
        <v>9</v>
      </c>
      <c r="AI3578">
        <v>27.733000000000004</v>
      </c>
      <c r="AJ3578">
        <v>4</v>
      </c>
      <c r="AK3578">
        <v>11.081999999999999</v>
      </c>
      <c r="AL3578">
        <v>2</v>
      </c>
      <c r="AM3578">
        <v>2.5999999999999999E-2</v>
      </c>
      <c r="AN3578">
        <v>1</v>
      </c>
      <c r="AO3578" s="30">
        <v>47.090358000000016</v>
      </c>
      <c r="AP3578" s="30">
        <v>38.815000000000005</v>
      </c>
      <c r="AQ3578" s="30">
        <v>6</v>
      </c>
      <c r="AR3578">
        <v>276.87771720000006</v>
      </c>
      <c r="AS3578" s="20">
        <v>228.24700000000004</v>
      </c>
      <c r="AT3578">
        <v>52</v>
      </c>
      <c r="AU3578">
        <v>12</v>
      </c>
      <c r="AV3578" t="s">
        <v>1510</v>
      </c>
    </row>
    <row r="3579" spans="1:48" hidden="1" x14ac:dyDescent="0.25">
      <c r="A3579" t="s">
        <v>909</v>
      </c>
      <c r="B3579" t="s">
        <v>178</v>
      </c>
      <c r="C3579" t="s">
        <v>178</v>
      </c>
      <c r="D3579" t="s">
        <v>911</v>
      </c>
      <c r="E3579" s="31" t="s">
        <v>912</v>
      </c>
      <c r="F3579">
        <v>2019</v>
      </c>
      <c r="G3579" t="s">
        <v>910</v>
      </c>
      <c r="H3579">
        <v>9416</v>
      </c>
      <c r="I3579">
        <v>332060</v>
      </c>
      <c r="J3579" t="s">
        <v>177</v>
      </c>
      <c r="K3579" s="26" t="s">
        <v>458</v>
      </c>
      <c r="L3579" t="b">
        <v>1</v>
      </c>
      <c r="M3579" s="20" t="s">
        <v>1116</v>
      </c>
      <c r="N3579" s="26">
        <v>369</v>
      </c>
      <c r="O3579" t="s">
        <v>375</v>
      </c>
      <c r="P3579">
        <v>66.075555600000001</v>
      </c>
      <c r="Q3579">
        <v>-162.71722220000001</v>
      </c>
      <c r="S3579" s="26" t="s">
        <v>21</v>
      </c>
      <c r="T3579" s="40">
        <v>0.65728333333333322</v>
      </c>
      <c r="U3579" s="40">
        <v>0.34660833333333324</v>
      </c>
      <c r="V3579">
        <v>162.12287786666664</v>
      </c>
      <c r="W3579">
        <v>246.65600000000001</v>
      </c>
      <c r="X3579">
        <v>51</v>
      </c>
      <c r="Y3579">
        <v>182.98767999999995</v>
      </c>
      <c r="Z3579">
        <v>278.39999999999998</v>
      </c>
      <c r="AA3579">
        <v>8</v>
      </c>
      <c r="AI3579">
        <v>111.36800000000001</v>
      </c>
      <c r="AJ3579">
        <v>6</v>
      </c>
      <c r="AK3579">
        <v>34.591999999999999</v>
      </c>
      <c r="AL3579">
        <v>5</v>
      </c>
      <c r="AM3579">
        <v>1.869</v>
      </c>
      <c r="AN3579">
        <v>3</v>
      </c>
      <c r="AO3579" s="30">
        <v>95.937075333333325</v>
      </c>
      <c r="AP3579" s="30">
        <v>145.96</v>
      </c>
      <c r="AQ3579" s="30">
        <v>11</v>
      </c>
      <c r="AR3579">
        <v>441.04763319999995</v>
      </c>
      <c r="AS3579" s="20">
        <v>672.88499999999999</v>
      </c>
      <c r="AT3579">
        <v>72</v>
      </c>
      <c r="AU3579">
        <v>12</v>
      </c>
      <c r="AV3579" t="s">
        <v>1510</v>
      </c>
    </row>
    <row r="3580" spans="1:48" hidden="1" x14ac:dyDescent="0.25">
      <c r="A3580" t="s">
        <v>496</v>
      </c>
      <c r="B3580" t="s">
        <v>1171</v>
      </c>
      <c r="C3580" t="s">
        <v>246</v>
      </c>
      <c r="D3580" t="s">
        <v>498</v>
      </c>
      <c r="E3580" s="31" t="s">
        <v>499</v>
      </c>
      <c r="F3580">
        <v>2019</v>
      </c>
      <c r="G3580" t="s">
        <v>497</v>
      </c>
      <c r="H3580">
        <v>13870</v>
      </c>
      <c r="I3580">
        <v>332430</v>
      </c>
      <c r="J3580" t="s">
        <v>245</v>
      </c>
      <c r="K3580" s="26" t="s">
        <v>458</v>
      </c>
      <c r="L3580" t="b">
        <v>1</v>
      </c>
      <c r="M3580" s="20" t="s">
        <v>1119</v>
      </c>
      <c r="N3580" s="26">
        <v>45</v>
      </c>
      <c r="O3580" t="s">
        <v>375</v>
      </c>
      <c r="P3580">
        <v>59.0397222</v>
      </c>
      <c r="Q3580">
        <v>-158.45750000000001</v>
      </c>
      <c r="S3580" s="26" t="s">
        <v>21</v>
      </c>
      <c r="T3580" s="40">
        <v>0.44466666666666682</v>
      </c>
      <c r="U3580" s="40">
        <v>0.24891666666666667</v>
      </c>
      <c r="V3580">
        <v>2275.7266280000008</v>
      </c>
      <c r="W3580">
        <v>5117.826</v>
      </c>
      <c r="X3580">
        <v>997</v>
      </c>
      <c r="Y3580">
        <v>4820.9990726666692</v>
      </c>
      <c r="Z3580">
        <v>10841.827000000001</v>
      </c>
      <c r="AA3580">
        <v>424</v>
      </c>
      <c r="AI3580">
        <v>937.13300000000004</v>
      </c>
      <c r="AJ3580">
        <v>54</v>
      </c>
      <c r="AK3580">
        <v>801.721</v>
      </c>
      <c r="AL3580">
        <v>54</v>
      </c>
      <c r="AM3580">
        <v>28.151</v>
      </c>
      <c r="AN3580">
        <v>2</v>
      </c>
      <c r="AO3580" s="30">
        <v>773.21041200000025</v>
      </c>
      <c r="AP3580" s="30">
        <v>1738.854</v>
      </c>
      <c r="AQ3580" s="30">
        <v>108</v>
      </c>
      <c r="AR3580">
        <v>7869.9361126666699</v>
      </c>
      <c r="AS3580" s="20">
        <v>17726.658000000003</v>
      </c>
      <c r="AT3580">
        <v>1523</v>
      </c>
      <c r="AU3580">
        <v>12</v>
      </c>
      <c r="AV3580" t="s">
        <v>1510</v>
      </c>
    </row>
    <row r="3581" spans="1:48" hidden="1" x14ac:dyDescent="0.25">
      <c r="A3581" t="s">
        <v>442</v>
      </c>
      <c r="B3581" t="s">
        <v>1142</v>
      </c>
      <c r="C3581" t="s">
        <v>443</v>
      </c>
      <c r="D3581" t="s">
        <v>438</v>
      </c>
      <c r="E3581" s="31" t="s">
        <v>439</v>
      </c>
      <c r="F3581">
        <v>2019</v>
      </c>
      <c r="G3581" t="s">
        <v>380</v>
      </c>
      <c r="H3581">
        <v>219</v>
      </c>
      <c r="I3581">
        <v>331100</v>
      </c>
      <c r="J3581" t="s">
        <v>30</v>
      </c>
      <c r="K3581" s="26" t="s">
        <v>374</v>
      </c>
      <c r="L3581" t="b">
        <v>1</v>
      </c>
      <c r="M3581" s="20" t="s">
        <v>1116</v>
      </c>
      <c r="N3581" s="26">
        <v>2</v>
      </c>
      <c r="O3581" t="s">
        <v>375</v>
      </c>
      <c r="P3581">
        <v>63.661388899999999</v>
      </c>
      <c r="Q3581">
        <v>-144.06444440000001</v>
      </c>
      <c r="S3581" s="26" t="s">
        <v>21</v>
      </c>
      <c r="T3581" s="40">
        <v>0.41444999999999993</v>
      </c>
      <c r="U3581" s="40">
        <v>0.19057500000000002</v>
      </c>
      <c r="V3581">
        <v>37.087887149999993</v>
      </c>
      <c r="W3581">
        <v>89.486999999999995</v>
      </c>
      <c r="X3581">
        <v>24</v>
      </c>
      <c r="Y3581">
        <v>56.150100449999975</v>
      </c>
      <c r="Z3581">
        <v>135.48099999999997</v>
      </c>
      <c r="AA3581">
        <v>15</v>
      </c>
      <c r="AI3581">
        <v>38.405999999999999</v>
      </c>
      <c r="AJ3581">
        <v>6</v>
      </c>
      <c r="AK3581">
        <v>104.111</v>
      </c>
      <c r="AL3581">
        <v>4</v>
      </c>
      <c r="AM3581">
        <v>0</v>
      </c>
      <c r="AN3581">
        <v>0</v>
      </c>
      <c r="AO3581" s="30">
        <v>59.066170649999989</v>
      </c>
      <c r="AP3581" s="30">
        <v>142.517</v>
      </c>
      <c r="AQ3581" s="30">
        <v>10</v>
      </c>
      <c r="AR3581">
        <v>152.30415824999997</v>
      </c>
      <c r="AS3581" s="20">
        <v>367.48499999999996</v>
      </c>
      <c r="AT3581">
        <v>45</v>
      </c>
      <c r="AU3581">
        <v>12</v>
      </c>
      <c r="AV3581" t="s">
        <v>1510</v>
      </c>
    </row>
    <row r="3582" spans="1:48" hidden="1" x14ac:dyDescent="0.25">
      <c r="A3582" t="s">
        <v>392</v>
      </c>
      <c r="B3582" t="s">
        <v>1145</v>
      </c>
      <c r="C3582" t="s">
        <v>36</v>
      </c>
      <c r="D3582" t="s">
        <v>393</v>
      </c>
      <c r="E3582" s="31" t="s">
        <v>394</v>
      </c>
      <c r="F3582">
        <v>2019</v>
      </c>
      <c r="G3582" t="s">
        <v>380</v>
      </c>
      <c r="H3582">
        <v>219</v>
      </c>
      <c r="I3582">
        <v>331110</v>
      </c>
      <c r="J3582" t="s">
        <v>30</v>
      </c>
      <c r="K3582" s="26" t="s">
        <v>374</v>
      </c>
      <c r="L3582" t="b">
        <v>1</v>
      </c>
      <c r="M3582" s="20" t="s">
        <v>1116</v>
      </c>
      <c r="N3582" s="26">
        <v>2</v>
      </c>
      <c r="O3582" t="s">
        <v>375</v>
      </c>
      <c r="P3582">
        <v>64.788055600000007</v>
      </c>
      <c r="Q3582">
        <v>-141.19999999999999</v>
      </c>
      <c r="S3582" s="26" t="s">
        <v>21</v>
      </c>
      <c r="T3582" s="40">
        <v>0.68271666666666653</v>
      </c>
      <c r="U3582" s="40">
        <v>0.31531666666666675</v>
      </c>
      <c r="V3582">
        <v>210.58463854999994</v>
      </c>
      <c r="W3582">
        <v>308.45099999999996</v>
      </c>
      <c r="X3582">
        <v>147</v>
      </c>
      <c r="Y3582">
        <v>91.462186399999979</v>
      </c>
      <c r="Z3582">
        <v>133.96799999999999</v>
      </c>
      <c r="AA3582">
        <v>16</v>
      </c>
      <c r="AI3582">
        <v>64.418000000000006</v>
      </c>
      <c r="AJ3582">
        <v>13</v>
      </c>
      <c r="AK3582">
        <v>179.32799999999997</v>
      </c>
      <c r="AL3582">
        <v>17</v>
      </c>
      <c r="AM3582">
        <v>0</v>
      </c>
      <c r="AN3582">
        <v>0</v>
      </c>
      <c r="AO3582" s="30">
        <v>166.40945663333329</v>
      </c>
      <c r="AP3582" s="30">
        <v>243.74599999999998</v>
      </c>
      <c r="AQ3582" s="30">
        <v>30</v>
      </c>
      <c r="AR3582">
        <v>468.45628158333318</v>
      </c>
      <c r="AS3582" s="20">
        <v>686.16499999999996</v>
      </c>
      <c r="AT3582">
        <v>193</v>
      </c>
      <c r="AU3582">
        <v>12</v>
      </c>
      <c r="AV3582" t="s">
        <v>1510</v>
      </c>
    </row>
    <row r="3583" spans="1:48" hidden="1" x14ac:dyDescent="0.25">
      <c r="A3583" t="s">
        <v>578</v>
      </c>
      <c r="B3583" t="s">
        <v>56</v>
      </c>
      <c r="C3583" t="s">
        <v>56</v>
      </c>
      <c r="D3583" t="s">
        <v>579</v>
      </c>
      <c r="E3583" s="31" t="s">
        <v>580</v>
      </c>
      <c r="F3583">
        <v>2019</v>
      </c>
      <c r="G3583" t="s">
        <v>563</v>
      </c>
      <c r="H3583">
        <v>221</v>
      </c>
      <c r="I3583">
        <v>331290</v>
      </c>
      <c r="J3583" t="s">
        <v>50</v>
      </c>
      <c r="K3583" s="26" t="s">
        <v>458</v>
      </c>
      <c r="L3583" t="b">
        <v>1</v>
      </c>
      <c r="M3583" s="20" t="s">
        <v>1119</v>
      </c>
      <c r="N3583" s="26">
        <v>169</v>
      </c>
      <c r="O3583" t="s">
        <v>375</v>
      </c>
      <c r="P3583">
        <v>60.218888900000003</v>
      </c>
      <c r="Q3583">
        <v>-162.02444439999999</v>
      </c>
      <c r="S3583" s="26" t="s">
        <v>21</v>
      </c>
      <c r="T3583" s="40">
        <v>0.57259999999999989</v>
      </c>
      <c r="U3583" s="40">
        <v>0.24149166666666658</v>
      </c>
      <c r="V3583">
        <v>264.20393859999996</v>
      </c>
      <c r="W3583">
        <v>461.41100000000006</v>
      </c>
      <c r="X3583">
        <v>111</v>
      </c>
      <c r="Y3583">
        <v>61.913520200000001</v>
      </c>
      <c r="Z3583">
        <v>108.12700000000002</v>
      </c>
      <c r="AA3583">
        <v>21</v>
      </c>
      <c r="AI3583">
        <v>203.20199999999997</v>
      </c>
      <c r="AJ3583">
        <v>10</v>
      </c>
      <c r="AK3583">
        <v>162.43100000000001</v>
      </c>
      <c r="AL3583">
        <v>10</v>
      </c>
      <c r="AM3583">
        <v>0</v>
      </c>
      <c r="AN3583">
        <v>0</v>
      </c>
      <c r="AO3583" s="30">
        <v>209.36145579999996</v>
      </c>
      <c r="AP3583" s="30">
        <v>365.63299999999998</v>
      </c>
      <c r="AQ3583" s="30">
        <v>20</v>
      </c>
      <c r="AR3583">
        <v>535.47891459999994</v>
      </c>
      <c r="AS3583" s="20">
        <v>935.17099999999994</v>
      </c>
      <c r="AT3583">
        <v>148</v>
      </c>
      <c r="AU3583">
        <v>12</v>
      </c>
      <c r="AV3583" t="s">
        <v>1510</v>
      </c>
    </row>
    <row r="3584" spans="1:48" hidden="1" x14ac:dyDescent="0.25">
      <c r="A3584" t="s">
        <v>823</v>
      </c>
      <c r="B3584" t="s">
        <v>145</v>
      </c>
      <c r="C3584" t="s">
        <v>145</v>
      </c>
      <c r="D3584" t="s">
        <v>825</v>
      </c>
      <c r="E3584" s="31" t="s">
        <v>826</v>
      </c>
      <c r="F3584">
        <v>2019</v>
      </c>
      <c r="G3584" t="s">
        <v>824</v>
      </c>
      <c r="H3584">
        <v>5553</v>
      </c>
      <c r="I3584">
        <v>331940</v>
      </c>
      <c r="J3584" t="s">
        <v>144</v>
      </c>
      <c r="K3584" s="26" t="s">
        <v>458</v>
      </c>
      <c r="L3584" t="b">
        <v>1</v>
      </c>
      <c r="M3584" s="20" t="s">
        <v>1118</v>
      </c>
      <c r="N3584" s="26">
        <v>320</v>
      </c>
      <c r="O3584" t="s">
        <v>375</v>
      </c>
      <c r="P3584">
        <v>58.215555600000002</v>
      </c>
      <c r="Q3584">
        <v>-157.37583330000001</v>
      </c>
      <c r="S3584" s="26" t="s">
        <v>21</v>
      </c>
      <c r="T3584" s="40">
        <v>0.65000000000000013</v>
      </c>
      <c r="U3584" s="40">
        <v>0.19066666666666668</v>
      </c>
      <c r="V3584">
        <v>108.09305000000002</v>
      </c>
      <c r="W3584">
        <v>166.297</v>
      </c>
      <c r="X3584">
        <v>86</v>
      </c>
      <c r="Y3584">
        <v>166.23035000000004</v>
      </c>
      <c r="Z3584">
        <v>255.739</v>
      </c>
      <c r="AA3584">
        <v>23</v>
      </c>
      <c r="AI3584">
        <v>113.104</v>
      </c>
      <c r="AJ3584">
        <v>18</v>
      </c>
      <c r="AK3584">
        <v>10.895</v>
      </c>
      <c r="AL3584">
        <v>2</v>
      </c>
      <c r="AM3584">
        <v>0</v>
      </c>
      <c r="AN3584">
        <v>0</v>
      </c>
      <c r="AO3584" s="30">
        <v>80.599350000000015</v>
      </c>
      <c r="AP3584" s="30">
        <v>123.999</v>
      </c>
      <c r="AQ3584" s="30">
        <v>20</v>
      </c>
      <c r="AR3584">
        <v>354.92275000000006</v>
      </c>
      <c r="AS3584" s="20">
        <v>546.03499999999997</v>
      </c>
      <c r="AT3584">
        <v>127</v>
      </c>
      <c r="AU3584">
        <v>4</v>
      </c>
      <c r="AV3584" t="s">
        <v>1510</v>
      </c>
    </row>
    <row r="3585" spans="1:48" hidden="1" x14ac:dyDescent="0.25">
      <c r="A3585" t="s">
        <v>581</v>
      </c>
      <c r="B3585" t="s">
        <v>57</v>
      </c>
      <c r="C3585" t="s">
        <v>57</v>
      </c>
      <c r="D3585" t="s">
        <v>648</v>
      </c>
      <c r="E3585" s="31" t="s">
        <v>649</v>
      </c>
      <c r="F3585">
        <v>2019</v>
      </c>
      <c r="G3585" t="s">
        <v>563</v>
      </c>
      <c r="H3585" t="s">
        <v>582</v>
      </c>
      <c r="I3585">
        <v>331950</v>
      </c>
      <c r="J3585" t="s">
        <v>50</v>
      </c>
      <c r="K3585" s="26" t="s">
        <v>458</v>
      </c>
      <c r="L3585" t="b">
        <v>1</v>
      </c>
      <c r="M3585" s="20" t="s">
        <v>1119</v>
      </c>
      <c r="N3585" s="26">
        <v>169</v>
      </c>
      <c r="O3585" t="s">
        <v>375</v>
      </c>
      <c r="P3585">
        <v>59.349722200000002</v>
      </c>
      <c r="Q3585">
        <v>-157.47527779999999</v>
      </c>
      <c r="S3585" s="26" t="s">
        <v>21</v>
      </c>
      <c r="T3585" s="40">
        <v>0.59400000000000008</v>
      </c>
      <c r="U3585" s="40">
        <v>0.24253333333333327</v>
      </c>
      <c r="V3585">
        <v>117.07027200000003</v>
      </c>
      <c r="W3585">
        <v>197.08800000000002</v>
      </c>
      <c r="X3585">
        <v>54</v>
      </c>
      <c r="Y3585">
        <v>0</v>
      </c>
      <c r="Z3585">
        <v>0</v>
      </c>
      <c r="AA3585">
        <v>14</v>
      </c>
      <c r="AI3585">
        <v>108.974</v>
      </c>
      <c r="AJ3585">
        <v>11</v>
      </c>
      <c r="AK3585">
        <v>89.9</v>
      </c>
      <c r="AL3585">
        <v>4</v>
      </c>
      <c r="AM3585">
        <v>0</v>
      </c>
      <c r="AN3585">
        <v>0</v>
      </c>
      <c r="AO3585" s="30">
        <v>118.13115600000003</v>
      </c>
      <c r="AP3585" s="30">
        <v>198.87400000000002</v>
      </c>
      <c r="AQ3585" s="30">
        <v>15</v>
      </c>
      <c r="AR3585">
        <v>235.20142800000008</v>
      </c>
      <c r="AS3585" s="20">
        <v>395.96200000000005</v>
      </c>
      <c r="AT3585">
        <v>83</v>
      </c>
      <c r="AU3585">
        <v>12</v>
      </c>
      <c r="AV3585" t="s">
        <v>1510</v>
      </c>
    </row>
    <row r="3586" spans="1:48" hidden="1" x14ac:dyDescent="0.25">
      <c r="A3586" t="s">
        <v>1065</v>
      </c>
      <c r="B3586" t="s">
        <v>147</v>
      </c>
      <c r="C3586" t="s">
        <v>147</v>
      </c>
      <c r="D3586" t="s">
        <v>1067</v>
      </c>
      <c r="E3586" s="31" t="s">
        <v>1068</v>
      </c>
      <c r="F3586">
        <v>2019</v>
      </c>
      <c r="G3586" t="s">
        <v>1066</v>
      </c>
      <c r="H3586">
        <v>5721</v>
      </c>
      <c r="I3586">
        <v>331960</v>
      </c>
      <c r="J3586" t="s">
        <v>146</v>
      </c>
      <c r="K3586" s="26" t="s">
        <v>458</v>
      </c>
      <c r="L3586" t="b">
        <v>1</v>
      </c>
      <c r="M3586" s="20" t="s">
        <v>1119</v>
      </c>
      <c r="N3586" s="26">
        <v>701</v>
      </c>
      <c r="O3586" t="s">
        <v>375</v>
      </c>
      <c r="P3586">
        <v>58.194444400000002</v>
      </c>
      <c r="Q3586">
        <v>-136.34333330000001</v>
      </c>
      <c r="S3586" s="26" t="s">
        <v>21</v>
      </c>
      <c r="T3586" s="40">
        <v>0.66511666666666669</v>
      </c>
      <c r="U3586" s="40">
        <v>0.20890833333333328</v>
      </c>
      <c r="V3586">
        <v>76.606142316666677</v>
      </c>
      <c r="W3586">
        <v>115.17700000000002</v>
      </c>
      <c r="X3586">
        <v>47</v>
      </c>
      <c r="Y3586">
        <v>84.846937816666681</v>
      </c>
      <c r="Z3586">
        <v>127.56700000000001</v>
      </c>
      <c r="AA3586">
        <v>26</v>
      </c>
      <c r="AI3586">
        <v>10.71</v>
      </c>
      <c r="AJ3586">
        <v>6</v>
      </c>
      <c r="AK3586">
        <v>1.7329999999999997</v>
      </c>
      <c r="AL3586">
        <v>1</v>
      </c>
      <c r="AM3586">
        <v>0</v>
      </c>
      <c r="AN3586">
        <v>0</v>
      </c>
      <c r="AO3586" s="30">
        <v>8.2760466833333339</v>
      </c>
      <c r="AP3586" s="30">
        <v>12.443000000000001</v>
      </c>
      <c r="AQ3586" s="30">
        <v>7</v>
      </c>
      <c r="AR3586">
        <v>169.72912681666668</v>
      </c>
      <c r="AS3586" s="20">
        <v>255.18700000000001</v>
      </c>
      <c r="AT3586">
        <v>80</v>
      </c>
      <c r="AU3586">
        <v>12</v>
      </c>
      <c r="AV3586" t="s">
        <v>1510</v>
      </c>
    </row>
    <row r="3587" spans="1:48" hidden="1" x14ac:dyDescent="0.25">
      <c r="A3587" t="s">
        <v>585</v>
      </c>
      <c r="B3587" t="s">
        <v>58</v>
      </c>
      <c r="C3587" t="s">
        <v>58</v>
      </c>
      <c r="D3587" t="s">
        <v>586</v>
      </c>
      <c r="E3587" s="31" t="s">
        <v>587</v>
      </c>
      <c r="F3587">
        <v>2019</v>
      </c>
      <c r="G3587" t="s">
        <v>563</v>
      </c>
      <c r="H3587">
        <v>221</v>
      </c>
      <c r="I3587">
        <v>331300</v>
      </c>
      <c r="J3587" t="s">
        <v>50</v>
      </c>
      <c r="K3587" s="26" t="s">
        <v>458</v>
      </c>
      <c r="L3587" t="b">
        <v>1</v>
      </c>
      <c r="M3587" s="20" t="s">
        <v>1119</v>
      </c>
      <c r="N3587" s="26">
        <v>169</v>
      </c>
      <c r="O3587" t="s">
        <v>375</v>
      </c>
      <c r="P3587">
        <v>64.617500000000007</v>
      </c>
      <c r="Q3587">
        <v>-162.2605556</v>
      </c>
      <c r="S3587" s="26" t="s">
        <v>21</v>
      </c>
      <c r="T3587" s="40">
        <v>0.58499999999999996</v>
      </c>
      <c r="U3587" s="40">
        <v>0.24209166666666659</v>
      </c>
      <c r="V3587">
        <v>294.63583500000004</v>
      </c>
      <c r="W3587">
        <v>503.65100000000007</v>
      </c>
      <c r="X3587">
        <v>92</v>
      </c>
      <c r="Y3587">
        <v>96.985394999999997</v>
      </c>
      <c r="Z3587">
        <v>165.78700000000001</v>
      </c>
      <c r="AA3587">
        <v>16</v>
      </c>
      <c r="AI3587">
        <v>272.36599999999999</v>
      </c>
      <c r="AJ3587">
        <v>11</v>
      </c>
      <c r="AK3587">
        <v>258.03399999999999</v>
      </c>
      <c r="AL3587">
        <v>18</v>
      </c>
      <c r="AM3587">
        <v>0</v>
      </c>
      <c r="AN3587">
        <v>0</v>
      </c>
      <c r="AO3587" s="30">
        <v>310.28399999999999</v>
      </c>
      <c r="AP3587" s="30">
        <v>530.4</v>
      </c>
      <c r="AQ3587" s="30">
        <v>29</v>
      </c>
      <c r="AR3587">
        <v>701.90523000000007</v>
      </c>
      <c r="AS3587" s="20">
        <v>1199.838</v>
      </c>
      <c r="AT3587">
        <v>136</v>
      </c>
      <c r="AU3587">
        <v>10</v>
      </c>
      <c r="AV3587" t="s">
        <v>1510</v>
      </c>
    </row>
    <row r="3588" spans="1:48" hidden="1" x14ac:dyDescent="0.25">
      <c r="A3588" t="s">
        <v>590</v>
      </c>
      <c r="B3588" t="s">
        <v>59</v>
      </c>
      <c r="C3588" t="s">
        <v>59</v>
      </c>
      <c r="D3588" t="s">
        <v>588</v>
      </c>
      <c r="E3588" s="31" t="s">
        <v>589</v>
      </c>
      <c r="F3588">
        <v>2019</v>
      </c>
      <c r="G3588" t="s">
        <v>563</v>
      </c>
      <c r="H3588">
        <v>221</v>
      </c>
      <c r="I3588">
        <v>331310</v>
      </c>
      <c r="J3588" t="s">
        <v>50</v>
      </c>
      <c r="K3588" s="26" t="s">
        <v>458</v>
      </c>
      <c r="L3588" t="b">
        <v>1</v>
      </c>
      <c r="M3588" s="20" t="s">
        <v>1119</v>
      </c>
      <c r="N3588" s="26">
        <v>169</v>
      </c>
      <c r="O3588" t="s">
        <v>375</v>
      </c>
      <c r="P3588">
        <v>62.777777800000003</v>
      </c>
      <c r="Q3588">
        <v>-164.52305559999999</v>
      </c>
      <c r="S3588" s="26" t="s">
        <v>21</v>
      </c>
      <c r="T3588" s="40">
        <v>0.52780000000000005</v>
      </c>
      <c r="U3588" s="40">
        <v>0.24769166666666664</v>
      </c>
      <c r="V3588">
        <v>555.55752980000011</v>
      </c>
      <c r="W3588">
        <v>1052.5910000000001</v>
      </c>
      <c r="X3588">
        <v>215</v>
      </c>
      <c r="Y3588">
        <v>578.37643500000013</v>
      </c>
      <c r="Z3588">
        <v>1095.825</v>
      </c>
      <c r="AA3588">
        <v>29</v>
      </c>
      <c r="AI3588">
        <v>888.5200000000001</v>
      </c>
      <c r="AJ3588">
        <v>22</v>
      </c>
      <c r="AK3588">
        <v>661.31399999999996</v>
      </c>
      <c r="AL3588">
        <v>28</v>
      </c>
      <c r="AM3588">
        <v>0</v>
      </c>
      <c r="AN3588">
        <v>0</v>
      </c>
      <c r="AO3588" s="30">
        <v>818.00238520000005</v>
      </c>
      <c r="AP3588" s="30">
        <v>1549.8340000000001</v>
      </c>
      <c r="AQ3588" s="30">
        <v>50</v>
      </c>
      <c r="AR3588">
        <v>1951.9363500000002</v>
      </c>
      <c r="AS3588" s="20">
        <v>3698.2499999999995</v>
      </c>
      <c r="AT3588">
        <v>293</v>
      </c>
      <c r="AU3588">
        <v>12</v>
      </c>
      <c r="AV3588" t="s">
        <v>1510</v>
      </c>
    </row>
    <row r="3589" spans="1:48" hidden="1" x14ac:dyDescent="0.25">
      <c r="A3589" t="s">
        <v>979</v>
      </c>
      <c r="B3589" t="s">
        <v>149</v>
      </c>
      <c r="C3589" t="s">
        <v>149</v>
      </c>
      <c r="D3589" t="s">
        <v>981</v>
      </c>
      <c r="E3589" s="31" t="s">
        <v>982</v>
      </c>
      <c r="F3589">
        <v>2019</v>
      </c>
      <c r="G3589" t="s">
        <v>980</v>
      </c>
      <c r="H3589" t="s">
        <v>582</v>
      </c>
      <c r="I3589">
        <v>331970</v>
      </c>
      <c r="J3589" t="s">
        <v>148</v>
      </c>
      <c r="K3589" s="26" t="s">
        <v>458</v>
      </c>
      <c r="L3589" t="b">
        <v>1</v>
      </c>
      <c r="M3589" s="20" t="s">
        <v>1118</v>
      </c>
      <c r="N3589" s="26">
        <v>442</v>
      </c>
      <c r="O3589" t="s">
        <v>375</v>
      </c>
      <c r="P3589">
        <v>54.850833299999998</v>
      </c>
      <c r="Q3589">
        <v>-163.41499999999999</v>
      </c>
      <c r="S3589" s="26" t="s">
        <v>21</v>
      </c>
      <c r="T3589" s="40">
        <v>0.55027500000000007</v>
      </c>
      <c r="U3589" s="40">
        <v>0.25916666666666671</v>
      </c>
      <c r="V3589">
        <v>43.335807075000005</v>
      </c>
      <c r="W3589">
        <v>78.753</v>
      </c>
      <c r="X3589">
        <v>30</v>
      </c>
      <c r="Y3589">
        <v>239.14621334999998</v>
      </c>
      <c r="Z3589">
        <v>434.59399999999994</v>
      </c>
      <c r="AA3589">
        <v>24</v>
      </c>
      <c r="AI3589">
        <v>67.094999999999999</v>
      </c>
      <c r="AJ3589">
        <v>12</v>
      </c>
      <c r="AK3589">
        <v>24.22</v>
      </c>
      <c r="AL3589">
        <v>3</v>
      </c>
      <c r="AM3589">
        <v>4.8239999999999998</v>
      </c>
      <c r="AN3589">
        <v>1</v>
      </c>
      <c r="AO3589" s="30">
        <v>50.248361625000008</v>
      </c>
      <c r="AP3589" s="30">
        <v>91.314999999999998</v>
      </c>
      <c r="AQ3589" s="30">
        <v>15</v>
      </c>
      <c r="AR3589">
        <v>332.73038205</v>
      </c>
      <c r="AS3589" s="20">
        <v>609.48599999999988</v>
      </c>
      <c r="AT3589">
        <v>61</v>
      </c>
      <c r="AU3589">
        <v>12</v>
      </c>
      <c r="AV3589" t="s">
        <v>1510</v>
      </c>
    </row>
    <row r="3590" spans="1:48" hidden="1" x14ac:dyDescent="0.25">
      <c r="A3590" t="s">
        <v>509</v>
      </c>
      <c r="B3590" t="s">
        <v>164</v>
      </c>
      <c r="C3590" t="s">
        <v>164</v>
      </c>
      <c r="D3590" t="s">
        <v>511</v>
      </c>
      <c r="E3590" s="31" t="s">
        <v>512</v>
      </c>
      <c r="F3590">
        <v>2019</v>
      </c>
      <c r="G3590" t="s">
        <v>510</v>
      </c>
      <c r="H3590">
        <v>7833</v>
      </c>
      <c r="I3590">
        <v>332020</v>
      </c>
      <c r="J3590" t="s">
        <v>163</v>
      </c>
      <c r="K3590" s="26" t="s">
        <v>374</v>
      </c>
      <c r="L3590" t="b">
        <v>1</v>
      </c>
      <c r="M3590" s="20" t="s">
        <v>1116</v>
      </c>
      <c r="N3590" s="26">
        <v>63</v>
      </c>
      <c r="O3590" t="s">
        <v>375</v>
      </c>
      <c r="P3590">
        <v>66.564722200000006</v>
      </c>
      <c r="Q3590">
        <v>-145.2738889</v>
      </c>
      <c r="S3590" s="26" t="s">
        <v>21</v>
      </c>
      <c r="T3590" s="40">
        <v>0.65622499999999995</v>
      </c>
      <c r="U3590" s="40">
        <v>0.32873333333333338</v>
      </c>
      <c r="V3590">
        <v>625.93102909999993</v>
      </c>
      <c r="W3590">
        <v>953.83600000000001</v>
      </c>
      <c r="X3590">
        <v>271</v>
      </c>
      <c r="Y3590">
        <v>508.27513639999995</v>
      </c>
      <c r="Z3590">
        <v>774.54399999999998</v>
      </c>
      <c r="AA3590">
        <v>61</v>
      </c>
      <c r="AI3590">
        <v>331.53799999999995</v>
      </c>
      <c r="AJ3590">
        <v>17</v>
      </c>
      <c r="AK3590">
        <v>319.67899999999997</v>
      </c>
      <c r="AL3590">
        <v>20</v>
      </c>
      <c r="AM3590">
        <v>0</v>
      </c>
      <c r="AN3590">
        <v>0</v>
      </c>
      <c r="AO3590" s="30">
        <v>427.34487582499986</v>
      </c>
      <c r="AP3590" s="30">
        <v>651.21699999999987</v>
      </c>
      <c r="AQ3590" s="30">
        <v>37</v>
      </c>
      <c r="AR3590">
        <v>1561.5510413249997</v>
      </c>
      <c r="AS3590" s="20">
        <v>2379.5969999999998</v>
      </c>
      <c r="AT3590">
        <v>368</v>
      </c>
      <c r="AU3590">
        <v>11</v>
      </c>
      <c r="AV3590" t="s">
        <v>1510</v>
      </c>
    </row>
    <row r="3591" spans="1:48" hidden="1" x14ac:dyDescent="0.25">
      <c r="A3591" t="s">
        <v>786</v>
      </c>
      <c r="B3591" t="s">
        <v>151</v>
      </c>
      <c r="C3591" t="s">
        <v>151</v>
      </c>
      <c r="D3591" t="s">
        <v>788</v>
      </c>
      <c r="E3591" s="31" t="s">
        <v>789</v>
      </c>
      <c r="F3591">
        <v>2019</v>
      </c>
      <c r="G3591" t="s">
        <v>787</v>
      </c>
      <c r="H3591">
        <v>6915</v>
      </c>
      <c r="I3591">
        <v>331990</v>
      </c>
      <c r="J3591" t="s">
        <v>150</v>
      </c>
      <c r="K3591" s="26" t="s">
        <v>458</v>
      </c>
      <c r="L3591" t="b">
        <v>1</v>
      </c>
      <c r="M3591" s="20" t="s">
        <v>1118</v>
      </c>
      <c r="N3591" s="26">
        <v>274</v>
      </c>
      <c r="O3591" t="s">
        <v>375</v>
      </c>
      <c r="P3591">
        <v>64.733333299999998</v>
      </c>
      <c r="Q3591">
        <v>-156.92750000000001</v>
      </c>
      <c r="S3591" s="26" t="s">
        <v>21</v>
      </c>
      <c r="T3591" s="40">
        <v>0.59599999999999997</v>
      </c>
      <c r="U3591" s="40">
        <v>0.37033333333333335</v>
      </c>
      <c r="V3591">
        <v>509.93223600000005</v>
      </c>
      <c r="W3591">
        <v>855.59100000000012</v>
      </c>
      <c r="X3591">
        <v>209</v>
      </c>
      <c r="Y3591">
        <v>1838.7583399999999</v>
      </c>
      <c r="Z3591">
        <v>3085.165</v>
      </c>
      <c r="AA3591">
        <v>137</v>
      </c>
      <c r="AI3591">
        <v>583.48399999999992</v>
      </c>
      <c r="AJ3591">
        <v>14</v>
      </c>
      <c r="AK3591">
        <v>407.94599999999997</v>
      </c>
      <c r="AL3591">
        <v>42</v>
      </c>
      <c r="AM3591">
        <v>0</v>
      </c>
      <c r="AN3591">
        <v>0</v>
      </c>
      <c r="AO3591" s="30">
        <v>590.89227999999991</v>
      </c>
      <c r="AP3591" s="30">
        <v>991.42999999999984</v>
      </c>
      <c r="AQ3591" s="30">
        <v>56</v>
      </c>
      <c r="AR3591">
        <v>2939.582856</v>
      </c>
      <c r="AS3591" s="20">
        <v>4932.1860000000006</v>
      </c>
      <c r="AT3591">
        <v>394</v>
      </c>
      <c r="AU3591">
        <v>12</v>
      </c>
      <c r="AV3591" t="s">
        <v>1510</v>
      </c>
    </row>
    <row r="3592" spans="1:48" hidden="1" x14ac:dyDescent="0.25">
      <c r="A3592" t="s">
        <v>592</v>
      </c>
      <c r="B3592" t="s">
        <v>60</v>
      </c>
      <c r="C3592" t="s">
        <v>60</v>
      </c>
      <c r="D3592" t="s">
        <v>593</v>
      </c>
      <c r="E3592" s="31" t="s">
        <v>594</v>
      </c>
      <c r="F3592">
        <v>2019</v>
      </c>
      <c r="G3592" t="s">
        <v>563</v>
      </c>
      <c r="H3592">
        <v>221</v>
      </c>
      <c r="I3592">
        <v>331320</v>
      </c>
      <c r="J3592" t="s">
        <v>50</v>
      </c>
      <c r="K3592" s="26" t="s">
        <v>458</v>
      </c>
      <c r="L3592" t="b">
        <v>1</v>
      </c>
      <c r="M3592" s="20" t="s">
        <v>1119</v>
      </c>
      <c r="N3592" s="26">
        <v>169</v>
      </c>
      <c r="O3592" t="s">
        <v>375</v>
      </c>
      <c r="P3592">
        <v>63.779722200000002</v>
      </c>
      <c r="Q3592">
        <v>-171.74111110000001</v>
      </c>
      <c r="S3592" s="26" t="s">
        <v>21</v>
      </c>
      <c r="T3592" s="40">
        <v>0.54674999999999996</v>
      </c>
      <c r="U3592" s="40">
        <v>0.27358333333333335</v>
      </c>
      <c r="V3592">
        <v>411.89903325</v>
      </c>
      <c r="W3592">
        <v>753.35900000000004</v>
      </c>
      <c r="X3592">
        <v>168</v>
      </c>
      <c r="Y3592">
        <v>97.34829074999999</v>
      </c>
      <c r="Z3592">
        <v>178.04900000000001</v>
      </c>
      <c r="AA3592">
        <v>21</v>
      </c>
      <c r="AI3592">
        <v>421.97899999999998</v>
      </c>
      <c r="AJ3592">
        <v>15</v>
      </c>
      <c r="AK3592">
        <v>484.36399999999998</v>
      </c>
      <c r="AL3592">
        <v>22</v>
      </c>
      <c r="AM3592">
        <v>0</v>
      </c>
      <c r="AN3592">
        <v>0</v>
      </c>
      <c r="AO3592" s="30">
        <v>495.54303524999995</v>
      </c>
      <c r="AP3592" s="30">
        <v>906.34299999999996</v>
      </c>
      <c r="AQ3592" s="30">
        <v>37</v>
      </c>
      <c r="AR3592">
        <v>1004.7903592499999</v>
      </c>
      <c r="AS3592" s="20">
        <v>1837.751</v>
      </c>
      <c r="AT3592">
        <v>222</v>
      </c>
      <c r="AU3592">
        <v>12</v>
      </c>
      <c r="AV3592" t="s">
        <v>1510</v>
      </c>
    </row>
    <row r="3593" spans="1:48" hidden="1" x14ac:dyDescent="0.25">
      <c r="A3593" t="s">
        <v>913</v>
      </c>
      <c r="B3593" t="s">
        <v>160</v>
      </c>
      <c r="C3593" t="s">
        <v>160</v>
      </c>
      <c r="D3593" t="s">
        <v>915</v>
      </c>
      <c r="E3593" s="31" t="s">
        <v>916</v>
      </c>
      <c r="F3593">
        <v>2019</v>
      </c>
      <c r="G3593" t="s">
        <v>914</v>
      </c>
      <c r="H3593" t="s">
        <v>582</v>
      </c>
      <c r="I3593">
        <v>332000</v>
      </c>
      <c r="J3593" t="s">
        <v>159</v>
      </c>
      <c r="K3593" s="26" t="s">
        <v>458</v>
      </c>
      <c r="L3593" t="b">
        <v>1</v>
      </c>
      <c r="M3593" s="20" t="s">
        <v>1118</v>
      </c>
      <c r="N3593" s="26">
        <v>373</v>
      </c>
      <c r="O3593" t="s">
        <v>375</v>
      </c>
      <c r="P3593">
        <v>64.5433333</v>
      </c>
      <c r="Q3593">
        <v>-163.02916669999999</v>
      </c>
      <c r="S3593" s="26" t="s">
        <v>21</v>
      </c>
      <c r="T3593" s="40">
        <v>0.42333333333333339</v>
      </c>
      <c r="U3593" s="40">
        <v>0.2690833333333334</v>
      </c>
      <c r="V3593">
        <v>112.49914000000003</v>
      </c>
      <c r="W3593">
        <v>265.74600000000004</v>
      </c>
      <c r="X3593">
        <v>49</v>
      </c>
      <c r="Y3593">
        <v>179.55514000000005</v>
      </c>
      <c r="Z3593">
        <v>424.14600000000007</v>
      </c>
      <c r="AA3593">
        <v>37</v>
      </c>
      <c r="AI3593">
        <v>142.959</v>
      </c>
      <c r="AJ3593">
        <v>11</v>
      </c>
      <c r="AK3593">
        <v>25.255999999999997</v>
      </c>
      <c r="AL3593">
        <v>5</v>
      </c>
      <c r="AM3593">
        <v>24.658000000000001</v>
      </c>
      <c r="AN3593">
        <v>4</v>
      </c>
      <c r="AO3593" s="30">
        <v>71.21101666666668</v>
      </c>
      <c r="AP3593" s="30">
        <v>168.215</v>
      </c>
      <c r="AQ3593" s="30">
        <v>16</v>
      </c>
      <c r="AR3593">
        <v>363.26529666666676</v>
      </c>
      <c r="AS3593" s="20">
        <v>882.76499999999999</v>
      </c>
      <c r="AT3593">
        <v>104</v>
      </c>
      <c r="AU3593">
        <v>5</v>
      </c>
      <c r="AV3593" t="s">
        <v>1510</v>
      </c>
    </row>
    <row r="3594" spans="1:48" hidden="1" x14ac:dyDescent="0.25">
      <c r="A3594" t="s">
        <v>595</v>
      </c>
      <c r="B3594" t="s">
        <v>61</v>
      </c>
      <c r="C3594" t="s">
        <v>61</v>
      </c>
      <c r="D3594" t="s">
        <v>596</v>
      </c>
      <c r="E3594" s="31" t="s">
        <v>597</v>
      </c>
      <c r="F3594">
        <v>2019</v>
      </c>
      <c r="G3594" t="s">
        <v>563</v>
      </c>
      <c r="H3594">
        <v>221</v>
      </c>
      <c r="I3594">
        <v>331330</v>
      </c>
      <c r="J3594" t="s">
        <v>50</v>
      </c>
      <c r="K3594" s="26" t="s">
        <v>458</v>
      </c>
      <c r="L3594" t="b">
        <v>1</v>
      </c>
      <c r="M3594" s="20" t="s">
        <v>1119</v>
      </c>
      <c r="N3594" s="26">
        <v>169</v>
      </c>
      <c r="O3594" t="s">
        <v>375</v>
      </c>
      <c r="P3594">
        <v>59.118888900000002</v>
      </c>
      <c r="Q3594">
        <v>-161.58750000000001</v>
      </c>
      <c r="S3594" s="26" t="s">
        <v>21</v>
      </c>
      <c r="T3594" s="40">
        <v>0.5445000000000001</v>
      </c>
      <c r="U3594" s="40">
        <v>0.24009166666666668</v>
      </c>
      <c r="V3594">
        <v>225.52427699999998</v>
      </c>
      <c r="W3594">
        <v>414.18599999999992</v>
      </c>
      <c r="X3594">
        <v>82</v>
      </c>
      <c r="Y3594">
        <v>28.129414500000003</v>
      </c>
      <c r="Z3594">
        <v>51.660999999999994</v>
      </c>
      <c r="AA3594">
        <v>6</v>
      </c>
      <c r="AI3594">
        <v>111.19900000000001</v>
      </c>
      <c r="AJ3594">
        <v>10</v>
      </c>
      <c r="AK3594">
        <v>118.988</v>
      </c>
      <c r="AL3594">
        <v>7</v>
      </c>
      <c r="AM3594">
        <v>0</v>
      </c>
      <c r="AN3594">
        <v>0</v>
      </c>
      <c r="AO3594" s="30">
        <v>125.33682150000003</v>
      </c>
      <c r="AP3594" s="30">
        <v>230.18700000000001</v>
      </c>
      <c r="AQ3594" s="30">
        <v>17</v>
      </c>
      <c r="AR3594">
        <v>378.99051300000002</v>
      </c>
      <c r="AS3594" s="20">
        <v>696.03400000000011</v>
      </c>
      <c r="AT3594">
        <v>104</v>
      </c>
      <c r="AU3594">
        <v>12</v>
      </c>
      <c r="AV3594" t="s">
        <v>1510</v>
      </c>
    </row>
    <row r="3595" spans="1:48" hidden="1" x14ac:dyDescent="0.25">
      <c r="A3595" t="s">
        <v>598</v>
      </c>
      <c r="B3595" t="s">
        <v>62</v>
      </c>
      <c r="C3595" t="s">
        <v>62</v>
      </c>
      <c r="D3595" t="s">
        <v>599</v>
      </c>
      <c r="E3595" s="31" t="s">
        <v>600</v>
      </c>
      <c r="F3595">
        <v>2019</v>
      </c>
      <c r="G3595" t="s">
        <v>563</v>
      </c>
      <c r="H3595">
        <v>221</v>
      </c>
      <c r="I3595">
        <v>331340</v>
      </c>
      <c r="J3595" t="s">
        <v>50</v>
      </c>
      <c r="K3595" s="26" t="s">
        <v>458</v>
      </c>
      <c r="L3595" t="b">
        <v>1</v>
      </c>
      <c r="M3595" s="20" t="s">
        <v>1119</v>
      </c>
      <c r="N3595" s="26">
        <v>169</v>
      </c>
      <c r="O3595" t="s">
        <v>375</v>
      </c>
      <c r="P3595">
        <v>62.903611099999999</v>
      </c>
      <c r="Q3595">
        <v>-160.06472220000001</v>
      </c>
      <c r="S3595" s="26" t="s">
        <v>21</v>
      </c>
      <c r="T3595" s="40">
        <v>0.55850000000000011</v>
      </c>
      <c r="U3595" s="40">
        <v>0.24079166666666671</v>
      </c>
      <c r="V3595">
        <v>137.83891700000007</v>
      </c>
      <c r="W3595">
        <v>246.80200000000005</v>
      </c>
      <c r="X3595">
        <v>72</v>
      </c>
      <c r="Y3595">
        <v>22.506433000000005</v>
      </c>
      <c r="Z3595">
        <v>40.298000000000002</v>
      </c>
      <c r="AA3595">
        <v>9</v>
      </c>
      <c r="AI3595">
        <v>215.65500000000003</v>
      </c>
      <c r="AJ3595">
        <v>11</v>
      </c>
      <c r="AK3595">
        <v>103.99799999999999</v>
      </c>
      <c r="AL3595">
        <v>8</v>
      </c>
      <c r="AM3595">
        <v>0</v>
      </c>
      <c r="AN3595">
        <v>0</v>
      </c>
      <c r="AO3595" s="30">
        <v>178.52620050000004</v>
      </c>
      <c r="AP3595" s="30">
        <v>319.65300000000002</v>
      </c>
      <c r="AQ3595" s="30">
        <v>19</v>
      </c>
      <c r="AR3595">
        <v>338.87155050000013</v>
      </c>
      <c r="AS3595" s="20">
        <v>606.75299999999993</v>
      </c>
      <c r="AT3595">
        <v>99</v>
      </c>
      <c r="AU3595">
        <v>12</v>
      </c>
      <c r="AV3595" t="s">
        <v>1510</v>
      </c>
    </row>
    <row r="3596" spans="1:48" hidden="1" x14ac:dyDescent="0.25">
      <c r="A3596" t="s">
        <v>395</v>
      </c>
      <c r="B3596" t="s">
        <v>162</v>
      </c>
      <c r="C3596" t="s">
        <v>162</v>
      </c>
      <c r="D3596" t="s">
        <v>396</v>
      </c>
      <c r="E3596" s="31" t="s">
        <v>397</v>
      </c>
      <c r="F3596">
        <v>2019</v>
      </c>
      <c r="G3596" t="s">
        <v>380</v>
      </c>
      <c r="H3596">
        <v>7822</v>
      </c>
      <c r="I3596">
        <v>332010</v>
      </c>
      <c r="J3596" t="s">
        <v>30</v>
      </c>
      <c r="K3596" s="26" t="s">
        <v>374</v>
      </c>
      <c r="L3596" t="b">
        <v>1</v>
      </c>
      <c r="M3596" s="20" t="s">
        <v>1116</v>
      </c>
      <c r="N3596" s="26">
        <v>2</v>
      </c>
      <c r="O3596" t="s">
        <v>375</v>
      </c>
      <c r="P3596">
        <v>58.413333299999998</v>
      </c>
      <c r="Q3596">
        <v>-135.7369444</v>
      </c>
      <c r="S3596" s="26" t="s">
        <v>21</v>
      </c>
      <c r="T3596" s="40">
        <v>0.44094999999999995</v>
      </c>
      <c r="U3596" s="40">
        <v>0.33477499999999999</v>
      </c>
      <c r="V3596">
        <v>536.85971165000001</v>
      </c>
      <c r="W3596">
        <v>1217.5070000000001</v>
      </c>
      <c r="X3596">
        <v>488</v>
      </c>
      <c r="Y3596">
        <v>207.90307454999996</v>
      </c>
      <c r="Z3596">
        <v>471.48899999999998</v>
      </c>
      <c r="AA3596">
        <v>88</v>
      </c>
      <c r="AI3596">
        <v>34.283999999999999</v>
      </c>
      <c r="AJ3596">
        <v>5</v>
      </c>
      <c r="AK3596">
        <v>202.834</v>
      </c>
      <c r="AL3596">
        <v>23</v>
      </c>
      <c r="AM3596">
        <v>0</v>
      </c>
      <c r="AN3596">
        <v>0</v>
      </c>
      <c r="AO3596" s="30">
        <v>104.55718209999999</v>
      </c>
      <c r="AP3596" s="30">
        <v>237.11799999999999</v>
      </c>
      <c r="AQ3596" s="30">
        <v>28</v>
      </c>
      <c r="AR3596">
        <v>849.31996830000003</v>
      </c>
      <c r="AS3596" s="20">
        <v>1926.114</v>
      </c>
      <c r="AT3596">
        <v>601</v>
      </c>
      <c r="AU3596">
        <v>12</v>
      </c>
      <c r="AV3596" t="s">
        <v>1510</v>
      </c>
    </row>
    <row r="3597" spans="1:48" hidden="1" x14ac:dyDescent="0.25">
      <c r="A3597" t="s">
        <v>401</v>
      </c>
      <c r="B3597" t="s">
        <v>1146</v>
      </c>
      <c r="C3597" t="s">
        <v>37</v>
      </c>
      <c r="D3597" t="s">
        <v>399</v>
      </c>
      <c r="E3597" s="31" t="s">
        <v>400</v>
      </c>
      <c r="F3597">
        <v>2019</v>
      </c>
      <c r="G3597" t="s">
        <v>380</v>
      </c>
      <c r="H3597">
        <v>219</v>
      </c>
      <c r="I3597">
        <v>331120</v>
      </c>
      <c r="J3597" t="s">
        <v>30</v>
      </c>
      <c r="K3597" s="26" t="s">
        <v>374</v>
      </c>
      <c r="L3597" t="b">
        <v>1</v>
      </c>
      <c r="M3597" s="20" t="s">
        <v>1116</v>
      </c>
      <c r="N3597" s="26">
        <v>2</v>
      </c>
      <c r="O3597" t="s">
        <v>375</v>
      </c>
      <c r="P3597">
        <v>59.228588999999999</v>
      </c>
      <c r="Q3597">
        <v>-135.44411400000001</v>
      </c>
      <c r="S3597" s="26" t="s">
        <v>21</v>
      </c>
      <c r="T3597" s="40">
        <v>0.2693916666666667</v>
      </c>
      <c r="U3597" s="40">
        <v>0.25449166666666673</v>
      </c>
      <c r="V3597">
        <v>1451.7366057333334</v>
      </c>
      <c r="W3597">
        <v>5388.9439999999995</v>
      </c>
      <c r="X3597">
        <v>1157</v>
      </c>
      <c r="Y3597">
        <v>1537.9384369750003</v>
      </c>
      <c r="Z3597">
        <v>5708.9310000000005</v>
      </c>
      <c r="AA3597">
        <v>349</v>
      </c>
      <c r="AI3597">
        <v>1030.9839999999999</v>
      </c>
      <c r="AJ3597">
        <v>40</v>
      </c>
      <c r="AK3597">
        <v>1100.088</v>
      </c>
      <c r="AL3597">
        <v>29</v>
      </c>
      <c r="AM3597">
        <v>0</v>
      </c>
      <c r="AN3597">
        <v>0</v>
      </c>
      <c r="AO3597" s="30">
        <v>574.0930378666668</v>
      </c>
      <c r="AP3597" s="30">
        <v>2131.0720000000001</v>
      </c>
      <c r="AQ3597" s="30">
        <v>69</v>
      </c>
      <c r="AR3597">
        <v>3563.7680805750006</v>
      </c>
      <c r="AS3597" s="20">
        <v>13228.946999999998</v>
      </c>
      <c r="AT3597">
        <v>1572</v>
      </c>
      <c r="AU3597">
        <v>12</v>
      </c>
      <c r="AV3597" t="s">
        <v>1510</v>
      </c>
    </row>
    <row r="3598" spans="1:48" hidden="1" x14ac:dyDescent="0.25">
      <c r="A3598" t="s">
        <v>402</v>
      </c>
      <c r="B3598" t="s">
        <v>38</v>
      </c>
      <c r="C3598" t="s">
        <v>38</v>
      </c>
      <c r="D3598" t="s">
        <v>403</v>
      </c>
      <c r="E3598" s="31" t="s">
        <v>404</v>
      </c>
      <c r="F3598">
        <v>2019</v>
      </c>
      <c r="G3598" t="s">
        <v>380</v>
      </c>
      <c r="H3598">
        <v>219</v>
      </c>
      <c r="I3598">
        <v>331130</v>
      </c>
      <c r="J3598" t="s">
        <v>30</v>
      </c>
      <c r="K3598" s="26" t="s">
        <v>374</v>
      </c>
      <c r="L3598" t="b">
        <v>1</v>
      </c>
      <c r="M3598" s="20" t="s">
        <v>1116</v>
      </c>
      <c r="N3598" s="26">
        <v>2</v>
      </c>
      <c r="O3598" t="s">
        <v>375</v>
      </c>
      <c r="P3598">
        <v>63.987230799999999</v>
      </c>
      <c r="Q3598">
        <v>-144.69983250000001</v>
      </c>
      <c r="S3598" s="26" t="s">
        <v>21</v>
      </c>
      <c r="T3598" s="40">
        <v>0.82846666666666657</v>
      </c>
      <c r="U3598" s="40">
        <v>0.31911666666666666</v>
      </c>
      <c r="V3598">
        <v>12.238938066666668</v>
      </c>
      <c r="W3598">
        <v>14.773000000000003</v>
      </c>
      <c r="X3598">
        <v>7</v>
      </c>
      <c r="Y3598">
        <v>9.5132827333333321</v>
      </c>
      <c r="Z3598">
        <v>11.483000000000001</v>
      </c>
      <c r="AA3598">
        <v>2</v>
      </c>
      <c r="AI3598">
        <v>34.5</v>
      </c>
      <c r="AJ3598">
        <v>3</v>
      </c>
      <c r="AK3598">
        <v>0</v>
      </c>
      <c r="AL3598">
        <v>0</v>
      </c>
      <c r="AM3598">
        <v>0</v>
      </c>
      <c r="AN3598">
        <v>0</v>
      </c>
      <c r="AO3598" s="30">
        <v>28.582099999999997</v>
      </c>
      <c r="AP3598" s="30">
        <v>34.5</v>
      </c>
      <c r="AQ3598" s="30">
        <v>3</v>
      </c>
      <c r="AR3598">
        <v>50.3343208</v>
      </c>
      <c r="AS3598" s="20">
        <v>60.756</v>
      </c>
      <c r="AT3598">
        <v>12</v>
      </c>
      <c r="AU3598">
        <v>12</v>
      </c>
      <c r="AV3598" t="s">
        <v>1510</v>
      </c>
    </row>
    <row r="3599" spans="1:48" hidden="1" x14ac:dyDescent="0.25">
      <c r="A3599" t="s">
        <v>405</v>
      </c>
      <c r="B3599" t="s">
        <v>39</v>
      </c>
      <c r="C3599" t="s">
        <v>39</v>
      </c>
      <c r="D3599" t="s">
        <v>421</v>
      </c>
      <c r="E3599" s="31" t="s">
        <v>422</v>
      </c>
      <c r="F3599">
        <v>2019</v>
      </c>
      <c r="G3599" t="s">
        <v>380</v>
      </c>
      <c r="H3599">
        <v>219</v>
      </c>
      <c r="I3599">
        <v>331140</v>
      </c>
      <c r="J3599" t="s">
        <v>30</v>
      </c>
      <c r="K3599" s="26" t="s">
        <v>374</v>
      </c>
      <c r="L3599" t="b">
        <v>1</v>
      </c>
      <c r="M3599" s="20" t="s">
        <v>1116</v>
      </c>
      <c r="N3599" s="26">
        <v>2</v>
      </c>
      <c r="O3599" t="s">
        <v>375</v>
      </c>
      <c r="P3599">
        <v>55.556666700000001</v>
      </c>
      <c r="Q3599">
        <v>-132.63638889999999</v>
      </c>
      <c r="S3599" s="26" t="s">
        <v>21</v>
      </c>
      <c r="T3599" s="40">
        <v>0.28287500000000004</v>
      </c>
      <c r="U3599" s="40">
        <v>0.26002500000000006</v>
      </c>
      <c r="V3599">
        <v>181.56529887500002</v>
      </c>
      <c r="W3599">
        <v>641.85699999999997</v>
      </c>
      <c r="X3599">
        <v>135</v>
      </c>
      <c r="Y3599">
        <v>337.13919412500007</v>
      </c>
      <c r="Z3599">
        <v>1191.8310000000001</v>
      </c>
      <c r="AA3599">
        <v>21</v>
      </c>
      <c r="AI3599">
        <v>3.1269999999999998</v>
      </c>
      <c r="AJ3599">
        <v>1</v>
      </c>
      <c r="AK3599">
        <v>43.579000000000001</v>
      </c>
      <c r="AL3599">
        <v>10</v>
      </c>
      <c r="AM3599">
        <v>0</v>
      </c>
      <c r="AN3599">
        <v>0</v>
      </c>
      <c r="AO3599" s="30">
        <v>13.211959750000004</v>
      </c>
      <c r="AP3599" s="30">
        <v>46.706000000000003</v>
      </c>
      <c r="AQ3599" s="30">
        <v>11</v>
      </c>
      <c r="AR3599">
        <v>531.91645275000008</v>
      </c>
      <c r="AS3599" s="20">
        <v>1880.3939999999998</v>
      </c>
      <c r="AT3599">
        <v>166</v>
      </c>
      <c r="AU3599">
        <v>12</v>
      </c>
      <c r="AV3599" t="s">
        <v>1510</v>
      </c>
    </row>
    <row r="3600" spans="1:48" hidden="1" x14ac:dyDescent="0.25">
      <c r="A3600" t="s">
        <v>601</v>
      </c>
      <c r="B3600" t="s">
        <v>63</v>
      </c>
      <c r="C3600" t="s">
        <v>63</v>
      </c>
      <c r="D3600" t="s">
        <v>602</v>
      </c>
      <c r="E3600" s="31" t="s">
        <v>603</v>
      </c>
      <c r="F3600">
        <v>2019</v>
      </c>
      <c r="G3600" t="s">
        <v>563</v>
      </c>
      <c r="H3600">
        <v>221</v>
      </c>
      <c r="I3600">
        <v>331350</v>
      </c>
      <c r="J3600" t="s">
        <v>50</v>
      </c>
      <c r="K3600" s="26" t="s">
        <v>458</v>
      </c>
      <c r="L3600" t="b">
        <v>1</v>
      </c>
      <c r="M3600" s="20" t="s">
        <v>1119</v>
      </c>
      <c r="N3600" s="26">
        <v>169</v>
      </c>
      <c r="O3600" t="s">
        <v>375</v>
      </c>
      <c r="P3600">
        <v>62.199444399999997</v>
      </c>
      <c r="Q3600">
        <v>-159.77138890000001</v>
      </c>
      <c r="S3600" s="26" t="s">
        <v>21</v>
      </c>
      <c r="T3600" s="40">
        <v>0.54879999999999995</v>
      </c>
      <c r="U3600" s="40">
        <v>0.24029166666666657</v>
      </c>
      <c r="V3600">
        <v>145.5675536</v>
      </c>
      <c r="W3600">
        <v>265.24700000000001</v>
      </c>
      <c r="X3600">
        <v>81</v>
      </c>
      <c r="Y3600">
        <v>0</v>
      </c>
      <c r="Z3600">
        <v>0</v>
      </c>
      <c r="AA3600">
        <v>8</v>
      </c>
      <c r="AI3600">
        <v>193.08999999999997</v>
      </c>
      <c r="AJ3600">
        <v>11</v>
      </c>
      <c r="AK3600">
        <v>91.486999999999995</v>
      </c>
      <c r="AL3600">
        <v>8</v>
      </c>
      <c r="AM3600">
        <v>0</v>
      </c>
      <c r="AN3600">
        <v>0</v>
      </c>
      <c r="AO3600" s="30">
        <v>156.17585759999997</v>
      </c>
      <c r="AP3600" s="30">
        <v>284.577</v>
      </c>
      <c r="AQ3600" s="30">
        <v>19</v>
      </c>
      <c r="AR3600">
        <v>301.74341119999997</v>
      </c>
      <c r="AS3600" s="20">
        <v>549.82400000000007</v>
      </c>
      <c r="AT3600">
        <v>106</v>
      </c>
      <c r="AU3600">
        <v>12</v>
      </c>
      <c r="AV3600" t="s">
        <v>1510</v>
      </c>
    </row>
    <row r="3601" spans="1:48" hidden="1" x14ac:dyDescent="0.25">
      <c r="A3601" t="s">
        <v>748</v>
      </c>
      <c r="B3601" t="s">
        <v>174</v>
      </c>
      <c r="C3601" t="s">
        <v>174</v>
      </c>
      <c r="D3601" t="s">
        <v>749</v>
      </c>
      <c r="E3601" s="31" t="s">
        <v>750</v>
      </c>
      <c r="F3601">
        <v>2019</v>
      </c>
      <c r="G3601" t="s">
        <v>743</v>
      </c>
      <c r="H3601">
        <v>18963</v>
      </c>
      <c r="I3601">
        <v>332670</v>
      </c>
      <c r="J3601" t="s">
        <v>171</v>
      </c>
      <c r="K3601" s="26" t="s">
        <v>458</v>
      </c>
      <c r="L3601" t="b">
        <v>1</v>
      </c>
      <c r="M3601" s="20" t="s">
        <v>1119</v>
      </c>
      <c r="N3601" s="26">
        <v>240</v>
      </c>
      <c r="O3601" t="s">
        <v>375</v>
      </c>
      <c r="P3601">
        <v>58.11</v>
      </c>
      <c r="Q3601">
        <v>-135.4436111</v>
      </c>
      <c r="S3601" s="26" t="s">
        <v>21</v>
      </c>
      <c r="T3601" s="40">
        <v>0.61624999999999996</v>
      </c>
      <c r="U3601" s="40">
        <v>0.26658333333333334</v>
      </c>
      <c r="V3601">
        <v>1025.0517625000002</v>
      </c>
      <c r="W3601">
        <v>1663.3700000000003</v>
      </c>
      <c r="X3601">
        <v>387</v>
      </c>
      <c r="Y3601">
        <v>1030.0341437499999</v>
      </c>
      <c r="Z3601">
        <v>1671.4549999999999</v>
      </c>
      <c r="AA3601">
        <v>62</v>
      </c>
      <c r="AI3601">
        <v>690.40699999999993</v>
      </c>
      <c r="AJ3601">
        <v>28</v>
      </c>
      <c r="AK3601">
        <v>151.32300000000001</v>
      </c>
      <c r="AL3601">
        <v>16</v>
      </c>
      <c r="AM3601">
        <v>0</v>
      </c>
      <c r="AN3601">
        <v>0</v>
      </c>
      <c r="AO3601" s="30">
        <v>518.71611249999989</v>
      </c>
      <c r="AP3601" s="30">
        <v>841.7299999999999</v>
      </c>
      <c r="AQ3601" s="30">
        <v>44</v>
      </c>
      <c r="AR3601">
        <v>2573.8020187500001</v>
      </c>
      <c r="AS3601" s="20">
        <v>4176.5550000000003</v>
      </c>
      <c r="AT3601">
        <v>488</v>
      </c>
      <c r="AU3601">
        <v>12</v>
      </c>
      <c r="AV3601" t="s">
        <v>1510</v>
      </c>
    </row>
    <row r="3602" spans="1:48" hidden="1" x14ac:dyDescent="0.25">
      <c r="A3602" t="s">
        <v>604</v>
      </c>
      <c r="B3602" t="s">
        <v>64</v>
      </c>
      <c r="C3602" t="s">
        <v>64</v>
      </c>
      <c r="D3602" t="s">
        <v>605</v>
      </c>
      <c r="E3602" s="31" t="s">
        <v>606</v>
      </c>
      <c r="F3602">
        <v>2019</v>
      </c>
      <c r="G3602" t="s">
        <v>563</v>
      </c>
      <c r="H3602">
        <v>221</v>
      </c>
      <c r="I3602">
        <v>331360</v>
      </c>
      <c r="J3602" t="s">
        <v>50</v>
      </c>
      <c r="K3602" s="26" t="s">
        <v>458</v>
      </c>
      <c r="L3602" t="b">
        <v>1</v>
      </c>
      <c r="M3602" s="20" t="s">
        <v>1119</v>
      </c>
      <c r="N3602" s="26">
        <v>169</v>
      </c>
      <c r="O3602" t="s">
        <v>375</v>
      </c>
      <c r="P3602">
        <v>61.531111099999997</v>
      </c>
      <c r="Q3602">
        <v>-166.09666669999999</v>
      </c>
      <c r="S3602" s="26" t="s">
        <v>21</v>
      </c>
      <c r="T3602" s="40">
        <v>0.53315000000000012</v>
      </c>
      <c r="U3602" s="40">
        <v>0.25608333333333327</v>
      </c>
      <c r="V3602">
        <v>679.30400895000002</v>
      </c>
      <c r="W3602">
        <v>1274.1329999999998</v>
      </c>
      <c r="X3602">
        <v>277</v>
      </c>
      <c r="Y3602">
        <v>202.62205805000002</v>
      </c>
      <c r="Z3602">
        <v>380.04699999999997</v>
      </c>
      <c r="AA3602">
        <v>31</v>
      </c>
      <c r="AI3602">
        <v>839.30000000000007</v>
      </c>
      <c r="AJ3602">
        <v>11</v>
      </c>
      <c r="AK3602">
        <v>735.86300000000006</v>
      </c>
      <c r="AL3602">
        <v>32</v>
      </c>
      <c r="AM3602">
        <v>0</v>
      </c>
      <c r="AN3602">
        <v>0</v>
      </c>
      <c r="AO3602" s="30">
        <v>839.7981534500002</v>
      </c>
      <c r="AP3602" s="30">
        <v>1575.163</v>
      </c>
      <c r="AQ3602" s="30">
        <v>43</v>
      </c>
      <c r="AR3602">
        <v>1721.7242204500003</v>
      </c>
      <c r="AS3602" s="20">
        <v>3229.3429999999998</v>
      </c>
      <c r="AT3602">
        <v>348</v>
      </c>
      <c r="AU3602">
        <v>12</v>
      </c>
      <c r="AV3602" t="s">
        <v>1510</v>
      </c>
    </row>
    <row r="3603" spans="1:48" hidden="1" x14ac:dyDescent="0.25">
      <c r="A3603" t="s">
        <v>835</v>
      </c>
      <c r="B3603" t="s">
        <v>167</v>
      </c>
      <c r="C3603" t="s">
        <v>167</v>
      </c>
      <c r="D3603" t="s">
        <v>837</v>
      </c>
      <c r="E3603" s="31" t="s">
        <v>838</v>
      </c>
      <c r="F3603">
        <v>2019</v>
      </c>
      <c r="G3603" t="s">
        <v>836</v>
      </c>
      <c r="H3603">
        <v>9000</v>
      </c>
      <c r="I3603">
        <v>332030</v>
      </c>
      <c r="J3603" t="s">
        <v>166</v>
      </c>
      <c r="K3603" s="26" t="s">
        <v>458</v>
      </c>
      <c r="L3603" t="b">
        <v>1</v>
      </c>
      <c r="M3603" s="20" t="s">
        <v>1118</v>
      </c>
      <c r="N3603" s="26">
        <v>332</v>
      </c>
      <c r="O3603" t="s">
        <v>375</v>
      </c>
      <c r="P3603">
        <v>66.048888899999994</v>
      </c>
      <c r="Q3603">
        <v>-154.25555560000001</v>
      </c>
      <c r="S3603" s="26" t="s">
        <v>21</v>
      </c>
      <c r="T3603" s="40">
        <v>0.71</v>
      </c>
      <c r="U3603" s="40">
        <v>0.19066666666666654</v>
      </c>
      <c r="V3603">
        <v>127.1468</v>
      </c>
      <c r="W3603">
        <v>179.08</v>
      </c>
      <c r="X3603">
        <v>51</v>
      </c>
      <c r="Y3603">
        <v>96.344869999999972</v>
      </c>
      <c r="Z3603">
        <v>135.69699999999997</v>
      </c>
      <c r="AA3603">
        <v>19</v>
      </c>
      <c r="AI3603">
        <v>74.12</v>
      </c>
      <c r="AJ3603">
        <v>3</v>
      </c>
      <c r="AK3603">
        <v>10.670000000000002</v>
      </c>
      <c r="AL3603">
        <v>2</v>
      </c>
      <c r="AM3603">
        <v>9.9999999999999985E-3</v>
      </c>
      <c r="AN3603">
        <v>1</v>
      </c>
      <c r="AO3603" s="30">
        <v>60.200900000000004</v>
      </c>
      <c r="AP3603" s="30">
        <v>84.79</v>
      </c>
      <c r="AQ3603" s="30">
        <v>5</v>
      </c>
      <c r="AR3603">
        <v>283.69256999999999</v>
      </c>
      <c r="AS3603" s="20">
        <v>399.577</v>
      </c>
      <c r="AT3603">
        <v>76</v>
      </c>
      <c r="AU3603">
        <v>4</v>
      </c>
      <c r="AV3603" t="s">
        <v>1510</v>
      </c>
    </row>
    <row r="3604" spans="1:48" hidden="1" x14ac:dyDescent="0.25">
      <c r="A3604" t="s">
        <v>607</v>
      </c>
      <c r="B3604" t="s">
        <v>65</v>
      </c>
      <c r="C3604" t="s">
        <v>65</v>
      </c>
      <c r="D3604" t="s">
        <v>608</v>
      </c>
      <c r="E3604" s="31" t="s">
        <v>609</v>
      </c>
      <c r="F3604">
        <v>2019</v>
      </c>
      <c r="G3604" t="s">
        <v>563</v>
      </c>
      <c r="H3604">
        <v>221</v>
      </c>
      <c r="I3604">
        <v>331370</v>
      </c>
      <c r="J3604" t="s">
        <v>50</v>
      </c>
      <c r="K3604" s="26" t="s">
        <v>458</v>
      </c>
      <c r="L3604" t="b">
        <v>1</v>
      </c>
      <c r="M3604" s="20" t="s">
        <v>1119</v>
      </c>
      <c r="N3604" s="26">
        <v>169</v>
      </c>
      <c r="O3604" t="s">
        <v>375</v>
      </c>
      <c r="P3604">
        <v>65.698611099999994</v>
      </c>
      <c r="Q3604">
        <v>-156.39972220000001</v>
      </c>
      <c r="S3604" s="26" t="s">
        <v>21</v>
      </c>
      <c r="T3604" s="40">
        <v>0.57139999999999991</v>
      </c>
      <c r="U3604" s="40">
        <v>0.24143333333333331</v>
      </c>
      <c r="V3604">
        <v>269.66708739999996</v>
      </c>
      <c r="W3604">
        <v>471.94100000000003</v>
      </c>
      <c r="X3604">
        <v>103</v>
      </c>
      <c r="Y3604">
        <v>0</v>
      </c>
      <c r="Z3604">
        <v>0</v>
      </c>
      <c r="AA3604">
        <v>13</v>
      </c>
      <c r="AI3604">
        <v>211.93499999999997</v>
      </c>
      <c r="AJ3604">
        <v>18</v>
      </c>
      <c r="AK3604">
        <v>276.56</v>
      </c>
      <c r="AL3604">
        <v>13</v>
      </c>
      <c r="AM3604">
        <v>0</v>
      </c>
      <c r="AN3604">
        <v>0</v>
      </c>
      <c r="AO3604" s="30">
        <v>279.12604299999998</v>
      </c>
      <c r="AP3604" s="30">
        <v>488.495</v>
      </c>
      <c r="AQ3604" s="30">
        <v>31</v>
      </c>
      <c r="AR3604">
        <v>548.79313039999988</v>
      </c>
      <c r="AS3604" s="20">
        <v>960.43599999999992</v>
      </c>
      <c r="AT3604">
        <v>143</v>
      </c>
      <c r="AU3604">
        <v>12</v>
      </c>
      <c r="AV3604" t="s">
        <v>1510</v>
      </c>
    </row>
    <row r="3605" spans="1:48" hidden="1" x14ac:dyDescent="0.25">
      <c r="A3605" t="s">
        <v>408</v>
      </c>
      <c r="B3605" t="s">
        <v>40</v>
      </c>
      <c r="C3605" t="s">
        <v>40</v>
      </c>
      <c r="D3605" t="s">
        <v>421</v>
      </c>
      <c r="E3605" s="31" t="s">
        <v>422</v>
      </c>
      <c r="F3605">
        <v>2019</v>
      </c>
      <c r="G3605" t="s">
        <v>380</v>
      </c>
      <c r="H3605">
        <v>219</v>
      </c>
      <c r="I3605">
        <v>331150</v>
      </c>
      <c r="J3605" t="s">
        <v>30</v>
      </c>
      <c r="K3605" s="26" t="s">
        <v>374</v>
      </c>
      <c r="L3605" t="b">
        <v>1</v>
      </c>
      <c r="M3605" s="20" t="s">
        <v>1116</v>
      </c>
      <c r="N3605" s="26">
        <v>2</v>
      </c>
      <c r="O3605" t="s">
        <v>375</v>
      </c>
      <c r="P3605">
        <v>55.208055600000002</v>
      </c>
      <c r="Q3605">
        <v>-132.8266667</v>
      </c>
      <c r="S3605" s="26" t="s">
        <v>21</v>
      </c>
      <c r="T3605" s="40">
        <v>0.28287500000000004</v>
      </c>
      <c r="U3605" s="40">
        <v>0.26002500000000006</v>
      </c>
      <c r="V3605">
        <v>193.77842700000005</v>
      </c>
      <c r="W3605">
        <v>685.03200000000004</v>
      </c>
      <c r="X3605">
        <v>124</v>
      </c>
      <c r="Y3605">
        <v>120.80997212500002</v>
      </c>
      <c r="Z3605">
        <v>427.07900000000001</v>
      </c>
      <c r="AA3605">
        <v>49</v>
      </c>
      <c r="AI3605">
        <v>144.01900000000001</v>
      </c>
      <c r="AJ3605">
        <v>10</v>
      </c>
      <c r="AK3605">
        <v>375.93200000000007</v>
      </c>
      <c r="AL3605">
        <v>8</v>
      </c>
      <c r="AM3605">
        <v>0</v>
      </c>
      <c r="AN3605">
        <v>0</v>
      </c>
      <c r="AO3605" s="30">
        <v>147.08113912500002</v>
      </c>
      <c r="AP3605" s="30">
        <v>519.95100000000002</v>
      </c>
      <c r="AQ3605" s="30">
        <v>18</v>
      </c>
      <c r="AR3605">
        <v>461.66953825000007</v>
      </c>
      <c r="AS3605" s="20">
        <v>1632.0619999999999</v>
      </c>
      <c r="AT3605">
        <v>186</v>
      </c>
      <c r="AU3605">
        <v>12</v>
      </c>
      <c r="AV3605" t="s">
        <v>1510</v>
      </c>
    </row>
    <row r="3606" spans="1:48" hidden="1" x14ac:dyDescent="0.25">
      <c r="A3606" t="s">
        <v>1039</v>
      </c>
      <c r="B3606" t="s">
        <v>169</v>
      </c>
      <c r="C3606" t="s">
        <v>169</v>
      </c>
      <c r="D3606" t="s">
        <v>1041</v>
      </c>
      <c r="E3606" s="31" t="s">
        <v>1042</v>
      </c>
      <c r="F3606">
        <v>2019</v>
      </c>
      <c r="G3606" t="s">
        <v>1040</v>
      </c>
      <c r="H3606">
        <v>9192</v>
      </c>
      <c r="I3606">
        <v>332040</v>
      </c>
      <c r="J3606" t="s">
        <v>168</v>
      </c>
      <c r="K3606" s="26" t="s">
        <v>458</v>
      </c>
      <c r="L3606" t="b">
        <v>1</v>
      </c>
      <c r="M3606" s="20" t="s">
        <v>1116</v>
      </c>
      <c r="N3606" s="26">
        <v>681</v>
      </c>
      <c r="O3606" t="s">
        <v>375</v>
      </c>
      <c r="P3606">
        <v>59.3277778</v>
      </c>
      <c r="Q3606">
        <v>-155.89472219999999</v>
      </c>
      <c r="S3606" s="26" t="s">
        <v>21</v>
      </c>
      <c r="T3606" s="40">
        <v>0.91934166666666695</v>
      </c>
      <c r="U3606" s="40">
        <v>0.29824166666666674</v>
      </c>
      <c r="V3606">
        <v>86.152426925000029</v>
      </c>
      <c r="W3606">
        <v>93.710999999999999</v>
      </c>
      <c r="X3606">
        <v>30</v>
      </c>
      <c r="Y3606">
        <v>71.155206316666678</v>
      </c>
      <c r="Z3606">
        <v>77.397999999999996</v>
      </c>
      <c r="AA3606">
        <v>10</v>
      </c>
      <c r="AI3606">
        <v>75.847999999999999</v>
      </c>
      <c r="AJ3606">
        <v>15</v>
      </c>
      <c r="AK3606">
        <v>9.4589999999999996</v>
      </c>
      <c r="AL3606">
        <v>3</v>
      </c>
      <c r="AM3606">
        <v>0</v>
      </c>
      <c r="AN3606">
        <v>0</v>
      </c>
      <c r="AO3606" s="30">
        <v>78.426279558333363</v>
      </c>
      <c r="AP3606" s="30">
        <v>85.307000000000002</v>
      </c>
      <c r="AQ3606" s="30">
        <v>18</v>
      </c>
      <c r="AR3606">
        <v>235.7339128000001</v>
      </c>
      <c r="AS3606" s="20">
        <v>256.41600000000005</v>
      </c>
      <c r="AT3606">
        <v>57</v>
      </c>
      <c r="AU3606">
        <v>12</v>
      </c>
      <c r="AV3606" t="s">
        <v>1510</v>
      </c>
    </row>
    <row r="3607" spans="1:48" hidden="1" x14ac:dyDescent="0.25">
      <c r="A3607" t="s">
        <v>790</v>
      </c>
      <c r="B3607" t="s">
        <v>1169</v>
      </c>
      <c r="C3607" t="s">
        <v>792</v>
      </c>
      <c r="D3607" t="s">
        <v>793</v>
      </c>
      <c r="E3607" s="31" t="s">
        <v>794</v>
      </c>
      <c r="F3607">
        <v>2019</v>
      </c>
      <c r="G3607" t="s">
        <v>791</v>
      </c>
      <c r="H3607">
        <v>9188</v>
      </c>
      <c r="I3607">
        <v>332050</v>
      </c>
      <c r="J3607" t="s">
        <v>170</v>
      </c>
      <c r="K3607" s="26" t="s">
        <v>458</v>
      </c>
      <c r="L3607" t="b">
        <v>1</v>
      </c>
      <c r="M3607" s="20" t="s">
        <v>1119</v>
      </c>
      <c r="N3607" s="26">
        <v>280</v>
      </c>
      <c r="O3607" t="s">
        <v>375</v>
      </c>
      <c r="P3607">
        <v>59.7567965</v>
      </c>
      <c r="Q3607">
        <v>-154.91108370000001</v>
      </c>
      <c r="S3607" s="26" t="s">
        <v>21</v>
      </c>
      <c r="T3607" s="40">
        <v>0.64583333333333337</v>
      </c>
      <c r="U3607" s="40">
        <v>0.26688333333333331</v>
      </c>
      <c r="V3607">
        <v>477.74487499999998</v>
      </c>
      <c r="W3607">
        <v>739.73399999999992</v>
      </c>
      <c r="X3607">
        <v>198</v>
      </c>
      <c r="Y3607">
        <v>1069.7118333333333</v>
      </c>
      <c r="Z3607">
        <v>1656.328</v>
      </c>
      <c r="AA3607">
        <v>102</v>
      </c>
      <c r="AI3607">
        <v>345.37900000000002</v>
      </c>
      <c r="AJ3607">
        <v>15</v>
      </c>
      <c r="AK3607">
        <v>252.28399999999999</v>
      </c>
      <c r="AL3607">
        <v>11</v>
      </c>
      <c r="AM3607">
        <v>0</v>
      </c>
      <c r="AN3607">
        <v>0</v>
      </c>
      <c r="AO3607" s="30">
        <v>385.99068750000004</v>
      </c>
      <c r="AP3607" s="30">
        <v>597.66300000000001</v>
      </c>
      <c r="AQ3607" s="30">
        <v>26</v>
      </c>
      <c r="AR3607">
        <v>1933.4473958333333</v>
      </c>
      <c r="AS3607" s="20">
        <v>2993.7249999999995</v>
      </c>
      <c r="AT3607">
        <v>313</v>
      </c>
      <c r="AU3607">
        <v>12</v>
      </c>
      <c r="AV3607" t="s">
        <v>1510</v>
      </c>
    </row>
    <row r="3608" spans="1:48" hidden="1" x14ac:dyDescent="0.25">
      <c r="A3608" t="s">
        <v>751</v>
      </c>
      <c r="B3608" t="s">
        <v>175</v>
      </c>
      <c r="C3608" t="s">
        <v>175</v>
      </c>
      <c r="D3608" t="s">
        <v>752</v>
      </c>
      <c r="E3608" s="31" t="s">
        <v>753</v>
      </c>
      <c r="F3608">
        <v>2019</v>
      </c>
      <c r="G3608" t="s">
        <v>743</v>
      </c>
      <c r="H3608">
        <v>18963</v>
      </c>
      <c r="I3608">
        <v>332680</v>
      </c>
      <c r="J3608" t="s">
        <v>171</v>
      </c>
      <c r="K3608" s="26" t="s">
        <v>458</v>
      </c>
      <c r="L3608" t="b">
        <v>1</v>
      </c>
      <c r="M3608" s="20" t="s">
        <v>1119</v>
      </c>
      <c r="N3608" s="26">
        <v>240</v>
      </c>
      <c r="O3608" t="s">
        <v>375</v>
      </c>
      <c r="P3608">
        <v>56.975833299999998</v>
      </c>
      <c r="Q3608">
        <v>-133.9472222</v>
      </c>
      <c r="S3608" s="26" t="s">
        <v>21</v>
      </c>
      <c r="T3608" s="40">
        <v>0.61624999999999996</v>
      </c>
      <c r="U3608" s="40">
        <v>0.26658333333333334</v>
      </c>
      <c r="V3608">
        <v>552.00901875</v>
      </c>
      <c r="W3608">
        <v>895.755</v>
      </c>
      <c r="X3608">
        <v>247</v>
      </c>
      <c r="Y3608">
        <v>489.8774612499999</v>
      </c>
      <c r="Z3608">
        <v>794.93299999999988</v>
      </c>
      <c r="AA3608">
        <v>47</v>
      </c>
      <c r="AI3608">
        <v>179.08700000000005</v>
      </c>
      <c r="AJ3608">
        <v>15</v>
      </c>
      <c r="AK3608">
        <v>60.371000000000002</v>
      </c>
      <c r="AL3608">
        <v>7</v>
      </c>
      <c r="AM3608">
        <v>0</v>
      </c>
      <c r="AN3608">
        <v>0</v>
      </c>
      <c r="AO3608" s="30">
        <v>147.56599250000002</v>
      </c>
      <c r="AP3608" s="30">
        <v>239.45800000000006</v>
      </c>
      <c r="AQ3608" s="30">
        <v>22</v>
      </c>
      <c r="AR3608">
        <v>1189.4524724999999</v>
      </c>
      <c r="AS3608" s="20">
        <v>1930.1459999999997</v>
      </c>
      <c r="AT3608">
        <v>316</v>
      </c>
      <c r="AU3608">
        <v>12</v>
      </c>
      <c r="AV3608" t="s">
        <v>1510</v>
      </c>
    </row>
    <row r="3609" spans="1:48" hidden="1" x14ac:dyDescent="0.25">
      <c r="A3609" t="s">
        <v>765</v>
      </c>
      <c r="B3609" t="s">
        <v>238</v>
      </c>
      <c r="C3609" t="s">
        <v>238</v>
      </c>
      <c r="D3609" t="s">
        <v>766</v>
      </c>
      <c r="E3609" s="31" t="s">
        <v>767</v>
      </c>
      <c r="F3609">
        <v>2019</v>
      </c>
      <c r="G3609" t="s">
        <v>759</v>
      </c>
      <c r="H3609">
        <v>26616</v>
      </c>
      <c r="I3609">
        <v>332370</v>
      </c>
      <c r="J3609" t="s">
        <v>235</v>
      </c>
      <c r="K3609" s="26" t="s">
        <v>458</v>
      </c>
      <c r="L3609" t="b">
        <v>1</v>
      </c>
      <c r="M3609" s="20" t="s">
        <v>1118</v>
      </c>
      <c r="N3609" s="26">
        <v>254</v>
      </c>
      <c r="O3609" t="s">
        <v>375</v>
      </c>
      <c r="P3609">
        <v>70.131944399999995</v>
      </c>
      <c r="Q3609">
        <v>-143.6238889</v>
      </c>
      <c r="S3609" t="s">
        <v>21</v>
      </c>
      <c r="T3609" s="40">
        <v>0.20413333333333328</v>
      </c>
      <c r="U3609" s="40">
        <v>0.20413333333333328</v>
      </c>
      <c r="V3609">
        <v>157.76363013333329</v>
      </c>
      <c r="W3609">
        <v>772.846</v>
      </c>
      <c r="X3609">
        <v>77</v>
      </c>
      <c r="Y3609">
        <v>563.02239213333314</v>
      </c>
      <c r="Z3609">
        <v>2758.1109999999999</v>
      </c>
      <c r="AA3609">
        <v>50</v>
      </c>
      <c r="AI3609">
        <v>73.47</v>
      </c>
      <c r="AJ3609">
        <v>3</v>
      </c>
      <c r="AK3609">
        <v>638.6049999999999</v>
      </c>
      <c r="AL3609">
        <v>5</v>
      </c>
      <c r="AM3609">
        <v>0</v>
      </c>
      <c r="AN3609">
        <v>1</v>
      </c>
      <c r="AO3609" s="30">
        <v>145.35824333333329</v>
      </c>
      <c r="AP3609" s="30">
        <v>712.07499999999993</v>
      </c>
      <c r="AQ3609" s="30">
        <v>8</v>
      </c>
      <c r="AR3609">
        <v>866.14426559999981</v>
      </c>
      <c r="AS3609" s="20">
        <v>4243.0320000000002</v>
      </c>
      <c r="AT3609">
        <v>134</v>
      </c>
      <c r="AU3609" s="22">
        <v>12</v>
      </c>
      <c r="AV3609" t="s">
        <v>1510</v>
      </c>
    </row>
    <row r="3610" spans="1:48" hidden="1" x14ac:dyDescent="0.25">
      <c r="A3610" t="s">
        <v>722</v>
      </c>
      <c r="B3610" t="s">
        <v>66</v>
      </c>
      <c r="C3610" t="s">
        <v>66</v>
      </c>
      <c r="D3610" t="s">
        <v>720</v>
      </c>
      <c r="E3610" s="31" t="s">
        <v>721</v>
      </c>
      <c r="F3610">
        <v>2019</v>
      </c>
      <c r="G3610" t="s">
        <v>563</v>
      </c>
      <c r="H3610">
        <v>221</v>
      </c>
      <c r="I3610">
        <v>331720</v>
      </c>
      <c r="J3610" t="s">
        <v>50</v>
      </c>
      <c r="K3610" s="26" t="s">
        <v>458</v>
      </c>
      <c r="L3610" t="b">
        <v>1</v>
      </c>
      <c r="M3610" s="20" t="s">
        <v>1119</v>
      </c>
      <c r="N3610" s="26">
        <v>169</v>
      </c>
      <c r="O3610" t="s">
        <v>375</v>
      </c>
      <c r="P3610">
        <v>61.537222200000002</v>
      </c>
      <c r="Q3610">
        <v>-160.3052778</v>
      </c>
      <c r="S3610" t="s">
        <v>21</v>
      </c>
      <c r="T3610" s="40">
        <v>0.53669999999999984</v>
      </c>
      <c r="U3610" s="40">
        <v>0.23969166666666661</v>
      </c>
      <c r="V3610">
        <v>181.25969099999998</v>
      </c>
      <c r="W3610">
        <v>337.73000000000008</v>
      </c>
      <c r="X3610">
        <v>71</v>
      </c>
      <c r="Y3610">
        <v>37.805147999999988</v>
      </c>
      <c r="Z3610">
        <v>70.44</v>
      </c>
      <c r="AA3610">
        <v>20</v>
      </c>
      <c r="AI3610">
        <v>114.917</v>
      </c>
      <c r="AJ3610">
        <v>3</v>
      </c>
      <c r="AK3610">
        <v>274.971</v>
      </c>
      <c r="AL3610">
        <v>9</v>
      </c>
      <c r="AM3610">
        <v>0</v>
      </c>
      <c r="AN3610">
        <v>0</v>
      </c>
      <c r="AO3610" s="30">
        <v>209.25288959999995</v>
      </c>
      <c r="AP3610" s="30">
        <v>389.88800000000003</v>
      </c>
      <c r="AQ3610" s="30">
        <v>12</v>
      </c>
      <c r="AR3610">
        <v>428.3177285999999</v>
      </c>
      <c r="AS3610" s="20">
        <v>798.05799999999999</v>
      </c>
      <c r="AT3610">
        <v>101</v>
      </c>
      <c r="AU3610" s="22">
        <v>12</v>
      </c>
      <c r="AV3610" t="s">
        <v>1510</v>
      </c>
    </row>
    <row r="3611" spans="1:48" hidden="1" x14ac:dyDescent="0.25">
      <c r="A3611" t="s">
        <v>610</v>
      </c>
      <c r="B3611" t="s">
        <v>67</v>
      </c>
      <c r="C3611" t="s">
        <v>67</v>
      </c>
      <c r="D3611" t="s">
        <v>611</v>
      </c>
      <c r="E3611" s="31" t="s">
        <v>612</v>
      </c>
      <c r="F3611">
        <v>2019</v>
      </c>
      <c r="G3611" t="s">
        <v>563</v>
      </c>
      <c r="H3611">
        <v>221</v>
      </c>
      <c r="I3611">
        <v>331380</v>
      </c>
      <c r="J3611" t="s">
        <v>50</v>
      </c>
      <c r="K3611" s="26" t="s">
        <v>458</v>
      </c>
      <c r="L3611" t="b">
        <v>1</v>
      </c>
      <c r="M3611" s="20" t="s">
        <v>1119</v>
      </c>
      <c r="N3611" s="26">
        <v>169</v>
      </c>
      <c r="O3611" t="s">
        <v>375</v>
      </c>
      <c r="P3611">
        <v>64.327222199999994</v>
      </c>
      <c r="Q3611">
        <v>-158.72194440000001</v>
      </c>
      <c r="S3611" t="s">
        <v>21</v>
      </c>
      <c r="T3611" s="40">
        <v>0.55290000000000006</v>
      </c>
      <c r="U3611" s="40">
        <v>0.24049166666666663</v>
      </c>
      <c r="V3611">
        <v>129.48143940000003</v>
      </c>
      <c r="W3611">
        <v>234.18600000000001</v>
      </c>
      <c r="X3611">
        <v>67</v>
      </c>
      <c r="Y3611">
        <v>0</v>
      </c>
      <c r="Z3611">
        <v>0</v>
      </c>
      <c r="AA3611">
        <v>8</v>
      </c>
      <c r="AI3611">
        <v>150.57599999999999</v>
      </c>
      <c r="AJ3611">
        <v>14</v>
      </c>
      <c r="AK3611">
        <v>184.874</v>
      </c>
      <c r="AL3611">
        <v>13</v>
      </c>
      <c r="AM3611">
        <v>0</v>
      </c>
      <c r="AN3611">
        <v>0</v>
      </c>
      <c r="AO3611" s="30">
        <v>185.47030500000002</v>
      </c>
      <c r="AP3611" s="30">
        <v>335.45</v>
      </c>
      <c r="AQ3611" s="30">
        <v>27</v>
      </c>
      <c r="AR3611">
        <v>314.95174440000005</v>
      </c>
      <c r="AS3611" s="20">
        <v>569.63599999999997</v>
      </c>
      <c r="AT3611">
        <v>101</v>
      </c>
      <c r="AU3611" s="22">
        <v>12</v>
      </c>
      <c r="AV3611" t="s">
        <v>1510</v>
      </c>
    </row>
    <row r="3612" spans="1:48" hidden="1" x14ac:dyDescent="0.25">
      <c r="A3612" t="s">
        <v>1047</v>
      </c>
      <c r="B3612" t="s">
        <v>105</v>
      </c>
      <c r="C3612" t="s">
        <v>105</v>
      </c>
      <c r="D3612" t="s">
        <v>1049</v>
      </c>
      <c r="E3612" s="31" t="s">
        <v>1050</v>
      </c>
      <c r="F3612">
        <v>2019</v>
      </c>
      <c r="G3612" t="s">
        <v>1048</v>
      </c>
      <c r="H3612" t="s">
        <v>582</v>
      </c>
      <c r="I3612">
        <v>331740</v>
      </c>
      <c r="J3612" t="s">
        <v>104</v>
      </c>
      <c r="K3612" s="26" t="s">
        <v>458</v>
      </c>
      <c r="L3612" t="b">
        <v>1</v>
      </c>
      <c r="M3612" s="20" t="s">
        <v>1116</v>
      </c>
      <c r="N3612" s="26">
        <v>683</v>
      </c>
      <c r="O3612" t="s">
        <v>375</v>
      </c>
      <c r="P3612">
        <v>57.5719444</v>
      </c>
      <c r="Q3612">
        <v>-154.4555556</v>
      </c>
      <c r="S3612" t="s">
        <v>21</v>
      </c>
      <c r="T3612" s="40">
        <v>0.70000000000000007</v>
      </c>
      <c r="U3612" s="40">
        <v>0.29121666666666662</v>
      </c>
      <c r="V3612">
        <v>44.281300000000002</v>
      </c>
      <c r="W3612">
        <v>63.258999999999993</v>
      </c>
      <c r="X3612">
        <v>14</v>
      </c>
      <c r="Y3612">
        <v>64.936200000000014</v>
      </c>
      <c r="Z3612">
        <v>92.766000000000005</v>
      </c>
      <c r="AA3612">
        <v>10</v>
      </c>
      <c r="AI3612">
        <v>17.963999999999999</v>
      </c>
      <c r="AJ3612">
        <v>4</v>
      </c>
      <c r="AK3612">
        <v>0</v>
      </c>
      <c r="AL3612">
        <v>1</v>
      </c>
      <c r="AM3612">
        <v>0</v>
      </c>
      <c r="AN3612">
        <v>2</v>
      </c>
      <c r="AO3612" s="30">
        <v>12.5748</v>
      </c>
      <c r="AP3612" s="30">
        <v>17.963999999999999</v>
      </c>
      <c r="AQ3612" s="30">
        <v>5</v>
      </c>
      <c r="AR3612">
        <v>121.79230000000001</v>
      </c>
      <c r="AS3612" s="20">
        <v>173.98899999999998</v>
      </c>
      <c r="AT3612">
        <v>31</v>
      </c>
      <c r="AU3612" s="22">
        <v>12</v>
      </c>
      <c r="AV3612" t="s">
        <v>1510</v>
      </c>
    </row>
    <row r="3613" spans="1:48" hidden="1" x14ac:dyDescent="0.25">
      <c r="A3613" t="s">
        <v>616</v>
      </c>
      <c r="B3613" t="s">
        <v>68</v>
      </c>
      <c r="C3613" t="s">
        <v>68</v>
      </c>
      <c r="D3613" t="s">
        <v>614</v>
      </c>
      <c r="E3613" s="31" t="s">
        <v>615</v>
      </c>
      <c r="F3613">
        <v>2019</v>
      </c>
      <c r="G3613" t="s">
        <v>563</v>
      </c>
      <c r="H3613">
        <v>221</v>
      </c>
      <c r="I3613">
        <v>331390</v>
      </c>
      <c r="J3613" t="s">
        <v>50</v>
      </c>
      <c r="K3613" s="26" t="s">
        <v>458</v>
      </c>
      <c r="L3613" t="b">
        <v>1</v>
      </c>
      <c r="M3613" s="20" t="s">
        <v>1119</v>
      </c>
      <c r="N3613" s="26">
        <v>169</v>
      </c>
      <c r="O3613" t="s">
        <v>375</v>
      </c>
      <c r="P3613">
        <v>60.895555600000002</v>
      </c>
      <c r="Q3613">
        <v>-162.5180556</v>
      </c>
      <c r="S3613" t="s">
        <v>21</v>
      </c>
      <c r="T3613" s="40">
        <v>0.5240999999999999</v>
      </c>
      <c r="U3613" s="40">
        <v>0.25339166666666663</v>
      </c>
      <c r="V3613">
        <v>387.01692809999992</v>
      </c>
      <c r="W3613">
        <v>738.44100000000003</v>
      </c>
      <c r="X3613">
        <v>125</v>
      </c>
      <c r="Y3613">
        <v>64.981062599999987</v>
      </c>
      <c r="Z3613">
        <v>123.986</v>
      </c>
      <c r="AA3613">
        <v>12</v>
      </c>
      <c r="AI3613">
        <v>324.05400000000003</v>
      </c>
      <c r="AJ3613">
        <v>12</v>
      </c>
      <c r="AK3613">
        <v>410.05200000000002</v>
      </c>
      <c r="AL3613">
        <v>7</v>
      </c>
      <c r="AM3613">
        <v>0</v>
      </c>
      <c r="AN3613">
        <v>0</v>
      </c>
      <c r="AO3613" s="30">
        <v>384.74495459999991</v>
      </c>
      <c r="AP3613" s="30">
        <v>734.10599999999999</v>
      </c>
      <c r="AQ3613" s="30">
        <v>19</v>
      </c>
      <c r="AR3613">
        <v>836.74294529999975</v>
      </c>
      <c r="AS3613" s="20">
        <v>1596.5329999999999</v>
      </c>
      <c r="AT3613">
        <v>156</v>
      </c>
      <c r="AU3613" s="22">
        <v>12</v>
      </c>
      <c r="AV3613" t="s">
        <v>1510</v>
      </c>
    </row>
    <row r="3614" spans="1:48" hidden="1" x14ac:dyDescent="0.25">
      <c r="A3614" t="s">
        <v>618</v>
      </c>
      <c r="B3614" t="s">
        <v>69</v>
      </c>
      <c r="C3614" t="s">
        <v>69</v>
      </c>
      <c r="D3614" t="s">
        <v>619</v>
      </c>
      <c r="E3614" s="31" t="s">
        <v>620</v>
      </c>
      <c r="F3614">
        <v>2019</v>
      </c>
      <c r="G3614" t="s">
        <v>563</v>
      </c>
      <c r="H3614">
        <v>221</v>
      </c>
      <c r="I3614">
        <v>331400</v>
      </c>
      <c r="J3614" t="s">
        <v>50</v>
      </c>
      <c r="K3614" s="26" t="s">
        <v>458</v>
      </c>
      <c r="L3614" t="b">
        <v>1</v>
      </c>
      <c r="M3614" s="20" t="s">
        <v>1119</v>
      </c>
      <c r="N3614" s="26">
        <v>169</v>
      </c>
      <c r="O3614" t="s">
        <v>375</v>
      </c>
      <c r="P3614">
        <v>66.974999999999994</v>
      </c>
      <c r="Q3614">
        <v>-160.42277780000001</v>
      </c>
      <c r="S3614" t="s">
        <v>21</v>
      </c>
      <c r="T3614" s="40">
        <v>0.628</v>
      </c>
      <c r="U3614" s="40">
        <v>0.24423333333333333</v>
      </c>
      <c r="V3614">
        <v>438.16753200000005</v>
      </c>
      <c r="W3614">
        <v>697.71900000000005</v>
      </c>
      <c r="X3614">
        <v>126</v>
      </c>
      <c r="Y3614">
        <v>129.72533199999998</v>
      </c>
      <c r="Z3614">
        <v>206.56899999999999</v>
      </c>
      <c r="AA3614">
        <v>19</v>
      </c>
      <c r="AI3614">
        <v>295.005</v>
      </c>
      <c r="AJ3614">
        <v>15</v>
      </c>
      <c r="AK3614">
        <v>339.88600000000002</v>
      </c>
      <c r="AL3614">
        <v>6</v>
      </c>
      <c r="AM3614">
        <v>0</v>
      </c>
      <c r="AN3614">
        <v>0</v>
      </c>
      <c r="AO3614" s="30">
        <v>398.71154800000005</v>
      </c>
      <c r="AP3614" s="30">
        <v>634.89100000000008</v>
      </c>
      <c r="AQ3614" s="30">
        <v>21</v>
      </c>
      <c r="AR3614">
        <v>966.60441200000002</v>
      </c>
      <c r="AS3614" s="20">
        <v>1539.1790000000001</v>
      </c>
      <c r="AT3614">
        <v>163</v>
      </c>
      <c r="AU3614" s="22">
        <v>12</v>
      </c>
      <c r="AV3614" t="s">
        <v>1510</v>
      </c>
    </row>
    <row r="3615" spans="1:48" hidden="1" x14ac:dyDescent="0.25">
      <c r="A3615" t="s">
        <v>983</v>
      </c>
      <c r="B3615" t="s">
        <v>184</v>
      </c>
      <c r="C3615" t="s">
        <v>184</v>
      </c>
      <c r="D3615" t="s">
        <v>985</v>
      </c>
      <c r="E3615" s="31" t="s">
        <v>986</v>
      </c>
      <c r="F3615">
        <v>2019</v>
      </c>
      <c r="G3615" t="s">
        <v>984</v>
      </c>
      <c r="H3615" t="s">
        <v>582</v>
      </c>
      <c r="I3615">
        <v>332080</v>
      </c>
      <c r="J3615" t="s">
        <v>183</v>
      </c>
      <c r="K3615" s="26" t="s">
        <v>458</v>
      </c>
      <c r="L3615" t="b">
        <v>1</v>
      </c>
      <c r="M3615" s="20" t="s">
        <v>1116</v>
      </c>
      <c r="N3615" s="26">
        <v>446</v>
      </c>
      <c r="O3615" t="s">
        <v>375</v>
      </c>
      <c r="P3615">
        <v>59.938888900000002</v>
      </c>
      <c r="Q3615">
        <v>-164.04138889999999</v>
      </c>
      <c r="S3615" t="s">
        <v>21</v>
      </c>
      <c r="T3615" s="40">
        <v>0.6767833333333334</v>
      </c>
      <c r="U3615" s="40">
        <v>0.22808333333333339</v>
      </c>
      <c r="V3615">
        <v>549.48174190000009</v>
      </c>
      <c r="W3615">
        <v>811.90200000000004</v>
      </c>
      <c r="X3615">
        <v>192</v>
      </c>
      <c r="Y3615">
        <v>448.36016015000001</v>
      </c>
      <c r="Z3615">
        <v>662.48699999999997</v>
      </c>
      <c r="AA3615">
        <v>31</v>
      </c>
      <c r="AI3615">
        <v>168.73200000000003</v>
      </c>
      <c r="AJ3615">
        <v>7</v>
      </c>
      <c r="AK3615">
        <v>16.877000000000002</v>
      </c>
      <c r="AL3615">
        <v>5</v>
      </c>
      <c r="AM3615">
        <v>27.595999999999997</v>
      </c>
      <c r="AN3615">
        <v>81</v>
      </c>
      <c r="AO3615" s="30">
        <v>125.6170777166667</v>
      </c>
      <c r="AP3615" s="30">
        <v>185.60900000000004</v>
      </c>
      <c r="AQ3615" s="30">
        <v>12</v>
      </c>
      <c r="AR3615">
        <v>1123.4589797666667</v>
      </c>
      <c r="AS3615" s="20">
        <v>1687.5939999999998</v>
      </c>
      <c r="AT3615">
        <v>299</v>
      </c>
      <c r="AU3615" s="22">
        <v>12</v>
      </c>
      <c r="AV3615" t="s">
        <v>1510</v>
      </c>
    </row>
    <row r="3616" spans="1:48" hidden="1" x14ac:dyDescent="0.25">
      <c r="A3616" t="s">
        <v>621</v>
      </c>
      <c r="B3616" t="s">
        <v>70</v>
      </c>
      <c r="C3616" t="s">
        <v>70</v>
      </c>
      <c r="D3616" t="s">
        <v>622</v>
      </c>
      <c r="E3616" s="31" t="s">
        <v>623</v>
      </c>
      <c r="F3616">
        <v>2019</v>
      </c>
      <c r="G3616" t="s">
        <v>563</v>
      </c>
      <c r="H3616">
        <v>221</v>
      </c>
      <c r="I3616">
        <v>331410</v>
      </c>
      <c r="J3616" t="s">
        <v>50</v>
      </c>
      <c r="K3616" s="26" t="s">
        <v>458</v>
      </c>
      <c r="L3616" t="b">
        <v>1</v>
      </c>
      <c r="M3616" s="20" t="s">
        <v>1119</v>
      </c>
      <c r="N3616" s="26">
        <v>169</v>
      </c>
      <c r="O3616" t="s">
        <v>375</v>
      </c>
      <c r="P3616">
        <v>67.726944399999994</v>
      </c>
      <c r="Q3616">
        <v>-164.53333330000001</v>
      </c>
      <c r="S3616" t="s">
        <v>21</v>
      </c>
      <c r="T3616" s="40">
        <v>0.59919999999999984</v>
      </c>
      <c r="U3616" s="40">
        <v>0.2427916666666666</v>
      </c>
      <c r="V3616">
        <v>335.35546239999991</v>
      </c>
      <c r="W3616">
        <v>559.67200000000003</v>
      </c>
      <c r="X3616">
        <v>93</v>
      </c>
      <c r="Y3616">
        <v>253.50234559999993</v>
      </c>
      <c r="Z3616">
        <v>423.06799999999998</v>
      </c>
      <c r="AA3616">
        <v>18</v>
      </c>
      <c r="AI3616">
        <v>298.41499999999996</v>
      </c>
      <c r="AJ3616">
        <v>9</v>
      </c>
      <c r="AK3616">
        <v>304.49299999999999</v>
      </c>
      <c r="AL3616">
        <v>8</v>
      </c>
      <c r="AM3616">
        <v>0</v>
      </c>
      <c r="AN3616">
        <v>0</v>
      </c>
      <c r="AO3616" s="30">
        <v>361.26247359999985</v>
      </c>
      <c r="AP3616" s="30">
        <v>602.9079999999999</v>
      </c>
      <c r="AQ3616" s="30">
        <v>17</v>
      </c>
      <c r="AR3616">
        <v>950.12028159999977</v>
      </c>
      <c r="AS3616" s="20">
        <v>1585.6479999999997</v>
      </c>
      <c r="AT3616">
        <v>126</v>
      </c>
      <c r="AU3616" s="22">
        <v>12</v>
      </c>
      <c r="AV3616" t="s">
        <v>1510</v>
      </c>
    </row>
    <row r="3617" spans="1:48" hidden="1" x14ac:dyDescent="0.25">
      <c r="A3617" t="s">
        <v>429</v>
      </c>
      <c r="B3617" t="s">
        <v>41</v>
      </c>
      <c r="C3617" t="s">
        <v>41</v>
      </c>
      <c r="D3617" t="s">
        <v>421</v>
      </c>
      <c r="E3617" s="31" t="s">
        <v>422</v>
      </c>
      <c r="F3617">
        <v>2019</v>
      </c>
      <c r="G3617" t="s">
        <v>380</v>
      </c>
      <c r="H3617">
        <v>219</v>
      </c>
      <c r="I3617">
        <v>331155</v>
      </c>
      <c r="J3617" t="s">
        <v>30</v>
      </c>
      <c r="K3617" s="26" t="s">
        <v>374</v>
      </c>
      <c r="L3617" t="b">
        <v>1</v>
      </c>
      <c r="M3617" s="20" t="s">
        <v>1116</v>
      </c>
      <c r="N3617" s="26">
        <v>2</v>
      </c>
      <c r="O3617" t="s">
        <v>375</v>
      </c>
      <c r="P3617">
        <v>55.552222200000003</v>
      </c>
      <c r="Q3617">
        <v>-133.09583330000001</v>
      </c>
      <c r="S3617" t="s">
        <v>21</v>
      </c>
      <c r="T3617" s="40">
        <v>0.28287500000000004</v>
      </c>
      <c r="U3617" s="40">
        <v>0.26002500000000006</v>
      </c>
      <c r="V3617">
        <v>627.82041262500013</v>
      </c>
      <c r="W3617">
        <v>2219.4270000000001</v>
      </c>
      <c r="X3617">
        <v>400</v>
      </c>
      <c r="Y3617">
        <v>1277.7661762500004</v>
      </c>
      <c r="Z3617">
        <v>4517.0700000000006</v>
      </c>
      <c r="AA3617">
        <v>128</v>
      </c>
      <c r="AI3617">
        <v>536.2059999999999</v>
      </c>
      <c r="AJ3617">
        <v>23</v>
      </c>
      <c r="AK3617">
        <v>399.11400000000003</v>
      </c>
      <c r="AL3617">
        <v>15</v>
      </c>
      <c r="AM3617">
        <v>0</v>
      </c>
      <c r="AN3617">
        <v>0</v>
      </c>
      <c r="AO3617" s="30">
        <v>264.57864499999999</v>
      </c>
      <c r="AP3617" s="30">
        <v>935.31999999999994</v>
      </c>
      <c r="AQ3617" s="30">
        <v>38</v>
      </c>
      <c r="AR3617">
        <v>2170.1652338750005</v>
      </c>
      <c r="AS3617" s="20">
        <v>7671.8170000000009</v>
      </c>
      <c r="AT3617">
        <v>562</v>
      </c>
      <c r="AU3617" s="22">
        <v>12</v>
      </c>
      <c r="AV3617" t="s">
        <v>1510</v>
      </c>
    </row>
    <row r="3618" spans="1:48" hidden="1" x14ac:dyDescent="0.25">
      <c r="A3618" t="s">
        <v>747</v>
      </c>
      <c r="B3618" t="s">
        <v>176</v>
      </c>
      <c r="C3618" t="s">
        <v>176</v>
      </c>
      <c r="D3618" t="s">
        <v>399</v>
      </c>
      <c r="E3618" s="31" t="s">
        <v>400</v>
      </c>
      <c r="F3618">
        <v>2019</v>
      </c>
      <c r="G3618" t="s">
        <v>743</v>
      </c>
      <c r="H3618">
        <v>18963</v>
      </c>
      <c r="I3618">
        <v>332700</v>
      </c>
      <c r="J3618" t="s">
        <v>171</v>
      </c>
      <c r="K3618" s="26" t="s">
        <v>458</v>
      </c>
      <c r="L3618" t="b">
        <v>1</v>
      </c>
      <c r="M3618" s="20" t="s">
        <v>1119</v>
      </c>
      <c r="N3618" s="26">
        <v>240</v>
      </c>
      <c r="O3618" t="s">
        <v>375</v>
      </c>
      <c r="P3618">
        <v>59.403888899999998</v>
      </c>
      <c r="Q3618">
        <v>-135.88444440000001</v>
      </c>
      <c r="S3618" t="s">
        <v>21</v>
      </c>
      <c r="T3618" s="40">
        <v>0.61624999999999996</v>
      </c>
      <c r="U3618" s="40">
        <v>0.26658333333333334</v>
      </c>
      <c r="V3618">
        <v>129.38107124999999</v>
      </c>
      <c r="W3618">
        <v>209.94900000000001</v>
      </c>
      <c r="X3618">
        <v>49</v>
      </c>
      <c r="Y3618">
        <v>50.363647499999999</v>
      </c>
      <c r="Z3618">
        <v>81.725999999999999</v>
      </c>
      <c r="AA3618">
        <v>8</v>
      </c>
      <c r="AI3618">
        <v>157.98399999999998</v>
      </c>
      <c r="AJ3618">
        <v>9</v>
      </c>
      <c r="AK3618">
        <v>0</v>
      </c>
      <c r="AL3618">
        <v>0</v>
      </c>
      <c r="AM3618">
        <v>0</v>
      </c>
      <c r="AN3618">
        <v>0</v>
      </c>
      <c r="AO3618" s="30">
        <v>97.357639999999989</v>
      </c>
      <c r="AP3618" s="30">
        <v>157.98399999999998</v>
      </c>
      <c r="AQ3618" s="30">
        <v>9</v>
      </c>
      <c r="AR3618">
        <v>277.10235875000001</v>
      </c>
      <c r="AS3618" s="20">
        <v>449.65899999999999</v>
      </c>
      <c r="AT3618">
        <v>66</v>
      </c>
      <c r="AU3618" s="22">
        <v>12</v>
      </c>
      <c r="AV3618" t="s">
        <v>1510</v>
      </c>
    </row>
    <row r="3619" spans="1:48" hidden="1" x14ac:dyDescent="0.25">
      <c r="A3619" t="s">
        <v>704</v>
      </c>
      <c r="B3619" t="s">
        <v>186</v>
      </c>
      <c r="C3619" t="s">
        <v>186</v>
      </c>
      <c r="D3619" t="s">
        <v>702</v>
      </c>
      <c r="E3619" s="31" t="s">
        <v>703</v>
      </c>
      <c r="F3619">
        <v>2019</v>
      </c>
      <c r="G3619" t="s">
        <v>563</v>
      </c>
      <c r="H3619" t="s">
        <v>582</v>
      </c>
      <c r="I3619">
        <v>332090</v>
      </c>
      <c r="J3619" t="s">
        <v>50</v>
      </c>
      <c r="K3619" s="26" t="s">
        <v>458</v>
      </c>
      <c r="L3619" t="b">
        <v>1</v>
      </c>
      <c r="M3619" s="20" t="s">
        <v>1119</v>
      </c>
      <c r="N3619" s="26">
        <v>169</v>
      </c>
      <c r="O3619" t="s">
        <v>375</v>
      </c>
      <c r="P3619">
        <v>66.907222200000007</v>
      </c>
      <c r="Q3619">
        <v>-156.8811111</v>
      </c>
      <c r="S3619" t="s">
        <v>21</v>
      </c>
      <c r="T3619" s="40">
        <v>0.61780000000000002</v>
      </c>
      <c r="U3619" s="40">
        <v>0.24373333333333336</v>
      </c>
      <c r="V3619">
        <v>130.2328578</v>
      </c>
      <c r="W3619">
        <v>210.80100000000002</v>
      </c>
      <c r="X3619">
        <v>39</v>
      </c>
      <c r="Y3619">
        <v>53.0276274</v>
      </c>
      <c r="Z3619">
        <v>85.832999999999998</v>
      </c>
      <c r="AA3619">
        <v>11</v>
      </c>
      <c r="AI3619">
        <v>161.78700000000001</v>
      </c>
      <c r="AJ3619">
        <v>4</v>
      </c>
      <c r="AK3619">
        <v>153.053</v>
      </c>
      <c r="AL3619">
        <v>6</v>
      </c>
      <c r="AM3619">
        <v>0</v>
      </c>
      <c r="AN3619">
        <v>0</v>
      </c>
      <c r="AO3619" s="30">
        <v>194.50815200000002</v>
      </c>
      <c r="AP3619" s="30">
        <v>314.84000000000003</v>
      </c>
      <c r="AQ3619" s="30">
        <v>10</v>
      </c>
      <c r="AR3619">
        <v>377.76863720000006</v>
      </c>
      <c r="AS3619" s="20">
        <v>611.47399999999993</v>
      </c>
      <c r="AT3619">
        <v>59</v>
      </c>
      <c r="AU3619" s="22">
        <v>12</v>
      </c>
      <c r="AV3619" t="s">
        <v>1510</v>
      </c>
    </row>
    <row r="3620" spans="1:48" hidden="1" x14ac:dyDescent="0.25">
      <c r="A3620" t="s">
        <v>1019</v>
      </c>
      <c r="B3620" t="s">
        <v>191</v>
      </c>
      <c r="C3620" t="s">
        <v>191</v>
      </c>
      <c r="D3620" t="s">
        <v>1021</v>
      </c>
      <c r="E3620" s="31" t="s">
        <v>1022</v>
      </c>
      <c r="F3620">
        <v>2019</v>
      </c>
      <c r="G3620" t="s">
        <v>1020</v>
      </c>
      <c r="H3620">
        <v>10455</v>
      </c>
      <c r="I3620">
        <v>332100</v>
      </c>
      <c r="J3620" t="s">
        <v>190</v>
      </c>
      <c r="K3620" s="26" t="s">
        <v>458</v>
      </c>
      <c r="L3620" t="b">
        <v>1</v>
      </c>
      <c r="M3620" s="20" t="s">
        <v>1118</v>
      </c>
      <c r="N3620" s="26">
        <v>660</v>
      </c>
      <c r="O3620" t="s">
        <v>375</v>
      </c>
      <c r="P3620">
        <v>59.439444399999999</v>
      </c>
      <c r="Q3620">
        <v>-154.77611110000001</v>
      </c>
      <c r="S3620" t="s">
        <v>21</v>
      </c>
      <c r="T3620" s="40">
        <v>0.90000000000000024</v>
      </c>
      <c r="U3620" s="40">
        <v>0.23011666666666666</v>
      </c>
      <c r="V3620">
        <v>157.83390000000003</v>
      </c>
      <c r="W3620">
        <v>175.37099999999998</v>
      </c>
      <c r="X3620">
        <v>59</v>
      </c>
      <c r="Y3620">
        <v>104.78340000000003</v>
      </c>
      <c r="Z3620">
        <v>116.426</v>
      </c>
      <c r="AA3620">
        <v>7</v>
      </c>
      <c r="AI3620">
        <v>67.856999999999999</v>
      </c>
      <c r="AJ3620">
        <v>11</v>
      </c>
      <c r="AK3620">
        <v>3.9270000000000005</v>
      </c>
      <c r="AL3620">
        <v>4</v>
      </c>
      <c r="AM3620">
        <v>2.4740000000000002</v>
      </c>
      <c r="AN3620">
        <v>1</v>
      </c>
      <c r="AO3620" s="30">
        <v>64.605600000000024</v>
      </c>
      <c r="AP3620" s="30">
        <v>71.784000000000006</v>
      </c>
      <c r="AQ3620" s="30">
        <v>15</v>
      </c>
      <c r="AR3620">
        <v>327.2229000000001</v>
      </c>
      <c r="AS3620" s="20">
        <v>366.05500000000006</v>
      </c>
      <c r="AT3620">
        <v>81</v>
      </c>
      <c r="AU3620" s="22">
        <v>6</v>
      </c>
      <c r="AV3620" t="s">
        <v>1510</v>
      </c>
    </row>
    <row r="3621" spans="1:48" hidden="1" x14ac:dyDescent="0.25">
      <c r="A3621" t="s">
        <v>1023</v>
      </c>
      <c r="B3621" t="s">
        <v>230</v>
      </c>
      <c r="C3621" t="s">
        <v>230</v>
      </c>
      <c r="D3621" t="s">
        <v>1025</v>
      </c>
      <c r="E3621" s="31" t="s">
        <v>1026</v>
      </c>
      <c r="F3621">
        <v>2019</v>
      </c>
      <c r="G3621" t="s">
        <v>1024</v>
      </c>
      <c r="H3621" t="s">
        <v>582</v>
      </c>
      <c r="I3621">
        <v>332110</v>
      </c>
      <c r="J3621" t="s">
        <v>229</v>
      </c>
      <c r="K3621" s="26" t="s">
        <v>458</v>
      </c>
      <c r="L3621" t="b">
        <v>1</v>
      </c>
      <c r="M3621" s="20" t="s">
        <v>1116</v>
      </c>
      <c r="N3621" s="26">
        <v>661</v>
      </c>
      <c r="O3621" t="s">
        <v>375</v>
      </c>
      <c r="P3621">
        <v>59.728611100000002</v>
      </c>
      <c r="Q3621">
        <v>-157.28444440000001</v>
      </c>
      <c r="S3621" t="s">
        <v>21</v>
      </c>
      <c r="T3621" s="40">
        <v>0.5</v>
      </c>
      <c r="U3621" s="40">
        <v>0.21710000000000004</v>
      </c>
      <c r="V3621">
        <v>123.85299999999997</v>
      </c>
      <c r="W3621">
        <v>247.70599999999993</v>
      </c>
      <c r="X3621">
        <v>78</v>
      </c>
      <c r="Y3621">
        <v>29.752500000000005</v>
      </c>
      <c r="Z3621">
        <v>59.50500000000001</v>
      </c>
      <c r="AA3621">
        <v>8</v>
      </c>
      <c r="AI3621">
        <v>84.161000000000001</v>
      </c>
      <c r="AJ3621">
        <v>13</v>
      </c>
      <c r="AK3621">
        <v>220.64399999999998</v>
      </c>
      <c r="AL3621">
        <v>10</v>
      </c>
      <c r="AM3621">
        <v>0</v>
      </c>
      <c r="AN3621">
        <v>0</v>
      </c>
      <c r="AO3621" s="30">
        <v>152.40249999999997</v>
      </c>
      <c r="AP3621" s="30">
        <v>304.80499999999995</v>
      </c>
      <c r="AQ3621" s="30">
        <v>23</v>
      </c>
      <c r="AR3621">
        <v>306.00799999999992</v>
      </c>
      <c r="AS3621" s="20">
        <v>612.01599999999996</v>
      </c>
      <c r="AT3621">
        <v>106</v>
      </c>
      <c r="AU3621" s="22">
        <v>6</v>
      </c>
      <c r="AV3621" t="s">
        <v>1510</v>
      </c>
    </row>
    <row r="3622" spans="1:48" hidden="1" x14ac:dyDescent="0.25">
      <c r="A3622" t="s">
        <v>933</v>
      </c>
      <c r="B3622" t="s">
        <v>260</v>
      </c>
      <c r="C3622" t="s">
        <v>260</v>
      </c>
      <c r="D3622" t="s">
        <v>935</v>
      </c>
      <c r="E3622" s="31" t="s">
        <v>936</v>
      </c>
      <c r="F3622">
        <v>2019</v>
      </c>
      <c r="G3622" t="s">
        <v>934</v>
      </c>
      <c r="H3622" t="s">
        <v>582</v>
      </c>
      <c r="I3622">
        <v>332510</v>
      </c>
      <c r="J3622" t="s">
        <v>259</v>
      </c>
      <c r="K3622" s="26" t="s">
        <v>458</v>
      </c>
      <c r="L3622" t="b">
        <v>1</v>
      </c>
      <c r="M3622" s="20" t="s">
        <v>1116</v>
      </c>
      <c r="N3622" s="26">
        <v>395</v>
      </c>
      <c r="O3622" t="s">
        <v>375</v>
      </c>
      <c r="P3622">
        <v>59.953273099999997</v>
      </c>
      <c r="Q3622">
        <v>-162.8951327</v>
      </c>
      <c r="S3622" t="s">
        <v>21</v>
      </c>
      <c r="T3622" s="40">
        <v>0.65000000000000013</v>
      </c>
      <c r="U3622" s="40">
        <v>0.33008333333333334</v>
      </c>
      <c r="V3622">
        <v>426.37920000000008</v>
      </c>
      <c r="W3622">
        <v>655.96799999999996</v>
      </c>
      <c r="X3622">
        <v>163</v>
      </c>
      <c r="Y3622">
        <v>202.63815000000002</v>
      </c>
      <c r="Z3622">
        <v>311.75099999999998</v>
      </c>
      <c r="AA3622">
        <v>13</v>
      </c>
      <c r="AI3622">
        <v>67.673000000000002</v>
      </c>
      <c r="AJ3622">
        <v>5</v>
      </c>
      <c r="AK3622">
        <v>4.8010000000000002</v>
      </c>
      <c r="AL3622">
        <v>2</v>
      </c>
      <c r="AM3622">
        <v>33.165999999999997</v>
      </c>
      <c r="AN3622">
        <v>10</v>
      </c>
      <c r="AO3622" s="30">
        <v>47.108100000000015</v>
      </c>
      <c r="AP3622" s="30">
        <v>72.474000000000004</v>
      </c>
      <c r="AQ3622" s="30">
        <v>7</v>
      </c>
      <c r="AR3622">
        <v>676.12545000000011</v>
      </c>
      <c r="AS3622" s="20">
        <v>1073.3590000000002</v>
      </c>
      <c r="AT3622">
        <v>192</v>
      </c>
      <c r="AU3622">
        <v>6</v>
      </c>
      <c r="AV3622" t="s">
        <v>1510</v>
      </c>
    </row>
    <row r="3623" spans="1:48" hidden="1" x14ac:dyDescent="0.25">
      <c r="A3623" t="s">
        <v>624</v>
      </c>
      <c r="B3623" t="s">
        <v>71</v>
      </c>
      <c r="C3623" t="s">
        <v>71</v>
      </c>
      <c r="D3623" t="s">
        <v>625</v>
      </c>
      <c r="E3623" s="31" t="s">
        <v>626</v>
      </c>
      <c r="F3623">
        <v>2019</v>
      </c>
      <c r="G3623" t="s">
        <v>563</v>
      </c>
      <c r="H3623">
        <v>9898</v>
      </c>
      <c r="I3623">
        <v>332120</v>
      </c>
      <c r="J3623" t="s">
        <v>50</v>
      </c>
      <c r="K3623" s="26" t="s">
        <v>458</v>
      </c>
      <c r="L3623" t="b">
        <v>1</v>
      </c>
      <c r="M3623" s="20" t="s">
        <v>1119</v>
      </c>
      <c r="N3623" s="26">
        <v>169</v>
      </c>
      <c r="O3623" t="s">
        <v>375</v>
      </c>
      <c r="P3623">
        <v>63.0341667</v>
      </c>
      <c r="Q3623">
        <v>-163.55333329999999</v>
      </c>
      <c r="S3623" t="s">
        <v>21</v>
      </c>
      <c r="T3623" s="40">
        <v>0.56979999999999997</v>
      </c>
      <c r="U3623" s="40">
        <v>0.24133333333333332</v>
      </c>
      <c r="V3623">
        <v>392.39220019999993</v>
      </c>
      <c r="W3623">
        <v>688.64899999999989</v>
      </c>
      <c r="X3623">
        <v>128</v>
      </c>
      <c r="Y3623">
        <v>171.52233559999999</v>
      </c>
      <c r="Z3623">
        <v>301.02199999999999</v>
      </c>
      <c r="AA3623">
        <v>18</v>
      </c>
      <c r="AI3623">
        <v>247.749</v>
      </c>
      <c r="AJ3623">
        <v>10</v>
      </c>
      <c r="AK3623">
        <v>640.85599999999999</v>
      </c>
      <c r="AL3623">
        <v>17</v>
      </c>
      <c r="AM3623">
        <v>0</v>
      </c>
      <c r="AN3623">
        <v>0</v>
      </c>
      <c r="AO3623" s="30">
        <v>506.32712900000001</v>
      </c>
      <c r="AP3623" s="30">
        <v>888.60500000000002</v>
      </c>
      <c r="AQ3623" s="30">
        <v>27</v>
      </c>
      <c r="AR3623">
        <v>1070.2416647999999</v>
      </c>
      <c r="AS3623" s="20">
        <v>1878.2759999999998</v>
      </c>
      <c r="AT3623">
        <v>172</v>
      </c>
      <c r="AU3623">
        <v>12</v>
      </c>
      <c r="AV3623" t="s">
        <v>1510</v>
      </c>
    </row>
    <row r="3624" spans="1:48" hidden="1" x14ac:dyDescent="0.25">
      <c r="A3624" t="s">
        <v>468</v>
      </c>
      <c r="B3624" t="s">
        <v>193</v>
      </c>
      <c r="C3624" t="s">
        <v>193</v>
      </c>
      <c r="D3624" t="s">
        <v>470</v>
      </c>
      <c r="E3624" s="31" t="s">
        <v>471</v>
      </c>
      <c r="F3624">
        <v>2019</v>
      </c>
      <c r="G3624" t="s">
        <v>469</v>
      </c>
      <c r="H3624">
        <v>10451</v>
      </c>
      <c r="I3624">
        <v>332130</v>
      </c>
      <c r="J3624" t="s">
        <v>192</v>
      </c>
      <c r="K3624" s="26" t="s">
        <v>458</v>
      </c>
      <c r="L3624" t="b">
        <v>1</v>
      </c>
      <c r="M3624" s="20" t="s">
        <v>1118</v>
      </c>
      <c r="N3624" s="26">
        <v>17</v>
      </c>
      <c r="O3624" t="s">
        <v>375</v>
      </c>
      <c r="P3624">
        <v>66.898333300000004</v>
      </c>
      <c r="Q3624">
        <v>-162.59666669999999</v>
      </c>
      <c r="S3624" t="s">
        <v>21</v>
      </c>
      <c r="T3624" s="40">
        <v>0.39493333333333336</v>
      </c>
      <c r="U3624" s="40">
        <v>0.21888333333333332</v>
      </c>
      <c r="V3624">
        <v>2611.1941477333335</v>
      </c>
      <c r="W3624">
        <v>6611.7339999999995</v>
      </c>
      <c r="X3624">
        <v>1142</v>
      </c>
      <c r="Y3624">
        <v>3803.1795648000002</v>
      </c>
      <c r="Z3624">
        <v>9629.9279999999999</v>
      </c>
      <c r="AA3624">
        <v>108</v>
      </c>
      <c r="AI3624">
        <v>1623.7360000000001</v>
      </c>
      <c r="AJ3624">
        <v>27</v>
      </c>
      <c r="AK3624">
        <v>985.08200000000011</v>
      </c>
      <c r="AL3624">
        <v>64</v>
      </c>
      <c r="AM3624">
        <v>0</v>
      </c>
      <c r="AN3624">
        <v>0</v>
      </c>
      <c r="AO3624" s="30">
        <v>1030.3091888000001</v>
      </c>
      <c r="AP3624" s="30">
        <v>2608.8180000000002</v>
      </c>
      <c r="AQ3624" s="30">
        <v>91</v>
      </c>
      <c r="AR3624">
        <v>7444.6829013333336</v>
      </c>
      <c r="AS3624" s="20">
        <v>18850.48</v>
      </c>
      <c r="AT3624">
        <v>1282</v>
      </c>
      <c r="AU3624">
        <v>12</v>
      </c>
      <c r="AV3624" t="s">
        <v>1510</v>
      </c>
    </row>
    <row r="3625" spans="1:48" hidden="1" x14ac:dyDescent="0.25">
      <c r="A3625" t="s">
        <v>734</v>
      </c>
      <c r="B3625" t="s">
        <v>1123</v>
      </c>
      <c r="C3625" t="s">
        <v>367</v>
      </c>
      <c r="D3625" t="s">
        <v>368</v>
      </c>
      <c r="E3625" s="31" t="s">
        <v>369</v>
      </c>
      <c r="F3625">
        <v>2020</v>
      </c>
      <c r="G3625" t="s">
        <v>735</v>
      </c>
      <c r="H3625">
        <v>19277</v>
      </c>
      <c r="I3625">
        <v>0</v>
      </c>
      <c r="J3625" t="s">
        <v>1123</v>
      </c>
      <c r="K3625" s="26" t="s">
        <v>374</v>
      </c>
      <c r="L3625" t="b">
        <v>1</v>
      </c>
      <c r="M3625" s="20" t="s">
        <v>1124</v>
      </c>
      <c r="N3625" s="26">
        <v>227</v>
      </c>
      <c r="O3625" t="s">
        <v>375</v>
      </c>
      <c r="P3625">
        <v>70.205555599999997</v>
      </c>
      <c r="Q3625">
        <v>-148.51166670000001</v>
      </c>
      <c r="S3625" t="s">
        <v>371</v>
      </c>
      <c r="V3625">
        <v>0</v>
      </c>
      <c r="W3625">
        <v>0</v>
      </c>
      <c r="X3625">
        <v>0</v>
      </c>
      <c r="Y3625">
        <v>11562</v>
      </c>
      <c r="Z3625">
        <v>53030</v>
      </c>
      <c r="AA3625">
        <v>165</v>
      </c>
      <c r="AB3625">
        <v>0</v>
      </c>
      <c r="AC3625">
        <v>0</v>
      </c>
      <c r="AD3625">
        <v>0</v>
      </c>
      <c r="AE3625">
        <v>0</v>
      </c>
      <c r="AF3625">
        <v>0</v>
      </c>
      <c r="AG3625">
        <v>0</v>
      </c>
      <c r="AO3625" s="30">
        <v>0</v>
      </c>
      <c r="AP3625" s="30">
        <v>0</v>
      </c>
      <c r="AQ3625" s="30">
        <v>0</v>
      </c>
      <c r="AR3625">
        <v>11562</v>
      </c>
      <c r="AS3625" s="20">
        <v>53030</v>
      </c>
      <c r="AT3625">
        <v>165</v>
      </c>
      <c r="AV3625" t="s">
        <v>1131</v>
      </c>
    </row>
    <row r="3626" spans="1:48" hidden="1" x14ac:dyDescent="0.25">
      <c r="A3626" t="s">
        <v>995</v>
      </c>
      <c r="B3626" t="s">
        <v>205</v>
      </c>
      <c r="C3626" t="s">
        <v>998</v>
      </c>
      <c r="D3626" t="s">
        <v>997</v>
      </c>
      <c r="E3626" s="31" t="s">
        <v>998</v>
      </c>
      <c r="F3626">
        <v>2020</v>
      </c>
      <c r="G3626" t="s">
        <v>996</v>
      </c>
      <c r="H3626" t="s">
        <v>582</v>
      </c>
      <c r="I3626">
        <v>332190</v>
      </c>
      <c r="J3626" t="s">
        <v>204</v>
      </c>
      <c r="K3626" s="26" t="s">
        <v>458</v>
      </c>
      <c r="L3626" t="b">
        <v>1</v>
      </c>
      <c r="M3626" s="20" t="s">
        <v>1118</v>
      </c>
      <c r="N3626" s="26">
        <v>570</v>
      </c>
      <c r="O3626" t="s">
        <v>375</v>
      </c>
      <c r="P3626">
        <v>61.356388899999999</v>
      </c>
      <c r="Q3626">
        <v>-155.43555559999999</v>
      </c>
      <c r="R3626" t="s">
        <v>1244</v>
      </c>
      <c r="S3626" t="s">
        <v>21</v>
      </c>
      <c r="T3626" s="40">
        <v>1.77</v>
      </c>
      <c r="U3626" s="40">
        <v>1.0014000000000001</v>
      </c>
      <c r="V3626">
        <v>4.9595400000000005</v>
      </c>
      <c r="W3626">
        <v>2.802</v>
      </c>
      <c r="X3626">
        <v>12</v>
      </c>
      <c r="Y3626">
        <v>7.5720599999999996</v>
      </c>
      <c r="Z3626">
        <v>4.2779999999999996</v>
      </c>
      <c r="AA3626">
        <v>6</v>
      </c>
      <c r="AI3626">
        <v>2.198</v>
      </c>
      <c r="AJ3626">
        <v>1</v>
      </c>
      <c r="AK3626">
        <v>1.621</v>
      </c>
      <c r="AL3626">
        <v>1</v>
      </c>
      <c r="AM3626">
        <v>0</v>
      </c>
      <c r="AN3626">
        <v>0</v>
      </c>
      <c r="AO3626" s="30">
        <v>6.7596299999999996</v>
      </c>
      <c r="AP3626" s="30">
        <v>3.819</v>
      </c>
      <c r="AQ3626" s="30">
        <v>2</v>
      </c>
      <c r="AR3626">
        <v>19.291229999999999</v>
      </c>
      <c r="AS3626" s="20">
        <v>10.898999999999999</v>
      </c>
      <c r="AT3626">
        <v>20</v>
      </c>
      <c r="AU3626">
        <v>1</v>
      </c>
      <c r="AV3626" t="s">
        <v>1510</v>
      </c>
    </row>
    <row r="3627" spans="1:48" hidden="1" x14ac:dyDescent="0.25">
      <c r="A3627" t="s">
        <v>402</v>
      </c>
      <c r="B3627" t="s">
        <v>38</v>
      </c>
      <c r="C3627" t="s">
        <v>404</v>
      </c>
      <c r="D3627" t="s">
        <v>403</v>
      </c>
      <c r="E3627" s="31" t="s">
        <v>404</v>
      </c>
      <c r="F3627">
        <v>2020</v>
      </c>
      <c r="G3627" t="s">
        <v>380</v>
      </c>
      <c r="H3627">
        <v>219</v>
      </c>
      <c r="I3627">
        <v>331130</v>
      </c>
      <c r="J3627" t="s">
        <v>30</v>
      </c>
      <c r="K3627" s="26" t="s">
        <v>374</v>
      </c>
      <c r="L3627" t="b">
        <v>1</v>
      </c>
      <c r="M3627" s="20" t="s">
        <v>1116</v>
      </c>
      <c r="N3627" s="26">
        <v>2</v>
      </c>
      <c r="O3627" t="s">
        <v>375</v>
      </c>
      <c r="P3627">
        <v>63.987230799999999</v>
      </c>
      <c r="Q3627">
        <v>-144.69983250000001</v>
      </c>
      <c r="R3627" t="s">
        <v>1244</v>
      </c>
      <c r="S3627" t="s">
        <v>21</v>
      </c>
      <c r="T3627" s="40">
        <v>0.79672499999999979</v>
      </c>
      <c r="U3627" s="40">
        <v>0.32484999999999997</v>
      </c>
      <c r="V3627">
        <v>16.500971474999993</v>
      </c>
      <c r="W3627">
        <v>20.710999999999999</v>
      </c>
      <c r="X3627">
        <v>7.416666666666667</v>
      </c>
      <c r="Y3627">
        <v>11.588365124999997</v>
      </c>
      <c r="Z3627">
        <v>14.545</v>
      </c>
      <c r="AA3627">
        <v>3</v>
      </c>
      <c r="AI3627">
        <v>38.598999999999997</v>
      </c>
      <c r="AJ3627">
        <v>2.8333333333333335</v>
      </c>
      <c r="AK3627">
        <v>0</v>
      </c>
      <c r="AL3627">
        <v>0</v>
      </c>
      <c r="AM3627">
        <v>0</v>
      </c>
      <c r="AN3627">
        <v>0</v>
      </c>
      <c r="AO3627" s="30">
        <v>30.75278827499999</v>
      </c>
      <c r="AP3627" s="30">
        <v>38.598999999999997</v>
      </c>
      <c r="AQ3627" s="30">
        <v>2.8333333333333335</v>
      </c>
      <c r="AR3627">
        <v>58.842124874999975</v>
      </c>
      <c r="AS3627" s="20">
        <v>73.85499999999999</v>
      </c>
      <c r="AT3627">
        <v>13.25</v>
      </c>
      <c r="AU3627">
        <v>12</v>
      </c>
      <c r="AV3627" t="s">
        <v>1510</v>
      </c>
    </row>
    <row r="3628" spans="1:48" hidden="1" x14ac:dyDescent="0.25">
      <c r="A3628" t="s">
        <v>1097</v>
      </c>
      <c r="B3628" t="s">
        <v>1100</v>
      </c>
      <c r="C3628" t="s">
        <v>1102</v>
      </c>
      <c r="D3628" t="s">
        <v>1101</v>
      </c>
      <c r="E3628" s="31" t="s">
        <v>1102</v>
      </c>
      <c r="F3628">
        <v>2020</v>
      </c>
      <c r="G3628" t="s">
        <v>1098</v>
      </c>
      <c r="H3628">
        <v>1747</v>
      </c>
      <c r="I3628">
        <v>331810</v>
      </c>
      <c r="J3628" t="s">
        <v>1099</v>
      </c>
      <c r="K3628" s="26" t="s">
        <v>458</v>
      </c>
      <c r="L3628" t="b">
        <v>1</v>
      </c>
      <c r="M3628" s="20" t="s">
        <v>1118</v>
      </c>
      <c r="N3628" s="26">
        <v>767</v>
      </c>
      <c r="O3628" t="s">
        <v>375</v>
      </c>
      <c r="P3628">
        <v>66.259035499999996</v>
      </c>
      <c r="Q3628">
        <v>-145.81901680000001</v>
      </c>
      <c r="R3628" t="s">
        <v>1244</v>
      </c>
      <c r="S3628" t="s">
        <v>21</v>
      </c>
      <c r="T3628" s="40">
        <v>1.1500000000000001</v>
      </c>
      <c r="U3628" s="40">
        <v>0.38870000000000005</v>
      </c>
      <c r="V3628">
        <v>26.19125</v>
      </c>
      <c r="W3628">
        <v>22.774999999999999</v>
      </c>
      <c r="X3628">
        <v>16.916666666666668</v>
      </c>
      <c r="Y3628">
        <v>33.383350000000007</v>
      </c>
      <c r="Z3628">
        <v>29.029</v>
      </c>
      <c r="AA3628">
        <v>1.8333333333333333</v>
      </c>
      <c r="AI3628">
        <v>17.225000000000001</v>
      </c>
      <c r="AJ3628">
        <v>3.5</v>
      </c>
      <c r="AK3628">
        <v>15.941000000000001</v>
      </c>
      <c r="AL3628">
        <v>2</v>
      </c>
      <c r="AM3628">
        <v>0</v>
      </c>
      <c r="AN3628">
        <v>0</v>
      </c>
      <c r="AO3628" s="30">
        <v>38.140900000000009</v>
      </c>
      <c r="AP3628" s="30">
        <v>33.166000000000004</v>
      </c>
      <c r="AQ3628" s="30">
        <v>5.5</v>
      </c>
      <c r="AR3628">
        <v>97.715500000000006</v>
      </c>
      <c r="AS3628" s="20">
        <v>84.97</v>
      </c>
      <c r="AT3628">
        <v>24.25</v>
      </c>
      <c r="AU3628">
        <v>12</v>
      </c>
      <c r="AV3628" t="s">
        <v>1510</v>
      </c>
    </row>
    <row r="3629" spans="1:48" hidden="1" x14ac:dyDescent="0.25">
      <c r="A3629" t="s">
        <v>879</v>
      </c>
      <c r="B3629" t="s">
        <v>201</v>
      </c>
      <c r="C3629" t="s">
        <v>882</v>
      </c>
      <c r="D3629" t="s">
        <v>881</v>
      </c>
      <c r="E3629" s="31" t="s">
        <v>882</v>
      </c>
      <c r="F3629">
        <v>2020</v>
      </c>
      <c r="G3629" t="s">
        <v>880</v>
      </c>
      <c r="H3629">
        <v>10716</v>
      </c>
      <c r="I3629">
        <v>332170</v>
      </c>
      <c r="J3629" t="s">
        <v>200</v>
      </c>
      <c r="K3629" s="26" t="s">
        <v>458</v>
      </c>
      <c r="L3629" t="b">
        <v>1</v>
      </c>
      <c r="M3629" s="20" t="s">
        <v>1118</v>
      </c>
      <c r="N3629" s="26">
        <v>353</v>
      </c>
      <c r="O3629" t="s">
        <v>375</v>
      </c>
      <c r="P3629">
        <v>57.54</v>
      </c>
      <c r="Q3629">
        <v>-153.97861109999999</v>
      </c>
      <c r="R3629" t="s">
        <v>1244</v>
      </c>
      <c r="S3629" t="s">
        <v>21</v>
      </c>
      <c r="T3629" s="40">
        <v>0.41000000000000003</v>
      </c>
      <c r="U3629" s="40">
        <v>0.40989999999999999</v>
      </c>
      <c r="V3629">
        <v>26.444590000000002</v>
      </c>
      <c r="W3629">
        <v>64.498999999999995</v>
      </c>
      <c r="X3629">
        <v>50.428571428571431</v>
      </c>
      <c r="Y3629">
        <v>76.299360000000007</v>
      </c>
      <c r="Z3629">
        <v>186.096</v>
      </c>
      <c r="AA3629">
        <v>11.285714285714286</v>
      </c>
      <c r="AI3629">
        <v>106.13800000000001</v>
      </c>
      <c r="AJ3629">
        <v>27</v>
      </c>
      <c r="AK3629">
        <v>13.946</v>
      </c>
      <c r="AL3629">
        <v>2</v>
      </c>
      <c r="AM3629">
        <v>0</v>
      </c>
      <c r="AN3629">
        <v>0</v>
      </c>
      <c r="AO3629" s="30">
        <v>49.234440000000006</v>
      </c>
      <c r="AP3629" s="30">
        <v>120.084</v>
      </c>
      <c r="AQ3629" s="30">
        <v>29</v>
      </c>
      <c r="AR3629">
        <v>151.97838999999999</v>
      </c>
      <c r="AS3629" s="20">
        <v>370.67899999999997</v>
      </c>
      <c r="AT3629">
        <v>90.714285714285722</v>
      </c>
      <c r="AU3629">
        <v>7</v>
      </c>
      <c r="AV3629" t="s">
        <v>1510</v>
      </c>
    </row>
    <row r="3630" spans="1:48" hidden="1" x14ac:dyDescent="0.25">
      <c r="A3630" t="s">
        <v>754</v>
      </c>
      <c r="B3630" t="s">
        <v>295</v>
      </c>
      <c r="C3630" t="s">
        <v>757</v>
      </c>
      <c r="D3630" t="s">
        <v>756</v>
      </c>
      <c r="E3630" s="31" t="s">
        <v>757</v>
      </c>
      <c r="F3630">
        <v>2020</v>
      </c>
      <c r="G3630" t="s">
        <v>755</v>
      </c>
      <c r="H3630" t="s">
        <v>582</v>
      </c>
      <c r="I3630">
        <v>332740</v>
      </c>
      <c r="J3630" t="s">
        <v>294</v>
      </c>
      <c r="K3630" s="26" t="s">
        <v>458</v>
      </c>
      <c r="L3630" t="b">
        <v>1</v>
      </c>
      <c r="M3630" s="20" t="s">
        <v>1116</v>
      </c>
      <c r="N3630" s="26">
        <v>242</v>
      </c>
      <c r="O3630" t="s">
        <v>375</v>
      </c>
      <c r="P3630">
        <v>52.938055599999998</v>
      </c>
      <c r="Q3630">
        <v>-168.8677778</v>
      </c>
      <c r="R3630" t="s">
        <v>1244</v>
      </c>
      <c r="S3630" t="s">
        <v>21</v>
      </c>
      <c r="T3630" s="40">
        <v>0.75</v>
      </c>
      <c r="U3630" s="40">
        <v>0.19864999999999999</v>
      </c>
      <c r="V3630">
        <v>37.426500000000004</v>
      </c>
      <c r="W3630">
        <v>49.902000000000001</v>
      </c>
      <c r="X3630">
        <v>13</v>
      </c>
      <c r="Y3630">
        <v>44.53725</v>
      </c>
      <c r="Z3630">
        <v>59.383000000000003</v>
      </c>
      <c r="AA3630">
        <v>5</v>
      </c>
      <c r="AI3630">
        <v>25.263000000000002</v>
      </c>
      <c r="AJ3630">
        <v>7.083333333333333</v>
      </c>
      <c r="AK3630">
        <v>10.551</v>
      </c>
      <c r="AL3630">
        <v>1</v>
      </c>
      <c r="AM3630">
        <v>0</v>
      </c>
      <c r="AN3630">
        <v>0</v>
      </c>
      <c r="AO3630" s="30">
        <v>26.860500000000002</v>
      </c>
      <c r="AP3630" s="30">
        <v>35.814</v>
      </c>
      <c r="AQ3630" s="30">
        <v>8.0833333333333321</v>
      </c>
      <c r="AR3630">
        <v>108.82424999999999</v>
      </c>
      <c r="AS3630" s="20">
        <v>145.09899999999999</v>
      </c>
      <c r="AT3630">
        <v>26.083333333333332</v>
      </c>
      <c r="AU3630">
        <v>12</v>
      </c>
      <c r="AV3630" t="s">
        <v>1510</v>
      </c>
    </row>
    <row r="3631" spans="1:48" hidden="1" x14ac:dyDescent="0.25">
      <c r="A3631" t="s">
        <v>442</v>
      </c>
      <c r="B3631" t="s">
        <v>1142</v>
      </c>
      <c r="C3631" t="s">
        <v>439</v>
      </c>
      <c r="D3631" t="s">
        <v>438</v>
      </c>
      <c r="E3631" s="31" t="s">
        <v>439</v>
      </c>
      <c r="F3631">
        <v>2020</v>
      </c>
      <c r="G3631" t="s">
        <v>380</v>
      </c>
      <c r="H3631">
        <v>219</v>
      </c>
      <c r="I3631">
        <v>331100</v>
      </c>
      <c r="J3631" t="s">
        <v>30</v>
      </c>
      <c r="K3631" s="26" t="s">
        <v>374</v>
      </c>
      <c r="L3631" t="b">
        <v>1</v>
      </c>
      <c r="M3631" s="20" t="s">
        <v>1116</v>
      </c>
      <c r="N3631" s="26">
        <v>2</v>
      </c>
      <c r="O3631" t="s">
        <v>375</v>
      </c>
      <c r="P3631">
        <v>63.661388899999999</v>
      </c>
      <c r="Q3631">
        <v>-144.06444440000001</v>
      </c>
      <c r="R3631" t="s">
        <v>1244</v>
      </c>
      <c r="S3631" t="s">
        <v>21</v>
      </c>
      <c r="T3631" s="40">
        <v>0.3691416666666667</v>
      </c>
      <c r="U3631" s="40">
        <v>0.20254166666666665</v>
      </c>
      <c r="V3631">
        <v>40.401447991666672</v>
      </c>
      <c r="W3631">
        <v>109.447</v>
      </c>
      <c r="X3631">
        <v>24.333333333333332</v>
      </c>
      <c r="Y3631">
        <v>54.062642791666676</v>
      </c>
      <c r="Z3631">
        <v>146.45500000000001</v>
      </c>
      <c r="AA3631">
        <v>6</v>
      </c>
      <c r="AI3631">
        <v>45.703000000000003</v>
      </c>
      <c r="AJ3631">
        <v>10</v>
      </c>
      <c r="AK3631">
        <v>104.88200000000001</v>
      </c>
      <c r="AL3631">
        <v>4</v>
      </c>
      <c r="AM3631">
        <v>0</v>
      </c>
      <c r="AN3631">
        <v>0</v>
      </c>
      <c r="AO3631" s="30">
        <v>55.587197875000008</v>
      </c>
      <c r="AP3631" s="30">
        <v>150.58500000000001</v>
      </c>
      <c r="AQ3631" s="30">
        <v>14</v>
      </c>
      <c r="AR3631">
        <v>150.05128865833336</v>
      </c>
      <c r="AS3631" s="20">
        <v>406.48700000000002</v>
      </c>
      <c r="AT3631">
        <v>44.333333333333329</v>
      </c>
      <c r="AU3631">
        <v>12</v>
      </c>
      <c r="AV3631" t="s">
        <v>1510</v>
      </c>
    </row>
    <row r="3632" spans="1:48" hidden="1" x14ac:dyDescent="0.25">
      <c r="A3632" t="s">
        <v>1047</v>
      </c>
      <c r="B3632" t="s">
        <v>105</v>
      </c>
      <c r="C3632" t="s">
        <v>1050</v>
      </c>
      <c r="D3632" t="s">
        <v>1049</v>
      </c>
      <c r="E3632" s="31" t="s">
        <v>1050</v>
      </c>
      <c r="F3632">
        <v>2020</v>
      </c>
      <c r="G3632" t="s">
        <v>1048</v>
      </c>
      <c r="H3632" t="s">
        <v>582</v>
      </c>
      <c r="I3632">
        <v>331740</v>
      </c>
      <c r="J3632" t="s">
        <v>104</v>
      </c>
      <c r="K3632" s="26" t="s">
        <v>458</v>
      </c>
      <c r="L3632" t="b">
        <v>1</v>
      </c>
      <c r="M3632" s="20" t="s">
        <v>1116</v>
      </c>
      <c r="N3632" s="26">
        <v>683</v>
      </c>
      <c r="O3632" t="s">
        <v>375</v>
      </c>
      <c r="P3632">
        <v>57.5719444</v>
      </c>
      <c r="Q3632">
        <v>-154.4555556</v>
      </c>
      <c r="R3632" t="s">
        <v>1244</v>
      </c>
      <c r="S3632" t="s">
        <v>21</v>
      </c>
      <c r="T3632" s="40">
        <v>0.70000000000000007</v>
      </c>
      <c r="U3632" s="40">
        <v>0.29704999999999998</v>
      </c>
      <c r="V3632">
        <v>42.317800000000005</v>
      </c>
      <c r="W3632">
        <v>60.454000000000001</v>
      </c>
      <c r="X3632">
        <v>13</v>
      </c>
      <c r="Y3632">
        <v>62.900600000000011</v>
      </c>
      <c r="Z3632">
        <v>89.858000000000004</v>
      </c>
      <c r="AA3632">
        <v>4</v>
      </c>
      <c r="AI3632">
        <v>23.41</v>
      </c>
      <c r="AJ3632">
        <v>9.8333333333333339</v>
      </c>
      <c r="AK3632">
        <v>0</v>
      </c>
      <c r="AL3632">
        <v>0.66666666666666663</v>
      </c>
      <c r="AM3632">
        <v>0</v>
      </c>
      <c r="AN3632">
        <v>1.25</v>
      </c>
      <c r="AO3632" s="30">
        <v>16.387</v>
      </c>
      <c r="AP3632" s="30">
        <v>23.41</v>
      </c>
      <c r="AQ3632" s="30">
        <v>10.5</v>
      </c>
      <c r="AR3632">
        <v>121.60540000000002</v>
      </c>
      <c r="AS3632" s="20">
        <v>173.72200000000001</v>
      </c>
      <c r="AT3632">
        <v>27.5</v>
      </c>
      <c r="AU3632">
        <v>12</v>
      </c>
      <c r="AV3632" t="s">
        <v>1510</v>
      </c>
    </row>
    <row r="3633" spans="1:48" hidden="1" x14ac:dyDescent="0.25">
      <c r="A3633" t="s">
        <v>1073</v>
      </c>
      <c r="B3633" t="s">
        <v>293</v>
      </c>
      <c r="C3633" t="s">
        <v>1076</v>
      </c>
      <c r="D3633" t="s">
        <v>1075</v>
      </c>
      <c r="E3633" s="31" t="s">
        <v>1076</v>
      </c>
      <c r="F3633">
        <v>2020</v>
      </c>
      <c r="G3633" t="s">
        <v>1074</v>
      </c>
      <c r="H3633" t="s">
        <v>582</v>
      </c>
      <c r="I3633">
        <v>332730</v>
      </c>
      <c r="J3633" t="s">
        <v>292</v>
      </c>
      <c r="K3633" s="26" t="s">
        <v>458</v>
      </c>
      <c r="L3633" t="b">
        <v>1</v>
      </c>
      <c r="M3633" s="20" t="s">
        <v>1116</v>
      </c>
      <c r="N3633" s="26">
        <v>729</v>
      </c>
      <c r="O3633" t="s">
        <v>375</v>
      </c>
      <c r="P3633">
        <v>59.079166700000002</v>
      </c>
      <c r="Q3633">
        <v>-160.27500000000001</v>
      </c>
      <c r="R3633" t="s">
        <v>1244</v>
      </c>
      <c r="S3633" t="s">
        <v>21</v>
      </c>
      <c r="T3633" s="40">
        <v>0.504575</v>
      </c>
      <c r="U3633" s="40">
        <v>0.19962500000000002</v>
      </c>
      <c r="V3633">
        <v>45.351200999999996</v>
      </c>
      <c r="W3633">
        <v>89.88</v>
      </c>
      <c r="X3633">
        <v>34.125</v>
      </c>
      <c r="Y3633">
        <v>51.488346725</v>
      </c>
      <c r="Z3633">
        <v>102.04300000000001</v>
      </c>
      <c r="AA3633">
        <v>5.5</v>
      </c>
      <c r="AI3633">
        <v>17.908999999999999</v>
      </c>
      <c r="AJ3633">
        <v>6.5</v>
      </c>
      <c r="AK3633">
        <v>5.9939999999999998</v>
      </c>
      <c r="AL3633">
        <v>2</v>
      </c>
      <c r="AM3633">
        <v>0</v>
      </c>
      <c r="AN3633">
        <v>0</v>
      </c>
      <c r="AO3633" s="30">
        <v>12.060856224999998</v>
      </c>
      <c r="AP3633" s="30">
        <v>23.902999999999999</v>
      </c>
      <c r="AQ3633" s="30">
        <v>8.5</v>
      </c>
      <c r="AR3633">
        <v>108.90040395</v>
      </c>
      <c r="AS3633" s="20">
        <v>215.82599999999999</v>
      </c>
      <c r="AT3633">
        <v>48.125</v>
      </c>
      <c r="AU3633">
        <v>8</v>
      </c>
      <c r="AV3633" t="s">
        <v>1510</v>
      </c>
    </row>
    <row r="3634" spans="1:48" hidden="1" x14ac:dyDescent="0.25">
      <c r="A3634" t="s">
        <v>864</v>
      </c>
      <c r="B3634" t="s">
        <v>214</v>
      </c>
      <c r="C3634" t="s">
        <v>866</v>
      </c>
      <c r="D3634" t="s">
        <v>865</v>
      </c>
      <c r="E3634" s="31" t="s">
        <v>866</v>
      </c>
      <c r="F3634">
        <v>2020</v>
      </c>
      <c r="G3634" t="s">
        <v>858</v>
      </c>
      <c r="H3634">
        <v>12485</v>
      </c>
      <c r="I3634">
        <v>332250</v>
      </c>
      <c r="J3634" t="s">
        <v>211</v>
      </c>
      <c r="K3634" s="26" t="s">
        <v>374</v>
      </c>
      <c r="L3634" t="b">
        <v>1</v>
      </c>
      <c r="M3634" s="20" t="s">
        <v>1119</v>
      </c>
      <c r="N3634" s="26">
        <v>343</v>
      </c>
      <c r="O3634" t="s">
        <v>375</v>
      </c>
      <c r="P3634">
        <v>61.761111100000001</v>
      </c>
      <c r="Q3634">
        <v>-157.3125</v>
      </c>
      <c r="R3634" t="s">
        <v>1244</v>
      </c>
      <c r="S3634" t="s">
        <v>21</v>
      </c>
      <c r="T3634" s="40">
        <v>1.3095416666666668</v>
      </c>
      <c r="U3634" s="40">
        <v>0.54824166666666663</v>
      </c>
      <c r="V3634">
        <v>46.948378291666671</v>
      </c>
      <c r="W3634">
        <v>35.850999999999999</v>
      </c>
      <c r="X3634">
        <v>11.083333333333334</v>
      </c>
      <c r="Y3634">
        <v>18.565372208333336</v>
      </c>
      <c r="Z3634">
        <v>14.177</v>
      </c>
      <c r="AA3634">
        <v>0.16666666666666666</v>
      </c>
      <c r="AI3634">
        <v>0</v>
      </c>
      <c r="AJ3634">
        <v>4.833333333333333</v>
      </c>
      <c r="AK3634">
        <v>6.0549999999999997</v>
      </c>
      <c r="AL3634">
        <v>1.8333333333333333</v>
      </c>
      <c r="AM3634">
        <v>0</v>
      </c>
      <c r="AN3634">
        <v>0</v>
      </c>
      <c r="AO3634" s="30">
        <v>7.9292747916666668</v>
      </c>
      <c r="AP3634" s="30">
        <v>6.0549999999999997</v>
      </c>
      <c r="AQ3634" s="30">
        <v>6.6666666666666661</v>
      </c>
      <c r="AR3634">
        <v>73.443025291666672</v>
      </c>
      <c r="AS3634" s="20">
        <v>56.082999999999998</v>
      </c>
      <c r="AT3634">
        <v>17.916666666666668</v>
      </c>
      <c r="AU3634">
        <v>12</v>
      </c>
      <c r="AV3634" t="s">
        <v>1510</v>
      </c>
    </row>
    <row r="3635" spans="1:48" hidden="1" x14ac:dyDescent="0.25">
      <c r="A3635" t="s">
        <v>1027</v>
      </c>
      <c r="B3635" t="s">
        <v>250</v>
      </c>
      <c r="C3635" t="s">
        <v>1030</v>
      </c>
      <c r="D3635" t="s">
        <v>1029</v>
      </c>
      <c r="E3635" s="31" t="s">
        <v>1030</v>
      </c>
      <c r="F3635">
        <v>2020</v>
      </c>
      <c r="G3635" t="s">
        <v>1028</v>
      </c>
      <c r="H3635">
        <v>14633</v>
      </c>
      <c r="I3635">
        <v>332450</v>
      </c>
      <c r="J3635" t="s">
        <v>249</v>
      </c>
      <c r="K3635" s="26" t="s">
        <v>458</v>
      </c>
      <c r="L3635" t="b">
        <v>1</v>
      </c>
      <c r="M3635" s="20" t="s">
        <v>1116</v>
      </c>
      <c r="N3635" s="26">
        <v>662</v>
      </c>
      <c r="O3635" t="s">
        <v>375</v>
      </c>
      <c r="P3635">
        <v>59.787222200000002</v>
      </c>
      <c r="Q3635">
        <v>-154.10611109999999</v>
      </c>
      <c r="R3635" t="s">
        <v>1244</v>
      </c>
      <c r="S3635" t="s">
        <v>21</v>
      </c>
      <c r="T3635" s="40">
        <v>0.81583333333333352</v>
      </c>
      <c r="U3635" s="40">
        <v>0.5002416666666667</v>
      </c>
      <c r="V3635">
        <v>48.829256666666673</v>
      </c>
      <c r="W3635">
        <v>59.851999999999997</v>
      </c>
      <c r="X3635">
        <v>31.75</v>
      </c>
      <c r="Y3635">
        <v>62.991307500000012</v>
      </c>
      <c r="Z3635">
        <v>77.210999999999999</v>
      </c>
      <c r="AA3635">
        <v>4</v>
      </c>
      <c r="AI3635">
        <v>19.661999999999999</v>
      </c>
      <c r="AJ3635">
        <v>13.416666666666666</v>
      </c>
      <c r="AK3635">
        <v>14.334</v>
      </c>
      <c r="AL3635">
        <v>1</v>
      </c>
      <c r="AM3635">
        <v>0</v>
      </c>
      <c r="AN3635">
        <v>0</v>
      </c>
      <c r="AO3635" s="30">
        <v>27.735070000000004</v>
      </c>
      <c r="AP3635" s="30">
        <v>33.995999999999995</v>
      </c>
      <c r="AQ3635" s="30">
        <v>14.416666666666666</v>
      </c>
      <c r="AR3635">
        <v>139.55563416666669</v>
      </c>
      <c r="AS3635" s="20">
        <v>171.059</v>
      </c>
      <c r="AT3635">
        <v>50.166666666666664</v>
      </c>
      <c r="AU3635">
        <v>12</v>
      </c>
      <c r="AV3635" t="s">
        <v>1510</v>
      </c>
    </row>
    <row r="3636" spans="1:48" hidden="1" x14ac:dyDescent="0.25">
      <c r="A3636" t="s">
        <v>870</v>
      </c>
      <c r="B3636" t="s">
        <v>216</v>
      </c>
      <c r="C3636" t="s">
        <v>874</v>
      </c>
      <c r="D3636" t="s">
        <v>873</v>
      </c>
      <c r="E3636" s="31" t="s">
        <v>874</v>
      </c>
      <c r="F3636">
        <v>2020</v>
      </c>
      <c r="G3636" t="s">
        <v>858</v>
      </c>
      <c r="H3636">
        <v>12485</v>
      </c>
      <c r="I3636">
        <v>332270</v>
      </c>
      <c r="J3636" t="s">
        <v>211</v>
      </c>
      <c r="K3636" s="26" t="s">
        <v>374</v>
      </c>
      <c r="L3636" t="b">
        <v>1</v>
      </c>
      <c r="M3636" s="20" t="s">
        <v>1119</v>
      </c>
      <c r="N3636" s="26">
        <v>343</v>
      </c>
      <c r="O3636" t="s">
        <v>375</v>
      </c>
      <c r="P3636">
        <v>61.783055599999997</v>
      </c>
      <c r="Q3636">
        <v>-156.58805559999999</v>
      </c>
      <c r="R3636" t="s">
        <v>1244</v>
      </c>
      <c r="S3636" t="s">
        <v>21</v>
      </c>
      <c r="T3636" s="40">
        <v>1.3095416666666668</v>
      </c>
      <c r="U3636" s="40">
        <v>0.54824166666666663</v>
      </c>
      <c r="V3636">
        <v>49.346149083333344</v>
      </c>
      <c r="W3636">
        <v>37.682000000000002</v>
      </c>
      <c r="X3636">
        <v>15.25</v>
      </c>
      <c r="Y3636">
        <v>59.420453125000009</v>
      </c>
      <c r="Z3636">
        <v>45.375</v>
      </c>
      <c r="AA3636">
        <v>4.833333333333333</v>
      </c>
      <c r="AI3636">
        <v>24.221</v>
      </c>
      <c r="AJ3636">
        <v>4.166666666666667</v>
      </c>
      <c r="AK3636">
        <v>7.2969999999999997</v>
      </c>
      <c r="AL3636">
        <v>1</v>
      </c>
      <c r="AM3636">
        <v>0</v>
      </c>
      <c r="AN3636">
        <v>0</v>
      </c>
      <c r="AO3636" s="30">
        <v>41.274134250000003</v>
      </c>
      <c r="AP3636" s="30">
        <v>31.518000000000001</v>
      </c>
      <c r="AQ3636" s="30">
        <v>5.166666666666667</v>
      </c>
      <c r="AR3636">
        <v>150.04073645833336</v>
      </c>
      <c r="AS3636" s="20">
        <v>114.575</v>
      </c>
      <c r="AT3636">
        <v>25.25</v>
      </c>
      <c r="AU3636">
        <v>12</v>
      </c>
      <c r="AV3636" t="s">
        <v>1510</v>
      </c>
    </row>
    <row r="3637" spans="1:48" hidden="1" x14ac:dyDescent="0.25">
      <c r="A3637" t="s">
        <v>1043</v>
      </c>
      <c r="B3637" t="s">
        <v>124</v>
      </c>
      <c r="C3637" t="s">
        <v>1046</v>
      </c>
      <c r="D3637" t="s">
        <v>1045</v>
      </c>
      <c r="E3637" s="31" t="s">
        <v>1046</v>
      </c>
      <c r="F3637">
        <v>2020</v>
      </c>
      <c r="G3637" t="s">
        <v>1044</v>
      </c>
      <c r="H3637" t="s">
        <v>582</v>
      </c>
      <c r="I3637">
        <v>331840</v>
      </c>
      <c r="J3637" t="s">
        <v>123</v>
      </c>
      <c r="K3637" s="26" t="s">
        <v>458</v>
      </c>
      <c r="L3637" t="b">
        <v>1</v>
      </c>
      <c r="M3637" s="20" t="s">
        <v>1116</v>
      </c>
      <c r="N3637" s="26">
        <v>682</v>
      </c>
      <c r="O3637" t="s">
        <v>375</v>
      </c>
      <c r="P3637">
        <v>66.654444400000003</v>
      </c>
      <c r="Q3637">
        <v>-143.7222222</v>
      </c>
      <c r="R3637" t="s">
        <v>1244</v>
      </c>
      <c r="S3637" t="s">
        <v>21</v>
      </c>
      <c r="T3637" s="40">
        <v>0.94999999999999984</v>
      </c>
      <c r="U3637" s="40">
        <v>0.39221666666666666</v>
      </c>
      <c r="V3637">
        <v>57.519649999999984</v>
      </c>
      <c r="W3637">
        <v>60.546999999999997</v>
      </c>
      <c r="X3637">
        <v>45.75</v>
      </c>
      <c r="Y3637">
        <v>40.317999999999991</v>
      </c>
      <c r="Z3637">
        <v>42.44</v>
      </c>
      <c r="AA3637">
        <v>8.4166666666666661</v>
      </c>
      <c r="AI3637">
        <v>61.41</v>
      </c>
      <c r="AJ3637">
        <v>7.916666666666667</v>
      </c>
      <c r="AK3637">
        <v>36.372999999999998</v>
      </c>
      <c r="AL3637">
        <v>4</v>
      </c>
      <c r="AM3637">
        <v>20.808</v>
      </c>
      <c r="AN3637">
        <v>1.1666666666666667</v>
      </c>
      <c r="AO3637" s="30">
        <v>92.893849999999972</v>
      </c>
      <c r="AP3637" s="30">
        <v>97.782999999999987</v>
      </c>
      <c r="AQ3637" s="30">
        <v>11.916666666666668</v>
      </c>
      <c r="AR3637">
        <v>190.73149999999995</v>
      </c>
      <c r="AS3637" s="20">
        <v>200.76999999999998</v>
      </c>
      <c r="AT3637">
        <v>66.083333333333343</v>
      </c>
      <c r="AU3637">
        <v>12</v>
      </c>
      <c r="AV3637" t="s">
        <v>1510</v>
      </c>
    </row>
    <row r="3638" spans="1:48" hidden="1" x14ac:dyDescent="0.25">
      <c r="A3638" t="s">
        <v>1055</v>
      </c>
      <c r="B3638" t="s">
        <v>126</v>
      </c>
      <c r="C3638" t="s">
        <v>1058</v>
      </c>
      <c r="D3638" t="s">
        <v>1057</v>
      </c>
      <c r="E3638" s="31" t="s">
        <v>1058</v>
      </c>
      <c r="F3638">
        <v>2020</v>
      </c>
      <c r="G3638" t="s">
        <v>1056</v>
      </c>
      <c r="H3638" t="s">
        <v>582</v>
      </c>
      <c r="I3638">
        <v>331850</v>
      </c>
      <c r="J3638" t="s">
        <v>125</v>
      </c>
      <c r="K3638" s="26" t="s">
        <v>458</v>
      </c>
      <c r="L3638" t="b">
        <v>1</v>
      </c>
      <c r="M3638" s="20" t="s">
        <v>1116</v>
      </c>
      <c r="N3638" s="26">
        <v>686</v>
      </c>
      <c r="O3638" t="s">
        <v>375</v>
      </c>
      <c r="P3638">
        <v>60.063333299999996</v>
      </c>
      <c r="Q3638">
        <v>-148.01138889999999</v>
      </c>
      <c r="R3638" t="s">
        <v>1244</v>
      </c>
      <c r="S3638" t="s">
        <v>21</v>
      </c>
      <c r="T3638" s="40">
        <v>0.70374999999999999</v>
      </c>
      <c r="U3638" s="40">
        <v>0.35549999999999998</v>
      </c>
      <c r="V3638">
        <v>58.319762500000003</v>
      </c>
      <c r="W3638">
        <v>82.87</v>
      </c>
      <c r="X3638">
        <v>26</v>
      </c>
      <c r="Y3638">
        <v>50.897311249999994</v>
      </c>
      <c r="Z3638">
        <v>72.322999999999993</v>
      </c>
      <c r="AA3638">
        <v>9.0833333333333339</v>
      </c>
      <c r="AI3638">
        <v>53.994</v>
      </c>
      <c r="AJ3638">
        <v>15.916666666666666</v>
      </c>
      <c r="AK3638">
        <v>6.1520000000000001</v>
      </c>
      <c r="AL3638">
        <v>3</v>
      </c>
      <c r="AM3638">
        <v>0</v>
      </c>
      <c r="AN3638">
        <v>0</v>
      </c>
      <c r="AO3638" s="30">
        <v>42.327747500000001</v>
      </c>
      <c r="AP3638" s="30">
        <v>60.146000000000001</v>
      </c>
      <c r="AQ3638" s="30">
        <v>18.916666666666664</v>
      </c>
      <c r="AR3638">
        <v>151.54482124999998</v>
      </c>
      <c r="AS3638" s="20">
        <v>215.339</v>
      </c>
      <c r="AT3638">
        <v>54</v>
      </c>
      <c r="AU3638">
        <v>12</v>
      </c>
      <c r="AV3638" t="s">
        <v>1510</v>
      </c>
    </row>
    <row r="3639" spans="1:48" hidden="1" x14ac:dyDescent="0.25">
      <c r="A3639" t="s">
        <v>676</v>
      </c>
      <c r="B3639" t="s">
        <v>86</v>
      </c>
      <c r="C3639" t="s">
        <v>678</v>
      </c>
      <c r="D3639" t="s">
        <v>677</v>
      </c>
      <c r="E3639" s="31" t="s">
        <v>678</v>
      </c>
      <c r="F3639">
        <v>2020</v>
      </c>
      <c r="G3639" t="s">
        <v>563</v>
      </c>
      <c r="H3639">
        <v>221</v>
      </c>
      <c r="I3639">
        <v>331560</v>
      </c>
      <c r="J3639" t="s">
        <v>50</v>
      </c>
      <c r="K3639" s="26" t="s">
        <v>458</v>
      </c>
      <c r="L3639" t="b">
        <v>1</v>
      </c>
      <c r="M3639" s="20" t="s">
        <v>1119</v>
      </c>
      <c r="N3639" s="26">
        <v>169</v>
      </c>
      <c r="O3639" t="s">
        <v>375</v>
      </c>
      <c r="P3639">
        <v>62.032777799999998</v>
      </c>
      <c r="Q3639">
        <v>-163.28777779999999</v>
      </c>
      <c r="R3639" t="s">
        <v>1244</v>
      </c>
      <c r="S3639" t="s">
        <v>21</v>
      </c>
      <c r="T3639" s="40">
        <v>0.38249166666666662</v>
      </c>
      <c r="U3639" s="40">
        <v>0.2468166666666666</v>
      </c>
      <c r="V3639">
        <v>58.60269572499999</v>
      </c>
      <c r="W3639">
        <v>153.21299999999999</v>
      </c>
      <c r="X3639">
        <v>30.166666666666668</v>
      </c>
      <c r="Y3639">
        <v>0</v>
      </c>
      <c r="Z3639">
        <v>0</v>
      </c>
      <c r="AA3639">
        <v>5.083333333333333</v>
      </c>
      <c r="AI3639">
        <v>152.09</v>
      </c>
      <c r="AJ3639">
        <v>3.5</v>
      </c>
      <c r="AK3639">
        <v>0</v>
      </c>
      <c r="AL3639">
        <v>0</v>
      </c>
      <c r="AM3639">
        <v>0</v>
      </c>
      <c r="AN3639">
        <v>0</v>
      </c>
      <c r="AO3639" s="30">
        <v>58.173157583333328</v>
      </c>
      <c r="AP3639" s="30">
        <v>152.09</v>
      </c>
      <c r="AQ3639" s="30">
        <v>3.5</v>
      </c>
      <c r="AR3639">
        <v>116.77585330833331</v>
      </c>
      <c r="AS3639" s="20">
        <v>305.303</v>
      </c>
      <c r="AT3639">
        <v>38.75</v>
      </c>
      <c r="AU3639">
        <v>12</v>
      </c>
      <c r="AV3639" t="s">
        <v>1510</v>
      </c>
    </row>
    <row r="3640" spans="1:48" hidden="1" x14ac:dyDescent="0.25">
      <c r="A3640" t="s">
        <v>1085</v>
      </c>
      <c r="B3640" t="s">
        <v>1088</v>
      </c>
      <c r="C3640" t="s">
        <v>1090</v>
      </c>
      <c r="D3640" t="s">
        <v>1089</v>
      </c>
      <c r="E3640" s="31" t="s">
        <v>1090</v>
      </c>
      <c r="F3640">
        <v>2020</v>
      </c>
      <c r="G3640" t="s">
        <v>1086</v>
      </c>
      <c r="H3640" t="s">
        <v>582</v>
      </c>
      <c r="I3640">
        <v>332520</v>
      </c>
      <c r="J3640" t="s">
        <v>1087</v>
      </c>
      <c r="K3640" s="26" t="s">
        <v>458</v>
      </c>
      <c r="L3640" t="b">
        <v>1</v>
      </c>
      <c r="M3640" s="20" t="s">
        <v>1118</v>
      </c>
      <c r="N3640" s="26">
        <v>759</v>
      </c>
      <c r="O3640" t="s">
        <v>375</v>
      </c>
      <c r="P3640">
        <v>65.504999999999995</v>
      </c>
      <c r="Q3640">
        <v>-150.16999999999999</v>
      </c>
      <c r="R3640" t="s">
        <v>1244</v>
      </c>
      <c r="S3640" t="s">
        <v>21</v>
      </c>
      <c r="T3640" s="40">
        <v>0.81714999999999982</v>
      </c>
      <c r="U3640" s="40">
        <v>0.35283333333333333</v>
      </c>
      <c r="V3640">
        <v>63.53259534999998</v>
      </c>
      <c r="W3640">
        <v>77.748999999999995</v>
      </c>
      <c r="X3640">
        <v>35.083333333333336</v>
      </c>
      <c r="Y3640">
        <v>22.344149599999994</v>
      </c>
      <c r="Z3640">
        <v>27.344000000000001</v>
      </c>
      <c r="AA3640">
        <v>6.166666666666667</v>
      </c>
      <c r="AI3640">
        <v>92.119</v>
      </c>
      <c r="AJ3640">
        <v>3.1666666666666665</v>
      </c>
      <c r="AK3640">
        <v>14.494</v>
      </c>
      <c r="AL3640">
        <v>3.5833333333333335</v>
      </c>
      <c r="AM3640">
        <v>0</v>
      </c>
      <c r="AN3640">
        <v>0</v>
      </c>
      <c r="AO3640" s="30">
        <v>87.118812949999977</v>
      </c>
      <c r="AP3640" s="30">
        <v>106.613</v>
      </c>
      <c r="AQ3640" s="30">
        <v>6.75</v>
      </c>
      <c r="AR3640">
        <v>172.99555789999997</v>
      </c>
      <c r="AS3640" s="20">
        <v>211.70599999999999</v>
      </c>
      <c r="AT3640">
        <v>48</v>
      </c>
      <c r="AU3640">
        <v>12</v>
      </c>
      <c r="AV3640" t="s">
        <v>1510</v>
      </c>
    </row>
    <row r="3641" spans="1:48" hidden="1" x14ac:dyDescent="0.25">
      <c r="A3641" t="s">
        <v>807</v>
      </c>
      <c r="B3641" t="s">
        <v>114</v>
      </c>
      <c r="C3641" t="s">
        <v>811</v>
      </c>
      <c r="D3641" t="s">
        <v>810</v>
      </c>
      <c r="E3641" s="31" t="s">
        <v>811</v>
      </c>
      <c r="F3641">
        <v>2020</v>
      </c>
      <c r="G3641" t="s">
        <v>812</v>
      </c>
      <c r="H3641">
        <v>56256</v>
      </c>
      <c r="I3641">
        <v>331750</v>
      </c>
      <c r="J3641" t="s">
        <v>113</v>
      </c>
      <c r="K3641" s="26" t="s">
        <v>458</v>
      </c>
      <c r="L3641" t="b">
        <v>1</v>
      </c>
      <c r="M3641" s="20" t="s">
        <v>1118</v>
      </c>
      <c r="N3641" s="26">
        <v>291</v>
      </c>
      <c r="O3641" t="s">
        <v>375</v>
      </c>
      <c r="P3641">
        <v>52.196111100000003</v>
      </c>
      <c r="Q3641">
        <v>-174.2005556</v>
      </c>
      <c r="R3641" t="s">
        <v>1244</v>
      </c>
      <c r="S3641" t="s">
        <v>21</v>
      </c>
      <c r="T3641" s="40">
        <v>0.625</v>
      </c>
      <c r="U3641" s="40">
        <v>0.40609999999999996</v>
      </c>
      <c r="V3641">
        <v>65.645624999999995</v>
      </c>
      <c r="W3641">
        <v>105.033</v>
      </c>
      <c r="X3641">
        <v>30.166666666666668</v>
      </c>
      <c r="Y3641">
        <v>80.744375000000005</v>
      </c>
      <c r="Z3641">
        <v>129.191</v>
      </c>
      <c r="AA3641">
        <v>9.8333333333333339</v>
      </c>
      <c r="AI3641">
        <v>24.016999999999999</v>
      </c>
      <c r="AJ3641">
        <v>15.333333333333334</v>
      </c>
      <c r="AK3641">
        <v>39.366</v>
      </c>
      <c r="AL3641">
        <v>6</v>
      </c>
      <c r="AM3641">
        <v>0.78300000000000003</v>
      </c>
      <c r="AN3641">
        <v>1</v>
      </c>
      <c r="AO3641" s="30">
        <v>39.614374999999995</v>
      </c>
      <c r="AP3641" s="30">
        <v>63.382999999999996</v>
      </c>
      <c r="AQ3641" s="30">
        <v>21.333333333333336</v>
      </c>
      <c r="AR3641">
        <v>186.00437500000001</v>
      </c>
      <c r="AS3641" s="20">
        <v>297.60700000000003</v>
      </c>
      <c r="AT3641">
        <v>61.333333333333343</v>
      </c>
      <c r="AU3641">
        <v>12</v>
      </c>
      <c r="AV3641" t="s">
        <v>1510</v>
      </c>
    </row>
    <row r="3642" spans="1:48" hidden="1" x14ac:dyDescent="0.25">
      <c r="A3642" t="s">
        <v>383</v>
      </c>
      <c r="B3642" t="s">
        <v>1133</v>
      </c>
      <c r="C3642" t="s">
        <v>385</v>
      </c>
      <c r="D3642" t="s">
        <v>384</v>
      </c>
      <c r="E3642" s="31" t="s">
        <v>385</v>
      </c>
      <c r="F3642">
        <v>2020</v>
      </c>
      <c r="G3642" t="s">
        <v>380</v>
      </c>
      <c r="H3642">
        <v>219</v>
      </c>
      <c r="I3642">
        <v>331060</v>
      </c>
      <c r="J3642" t="s">
        <v>30</v>
      </c>
      <c r="K3642" s="26" t="s">
        <v>374</v>
      </c>
      <c r="L3642" t="b">
        <v>1</v>
      </c>
      <c r="M3642" s="20" t="s">
        <v>1116</v>
      </c>
      <c r="N3642" s="26">
        <v>2</v>
      </c>
      <c r="O3642" t="s">
        <v>375</v>
      </c>
      <c r="P3642">
        <v>66.918888899999999</v>
      </c>
      <c r="Q3642">
        <v>-151.51611109999999</v>
      </c>
      <c r="R3642" t="s">
        <v>1244</v>
      </c>
      <c r="S3642" t="s">
        <v>21</v>
      </c>
      <c r="T3642" s="40">
        <v>0.71608333333333352</v>
      </c>
      <c r="U3642" s="40">
        <v>0.32555833333333334</v>
      </c>
      <c r="V3642">
        <v>66.266351666666694</v>
      </c>
      <c r="W3642">
        <v>92.54</v>
      </c>
      <c r="X3642">
        <v>31.416666666666668</v>
      </c>
      <c r="Y3642">
        <v>44.40146316666668</v>
      </c>
      <c r="Z3642">
        <v>62.006</v>
      </c>
      <c r="AA3642">
        <v>7</v>
      </c>
      <c r="AI3642">
        <v>46.603000000000002</v>
      </c>
      <c r="AJ3642">
        <v>13.166666666666666</v>
      </c>
      <c r="AK3642">
        <v>237.30199999999999</v>
      </c>
      <c r="AL3642">
        <v>15</v>
      </c>
      <c r="AM3642">
        <v>0</v>
      </c>
      <c r="AN3642">
        <v>0</v>
      </c>
      <c r="AO3642" s="30">
        <v>203.29963875000004</v>
      </c>
      <c r="AP3642" s="30">
        <v>283.90499999999997</v>
      </c>
      <c r="AQ3642" s="30">
        <v>28.166666666666664</v>
      </c>
      <c r="AR3642">
        <v>313.96745358333339</v>
      </c>
      <c r="AS3642" s="20">
        <v>438.45099999999996</v>
      </c>
      <c r="AT3642">
        <v>66.583333333333329</v>
      </c>
      <c r="AU3642">
        <v>12</v>
      </c>
      <c r="AV3642" t="s">
        <v>1510</v>
      </c>
    </row>
    <row r="3643" spans="1:48" hidden="1" x14ac:dyDescent="0.25">
      <c r="A3643" t="s">
        <v>905</v>
      </c>
      <c r="B3643" t="s">
        <v>134</v>
      </c>
      <c r="C3643" t="s">
        <v>908</v>
      </c>
      <c r="D3643" t="s">
        <v>907</v>
      </c>
      <c r="E3643" s="31" t="s">
        <v>908</v>
      </c>
      <c r="F3643">
        <v>2020</v>
      </c>
      <c r="G3643" t="s">
        <v>906</v>
      </c>
      <c r="H3643">
        <v>3465</v>
      </c>
      <c r="I3643">
        <v>331890</v>
      </c>
      <c r="J3643" t="s">
        <v>133</v>
      </c>
      <c r="K3643" s="26" t="s">
        <v>458</v>
      </c>
      <c r="L3643" t="b">
        <v>1</v>
      </c>
      <c r="M3643" s="20" t="s">
        <v>1116</v>
      </c>
      <c r="N3643" s="26">
        <v>368</v>
      </c>
      <c r="O3643" t="s">
        <v>375</v>
      </c>
      <c r="P3643">
        <v>61.515833299999997</v>
      </c>
      <c r="Q3643">
        <v>-144.43694439999999</v>
      </c>
      <c r="R3643" t="s">
        <v>1244</v>
      </c>
      <c r="S3643" t="s">
        <v>21</v>
      </c>
      <c r="T3643" s="40">
        <v>0.70000000000000007</v>
      </c>
      <c r="U3643" s="40">
        <v>0.4384333333333334</v>
      </c>
      <c r="V3643">
        <v>66.406900000000007</v>
      </c>
      <c r="W3643">
        <v>94.867000000000004</v>
      </c>
      <c r="X3643">
        <v>42.083333333333336</v>
      </c>
      <c r="Y3643">
        <v>153.5401</v>
      </c>
      <c r="Z3643">
        <v>219.34299999999999</v>
      </c>
      <c r="AA3643">
        <v>2</v>
      </c>
      <c r="AI3643">
        <v>10.14</v>
      </c>
      <c r="AJ3643">
        <v>29.166666666666668</v>
      </c>
      <c r="AK3643">
        <v>23.765000000000001</v>
      </c>
      <c r="AL3643">
        <v>2.5</v>
      </c>
      <c r="AM3643">
        <v>6.9</v>
      </c>
      <c r="AN3643">
        <v>1</v>
      </c>
      <c r="AO3643" s="30">
        <v>23.733500000000003</v>
      </c>
      <c r="AP3643" s="30">
        <v>33.905000000000001</v>
      </c>
      <c r="AQ3643" s="30">
        <v>31.666666666666668</v>
      </c>
      <c r="AR3643">
        <v>243.68050000000002</v>
      </c>
      <c r="AS3643" s="20">
        <v>348.11500000000001</v>
      </c>
      <c r="AT3643">
        <v>75.75</v>
      </c>
      <c r="AU3643">
        <v>12</v>
      </c>
      <c r="AV3643" t="s">
        <v>1510</v>
      </c>
    </row>
    <row r="3644" spans="1:48" hidden="1" x14ac:dyDescent="0.25">
      <c r="A3644" t="s">
        <v>991</v>
      </c>
      <c r="B3644" t="s">
        <v>20</v>
      </c>
      <c r="C3644" t="s">
        <v>994</v>
      </c>
      <c r="D3644" t="s">
        <v>993</v>
      </c>
      <c r="E3644" s="31" t="s">
        <v>994</v>
      </c>
      <c r="F3644">
        <v>2020</v>
      </c>
      <c r="G3644" t="s">
        <v>992</v>
      </c>
      <c r="H3644" t="s">
        <v>582</v>
      </c>
      <c r="I3644">
        <v>331010</v>
      </c>
      <c r="J3644" t="s">
        <v>19</v>
      </c>
      <c r="K3644" s="26" t="s">
        <v>458</v>
      </c>
      <c r="L3644" t="b">
        <v>1</v>
      </c>
      <c r="M3644" s="20" t="s">
        <v>1118</v>
      </c>
      <c r="N3644" s="26">
        <v>449</v>
      </c>
      <c r="O3644" t="s">
        <v>375</v>
      </c>
      <c r="P3644">
        <v>56.945555599999999</v>
      </c>
      <c r="Q3644">
        <v>-154.17027780000001</v>
      </c>
      <c r="R3644" t="s">
        <v>1244</v>
      </c>
      <c r="S3644" t="s">
        <v>21</v>
      </c>
      <c r="T3644" s="40">
        <v>0.79999999999999993</v>
      </c>
      <c r="U3644" s="40">
        <v>0.45044999999999996</v>
      </c>
      <c r="V3644">
        <v>66.976799999999997</v>
      </c>
      <c r="W3644">
        <v>83.721000000000004</v>
      </c>
      <c r="X3644">
        <v>27</v>
      </c>
      <c r="Y3644">
        <v>92.772799999999989</v>
      </c>
      <c r="Z3644">
        <v>115.96599999999999</v>
      </c>
      <c r="AA3644">
        <v>5.75</v>
      </c>
      <c r="AI3644">
        <v>20.14</v>
      </c>
      <c r="AJ3644">
        <v>9.25</v>
      </c>
      <c r="AK3644">
        <v>5.4859999999999998</v>
      </c>
      <c r="AL3644">
        <v>1</v>
      </c>
      <c r="AM3644">
        <v>0</v>
      </c>
      <c r="AN3644">
        <v>0</v>
      </c>
      <c r="AO3644" s="30">
        <v>20.500799999999998</v>
      </c>
      <c r="AP3644" s="30">
        <v>25.626000000000001</v>
      </c>
      <c r="AQ3644" s="30">
        <v>10.25</v>
      </c>
      <c r="AR3644">
        <v>180.25039999999998</v>
      </c>
      <c r="AS3644" s="20">
        <v>225.31299999999999</v>
      </c>
      <c r="AT3644">
        <v>43</v>
      </c>
      <c r="AU3644">
        <v>12</v>
      </c>
      <c r="AV3644" t="s">
        <v>1510</v>
      </c>
    </row>
    <row r="3645" spans="1:48" hidden="1" x14ac:dyDescent="0.25">
      <c r="A3645" t="s">
        <v>692</v>
      </c>
      <c r="B3645" t="s">
        <v>94</v>
      </c>
      <c r="C3645" t="s">
        <v>694</v>
      </c>
      <c r="D3645" t="s">
        <v>693</v>
      </c>
      <c r="E3645" s="31" t="s">
        <v>694</v>
      </c>
      <c r="F3645">
        <v>2020</v>
      </c>
      <c r="G3645" t="s">
        <v>563</v>
      </c>
      <c r="H3645">
        <v>221</v>
      </c>
      <c r="I3645">
        <v>331620</v>
      </c>
      <c r="J3645" t="s">
        <v>50</v>
      </c>
      <c r="K3645" s="26" t="s">
        <v>458</v>
      </c>
      <c r="L3645" t="b">
        <v>1</v>
      </c>
      <c r="M3645" s="20" t="s">
        <v>1119</v>
      </c>
      <c r="N3645" s="26">
        <v>169</v>
      </c>
      <c r="O3645" t="s">
        <v>375</v>
      </c>
      <c r="P3645">
        <v>62.682222199999998</v>
      </c>
      <c r="Q3645">
        <v>-159.56194439999999</v>
      </c>
      <c r="R3645" t="s">
        <v>1244</v>
      </c>
      <c r="S3645" t="s">
        <v>21</v>
      </c>
      <c r="T3645" s="40">
        <v>0.55916666666666659</v>
      </c>
      <c r="U3645" s="40">
        <v>0.2556500000000001</v>
      </c>
      <c r="V3645">
        <v>70.791059166666656</v>
      </c>
      <c r="W3645">
        <v>126.601</v>
      </c>
      <c r="X3645">
        <v>36</v>
      </c>
      <c r="Y3645">
        <v>56.471359999999997</v>
      </c>
      <c r="Z3645">
        <v>100.992</v>
      </c>
      <c r="AA3645">
        <v>8.5</v>
      </c>
      <c r="AI3645">
        <v>78.215999999999994</v>
      </c>
      <c r="AJ3645">
        <v>6.333333333333333</v>
      </c>
      <c r="AK3645">
        <v>86.063000000000002</v>
      </c>
      <c r="AL3645">
        <v>7</v>
      </c>
      <c r="AM3645">
        <v>0</v>
      </c>
      <c r="AN3645">
        <v>0</v>
      </c>
      <c r="AO3645" s="30">
        <v>91.85934083333332</v>
      </c>
      <c r="AP3645" s="30">
        <v>164.279</v>
      </c>
      <c r="AQ3645" s="30">
        <v>13.333333333333332</v>
      </c>
      <c r="AR3645">
        <v>219.12175999999997</v>
      </c>
      <c r="AS3645" s="20">
        <v>391.87200000000001</v>
      </c>
      <c r="AT3645">
        <v>57.833333333333329</v>
      </c>
      <c r="AU3645">
        <v>12</v>
      </c>
      <c r="AV3645" t="s">
        <v>1510</v>
      </c>
    </row>
    <row r="3646" spans="1:48" hidden="1" x14ac:dyDescent="0.25">
      <c r="A3646" t="s">
        <v>435</v>
      </c>
      <c r="B3646" t="s">
        <v>46</v>
      </c>
      <c r="C3646" t="s">
        <v>439</v>
      </c>
      <c r="D3646" t="s">
        <v>438</v>
      </c>
      <c r="E3646" s="31" t="s">
        <v>439</v>
      </c>
      <c r="F3646">
        <v>2020</v>
      </c>
      <c r="G3646" t="s">
        <v>380</v>
      </c>
      <c r="H3646">
        <v>219</v>
      </c>
      <c r="I3646">
        <v>331200</v>
      </c>
      <c r="J3646" t="s">
        <v>30</v>
      </c>
      <c r="K3646" s="26" t="s">
        <v>374</v>
      </c>
      <c r="L3646" t="b">
        <v>1</v>
      </c>
      <c r="M3646" s="20" t="s">
        <v>1116</v>
      </c>
      <c r="N3646" s="26">
        <v>2</v>
      </c>
      <c r="O3646" t="s">
        <v>375</v>
      </c>
      <c r="P3646">
        <v>63.135051199999999</v>
      </c>
      <c r="Q3646">
        <v>-142.52387959999999</v>
      </c>
      <c r="R3646" t="s">
        <v>1244</v>
      </c>
      <c r="S3646" t="s">
        <v>21</v>
      </c>
      <c r="T3646" s="40">
        <v>0.36915000000000003</v>
      </c>
      <c r="U3646" s="40">
        <v>0.20254999999999998</v>
      </c>
      <c r="V3646">
        <v>73.069920150000002</v>
      </c>
      <c r="W3646">
        <v>197.941</v>
      </c>
      <c r="X3646">
        <v>44</v>
      </c>
      <c r="Y3646">
        <v>12.484283850000002</v>
      </c>
      <c r="Z3646">
        <v>33.819000000000003</v>
      </c>
      <c r="AA3646">
        <v>5</v>
      </c>
      <c r="AI3646">
        <v>77.531000000000006</v>
      </c>
      <c r="AJ3646">
        <v>4.833333333333333</v>
      </c>
      <c r="AK3646">
        <v>71.349000000000004</v>
      </c>
      <c r="AL3646">
        <v>4</v>
      </c>
      <c r="AM3646">
        <v>0</v>
      </c>
      <c r="AN3646">
        <v>0</v>
      </c>
      <c r="AO3646" s="30">
        <v>54.959052</v>
      </c>
      <c r="AP3646" s="30">
        <v>148.88</v>
      </c>
      <c r="AQ3646" s="30">
        <v>8.8333333333333321</v>
      </c>
      <c r="AR3646">
        <v>140.51325600000001</v>
      </c>
      <c r="AS3646" s="20">
        <v>380.64</v>
      </c>
      <c r="AT3646">
        <v>57.833333333333329</v>
      </c>
      <c r="AU3646">
        <v>12</v>
      </c>
      <c r="AV3646" t="s">
        <v>1510</v>
      </c>
    </row>
    <row r="3647" spans="1:48" hidden="1" x14ac:dyDescent="0.25">
      <c r="A3647" t="s">
        <v>1065</v>
      </c>
      <c r="B3647" t="s">
        <v>147</v>
      </c>
      <c r="C3647" t="s">
        <v>1068</v>
      </c>
      <c r="D3647" t="s">
        <v>1067</v>
      </c>
      <c r="E3647" s="31" t="s">
        <v>1068</v>
      </c>
      <c r="F3647">
        <v>2020</v>
      </c>
      <c r="G3647" t="s">
        <v>1066</v>
      </c>
      <c r="H3647">
        <v>5721</v>
      </c>
      <c r="I3647">
        <v>331960</v>
      </c>
      <c r="J3647" t="s">
        <v>146</v>
      </c>
      <c r="K3647" s="26" t="s">
        <v>458</v>
      </c>
      <c r="L3647" t="b">
        <v>1</v>
      </c>
      <c r="M3647" s="20" t="s">
        <v>1119</v>
      </c>
      <c r="N3647" s="26">
        <v>701</v>
      </c>
      <c r="O3647" t="s">
        <v>375</v>
      </c>
      <c r="P3647">
        <v>58.194444400000002</v>
      </c>
      <c r="Q3647">
        <v>-136.34333330000001</v>
      </c>
      <c r="R3647" t="s">
        <v>1244</v>
      </c>
      <c r="S3647" t="s">
        <v>21</v>
      </c>
      <c r="T3647" s="40">
        <v>0.65566666666666673</v>
      </c>
      <c r="U3647" s="40">
        <v>0.25860833333333327</v>
      </c>
      <c r="V3647">
        <v>73.283207666666684</v>
      </c>
      <c r="W3647">
        <v>111.76900000000001</v>
      </c>
      <c r="X3647">
        <v>45.333333333333336</v>
      </c>
      <c r="Y3647">
        <v>73.73496200000001</v>
      </c>
      <c r="Z3647">
        <v>112.458</v>
      </c>
      <c r="AA3647">
        <v>6</v>
      </c>
      <c r="AI3647">
        <v>11.131</v>
      </c>
      <c r="AJ3647">
        <v>26.25</v>
      </c>
      <c r="AK3647">
        <v>2.0369999999999999</v>
      </c>
      <c r="AL3647">
        <v>1</v>
      </c>
      <c r="AM3647">
        <v>0</v>
      </c>
      <c r="AN3647">
        <v>0</v>
      </c>
      <c r="AO3647" s="30">
        <v>8.6338186666666665</v>
      </c>
      <c r="AP3647" s="30">
        <v>13.167999999999999</v>
      </c>
      <c r="AQ3647" s="30">
        <v>27.25</v>
      </c>
      <c r="AR3647">
        <v>155.65198833333335</v>
      </c>
      <c r="AS3647" s="20">
        <v>237.39500000000001</v>
      </c>
      <c r="AT3647">
        <v>78.583333333333343</v>
      </c>
      <c r="AU3647">
        <v>12</v>
      </c>
      <c r="AV3647" t="s">
        <v>1510</v>
      </c>
    </row>
    <row r="3648" spans="1:48" hidden="1" x14ac:dyDescent="0.25">
      <c r="A3648" t="s">
        <v>963</v>
      </c>
      <c r="B3648" t="s">
        <v>119</v>
      </c>
      <c r="C3648" t="s">
        <v>966</v>
      </c>
      <c r="D3648" t="s">
        <v>965</v>
      </c>
      <c r="E3648" s="31" t="s">
        <v>966</v>
      </c>
      <c r="F3648">
        <v>2020</v>
      </c>
      <c r="G3648" t="s">
        <v>964</v>
      </c>
      <c r="H3648" t="s">
        <v>582</v>
      </c>
      <c r="I3648">
        <v>331790</v>
      </c>
      <c r="J3648" t="s">
        <v>118</v>
      </c>
      <c r="K3648" s="26" t="s">
        <v>458</v>
      </c>
      <c r="L3648" t="b">
        <v>1</v>
      </c>
      <c r="M3648" s="20" t="s">
        <v>1116</v>
      </c>
      <c r="N3648" s="26">
        <v>420</v>
      </c>
      <c r="O3648" t="s">
        <v>375</v>
      </c>
      <c r="P3648">
        <v>66.359444400000001</v>
      </c>
      <c r="Q3648">
        <v>-147.39638890000001</v>
      </c>
      <c r="R3648" t="s">
        <v>1244</v>
      </c>
      <c r="S3648" t="s">
        <v>21</v>
      </c>
      <c r="T3648" s="40">
        <v>0.90000000000000024</v>
      </c>
      <c r="U3648" s="40">
        <v>0.33447500000000002</v>
      </c>
      <c r="V3648">
        <v>75.341700000000017</v>
      </c>
      <c r="W3648">
        <v>83.712999999999994</v>
      </c>
      <c r="X3648">
        <v>39.166666666666664</v>
      </c>
      <c r="Y3648">
        <v>67.428900000000027</v>
      </c>
      <c r="Z3648">
        <v>74.921000000000006</v>
      </c>
      <c r="AA3648">
        <v>3</v>
      </c>
      <c r="AI3648">
        <v>63.914999999999999</v>
      </c>
      <c r="AJ3648">
        <v>7.666666666666667</v>
      </c>
      <c r="AK3648">
        <v>21.507999999999999</v>
      </c>
      <c r="AL3648">
        <v>4</v>
      </c>
      <c r="AM3648">
        <v>5.04</v>
      </c>
      <c r="AN3648">
        <v>4.5</v>
      </c>
      <c r="AO3648" s="30">
        <v>76.880700000000019</v>
      </c>
      <c r="AP3648" s="30">
        <v>85.423000000000002</v>
      </c>
      <c r="AQ3648" s="30">
        <v>11.666666666666668</v>
      </c>
      <c r="AR3648">
        <v>219.65130000000005</v>
      </c>
      <c r="AS3648" s="20">
        <v>244.05699999999999</v>
      </c>
      <c r="AT3648">
        <v>53.833333333333329</v>
      </c>
      <c r="AU3648">
        <v>12</v>
      </c>
      <c r="AV3648" t="s">
        <v>1510</v>
      </c>
    </row>
    <row r="3649" spans="1:48" hidden="1" x14ac:dyDescent="0.25">
      <c r="A3649" t="s">
        <v>925</v>
      </c>
      <c r="B3649" t="s">
        <v>143</v>
      </c>
      <c r="C3649" t="s">
        <v>928</v>
      </c>
      <c r="D3649" t="s">
        <v>927</v>
      </c>
      <c r="E3649" s="31" t="s">
        <v>928</v>
      </c>
      <c r="F3649">
        <v>2020</v>
      </c>
      <c r="G3649" t="s">
        <v>926</v>
      </c>
      <c r="H3649" t="s">
        <v>582</v>
      </c>
      <c r="I3649">
        <v>331930</v>
      </c>
      <c r="J3649" t="s">
        <v>142</v>
      </c>
      <c r="K3649" s="26" t="s">
        <v>458</v>
      </c>
      <c r="L3649" t="b">
        <v>1</v>
      </c>
      <c r="M3649" s="20" t="s">
        <v>1118</v>
      </c>
      <c r="N3649" s="26">
        <v>383</v>
      </c>
      <c r="O3649" t="s">
        <v>375</v>
      </c>
      <c r="P3649">
        <v>65.753765200000004</v>
      </c>
      <c r="Q3649">
        <v>-168.92314999999999</v>
      </c>
      <c r="R3649" t="s">
        <v>1244</v>
      </c>
      <c r="S3649" t="s">
        <v>21</v>
      </c>
      <c r="T3649" s="40">
        <v>0.65000000000000013</v>
      </c>
      <c r="U3649" s="40">
        <v>0.43283333333333324</v>
      </c>
      <c r="V3649">
        <v>76.154650000000018</v>
      </c>
      <c r="W3649">
        <v>117.161</v>
      </c>
      <c r="X3649">
        <v>35.083333333333336</v>
      </c>
      <c r="Y3649">
        <v>133.30980000000002</v>
      </c>
      <c r="Z3649">
        <v>205.09200000000001</v>
      </c>
      <c r="AA3649">
        <v>2.9166666666666665</v>
      </c>
      <c r="AI3649">
        <v>12.888999999999999</v>
      </c>
      <c r="AJ3649">
        <v>11.083333333333334</v>
      </c>
      <c r="AK3649">
        <v>3.004</v>
      </c>
      <c r="AL3649">
        <v>1</v>
      </c>
      <c r="AM3649">
        <v>20.841000000000001</v>
      </c>
      <c r="AN3649">
        <v>2.5833333333333335</v>
      </c>
      <c r="AO3649" s="30">
        <v>10.330450000000001</v>
      </c>
      <c r="AP3649" s="30">
        <v>15.892999999999999</v>
      </c>
      <c r="AQ3649" s="30">
        <v>12.083333333333334</v>
      </c>
      <c r="AR3649">
        <v>219.79490000000004</v>
      </c>
      <c r="AS3649" s="20">
        <v>338.14600000000002</v>
      </c>
      <c r="AT3649">
        <v>50.083333333333336</v>
      </c>
      <c r="AU3649">
        <v>12</v>
      </c>
      <c r="AV3649" t="s">
        <v>1510</v>
      </c>
    </row>
    <row r="3650" spans="1:48" hidden="1" x14ac:dyDescent="0.25">
      <c r="A3650" t="s">
        <v>444</v>
      </c>
      <c r="B3650" t="s">
        <v>49</v>
      </c>
      <c r="C3650" t="s">
        <v>446</v>
      </c>
      <c r="D3650" t="s">
        <v>445</v>
      </c>
      <c r="E3650" s="31" t="s">
        <v>446</v>
      </c>
      <c r="F3650">
        <v>2020</v>
      </c>
      <c r="G3650" t="s">
        <v>380</v>
      </c>
      <c r="H3650">
        <v>219</v>
      </c>
      <c r="I3650">
        <v>331230</v>
      </c>
      <c r="J3650" t="s">
        <v>30</v>
      </c>
      <c r="K3650" s="26" t="s">
        <v>374</v>
      </c>
      <c r="L3650" t="b">
        <v>1</v>
      </c>
      <c r="M3650" s="20" t="s">
        <v>1116</v>
      </c>
      <c r="N3650" s="26">
        <v>2</v>
      </c>
      <c r="O3650" t="s">
        <v>375</v>
      </c>
      <c r="P3650">
        <v>56.115277800000001</v>
      </c>
      <c r="Q3650">
        <v>-133.12083329999999</v>
      </c>
      <c r="R3650" t="s">
        <v>1244</v>
      </c>
      <c r="S3650" t="s">
        <v>21</v>
      </c>
      <c r="T3650" s="40">
        <v>0.26440000000000002</v>
      </c>
      <c r="U3650" s="40">
        <v>0.25562499999999994</v>
      </c>
      <c r="V3650">
        <v>76.766424799999996</v>
      </c>
      <c r="W3650">
        <v>290.34199999999998</v>
      </c>
      <c r="X3650">
        <v>85.666666666666671</v>
      </c>
      <c r="Y3650">
        <v>17.908076399999999</v>
      </c>
      <c r="Z3650">
        <v>67.730999999999995</v>
      </c>
      <c r="AA3650">
        <v>2</v>
      </c>
      <c r="AI3650">
        <v>6.76</v>
      </c>
      <c r="AJ3650">
        <v>11</v>
      </c>
      <c r="AK3650">
        <v>24.12</v>
      </c>
      <c r="AL3650">
        <v>4.083333333333333</v>
      </c>
      <c r="AM3650">
        <v>0</v>
      </c>
      <c r="AN3650">
        <v>0</v>
      </c>
      <c r="AO3650" s="30">
        <v>8.1646720000000013</v>
      </c>
      <c r="AP3650" s="30">
        <v>30.880000000000003</v>
      </c>
      <c r="AQ3650" s="30">
        <v>15.083333333333332</v>
      </c>
      <c r="AR3650">
        <v>102.8391732</v>
      </c>
      <c r="AS3650" s="20">
        <v>388.95299999999997</v>
      </c>
      <c r="AT3650">
        <v>102.75</v>
      </c>
      <c r="AU3650">
        <v>12</v>
      </c>
      <c r="AV3650" t="s">
        <v>1510</v>
      </c>
    </row>
    <row r="3651" spans="1:48" hidden="1" x14ac:dyDescent="0.25">
      <c r="A3651" t="s">
        <v>979</v>
      </c>
      <c r="B3651" t="s">
        <v>149</v>
      </c>
      <c r="C3651" t="s">
        <v>982</v>
      </c>
      <c r="D3651" t="s">
        <v>981</v>
      </c>
      <c r="E3651" s="31" t="s">
        <v>982</v>
      </c>
      <c r="F3651">
        <v>2020</v>
      </c>
      <c r="G3651" t="s">
        <v>980</v>
      </c>
      <c r="H3651" t="s">
        <v>582</v>
      </c>
      <c r="I3651">
        <v>331970</v>
      </c>
      <c r="J3651" t="s">
        <v>148</v>
      </c>
      <c r="K3651" s="26" t="s">
        <v>458</v>
      </c>
      <c r="L3651" t="b">
        <v>1</v>
      </c>
      <c r="M3651" s="20" t="s">
        <v>1118</v>
      </c>
      <c r="N3651" s="26">
        <v>442</v>
      </c>
      <c r="O3651" t="s">
        <v>375</v>
      </c>
      <c r="P3651">
        <v>54.850833299999998</v>
      </c>
      <c r="Q3651">
        <v>-163.41499999999999</v>
      </c>
      <c r="R3651" t="s">
        <v>1244</v>
      </c>
      <c r="S3651" t="s">
        <v>21</v>
      </c>
      <c r="T3651" s="40">
        <v>0.62</v>
      </c>
      <c r="U3651" s="40">
        <v>0.34018333333333334</v>
      </c>
      <c r="V3651">
        <v>81.914400000000001</v>
      </c>
      <c r="W3651">
        <v>132.12</v>
      </c>
      <c r="X3651">
        <v>28.25</v>
      </c>
      <c r="Y3651">
        <v>211.50432000000001</v>
      </c>
      <c r="Z3651">
        <v>341.13600000000002</v>
      </c>
      <c r="AA3651">
        <v>10.25</v>
      </c>
      <c r="AI3651">
        <v>60.987000000000002</v>
      </c>
      <c r="AJ3651">
        <v>15.25</v>
      </c>
      <c r="AK3651">
        <v>23.931000000000001</v>
      </c>
      <c r="AL3651">
        <v>3</v>
      </c>
      <c r="AM3651">
        <v>91.92</v>
      </c>
      <c r="AN3651">
        <v>1</v>
      </c>
      <c r="AO3651" s="30">
        <v>52.649160000000002</v>
      </c>
      <c r="AP3651" s="30">
        <v>84.918000000000006</v>
      </c>
      <c r="AQ3651" s="30">
        <v>18.25</v>
      </c>
      <c r="AR3651">
        <v>346.06788</v>
      </c>
      <c r="AS3651" s="20">
        <v>558.17399999999998</v>
      </c>
      <c r="AT3651">
        <v>56.75</v>
      </c>
      <c r="AU3651">
        <v>12</v>
      </c>
      <c r="AV3651" t="s">
        <v>1510</v>
      </c>
    </row>
    <row r="3652" spans="1:48" hidden="1" x14ac:dyDescent="0.25">
      <c r="A3652" t="s">
        <v>569</v>
      </c>
      <c r="B3652" t="s">
        <v>53</v>
      </c>
      <c r="C3652" t="s">
        <v>571</v>
      </c>
      <c r="D3652" t="s">
        <v>570</v>
      </c>
      <c r="E3652" s="31" t="s">
        <v>571</v>
      </c>
      <c r="F3652">
        <v>2020</v>
      </c>
      <c r="G3652" t="s">
        <v>563</v>
      </c>
      <c r="H3652">
        <v>221</v>
      </c>
      <c r="I3652">
        <v>331260</v>
      </c>
      <c r="J3652" t="s">
        <v>50</v>
      </c>
      <c r="K3652" s="26" t="s">
        <v>458</v>
      </c>
      <c r="L3652" t="b">
        <v>1</v>
      </c>
      <c r="M3652" s="20" t="s">
        <v>1119</v>
      </c>
      <c r="N3652" s="26">
        <v>169</v>
      </c>
      <c r="O3652" t="s">
        <v>375</v>
      </c>
      <c r="P3652">
        <v>62.656111099999997</v>
      </c>
      <c r="Q3652">
        <v>-160.2066667</v>
      </c>
      <c r="R3652" t="s">
        <v>1244</v>
      </c>
      <c r="S3652" t="s">
        <v>21</v>
      </c>
      <c r="T3652" s="40">
        <v>0.58681666666666676</v>
      </c>
      <c r="U3652" s="40">
        <v>0.25700833333333339</v>
      </c>
      <c r="V3652">
        <v>82.772838100000016</v>
      </c>
      <c r="W3652">
        <v>141.054</v>
      </c>
      <c r="X3652">
        <v>39.083333333333336</v>
      </c>
      <c r="Y3652">
        <v>0</v>
      </c>
      <c r="Z3652">
        <v>0</v>
      </c>
      <c r="AA3652">
        <v>11</v>
      </c>
      <c r="AI3652">
        <v>132.39500000000001</v>
      </c>
      <c r="AJ3652">
        <v>6.25</v>
      </c>
      <c r="AK3652">
        <v>86.790999999999997</v>
      </c>
      <c r="AL3652">
        <v>11</v>
      </c>
      <c r="AM3652">
        <v>0</v>
      </c>
      <c r="AN3652">
        <v>0</v>
      </c>
      <c r="AO3652" s="30">
        <v>128.62199790000003</v>
      </c>
      <c r="AP3652" s="30">
        <v>219.18600000000001</v>
      </c>
      <c r="AQ3652" s="30">
        <v>17.25</v>
      </c>
      <c r="AR3652">
        <v>211.39483600000003</v>
      </c>
      <c r="AS3652" s="20">
        <v>360.24</v>
      </c>
      <c r="AT3652">
        <v>67.333333333333343</v>
      </c>
      <c r="AU3652">
        <v>12</v>
      </c>
      <c r="AV3652" t="s">
        <v>1510</v>
      </c>
    </row>
    <row r="3653" spans="1:48" hidden="1" x14ac:dyDescent="0.25">
      <c r="A3653" t="s">
        <v>967</v>
      </c>
      <c r="B3653" t="s">
        <v>256</v>
      </c>
      <c r="C3653" t="s">
        <v>970</v>
      </c>
      <c r="D3653" t="s">
        <v>969</v>
      </c>
      <c r="E3653" s="31" t="s">
        <v>970</v>
      </c>
      <c r="F3653">
        <v>2020</v>
      </c>
      <c r="G3653" t="s">
        <v>968</v>
      </c>
      <c r="H3653" t="s">
        <v>582</v>
      </c>
      <c r="I3653">
        <v>332480</v>
      </c>
      <c r="J3653" t="s">
        <v>255</v>
      </c>
      <c r="K3653" s="26" t="s">
        <v>458</v>
      </c>
      <c r="L3653" t="b">
        <v>1</v>
      </c>
      <c r="M3653" s="20" t="s">
        <v>1118</v>
      </c>
      <c r="N3653" s="26">
        <v>425</v>
      </c>
      <c r="O3653" t="s">
        <v>375</v>
      </c>
      <c r="P3653">
        <v>57.564166700000001</v>
      </c>
      <c r="Q3653">
        <v>-157.5791667</v>
      </c>
      <c r="R3653" t="s">
        <v>1244</v>
      </c>
      <c r="S3653" t="s">
        <v>21</v>
      </c>
      <c r="T3653" s="40">
        <v>0.59999999999999987</v>
      </c>
      <c r="U3653" s="40">
        <v>0.19864999999999999</v>
      </c>
      <c r="V3653">
        <v>83.10899999999998</v>
      </c>
      <c r="W3653">
        <v>138.51499999999999</v>
      </c>
      <c r="X3653">
        <v>32.5</v>
      </c>
      <c r="Y3653">
        <v>101.77319999999999</v>
      </c>
      <c r="Z3653">
        <v>169.62200000000001</v>
      </c>
      <c r="AA3653">
        <v>10</v>
      </c>
      <c r="AI3653">
        <v>52.96</v>
      </c>
      <c r="AJ3653">
        <v>15.5</v>
      </c>
      <c r="AK3653">
        <v>31.558</v>
      </c>
      <c r="AL3653">
        <v>4</v>
      </c>
      <c r="AM3653">
        <v>0</v>
      </c>
      <c r="AN3653">
        <v>0</v>
      </c>
      <c r="AO3653" s="30">
        <v>50.710799999999992</v>
      </c>
      <c r="AP3653" s="30">
        <v>84.518000000000001</v>
      </c>
      <c r="AQ3653" s="30">
        <v>19.5</v>
      </c>
      <c r="AR3653">
        <v>235.59299999999993</v>
      </c>
      <c r="AS3653" s="20">
        <v>392.65499999999997</v>
      </c>
      <c r="AT3653">
        <v>62</v>
      </c>
      <c r="AU3653">
        <v>12</v>
      </c>
      <c r="AV3653" t="s">
        <v>1510</v>
      </c>
    </row>
    <row r="3654" spans="1:48" hidden="1" x14ac:dyDescent="0.25">
      <c r="A3654" t="s">
        <v>929</v>
      </c>
      <c r="B3654" t="s">
        <v>273</v>
      </c>
      <c r="C3654" t="s">
        <v>932</v>
      </c>
      <c r="D3654" t="s">
        <v>931</v>
      </c>
      <c r="E3654" s="31" t="s">
        <v>932</v>
      </c>
      <c r="F3654">
        <v>2020</v>
      </c>
      <c r="G3654" t="s">
        <v>930</v>
      </c>
      <c r="H3654" t="s">
        <v>582</v>
      </c>
      <c r="I3654">
        <v>332580</v>
      </c>
      <c r="J3654" t="s">
        <v>272</v>
      </c>
      <c r="K3654" s="26" t="s">
        <v>458</v>
      </c>
      <c r="L3654" t="b">
        <v>1</v>
      </c>
      <c r="M3654" s="20" t="s">
        <v>1118</v>
      </c>
      <c r="N3654" s="26">
        <v>394</v>
      </c>
      <c r="O3654" t="s">
        <v>375</v>
      </c>
      <c r="P3654">
        <v>62.9886111</v>
      </c>
      <c r="Q3654">
        <v>-156.06416669999999</v>
      </c>
      <c r="R3654" t="s">
        <v>1244</v>
      </c>
      <c r="S3654" t="s">
        <v>21</v>
      </c>
      <c r="T3654" s="40">
        <v>1.022</v>
      </c>
      <c r="U3654" s="40">
        <v>0.51511666666666667</v>
      </c>
      <c r="V3654">
        <v>83.65376599999999</v>
      </c>
      <c r="W3654">
        <v>81.852999999999994</v>
      </c>
      <c r="X3654">
        <v>34.5</v>
      </c>
      <c r="Y3654">
        <v>57.075634000000001</v>
      </c>
      <c r="Z3654">
        <v>55.847000000000001</v>
      </c>
      <c r="AA3654">
        <v>4</v>
      </c>
      <c r="AI3654">
        <v>27.632999999999999</v>
      </c>
      <c r="AJ3654">
        <v>10.583333333333334</v>
      </c>
      <c r="AK3654">
        <v>12.314</v>
      </c>
      <c r="AL3654">
        <v>3</v>
      </c>
      <c r="AM3654">
        <v>0</v>
      </c>
      <c r="AN3654">
        <v>0</v>
      </c>
      <c r="AO3654" s="30">
        <v>40.825834</v>
      </c>
      <c r="AP3654" s="30">
        <v>39.947000000000003</v>
      </c>
      <c r="AQ3654" s="30">
        <v>13.583333333333334</v>
      </c>
      <c r="AR3654">
        <v>181.55523399999998</v>
      </c>
      <c r="AS3654" s="20">
        <v>177.64699999999999</v>
      </c>
      <c r="AT3654">
        <v>52.083333333333336</v>
      </c>
      <c r="AU3654">
        <v>12</v>
      </c>
      <c r="AV3654" t="s">
        <v>1510</v>
      </c>
    </row>
    <row r="3655" spans="1:48" hidden="1" x14ac:dyDescent="0.25">
      <c r="A3655" t="s">
        <v>411</v>
      </c>
      <c r="B3655" t="s">
        <v>42</v>
      </c>
      <c r="C3655" t="s">
        <v>431</v>
      </c>
      <c r="D3655" t="s">
        <v>430</v>
      </c>
      <c r="E3655" s="31" t="s">
        <v>431</v>
      </c>
      <c r="F3655">
        <v>2020</v>
      </c>
      <c r="G3655" t="s">
        <v>380</v>
      </c>
      <c r="H3655">
        <v>219</v>
      </c>
      <c r="I3655">
        <v>331160</v>
      </c>
      <c r="J3655" t="s">
        <v>30</v>
      </c>
      <c r="K3655" s="26" t="s">
        <v>374</v>
      </c>
      <c r="L3655" t="b">
        <v>1</v>
      </c>
      <c r="M3655" s="20" t="s">
        <v>1116</v>
      </c>
      <c r="N3655" s="26">
        <v>2</v>
      </c>
      <c r="O3655" t="s">
        <v>375</v>
      </c>
      <c r="P3655">
        <v>62.921111099999997</v>
      </c>
      <c r="Q3655">
        <v>-143.7691667</v>
      </c>
      <c r="R3655" t="s">
        <v>1244</v>
      </c>
      <c r="S3655" t="s">
        <v>21</v>
      </c>
      <c r="T3655" s="40">
        <v>0.56244166666666651</v>
      </c>
      <c r="U3655" s="40">
        <v>0.31311666666666665</v>
      </c>
      <c r="V3655">
        <v>85.304965141666642</v>
      </c>
      <c r="W3655">
        <v>151.66900000000001</v>
      </c>
      <c r="X3655">
        <v>47.75</v>
      </c>
      <c r="Y3655">
        <v>91.460326741666634</v>
      </c>
      <c r="Z3655">
        <v>162.613</v>
      </c>
      <c r="AA3655">
        <v>4</v>
      </c>
      <c r="AI3655">
        <v>17.119</v>
      </c>
      <c r="AJ3655">
        <v>13.666666666666666</v>
      </c>
      <c r="AK3655">
        <v>78.503</v>
      </c>
      <c r="AL3655">
        <v>6.833333333333333</v>
      </c>
      <c r="AM3655">
        <v>0</v>
      </c>
      <c r="AN3655">
        <v>0</v>
      </c>
      <c r="AO3655" s="30">
        <v>53.781797049999987</v>
      </c>
      <c r="AP3655" s="30">
        <v>95.622</v>
      </c>
      <c r="AQ3655" s="30">
        <v>20.5</v>
      </c>
      <c r="AR3655">
        <v>230.54708893333327</v>
      </c>
      <c r="AS3655" s="20">
        <v>409.904</v>
      </c>
      <c r="AT3655">
        <v>72.25</v>
      </c>
      <c r="AU3655">
        <v>12</v>
      </c>
      <c r="AV3655" t="s">
        <v>1510</v>
      </c>
    </row>
    <row r="3656" spans="1:48" hidden="1" x14ac:dyDescent="0.25">
      <c r="A3656" t="s">
        <v>1059</v>
      </c>
      <c r="B3656" t="s">
        <v>195</v>
      </c>
      <c r="C3656" t="s">
        <v>1062</v>
      </c>
      <c r="D3656" t="s">
        <v>1061</v>
      </c>
      <c r="E3656" s="31" t="s">
        <v>1062</v>
      </c>
      <c r="F3656">
        <v>2020</v>
      </c>
      <c r="G3656" t="s">
        <v>1060</v>
      </c>
      <c r="H3656" t="s">
        <v>582</v>
      </c>
      <c r="I3656">
        <v>332140</v>
      </c>
      <c r="J3656" t="s">
        <v>194</v>
      </c>
      <c r="K3656" s="26" t="s">
        <v>458</v>
      </c>
      <c r="L3656" t="b">
        <v>1</v>
      </c>
      <c r="M3656" s="20" t="s">
        <v>1118</v>
      </c>
      <c r="N3656" s="26">
        <v>687</v>
      </c>
      <c r="O3656" t="s">
        <v>375</v>
      </c>
      <c r="P3656">
        <v>64.880277800000002</v>
      </c>
      <c r="Q3656">
        <v>-157.7008333</v>
      </c>
      <c r="R3656" t="s">
        <v>1244</v>
      </c>
      <c r="S3656" t="s">
        <v>21</v>
      </c>
      <c r="T3656" s="40">
        <v>0.94999999999999984</v>
      </c>
      <c r="U3656" s="40">
        <v>0.60175000000000001</v>
      </c>
      <c r="V3656">
        <v>89.216399999999993</v>
      </c>
      <c r="W3656">
        <v>93.912000000000006</v>
      </c>
      <c r="X3656">
        <v>56.25</v>
      </c>
      <c r="Y3656">
        <v>80.901999999999987</v>
      </c>
      <c r="Z3656">
        <v>85.16</v>
      </c>
      <c r="AA3656">
        <v>4</v>
      </c>
      <c r="AI3656">
        <v>6.9189999999999996</v>
      </c>
      <c r="AJ3656">
        <v>6.75</v>
      </c>
      <c r="AK3656">
        <v>29.585000000000001</v>
      </c>
      <c r="AL3656">
        <v>4.083333333333333</v>
      </c>
      <c r="AM3656">
        <v>0.60599999999999998</v>
      </c>
      <c r="AN3656">
        <v>0.91666666666666663</v>
      </c>
      <c r="AO3656" s="30">
        <v>34.678799999999995</v>
      </c>
      <c r="AP3656" s="30">
        <v>36.503999999999998</v>
      </c>
      <c r="AQ3656" s="30">
        <v>10.833333333333332</v>
      </c>
      <c r="AR3656">
        <v>204.79719999999995</v>
      </c>
      <c r="AS3656" s="20">
        <v>215.57599999999999</v>
      </c>
      <c r="AT3656">
        <v>71.083333333333329</v>
      </c>
      <c r="AU3656">
        <v>12</v>
      </c>
      <c r="AV3656" t="s">
        <v>1510</v>
      </c>
    </row>
    <row r="3657" spans="1:48" hidden="1" x14ac:dyDescent="0.25">
      <c r="A3657" t="s">
        <v>1015</v>
      </c>
      <c r="B3657" t="s">
        <v>226</v>
      </c>
      <c r="C3657" t="s">
        <v>1018</v>
      </c>
      <c r="D3657" t="s">
        <v>1017</v>
      </c>
      <c r="E3657" s="31" t="s">
        <v>1018</v>
      </c>
      <c r="F3657">
        <v>2020</v>
      </c>
      <c r="G3657" t="s">
        <v>1016</v>
      </c>
      <c r="H3657">
        <v>14832</v>
      </c>
      <c r="I3657">
        <v>332470</v>
      </c>
      <c r="J3657" t="s">
        <v>225</v>
      </c>
      <c r="K3657" s="26" t="s">
        <v>458</v>
      </c>
      <c r="L3657" t="b">
        <v>1</v>
      </c>
      <c r="M3657" s="20" t="s">
        <v>1118</v>
      </c>
      <c r="N3657" s="26">
        <v>659</v>
      </c>
      <c r="O3657" t="s">
        <v>375</v>
      </c>
      <c r="P3657">
        <v>55.913984599999999</v>
      </c>
      <c r="Q3657">
        <v>-159.16327670000001</v>
      </c>
      <c r="R3657" t="s">
        <v>1244</v>
      </c>
      <c r="S3657" t="s">
        <v>21</v>
      </c>
      <c r="T3657" s="40">
        <v>0.95</v>
      </c>
      <c r="U3657" s="40">
        <v>0.72929999999999995</v>
      </c>
      <c r="V3657">
        <v>92.174699999999987</v>
      </c>
      <c r="W3657">
        <v>97.025999999999996</v>
      </c>
      <c r="X3657">
        <v>47</v>
      </c>
      <c r="Y3657">
        <v>190.64505</v>
      </c>
      <c r="Z3657">
        <v>200.679</v>
      </c>
      <c r="AA3657">
        <v>0</v>
      </c>
      <c r="AI3657">
        <v>0</v>
      </c>
      <c r="AJ3657">
        <v>15.4</v>
      </c>
      <c r="AK3657">
        <v>7.4210000000000003</v>
      </c>
      <c r="AL3657">
        <v>3</v>
      </c>
      <c r="AM3657">
        <v>51.819000000000003</v>
      </c>
      <c r="AN3657">
        <v>2</v>
      </c>
      <c r="AO3657" s="30">
        <v>7.0499499999999999</v>
      </c>
      <c r="AP3657" s="30">
        <v>7.4210000000000003</v>
      </c>
      <c r="AQ3657" s="30">
        <v>18.399999999999999</v>
      </c>
      <c r="AR3657">
        <v>289.86969999999997</v>
      </c>
      <c r="AS3657" s="20">
        <v>305.12599999999998</v>
      </c>
      <c r="AT3657">
        <v>65.400000000000006</v>
      </c>
      <c r="AU3657">
        <v>10</v>
      </c>
      <c r="AV3657" t="s">
        <v>1510</v>
      </c>
    </row>
    <row r="3658" spans="1:48" hidden="1" x14ac:dyDescent="0.25">
      <c r="A3658" t="s">
        <v>1039</v>
      </c>
      <c r="B3658" t="s">
        <v>169</v>
      </c>
      <c r="C3658" t="s">
        <v>1042</v>
      </c>
      <c r="D3658" t="s">
        <v>1041</v>
      </c>
      <c r="E3658" s="31" t="s">
        <v>1042</v>
      </c>
      <c r="F3658">
        <v>2020</v>
      </c>
      <c r="G3658" t="s">
        <v>1040</v>
      </c>
      <c r="H3658">
        <v>9192</v>
      </c>
      <c r="I3658">
        <v>332040</v>
      </c>
      <c r="J3658" t="s">
        <v>168</v>
      </c>
      <c r="K3658" s="26" t="s">
        <v>458</v>
      </c>
      <c r="L3658" t="b">
        <v>1</v>
      </c>
      <c r="M3658" s="20" t="s">
        <v>1116</v>
      </c>
      <c r="N3658" s="26">
        <v>681</v>
      </c>
      <c r="O3658" t="s">
        <v>375</v>
      </c>
      <c r="P3658">
        <v>59.3277778</v>
      </c>
      <c r="Q3658">
        <v>-155.89472219999999</v>
      </c>
      <c r="R3658" t="s">
        <v>1244</v>
      </c>
      <c r="S3658" t="s">
        <v>21</v>
      </c>
      <c r="T3658" s="40">
        <v>0.91652500000000015</v>
      </c>
      <c r="U3658" s="40">
        <v>0.30382500000000001</v>
      </c>
      <c r="V3658">
        <v>92.682674100000014</v>
      </c>
      <c r="W3658">
        <v>101.124</v>
      </c>
      <c r="X3658">
        <v>30</v>
      </c>
      <c r="Y3658">
        <v>60.921416750000006</v>
      </c>
      <c r="Z3658">
        <v>66.47</v>
      </c>
      <c r="AA3658">
        <v>12.833333333333334</v>
      </c>
      <c r="AI3658">
        <v>73.471000000000004</v>
      </c>
      <c r="AJ3658">
        <v>9.9166666666666661</v>
      </c>
      <c r="AK3658">
        <v>11.708</v>
      </c>
      <c r="AL3658">
        <v>3</v>
      </c>
      <c r="AM3658">
        <v>0</v>
      </c>
      <c r="AN3658">
        <v>0</v>
      </c>
      <c r="AO3658" s="30">
        <v>78.068682975000016</v>
      </c>
      <c r="AP3658" s="30">
        <v>85.179000000000002</v>
      </c>
      <c r="AQ3658" s="30">
        <v>12.916666666666666</v>
      </c>
      <c r="AR3658">
        <v>231.67277382500004</v>
      </c>
      <c r="AS3658" s="20">
        <v>252.773</v>
      </c>
      <c r="AT3658">
        <v>55.75</v>
      </c>
      <c r="AU3658">
        <v>12</v>
      </c>
      <c r="AV3658" t="s">
        <v>1510</v>
      </c>
    </row>
    <row r="3659" spans="1:48" hidden="1" x14ac:dyDescent="0.25">
      <c r="A3659" t="s">
        <v>975</v>
      </c>
      <c r="B3659" t="s">
        <v>132</v>
      </c>
      <c r="C3659" t="s">
        <v>978</v>
      </c>
      <c r="D3659" t="s">
        <v>977</v>
      </c>
      <c r="E3659" s="31" t="s">
        <v>978</v>
      </c>
      <c r="F3659">
        <v>2020</v>
      </c>
      <c r="G3659" t="s">
        <v>976</v>
      </c>
      <c r="H3659" t="s">
        <v>582</v>
      </c>
      <c r="I3659">
        <v>331880</v>
      </c>
      <c r="J3659" t="s">
        <v>131</v>
      </c>
      <c r="K3659" s="26" t="s">
        <v>458</v>
      </c>
      <c r="L3659" t="b">
        <v>1</v>
      </c>
      <c r="M3659" s="20" t="s">
        <v>1116</v>
      </c>
      <c r="N3659" s="26">
        <v>437</v>
      </c>
      <c r="O3659" t="s">
        <v>375</v>
      </c>
      <c r="P3659">
        <v>56.255555600000001</v>
      </c>
      <c r="Q3659">
        <v>-158.76249999999999</v>
      </c>
      <c r="R3659" t="s">
        <v>1244</v>
      </c>
      <c r="S3659" t="s">
        <v>21</v>
      </c>
      <c r="T3659" s="40">
        <v>0.76666666666666672</v>
      </c>
      <c r="U3659" s="40">
        <v>0.42418333333333341</v>
      </c>
      <c r="V3659">
        <v>93.931233333333338</v>
      </c>
      <c r="W3659">
        <v>122.51900000000001</v>
      </c>
      <c r="X3659">
        <v>42.916666666666664</v>
      </c>
      <c r="Y3659">
        <v>51.323733333333337</v>
      </c>
      <c r="Z3659">
        <v>66.944000000000003</v>
      </c>
      <c r="AA3659">
        <v>8.3333333333333339</v>
      </c>
      <c r="AI3659">
        <v>26.521000000000001</v>
      </c>
      <c r="AJ3659">
        <v>4.416666666666667</v>
      </c>
      <c r="AK3659">
        <v>56.04</v>
      </c>
      <c r="AL3659">
        <v>1</v>
      </c>
      <c r="AM3659">
        <v>3.7509999999999999</v>
      </c>
      <c r="AN3659">
        <v>1</v>
      </c>
      <c r="AO3659" s="30">
        <v>63.296766666666677</v>
      </c>
      <c r="AP3659" s="30">
        <v>82.561000000000007</v>
      </c>
      <c r="AQ3659" s="30">
        <v>5.416666666666667</v>
      </c>
      <c r="AR3659">
        <v>208.55173333333335</v>
      </c>
      <c r="AS3659" s="20">
        <v>272.024</v>
      </c>
      <c r="AT3659">
        <v>56.666666666666664</v>
      </c>
      <c r="AU3659">
        <v>12</v>
      </c>
      <c r="AV3659" t="s">
        <v>1510</v>
      </c>
    </row>
    <row r="3660" spans="1:48" hidden="1" x14ac:dyDescent="0.25">
      <c r="A3660" t="s">
        <v>768</v>
      </c>
      <c r="B3660" t="s">
        <v>239</v>
      </c>
      <c r="C3660" t="s">
        <v>770</v>
      </c>
      <c r="D3660" t="s">
        <v>769</v>
      </c>
      <c r="E3660" s="31" t="s">
        <v>770</v>
      </c>
      <c r="F3660">
        <v>2020</v>
      </c>
      <c r="G3660" t="s">
        <v>759</v>
      </c>
      <c r="H3660">
        <v>26616</v>
      </c>
      <c r="I3660">
        <v>332380</v>
      </c>
      <c r="J3660" t="s">
        <v>235</v>
      </c>
      <c r="K3660" s="26" t="s">
        <v>458</v>
      </c>
      <c r="L3660" t="b">
        <v>1</v>
      </c>
      <c r="M3660" s="20" t="s">
        <v>1118</v>
      </c>
      <c r="N3660" s="26">
        <v>254</v>
      </c>
      <c r="O3660" t="s">
        <v>375</v>
      </c>
      <c r="P3660">
        <v>70.217500000000001</v>
      </c>
      <c r="Q3660">
        <v>-150.97638889999999</v>
      </c>
      <c r="R3660" t="s">
        <v>1244</v>
      </c>
      <c r="S3660" t="s">
        <v>21</v>
      </c>
      <c r="T3660" s="40">
        <v>9.7499999999999989E-2</v>
      </c>
      <c r="U3660" s="40">
        <v>9.7499999999999989E-2</v>
      </c>
      <c r="V3660">
        <v>95.379082499999981</v>
      </c>
      <c r="W3660">
        <v>978.24699999999996</v>
      </c>
      <c r="X3660">
        <v>111.91666666666667</v>
      </c>
      <c r="Y3660">
        <v>497.55488249999996</v>
      </c>
      <c r="Z3660">
        <v>5103.1270000000004</v>
      </c>
      <c r="AA3660">
        <v>3</v>
      </c>
      <c r="AI3660">
        <v>98.692999999999998</v>
      </c>
      <c r="AJ3660">
        <v>72.166666666666671</v>
      </c>
      <c r="AK3660">
        <v>47.451000000000001</v>
      </c>
      <c r="AL3660">
        <v>3</v>
      </c>
      <c r="AM3660">
        <v>0</v>
      </c>
      <c r="AN3660">
        <v>0.75</v>
      </c>
      <c r="AO3660" s="30">
        <v>14.249039999999999</v>
      </c>
      <c r="AP3660" s="30">
        <v>146.14400000000001</v>
      </c>
      <c r="AQ3660" s="30">
        <v>75.166666666666671</v>
      </c>
      <c r="AR3660">
        <v>607.18300499999998</v>
      </c>
      <c r="AS3660" s="20">
        <v>6227.5180000000009</v>
      </c>
      <c r="AT3660">
        <v>190.08333333333334</v>
      </c>
      <c r="AU3660">
        <v>12</v>
      </c>
      <c r="AV3660" t="s">
        <v>1510</v>
      </c>
    </row>
    <row r="3661" spans="1:48" hidden="1" x14ac:dyDescent="0.25">
      <c r="A3661" t="s">
        <v>831</v>
      </c>
      <c r="B3661" t="s">
        <v>203</v>
      </c>
      <c r="C3661" t="s">
        <v>834</v>
      </c>
      <c r="D3661" t="s">
        <v>833</v>
      </c>
      <c r="E3661" s="31" t="s">
        <v>834</v>
      </c>
      <c r="F3661">
        <v>2020</v>
      </c>
      <c r="G3661" t="s">
        <v>832</v>
      </c>
      <c r="H3661" t="s">
        <v>582</v>
      </c>
      <c r="I3661">
        <v>332180</v>
      </c>
      <c r="J3661" t="s">
        <v>202</v>
      </c>
      <c r="K3661" s="26" t="s">
        <v>458</v>
      </c>
      <c r="L3661" t="b">
        <v>1</v>
      </c>
      <c r="M3661" s="20" t="s">
        <v>1118</v>
      </c>
      <c r="N3661" s="26">
        <v>330</v>
      </c>
      <c r="O3661" t="s">
        <v>375</v>
      </c>
      <c r="P3661">
        <v>59.114166699999998</v>
      </c>
      <c r="Q3661">
        <v>-156.85888890000001</v>
      </c>
      <c r="R3661" t="s">
        <v>1244</v>
      </c>
      <c r="S3661" t="s">
        <v>21</v>
      </c>
      <c r="T3661" s="40">
        <v>0.84999999999999976</v>
      </c>
      <c r="U3661" s="40">
        <v>0.37315833333333331</v>
      </c>
      <c r="V3661">
        <v>98.089149999999975</v>
      </c>
      <c r="W3661">
        <v>115.399</v>
      </c>
      <c r="X3661">
        <v>40</v>
      </c>
      <c r="Y3661">
        <v>109.23434999999996</v>
      </c>
      <c r="Z3661">
        <v>128.511</v>
      </c>
      <c r="AA3661">
        <v>6.833333333333333</v>
      </c>
      <c r="AI3661">
        <v>35.817999999999998</v>
      </c>
      <c r="AJ3661">
        <v>16.083333333333332</v>
      </c>
      <c r="AK3661">
        <v>43.893000000000001</v>
      </c>
      <c r="AL3661">
        <v>9</v>
      </c>
      <c r="AM3661">
        <v>11.801</v>
      </c>
      <c r="AN3661">
        <v>6</v>
      </c>
      <c r="AO3661" s="30">
        <v>67.754349999999974</v>
      </c>
      <c r="AP3661" s="30">
        <v>79.710999999999999</v>
      </c>
      <c r="AQ3661" s="30">
        <v>25.083333333333332</v>
      </c>
      <c r="AR3661">
        <v>275.0778499999999</v>
      </c>
      <c r="AS3661" s="20">
        <v>323.62099999999998</v>
      </c>
      <c r="AT3661">
        <v>71.916666666666657</v>
      </c>
      <c r="AU3661">
        <v>12</v>
      </c>
      <c r="AV3661" t="s">
        <v>1510</v>
      </c>
    </row>
    <row r="3662" spans="1:48" hidden="1" x14ac:dyDescent="0.25">
      <c r="A3662" t="s">
        <v>847</v>
      </c>
      <c r="B3662" t="s">
        <v>228</v>
      </c>
      <c r="C3662" t="s">
        <v>850</v>
      </c>
      <c r="D3662" t="s">
        <v>849</v>
      </c>
      <c r="E3662" s="31" t="s">
        <v>850</v>
      </c>
      <c r="F3662">
        <v>2020</v>
      </c>
      <c r="G3662" t="s">
        <v>848</v>
      </c>
      <c r="H3662">
        <v>13477</v>
      </c>
      <c r="I3662">
        <v>332320</v>
      </c>
      <c r="J3662" t="s">
        <v>227</v>
      </c>
      <c r="K3662" s="26" t="s">
        <v>458</v>
      </c>
      <c r="L3662" t="b">
        <v>1</v>
      </c>
      <c r="M3662" s="20" t="s">
        <v>1119</v>
      </c>
      <c r="N3662" s="26">
        <v>340</v>
      </c>
      <c r="O3662" t="s">
        <v>375</v>
      </c>
      <c r="P3662">
        <v>56.000615199999999</v>
      </c>
      <c r="Q3662">
        <v>-161.206974</v>
      </c>
      <c r="R3662" t="s">
        <v>1244</v>
      </c>
      <c r="S3662" t="s">
        <v>21</v>
      </c>
      <c r="T3662" s="40">
        <v>0.84</v>
      </c>
      <c r="U3662" s="40">
        <v>0.4192333333333334</v>
      </c>
      <c r="V3662">
        <v>99.378720000000001</v>
      </c>
      <c r="W3662">
        <v>118.30800000000001</v>
      </c>
      <c r="X3662">
        <v>31.583333333333332</v>
      </c>
      <c r="Y3662">
        <v>70.724639999999994</v>
      </c>
      <c r="Z3662">
        <v>84.195999999999998</v>
      </c>
      <c r="AA3662">
        <v>7.166666666666667</v>
      </c>
      <c r="AI3662">
        <v>25.832999999999998</v>
      </c>
      <c r="AJ3662">
        <v>21.833333333333332</v>
      </c>
      <c r="AK3662">
        <v>9.9220000000000006</v>
      </c>
      <c r="AL3662">
        <v>2</v>
      </c>
      <c r="AM3662">
        <v>0</v>
      </c>
      <c r="AN3662">
        <v>0</v>
      </c>
      <c r="AO3662" s="30">
        <v>30.034199999999995</v>
      </c>
      <c r="AP3662" s="30">
        <v>35.754999999999995</v>
      </c>
      <c r="AQ3662" s="30">
        <v>23.833333333333332</v>
      </c>
      <c r="AR3662">
        <v>200.13756000000001</v>
      </c>
      <c r="AS3662" s="20">
        <v>238.25900000000001</v>
      </c>
      <c r="AT3662">
        <v>62.583333333333329</v>
      </c>
      <c r="AU3662">
        <v>12</v>
      </c>
      <c r="AV3662" t="s">
        <v>1510</v>
      </c>
    </row>
    <row r="3663" spans="1:48" hidden="1" x14ac:dyDescent="0.25">
      <c r="A3663" t="s">
        <v>883</v>
      </c>
      <c r="B3663" t="s">
        <v>248</v>
      </c>
      <c r="C3663" t="s">
        <v>886</v>
      </c>
      <c r="D3663" t="s">
        <v>885</v>
      </c>
      <c r="E3663" s="31" t="s">
        <v>886</v>
      </c>
      <c r="F3663">
        <v>2020</v>
      </c>
      <c r="G3663" t="s">
        <v>884</v>
      </c>
      <c r="H3663">
        <v>14234</v>
      </c>
      <c r="I3663">
        <v>332440</v>
      </c>
      <c r="J3663" t="s">
        <v>247</v>
      </c>
      <c r="K3663" s="26" t="s">
        <v>458</v>
      </c>
      <c r="L3663" t="b">
        <v>1</v>
      </c>
      <c r="M3663" s="20" t="s">
        <v>1118</v>
      </c>
      <c r="N3663" s="26">
        <v>357</v>
      </c>
      <c r="O3663" t="s">
        <v>375</v>
      </c>
      <c r="P3663">
        <v>57.923611100000002</v>
      </c>
      <c r="Q3663">
        <v>-152.50222220000001</v>
      </c>
      <c r="R3663" t="s">
        <v>1244</v>
      </c>
      <c r="S3663" t="s">
        <v>21</v>
      </c>
      <c r="T3663" s="40">
        <v>0.40218333333333334</v>
      </c>
      <c r="U3663" s="40">
        <v>0.30909999999999999</v>
      </c>
      <c r="V3663">
        <v>99.857697649999992</v>
      </c>
      <c r="W3663">
        <v>248.28899999999999</v>
      </c>
      <c r="X3663">
        <v>73</v>
      </c>
      <c r="Y3663">
        <v>90.655340799999991</v>
      </c>
      <c r="Z3663">
        <v>225.40799999999999</v>
      </c>
      <c r="AA3663">
        <v>13.166666666666666</v>
      </c>
      <c r="AI3663">
        <v>103.699</v>
      </c>
      <c r="AJ3663">
        <v>21.833333333333332</v>
      </c>
      <c r="AK3663">
        <v>9.3879999999999999</v>
      </c>
      <c r="AL3663">
        <v>3</v>
      </c>
      <c r="AM3663">
        <v>0</v>
      </c>
      <c r="AN3663">
        <v>0</v>
      </c>
      <c r="AO3663" s="30">
        <v>45.481706616666671</v>
      </c>
      <c r="AP3663" s="30">
        <v>113.087</v>
      </c>
      <c r="AQ3663" s="30">
        <v>24.833333333333332</v>
      </c>
      <c r="AR3663">
        <v>235.99474506666667</v>
      </c>
      <c r="AS3663" s="20">
        <v>586.78399999999999</v>
      </c>
      <c r="AT3663">
        <v>111</v>
      </c>
      <c r="AU3663">
        <v>12</v>
      </c>
      <c r="AV3663" t="s">
        <v>1510</v>
      </c>
    </row>
    <row r="3664" spans="1:48" hidden="1" x14ac:dyDescent="0.25">
      <c r="A3664" t="s">
        <v>913</v>
      </c>
      <c r="B3664" t="s">
        <v>160</v>
      </c>
      <c r="C3664" t="s">
        <v>916</v>
      </c>
      <c r="D3664" t="s">
        <v>915</v>
      </c>
      <c r="E3664" s="31" t="s">
        <v>916</v>
      </c>
      <c r="F3664">
        <v>2020</v>
      </c>
      <c r="G3664" t="s">
        <v>914</v>
      </c>
      <c r="H3664" t="s">
        <v>582</v>
      </c>
      <c r="I3664">
        <v>332000</v>
      </c>
      <c r="J3664" t="s">
        <v>159</v>
      </c>
      <c r="K3664" s="26" t="s">
        <v>458</v>
      </c>
      <c r="L3664" t="b">
        <v>1</v>
      </c>
      <c r="M3664" s="20" t="s">
        <v>1118</v>
      </c>
      <c r="N3664" s="26">
        <v>373</v>
      </c>
      <c r="O3664" t="s">
        <v>375</v>
      </c>
      <c r="P3664">
        <v>64.5433333</v>
      </c>
      <c r="Q3664">
        <v>-163.02916669999999</v>
      </c>
      <c r="R3664" t="s">
        <v>1244</v>
      </c>
      <c r="S3664" t="s">
        <v>21</v>
      </c>
      <c r="T3664" s="40">
        <v>0.38500000000000006</v>
      </c>
      <c r="U3664" s="40">
        <v>0.25325000000000003</v>
      </c>
      <c r="V3664">
        <v>103.71130000000002</v>
      </c>
      <c r="W3664">
        <v>269.38</v>
      </c>
      <c r="X3664">
        <v>47.416666666666664</v>
      </c>
      <c r="Y3664">
        <v>150.76715500000003</v>
      </c>
      <c r="Z3664">
        <v>391.60300000000001</v>
      </c>
      <c r="AA3664">
        <v>10.666666666666666</v>
      </c>
      <c r="AI3664">
        <v>155.47200000000001</v>
      </c>
      <c r="AJ3664">
        <v>35.166666666666664</v>
      </c>
      <c r="AK3664">
        <v>28.376999999999999</v>
      </c>
      <c r="AL3664">
        <v>5</v>
      </c>
      <c r="AM3664">
        <v>16.97</v>
      </c>
      <c r="AN3664">
        <v>3.5</v>
      </c>
      <c r="AO3664" s="30">
        <v>70.781865000000025</v>
      </c>
      <c r="AP3664" s="30">
        <v>183.84900000000002</v>
      </c>
      <c r="AQ3664" s="30">
        <v>40.166666666666664</v>
      </c>
      <c r="AR3664">
        <v>325.26032000000004</v>
      </c>
      <c r="AS3664" s="20">
        <v>844.83199999999999</v>
      </c>
      <c r="AT3664">
        <v>98.25</v>
      </c>
      <c r="AU3664">
        <v>12</v>
      </c>
      <c r="AV3664" t="s">
        <v>1510</v>
      </c>
    </row>
    <row r="3665" spans="1:48" hidden="1" x14ac:dyDescent="0.25">
      <c r="A3665" t="s">
        <v>386</v>
      </c>
      <c r="B3665" t="s">
        <v>33</v>
      </c>
      <c r="C3665" t="s">
        <v>431</v>
      </c>
      <c r="D3665" t="s">
        <v>434</v>
      </c>
      <c r="E3665" s="31" t="s">
        <v>431</v>
      </c>
      <c r="F3665">
        <v>2020</v>
      </c>
      <c r="G3665" t="s">
        <v>380</v>
      </c>
      <c r="H3665">
        <v>219</v>
      </c>
      <c r="I3665">
        <v>331070</v>
      </c>
      <c r="J3665" t="s">
        <v>30</v>
      </c>
      <c r="K3665" s="26" t="s">
        <v>374</v>
      </c>
      <c r="L3665" t="b">
        <v>1</v>
      </c>
      <c r="M3665" s="20" t="s">
        <v>1116</v>
      </c>
      <c r="N3665" s="26">
        <v>2</v>
      </c>
      <c r="O3665" t="s">
        <v>375</v>
      </c>
      <c r="P3665">
        <v>62.571782800000001</v>
      </c>
      <c r="Q3665">
        <v>-144.6541704</v>
      </c>
      <c r="R3665" t="s">
        <v>1244</v>
      </c>
      <c r="S3665" t="s">
        <v>21</v>
      </c>
      <c r="T3665" s="40">
        <v>0.56244999999999978</v>
      </c>
      <c r="U3665" s="40">
        <v>0.31312499999999999</v>
      </c>
      <c r="V3665">
        <v>104.57689094999996</v>
      </c>
      <c r="W3665">
        <v>185.93100000000001</v>
      </c>
      <c r="X3665">
        <v>48</v>
      </c>
      <c r="Y3665">
        <v>79.767783899999969</v>
      </c>
      <c r="Z3665">
        <v>141.822</v>
      </c>
      <c r="AA3665">
        <v>2</v>
      </c>
      <c r="AI3665">
        <v>20.872</v>
      </c>
      <c r="AJ3665">
        <v>18.5</v>
      </c>
      <c r="AK3665">
        <v>13.34</v>
      </c>
      <c r="AL3665">
        <v>3.0833333333333335</v>
      </c>
      <c r="AM3665">
        <v>0</v>
      </c>
      <c r="AN3665">
        <v>0</v>
      </c>
      <c r="AO3665" s="30">
        <v>19.242539399999995</v>
      </c>
      <c r="AP3665" s="30">
        <v>34.212000000000003</v>
      </c>
      <c r="AQ3665" s="30">
        <v>21.583333333333332</v>
      </c>
      <c r="AR3665">
        <v>203.58721424999993</v>
      </c>
      <c r="AS3665" s="20">
        <v>361.96500000000003</v>
      </c>
      <c r="AT3665">
        <v>71.583333333333329</v>
      </c>
      <c r="AU3665">
        <v>12</v>
      </c>
      <c r="AV3665" t="s">
        <v>1510</v>
      </c>
    </row>
    <row r="3666" spans="1:48" hidden="1" x14ac:dyDescent="0.25">
      <c r="A3666" t="s">
        <v>780</v>
      </c>
      <c r="B3666" t="s">
        <v>137</v>
      </c>
      <c r="C3666" t="s">
        <v>783</v>
      </c>
      <c r="D3666" t="s">
        <v>782</v>
      </c>
      <c r="E3666" s="31" t="s">
        <v>783</v>
      </c>
      <c r="F3666">
        <v>2020</v>
      </c>
      <c r="G3666" t="s">
        <v>781</v>
      </c>
      <c r="H3666" t="s">
        <v>582</v>
      </c>
      <c r="I3666">
        <v>331900</v>
      </c>
      <c r="J3666" t="s">
        <v>136</v>
      </c>
      <c r="K3666" s="26" t="s">
        <v>458</v>
      </c>
      <c r="L3666" t="b">
        <v>1</v>
      </c>
      <c r="M3666" s="20" t="s">
        <v>1116</v>
      </c>
      <c r="N3666" s="26">
        <v>256</v>
      </c>
      <c r="O3666" t="s">
        <v>375</v>
      </c>
      <c r="P3666">
        <v>65.825555600000001</v>
      </c>
      <c r="Q3666">
        <v>-144.06055559999999</v>
      </c>
      <c r="R3666" t="s">
        <v>1244</v>
      </c>
      <c r="S3666" t="s">
        <v>21</v>
      </c>
      <c r="T3666" s="40">
        <v>0.76318333333333344</v>
      </c>
      <c r="U3666" s="40">
        <v>0.28535833333333332</v>
      </c>
      <c r="V3666">
        <v>106.89069448333335</v>
      </c>
      <c r="W3666">
        <v>140.059</v>
      </c>
      <c r="X3666">
        <v>43.166666666666664</v>
      </c>
      <c r="Y3666">
        <v>46.304622383333339</v>
      </c>
      <c r="Z3666">
        <v>60.673000000000002</v>
      </c>
      <c r="AA3666">
        <v>6.583333333333333</v>
      </c>
      <c r="AI3666">
        <v>85.748000000000005</v>
      </c>
      <c r="AJ3666">
        <v>6.5</v>
      </c>
      <c r="AK3666">
        <v>87.457999999999998</v>
      </c>
      <c r="AL3666">
        <v>3</v>
      </c>
      <c r="AM3666">
        <v>0</v>
      </c>
      <c r="AN3666">
        <v>0</v>
      </c>
      <c r="AO3666" s="30">
        <v>132.18793243333337</v>
      </c>
      <c r="AP3666" s="30">
        <v>173.20600000000002</v>
      </c>
      <c r="AQ3666" s="30">
        <v>9.5</v>
      </c>
      <c r="AR3666">
        <v>285.38324930000005</v>
      </c>
      <c r="AS3666" s="20">
        <v>373.93799999999999</v>
      </c>
      <c r="AT3666">
        <v>59.25</v>
      </c>
      <c r="AU3666">
        <v>12</v>
      </c>
      <c r="AV3666" t="s">
        <v>1510</v>
      </c>
    </row>
    <row r="3667" spans="1:48" hidden="1" x14ac:dyDescent="0.25">
      <c r="A3667" t="s">
        <v>942</v>
      </c>
      <c r="B3667" t="s">
        <v>244</v>
      </c>
      <c r="C3667" t="s">
        <v>945</v>
      </c>
      <c r="D3667" t="s">
        <v>944</v>
      </c>
      <c r="E3667" s="31" t="s">
        <v>945</v>
      </c>
      <c r="F3667">
        <v>2020</v>
      </c>
      <c r="G3667" t="s">
        <v>943</v>
      </c>
      <c r="H3667" t="s">
        <v>582</v>
      </c>
      <c r="I3667">
        <v>332420</v>
      </c>
      <c r="J3667" t="s">
        <v>243</v>
      </c>
      <c r="K3667" s="26" t="s">
        <v>458</v>
      </c>
      <c r="L3667" t="b">
        <v>1</v>
      </c>
      <c r="M3667" s="20" t="s">
        <v>1118</v>
      </c>
      <c r="N3667" s="26">
        <v>408</v>
      </c>
      <c r="O3667" t="s">
        <v>375</v>
      </c>
      <c r="P3667">
        <v>62.533611100000002</v>
      </c>
      <c r="Q3667">
        <v>-164.84111110000001</v>
      </c>
      <c r="R3667" t="s">
        <v>1244</v>
      </c>
      <c r="S3667" t="s">
        <v>21</v>
      </c>
      <c r="T3667" s="40">
        <v>0.44846666666666662</v>
      </c>
      <c r="U3667" s="40">
        <v>0.25012499999999999</v>
      </c>
      <c r="V3667">
        <v>109.65413619999998</v>
      </c>
      <c r="W3667">
        <v>244.50899999999999</v>
      </c>
      <c r="X3667">
        <v>48.166666666666664</v>
      </c>
      <c r="Y3667">
        <v>143.42726393333334</v>
      </c>
      <c r="Z3667">
        <v>319.81700000000001</v>
      </c>
      <c r="AA3667">
        <v>6</v>
      </c>
      <c r="AI3667">
        <v>151.851</v>
      </c>
      <c r="AJ3667">
        <v>9.4166666666666661</v>
      </c>
      <c r="AK3667">
        <v>36.095999999999997</v>
      </c>
      <c r="AL3667">
        <v>5</v>
      </c>
      <c r="AM3667">
        <v>6.9989999999999997</v>
      </c>
      <c r="AN3667">
        <v>3.5</v>
      </c>
      <c r="AO3667" s="30">
        <v>84.287964599999995</v>
      </c>
      <c r="AP3667" s="30">
        <v>187.947</v>
      </c>
      <c r="AQ3667" s="30">
        <v>14.416666666666666</v>
      </c>
      <c r="AR3667">
        <v>337.36936473333333</v>
      </c>
      <c r="AS3667" s="20">
        <v>752.27300000000002</v>
      </c>
      <c r="AT3667">
        <v>68.583333333333329</v>
      </c>
      <c r="AU3667">
        <v>12</v>
      </c>
      <c r="AV3667" t="s">
        <v>1510</v>
      </c>
    </row>
    <row r="3668" spans="1:48" hidden="1" x14ac:dyDescent="0.25">
      <c r="A3668" t="s">
        <v>517</v>
      </c>
      <c r="B3668" t="s">
        <v>153</v>
      </c>
      <c r="C3668" t="s">
        <v>520</v>
      </c>
      <c r="D3668" t="s">
        <v>519</v>
      </c>
      <c r="E3668" s="31" t="s">
        <v>520</v>
      </c>
      <c r="F3668">
        <v>2020</v>
      </c>
      <c r="G3668" t="s">
        <v>518</v>
      </c>
      <c r="H3668">
        <v>6866</v>
      </c>
      <c r="I3668">
        <v>331980</v>
      </c>
      <c r="J3668" t="s">
        <v>152</v>
      </c>
      <c r="K3668" s="26" t="s">
        <v>374</v>
      </c>
      <c r="L3668" t="b">
        <v>1</v>
      </c>
      <c r="M3668" s="20" t="s">
        <v>1116</v>
      </c>
      <c r="N3668" s="26">
        <v>88</v>
      </c>
      <c r="O3668" t="s">
        <v>375</v>
      </c>
      <c r="P3668">
        <v>55.185833299999999</v>
      </c>
      <c r="Q3668">
        <v>-162.7211111</v>
      </c>
      <c r="R3668" t="s">
        <v>1244</v>
      </c>
      <c r="S3668" t="s">
        <v>21</v>
      </c>
      <c r="T3668" s="40">
        <v>0.72330833333333333</v>
      </c>
      <c r="U3668" s="40">
        <v>0.21150833333333333</v>
      </c>
      <c r="V3668">
        <v>111.91966834166666</v>
      </c>
      <c r="W3668">
        <v>154.733</v>
      </c>
      <c r="X3668">
        <v>40</v>
      </c>
      <c r="Y3668">
        <v>830.57568247499989</v>
      </c>
      <c r="Z3668">
        <v>1148.3009999999999</v>
      </c>
      <c r="AA3668">
        <v>6.166666666666667</v>
      </c>
      <c r="AI3668">
        <v>68.489999999999995</v>
      </c>
      <c r="AJ3668">
        <v>27.5</v>
      </c>
      <c r="AK3668">
        <v>563.26499999999999</v>
      </c>
      <c r="AL3668">
        <v>46.166666666666664</v>
      </c>
      <c r="AM3668">
        <v>0</v>
      </c>
      <c r="AN3668">
        <v>4.166666666666667</v>
      </c>
      <c r="AO3668" s="30">
        <v>456.95365612500001</v>
      </c>
      <c r="AP3668" s="30">
        <v>631.755</v>
      </c>
      <c r="AQ3668" s="30">
        <v>73.666666666666657</v>
      </c>
      <c r="AR3668">
        <v>1399.4490069416665</v>
      </c>
      <c r="AS3668" s="20">
        <v>1934.789</v>
      </c>
      <c r="AT3668">
        <v>119.83333333333333</v>
      </c>
      <c r="AU3668">
        <v>12</v>
      </c>
      <c r="AV3668" t="s">
        <v>1510</v>
      </c>
    </row>
    <row r="3669" spans="1:48" hidden="1" x14ac:dyDescent="0.25">
      <c r="A3669" t="s">
        <v>857</v>
      </c>
      <c r="B3669" t="s">
        <v>212</v>
      </c>
      <c r="C3669" t="s">
        <v>860</v>
      </c>
      <c r="D3669" t="s">
        <v>859</v>
      </c>
      <c r="E3669" s="31" t="s">
        <v>860</v>
      </c>
      <c r="F3669">
        <v>2020</v>
      </c>
      <c r="G3669" t="s">
        <v>858</v>
      </c>
      <c r="H3669">
        <v>12485</v>
      </c>
      <c r="I3669">
        <v>332230</v>
      </c>
      <c r="J3669" t="s">
        <v>211</v>
      </c>
      <c r="K3669" s="26" t="s">
        <v>374</v>
      </c>
      <c r="L3669" t="b">
        <v>1</v>
      </c>
      <c r="M3669" s="20" t="s">
        <v>1119</v>
      </c>
      <c r="N3669" s="26">
        <v>343</v>
      </c>
      <c r="O3669" t="s">
        <v>375</v>
      </c>
      <c r="P3669">
        <v>61.5719444</v>
      </c>
      <c r="Q3669">
        <v>-159.245</v>
      </c>
      <c r="R3669" t="s">
        <v>1244</v>
      </c>
      <c r="S3669" t="s">
        <v>21</v>
      </c>
      <c r="T3669" s="40">
        <v>1.3095416666666668</v>
      </c>
      <c r="U3669" s="40">
        <v>0.54824166666666663</v>
      </c>
      <c r="V3669">
        <v>112.07974262500002</v>
      </c>
      <c r="W3669">
        <v>85.587000000000003</v>
      </c>
      <c r="X3669">
        <v>31.583333333333332</v>
      </c>
      <c r="Y3669">
        <v>84.157695208333351</v>
      </c>
      <c r="Z3669">
        <v>64.265000000000001</v>
      </c>
      <c r="AA3669">
        <v>10</v>
      </c>
      <c r="AI3669">
        <v>56.267000000000003</v>
      </c>
      <c r="AJ3669">
        <v>2.8333333333333335</v>
      </c>
      <c r="AK3669">
        <v>13.375999999999999</v>
      </c>
      <c r="AL3669">
        <v>3</v>
      </c>
      <c r="AM3669">
        <v>0</v>
      </c>
      <c r="AN3669">
        <v>0</v>
      </c>
      <c r="AO3669" s="30">
        <v>91.200410291666685</v>
      </c>
      <c r="AP3669" s="30">
        <v>69.643000000000001</v>
      </c>
      <c r="AQ3669" s="30">
        <v>5.8333333333333339</v>
      </c>
      <c r="AR3669">
        <v>287.43784812500002</v>
      </c>
      <c r="AS3669" s="20">
        <v>219.495</v>
      </c>
      <c r="AT3669">
        <v>47.416666666666664</v>
      </c>
      <c r="AU3669">
        <v>12</v>
      </c>
      <c r="AV3669" t="s">
        <v>1510</v>
      </c>
    </row>
    <row r="3670" spans="1:48" hidden="1" x14ac:dyDescent="0.25">
      <c r="A3670" t="s">
        <v>937</v>
      </c>
      <c r="B3670" t="s">
        <v>258</v>
      </c>
      <c r="C3670" t="s">
        <v>940</v>
      </c>
      <c r="D3670" t="s">
        <v>939</v>
      </c>
      <c r="E3670" s="31" t="s">
        <v>940</v>
      </c>
      <c r="F3670">
        <v>2020</v>
      </c>
      <c r="G3670" t="s">
        <v>938</v>
      </c>
      <c r="H3670" t="s">
        <v>582</v>
      </c>
      <c r="I3670">
        <v>332500</v>
      </c>
      <c r="J3670" t="s">
        <v>257</v>
      </c>
      <c r="K3670" s="26" t="s">
        <v>458</v>
      </c>
      <c r="L3670" t="b">
        <v>1</v>
      </c>
      <c r="M3670" s="20" t="s">
        <v>1118</v>
      </c>
      <c r="N3670" s="26">
        <v>399</v>
      </c>
      <c r="O3670" t="s">
        <v>375</v>
      </c>
      <c r="P3670">
        <v>56.932561399999997</v>
      </c>
      <c r="Q3670">
        <v>-158.6249699</v>
      </c>
      <c r="R3670" t="s">
        <v>1244</v>
      </c>
      <c r="S3670" t="s">
        <v>21</v>
      </c>
      <c r="T3670" s="40">
        <v>0.65000000000000013</v>
      </c>
      <c r="U3670" s="40">
        <v>0.29476666666666657</v>
      </c>
      <c r="V3670">
        <v>112.20885000000001</v>
      </c>
      <c r="W3670">
        <v>172.62899999999999</v>
      </c>
      <c r="X3670">
        <v>50.583333333333336</v>
      </c>
      <c r="Y3670">
        <v>88.085400000000007</v>
      </c>
      <c r="Z3670">
        <v>135.51599999999999</v>
      </c>
      <c r="AA3670">
        <v>6.75</v>
      </c>
      <c r="AI3670">
        <v>54.320999999999998</v>
      </c>
      <c r="AJ3670">
        <v>24</v>
      </c>
      <c r="AK3670">
        <v>136.12700000000001</v>
      </c>
      <c r="AL3670">
        <v>9.9166666666666661</v>
      </c>
      <c r="AM3670">
        <v>0</v>
      </c>
      <c r="AN3670">
        <v>0.83333333333333337</v>
      </c>
      <c r="AO3670" s="30">
        <v>123.79120000000003</v>
      </c>
      <c r="AP3670" s="30">
        <v>190.44800000000001</v>
      </c>
      <c r="AQ3670" s="30">
        <v>33.916666666666664</v>
      </c>
      <c r="AR3670">
        <v>324.08545000000004</v>
      </c>
      <c r="AS3670" s="20">
        <v>498.59299999999996</v>
      </c>
      <c r="AT3670">
        <v>91.25</v>
      </c>
      <c r="AU3670">
        <v>12</v>
      </c>
      <c r="AV3670" t="s">
        <v>1510</v>
      </c>
    </row>
    <row r="3671" spans="1:48" hidden="1" x14ac:dyDescent="0.25">
      <c r="A3671" t="s">
        <v>823</v>
      </c>
      <c r="B3671" t="s">
        <v>145</v>
      </c>
      <c r="C3671" t="s">
        <v>826</v>
      </c>
      <c r="D3671" t="s">
        <v>825</v>
      </c>
      <c r="E3671" s="31" t="s">
        <v>826</v>
      </c>
      <c r="F3671">
        <v>2020</v>
      </c>
      <c r="G3671" t="s">
        <v>824</v>
      </c>
      <c r="H3671">
        <v>5553</v>
      </c>
      <c r="I3671">
        <v>331940</v>
      </c>
      <c r="J3671" t="s">
        <v>144</v>
      </c>
      <c r="K3671" s="26" t="s">
        <v>458</v>
      </c>
      <c r="L3671" t="b">
        <v>1</v>
      </c>
      <c r="M3671" s="20" t="s">
        <v>1118</v>
      </c>
      <c r="N3671" s="26">
        <v>320</v>
      </c>
      <c r="O3671" t="s">
        <v>375</v>
      </c>
      <c r="P3671">
        <v>58.215555600000002</v>
      </c>
      <c r="Q3671">
        <v>-157.37583330000001</v>
      </c>
      <c r="R3671" t="s">
        <v>1244</v>
      </c>
      <c r="S3671" t="s">
        <v>21</v>
      </c>
      <c r="T3671" s="40">
        <v>0.65000000000000013</v>
      </c>
      <c r="U3671" s="40">
        <v>0.21148333333333333</v>
      </c>
      <c r="V3671">
        <v>114.53455000000002</v>
      </c>
      <c r="W3671">
        <v>176.20699999999999</v>
      </c>
      <c r="X3671">
        <v>84.75</v>
      </c>
      <c r="Y3671">
        <v>180.77670000000003</v>
      </c>
      <c r="Z3671">
        <v>278.11799999999999</v>
      </c>
      <c r="AA3671">
        <v>18</v>
      </c>
      <c r="AI3671">
        <v>134.61600000000001</v>
      </c>
      <c r="AJ3671">
        <v>21.583333333333332</v>
      </c>
      <c r="AK3671">
        <v>15.154</v>
      </c>
      <c r="AL3671">
        <v>2</v>
      </c>
      <c r="AM3671">
        <v>0</v>
      </c>
      <c r="AN3671">
        <v>0</v>
      </c>
      <c r="AO3671" s="30">
        <v>97.350500000000025</v>
      </c>
      <c r="AP3671" s="30">
        <v>149.77000000000001</v>
      </c>
      <c r="AQ3671" s="30">
        <v>23.583333333333332</v>
      </c>
      <c r="AR3671">
        <v>392.6617500000001</v>
      </c>
      <c r="AS3671" s="20">
        <v>604.09500000000003</v>
      </c>
      <c r="AT3671">
        <v>126.33333333333333</v>
      </c>
      <c r="AU3671">
        <v>12</v>
      </c>
      <c r="AV3671" t="s">
        <v>1510</v>
      </c>
    </row>
    <row r="3672" spans="1:48" hidden="1" x14ac:dyDescent="0.25">
      <c r="A3672" t="s">
        <v>747</v>
      </c>
      <c r="B3672" t="s">
        <v>176</v>
      </c>
      <c r="C3672" t="s">
        <v>400</v>
      </c>
      <c r="D3672" t="s">
        <v>399</v>
      </c>
      <c r="E3672" s="31" t="s">
        <v>1147</v>
      </c>
      <c r="F3672">
        <v>2020</v>
      </c>
      <c r="G3672" t="s">
        <v>743</v>
      </c>
      <c r="H3672">
        <v>18963</v>
      </c>
      <c r="I3672">
        <v>332700</v>
      </c>
      <c r="J3672" t="s">
        <v>171</v>
      </c>
      <c r="K3672" s="26" t="s">
        <v>458</v>
      </c>
      <c r="L3672" t="b">
        <v>1</v>
      </c>
      <c r="M3672" s="20" t="s">
        <v>1119</v>
      </c>
      <c r="N3672" s="26">
        <v>240</v>
      </c>
      <c r="O3672" t="s">
        <v>375</v>
      </c>
      <c r="P3672">
        <v>59.403888899999998</v>
      </c>
      <c r="Q3672">
        <v>-135.88444440000001</v>
      </c>
      <c r="R3672" t="s">
        <v>1244</v>
      </c>
      <c r="S3672" t="s">
        <v>21</v>
      </c>
      <c r="T3672" s="40">
        <v>0.57079999999999986</v>
      </c>
      <c r="U3672" s="40">
        <v>0.27598333333333336</v>
      </c>
      <c r="V3672">
        <v>120.09746159999996</v>
      </c>
      <c r="W3672">
        <v>210.40199999999999</v>
      </c>
      <c r="X3672">
        <v>48.916666666666664</v>
      </c>
      <c r="Y3672">
        <v>47.035061599999992</v>
      </c>
      <c r="Z3672">
        <v>82.402000000000001</v>
      </c>
      <c r="AA3672">
        <v>8.4166666666666661</v>
      </c>
      <c r="AI3672">
        <v>131.72</v>
      </c>
      <c r="AJ3672">
        <v>8</v>
      </c>
      <c r="AK3672">
        <v>0</v>
      </c>
      <c r="AL3672">
        <v>0</v>
      </c>
      <c r="AM3672">
        <v>0</v>
      </c>
      <c r="AN3672">
        <v>0</v>
      </c>
      <c r="AO3672" s="30">
        <v>75.185775999999976</v>
      </c>
      <c r="AP3672" s="30">
        <v>131.72</v>
      </c>
      <c r="AQ3672" s="30">
        <v>8</v>
      </c>
      <c r="AR3672">
        <v>242.31829919999996</v>
      </c>
      <c r="AS3672" s="20">
        <v>424.524</v>
      </c>
      <c r="AT3672">
        <v>65.333333333333329</v>
      </c>
      <c r="AU3672">
        <v>12</v>
      </c>
      <c r="AV3672" t="s">
        <v>1510</v>
      </c>
    </row>
    <row r="3673" spans="1:48" hidden="1" x14ac:dyDescent="0.25">
      <c r="A3673" t="s">
        <v>867</v>
      </c>
      <c r="B3673" t="s">
        <v>215</v>
      </c>
      <c r="C3673" t="s">
        <v>869</v>
      </c>
      <c r="D3673" t="s">
        <v>868</v>
      </c>
      <c r="E3673" s="31" t="s">
        <v>869</v>
      </c>
      <c r="F3673">
        <v>2020</v>
      </c>
      <c r="G3673" t="s">
        <v>858</v>
      </c>
      <c r="H3673">
        <v>12485</v>
      </c>
      <c r="I3673">
        <v>332260</v>
      </c>
      <c r="J3673" t="s">
        <v>211</v>
      </c>
      <c r="K3673" s="26" t="s">
        <v>374</v>
      </c>
      <c r="L3673" t="b">
        <v>1</v>
      </c>
      <c r="M3673" s="20" t="s">
        <v>1119</v>
      </c>
      <c r="N3673" s="26">
        <v>343</v>
      </c>
      <c r="O3673" t="s">
        <v>375</v>
      </c>
      <c r="P3673">
        <v>61.702500000000001</v>
      </c>
      <c r="Q3673">
        <v>-157.1697222</v>
      </c>
      <c r="R3673" t="s">
        <v>1244</v>
      </c>
      <c r="S3673" t="s">
        <v>21</v>
      </c>
      <c r="T3673" s="40">
        <v>1.3095416666666668</v>
      </c>
      <c r="U3673" s="40">
        <v>0.54824166666666663</v>
      </c>
      <c r="V3673">
        <v>121.77558912500001</v>
      </c>
      <c r="W3673">
        <v>92.991</v>
      </c>
      <c r="X3673">
        <v>31.833333333333332</v>
      </c>
      <c r="Y3673">
        <v>108.72338733333335</v>
      </c>
      <c r="Z3673">
        <v>83.024000000000001</v>
      </c>
      <c r="AA3673">
        <v>5.5</v>
      </c>
      <c r="AI3673">
        <v>52.222000000000001</v>
      </c>
      <c r="AJ3673">
        <v>6.5</v>
      </c>
      <c r="AK3673">
        <v>19.783000000000001</v>
      </c>
      <c r="AL3673">
        <v>3</v>
      </c>
      <c r="AM3673">
        <v>0</v>
      </c>
      <c r="AN3673">
        <v>0.91666666666666663</v>
      </c>
      <c r="AO3673" s="30">
        <v>94.293547708333335</v>
      </c>
      <c r="AP3673" s="30">
        <v>72.004999999999995</v>
      </c>
      <c r="AQ3673" s="30">
        <v>9.5</v>
      </c>
      <c r="AR3673">
        <v>324.79252416666668</v>
      </c>
      <c r="AS3673" s="20">
        <v>248.01999999999998</v>
      </c>
      <c r="AT3673">
        <v>46.833333333333329</v>
      </c>
      <c r="AU3673">
        <v>12</v>
      </c>
      <c r="AV3673" t="s">
        <v>1510</v>
      </c>
    </row>
    <row r="3674" spans="1:48" hidden="1" x14ac:dyDescent="0.25">
      <c r="A3674" t="s">
        <v>414</v>
      </c>
      <c r="B3674" t="s">
        <v>43</v>
      </c>
      <c r="C3674" t="s">
        <v>422</v>
      </c>
      <c r="D3674" t="s">
        <v>421</v>
      </c>
      <c r="E3674" s="31" t="s">
        <v>422</v>
      </c>
      <c r="F3674">
        <v>2020</v>
      </c>
      <c r="G3674" t="s">
        <v>380</v>
      </c>
      <c r="H3674">
        <v>219</v>
      </c>
      <c r="I3674">
        <v>331170</v>
      </c>
      <c r="J3674" t="s">
        <v>30</v>
      </c>
      <c r="K3674" s="26" t="s">
        <v>374</v>
      </c>
      <c r="L3674" t="b">
        <v>1</v>
      </c>
      <c r="M3674" s="20" t="s">
        <v>1116</v>
      </c>
      <c r="N3674" s="26">
        <v>2</v>
      </c>
      <c r="O3674" t="s">
        <v>375</v>
      </c>
      <c r="P3674">
        <v>55.873611099999998</v>
      </c>
      <c r="Q3674">
        <v>-133.18472220000001</v>
      </c>
      <c r="R3674" t="s">
        <v>1244</v>
      </c>
      <c r="S3674" t="s">
        <v>21</v>
      </c>
      <c r="T3674" s="40">
        <v>0.26440000000000002</v>
      </c>
      <c r="U3674" s="40">
        <v>0.25562499999999994</v>
      </c>
      <c r="V3674">
        <v>123.74739640000001</v>
      </c>
      <c r="W3674">
        <v>468.03100000000001</v>
      </c>
      <c r="X3674">
        <v>91.833333333333329</v>
      </c>
      <c r="Y3674">
        <v>35.689505200000006</v>
      </c>
      <c r="Z3674">
        <v>134.983</v>
      </c>
      <c r="AA3674">
        <v>0</v>
      </c>
      <c r="AI3674">
        <v>0</v>
      </c>
      <c r="AJ3674">
        <v>12.416666666666666</v>
      </c>
      <c r="AK3674">
        <v>44.531999999999996</v>
      </c>
      <c r="AL3674">
        <v>2.6666666666666665</v>
      </c>
      <c r="AM3674">
        <v>0</v>
      </c>
      <c r="AN3674">
        <v>0</v>
      </c>
      <c r="AO3674" s="30">
        <v>11.7742608</v>
      </c>
      <c r="AP3674" s="30">
        <v>44.531999999999996</v>
      </c>
      <c r="AQ3674" s="30">
        <v>15.083333333333332</v>
      </c>
      <c r="AR3674">
        <v>171.21116240000003</v>
      </c>
      <c r="AS3674" s="20">
        <v>647.54600000000005</v>
      </c>
      <c r="AT3674">
        <v>106.91666666666666</v>
      </c>
      <c r="AU3674">
        <v>12</v>
      </c>
      <c r="AV3674" t="s">
        <v>1510</v>
      </c>
    </row>
    <row r="3675" spans="1:48" hidden="1" x14ac:dyDescent="0.25">
      <c r="A3675" t="s">
        <v>835</v>
      </c>
      <c r="B3675" t="s">
        <v>167</v>
      </c>
      <c r="C3675" t="s">
        <v>838</v>
      </c>
      <c r="D3675" t="s">
        <v>837</v>
      </c>
      <c r="E3675" s="31" t="s">
        <v>838</v>
      </c>
      <c r="F3675">
        <v>2020</v>
      </c>
      <c r="G3675" t="s">
        <v>836</v>
      </c>
      <c r="H3675">
        <v>9000</v>
      </c>
      <c r="I3675">
        <v>332030</v>
      </c>
      <c r="J3675" t="s">
        <v>166</v>
      </c>
      <c r="K3675" s="26" t="s">
        <v>458</v>
      </c>
      <c r="L3675" t="b">
        <v>1</v>
      </c>
      <c r="M3675" s="20" t="s">
        <v>1118</v>
      </c>
      <c r="N3675" s="26">
        <v>332</v>
      </c>
      <c r="O3675" t="s">
        <v>375</v>
      </c>
      <c r="P3675">
        <v>66.048888899999994</v>
      </c>
      <c r="Q3675">
        <v>-154.25555560000001</v>
      </c>
      <c r="R3675" t="s">
        <v>1244</v>
      </c>
      <c r="S3675" t="s">
        <v>21</v>
      </c>
      <c r="T3675" s="40">
        <v>0.71</v>
      </c>
      <c r="U3675" s="40">
        <v>0.24969999999999992</v>
      </c>
      <c r="V3675">
        <v>127.53801</v>
      </c>
      <c r="W3675">
        <v>179.631</v>
      </c>
      <c r="X3675">
        <v>41.416666666666664</v>
      </c>
      <c r="Y3675">
        <v>113.57301999999999</v>
      </c>
      <c r="Z3675">
        <v>159.96199999999999</v>
      </c>
      <c r="AA3675">
        <v>3</v>
      </c>
      <c r="AI3675">
        <v>77.034000000000006</v>
      </c>
      <c r="AJ3675">
        <v>16.5</v>
      </c>
      <c r="AK3675">
        <v>14.707000000000001</v>
      </c>
      <c r="AL3675">
        <v>2</v>
      </c>
      <c r="AM3675">
        <v>0.1</v>
      </c>
      <c r="AN3675">
        <v>0.58333333333333337</v>
      </c>
      <c r="AO3675" s="30">
        <v>65.136110000000002</v>
      </c>
      <c r="AP3675" s="30">
        <v>91.741000000000014</v>
      </c>
      <c r="AQ3675" s="30">
        <v>18.5</v>
      </c>
      <c r="AR3675">
        <v>306.24714</v>
      </c>
      <c r="AS3675" s="20">
        <v>431.334</v>
      </c>
      <c r="AT3675">
        <v>62.916666666666664</v>
      </c>
      <c r="AU3675">
        <v>12</v>
      </c>
      <c r="AV3675" t="s">
        <v>1510</v>
      </c>
    </row>
    <row r="3676" spans="1:48" hidden="1" x14ac:dyDescent="0.25">
      <c r="A3676" t="s">
        <v>861</v>
      </c>
      <c r="B3676" t="s">
        <v>213</v>
      </c>
      <c r="C3676" t="s">
        <v>863</v>
      </c>
      <c r="D3676" t="s">
        <v>862</v>
      </c>
      <c r="E3676" s="31" t="s">
        <v>863</v>
      </c>
      <c r="F3676">
        <v>2020</v>
      </c>
      <c r="G3676" t="s">
        <v>858</v>
      </c>
      <c r="H3676">
        <v>12485</v>
      </c>
      <c r="I3676">
        <v>332240</v>
      </c>
      <c r="J3676" t="s">
        <v>211</v>
      </c>
      <c r="K3676" s="26" t="s">
        <v>374</v>
      </c>
      <c r="L3676" t="b">
        <v>1</v>
      </c>
      <c r="M3676" s="20" t="s">
        <v>1119</v>
      </c>
      <c r="N3676" s="26">
        <v>343</v>
      </c>
      <c r="O3676" t="s">
        <v>375</v>
      </c>
      <c r="P3676">
        <v>61.87</v>
      </c>
      <c r="Q3676">
        <v>-158.1108333</v>
      </c>
      <c r="R3676" t="s">
        <v>1244</v>
      </c>
      <c r="S3676" t="s">
        <v>21</v>
      </c>
      <c r="T3676" s="40">
        <v>1.3095250000000001</v>
      </c>
      <c r="U3676" s="40">
        <v>0.54822499999999996</v>
      </c>
      <c r="V3676">
        <v>129.78571322499999</v>
      </c>
      <c r="W3676">
        <v>99.108999999999995</v>
      </c>
      <c r="X3676">
        <v>32.583333333333336</v>
      </c>
      <c r="Y3676">
        <v>148.4896588</v>
      </c>
      <c r="Z3676">
        <v>113.392</v>
      </c>
      <c r="AA3676">
        <v>4</v>
      </c>
      <c r="AI3676">
        <v>29.539000000000001</v>
      </c>
      <c r="AJ3676">
        <v>10.166666666666666</v>
      </c>
      <c r="AK3676">
        <v>10.895</v>
      </c>
      <c r="AL3676">
        <v>2</v>
      </c>
      <c r="AM3676">
        <v>0</v>
      </c>
      <c r="AN3676">
        <v>1</v>
      </c>
      <c r="AO3676" s="30">
        <v>52.949333850000002</v>
      </c>
      <c r="AP3676" s="30">
        <v>40.433999999999997</v>
      </c>
      <c r="AQ3676" s="30">
        <v>12.166666666666666</v>
      </c>
      <c r="AR3676">
        <v>331.22470587500004</v>
      </c>
      <c r="AS3676" s="20">
        <v>252.935</v>
      </c>
      <c r="AT3676">
        <v>48.75</v>
      </c>
      <c r="AU3676">
        <v>12</v>
      </c>
      <c r="AV3676" t="s">
        <v>1510</v>
      </c>
    </row>
    <row r="3677" spans="1:48" hidden="1" x14ac:dyDescent="0.25">
      <c r="A3677" t="s">
        <v>724</v>
      </c>
      <c r="B3677" t="s">
        <v>103</v>
      </c>
      <c r="C3677" t="s">
        <v>726</v>
      </c>
      <c r="D3677" t="s">
        <v>725</v>
      </c>
      <c r="E3677" s="31" t="s">
        <v>726</v>
      </c>
      <c r="F3677">
        <v>2020</v>
      </c>
      <c r="G3677" t="s">
        <v>563</v>
      </c>
      <c r="H3677">
        <v>221</v>
      </c>
      <c r="I3677">
        <v>331730</v>
      </c>
      <c r="J3677" t="s">
        <v>50</v>
      </c>
      <c r="K3677" s="26" t="s">
        <v>458</v>
      </c>
      <c r="L3677" t="b">
        <v>1</v>
      </c>
      <c r="M3677" s="20" t="s">
        <v>1119</v>
      </c>
      <c r="N3677" s="26">
        <v>169</v>
      </c>
      <c r="O3677" t="s">
        <v>375</v>
      </c>
      <c r="P3677">
        <v>65.609166700000003</v>
      </c>
      <c r="Q3677">
        <v>-168.08750000000001</v>
      </c>
      <c r="R3677" t="s">
        <v>1244</v>
      </c>
      <c r="S3677" t="s">
        <v>21</v>
      </c>
      <c r="T3677" s="40">
        <v>0.60439999999999994</v>
      </c>
      <c r="U3677" s="40">
        <v>0.25790000000000002</v>
      </c>
      <c r="V3677">
        <v>130.0433084</v>
      </c>
      <c r="W3677">
        <v>215.161</v>
      </c>
      <c r="X3677">
        <v>41.083333333333336</v>
      </c>
      <c r="Y3677">
        <v>23.760172799999996</v>
      </c>
      <c r="Z3677">
        <v>39.311999999999998</v>
      </c>
      <c r="AA3677">
        <v>5</v>
      </c>
      <c r="AI3677">
        <v>148.81</v>
      </c>
      <c r="AJ3677">
        <v>10.416666666666666</v>
      </c>
      <c r="AK3677">
        <v>201.21</v>
      </c>
      <c r="AL3677">
        <v>13</v>
      </c>
      <c r="AM3677">
        <v>0</v>
      </c>
      <c r="AN3677">
        <v>0</v>
      </c>
      <c r="AO3677" s="30">
        <v>211.55208799999997</v>
      </c>
      <c r="AP3677" s="30">
        <v>350.02</v>
      </c>
      <c r="AQ3677" s="30">
        <v>23.416666666666664</v>
      </c>
      <c r="AR3677">
        <v>365.35556919999993</v>
      </c>
      <c r="AS3677" s="20">
        <v>604.49299999999994</v>
      </c>
      <c r="AT3677">
        <v>69.5</v>
      </c>
      <c r="AU3677">
        <v>12</v>
      </c>
      <c r="AV3677" t="s">
        <v>1510</v>
      </c>
    </row>
    <row r="3678" spans="1:48" hidden="1" x14ac:dyDescent="0.25">
      <c r="A3678" t="s">
        <v>774</v>
      </c>
      <c r="B3678" t="s">
        <v>241</v>
      </c>
      <c r="C3678" t="s">
        <v>776</v>
      </c>
      <c r="D3678" t="s">
        <v>775</v>
      </c>
      <c r="E3678" s="31" t="s">
        <v>776</v>
      </c>
      <c r="F3678">
        <v>2020</v>
      </c>
      <c r="G3678" t="s">
        <v>759</v>
      </c>
      <c r="H3678">
        <v>26616</v>
      </c>
      <c r="I3678">
        <v>332400</v>
      </c>
      <c r="J3678" t="s">
        <v>235</v>
      </c>
      <c r="K3678" s="26" t="s">
        <v>458</v>
      </c>
      <c r="L3678" t="b">
        <v>1</v>
      </c>
      <c r="M3678" s="20" t="s">
        <v>1118</v>
      </c>
      <c r="N3678" s="26">
        <v>254</v>
      </c>
      <c r="O3678" t="s">
        <v>375</v>
      </c>
      <c r="P3678">
        <v>69.743857000000006</v>
      </c>
      <c r="Q3678">
        <v>-163.008442</v>
      </c>
      <c r="R3678" t="s">
        <v>1244</v>
      </c>
      <c r="S3678" t="s">
        <v>21</v>
      </c>
      <c r="T3678" s="40">
        <v>0.20594999999999997</v>
      </c>
      <c r="U3678" s="40">
        <v>0.20592499999999994</v>
      </c>
      <c r="V3678">
        <v>132.77658284999998</v>
      </c>
      <c r="W3678">
        <v>644.70299999999997</v>
      </c>
      <c r="X3678">
        <v>64.416666666666671</v>
      </c>
      <c r="Y3678">
        <v>490.09633169999995</v>
      </c>
      <c r="Z3678">
        <v>2379.6860000000001</v>
      </c>
      <c r="AA3678">
        <v>1</v>
      </c>
      <c r="AI3678">
        <v>34.710999999999999</v>
      </c>
      <c r="AJ3678">
        <v>40.583333333333336</v>
      </c>
      <c r="AK3678">
        <v>72.506</v>
      </c>
      <c r="AL3678">
        <v>2</v>
      </c>
      <c r="AM3678">
        <v>0</v>
      </c>
      <c r="AN3678">
        <v>0.75</v>
      </c>
      <c r="AO3678" s="30">
        <v>22.081341149999997</v>
      </c>
      <c r="AP3678" s="30">
        <v>107.217</v>
      </c>
      <c r="AQ3678" s="30">
        <v>42.583333333333336</v>
      </c>
      <c r="AR3678">
        <v>644.95425569999998</v>
      </c>
      <c r="AS3678" s="20">
        <v>3131.6060000000002</v>
      </c>
      <c r="AT3678">
        <v>108</v>
      </c>
      <c r="AU3678">
        <v>12</v>
      </c>
      <c r="AV3678" t="s">
        <v>1510</v>
      </c>
    </row>
    <row r="3679" spans="1:48" hidden="1" x14ac:dyDescent="0.25">
      <c r="A3679" t="s">
        <v>999</v>
      </c>
      <c r="B3679" t="s">
        <v>279</v>
      </c>
      <c r="C3679" t="s">
        <v>1002</v>
      </c>
      <c r="D3679" t="s">
        <v>1001</v>
      </c>
      <c r="E3679" s="31" t="s">
        <v>1002</v>
      </c>
      <c r="F3679">
        <v>2020</v>
      </c>
      <c r="G3679" t="s">
        <v>1000</v>
      </c>
      <c r="H3679">
        <v>18480</v>
      </c>
      <c r="I3679">
        <v>332610</v>
      </c>
      <c r="J3679" t="s">
        <v>278</v>
      </c>
      <c r="K3679" s="26" t="s">
        <v>458</v>
      </c>
      <c r="L3679" t="b">
        <v>1</v>
      </c>
      <c r="M3679" s="20" t="s">
        <v>1116</v>
      </c>
      <c r="N3679" s="26">
        <v>586</v>
      </c>
      <c r="O3679" t="s">
        <v>375</v>
      </c>
      <c r="P3679">
        <v>60.864722200000003</v>
      </c>
      <c r="Q3679">
        <v>-146.67861110000001</v>
      </c>
      <c r="R3679" t="s">
        <v>1244</v>
      </c>
      <c r="S3679" t="s">
        <v>21</v>
      </c>
      <c r="T3679" s="40">
        <v>0.92</v>
      </c>
      <c r="U3679" s="40">
        <v>0.40670000000000001</v>
      </c>
      <c r="V3679">
        <v>133.68796</v>
      </c>
      <c r="W3679">
        <v>145.31299999999999</v>
      </c>
      <c r="X3679">
        <v>38.916666666666664</v>
      </c>
      <c r="Y3679">
        <v>38.809280000000001</v>
      </c>
      <c r="Z3679">
        <v>42.183999999999997</v>
      </c>
      <c r="AA3679">
        <v>5</v>
      </c>
      <c r="AI3679">
        <v>42.115000000000002</v>
      </c>
      <c r="AJ3679">
        <v>13</v>
      </c>
      <c r="AK3679">
        <v>70.376000000000005</v>
      </c>
      <c r="AL3679">
        <v>5</v>
      </c>
      <c r="AM3679">
        <v>2.6920000000000002</v>
      </c>
      <c r="AN3679">
        <v>2</v>
      </c>
      <c r="AO3679" s="30">
        <v>103.49172000000002</v>
      </c>
      <c r="AP3679" s="30">
        <v>112.49100000000001</v>
      </c>
      <c r="AQ3679" s="30">
        <v>18</v>
      </c>
      <c r="AR3679">
        <v>275.98896000000002</v>
      </c>
      <c r="AS3679" s="20">
        <v>299.988</v>
      </c>
      <c r="AT3679">
        <v>61.916666666666664</v>
      </c>
      <c r="AU3679">
        <v>12</v>
      </c>
      <c r="AV3679" t="s">
        <v>1510</v>
      </c>
    </row>
    <row r="3680" spans="1:48" hidden="1" x14ac:dyDescent="0.25">
      <c r="A3680" t="s">
        <v>581</v>
      </c>
      <c r="B3680" t="s">
        <v>57</v>
      </c>
      <c r="C3680" t="s">
        <v>649</v>
      </c>
      <c r="D3680" t="s">
        <v>648</v>
      </c>
      <c r="E3680" s="31" t="s">
        <v>649</v>
      </c>
      <c r="F3680">
        <v>2020</v>
      </c>
      <c r="G3680" t="s">
        <v>563</v>
      </c>
      <c r="H3680">
        <v>221</v>
      </c>
      <c r="I3680">
        <v>331950</v>
      </c>
      <c r="J3680" t="s">
        <v>50</v>
      </c>
      <c r="K3680" s="26" t="s">
        <v>458</v>
      </c>
      <c r="L3680" t="b">
        <v>1</v>
      </c>
      <c r="M3680" s="20" t="s">
        <v>1119</v>
      </c>
      <c r="N3680" s="26">
        <v>169</v>
      </c>
      <c r="O3680" t="s">
        <v>375</v>
      </c>
      <c r="P3680">
        <v>59.349722200000002</v>
      </c>
      <c r="Q3680">
        <v>-157.47527779999999</v>
      </c>
      <c r="R3680" t="s">
        <v>1244</v>
      </c>
      <c r="S3680" t="s">
        <v>21</v>
      </c>
      <c r="T3680" s="40">
        <v>0.61589166666666684</v>
      </c>
      <c r="U3680" s="40">
        <v>0.25848333333333334</v>
      </c>
      <c r="V3680">
        <v>136.44525572500004</v>
      </c>
      <c r="W3680">
        <v>221.541</v>
      </c>
      <c r="X3680">
        <v>52.75</v>
      </c>
      <c r="Y3680">
        <v>0</v>
      </c>
      <c r="Z3680">
        <v>0</v>
      </c>
      <c r="AA3680">
        <v>10.083333333333334</v>
      </c>
      <c r="AI3680">
        <v>115.301</v>
      </c>
      <c r="AJ3680">
        <v>14.75</v>
      </c>
      <c r="AK3680">
        <v>96.95</v>
      </c>
      <c r="AL3680">
        <v>4</v>
      </c>
      <c r="AM3680">
        <v>0</v>
      </c>
      <c r="AN3680">
        <v>0</v>
      </c>
      <c r="AO3680" s="30">
        <v>130.72362214166671</v>
      </c>
      <c r="AP3680" s="30">
        <v>212.251</v>
      </c>
      <c r="AQ3680" s="30">
        <v>18.75</v>
      </c>
      <c r="AR3680">
        <v>267.16887786666678</v>
      </c>
      <c r="AS3680" s="20">
        <v>433.79200000000003</v>
      </c>
      <c r="AT3680">
        <v>81.583333333333343</v>
      </c>
      <c r="AU3680">
        <v>12</v>
      </c>
      <c r="AV3680" t="s">
        <v>1510</v>
      </c>
    </row>
    <row r="3681" spans="1:48" hidden="1" x14ac:dyDescent="0.25">
      <c r="A3681" t="s">
        <v>917</v>
      </c>
      <c r="B3681" t="s">
        <v>301</v>
      </c>
      <c r="C3681" t="s">
        <v>920</v>
      </c>
      <c r="D3681" t="s">
        <v>919</v>
      </c>
      <c r="E3681" s="31" t="s">
        <v>920</v>
      </c>
      <c r="F3681">
        <v>2020</v>
      </c>
      <c r="G3681" t="s">
        <v>918</v>
      </c>
      <c r="H3681" t="s">
        <v>582</v>
      </c>
      <c r="I3681">
        <v>332870</v>
      </c>
      <c r="J3681" t="s">
        <v>300</v>
      </c>
      <c r="K3681" s="26" t="s">
        <v>458</v>
      </c>
      <c r="L3681" t="b">
        <v>1</v>
      </c>
      <c r="M3681" s="20" t="s">
        <v>1116</v>
      </c>
      <c r="N3681" s="26">
        <v>375</v>
      </c>
      <c r="O3681" t="s">
        <v>375</v>
      </c>
      <c r="P3681">
        <v>60.942777800000002</v>
      </c>
      <c r="Q3681">
        <v>-164.62944440000001</v>
      </c>
      <c r="R3681" t="s">
        <v>1244</v>
      </c>
      <c r="S3681" t="s">
        <v>21</v>
      </c>
      <c r="T3681" s="40">
        <v>0.79999999999999993</v>
      </c>
      <c r="U3681" s="40">
        <v>0.33544000000000007</v>
      </c>
      <c r="V3681">
        <v>137.17679999999999</v>
      </c>
      <c r="W3681">
        <v>171.471</v>
      </c>
      <c r="X3681">
        <v>65.3</v>
      </c>
      <c r="Y3681">
        <v>64.170399999999987</v>
      </c>
      <c r="Z3681">
        <v>80.212999999999994</v>
      </c>
      <c r="AA3681">
        <v>2.1</v>
      </c>
      <c r="AI3681">
        <v>20.686</v>
      </c>
      <c r="AJ3681">
        <v>16.3</v>
      </c>
      <c r="AK3681">
        <v>2.1659999999999999</v>
      </c>
      <c r="AL3681">
        <v>2</v>
      </c>
      <c r="AM3681">
        <v>1.859</v>
      </c>
      <c r="AN3681">
        <v>4.7</v>
      </c>
      <c r="AO3681" s="30">
        <v>18.281599999999997</v>
      </c>
      <c r="AP3681" s="30">
        <v>22.852</v>
      </c>
      <c r="AQ3681" s="30">
        <v>18.3</v>
      </c>
      <c r="AR3681">
        <v>219.62879999999998</v>
      </c>
      <c r="AS3681" s="20">
        <v>274.536</v>
      </c>
      <c r="AT3681">
        <v>85.7</v>
      </c>
      <c r="AU3681">
        <v>10</v>
      </c>
      <c r="AV3681" t="s">
        <v>1510</v>
      </c>
    </row>
    <row r="3682" spans="1:48" hidden="1" x14ac:dyDescent="0.25">
      <c r="A3682" t="s">
        <v>817</v>
      </c>
      <c r="B3682" t="s">
        <v>128</v>
      </c>
      <c r="C3682" t="s">
        <v>820</v>
      </c>
      <c r="D3682" t="s">
        <v>819</v>
      </c>
      <c r="E3682" s="31" t="s">
        <v>820</v>
      </c>
      <c r="F3682">
        <v>2020</v>
      </c>
      <c r="G3682" t="s">
        <v>818</v>
      </c>
      <c r="H3682">
        <v>3421</v>
      </c>
      <c r="I3682">
        <v>331860</v>
      </c>
      <c r="J3682" t="s">
        <v>127</v>
      </c>
      <c r="K3682" s="26" t="s">
        <v>458</v>
      </c>
      <c r="L3682" t="b">
        <v>1</v>
      </c>
      <c r="M3682" s="20" t="s">
        <v>1116</v>
      </c>
      <c r="N3682" s="26">
        <v>297</v>
      </c>
      <c r="O3682" t="s">
        <v>375</v>
      </c>
      <c r="P3682">
        <v>56.295277800000001</v>
      </c>
      <c r="Q3682">
        <v>-158.40222220000001</v>
      </c>
      <c r="R3682" t="s">
        <v>1244</v>
      </c>
      <c r="S3682" t="s">
        <v>21</v>
      </c>
      <c r="T3682" s="40">
        <v>0.41600000000000009</v>
      </c>
      <c r="U3682" s="40">
        <v>0.20274999999999999</v>
      </c>
      <c r="V3682">
        <v>137.79875200000004</v>
      </c>
      <c r="W3682">
        <v>331.24700000000001</v>
      </c>
      <c r="X3682">
        <v>55.25</v>
      </c>
      <c r="Y3682">
        <v>169.41308800000004</v>
      </c>
      <c r="Z3682">
        <v>407.24299999999999</v>
      </c>
      <c r="AA3682">
        <v>10</v>
      </c>
      <c r="AI3682">
        <v>83.739000000000004</v>
      </c>
      <c r="AJ3682">
        <v>65.166666666666671</v>
      </c>
      <c r="AK3682">
        <v>6.4370000000000003</v>
      </c>
      <c r="AL3682">
        <v>1</v>
      </c>
      <c r="AM3682">
        <v>0</v>
      </c>
      <c r="AN3682">
        <v>0</v>
      </c>
      <c r="AO3682" s="30">
        <v>37.513216000000007</v>
      </c>
      <c r="AP3682" s="30">
        <v>90.176000000000002</v>
      </c>
      <c r="AQ3682" s="30">
        <v>66.166666666666671</v>
      </c>
      <c r="AR3682">
        <v>344.72505600000005</v>
      </c>
      <c r="AS3682" s="20">
        <v>828.66599999999994</v>
      </c>
      <c r="AT3682">
        <v>131.41666666666669</v>
      </c>
      <c r="AU3682">
        <v>12</v>
      </c>
      <c r="AV3682" t="s">
        <v>1510</v>
      </c>
    </row>
    <row r="3683" spans="1:48" hidden="1" x14ac:dyDescent="0.25">
      <c r="A3683" t="s">
        <v>1023</v>
      </c>
      <c r="B3683" t="s">
        <v>230</v>
      </c>
      <c r="C3683" t="s">
        <v>1026</v>
      </c>
      <c r="D3683" t="s">
        <v>1025</v>
      </c>
      <c r="E3683" s="31" t="s">
        <v>1026</v>
      </c>
      <c r="F3683">
        <v>2020</v>
      </c>
      <c r="G3683" t="s">
        <v>1024</v>
      </c>
      <c r="H3683" t="s">
        <v>582</v>
      </c>
      <c r="I3683">
        <v>332110</v>
      </c>
      <c r="J3683" t="s">
        <v>229</v>
      </c>
      <c r="K3683" s="26" t="s">
        <v>458</v>
      </c>
      <c r="L3683" t="b">
        <v>1</v>
      </c>
      <c r="M3683" s="20" t="s">
        <v>1116</v>
      </c>
      <c r="N3683" s="26">
        <v>661</v>
      </c>
      <c r="O3683" t="s">
        <v>375</v>
      </c>
      <c r="P3683">
        <v>59.728611100000002</v>
      </c>
      <c r="Q3683">
        <v>-157.28444440000001</v>
      </c>
      <c r="R3683" t="s">
        <v>1244</v>
      </c>
      <c r="S3683" t="s">
        <v>21</v>
      </c>
      <c r="T3683" s="40">
        <v>0.5</v>
      </c>
      <c r="U3683" s="40">
        <v>0.23030833333333336</v>
      </c>
      <c r="V3683">
        <v>138.75049999999999</v>
      </c>
      <c r="W3683">
        <v>277.50099999999998</v>
      </c>
      <c r="X3683">
        <v>77.583333333333329</v>
      </c>
      <c r="Y3683">
        <v>35.017499999999998</v>
      </c>
      <c r="Z3683">
        <v>70.034999999999997</v>
      </c>
      <c r="AA3683">
        <v>10.416666666666666</v>
      </c>
      <c r="AI3683">
        <v>68.966999999999999</v>
      </c>
      <c r="AJ3683">
        <v>8.25</v>
      </c>
      <c r="AK3683">
        <v>196.36099999999999</v>
      </c>
      <c r="AL3683">
        <v>9</v>
      </c>
      <c r="AM3683">
        <v>0</v>
      </c>
      <c r="AN3683">
        <v>0</v>
      </c>
      <c r="AO3683" s="30">
        <v>132.66399999999999</v>
      </c>
      <c r="AP3683" s="30">
        <v>265.32799999999997</v>
      </c>
      <c r="AQ3683" s="30">
        <v>17.25</v>
      </c>
      <c r="AR3683">
        <v>306.43199999999996</v>
      </c>
      <c r="AS3683" s="20">
        <v>612.86399999999992</v>
      </c>
      <c r="AT3683">
        <v>105.25</v>
      </c>
      <c r="AU3683">
        <v>12</v>
      </c>
      <c r="AV3683" t="s">
        <v>1510</v>
      </c>
    </row>
    <row r="3684" spans="1:48" hidden="1" x14ac:dyDescent="0.25">
      <c r="A3684" t="s">
        <v>598</v>
      </c>
      <c r="B3684" t="s">
        <v>62</v>
      </c>
      <c r="C3684" t="s">
        <v>600</v>
      </c>
      <c r="D3684" t="s">
        <v>599</v>
      </c>
      <c r="E3684" s="31" t="s">
        <v>600</v>
      </c>
      <c r="F3684">
        <v>2020</v>
      </c>
      <c r="G3684" t="s">
        <v>563</v>
      </c>
      <c r="H3684">
        <v>221</v>
      </c>
      <c r="I3684">
        <v>331340</v>
      </c>
      <c r="J3684" t="s">
        <v>50</v>
      </c>
      <c r="K3684" s="26" t="s">
        <v>458</v>
      </c>
      <c r="L3684" t="b">
        <v>1</v>
      </c>
      <c r="M3684" s="20" t="s">
        <v>1119</v>
      </c>
      <c r="N3684" s="26">
        <v>169</v>
      </c>
      <c r="O3684" t="s">
        <v>375</v>
      </c>
      <c r="P3684">
        <v>62.903611099999999</v>
      </c>
      <c r="Q3684">
        <v>-160.06472220000001</v>
      </c>
      <c r="R3684" t="s">
        <v>1244</v>
      </c>
      <c r="S3684" t="s">
        <v>21</v>
      </c>
      <c r="T3684" s="40">
        <v>0.53944166666666671</v>
      </c>
      <c r="U3684" s="40">
        <v>0.25465000000000004</v>
      </c>
      <c r="V3684">
        <v>139.22449975000001</v>
      </c>
      <c r="W3684">
        <v>258.08999999999997</v>
      </c>
      <c r="X3684">
        <v>66.083333333333329</v>
      </c>
      <c r="Y3684">
        <v>22.646300608333338</v>
      </c>
      <c r="Z3684">
        <v>41.981000000000002</v>
      </c>
      <c r="AA3684">
        <v>10</v>
      </c>
      <c r="AI3684">
        <v>216.75899999999999</v>
      </c>
      <c r="AJ3684">
        <v>9.75</v>
      </c>
      <c r="AK3684">
        <v>78.933000000000007</v>
      </c>
      <c r="AL3684">
        <v>8</v>
      </c>
      <c r="AM3684">
        <v>0</v>
      </c>
      <c r="AN3684">
        <v>0</v>
      </c>
      <c r="AO3684" s="30">
        <v>159.50858530000002</v>
      </c>
      <c r="AP3684" s="30">
        <v>295.69200000000001</v>
      </c>
      <c r="AQ3684" s="30">
        <v>17.75</v>
      </c>
      <c r="AR3684">
        <v>321.37938565833332</v>
      </c>
      <c r="AS3684" s="20">
        <v>595.76299999999992</v>
      </c>
      <c r="AT3684">
        <v>93.833333333333329</v>
      </c>
      <c r="AU3684">
        <v>12</v>
      </c>
      <c r="AV3684" t="s">
        <v>1510</v>
      </c>
    </row>
    <row r="3685" spans="1:48" hidden="1" x14ac:dyDescent="0.25">
      <c r="A3685" t="s">
        <v>946</v>
      </c>
      <c r="B3685" t="s">
        <v>305</v>
      </c>
      <c r="C3685" t="s">
        <v>949</v>
      </c>
      <c r="D3685" t="s">
        <v>948</v>
      </c>
      <c r="E3685" s="31" t="s">
        <v>1245</v>
      </c>
      <c r="F3685">
        <v>2020</v>
      </c>
      <c r="G3685" t="s">
        <v>947</v>
      </c>
      <c r="H3685">
        <v>20535</v>
      </c>
      <c r="I3685">
        <v>332890</v>
      </c>
      <c r="J3685" t="s">
        <v>304</v>
      </c>
      <c r="K3685" s="26" t="s">
        <v>458</v>
      </c>
      <c r="L3685" t="b">
        <v>1</v>
      </c>
      <c r="M3685" s="20" t="s">
        <v>1118</v>
      </c>
      <c r="N3685" s="26">
        <v>409</v>
      </c>
      <c r="O3685" t="s">
        <v>375</v>
      </c>
      <c r="P3685">
        <v>64.681388900000002</v>
      </c>
      <c r="Q3685">
        <v>-163.40555560000001</v>
      </c>
      <c r="R3685" t="s">
        <v>1244</v>
      </c>
      <c r="S3685" t="s">
        <v>21</v>
      </c>
      <c r="T3685" s="40">
        <v>0.54999999999999993</v>
      </c>
      <c r="U3685" s="40">
        <v>0.28255000000000002</v>
      </c>
      <c r="V3685">
        <v>139.62464999999997</v>
      </c>
      <c r="W3685">
        <v>253.863</v>
      </c>
      <c r="X3685">
        <v>66.083333333333329</v>
      </c>
      <c r="Y3685">
        <v>200.60534999999999</v>
      </c>
      <c r="Z3685">
        <v>364.73700000000002</v>
      </c>
      <c r="AA3685">
        <v>8</v>
      </c>
      <c r="AI3685">
        <v>108.483</v>
      </c>
      <c r="AJ3685">
        <v>24.166666666666668</v>
      </c>
      <c r="AK3685">
        <v>18.352</v>
      </c>
      <c r="AL3685">
        <v>4</v>
      </c>
      <c r="AM3685">
        <v>0</v>
      </c>
      <c r="AN3685">
        <v>0</v>
      </c>
      <c r="AO3685" s="30">
        <v>69.759249999999994</v>
      </c>
      <c r="AP3685" s="30">
        <v>126.83500000000001</v>
      </c>
      <c r="AQ3685" s="30">
        <v>28.166666666666668</v>
      </c>
      <c r="AR3685">
        <v>409.98924999999991</v>
      </c>
      <c r="AS3685" s="20">
        <v>745.43499999999995</v>
      </c>
      <c r="AT3685">
        <v>102.25</v>
      </c>
      <c r="AU3685">
        <v>12</v>
      </c>
      <c r="AV3685" t="s">
        <v>1510</v>
      </c>
    </row>
    <row r="3686" spans="1:48" hidden="1" x14ac:dyDescent="0.25">
      <c r="A3686" t="s">
        <v>1011</v>
      </c>
      <c r="B3686" t="s">
        <v>130</v>
      </c>
      <c r="C3686" t="s">
        <v>1014</v>
      </c>
      <c r="D3686" t="s">
        <v>1013</v>
      </c>
      <c r="E3686" s="31" t="s">
        <v>1014</v>
      </c>
      <c r="F3686">
        <v>2020</v>
      </c>
      <c r="G3686" t="s">
        <v>1012</v>
      </c>
      <c r="H3686" t="s">
        <v>582</v>
      </c>
      <c r="I3686">
        <v>331870</v>
      </c>
      <c r="J3686" t="s">
        <v>129</v>
      </c>
      <c r="K3686" s="26" t="s">
        <v>458</v>
      </c>
      <c r="L3686" t="b">
        <v>1</v>
      </c>
      <c r="M3686" s="20" t="s">
        <v>1116</v>
      </c>
      <c r="N3686" s="26">
        <v>658</v>
      </c>
      <c r="O3686" t="s">
        <v>375</v>
      </c>
      <c r="P3686">
        <v>56.308439300000003</v>
      </c>
      <c r="Q3686">
        <v>-158.53023909999999</v>
      </c>
      <c r="R3686" t="s">
        <v>1244</v>
      </c>
      <c r="S3686" t="s">
        <v>21</v>
      </c>
      <c r="T3686" s="40">
        <v>0.57500000000000007</v>
      </c>
      <c r="U3686" s="40">
        <v>0.32092500000000002</v>
      </c>
      <c r="V3686">
        <v>139.81700000000001</v>
      </c>
      <c r="W3686">
        <v>243.16</v>
      </c>
      <c r="X3686">
        <v>65.166666666666671</v>
      </c>
      <c r="Y3686">
        <v>67.045000000000002</v>
      </c>
      <c r="Z3686">
        <v>116.6</v>
      </c>
      <c r="AA3686">
        <v>7</v>
      </c>
      <c r="AI3686">
        <v>35.768000000000001</v>
      </c>
      <c r="AJ3686">
        <v>8</v>
      </c>
      <c r="AK3686">
        <v>7.4390000000000001</v>
      </c>
      <c r="AL3686">
        <v>1</v>
      </c>
      <c r="AM3686">
        <v>6.88</v>
      </c>
      <c r="AN3686">
        <v>1.5</v>
      </c>
      <c r="AO3686" s="30">
        <v>24.844025000000002</v>
      </c>
      <c r="AP3686" s="30">
        <v>43.207000000000001</v>
      </c>
      <c r="AQ3686" s="30">
        <v>9</v>
      </c>
      <c r="AR3686">
        <v>231.70602500000001</v>
      </c>
      <c r="AS3686" s="20">
        <v>402.96699999999998</v>
      </c>
      <c r="AT3686">
        <v>81.166666666666671</v>
      </c>
      <c r="AU3686">
        <v>12</v>
      </c>
      <c r="AV3686" t="s">
        <v>1510</v>
      </c>
    </row>
    <row r="3687" spans="1:48" hidden="1" x14ac:dyDescent="0.25">
      <c r="A3687" t="s">
        <v>887</v>
      </c>
      <c r="B3687" t="s">
        <v>890</v>
      </c>
      <c r="C3687" t="s">
        <v>892</v>
      </c>
      <c r="D3687" t="s">
        <v>891</v>
      </c>
      <c r="E3687" s="31" t="s">
        <v>892</v>
      </c>
      <c r="F3687">
        <v>2020</v>
      </c>
      <c r="G3687" t="s">
        <v>888</v>
      </c>
      <c r="H3687" t="s">
        <v>582</v>
      </c>
      <c r="I3687">
        <v>331910</v>
      </c>
      <c r="J3687" t="s">
        <v>889</v>
      </c>
      <c r="K3687" s="26" t="s">
        <v>458</v>
      </c>
      <c r="L3687" t="b">
        <v>1</v>
      </c>
      <c r="M3687" s="20" t="s">
        <v>1118</v>
      </c>
      <c r="N3687" s="26">
        <v>360</v>
      </c>
      <c r="O3687" t="s">
        <v>375</v>
      </c>
      <c r="P3687">
        <v>58.844166700000002</v>
      </c>
      <c r="Q3687">
        <v>-158.55083329999999</v>
      </c>
      <c r="R3687" t="s">
        <v>1244</v>
      </c>
      <c r="S3687" t="s">
        <v>21</v>
      </c>
      <c r="T3687" s="40">
        <v>1.0749999999999997</v>
      </c>
      <c r="U3687" s="40">
        <v>0.47288333333333338</v>
      </c>
      <c r="V3687">
        <v>140.21977499999997</v>
      </c>
      <c r="W3687">
        <v>130.43700000000001</v>
      </c>
      <c r="X3687">
        <v>48</v>
      </c>
      <c r="Y3687">
        <v>97.255249999999975</v>
      </c>
      <c r="Z3687">
        <v>90.47</v>
      </c>
      <c r="AA3687">
        <v>5.166666666666667</v>
      </c>
      <c r="AI3687">
        <v>11.079000000000001</v>
      </c>
      <c r="AJ3687">
        <v>6.833333333333333</v>
      </c>
      <c r="AK3687">
        <v>17.736000000000001</v>
      </c>
      <c r="AL3687">
        <v>4</v>
      </c>
      <c r="AM3687">
        <v>4.1000000000000002E-2</v>
      </c>
      <c r="AN3687">
        <v>2</v>
      </c>
      <c r="AO3687" s="30">
        <v>30.976124999999993</v>
      </c>
      <c r="AP3687" s="30">
        <v>28.815000000000001</v>
      </c>
      <c r="AQ3687" s="30">
        <v>10.833333333333332</v>
      </c>
      <c r="AR3687">
        <v>268.45114999999993</v>
      </c>
      <c r="AS3687" s="20">
        <v>249.72200000000001</v>
      </c>
      <c r="AT3687">
        <v>64</v>
      </c>
      <c r="AU3687">
        <v>12</v>
      </c>
      <c r="AV3687" t="s">
        <v>1510</v>
      </c>
    </row>
    <row r="3688" spans="1:48" hidden="1" x14ac:dyDescent="0.25">
      <c r="A3688" t="s">
        <v>893</v>
      </c>
      <c r="B3688" t="s">
        <v>287</v>
      </c>
      <c r="C3688" t="s">
        <v>896</v>
      </c>
      <c r="D3688" t="s">
        <v>895</v>
      </c>
      <c r="E3688" s="31" t="s">
        <v>896</v>
      </c>
      <c r="F3688">
        <v>2020</v>
      </c>
      <c r="G3688" t="s">
        <v>894</v>
      </c>
      <c r="H3688">
        <v>18541</v>
      </c>
      <c r="I3688">
        <v>332630</v>
      </c>
      <c r="J3688" t="s">
        <v>286</v>
      </c>
      <c r="K3688" s="26" t="s">
        <v>458</v>
      </c>
      <c r="L3688" t="b">
        <v>1</v>
      </c>
      <c r="M3688" s="20" t="s">
        <v>1118</v>
      </c>
      <c r="N3688" s="26">
        <v>363</v>
      </c>
      <c r="O3688" t="s">
        <v>375</v>
      </c>
      <c r="P3688">
        <v>57.780833299999998</v>
      </c>
      <c r="Q3688">
        <v>-135.2188889</v>
      </c>
      <c r="R3688" t="s">
        <v>1244</v>
      </c>
      <c r="S3688" t="s">
        <v>21</v>
      </c>
      <c r="T3688" s="40">
        <v>0.55999999999999994</v>
      </c>
      <c r="U3688" s="40">
        <v>0.24775833333333327</v>
      </c>
      <c r="V3688">
        <v>141.00183999999999</v>
      </c>
      <c r="W3688">
        <v>251.78899999999999</v>
      </c>
      <c r="X3688">
        <v>125.83333333333333</v>
      </c>
      <c r="Y3688">
        <v>38.188079999999992</v>
      </c>
      <c r="Z3688">
        <v>68.192999999999998</v>
      </c>
      <c r="AA3688">
        <v>13.416666666666666</v>
      </c>
      <c r="AI3688">
        <v>28.565999999999999</v>
      </c>
      <c r="AJ3688">
        <v>26.25</v>
      </c>
      <c r="AK3688">
        <v>1.849</v>
      </c>
      <c r="AL3688">
        <v>1</v>
      </c>
      <c r="AM3688">
        <v>0</v>
      </c>
      <c r="AN3688">
        <v>0</v>
      </c>
      <c r="AO3688" s="30">
        <v>17.032399999999999</v>
      </c>
      <c r="AP3688" s="30">
        <v>30.414999999999999</v>
      </c>
      <c r="AQ3688" s="30">
        <v>27.25</v>
      </c>
      <c r="AR3688">
        <v>196.22231999999997</v>
      </c>
      <c r="AS3688" s="20">
        <v>350.39699999999999</v>
      </c>
      <c r="AT3688">
        <v>166.5</v>
      </c>
      <c r="AU3688">
        <v>12</v>
      </c>
      <c r="AV3688" t="s">
        <v>1510</v>
      </c>
    </row>
    <row r="3689" spans="1:48" hidden="1" x14ac:dyDescent="0.25">
      <c r="A3689" t="s">
        <v>758</v>
      </c>
      <c r="B3689" t="s">
        <v>236</v>
      </c>
      <c r="C3689" t="s">
        <v>761</v>
      </c>
      <c r="D3689" t="s">
        <v>760</v>
      </c>
      <c r="E3689" s="31" t="s">
        <v>761</v>
      </c>
      <c r="F3689">
        <v>2020</v>
      </c>
      <c r="G3689" t="s">
        <v>759</v>
      </c>
      <c r="H3689">
        <v>26616</v>
      </c>
      <c r="I3689">
        <v>332350</v>
      </c>
      <c r="J3689" t="s">
        <v>235</v>
      </c>
      <c r="K3689" s="26" t="s">
        <v>458</v>
      </c>
      <c r="L3689" t="b">
        <v>1</v>
      </c>
      <c r="M3689" s="20" t="s">
        <v>1118</v>
      </c>
      <c r="N3689" s="26">
        <v>254</v>
      </c>
      <c r="O3689" t="s">
        <v>375</v>
      </c>
      <c r="P3689">
        <v>68.143333299999995</v>
      </c>
      <c r="Q3689">
        <v>-151.7358333</v>
      </c>
      <c r="R3689" t="s">
        <v>1244</v>
      </c>
      <c r="S3689" t="s">
        <v>21</v>
      </c>
      <c r="T3689" s="40">
        <v>0.1815083333333333</v>
      </c>
      <c r="U3689" s="40">
        <v>0.1815083333333333</v>
      </c>
      <c r="V3689">
        <v>141.97944849999999</v>
      </c>
      <c r="W3689">
        <v>782.22</v>
      </c>
      <c r="X3689">
        <v>102.66666666666667</v>
      </c>
      <c r="Y3689">
        <v>515.66463047499985</v>
      </c>
      <c r="Z3689">
        <v>2840.9969999999998</v>
      </c>
      <c r="AA3689">
        <v>2</v>
      </c>
      <c r="AI3689">
        <v>47.219000000000001</v>
      </c>
      <c r="AJ3689">
        <v>55</v>
      </c>
      <c r="AK3689">
        <v>30.57</v>
      </c>
      <c r="AL3689">
        <v>3</v>
      </c>
      <c r="AM3689">
        <v>0</v>
      </c>
      <c r="AN3689">
        <v>0.75</v>
      </c>
      <c r="AO3689" s="30">
        <v>14.119351741666664</v>
      </c>
      <c r="AP3689" s="30">
        <v>77.789000000000001</v>
      </c>
      <c r="AQ3689" s="30">
        <v>58</v>
      </c>
      <c r="AR3689">
        <v>671.76343071666656</v>
      </c>
      <c r="AS3689" s="20">
        <v>3701.0060000000003</v>
      </c>
      <c r="AT3689">
        <v>162.66666666666669</v>
      </c>
      <c r="AU3689">
        <v>12</v>
      </c>
      <c r="AV3689" t="s">
        <v>1510</v>
      </c>
    </row>
    <row r="3690" spans="1:48" hidden="1" x14ac:dyDescent="0.25">
      <c r="A3690" t="s">
        <v>950</v>
      </c>
      <c r="B3690" t="s">
        <v>264</v>
      </c>
      <c r="C3690" t="s">
        <v>953</v>
      </c>
      <c r="D3690" t="s">
        <v>952</v>
      </c>
      <c r="E3690" s="31" t="s">
        <v>953</v>
      </c>
      <c r="F3690">
        <v>2020</v>
      </c>
      <c r="G3690" t="s">
        <v>951</v>
      </c>
      <c r="H3690" t="s">
        <v>582</v>
      </c>
      <c r="I3690">
        <v>332550</v>
      </c>
      <c r="J3690" t="s">
        <v>263</v>
      </c>
      <c r="K3690" s="26" t="s">
        <v>458</v>
      </c>
      <c r="L3690" t="b">
        <v>1</v>
      </c>
      <c r="M3690" s="20" t="s">
        <v>1118</v>
      </c>
      <c r="N3690" s="26">
        <v>410</v>
      </c>
      <c r="O3690" t="s">
        <v>375</v>
      </c>
      <c r="P3690">
        <v>56.6</v>
      </c>
      <c r="Q3690">
        <v>-169.54166670000001</v>
      </c>
      <c r="R3690" t="s">
        <v>1244</v>
      </c>
      <c r="S3690" t="s">
        <v>21</v>
      </c>
      <c r="T3690" s="40">
        <v>1</v>
      </c>
      <c r="U3690" s="40">
        <v>0.25479999999999997</v>
      </c>
      <c r="V3690">
        <v>145.79499999999999</v>
      </c>
      <c r="W3690">
        <v>145.79499999999999</v>
      </c>
      <c r="X3690">
        <v>39.75</v>
      </c>
      <c r="Y3690">
        <v>85.247</v>
      </c>
      <c r="Z3690">
        <v>85.247</v>
      </c>
      <c r="AA3690">
        <v>6.333333333333333</v>
      </c>
      <c r="AI3690">
        <v>72.185000000000002</v>
      </c>
      <c r="AJ3690">
        <v>14.25</v>
      </c>
      <c r="AK3690">
        <v>73.296999999999997</v>
      </c>
      <c r="AL3690">
        <v>12.083333333333334</v>
      </c>
      <c r="AM3690">
        <v>51.173000000000002</v>
      </c>
      <c r="AN3690">
        <v>4.75</v>
      </c>
      <c r="AO3690" s="30">
        <v>145.482</v>
      </c>
      <c r="AP3690" s="30">
        <v>145.482</v>
      </c>
      <c r="AQ3690" s="30">
        <v>26.333333333333336</v>
      </c>
      <c r="AR3690">
        <v>376.524</v>
      </c>
      <c r="AS3690" s="20">
        <v>376.524</v>
      </c>
      <c r="AT3690">
        <v>72.416666666666671</v>
      </c>
      <c r="AU3690">
        <v>12</v>
      </c>
      <c r="AV3690" t="s">
        <v>1510</v>
      </c>
    </row>
    <row r="3691" spans="1:48" hidden="1" x14ac:dyDescent="0.25">
      <c r="A3691" t="s">
        <v>610</v>
      </c>
      <c r="B3691" t="s">
        <v>67</v>
      </c>
      <c r="C3691" t="s">
        <v>612</v>
      </c>
      <c r="D3691" t="s">
        <v>611</v>
      </c>
      <c r="E3691" s="31" t="s">
        <v>612</v>
      </c>
      <c r="F3691">
        <v>2020</v>
      </c>
      <c r="G3691" t="s">
        <v>563</v>
      </c>
      <c r="H3691">
        <v>221</v>
      </c>
      <c r="I3691">
        <v>331380</v>
      </c>
      <c r="J3691" t="s">
        <v>50</v>
      </c>
      <c r="K3691" s="26" t="s">
        <v>458</v>
      </c>
      <c r="L3691" t="b">
        <v>1</v>
      </c>
      <c r="M3691" s="20" t="s">
        <v>1119</v>
      </c>
      <c r="N3691" s="26">
        <v>169</v>
      </c>
      <c r="O3691" t="s">
        <v>375</v>
      </c>
      <c r="P3691">
        <v>64.327222199999994</v>
      </c>
      <c r="Q3691">
        <v>-158.72194440000001</v>
      </c>
      <c r="R3691" t="s">
        <v>1244</v>
      </c>
      <c r="S3691" t="s">
        <v>21</v>
      </c>
      <c r="T3691" s="40">
        <v>0.5794166666666668</v>
      </c>
      <c r="U3691" s="40">
        <v>0.25664999999999999</v>
      </c>
      <c r="V3691">
        <v>147.54323941666669</v>
      </c>
      <c r="W3691">
        <v>254.64099999999999</v>
      </c>
      <c r="X3691">
        <v>64.666666666666671</v>
      </c>
      <c r="Y3691">
        <v>0</v>
      </c>
      <c r="Z3691">
        <v>0</v>
      </c>
      <c r="AA3691">
        <v>12</v>
      </c>
      <c r="AI3691">
        <v>139.876</v>
      </c>
      <c r="AJ3691">
        <v>8.4166666666666661</v>
      </c>
      <c r="AK3691">
        <v>196.96899999999999</v>
      </c>
      <c r="AL3691">
        <v>13</v>
      </c>
      <c r="AM3691">
        <v>0</v>
      </c>
      <c r="AN3691">
        <v>0</v>
      </c>
      <c r="AO3691" s="30">
        <v>195.17360708333339</v>
      </c>
      <c r="AP3691" s="30">
        <v>336.84500000000003</v>
      </c>
      <c r="AQ3691" s="30">
        <v>21.416666666666664</v>
      </c>
      <c r="AR3691">
        <v>342.71684650000009</v>
      </c>
      <c r="AS3691" s="20">
        <v>591.48599999999999</v>
      </c>
      <c r="AT3691">
        <v>98.083333333333343</v>
      </c>
      <c r="AU3691">
        <v>12</v>
      </c>
      <c r="AV3691" t="s">
        <v>1510</v>
      </c>
    </row>
    <row r="3692" spans="1:48" hidden="1" x14ac:dyDescent="0.25">
      <c r="A3692" t="s">
        <v>958</v>
      </c>
      <c r="B3692" t="s">
        <v>232</v>
      </c>
      <c r="C3692" t="s">
        <v>961</v>
      </c>
      <c r="D3692" t="s">
        <v>960</v>
      </c>
      <c r="E3692" s="31" t="s">
        <v>961</v>
      </c>
      <c r="F3692">
        <v>2020</v>
      </c>
      <c r="G3692" t="s">
        <v>959</v>
      </c>
      <c r="H3692" t="s">
        <v>582</v>
      </c>
      <c r="I3692">
        <v>332330</v>
      </c>
      <c r="J3692" t="s">
        <v>231</v>
      </c>
      <c r="K3692" s="26" t="s">
        <v>458</v>
      </c>
      <c r="L3692" t="b">
        <v>1</v>
      </c>
      <c r="M3692" s="20" t="s">
        <v>1118</v>
      </c>
      <c r="N3692" s="26">
        <v>416</v>
      </c>
      <c r="O3692" t="s">
        <v>375</v>
      </c>
      <c r="P3692">
        <v>63.013333299999999</v>
      </c>
      <c r="Q3692">
        <v>-154.375</v>
      </c>
      <c r="R3692" t="s">
        <v>1244</v>
      </c>
      <c r="S3692" t="s">
        <v>21</v>
      </c>
      <c r="T3692" s="40">
        <v>0.90000000000000024</v>
      </c>
      <c r="U3692" s="40">
        <v>0.3957181818181818</v>
      </c>
      <c r="V3692">
        <v>148.79070000000004</v>
      </c>
      <c r="W3692">
        <v>165.32300000000001</v>
      </c>
      <c r="X3692">
        <v>42.272727272727273</v>
      </c>
      <c r="Y3692">
        <v>76.726800000000011</v>
      </c>
      <c r="Z3692">
        <v>85.251999999999995</v>
      </c>
      <c r="AA3692">
        <v>7.5454545454545459</v>
      </c>
      <c r="AI3692">
        <v>38.603999999999999</v>
      </c>
      <c r="AJ3692">
        <v>8.7272727272727266</v>
      </c>
      <c r="AK3692">
        <v>20.145</v>
      </c>
      <c r="AL3692">
        <v>3</v>
      </c>
      <c r="AM3692">
        <v>22.17</v>
      </c>
      <c r="AN3692">
        <v>1</v>
      </c>
      <c r="AO3692" s="30">
        <v>52.874100000000013</v>
      </c>
      <c r="AP3692" s="30">
        <v>58.748999999999995</v>
      </c>
      <c r="AQ3692" s="30">
        <v>11.727272727272727</v>
      </c>
      <c r="AR3692">
        <v>278.39160000000004</v>
      </c>
      <c r="AS3692" s="20">
        <v>309.32399999999996</v>
      </c>
      <c r="AT3692">
        <v>61.545454545454547</v>
      </c>
      <c r="AU3692">
        <v>11</v>
      </c>
      <c r="AV3692" t="s">
        <v>1510</v>
      </c>
    </row>
    <row r="3693" spans="1:48" hidden="1" x14ac:dyDescent="0.25">
      <c r="A3693" t="s">
        <v>639</v>
      </c>
      <c r="B3693" t="s">
        <v>76</v>
      </c>
      <c r="C3693" t="s">
        <v>641</v>
      </c>
      <c r="D3693" t="s">
        <v>640</v>
      </c>
      <c r="E3693" s="31" t="s">
        <v>641</v>
      </c>
      <c r="F3693">
        <v>2020</v>
      </c>
      <c r="G3693" t="s">
        <v>563</v>
      </c>
      <c r="H3693">
        <v>221</v>
      </c>
      <c r="I3693">
        <v>331460</v>
      </c>
      <c r="J3693" t="s">
        <v>50</v>
      </c>
      <c r="K3693" s="26" t="s">
        <v>458</v>
      </c>
      <c r="L3693" t="b">
        <v>1</v>
      </c>
      <c r="M3693" s="20" t="s">
        <v>1119</v>
      </c>
      <c r="N3693" s="26">
        <v>169</v>
      </c>
      <c r="O3693" t="s">
        <v>375</v>
      </c>
      <c r="P3693">
        <v>65.150411000000005</v>
      </c>
      <c r="Q3693">
        <v>-149.34970799999999</v>
      </c>
      <c r="R3693" t="s">
        <v>1244</v>
      </c>
      <c r="S3693" t="s">
        <v>21</v>
      </c>
      <c r="T3693" s="40">
        <v>0.51342500000000002</v>
      </c>
      <c r="U3693" s="40">
        <v>0.25332499999999997</v>
      </c>
      <c r="V3693">
        <v>151.11689367500003</v>
      </c>
      <c r="W3693">
        <v>294.33100000000002</v>
      </c>
      <c r="X3693">
        <v>74.5</v>
      </c>
      <c r="Y3693">
        <v>0</v>
      </c>
      <c r="Z3693">
        <v>0</v>
      </c>
      <c r="AA3693">
        <v>7</v>
      </c>
      <c r="AI3693">
        <v>282.02499999999998</v>
      </c>
      <c r="AJ3693">
        <v>9.1666666666666661</v>
      </c>
      <c r="AK3693">
        <v>75.632999999999996</v>
      </c>
      <c r="AL3693">
        <v>7.583333333333333</v>
      </c>
      <c r="AM3693">
        <v>0</v>
      </c>
      <c r="AN3693">
        <v>0</v>
      </c>
      <c r="AO3693" s="30">
        <v>183.63055864999998</v>
      </c>
      <c r="AP3693" s="30">
        <v>357.65799999999996</v>
      </c>
      <c r="AQ3693" s="30">
        <v>16.75</v>
      </c>
      <c r="AR3693">
        <v>334.74745232500004</v>
      </c>
      <c r="AS3693" s="20">
        <v>651.98900000000003</v>
      </c>
      <c r="AT3693">
        <v>98.25</v>
      </c>
      <c r="AU3693">
        <v>12</v>
      </c>
      <c r="AV3693" t="s">
        <v>1510</v>
      </c>
    </row>
    <row r="3694" spans="1:48" hidden="1" x14ac:dyDescent="0.25">
      <c r="A3694" t="s">
        <v>432</v>
      </c>
      <c r="B3694" t="s">
        <v>45</v>
      </c>
      <c r="C3694" t="s">
        <v>431</v>
      </c>
      <c r="D3694" t="s">
        <v>434</v>
      </c>
      <c r="E3694" s="31" t="s">
        <v>431</v>
      </c>
      <c r="F3694">
        <v>2020</v>
      </c>
      <c r="G3694" t="s">
        <v>380</v>
      </c>
      <c r="H3694">
        <v>219</v>
      </c>
      <c r="I3694">
        <v>331195</v>
      </c>
      <c r="J3694" t="s">
        <v>30</v>
      </c>
      <c r="K3694" s="26" t="s">
        <v>374</v>
      </c>
      <c r="L3694" t="b">
        <v>1</v>
      </c>
      <c r="M3694" s="20" t="s">
        <v>1116</v>
      </c>
      <c r="N3694" s="26">
        <v>2</v>
      </c>
      <c r="O3694" t="s">
        <v>375</v>
      </c>
      <c r="P3694">
        <v>62.706944399999998</v>
      </c>
      <c r="Q3694">
        <v>-143.96111110000001</v>
      </c>
      <c r="R3694" t="s">
        <v>1244</v>
      </c>
      <c r="S3694" t="s">
        <v>21</v>
      </c>
      <c r="T3694" s="40">
        <v>0.56245833333333328</v>
      </c>
      <c r="U3694" s="40">
        <v>0.31313333333333332</v>
      </c>
      <c r="V3694">
        <v>154.46230749999998</v>
      </c>
      <c r="W3694">
        <v>274.62</v>
      </c>
      <c r="X3694">
        <v>73.083333333333329</v>
      </c>
      <c r="Y3694">
        <v>39.585255041666663</v>
      </c>
      <c r="Z3694">
        <v>70.379000000000005</v>
      </c>
      <c r="AA3694">
        <v>1</v>
      </c>
      <c r="AI3694">
        <v>2.4420000000000002</v>
      </c>
      <c r="AJ3694">
        <v>12</v>
      </c>
      <c r="AK3694">
        <v>105.01300000000001</v>
      </c>
      <c r="AL3694">
        <v>5</v>
      </c>
      <c r="AM3694">
        <v>0</v>
      </c>
      <c r="AN3694">
        <v>0</v>
      </c>
      <c r="AO3694" s="30">
        <v>60.438960208333334</v>
      </c>
      <c r="AP3694" s="30">
        <v>107.45500000000001</v>
      </c>
      <c r="AQ3694" s="30">
        <v>17</v>
      </c>
      <c r="AR3694">
        <v>254.48652274999998</v>
      </c>
      <c r="AS3694" s="20">
        <v>452.45400000000001</v>
      </c>
      <c r="AT3694">
        <v>91.083333333333329</v>
      </c>
      <c r="AU3694">
        <v>12</v>
      </c>
      <c r="AV3694" t="s">
        <v>1510</v>
      </c>
    </row>
    <row r="3695" spans="1:48" hidden="1" x14ac:dyDescent="0.25">
      <c r="A3695" t="s">
        <v>601</v>
      </c>
      <c r="B3695" t="s">
        <v>63</v>
      </c>
      <c r="C3695" t="s">
        <v>603</v>
      </c>
      <c r="D3695" t="s">
        <v>602</v>
      </c>
      <c r="E3695" s="31" t="s">
        <v>603</v>
      </c>
      <c r="F3695">
        <v>2020</v>
      </c>
      <c r="G3695" t="s">
        <v>563</v>
      </c>
      <c r="H3695">
        <v>221</v>
      </c>
      <c r="I3695">
        <v>331350</v>
      </c>
      <c r="J3695" t="s">
        <v>50</v>
      </c>
      <c r="K3695" s="26" t="s">
        <v>458</v>
      </c>
      <c r="L3695" t="b">
        <v>1</v>
      </c>
      <c r="M3695" s="20" t="s">
        <v>1119</v>
      </c>
      <c r="N3695" s="26">
        <v>169</v>
      </c>
      <c r="O3695" t="s">
        <v>375</v>
      </c>
      <c r="P3695">
        <v>62.199444399999997</v>
      </c>
      <c r="Q3695">
        <v>-159.77138890000001</v>
      </c>
      <c r="R3695" t="s">
        <v>1244</v>
      </c>
      <c r="S3695" t="s">
        <v>21</v>
      </c>
      <c r="T3695" s="40">
        <v>0.55575833333333335</v>
      </c>
      <c r="U3695" s="40">
        <v>0.2554583333333334</v>
      </c>
      <c r="V3695">
        <v>156.90947328333334</v>
      </c>
      <c r="W3695">
        <v>282.334</v>
      </c>
      <c r="X3695">
        <v>75.333333333333329</v>
      </c>
      <c r="Y3695">
        <v>0</v>
      </c>
      <c r="Z3695">
        <v>0</v>
      </c>
      <c r="AA3695">
        <v>10.583333333333334</v>
      </c>
      <c r="AI3695">
        <v>210.35499999999999</v>
      </c>
      <c r="AJ3695">
        <v>7.916666666666667</v>
      </c>
      <c r="AK3695">
        <v>77.182000000000002</v>
      </c>
      <c r="AL3695">
        <v>8</v>
      </c>
      <c r="AM3695">
        <v>0</v>
      </c>
      <c r="AN3695">
        <v>0</v>
      </c>
      <c r="AO3695" s="30">
        <v>159.80108389166665</v>
      </c>
      <c r="AP3695" s="30">
        <v>287.53699999999998</v>
      </c>
      <c r="AQ3695" s="30">
        <v>15.916666666666668</v>
      </c>
      <c r="AR3695">
        <v>316.71055717500002</v>
      </c>
      <c r="AS3695" s="20">
        <v>569.87099999999998</v>
      </c>
      <c r="AT3695">
        <v>101.83333333333333</v>
      </c>
      <c r="AU3695">
        <v>12</v>
      </c>
      <c r="AV3695" t="s">
        <v>1510</v>
      </c>
    </row>
    <row r="3696" spans="1:48" hidden="1" x14ac:dyDescent="0.25">
      <c r="A3696" t="s">
        <v>650</v>
      </c>
      <c r="B3696" t="s">
        <v>79</v>
      </c>
      <c r="C3696" t="s">
        <v>713</v>
      </c>
      <c r="D3696" t="s">
        <v>712</v>
      </c>
      <c r="E3696" s="31" t="s">
        <v>713</v>
      </c>
      <c r="F3696">
        <v>2020</v>
      </c>
      <c r="G3696" t="s">
        <v>563</v>
      </c>
      <c r="H3696">
        <v>221</v>
      </c>
      <c r="I3696">
        <v>331490</v>
      </c>
      <c r="J3696" t="s">
        <v>50</v>
      </c>
      <c r="K3696" s="26" t="s">
        <v>458</v>
      </c>
      <c r="L3696" t="b">
        <v>1</v>
      </c>
      <c r="M3696" s="20" t="s">
        <v>1119</v>
      </c>
      <c r="N3696" s="26">
        <v>169</v>
      </c>
      <c r="O3696" t="s">
        <v>375</v>
      </c>
      <c r="P3696">
        <v>60.479444399999998</v>
      </c>
      <c r="Q3696">
        <v>-164.72388889999999</v>
      </c>
      <c r="R3696" t="s">
        <v>1244</v>
      </c>
      <c r="S3696" t="s">
        <v>21</v>
      </c>
      <c r="T3696" s="40">
        <v>0.56289166666666679</v>
      </c>
      <c r="U3696" s="40">
        <v>0.278225</v>
      </c>
      <c r="V3696">
        <v>157.2634882916667</v>
      </c>
      <c r="W3696">
        <v>279.38499999999999</v>
      </c>
      <c r="X3696">
        <v>51.75</v>
      </c>
      <c r="Y3696">
        <v>19.998415133333339</v>
      </c>
      <c r="Z3696">
        <v>35.527999999999999</v>
      </c>
      <c r="AA3696">
        <v>7</v>
      </c>
      <c r="AI3696">
        <v>116.961</v>
      </c>
      <c r="AJ3696">
        <v>10.916666666666666</v>
      </c>
      <c r="AK3696">
        <v>407.762</v>
      </c>
      <c r="AL3696">
        <v>12</v>
      </c>
      <c r="AM3696">
        <v>0</v>
      </c>
      <c r="AN3696">
        <v>0</v>
      </c>
      <c r="AO3696" s="30">
        <v>295.36220400833338</v>
      </c>
      <c r="AP3696" s="30">
        <v>524.72299999999996</v>
      </c>
      <c r="AQ3696" s="30">
        <v>22.916666666666664</v>
      </c>
      <c r="AR3696">
        <v>472.62410743333339</v>
      </c>
      <c r="AS3696" s="20">
        <v>839.63599999999997</v>
      </c>
      <c r="AT3696">
        <v>81.666666666666657</v>
      </c>
      <c r="AU3696">
        <v>12</v>
      </c>
      <c r="AV3696" t="s">
        <v>1510</v>
      </c>
    </row>
    <row r="3697" spans="1:48" hidden="1" x14ac:dyDescent="0.25">
      <c r="A3697" t="s">
        <v>851</v>
      </c>
      <c r="B3697" t="s">
        <v>155</v>
      </c>
      <c r="C3697" t="s">
        <v>855</v>
      </c>
      <c r="D3697" t="s">
        <v>854</v>
      </c>
      <c r="E3697" s="31" t="s">
        <v>855</v>
      </c>
      <c r="F3697">
        <v>2020</v>
      </c>
      <c r="G3697" t="s">
        <v>856</v>
      </c>
      <c r="H3697">
        <v>56739</v>
      </c>
      <c r="I3697">
        <v>331830</v>
      </c>
      <c r="J3697" t="s">
        <v>154</v>
      </c>
      <c r="K3697" s="26" t="s">
        <v>374</v>
      </c>
      <c r="L3697" t="b">
        <v>1</v>
      </c>
      <c r="M3697" s="20" t="s">
        <v>1116</v>
      </c>
      <c r="N3697" s="26">
        <v>341</v>
      </c>
      <c r="O3697" t="s">
        <v>375</v>
      </c>
      <c r="P3697">
        <v>65.572500000000005</v>
      </c>
      <c r="Q3697">
        <v>-144.80305559999999</v>
      </c>
      <c r="R3697" t="s">
        <v>1244</v>
      </c>
      <c r="S3697" t="s">
        <v>21</v>
      </c>
      <c r="T3697" s="40">
        <v>0.66954999999999998</v>
      </c>
      <c r="U3697" s="40">
        <v>0.32459166666666661</v>
      </c>
      <c r="V3697">
        <v>157.43731744999999</v>
      </c>
      <c r="W3697">
        <v>235.13900000000001</v>
      </c>
      <c r="X3697">
        <v>123.33333333333333</v>
      </c>
      <c r="Y3697">
        <v>46.2886697</v>
      </c>
      <c r="Z3697">
        <v>69.134</v>
      </c>
      <c r="AA3697">
        <v>1</v>
      </c>
      <c r="AI3697">
        <v>3.871</v>
      </c>
      <c r="AJ3697">
        <v>11.083333333333334</v>
      </c>
      <c r="AK3697">
        <v>40.332000000000001</v>
      </c>
      <c r="AL3697">
        <v>5</v>
      </c>
      <c r="AM3697">
        <v>0</v>
      </c>
      <c r="AN3697">
        <v>0</v>
      </c>
      <c r="AO3697" s="30">
        <v>29.596118650000001</v>
      </c>
      <c r="AP3697" s="30">
        <v>44.203000000000003</v>
      </c>
      <c r="AQ3697" s="30">
        <v>16.083333333333336</v>
      </c>
      <c r="AR3697">
        <v>233.3221058</v>
      </c>
      <c r="AS3697" s="20">
        <v>348.476</v>
      </c>
      <c r="AT3697">
        <v>140.41666666666666</v>
      </c>
      <c r="AU3697">
        <v>12</v>
      </c>
      <c r="AV3697" t="s">
        <v>1510</v>
      </c>
    </row>
    <row r="3698" spans="1:48" hidden="1" x14ac:dyDescent="0.25">
      <c r="A3698" t="s">
        <v>762</v>
      </c>
      <c r="B3698" t="s">
        <v>237</v>
      </c>
      <c r="C3698" t="s">
        <v>764</v>
      </c>
      <c r="D3698" t="s">
        <v>763</v>
      </c>
      <c r="E3698" s="31" t="s">
        <v>764</v>
      </c>
      <c r="F3698">
        <v>2020</v>
      </c>
      <c r="G3698" t="s">
        <v>759</v>
      </c>
      <c r="H3698">
        <v>26616</v>
      </c>
      <c r="I3698">
        <v>332360</v>
      </c>
      <c r="J3698" t="s">
        <v>235</v>
      </c>
      <c r="K3698" s="26" t="s">
        <v>458</v>
      </c>
      <c r="L3698" t="b">
        <v>1</v>
      </c>
      <c r="M3698" s="20" t="s">
        <v>1118</v>
      </c>
      <c r="N3698" s="26">
        <v>254</v>
      </c>
      <c r="O3698" t="s">
        <v>375</v>
      </c>
      <c r="P3698">
        <v>70.469166700000002</v>
      </c>
      <c r="Q3698">
        <v>-157.39944439999999</v>
      </c>
      <c r="R3698" t="s">
        <v>1244</v>
      </c>
      <c r="S3698" t="s">
        <v>21</v>
      </c>
      <c r="T3698" s="40">
        <v>0.23203333333333334</v>
      </c>
      <c r="U3698" s="40">
        <v>0.23203333333333334</v>
      </c>
      <c r="V3698">
        <v>159.03773496666668</v>
      </c>
      <c r="W3698">
        <v>685.40899999999999</v>
      </c>
      <c r="X3698">
        <v>64</v>
      </c>
      <c r="Y3698">
        <v>530.07342103333337</v>
      </c>
      <c r="Z3698">
        <v>2284.471</v>
      </c>
      <c r="AA3698">
        <v>2</v>
      </c>
      <c r="AI3698">
        <v>57.758000000000003</v>
      </c>
      <c r="AJ3698">
        <v>56.083333333333336</v>
      </c>
      <c r="AK3698">
        <v>57.417000000000002</v>
      </c>
      <c r="AL3698">
        <v>2</v>
      </c>
      <c r="AM3698">
        <v>0</v>
      </c>
      <c r="AN3698">
        <v>0.75</v>
      </c>
      <c r="AO3698" s="30">
        <v>26.72443916666667</v>
      </c>
      <c r="AP3698" s="30">
        <v>115.17500000000001</v>
      </c>
      <c r="AQ3698" s="30">
        <v>58.083333333333336</v>
      </c>
      <c r="AR3698">
        <v>715.83559516666674</v>
      </c>
      <c r="AS3698" s="20">
        <v>3085.0550000000003</v>
      </c>
      <c r="AT3698">
        <v>124.08333333333334</v>
      </c>
      <c r="AU3698">
        <v>12</v>
      </c>
      <c r="AV3698" t="s">
        <v>1510</v>
      </c>
    </row>
    <row r="3699" spans="1:48" hidden="1" x14ac:dyDescent="0.25">
      <c r="A3699" t="s">
        <v>513</v>
      </c>
      <c r="B3699" t="s">
        <v>285</v>
      </c>
      <c r="C3699" t="s">
        <v>516</v>
      </c>
      <c r="D3699" t="s">
        <v>515</v>
      </c>
      <c r="E3699" s="31" t="s">
        <v>516</v>
      </c>
      <c r="F3699">
        <v>2020</v>
      </c>
      <c r="G3699" t="s">
        <v>514</v>
      </c>
      <c r="H3699">
        <v>56503</v>
      </c>
      <c r="I3699">
        <v>332200</v>
      </c>
      <c r="J3699" t="s">
        <v>284</v>
      </c>
      <c r="K3699" s="26" t="s">
        <v>374</v>
      </c>
      <c r="L3699" t="b">
        <v>1</v>
      </c>
      <c r="M3699" s="20" t="s">
        <v>1116</v>
      </c>
      <c r="N3699" s="26">
        <v>72</v>
      </c>
      <c r="O3699" t="s">
        <v>375</v>
      </c>
      <c r="P3699">
        <v>65.001111100000003</v>
      </c>
      <c r="Q3699">
        <v>-150.63388889999999</v>
      </c>
      <c r="R3699" t="s">
        <v>1244</v>
      </c>
      <c r="S3699" t="s">
        <v>21</v>
      </c>
      <c r="T3699" s="40">
        <v>0.99550000000000016</v>
      </c>
      <c r="U3699" s="40">
        <v>0.27897500000000003</v>
      </c>
      <c r="V3699">
        <v>160.92257500000002</v>
      </c>
      <c r="W3699">
        <v>161.65</v>
      </c>
      <c r="X3699">
        <v>80.25</v>
      </c>
      <c r="Y3699">
        <v>159.58860500000003</v>
      </c>
      <c r="Z3699">
        <v>160.31</v>
      </c>
      <c r="AA3699">
        <v>13.5</v>
      </c>
      <c r="AI3699">
        <v>39.616</v>
      </c>
      <c r="AJ3699">
        <v>13.583333333333334</v>
      </c>
      <c r="AK3699">
        <v>80.960999999999999</v>
      </c>
      <c r="AL3699">
        <v>5.5</v>
      </c>
      <c r="AM3699">
        <v>0</v>
      </c>
      <c r="AN3699">
        <v>0</v>
      </c>
      <c r="AO3699" s="30">
        <v>120.03440350000002</v>
      </c>
      <c r="AP3699" s="30">
        <v>120.577</v>
      </c>
      <c r="AQ3699" s="30">
        <v>19.083333333333336</v>
      </c>
      <c r="AR3699">
        <v>440.54558350000013</v>
      </c>
      <c r="AS3699" s="20">
        <v>442.53700000000003</v>
      </c>
      <c r="AT3699">
        <v>112.83333333333334</v>
      </c>
      <c r="AU3699">
        <v>12</v>
      </c>
      <c r="AV3699" t="s">
        <v>1510</v>
      </c>
    </row>
    <row r="3700" spans="1:48" hidden="1" x14ac:dyDescent="0.25">
      <c r="A3700" t="s">
        <v>636</v>
      </c>
      <c r="B3700" t="s">
        <v>75</v>
      </c>
      <c r="C3700" t="s">
        <v>638</v>
      </c>
      <c r="D3700" t="s">
        <v>637</v>
      </c>
      <c r="E3700" s="31" t="s">
        <v>638</v>
      </c>
      <c r="F3700">
        <v>2020</v>
      </c>
      <c r="G3700" t="s">
        <v>563</v>
      </c>
      <c r="H3700">
        <v>221</v>
      </c>
      <c r="I3700">
        <v>331450</v>
      </c>
      <c r="J3700" t="s">
        <v>50</v>
      </c>
      <c r="K3700" s="26" t="s">
        <v>458</v>
      </c>
      <c r="L3700" t="b">
        <v>1</v>
      </c>
      <c r="M3700" s="20" t="s">
        <v>1119</v>
      </c>
      <c r="N3700" s="26">
        <v>169</v>
      </c>
      <c r="O3700" t="s">
        <v>375</v>
      </c>
      <c r="P3700">
        <v>60.388055600000001</v>
      </c>
      <c r="Q3700">
        <v>-166.185</v>
      </c>
      <c r="R3700" t="s">
        <v>1244</v>
      </c>
      <c r="S3700" t="s">
        <v>21</v>
      </c>
      <c r="T3700" s="40">
        <v>0.55852499999999994</v>
      </c>
      <c r="U3700" s="40">
        <v>0.27118333333333339</v>
      </c>
      <c r="V3700">
        <v>161.04900817499998</v>
      </c>
      <c r="W3700">
        <v>288.34699999999998</v>
      </c>
      <c r="X3700">
        <v>86.416666666666671</v>
      </c>
      <c r="Y3700">
        <v>55.831276049999992</v>
      </c>
      <c r="Z3700">
        <v>99.962000000000003</v>
      </c>
      <c r="AA3700">
        <v>12</v>
      </c>
      <c r="AI3700">
        <v>171.637</v>
      </c>
      <c r="AJ3700">
        <v>19.166666666666668</v>
      </c>
      <c r="AK3700">
        <v>239.59100000000001</v>
      </c>
      <c r="AL3700">
        <v>11</v>
      </c>
      <c r="AM3700">
        <v>0</v>
      </c>
      <c r="AN3700">
        <v>0</v>
      </c>
      <c r="AO3700" s="30">
        <v>229.68111869999998</v>
      </c>
      <c r="AP3700" s="30">
        <v>411.22800000000001</v>
      </c>
      <c r="AQ3700" s="30">
        <v>30.166666666666668</v>
      </c>
      <c r="AR3700">
        <v>446.56140292499998</v>
      </c>
      <c r="AS3700" s="20">
        <v>799.53700000000003</v>
      </c>
      <c r="AT3700">
        <v>128.58333333333334</v>
      </c>
      <c r="AU3700">
        <v>12</v>
      </c>
      <c r="AV3700" t="s">
        <v>1510</v>
      </c>
    </row>
    <row r="3701" spans="1:48" hidden="1" x14ac:dyDescent="0.25">
      <c r="A3701" t="s">
        <v>504</v>
      </c>
      <c r="B3701" t="s">
        <v>99</v>
      </c>
      <c r="C3701" t="s">
        <v>508</v>
      </c>
      <c r="D3701" t="s">
        <v>507</v>
      </c>
      <c r="E3701" s="31" t="s">
        <v>508</v>
      </c>
      <c r="F3701">
        <v>2020</v>
      </c>
      <c r="G3701" t="s">
        <v>563</v>
      </c>
      <c r="H3701">
        <v>221</v>
      </c>
      <c r="I3701">
        <v>331685</v>
      </c>
      <c r="J3701" t="s">
        <v>50</v>
      </c>
      <c r="K3701" s="26" t="s">
        <v>458</v>
      </c>
      <c r="L3701" t="b">
        <v>1</v>
      </c>
      <c r="M3701" s="20" t="s">
        <v>1119</v>
      </c>
      <c r="N3701" s="26">
        <v>169</v>
      </c>
      <c r="O3701" t="s">
        <v>375</v>
      </c>
      <c r="P3701">
        <v>65.263611100000006</v>
      </c>
      <c r="Q3701">
        <v>-166.3608333</v>
      </c>
      <c r="R3701" t="s">
        <v>1244</v>
      </c>
      <c r="S3701" t="s">
        <v>21</v>
      </c>
      <c r="T3701" s="40">
        <v>0.56340000000000001</v>
      </c>
      <c r="U3701" s="40">
        <v>0.24870833333333334</v>
      </c>
      <c r="V3701">
        <v>168.63970499999999</v>
      </c>
      <c r="W3701">
        <v>299.32499999999999</v>
      </c>
      <c r="X3701">
        <v>72.916666666666671</v>
      </c>
      <c r="Y3701">
        <v>25.215530400000002</v>
      </c>
      <c r="Z3701">
        <v>44.756</v>
      </c>
      <c r="AA3701">
        <v>7</v>
      </c>
      <c r="AI3701">
        <v>165.06</v>
      </c>
      <c r="AJ3701">
        <v>15.5</v>
      </c>
      <c r="AK3701">
        <v>243.08199999999999</v>
      </c>
      <c r="AL3701">
        <v>19</v>
      </c>
      <c r="AM3701">
        <v>0</v>
      </c>
      <c r="AN3701">
        <v>0</v>
      </c>
      <c r="AO3701" s="30">
        <v>229.94720280000001</v>
      </c>
      <c r="AP3701" s="30">
        <v>408.142</v>
      </c>
      <c r="AQ3701" s="30">
        <v>34.5</v>
      </c>
      <c r="AR3701">
        <v>423.80243819999998</v>
      </c>
      <c r="AS3701" s="20">
        <v>752.22299999999996</v>
      </c>
      <c r="AT3701">
        <v>114.41666666666667</v>
      </c>
      <c r="AU3701">
        <v>12</v>
      </c>
      <c r="AV3701" t="s">
        <v>1510</v>
      </c>
    </row>
    <row r="3702" spans="1:48" hidden="1" x14ac:dyDescent="0.25">
      <c r="A3702" t="s">
        <v>704</v>
      </c>
      <c r="B3702" t="s">
        <v>186</v>
      </c>
      <c r="C3702" t="s">
        <v>703</v>
      </c>
      <c r="D3702" t="s">
        <v>702</v>
      </c>
      <c r="E3702" s="31" t="s">
        <v>703</v>
      </c>
      <c r="F3702">
        <v>2020</v>
      </c>
      <c r="G3702" t="s">
        <v>563</v>
      </c>
      <c r="H3702">
        <v>221</v>
      </c>
      <c r="I3702">
        <v>332090</v>
      </c>
      <c r="J3702" t="s">
        <v>50</v>
      </c>
      <c r="K3702" s="26" t="s">
        <v>458</v>
      </c>
      <c r="L3702" t="b">
        <v>1</v>
      </c>
      <c r="M3702" s="20" t="s">
        <v>1119</v>
      </c>
      <c r="N3702" s="26">
        <v>169</v>
      </c>
      <c r="O3702" t="s">
        <v>375</v>
      </c>
      <c r="P3702">
        <v>66.907222200000007</v>
      </c>
      <c r="Q3702">
        <v>-156.8811111</v>
      </c>
      <c r="R3702" t="s">
        <v>1244</v>
      </c>
      <c r="S3702" t="s">
        <v>21</v>
      </c>
      <c r="T3702" s="40">
        <v>0.71339166666666676</v>
      </c>
      <c r="U3702" s="40">
        <v>0.26332500000000003</v>
      </c>
      <c r="V3702">
        <v>170.81236049166671</v>
      </c>
      <c r="W3702">
        <v>239.43700000000001</v>
      </c>
      <c r="X3702">
        <v>38.75</v>
      </c>
      <c r="Y3702">
        <v>58.580870100000006</v>
      </c>
      <c r="Z3702">
        <v>82.116</v>
      </c>
      <c r="AA3702">
        <v>4</v>
      </c>
      <c r="AI3702">
        <v>173.63300000000001</v>
      </c>
      <c r="AJ3702">
        <v>10.166666666666666</v>
      </c>
      <c r="AK3702">
        <v>150.94</v>
      </c>
      <c r="AL3702">
        <v>5</v>
      </c>
      <c r="AM3702">
        <v>0</v>
      </c>
      <c r="AN3702">
        <v>0</v>
      </c>
      <c r="AO3702" s="30">
        <v>231.54767342500003</v>
      </c>
      <c r="AP3702" s="30">
        <v>324.57299999999998</v>
      </c>
      <c r="AQ3702" s="30">
        <v>15.166666666666666</v>
      </c>
      <c r="AR3702">
        <v>460.94090401666671</v>
      </c>
      <c r="AS3702" s="20">
        <v>646.12599999999998</v>
      </c>
      <c r="AT3702">
        <v>57.916666666666664</v>
      </c>
      <c r="AU3702">
        <v>12</v>
      </c>
      <c r="AV3702" t="s">
        <v>1510</v>
      </c>
    </row>
    <row r="3703" spans="1:48" hidden="1" x14ac:dyDescent="0.25">
      <c r="A3703" t="s">
        <v>1019</v>
      </c>
      <c r="B3703" t="s">
        <v>191</v>
      </c>
      <c r="C3703" t="s">
        <v>1022</v>
      </c>
      <c r="D3703" t="s">
        <v>1021</v>
      </c>
      <c r="E3703" s="31" t="s">
        <v>1022</v>
      </c>
      <c r="F3703">
        <v>2020</v>
      </c>
      <c r="G3703" t="s">
        <v>1020</v>
      </c>
      <c r="H3703">
        <v>10455</v>
      </c>
      <c r="I3703">
        <v>332100</v>
      </c>
      <c r="J3703" t="s">
        <v>190</v>
      </c>
      <c r="K3703" s="26" t="s">
        <v>458</v>
      </c>
      <c r="L3703" t="b">
        <v>1</v>
      </c>
      <c r="M3703" s="20" t="s">
        <v>1118</v>
      </c>
      <c r="N3703" s="26">
        <v>660</v>
      </c>
      <c r="O3703" t="s">
        <v>375</v>
      </c>
      <c r="P3703">
        <v>59.439444399999999</v>
      </c>
      <c r="Q3703">
        <v>-154.77611110000001</v>
      </c>
      <c r="R3703" t="s">
        <v>1244</v>
      </c>
      <c r="S3703" t="s">
        <v>21</v>
      </c>
      <c r="T3703" s="40">
        <v>0.90000000000000024</v>
      </c>
      <c r="U3703" s="40">
        <v>0.26675000000000004</v>
      </c>
      <c r="V3703">
        <v>176.35320000000004</v>
      </c>
      <c r="W3703">
        <v>195.94800000000001</v>
      </c>
      <c r="X3703">
        <v>56.333333333333336</v>
      </c>
      <c r="Y3703">
        <v>85.761000000000024</v>
      </c>
      <c r="Z3703">
        <v>95.29</v>
      </c>
      <c r="AA3703">
        <v>8.8333333333333339</v>
      </c>
      <c r="AI3703">
        <v>69.774000000000001</v>
      </c>
      <c r="AJ3703">
        <v>6.25</v>
      </c>
      <c r="AK3703">
        <v>29.753</v>
      </c>
      <c r="AL3703">
        <v>4.333333333333333</v>
      </c>
      <c r="AM3703">
        <v>2.6440000000000001</v>
      </c>
      <c r="AN3703">
        <v>2.4166666666666665</v>
      </c>
      <c r="AO3703" s="30">
        <v>89.574300000000022</v>
      </c>
      <c r="AP3703" s="30">
        <v>99.527000000000001</v>
      </c>
      <c r="AQ3703" s="30">
        <v>10.583333333333332</v>
      </c>
      <c r="AR3703">
        <v>351.68850000000009</v>
      </c>
      <c r="AS3703" s="20">
        <v>390.76499999999999</v>
      </c>
      <c r="AT3703">
        <v>75.75</v>
      </c>
      <c r="AU3703">
        <v>12</v>
      </c>
      <c r="AV3703" t="s">
        <v>1510</v>
      </c>
    </row>
    <row r="3704" spans="1:48" hidden="1" x14ac:dyDescent="0.25">
      <c r="A3704" t="s">
        <v>379</v>
      </c>
      <c r="B3704" t="s">
        <v>1132</v>
      </c>
      <c r="C3704" t="s">
        <v>382</v>
      </c>
      <c r="D3704" t="s">
        <v>381</v>
      </c>
      <c r="E3704" s="31" t="s">
        <v>382</v>
      </c>
      <c r="F3704">
        <v>2020</v>
      </c>
      <c r="G3704" t="s">
        <v>380</v>
      </c>
      <c r="H3704">
        <v>219</v>
      </c>
      <c r="I3704">
        <v>331050</v>
      </c>
      <c r="J3704" t="s">
        <v>30</v>
      </c>
      <c r="K3704" s="26" t="s">
        <v>374</v>
      </c>
      <c r="L3704" t="b">
        <v>1</v>
      </c>
      <c r="M3704" s="20" t="s">
        <v>1116</v>
      </c>
      <c r="N3704" s="26">
        <v>2</v>
      </c>
      <c r="O3704" t="s">
        <v>375</v>
      </c>
      <c r="P3704">
        <v>66.565555599999996</v>
      </c>
      <c r="Q3704">
        <v>-152.64555559999999</v>
      </c>
      <c r="R3704" t="s">
        <v>1244</v>
      </c>
      <c r="S3704" t="s">
        <v>21</v>
      </c>
      <c r="T3704" s="40">
        <v>0.80845833333333328</v>
      </c>
      <c r="U3704" s="40">
        <v>0.32625833333333337</v>
      </c>
      <c r="V3704">
        <v>182.54342399999999</v>
      </c>
      <c r="W3704">
        <v>225.792</v>
      </c>
      <c r="X3704">
        <v>67.75</v>
      </c>
      <c r="Y3704">
        <v>33.648035833333331</v>
      </c>
      <c r="Z3704">
        <v>41.62</v>
      </c>
      <c r="AA3704">
        <v>17</v>
      </c>
      <c r="AI3704">
        <v>152.078</v>
      </c>
      <c r="AJ3704">
        <v>10.166666666666666</v>
      </c>
      <c r="AK3704">
        <v>179.137</v>
      </c>
      <c r="AL3704">
        <v>7</v>
      </c>
      <c r="AM3704">
        <v>0</v>
      </c>
      <c r="AN3704">
        <v>0</v>
      </c>
      <c r="AO3704" s="30">
        <v>267.77352687500002</v>
      </c>
      <c r="AP3704" s="30">
        <v>331.21500000000003</v>
      </c>
      <c r="AQ3704" s="30">
        <v>17.166666666666664</v>
      </c>
      <c r="AR3704">
        <v>483.96498670833336</v>
      </c>
      <c r="AS3704" s="20">
        <v>598.62700000000007</v>
      </c>
      <c r="AT3704">
        <v>101.91666666666666</v>
      </c>
      <c r="AU3704">
        <v>12</v>
      </c>
      <c r="AV3704" t="s">
        <v>1510</v>
      </c>
    </row>
    <row r="3705" spans="1:48" hidden="1" x14ac:dyDescent="0.25">
      <c r="A3705" t="s">
        <v>909</v>
      </c>
      <c r="B3705" t="s">
        <v>178</v>
      </c>
      <c r="C3705" t="s">
        <v>912</v>
      </c>
      <c r="D3705" t="s">
        <v>911</v>
      </c>
      <c r="E3705" s="31" t="s">
        <v>912</v>
      </c>
      <c r="F3705">
        <v>2020</v>
      </c>
      <c r="G3705" t="s">
        <v>910</v>
      </c>
      <c r="H3705">
        <v>9416</v>
      </c>
      <c r="I3705">
        <v>332060</v>
      </c>
      <c r="J3705" t="s">
        <v>177</v>
      </c>
      <c r="K3705" s="26" t="s">
        <v>458</v>
      </c>
      <c r="L3705" t="b">
        <v>1</v>
      </c>
      <c r="M3705" s="20" t="s">
        <v>1116</v>
      </c>
      <c r="N3705" s="26">
        <v>369</v>
      </c>
      <c r="O3705" t="s">
        <v>375</v>
      </c>
      <c r="P3705">
        <v>66.075555600000001</v>
      </c>
      <c r="Q3705">
        <v>-162.71722220000001</v>
      </c>
      <c r="R3705" t="s">
        <v>1244</v>
      </c>
      <c r="S3705" t="s">
        <v>21</v>
      </c>
      <c r="T3705" s="40">
        <v>0.67469999999999974</v>
      </c>
      <c r="U3705" s="40">
        <v>0.35592500000000005</v>
      </c>
      <c r="V3705">
        <v>184.82124569999991</v>
      </c>
      <c r="W3705">
        <v>273.93099999999998</v>
      </c>
      <c r="X3705">
        <v>51.166666666666664</v>
      </c>
      <c r="Y3705">
        <v>206.93588759999994</v>
      </c>
      <c r="Z3705">
        <v>306.70800000000003</v>
      </c>
      <c r="AA3705">
        <v>5</v>
      </c>
      <c r="AI3705">
        <v>108.07299999999999</v>
      </c>
      <c r="AJ3705">
        <v>10</v>
      </c>
      <c r="AK3705">
        <v>33.587000000000003</v>
      </c>
      <c r="AL3705">
        <v>5</v>
      </c>
      <c r="AM3705">
        <v>1.7769999999999999</v>
      </c>
      <c r="AN3705">
        <v>2.75</v>
      </c>
      <c r="AO3705" s="30">
        <v>95.578001999999955</v>
      </c>
      <c r="AP3705" s="30">
        <v>141.66</v>
      </c>
      <c r="AQ3705" s="30">
        <v>15</v>
      </c>
      <c r="AR3705">
        <v>487.33513529999982</v>
      </c>
      <c r="AS3705" s="20">
        <v>722.29899999999998</v>
      </c>
      <c r="AT3705">
        <v>71.166666666666657</v>
      </c>
      <c r="AU3705">
        <v>12</v>
      </c>
      <c r="AV3705" t="s">
        <v>1510</v>
      </c>
    </row>
    <row r="3706" spans="1:48" hidden="1" x14ac:dyDescent="0.25">
      <c r="A3706" t="s">
        <v>405</v>
      </c>
      <c r="B3706" t="s">
        <v>39</v>
      </c>
      <c r="C3706" t="s">
        <v>422</v>
      </c>
      <c r="D3706" t="s">
        <v>421</v>
      </c>
      <c r="E3706" s="31" t="s">
        <v>422</v>
      </c>
      <c r="F3706">
        <v>2020</v>
      </c>
      <c r="G3706" t="s">
        <v>380</v>
      </c>
      <c r="H3706">
        <v>219</v>
      </c>
      <c r="I3706">
        <v>331140</v>
      </c>
      <c r="J3706" t="s">
        <v>30</v>
      </c>
      <c r="K3706" s="26" t="s">
        <v>374</v>
      </c>
      <c r="L3706" t="b">
        <v>1</v>
      </c>
      <c r="M3706" s="20" t="s">
        <v>1116</v>
      </c>
      <c r="N3706" s="26">
        <v>2</v>
      </c>
      <c r="O3706" t="s">
        <v>375</v>
      </c>
      <c r="P3706">
        <v>55.556666700000001</v>
      </c>
      <c r="Q3706">
        <v>-132.63638889999999</v>
      </c>
      <c r="R3706" t="s">
        <v>1244</v>
      </c>
      <c r="S3706" t="s">
        <v>21</v>
      </c>
      <c r="T3706" s="40">
        <v>0.26438333333333336</v>
      </c>
      <c r="U3706" s="40">
        <v>0.25560833333333327</v>
      </c>
      <c r="V3706">
        <v>185.14474011666667</v>
      </c>
      <c r="W3706">
        <v>700.28899999999999</v>
      </c>
      <c r="X3706">
        <v>133.83333333333334</v>
      </c>
      <c r="Y3706">
        <v>496.15128113333338</v>
      </c>
      <c r="Z3706">
        <v>1876.636</v>
      </c>
      <c r="AA3706">
        <v>1</v>
      </c>
      <c r="AI3706">
        <v>2.9319999999999999</v>
      </c>
      <c r="AJ3706">
        <v>21.333333333333332</v>
      </c>
      <c r="AK3706">
        <v>37.241</v>
      </c>
      <c r="AL3706">
        <v>10</v>
      </c>
      <c r="AM3706">
        <v>0</v>
      </c>
      <c r="AN3706">
        <v>0</v>
      </c>
      <c r="AO3706" s="30">
        <v>10.621071650000001</v>
      </c>
      <c r="AP3706" s="30">
        <v>40.173000000000002</v>
      </c>
      <c r="AQ3706" s="30">
        <v>31.333333333333332</v>
      </c>
      <c r="AR3706">
        <v>691.91709290000006</v>
      </c>
      <c r="AS3706" s="20">
        <v>2617.098</v>
      </c>
      <c r="AT3706">
        <v>166.16666666666669</v>
      </c>
      <c r="AU3706">
        <v>12</v>
      </c>
      <c r="AV3706" t="s">
        <v>1510</v>
      </c>
    </row>
    <row r="3707" spans="1:48" hidden="1" x14ac:dyDescent="0.25">
      <c r="A3707" t="s">
        <v>813</v>
      </c>
      <c r="B3707" t="s">
        <v>27</v>
      </c>
      <c r="C3707" t="s">
        <v>816</v>
      </c>
      <c r="D3707" t="s">
        <v>815</v>
      </c>
      <c r="E3707" s="31" t="s">
        <v>816</v>
      </c>
      <c r="F3707">
        <v>2020</v>
      </c>
      <c r="G3707" t="s">
        <v>814</v>
      </c>
      <c r="H3707">
        <v>24486</v>
      </c>
      <c r="I3707">
        <v>331040</v>
      </c>
      <c r="J3707" t="s">
        <v>26</v>
      </c>
      <c r="K3707" s="26" t="s">
        <v>458</v>
      </c>
      <c r="L3707" t="b">
        <v>1</v>
      </c>
      <c r="M3707" s="20" t="s">
        <v>1118</v>
      </c>
      <c r="N3707" s="26">
        <v>293</v>
      </c>
      <c r="O3707" t="s">
        <v>375</v>
      </c>
      <c r="P3707">
        <v>54.135555600000004</v>
      </c>
      <c r="Q3707">
        <v>-165.77305559999999</v>
      </c>
      <c r="R3707" t="s">
        <v>1244</v>
      </c>
      <c r="S3707" t="s">
        <v>21</v>
      </c>
      <c r="T3707" s="40">
        <v>0.94999999999999984</v>
      </c>
      <c r="U3707" s="40">
        <v>0.19864999999999999</v>
      </c>
      <c r="V3707">
        <v>186.44604999999996</v>
      </c>
      <c r="W3707">
        <v>196.25899999999999</v>
      </c>
      <c r="X3707">
        <v>46.5</v>
      </c>
      <c r="Y3707">
        <v>210.83824999999996</v>
      </c>
      <c r="Z3707">
        <v>221.935</v>
      </c>
      <c r="AA3707">
        <v>10.833333333333334</v>
      </c>
      <c r="AI3707">
        <v>124.193</v>
      </c>
      <c r="AJ3707">
        <v>24.416666666666668</v>
      </c>
      <c r="AK3707">
        <v>3.1859999999999999</v>
      </c>
      <c r="AL3707">
        <v>1</v>
      </c>
      <c r="AM3707">
        <v>0</v>
      </c>
      <c r="AN3707">
        <v>0</v>
      </c>
      <c r="AO3707" s="30">
        <v>121.01004999999998</v>
      </c>
      <c r="AP3707" s="30">
        <v>127.37899999999999</v>
      </c>
      <c r="AQ3707" s="30">
        <v>25.416666666666668</v>
      </c>
      <c r="AR3707">
        <v>518.29434999999989</v>
      </c>
      <c r="AS3707" s="20">
        <v>545.57299999999998</v>
      </c>
      <c r="AT3707">
        <v>82.75</v>
      </c>
      <c r="AU3707">
        <v>12</v>
      </c>
      <c r="AV3707" t="s">
        <v>1510</v>
      </c>
    </row>
    <row r="3708" spans="1:48" hidden="1" x14ac:dyDescent="0.25">
      <c r="A3708" t="s">
        <v>630</v>
      </c>
      <c r="B3708" t="s">
        <v>73</v>
      </c>
      <c r="C3708" t="s">
        <v>721</v>
      </c>
      <c r="D3708" t="s">
        <v>720</v>
      </c>
      <c r="E3708" s="31" t="s">
        <v>721</v>
      </c>
      <c r="F3708">
        <v>2020</v>
      </c>
      <c r="G3708" t="s">
        <v>563</v>
      </c>
      <c r="H3708">
        <v>221</v>
      </c>
      <c r="I3708">
        <v>331430</v>
      </c>
      <c r="J3708" t="s">
        <v>50</v>
      </c>
      <c r="K3708" s="26" t="s">
        <v>458</v>
      </c>
      <c r="L3708" t="b">
        <v>1</v>
      </c>
      <c r="M3708" s="20" t="s">
        <v>1119</v>
      </c>
      <c r="N3708" s="26">
        <v>169</v>
      </c>
      <c r="O3708" t="s">
        <v>375</v>
      </c>
      <c r="P3708">
        <v>61.512222199999997</v>
      </c>
      <c r="Q3708">
        <v>-160.3580556</v>
      </c>
      <c r="R3708" t="s">
        <v>1244</v>
      </c>
      <c r="S3708" t="s">
        <v>21</v>
      </c>
      <c r="T3708" s="40">
        <v>0.54433333333333334</v>
      </c>
      <c r="U3708" s="40">
        <v>0.25489999999999996</v>
      </c>
      <c r="V3708">
        <v>188.25441733333332</v>
      </c>
      <c r="W3708">
        <v>345.84399999999999</v>
      </c>
      <c r="X3708">
        <v>87.083333333333329</v>
      </c>
      <c r="Y3708">
        <v>32.243040666666666</v>
      </c>
      <c r="Z3708">
        <v>59.234000000000002</v>
      </c>
      <c r="AA3708">
        <v>6.833333333333333</v>
      </c>
      <c r="AI3708">
        <v>238.66200000000001</v>
      </c>
      <c r="AJ3708">
        <v>8.8333333333333339</v>
      </c>
      <c r="AK3708">
        <v>77.355000000000004</v>
      </c>
      <c r="AL3708">
        <v>3</v>
      </c>
      <c r="AM3708">
        <v>0</v>
      </c>
      <c r="AN3708">
        <v>0</v>
      </c>
      <c r="AO3708" s="30">
        <v>172.018587</v>
      </c>
      <c r="AP3708" s="30">
        <v>316.017</v>
      </c>
      <c r="AQ3708" s="30">
        <v>11.833333333333334</v>
      </c>
      <c r="AR3708">
        <v>392.51604500000002</v>
      </c>
      <c r="AS3708" s="20">
        <v>721.09500000000003</v>
      </c>
      <c r="AT3708">
        <v>105.75</v>
      </c>
      <c r="AU3708">
        <v>12</v>
      </c>
      <c r="AV3708" t="s">
        <v>1510</v>
      </c>
    </row>
    <row r="3709" spans="1:48" hidden="1" x14ac:dyDescent="0.25">
      <c r="A3709" t="s">
        <v>1031</v>
      </c>
      <c r="B3709" t="s">
        <v>303</v>
      </c>
      <c r="C3709" t="s">
        <v>1034</v>
      </c>
      <c r="D3709" t="s">
        <v>1033</v>
      </c>
      <c r="E3709" s="31" t="s">
        <v>1034</v>
      </c>
      <c r="F3709">
        <v>2020</v>
      </c>
      <c r="G3709" t="s">
        <v>1032</v>
      </c>
      <c r="H3709" t="s">
        <v>582</v>
      </c>
      <c r="I3709">
        <v>332880</v>
      </c>
      <c r="J3709" t="s">
        <v>302</v>
      </c>
      <c r="K3709" s="26" t="s">
        <v>458</v>
      </c>
      <c r="L3709" t="b">
        <v>1</v>
      </c>
      <c r="M3709" s="20" t="s">
        <v>1116</v>
      </c>
      <c r="N3709" s="26">
        <v>663</v>
      </c>
      <c r="O3709" t="s">
        <v>375</v>
      </c>
      <c r="P3709">
        <v>67.013888899999998</v>
      </c>
      <c r="Q3709">
        <v>-146.41861109999999</v>
      </c>
      <c r="R3709" t="s">
        <v>1244</v>
      </c>
      <c r="S3709" t="s">
        <v>21</v>
      </c>
      <c r="T3709" s="40">
        <v>0.90000000000000013</v>
      </c>
      <c r="U3709" s="40">
        <v>0.55013333333333336</v>
      </c>
      <c r="V3709">
        <v>192.27420000000004</v>
      </c>
      <c r="W3709">
        <v>213.63800000000001</v>
      </c>
      <c r="X3709">
        <v>98</v>
      </c>
      <c r="Y3709">
        <v>220.11120000000005</v>
      </c>
      <c r="Z3709">
        <v>244.56800000000001</v>
      </c>
      <c r="AA3709">
        <v>7.2222222222222223</v>
      </c>
      <c r="AI3709">
        <v>83.808999999999997</v>
      </c>
      <c r="AJ3709">
        <v>12.555555555555555</v>
      </c>
      <c r="AK3709">
        <v>7.8810000000000002</v>
      </c>
      <c r="AL3709">
        <v>1</v>
      </c>
      <c r="AM3709">
        <v>0.122</v>
      </c>
      <c r="AN3709">
        <v>3</v>
      </c>
      <c r="AO3709" s="30">
        <v>82.521000000000015</v>
      </c>
      <c r="AP3709" s="30">
        <v>91.69</v>
      </c>
      <c r="AQ3709" s="30">
        <v>13.555555555555555</v>
      </c>
      <c r="AR3709">
        <v>494.90640000000013</v>
      </c>
      <c r="AS3709" s="20">
        <v>549.89600000000007</v>
      </c>
      <c r="AT3709">
        <v>118.77777777777777</v>
      </c>
      <c r="AU3709">
        <v>9</v>
      </c>
      <c r="AV3709" t="s">
        <v>1510</v>
      </c>
    </row>
    <row r="3710" spans="1:48" hidden="1" x14ac:dyDescent="0.25">
      <c r="A3710" t="s">
        <v>408</v>
      </c>
      <c r="B3710" t="s">
        <v>40</v>
      </c>
      <c r="C3710" t="s">
        <v>422</v>
      </c>
      <c r="D3710" t="s">
        <v>421</v>
      </c>
      <c r="E3710" s="31" t="s">
        <v>422</v>
      </c>
      <c r="F3710">
        <v>2020</v>
      </c>
      <c r="G3710" t="s">
        <v>380</v>
      </c>
      <c r="H3710">
        <v>219</v>
      </c>
      <c r="I3710">
        <v>331150</v>
      </c>
      <c r="J3710" t="s">
        <v>30</v>
      </c>
      <c r="K3710" s="26" t="s">
        <v>374</v>
      </c>
      <c r="L3710" t="b">
        <v>1</v>
      </c>
      <c r="M3710" s="20" t="s">
        <v>1116</v>
      </c>
      <c r="N3710" s="26">
        <v>2</v>
      </c>
      <c r="O3710" t="s">
        <v>375</v>
      </c>
      <c r="P3710">
        <v>55.208055600000002</v>
      </c>
      <c r="Q3710">
        <v>-132.8266667</v>
      </c>
      <c r="R3710" t="s">
        <v>1244</v>
      </c>
      <c r="S3710" t="s">
        <v>21</v>
      </c>
      <c r="T3710" s="40">
        <v>0.26439166666666664</v>
      </c>
      <c r="U3710" s="40">
        <v>0.2556166666666666</v>
      </c>
      <c r="V3710">
        <v>193.27665373333332</v>
      </c>
      <c r="W3710">
        <v>731.024</v>
      </c>
      <c r="X3710">
        <v>119.91666666666667</v>
      </c>
      <c r="Y3710">
        <v>143.35686315000001</v>
      </c>
      <c r="Z3710">
        <v>542.21400000000006</v>
      </c>
      <c r="AA3710">
        <v>8</v>
      </c>
      <c r="AI3710">
        <v>127.455</v>
      </c>
      <c r="AJ3710">
        <v>49.833333333333336</v>
      </c>
      <c r="AK3710">
        <v>302.32100000000003</v>
      </c>
      <c r="AL3710">
        <v>6.25</v>
      </c>
      <c r="AM3710">
        <v>0</v>
      </c>
      <c r="AN3710">
        <v>0</v>
      </c>
      <c r="AO3710" s="30">
        <v>113.62919293333333</v>
      </c>
      <c r="AP3710" s="30">
        <v>429.77600000000001</v>
      </c>
      <c r="AQ3710" s="30">
        <v>56.083333333333336</v>
      </c>
      <c r="AR3710">
        <v>450.26270981666664</v>
      </c>
      <c r="AS3710" s="20">
        <v>1703.0140000000001</v>
      </c>
      <c r="AT3710">
        <v>184</v>
      </c>
      <c r="AU3710">
        <v>12</v>
      </c>
      <c r="AV3710" t="s">
        <v>1510</v>
      </c>
    </row>
    <row r="3711" spans="1:48" hidden="1" x14ac:dyDescent="0.25">
      <c r="A3711" t="s">
        <v>722</v>
      </c>
      <c r="B3711" t="s">
        <v>66</v>
      </c>
      <c r="C3711" t="s">
        <v>721</v>
      </c>
      <c r="D3711" t="s">
        <v>720</v>
      </c>
      <c r="E3711" s="31" t="s">
        <v>721</v>
      </c>
      <c r="F3711">
        <v>2020</v>
      </c>
      <c r="G3711" t="s">
        <v>563</v>
      </c>
      <c r="H3711">
        <v>221</v>
      </c>
      <c r="I3711">
        <v>331720</v>
      </c>
      <c r="J3711" t="s">
        <v>50</v>
      </c>
      <c r="K3711" s="26" t="s">
        <v>458</v>
      </c>
      <c r="L3711" t="b">
        <v>1</v>
      </c>
      <c r="M3711" s="20" t="s">
        <v>1119</v>
      </c>
      <c r="N3711" s="26">
        <v>169</v>
      </c>
      <c r="O3711" t="s">
        <v>375</v>
      </c>
      <c r="P3711">
        <v>61.537222200000002</v>
      </c>
      <c r="Q3711">
        <v>-160.3052778</v>
      </c>
      <c r="R3711" t="s">
        <v>1244</v>
      </c>
      <c r="S3711" t="s">
        <v>21</v>
      </c>
      <c r="T3711" s="40">
        <v>0.54433333333333334</v>
      </c>
      <c r="U3711" s="40">
        <v>0.25489999999999996</v>
      </c>
      <c r="V3711">
        <v>193.34937733333334</v>
      </c>
      <c r="W3711">
        <v>355.20400000000001</v>
      </c>
      <c r="X3711">
        <v>66.5</v>
      </c>
      <c r="Y3711">
        <v>35.632059999999996</v>
      </c>
      <c r="Z3711">
        <v>65.459999999999994</v>
      </c>
      <c r="AA3711">
        <v>3</v>
      </c>
      <c r="AI3711">
        <v>115.005</v>
      </c>
      <c r="AJ3711">
        <v>18.666666666666668</v>
      </c>
      <c r="AK3711">
        <v>249.11600000000001</v>
      </c>
      <c r="AL3711">
        <v>9</v>
      </c>
      <c r="AM3711">
        <v>0</v>
      </c>
      <c r="AN3711">
        <v>0</v>
      </c>
      <c r="AO3711" s="30">
        <v>198.20319766666665</v>
      </c>
      <c r="AP3711" s="30">
        <v>364.12099999999998</v>
      </c>
      <c r="AQ3711" s="30">
        <v>27.666666666666668</v>
      </c>
      <c r="AR3711">
        <v>427.18463499999996</v>
      </c>
      <c r="AS3711" s="20">
        <v>784.78499999999997</v>
      </c>
      <c r="AT3711">
        <v>97.166666666666671</v>
      </c>
      <c r="AU3711">
        <v>12</v>
      </c>
      <c r="AV3711" t="s">
        <v>1510</v>
      </c>
    </row>
    <row r="3712" spans="1:48" hidden="1" x14ac:dyDescent="0.25">
      <c r="A3712" t="s">
        <v>392</v>
      </c>
      <c r="B3712" t="s">
        <v>1145</v>
      </c>
      <c r="C3712" t="s">
        <v>394</v>
      </c>
      <c r="D3712" t="s">
        <v>393</v>
      </c>
      <c r="E3712" s="31" t="s">
        <v>394</v>
      </c>
      <c r="F3712">
        <v>2020</v>
      </c>
      <c r="G3712" t="s">
        <v>380</v>
      </c>
      <c r="H3712">
        <v>219</v>
      </c>
      <c r="I3712">
        <v>331110</v>
      </c>
      <c r="J3712" t="s">
        <v>30</v>
      </c>
      <c r="K3712" s="26" t="s">
        <v>374</v>
      </c>
      <c r="L3712" t="b">
        <v>1</v>
      </c>
      <c r="M3712" s="20" t="s">
        <v>1116</v>
      </c>
      <c r="N3712" s="26">
        <v>2</v>
      </c>
      <c r="O3712" t="s">
        <v>375</v>
      </c>
      <c r="P3712">
        <v>64.788055600000007</v>
      </c>
      <c r="Q3712">
        <v>-141.19999999999999</v>
      </c>
      <c r="R3712" t="s">
        <v>1244</v>
      </c>
      <c r="S3712" t="s">
        <v>21</v>
      </c>
      <c r="T3712" s="40">
        <v>0.61854999999999993</v>
      </c>
      <c r="U3712" s="40">
        <v>0.32472499999999999</v>
      </c>
      <c r="V3712">
        <v>193.75089069999996</v>
      </c>
      <c r="W3712">
        <v>313.23399999999998</v>
      </c>
      <c r="X3712">
        <v>140.08333333333334</v>
      </c>
      <c r="Y3712">
        <v>79.041411749999995</v>
      </c>
      <c r="Z3712">
        <v>127.785</v>
      </c>
      <c r="AA3712">
        <v>11.75</v>
      </c>
      <c r="AI3712">
        <v>63.128</v>
      </c>
      <c r="AJ3712">
        <v>15.416666666666666</v>
      </c>
      <c r="AK3712">
        <v>212.709</v>
      </c>
      <c r="AL3712">
        <v>17</v>
      </c>
      <c r="AM3712">
        <v>0</v>
      </c>
      <c r="AN3712">
        <v>0</v>
      </c>
      <c r="AO3712" s="30">
        <v>170.61897634999997</v>
      </c>
      <c r="AP3712" s="30">
        <v>275.83699999999999</v>
      </c>
      <c r="AQ3712" s="30">
        <v>32.416666666666664</v>
      </c>
      <c r="AR3712">
        <v>443.41127879999993</v>
      </c>
      <c r="AS3712" s="20">
        <v>716.85599999999999</v>
      </c>
      <c r="AT3712">
        <v>184.25</v>
      </c>
      <c r="AU3712">
        <v>12</v>
      </c>
      <c r="AV3712" t="s">
        <v>1510</v>
      </c>
    </row>
    <row r="3713" spans="1:48" hidden="1" x14ac:dyDescent="0.25">
      <c r="A3713" t="s">
        <v>897</v>
      </c>
      <c r="B3713" t="s">
        <v>262</v>
      </c>
      <c r="C3713" t="s">
        <v>900</v>
      </c>
      <c r="D3713" t="s">
        <v>899</v>
      </c>
      <c r="E3713" s="31" t="s">
        <v>900</v>
      </c>
      <c r="F3713">
        <v>2020</v>
      </c>
      <c r="G3713" t="s">
        <v>898</v>
      </c>
      <c r="H3713" t="s">
        <v>582</v>
      </c>
      <c r="I3713">
        <v>332530</v>
      </c>
      <c r="J3713" t="s">
        <v>261</v>
      </c>
      <c r="K3713" s="26" t="s">
        <v>458</v>
      </c>
      <c r="L3713" t="b">
        <v>1</v>
      </c>
      <c r="M3713" s="20" t="s">
        <v>1118</v>
      </c>
      <c r="N3713" s="26">
        <v>364</v>
      </c>
      <c r="O3713" t="s">
        <v>375</v>
      </c>
      <c r="P3713">
        <v>64.739444399999996</v>
      </c>
      <c r="Q3713">
        <v>-155.4869444</v>
      </c>
      <c r="R3713" t="s">
        <v>1244</v>
      </c>
      <c r="S3713" t="s">
        <v>21</v>
      </c>
      <c r="T3713" s="40">
        <v>0.75</v>
      </c>
      <c r="U3713" s="40">
        <v>0.32615</v>
      </c>
      <c r="V3713">
        <v>194.0445</v>
      </c>
      <c r="W3713">
        <v>258.726</v>
      </c>
      <c r="X3713">
        <v>109.58333333333333</v>
      </c>
      <c r="Y3713">
        <v>190.90199999999999</v>
      </c>
      <c r="Z3713">
        <v>254.536</v>
      </c>
      <c r="AA3713">
        <v>15.75</v>
      </c>
      <c r="AI3713">
        <v>110.054</v>
      </c>
      <c r="AJ3713">
        <v>23</v>
      </c>
      <c r="AK3713">
        <v>30.95</v>
      </c>
      <c r="AL3713">
        <v>4</v>
      </c>
      <c r="AM3713">
        <v>0</v>
      </c>
      <c r="AN3713">
        <v>0</v>
      </c>
      <c r="AO3713" s="30">
        <v>105.75299999999999</v>
      </c>
      <c r="AP3713" s="30">
        <v>141.00399999999999</v>
      </c>
      <c r="AQ3713" s="30">
        <v>27</v>
      </c>
      <c r="AR3713">
        <v>490.69949999999994</v>
      </c>
      <c r="AS3713" s="20">
        <v>654.26599999999996</v>
      </c>
      <c r="AT3713">
        <v>152.33333333333331</v>
      </c>
      <c r="AU3713">
        <v>12</v>
      </c>
      <c r="AV3713" t="s">
        <v>1510</v>
      </c>
    </row>
    <row r="3714" spans="1:48" hidden="1" x14ac:dyDescent="0.25">
      <c r="A3714" t="s">
        <v>527</v>
      </c>
      <c r="B3714" t="s">
        <v>277</v>
      </c>
      <c r="C3714" t="s">
        <v>530</v>
      </c>
      <c r="D3714" t="s">
        <v>529</v>
      </c>
      <c r="E3714" s="31" t="s">
        <v>530</v>
      </c>
      <c r="F3714">
        <v>2020</v>
      </c>
      <c r="G3714" t="s">
        <v>528</v>
      </c>
      <c r="H3714">
        <v>18474</v>
      </c>
      <c r="I3714">
        <v>332600</v>
      </c>
      <c r="J3714" t="s">
        <v>276</v>
      </c>
      <c r="K3714" s="26" t="s">
        <v>374</v>
      </c>
      <c r="L3714" t="b">
        <v>1</v>
      </c>
      <c r="M3714" s="20" t="s">
        <v>1116</v>
      </c>
      <c r="N3714" s="26">
        <v>92</v>
      </c>
      <c r="O3714" t="s">
        <v>375</v>
      </c>
      <c r="P3714">
        <v>65.171944400000001</v>
      </c>
      <c r="Q3714">
        <v>-152.07888890000001</v>
      </c>
      <c r="R3714" t="s">
        <v>1244</v>
      </c>
      <c r="S3714" t="s">
        <v>21</v>
      </c>
      <c r="T3714" s="40">
        <v>0.65278333333333338</v>
      </c>
      <c r="U3714" s="40">
        <v>0.3539666666666666</v>
      </c>
      <c r="V3714">
        <v>197.84948936666669</v>
      </c>
      <c r="W3714">
        <v>303.08600000000001</v>
      </c>
      <c r="X3714">
        <v>104.66666666666667</v>
      </c>
      <c r="Y3714">
        <v>325.36288013333336</v>
      </c>
      <c r="Z3714">
        <v>498.42399999999998</v>
      </c>
      <c r="AA3714">
        <v>7</v>
      </c>
      <c r="AI3714">
        <v>155.916</v>
      </c>
      <c r="AJ3714">
        <v>38.416666666666664</v>
      </c>
      <c r="AK3714">
        <v>183.178</v>
      </c>
      <c r="AL3714">
        <v>5.916666666666667</v>
      </c>
      <c r="AM3714">
        <v>0</v>
      </c>
      <c r="AN3714">
        <v>0</v>
      </c>
      <c r="AO3714" s="30">
        <v>221.35491163333336</v>
      </c>
      <c r="AP3714" s="30">
        <v>339.09399999999999</v>
      </c>
      <c r="AQ3714" s="30">
        <v>44.333333333333329</v>
      </c>
      <c r="AR3714">
        <v>744.56728113333338</v>
      </c>
      <c r="AS3714" s="20">
        <v>1140.604</v>
      </c>
      <c r="AT3714">
        <v>156</v>
      </c>
      <c r="AU3714">
        <v>12</v>
      </c>
      <c r="AV3714" t="s">
        <v>1510</v>
      </c>
    </row>
    <row r="3715" spans="1:48" hidden="1" x14ac:dyDescent="0.25">
      <c r="A3715" t="s">
        <v>664</v>
      </c>
      <c r="B3715" t="s">
        <v>84</v>
      </c>
      <c r="C3715" t="s">
        <v>666</v>
      </c>
      <c r="D3715" t="s">
        <v>665</v>
      </c>
      <c r="E3715" s="31" t="s">
        <v>666</v>
      </c>
      <c r="F3715">
        <v>2020</v>
      </c>
      <c r="G3715" t="s">
        <v>563</v>
      </c>
      <c r="H3715">
        <v>221</v>
      </c>
      <c r="I3715">
        <v>331540</v>
      </c>
      <c r="J3715" t="s">
        <v>50</v>
      </c>
      <c r="K3715" s="26" t="s">
        <v>458</v>
      </c>
      <c r="L3715" t="b">
        <v>1</v>
      </c>
      <c r="M3715" s="20" t="s">
        <v>1119</v>
      </c>
      <c r="N3715" s="26">
        <v>169</v>
      </c>
      <c r="O3715" t="s">
        <v>375</v>
      </c>
      <c r="P3715">
        <v>57.2027778</v>
      </c>
      <c r="Q3715">
        <v>-153.3038889</v>
      </c>
      <c r="R3715" t="s">
        <v>1244</v>
      </c>
      <c r="S3715" t="s">
        <v>21</v>
      </c>
      <c r="T3715" s="40">
        <v>0.54800833333333332</v>
      </c>
      <c r="U3715" s="40">
        <v>0.255075</v>
      </c>
      <c r="V3715">
        <v>199.07608326666664</v>
      </c>
      <c r="W3715">
        <v>363.27199999999999</v>
      </c>
      <c r="X3715">
        <v>93.083333333333329</v>
      </c>
      <c r="Y3715">
        <v>0</v>
      </c>
      <c r="Z3715">
        <v>0</v>
      </c>
      <c r="AA3715">
        <v>12</v>
      </c>
      <c r="AI3715">
        <v>270.81599999999997</v>
      </c>
      <c r="AJ3715">
        <v>19.75</v>
      </c>
      <c r="AK3715">
        <v>105.795</v>
      </c>
      <c r="AL3715">
        <v>4</v>
      </c>
      <c r="AM3715">
        <v>0</v>
      </c>
      <c r="AN3715">
        <v>0</v>
      </c>
      <c r="AO3715" s="30">
        <v>206.38596642499999</v>
      </c>
      <c r="AP3715" s="30">
        <v>376.61099999999999</v>
      </c>
      <c r="AQ3715" s="30">
        <v>23.75</v>
      </c>
      <c r="AR3715">
        <v>405.46204969166666</v>
      </c>
      <c r="AS3715" s="20">
        <v>739.88300000000004</v>
      </c>
      <c r="AT3715">
        <v>128.83333333333331</v>
      </c>
      <c r="AU3715">
        <v>12</v>
      </c>
      <c r="AV3715" t="s">
        <v>1510</v>
      </c>
    </row>
    <row r="3716" spans="1:48" hidden="1" x14ac:dyDescent="0.25">
      <c r="A3716" t="s">
        <v>1007</v>
      </c>
      <c r="B3716" t="s">
        <v>25</v>
      </c>
      <c r="C3716" t="s">
        <v>1010</v>
      </c>
      <c r="D3716" t="s">
        <v>1009</v>
      </c>
      <c r="E3716" s="31" t="s">
        <v>1010</v>
      </c>
      <c r="F3716">
        <v>2020</v>
      </c>
      <c r="G3716" t="s">
        <v>1008</v>
      </c>
      <c r="H3716" t="s">
        <v>582</v>
      </c>
      <c r="I3716">
        <v>331030</v>
      </c>
      <c r="J3716" t="s">
        <v>24</v>
      </c>
      <c r="K3716" s="26" t="s">
        <v>458</v>
      </c>
      <c r="L3716" t="b">
        <v>1</v>
      </c>
      <c r="M3716" s="20" t="s">
        <v>1118</v>
      </c>
      <c r="N3716" s="26">
        <v>635</v>
      </c>
      <c r="O3716" t="s">
        <v>375</v>
      </c>
      <c r="P3716">
        <v>60.912222200000002</v>
      </c>
      <c r="Q3716">
        <v>-161.2138889</v>
      </c>
      <c r="R3716" t="s">
        <v>1244</v>
      </c>
      <c r="S3716" t="s">
        <v>21</v>
      </c>
      <c r="T3716" s="40">
        <v>0.53000000000000014</v>
      </c>
      <c r="U3716" s="40">
        <v>0.29330000000000006</v>
      </c>
      <c r="V3716">
        <v>199.20315000000005</v>
      </c>
      <c r="W3716">
        <v>375.85500000000002</v>
      </c>
      <c r="X3716">
        <v>98.63636363636364</v>
      </c>
      <c r="Y3716">
        <v>307.61094000000008</v>
      </c>
      <c r="Z3716">
        <v>580.39800000000002</v>
      </c>
      <c r="AA3716">
        <v>3.6363636363636362</v>
      </c>
      <c r="AI3716">
        <v>20.803000000000001</v>
      </c>
      <c r="AJ3716">
        <v>27.90909090909091</v>
      </c>
      <c r="AK3716">
        <v>26.683</v>
      </c>
      <c r="AL3716">
        <v>3</v>
      </c>
      <c r="AM3716">
        <v>8.3870000000000005</v>
      </c>
      <c r="AN3716">
        <v>3</v>
      </c>
      <c r="AO3716" s="30">
        <v>25.167580000000008</v>
      </c>
      <c r="AP3716" s="30">
        <v>47.486000000000004</v>
      </c>
      <c r="AQ3716" s="30">
        <v>30.90909090909091</v>
      </c>
      <c r="AR3716">
        <v>531.98167000000012</v>
      </c>
      <c r="AS3716" s="20">
        <v>1003.739</v>
      </c>
      <c r="AT3716">
        <v>133.18181818181819</v>
      </c>
      <c r="AU3716">
        <v>11</v>
      </c>
      <c r="AV3716" t="s">
        <v>1510</v>
      </c>
    </row>
    <row r="3717" spans="1:48" hidden="1" x14ac:dyDescent="0.25">
      <c r="A3717" t="s">
        <v>417</v>
      </c>
      <c r="B3717" t="s">
        <v>1151</v>
      </c>
      <c r="C3717" t="s">
        <v>420</v>
      </c>
      <c r="D3717" t="s">
        <v>419</v>
      </c>
      <c r="E3717" s="31" t="s">
        <v>420</v>
      </c>
      <c r="F3717">
        <v>2020</v>
      </c>
      <c r="G3717" t="s">
        <v>380</v>
      </c>
      <c r="H3717">
        <v>219</v>
      </c>
      <c r="I3717">
        <v>331180</v>
      </c>
      <c r="J3717" t="s">
        <v>30</v>
      </c>
      <c r="K3717" s="26" t="s">
        <v>374</v>
      </c>
      <c r="L3717" t="b">
        <v>1</v>
      </c>
      <c r="M3717" s="20" t="s">
        <v>1116</v>
      </c>
      <c r="N3717" s="26">
        <v>2</v>
      </c>
      <c r="O3717" t="s">
        <v>375</v>
      </c>
      <c r="P3717">
        <v>62.961666700000002</v>
      </c>
      <c r="Q3717">
        <v>-141.93722220000001</v>
      </c>
      <c r="R3717" t="s">
        <v>1244</v>
      </c>
      <c r="S3717" t="s">
        <v>21</v>
      </c>
      <c r="T3717" s="40">
        <v>0.56883333333333352</v>
      </c>
      <c r="U3717" s="40">
        <v>0.31348333333333328</v>
      </c>
      <c r="V3717">
        <v>201.49896933333341</v>
      </c>
      <c r="W3717">
        <v>354.23200000000003</v>
      </c>
      <c r="X3717">
        <v>86.583333333333329</v>
      </c>
      <c r="Y3717">
        <v>171.20745666666673</v>
      </c>
      <c r="Z3717">
        <v>300.98</v>
      </c>
      <c r="AA3717">
        <v>6</v>
      </c>
      <c r="AI3717">
        <v>81.069999999999993</v>
      </c>
      <c r="AJ3717">
        <v>16.083333333333332</v>
      </c>
      <c r="AK3717">
        <v>249.345</v>
      </c>
      <c r="AL3717">
        <v>16.083333333333332</v>
      </c>
      <c r="AM3717">
        <v>25.68</v>
      </c>
      <c r="AN3717">
        <v>0</v>
      </c>
      <c r="AO3717" s="30">
        <v>187.95106583333339</v>
      </c>
      <c r="AP3717" s="30">
        <v>330.41499999999996</v>
      </c>
      <c r="AQ3717" s="30">
        <v>32.166666666666664</v>
      </c>
      <c r="AR3717">
        <v>560.65749183333344</v>
      </c>
      <c r="AS3717" s="20">
        <v>985.62699999999995</v>
      </c>
      <c r="AT3717">
        <v>124.75</v>
      </c>
      <c r="AU3717">
        <v>12</v>
      </c>
      <c r="AV3717" t="s">
        <v>1510</v>
      </c>
    </row>
    <row r="3718" spans="1:48" hidden="1" x14ac:dyDescent="0.25">
      <c r="A3718" t="s">
        <v>987</v>
      </c>
      <c r="B3718" t="s">
        <v>275</v>
      </c>
      <c r="C3718" t="s">
        <v>990</v>
      </c>
      <c r="D3718" t="s">
        <v>989</v>
      </c>
      <c r="E3718" s="31" t="s">
        <v>990</v>
      </c>
      <c r="F3718">
        <v>2020</v>
      </c>
      <c r="G3718" t="s">
        <v>988</v>
      </c>
      <c r="H3718" t="s">
        <v>582</v>
      </c>
      <c r="I3718">
        <v>332590</v>
      </c>
      <c r="J3718" t="s">
        <v>274</v>
      </c>
      <c r="K3718" s="26" t="s">
        <v>458</v>
      </c>
      <c r="L3718" t="b">
        <v>1</v>
      </c>
      <c r="M3718" s="20" t="s">
        <v>1118</v>
      </c>
      <c r="N3718" s="26">
        <v>447</v>
      </c>
      <c r="O3718" t="s">
        <v>375</v>
      </c>
      <c r="P3718">
        <v>60.202500000000001</v>
      </c>
      <c r="Q3718">
        <v>-154.31277779999999</v>
      </c>
      <c r="R3718" t="s">
        <v>1244</v>
      </c>
      <c r="S3718" t="s">
        <v>21</v>
      </c>
      <c r="T3718" s="40">
        <v>0.62470833333333342</v>
      </c>
      <c r="U3718" s="40">
        <v>0.24468333333333336</v>
      </c>
      <c r="V3718">
        <v>210.24309075000002</v>
      </c>
      <c r="W3718">
        <v>336.54599999999999</v>
      </c>
      <c r="X3718">
        <v>80.666666666666671</v>
      </c>
      <c r="Y3718">
        <v>243.74932220833335</v>
      </c>
      <c r="Z3718">
        <v>390.18099999999998</v>
      </c>
      <c r="AA3718">
        <v>0</v>
      </c>
      <c r="AI3718">
        <v>0</v>
      </c>
      <c r="AJ3718">
        <v>51.166666666666664</v>
      </c>
      <c r="AK3718">
        <v>79.430000000000007</v>
      </c>
      <c r="AL3718">
        <v>19.916666666666668</v>
      </c>
      <c r="AM3718">
        <v>0</v>
      </c>
      <c r="AN3718">
        <v>0</v>
      </c>
      <c r="AO3718" s="30">
        <v>49.620582916666677</v>
      </c>
      <c r="AP3718" s="30">
        <v>79.430000000000007</v>
      </c>
      <c r="AQ3718" s="30">
        <v>71.083333333333329</v>
      </c>
      <c r="AR3718">
        <v>503.61299587500002</v>
      </c>
      <c r="AS3718" s="20">
        <v>806.15699999999993</v>
      </c>
      <c r="AT3718">
        <v>151.75</v>
      </c>
      <c r="AU3718">
        <v>12</v>
      </c>
      <c r="AV3718" t="s">
        <v>1510</v>
      </c>
    </row>
    <row r="3719" spans="1:48" hidden="1" x14ac:dyDescent="0.25">
      <c r="A3719" t="s">
        <v>1081</v>
      </c>
      <c r="B3719" t="s">
        <v>112</v>
      </c>
      <c r="C3719" t="s">
        <v>1084</v>
      </c>
      <c r="D3719" t="s">
        <v>1083</v>
      </c>
      <c r="E3719" s="31" t="s">
        <v>1084</v>
      </c>
      <c r="F3719">
        <v>2020</v>
      </c>
      <c r="G3719" t="s">
        <v>1082</v>
      </c>
      <c r="H3719" t="s">
        <v>582</v>
      </c>
      <c r="I3719">
        <v>331770</v>
      </c>
      <c r="J3719" t="s">
        <v>111</v>
      </c>
      <c r="K3719" s="26" t="s">
        <v>458</v>
      </c>
      <c r="L3719" t="b">
        <v>1</v>
      </c>
      <c r="M3719" s="20" t="s">
        <v>1119</v>
      </c>
      <c r="N3719" s="26">
        <v>747</v>
      </c>
      <c r="O3719" t="s">
        <v>375</v>
      </c>
      <c r="P3719">
        <v>68.126944399999999</v>
      </c>
      <c r="Q3719">
        <v>-145.53777779999999</v>
      </c>
      <c r="R3719" t="s">
        <v>1244</v>
      </c>
      <c r="S3719" t="s">
        <v>21</v>
      </c>
      <c r="T3719" s="40">
        <v>1</v>
      </c>
      <c r="U3719" s="40">
        <v>0.24280999999999997</v>
      </c>
      <c r="V3719">
        <v>212.8</v>
      </c>
      <c r="W3719">
        <v>212.8</v>
      </c>
      <c r="X3719">
        <v>97.3</v>
      </c>
      <c r="Y3719">
        <v>150.34700000000001</v>
      </c>
      <c r="Z3719">
        <v>150.34700000000001</v>
      </c>
      <c r="AA3719">
        <v>5.2</v>
      </c>
      <c r="AI3719">
        <v>58.555</v>
      </c>
      <c r="AJ3719">
        <v>5.4</v>
      </c>
      <c r="AK3719">
        <v>5.6849999999999996</v>
      </c>
      <c r="AL3719">
        <v>1</v>
      </c>
      <c r="AM3719">
        <v>43.177999999999997</v>
      </c>
      <c r="AN3719">
        <v>7</v>
      </c>
      <c r="AO3719" s="30">
        <v>64.239999999999995</v>
      </c>
      <c r="AP3719" s="30">
        <v>64.239999999999995</v>
      </c>
      <c r="AQ3719" s="30">
        <v>6.4</v>
      </c>
      <c r="AR3719">
        <v>427.387</v>
      </c>
      <c r="AS3719" s="20">
        <v>427.387</v>
      </c>
      <c r="AT3719">
        <v>108.9</v>
      </c>
      <c r="AU3719">
        <v>10</v>
      </c>
      <c r="AV3719" t="s">
        <v>1510</v>
      </c>
    </row>
    <row r="3720" spans="1:48" hidden="1" x14ac:dyDescent="0.25">
      <c r="A3720" t="s">
        <v>389</v>
      </c>
      <c r="B3720" t="s">
        <v>34</v>
      </c>
      <c r="C3720" t="s">
        <v>422</v>
      </c>
      <c r="D3720" t="s">
        <v>421</v>
      </c>
      <c r="E3720" s="31" t="s">
        <v>422</v>
      </c>
      <c r="F3720">
        <v>2020</v>
      </c>
      <c r="G3720" t="s">
        <v>380</v>
      </c>
      <c r="H3720">
        <v>219</v>
      </c>
      <c r="I3720">
        <v>331080</v>
      </c>
      <c r="J3720" t="s">
        <v>30</v>
      </c>
      <c r="K3720" s="26" t="s">
        <v>374</v>
      </c>
      <c r="L3720" t="b">
        <v>1</v>
      </c>
      <c r="M3720" s="20" t="s">
        <v>1116</v>
      </c>
      <c r="N3720" s="26">
        <v>2</v>
      </c>
      <c r="O3720" t="s">
        <v>375</v>
      </c>
      <c r="P3720">
        <v>56.013888899999998</v>
      </c>
      <c r="Q3720">
        <v>-132.82777780000001</v>
      </c>
      <c r="R3720" t="s">
        <v>1244</v>
      </c>
      <c r="S3720" t="s">
        <v>21</v>
      </c>
      <c r="T3720" s="40">
        <v>0.26439166666666664</v>
      </c>
      <c r="U3720" s="40">
        <v>0.2556166666666666</v>
      </c>
      <c r="V3720">
        <v>219.3665590083333</v>
      </c>
      <c r="W3720">
        <v>829.70299999999997</v>
      </c>
      <c r="X3720">
        <v>184.5</v>
      </c>
      <c r="Y3720">
        <v>47.000642191666664</v>
      </c>
      <c r="Z3720">
        <v>177.76900000000001</v>
      </c>
      <c r="AA3720">
        <v>14</v>
      </c>
      <c r="AI3720">
        <v>100.345</v>
      </c>
      <c r="AJ3720">
        <v>42.666666666666664</v>
      </c>
      <c r="AK3720">
        <v>77.694000000000003</v>
      </c>
      <c r="AL3720">
        <v>4.333333333333333</v>
      </c>
      <c r="AM3720">
        <v>0</v>
      </c>
      <c r="AN3720">
        <v>0</v>
      </c>
      <c r="AO3720" s="30">
        <v>47.072027941666661</v>
      </c>
      <c r="AP3720" s="30">
        <v>178.03899999999999</v>
      </c>
      <c r="AQ3720" s="30">
        <v>47</v>
      </c>
      <c r="AR3720">
        <v>313.4392291416666</v>
      </c>
      <c r="AS3720" s="20">
        <v>1185.511</v>
      </c>
      <c r="AT3720">
        <v>245.5</v>
      </c>
      <c r="AU3720">
        <v>12</v>
      </c>
      <c r="AV3720" t="s">
        <v>1510</v>
      </c>
    </row>
    <row r="3721" spans="1:48" hidden="1" x14ac:dyDescent="0.25">
      <c r="A3721" t="s">
        <v>717</v>
      </c>
      <c r="B3721" t="s">
        <v>102</v>
      </c>
      <c r="C3721" t="s">
        <v>713</v>
      </c>
      <c r="D3721" t="s">
        <v>712</v>
      </c>
      <c r="E3721" s="31" t="s">
        <v>713</v>
      </c>
      <c r="F3721">
        <v>2020</v>
      </c>
      <c r="G3721" t="s">
        <v>563</v>
      </c>
      <c r="H3721">
        <v>221</v>
      </c>
      <c r="I3721">
        <v>331710</v>
      </c>
      <c r="J3721" t="s">
        <v>50</v>
      </c>
      <c r="K3721" s="26" t="s">
        <v>458</v>
      </c>
      <c r="L3721" t="b">
        <v>1</v>
      </c>
      <c r="M3721" s="20" t="s">
        <v>1119</v>
      </c>
      <c r="N3721" s="26">
        <v>169</v>
      </c>
      <c r="O3721" t="s">
        <v>375</v>
      </c>
      <c r="P3721">
        <v>60.585555599999999</v>
      </c>
      <c r="Q3721">
        <v>-165.25583330000001</v>
      </c>
      <c r="R3721" t="s">
        <v>1244</v>
      </c>
      <c r="S3721" t="s">
        <v>21</v>
      </c>
      <c r="T3721" s="40">
        <v>0.56289166666666679</v>
      </c>
      <c r="U3721" s="40">
        <v>0.278225</v>
      </c>
      <c r="V3721">
        <v>227.08794797500005</v>
      </c>
      <c r="W3721">
        <v>403.43099999999998</v>
      </c>
      <c r="X3721">
        <v>91.083333333333329</v>
      </c>
      <c r="Y3721">
        <v>0</v>
      </c>
      <c r="Z3721">
        <v>0</v>
      </c>
      <c r="AA3721">
        <v>9</v>
      </c>
      <c r="AI3721">
        <v>220.804</v>
      </c>
      <c r="AJ3721">
        <v>13.833333333333334</v>
      </c>
      <c r="AK3721">
        <v>372.25099999999998</v>
      </c>
      <c r="AL3721">
        <v>13.333333333333334</v>
      </c>
      <c r="AM3721">
        <v>0</v>
      </c>
      <c r="AN3721">
        <v>0</v>
      </c>
      <c r="AO3721" s="30">
        <v>333.82571737500007</v>
      </c>
      <c r="AP3721" s="30">
        <v>593.05499999999995</v>
      </c>
      <c r="AQ3721" s="30">
        <v>27.166666666666668</v>
      </c>
      <c r="AR3721">
        <v>560.91366535000009</v>
      </c>
      <c r="AS3721" s="20">
        <v>996.48599999999988</v>
      </c>
      <c r="AT3721">
        <v>127.25</v>
      </c>
      <c r="AU3721">
        <v>12</v>
      </c>
      <c r="AV3721" t="s">
        <v>1510</v>
      </c>
    </row>
    <row r="3722" spans="1:48" hidden="1" x14ac:dyDescent="0.25">
      <c r="A3722" t="s">
        <v>673</v>
      </c>
      <c r="B3722" t="s">
        <v>88</v>
      </c>
      <c r="C3722" t="s">
        <v>675</v>
      </c>
      <c r="D3722" t="s">
        <v>674</v>
      </c>
      <c r="E3722" s="31" t="s">
        <v>675</v>
      </c>
      <c r="F3722">
        <v>2020</v>
      </c>
      <c r="G3722" t="s">
        <v>563</v>
      </c>
      <c r="H3722">
        <v>221</v>
      </c>
      <c r="I3722">
        <v>331580</v>
      </c>
      <c r="J3722" t="s">
        <v>50</v>
      </c>
      <c r="K3722" s="26" t="s">
        <v>458</v>
      </c>
      <c r="L3722" t="b">
        <v>1</v>
      </c>
      <c r="M3722" s="20" t="s">
        <v>1119</v>
      </c>
      <c r="N3722" s="26">
        <v>169</v>
      </c>
      <c r="O3722" t="s">
        <v>375</v>
      </c>
      <c r="P3722">
        <v>61.784999999999997</v>
      </c>
      <c r="Q3722">
        <v>-161.32027780000001</v>
      </c>
      <c r="R3722" t="s">
        <v>1244</v>
      </c>
      <c r="S3722" t="s">
        <v>21</v>
      </c>
      <c r="T3722" s="40">
        <v>0.54746666666666677</v>
      </c>
      <c r="U3722" s="40">
        <v>0.25503333333333339</v>
      </c>
      <c r="V3722">
        <v>228.89909813333338</v>
      </c>
      <c r="W3722">
        <v>418.10599999999999</v>
      </c>
      <c r="X3722">
        <v>79.25</v>
      </c>
      <c r="Y3722">
        <v>19.774496000000003</v>
      </c>
      <c r="Z3722">
        <v>36.119999999999997</v>
      </c>
      <c r="AA3722">
        <v>7</v>
      </c>
      <c r="AI3722">
        <v>96.055999999999997</v>
      </c>
      <c r="AJ3722">
        <v>7.333333333333333</v>
      </c>
      <c r="AK3722">
        <v>334.14400000000001</v>
      </c>
      <c r="AL3722">
        <v>8</v>
      </c>
      <c r="AM3722">
        <v>0</v>
      </c>
      <c r="AN3722">
        <v>0</v>
      </c>
      <c r="AO3722" s="30">
        <v>235.52016000000003</v>
      </c>
      <c r="AP3722" s="30">
        <v>430.2</v>
      </c>
      <c r="AQ3722" s="30">
        <v>15.333333333333332</v>
      </c>
      <c r="AR3722">
        <v>484.19375413333336</v>
      </c>
      <c r="AS3722" s="20">
        <v>884.42599999999993</v>
      </c>
      <c r="AT3722">
        <v>101.58333333333333</v>
      </c>
      <c r="AU3722">
        <v>12</v>
      </c>
      <c r="AV3722" t="s">
        <v>1510</v>
      </c>
    </row>
    <row r="3723" spans="1:48" hidden="1" x14ac:dyDescent="0.25">
      <c r="A3723" t="s">
        <v>595</v>
      </c>
      <c r="B3723" t="s">
        <v>61</v>
      </c>
      <c r="C3723" t="s">
        <v>597</v>
      </c>
      <c r="D3723" t="s">
        <v>596</v>
      </c>
      <c r="E3723" s="31" t="s">
        <v>597</v>
      </c>
      <c r="F3723">
        <v>2020</v>
      </c>
      <c r="G3723" t="s">
        <v>563</v>
      </c>
      <c r="H3723">
        <v>221</v>
      </c>
      <c r="I3723">
        <v>331330</v>
      </c>
      <c r="J3723" t="s">
        <v>50</v>
      </c>
      <c r="K3723" s="26" t="s">
        <v>458</v>
      </c>
      <c r="L3723" t="b">
        <v>1</v>
      </c>
      <c r="M3723" s="20" t="s">
        <v>1119</v>
      </c>
      <c r="N3723" s="26">
        <v>169</v>
      </c>
      <c r="O3723" t="s">
        <v>375</v>
      </c>
      <c r="P3723">
        <v>59.118888900000002</v>
      </c>
      <c r="Q3723">
        <v>-161.58750000000001</v>
      </c>
      <c r="R3723" t="s">
        <v>1244</v>
      </c>
      <c r="S3723" t="s">
        <v>21</v>
      </c>
      <c r="T3723" s="40">
        <v>0.54680833333333323</v>
      </c>
      <c r="U3723" s="40">
        <v>0.25503333333333333</v>
      </c>
      <c r="V3723">
        <v>234.47797503333331</v>
      </c>
      <c r="W3723">
        <v>428.81200000000001</v>
      </c>
      <c r="X3723">
        <v>77.416666666666671</v>
      </c>
      <c r="Y3723">
        <v>25.286604566666661</v>
      </c>
      <c r="Z3723">
        <v>46.244</v>
      </c>
      <c r="AA3723">
        <v>10</v>
      </c>
      <c r="AI3723">
        <v>125.246</v>
      </c>
      <c r="AJ3723">
        <v>5</v>
      </c>
      <c r="AK3723">
        <v>116.539</v>
      </c>
      <c r="AL3723">
        <v>6.75</v>
      </c>
      <c r="AM3723">
        <v>0</v>
      </c>
      <c r="AN3723">
        <v>0</v>
      </c>
      <c r="AO3723" s="30">
        <v>132.21005287499997</v>
      </c>
      <c r="AP3723" s="30">
        <v>241.785</v>
      </c>
      <c r="AQ3723" s="30">
        <v>11.75</v>
      </c>
      <c r="AR3723">
        <v>391.97463247499991</v>
      </c>
      <c r="AS3723" s="20">
        <v>716.84100000000001</v>
      </c>
      <c r="AT3723">
        <v>99.166666666666671</v>
      </c>
      <c r="AU3723">
        <v>12</v>
      </c>
      <c r="AV3723" t="s">
        <v>1510</v>
      </c>
    </row>
    <row r="3724" spans="1:48" hidden="1" x14ac:dyDescent="0.25">
      <c r="A3724" t="s">
        <v>695</v>
      </c>
      <c r="B3724" t="s">
        <v>95</v>
      </c>
      <c r="C3724" t="s">
        <v>697</v>
      </c>
      <c r="D3724" t="s">
        <v>696</v>
      </c>
      <c r="E3724" s="31" t="s">
        <v>697</v>
      </c>
      <c r="F3724">
        <v>2020</v>
      </c>
      <c r="G3724" t="s">
        <v>563</v>
      </c>
      <c r="H3724">
        <v>221</v>
      </c>
      <c r="I3724">
        <v>331630</v>
      </c>
      <c r="J3724" t="s">
        <v>50</v>
      </c>
      <c r="K3724" s="26" t="s">
        <v>458</v>
      </c>
      <c r="L3724" t="b">
        <v>1</v>
      </c>
      <c r="M3724" s="20" t="s">
        <v>1119</v>
      </c>
      <c r="N3724" s="26">
        <v>169</v>
      </c>
      <c r="O3724" t="s">
        <v>375</v>
      </c>
      <c r="P3724">
        <v>64.333888900000005</v>
      </c>
      <c r="Q3724">
        <v>-161.1538889</v>
      </c>
      <c r="R3724" t="s">
        <v>1244</v>
      </c>
      <c r="S3724" t="s">
        <v>21</v>
      </c>
      <c r="T3724" s="40">
        <v>0.55335000000000001</v>
      </c>
      <c r="U3724" s="40">
        <v>0.28467500000000001</v>
      </c>
      <c r="V3724">
        <v>240.84171405000001</v>
      </c>
      <c r="W3724">
        <v>435.24299999999999</v>
      </c>
      <c r="X3724">
        <v>62</v>
      </c>
      <c r="Y3724">
        <v>84.427929599999999</v>
      </c>
      <c r="Z3724">
        <v>152.57599999999999</v>
      </c>
      <c r="AA3724">
        <v>4</v>
      </c>
      <c r="AI3724">
        <v>177.97399999999999</v>
      </c>
      <c r="AJ3724">
        <v>13.416666666666666</v>
      </c>
      <c r="AK3724">
        <v>253.613</v>
      </c>
      <c r="AL3724">
        <v>17.75</v>
      </c>
      <c r="AM3724">
        <v>0</v>
      </c>
      <c r="AN3724">
        <v>0</v>
      </c>
      <c r="AO3724" s="30">
        <v>238.81866644999999</v>
      </c>
      <c r="AP3724" s="30">
        <v>431.58699999999999</v>
      </c>
      <c r="AQ3724" s="30">
        <v>31.166666666666664</v>
      </c>
      <c r="AR3724">
        <v>564.08831009999994</v>
      </c>
      <c r="AS3724" s="20">
        <v>1019.4059999999999</v>
      </c>
      <c r="AT3724">
        <v>97.166666666666657</v>
      </c>
      <c r="AU3724">
        <v>12</v>
      </c>
      <c r="AV3724" t="s">
        <v>1510</v>
      </c>
    </row>
    <row r="3725" spans="1:48" hidden="1" x14ac:dyDescent="0.25">
      <c r="A3725" t="s">
        <v>839</v>
      </c>
      <c r="B3725" t="s">
        <v>116</v>
      </c>
      <c r="C3725" t="s">
        <v>842</v>
      </c>
      <c r="D3725" t="s">
        <v>841</v>
      </c>
      <c r="E3725" s="31" t="s">
        <v>842</v>
      </c>
      <c r="F3725">
        <v>2020</v>
      </c>
      <c r="G3725" t="s">
        <v>840</v>
      </c>
      <c r="H3725">
        <v>878</v>
      </c>
      <c r="I3725">
        <v>331780</v>
      </c>
      <c r="J3725" t="s">
        <v>115</v>
      </c>
      <c r="K3725" s="26" t="s">
        <v>458</v>
      </c>
      <c r="L3725" t="b">
        <v>1</v>
      </c>
      <c r="M3725" s="20" t="s">
        <v>1116</v>
      </c>
      <c r="N3725" s="26">
        <v>337</v>
      </c>
      <c r="O3725" t="s">
        <v>375</v>
      </c>
      <c r="P3725">
        <v>60.866944400000001</v>
      </c>
      <c r="Q3725">
        <v>-162.27305559999999</v>
      </c>
      <c r="R3725" t="s">
        <v>1244</v>
      </c>
      <c r="S3725" t="s">
        <v>21</v>
      </c>
      <c r="T3725" s="40">
        <v>0.66</v>
      </c>
      <c r="U3725" s="40">
        <v>0.21929999999999997</v>
      </c>
      <c r="V3725">
        <v>251.73983999999999</v>
      </c>
      <c r="W3725">
        <v>381.42399999999998</v>
      </c>
      <c r="X3725">
        <v>73.666666666666671</v>
      </c>
      <c r="Y3725">
        <v>259.80306000000002</v>
      </c>
      <c r="Z3725">
        <v>393.64100000000002</v>
      </c>
      <c r="AA3725">
        <v>6.416666666666667</v>
      </c>
      <c r="AI3725">
        <v>61.664999999999999</v>
      </c>
      <c r="AJ3725">
        <v>9.5833333333333339</v>
      </c>
      <c r="AK3725">
        <v>23.756</v>
      </c>
      <c r="AL3725">
        <v>4</v>
      </c>
      <c r="AM3725">
        <v>2.794</v>
      </c>
      <c r="AN3725">
        <v>1.9166666666666667</v>
      </c>
      <c r="AO3725" s="30">
        <v>56.377859999999998</v>
      </c>
      <c r="AP3725" s="30">
        <v>85.420999999999992</v>
      </c>
      <c r="AQ3725" s="30">
        <v>13.583333333333334</v>
      </c>
      <c r="AR3725">
        <v>567.92075999999997</v>
      </c>
      <c r="AS3725" s="20">
        <v>860.48599999999999</v>
      </c>
      <c r="AT3725">
        <v>93.666666666666671</v>
      </c>
      <c r="AU3725">
        <v>12</v>
      </c>
      <c r="AV3725" t="s">
        <v>1510</v>
      </c>
    </row>
    <row r="3726" spans="1:48" hidden="1" x14ac:dyDescent="0.25">
      <c r="A3726" t="s">
        <v>777</v>
      </c>
      <c r="B3726" t="s">
        <v>242</v>
      </c>
      <c r="C3726" t="s">
        <v>779</v>
      </c>
      <c r="D3726" t="s">
        <v>778</v>
      </c>
      <c r="E3726" s="31" t="s">
        <v>779</v>
      </c>
      <c r="F3726">
        <v>2020</v>
      </c>
      <c r="G3726" t="s">
        <v>759</v>
      </c>
      <c r="H3726">
        <v>26616</v>
      </c>
      <c r="I3726">
        <v>332410</v>
      </c>
      <c r="J3726" t="s">
        <v>235</v>
      </c>
      <c r="K3726" s="26" t="s">
        <v>458</v>
      </c>
      <c r="L3726" t="b">
        <v>1</v>
      </c>
      <c r="M3726" s="20" t="s">
        <v>1118</v>
      </c>
      <c r="N3726" s="26">
        <v>254</v>
      </c>
      <c r="O3726" t="s">
        <v>375</v>
      </c>
      <c r="P3726">
        <v>70.636944400000004</v>
      </c>
      <c r="Q3726">
        <v>-160.03833330000001</v>
      </c>
      <c r="R3726" t="s">
        <v>1244</v>
      </c>
      <c r="S3726" t="s">
        <v>21</v>
      </c>
      <c r="T3726" s="40">
        <v>0.19377499999999995</v>
      </c>
      <c r="U3726" s="40">
        <v>0.19376666666666664</v>
      </c>
      <c r="V3726">
        <v>263.31832842499989</v>
      </c>
      <c r="W3726">
        <v>1358.8869999999999</v>
      </c>
      <c r="X3726">
        <v>151.75</v>
      </c>
      <c r="Y3726">
        <v>906.41744199999982</v>
      </c>
      <c r="Z3726">
        <v>4677.68</v>
      </c>
      <c r="AA3726">
        <v>3</v>
      </c>
      <c r="AI3726">
        <v>95.448999999999998</v>
      </c>
      <c r="AJ3726">
        <v>69.166666666666671</v>
      </c>
      <c r="AK3726">
        <v>54.151000000000003</v>
      </c>
      <c r="AL3726">
        <v>4</v>
      </c>
      <c r="AM3726">
        <v>0</v>
      </c>
      <c r="AN3726">
        <v>0.75</v>
      </c>
      <c r="AO3726" s="30">
        <v>28.988739999999989</v>
      </c>
      <c r="AP3726" s="30">
        <v>149.6</v>
      </c>
      <c r="AQ3726" s="30">
        <v>73.166666666666671</v>
      </c>
      <c r="AR3726">
        <v>1198.7245104249998</v>
      </c>
      <c r="AS3726" s="20">
        <v>6186.1670000000004</v>
      </c>
      <c r="AT3726">
        <v>227.91666666666669</v>
      </c>
      <c r="AU3726">
        <v>12</v>
      </c>
      <c r="AV3726" t="s">
        <v>1510</v>
      </c>
    </row>
    <row r="3727" spans="1:48" hidden="1" x14ac:dyDescent="0.25">
      <c r="A3727" t="s">
        <v>659</v>
      </c>
      <c r="B3727" t="s">
        <v>82</v>
      </c>
      <c r="C3727" t="s">
        <v>661</v>
      </c>
      <c r="D3727" t="s">
        <v>660</v>
      </c>
      <c r="E3727" s="31" t="s">
        <v>661</v>
      </c>
      <c r="F3727">
        <v>2020</v>
      </c>
      <c r="G3727" t="s">
        <v>563</v>
      </c>
      <c r="H3727">
        <v>221</v>
      </c>
      <c r="I3727">
        <v>331520</v>
      </c>
      <c r="J3727" t="s">
        <v>50</v>
      </c>
      <c r="K3727" s="26" t="s">
        <v>458</v>
      </c>
      <c r="L3727" t="b">
        <v>1</v>
      </c>
      <c r="M3727" s="20" t="s">
        <v>1119</v>
      </c>
      <c r="N3727" s="26">
        <v>169</v>
      </c>
      <c r="O3727" t="s">
        <v>375</v>
      </c>
      <c r="P3727">
        <v>64.7194444</v>
      </c>
      <c r="Q3727">
        <v>-158.1030556</v>
      </c>
      <c r="R3727" t="s">
        <v>1244</v>
      </c>
      <c r="S3727" t="s">
        <v>21</v>
      </c>
      <c r="T3727" s="40">
        <v>0.54109166666666664</v>
      </c>
      <c r="U3727" s="40">
        <v>0.2547166666666667</v>
      </c>
      <c r="V3727">
        <v>264.65118071666666</v>
      </c>
      <c r="W3727">
        <v>489.10599999999999</v>
      </c>
      <c r="X3727">
        <v>109.08333333333333</v>
      </c>
      <c r="Y3727">
        <v>0</v>
      </c>
      <c r="Z3727">
        <v>0</v>
      </c>
      <c r="AA3727">
        <v>15</v>
      </c>
      <c r="AI3727">
        <v>274.64800000000002</v>
      </c>
      <c r="AJ3727">
        <v>8.6666666666666661</v>
      </c>
      <c r="AK3727">
        <v>214.18799999999999</v>
      </c>
      <c r="AL3727">
        <v>6.5</v>
      </c>
      <c r="AM3727">
        <v>0</v>
      </c>
      <c r="AN3727">
        <v>0</v>
      </c>
      <c r="AO3727" s="30">
        <v>264.50508596666668</v>
      </c>
      <c r="AP3727" s="30">
        <v>488.83600000000001</v>
      </c>
      <c r="AQ3727" s="30">
        <v>15.166666666666666</v>
      </c>
      <c r="AR3727">
        <v>529.15626668333334</v>
      </c>
      <c r="AS3727" s="20">
        <v>977.94200000000001</v>
      </c>
      <c r="AT3727">
        <v>139.25</v>
      </c>
      <c r="AU3727">
        <v>12</v>
      </c>
      <c r="AV3727" t="s">
        <v>1510</v>
      </c>
    </row>
    <row r="3728" spans="1:48" hidden="1" x14ac:dyDescent="0.25">
      <c r="A3728" t="s">
        <v>1003</v>
      </c>
      <c r="B3728" t="s">
        <v>222</v>
      </c>
      <c r="C3728" t="s">
        <v>1006</v>
      </c>
      <c r="D3728" t="s">
        <v>1005</v>
      </c>
      <c r="E3728" s="31" t="s">
        <v>1006</v>
      </c>
      <c r="F3728">
        <v>2020</v>
      </c>
      <c r="G3728" t="s">
        <v>1004</v>
      </c>
      <c r="H3728" t="s">
        <v>582</v>
      </c>
      <c r="I3728">
        <v>332300</v>
      </c>
      <c r="J3728" t="s">
        <v>221</v>
      </c>
      <c r="K3728" s="26" t="s">
        <v>458</v>
      </c>
      <c r="L3728" t="b">
        <v>1</v>
      </c>
      <c r="M3728" s="20" t="s">
        <v>1118</v>
      </c>
      <c r="N3728" s="26">
        <v>625</v>
      </c>
      <c r="O3728" t="s">
        <v>375</v>
      </c>
      <c r="P3728">
        <v>60.708055600000002</v>
      </c>
      <c r="Q3728">
        <v>-161.76611109999999</v>
      </c>
      <c r="R3728" t="s">
        <v>1244</v>
      </c>
      <c r="S3728" t="s">
        <v>21</v>
      </c>
      <c r="T3728" s="40">
        <v>0.70000000000000007</v>
      </c>
      <c r="U3728" s="40">
        <v>0.50322499999999992</v>
      </c>
      <c r="V3728">
        <v>276.1234</v>
      </c>
      <c r="W3728">
        <v>394.46199999999999</v>
      </c>
      <c r="X3728">
        <v>111.83333333333333</v>
      </c>
      <c r="Y3728">
        <v>124.5314</v>
      </c>
      <c r="Z3728">
        <v>177.90199999999999</v>
      </c>
      <c r="AA3728">
        <v>8</v>
      </c>
      <c r="AI3728">
        <v>36.476999999999997</v>
      </c>
      <c r="AJ3728">
        <v>21.166666666666668</v>
      </c>
      <c r="AK3728">
        <v>8.7949999999999999</v>
      </c>
      <c r="AL3728">
        <v>1.1666666666666667</v>
      </c>
      <c r="AM3728">
        <v>49.338999999999999</v>
      </c>
      <c r="AN3728">
        <v>11.833333333333334</v>
      </c>
      <c r="AO3728" s="30">
        <v>31.6904</v>
      </c>
      <c r="AP3728" s="30">
        <v>45.271999999999998</v>
      </c>
      <c r="AQ3728" s="30">
        <v>22.333333333333336</v>
      </c>
      <c r="AR3728">
        <v>432.34520000000003</v>
      </c>
      <c r="AS3728" s="20">
        <v>617.63599999999997</v>
      </c>
      <c r="AT3728">
        <v>142.16666666666666</v>
      </c>
      <c r="AU3728">
        <v>12</v>
      </c>
      <c r="AV3728" t="s">
        <v>1510</v>
      </c>
    </row>
    <row r="3729" spans="1:48" hidden="1" x14ac:dyDescent="0.25">
      <c r="A3729" t="s">
        <v>1051</v>
      </c>
      <c r="B3729" t="s">
        <v>281</v>
      </c>
      <c r="C3729" t="s">
        <v>1054</v>
      </c>
      <c r="D3729" t="s">
        <v>1053</v>
      </c>
      <c r="E3729" s="31" t="s">
        <v>1054</v>
      </c>
      <c r="F3729">
        <v>2020</v>
      </c>
      <c r="G3729" t="s">
        <v>1052</v>
      </c>
      <c r="H3729" t="s">
        <v>582</v>
      </c>
      <c r="I3729">
        <v>331005</v>
      </c>
      <c r="J3729" t="s">
        <v>280</v>
      </c>
      <c r="K3729" s="26" t="s">
        <v>374</v>
      </c>
      <c r="L3729" t="b">
        <v>1</v>
      </c>
      <c r="M3729" s="20" t="s">
        <v>1116</v>
      </c>
      <c r="N3729" s="26">
        <v>684</v>
      </c>
      <c r="O3729" t="s">
        <v>375</v>
      </c>
      <c r="P3729">
        <v>51.88</v>
      </c>
      <c r="Q3729">
        <v>-176.65805560000001</v>
      </c>
      <c r="R3729" t="s">
        <v>1244</v>
      </c>
      <c r="S3729" t="s">
        <v>21</v>
      </c>
      <c r="T3729" s="40">
        <v>1.4178666666666666</v>
      </c>
      <c r="U3729" s="40">
        <v>0.65656666666666685</v>
      </c>
      <c r="V3729">
        <v>277.92029893333336</v>
      </c>
      <c r="W3729">
        <v>196.01300000000001</v>
      </c>
      <c r="X3729">
        <v>77.666666666666671</v>
      </c>
      <c r="Y3729">
        <v>683.72933546666661</v>
      </c>
      <c r="Z3729">
        <v>482.22399999999999</v>
      </c>
      <c r="AA3729">
        <v>9</v>
      </c>
      <c r="AI3729">
        <v>130.95599999999999</v>
      </c>
      <c r="AJ3729">
        <v>99.666666666666671</v>
      </c>
      <c r="AK3729">
        <v>249.08699999999999</v>
      </c>
      <c r="AL3729">
        <v>16</v>
      </c>
      <c r="AM3729">
        <v>0</v>
      </c>
      <c r="AN3729">
        <v>0</v>
      </c>
      <c r="AO3729" s="30">
        <v>538.85030159999997</v>
      </c>
      <c r="AP3729" s="30">
        <v>380.04300000000001</v>
      </c>
      <c r="AQ3729" s="30">
        <v>115.66666666666667</v>
      </c>
      <c r="AR3729">
        <v>1500.4999359999999</v>
      </c>
      <c r="AS3729" s="20">
        <v>1058.28</v>
      </c>
      <c r="AT3729">
        <v>202.33333333333334</v>
      </c>
      <c r="AU3729">
        <v>12</v>
      </c>
      <c r="AV3729" t="s">
        <v>1510</v>
      </c>
    </row>
    <row r="3730" spans="1:48" hidden="1" x14ac:dyDescent="0.25">
      <c r="A3730" t="s">
        <v>607</v>
      </c>
      <c r="B3730" t="s">
        <v>65</v>
      </c>
      <c r="C3730" t="s">
        <v>609</v>
      </c>
      <c r="D3730" t="s">
        <v>608</v>
      </c>
      <c r="E3730" s="31" t="s">
        <v>609</v>
      </c>
      <c r="F3730">
        <v>2020</v>
      </c>
      <c r="G3730" t="s">
        <v>563</v>
      </c>
      <c r="H3730">
        <v>221</v>
      </c>
      <c r="I3730">
        <v>331370</v>
      </c>
      <c r="J3730" t="s">
        <v>50</v>
      </c>
      <c r="K3730" s="26" t="s">
        <v>458</v>
      </c>
      <c r="L3730" t="b">
        <v>1</v>
      </c>
      <c r="M3730" s="20" t="s">
        <v>1119</v>
      </c>
      <c r="N3730" s="26">
        <v>169</v>
      </c>
      <c r="O3730" t="s">
        <v>375</v>
      </c>
      <c r="P3730">
        <v>65.698611099999994</v>
      </c>
      <c r="Q3730">
        <v>-156.39972220000001</v>
      </c>
      <c r="R3730" t="s">
        <v>1244</v>
      </c>
      <c r="S3730" t="s">
        <v>21</v>
      </c>
      <c r="T3730" s="40">
        <v>0.53638333333333355</v>
      </c>
      <c r="U3730" s="40">
        <v>0.25451666666666667</v>
      </c>
      <c r="V3730">
        <v>278.26548205000006</v>
      </c>
      <c r="W3730">
        <v>518.78099999999995</v>
      </c>
      <c r="X3730">
        <v>102.33333333333333</v>
      </c>
      <c r="Y3730">
        <v>0</v>
      </c>
      <c r="Z3730">
        <v>0</v>
      </c>
      <c r="AA3730">
        <v>18.833333333333332</v>
      </c>
      <c r="AI3730">
        <v>199.386</v>
      </c>
      <c r="AJ3730">
        <v>11.916666666666666</v>
      </c>
      <c r="AK3730">
        <v>254.30199999999999</v>
      </c>
      <c r="AL3730">
        <v>11.75</v>
      </c>
      <c r="AM3730">
        <v>0</v>
      </c>
      <c r="AN3730">
        <v>0</v>
      </c>
      <c r="AO3730" s="30">
        <v>243.35068173333343</v>
      </c>
      <c r="AP3730" s="30">
        <v>453.68799999999999</v>
      </c>
      <c r="AQ3730" s="30">
        <v>23.666666666666664</v>
      </c>
      <c r="AR3730">
        <v>521.61616378333349</v>
      </c>
      <c r="AS3730" s="20">
        <v>972.46899999999994</v>
      </c>
      <c r="AT3730">
        <v>144.83333333333331</v>
      </c>
      <c r="AU3730">
        <v>12</v>
      </c>
      <c r="AV3730" t="s">
        <v>1510</v>
      </c>
    </row>
    <row r="3731" spans="1:48" hidden="1" x14ac:dyDescent="0.25">
      <c r="A3731" t="s">
        <v>578</v>
      </c>
      <c r="B3731" t="s">
        <v>56</v>
      </c>
      <c r="C3731" t="s">
        <v>580</v>
      </c>
      <c r="D3731" t="s">
        <v>579</v>
      </c>
      <c r="E3731" s="31" t="s">
        <v>580</v>
      </c>
      <c r="F3731">
        <v>2020</v>
      </c>
      <c r="G3731" t="s">
        <v>563</v>
      </c>
      <c r="H3731">
        <v>221</v>
      </c>
      <c r="I3731">
        <v>331290</v>
      </c>
      <c r="J3731" t="s">
        <v>50</v>
      </c>
      <c r="K3731" s="26" t="s">
        <v>458</v>
      </c>
      <c r="L3731" t="b">
        <v>1</v>
      </c>
      <c r="M3731" s="20" t="s">
        <v>1119</v>
      </c>
      <c r="N3731" s="26">
        <v>169</v>
      </c>
      <c r="O3731" t="s">
        <v>375</v>
      </c>
      <c r="P3731">
        <v>60.218888900000003</v>
      </c>
      <c r="Q3731">
        <v>-162.02444439999999</v>
      </c>
      <c r="R3731" t="s">
        <v>1244</v>
      </c>
      <c r="S3731" t="s">
        <v>21</v>
      </c>
      <c r="T3731" s="40">
        <v>0.55178333333333329</v>
      </c>
      <c r="U3731" s="40">
        <v>0.25525833333333331</v>
      </c>
      <c r="V3731">
        <v>279.19243456666663</v>
      </c>
      <c r="W3731">
        <v>505.98200000000003</v>
      </c>
      <c r="X3731">
        <v>109.75</v>
      </c>
      <c r="Y3731">
        <v>62.759284549999997</v>
      </c>
      <c r="Z3731">
        <v>113.739</v>
      </c>
      <c r="AA3731">
        <v>7</v>
      </c>
      <c r="AI3731">
        <v>232.65600000000001</v>
      </c>
      <c r="AJ3731">
        <v>21.916666666666668</v>
      </c>
      <c r="AK3731">
        <v>158.22499999999999</v>
      </c>
      <c r="AL3731">
        <v>9.8333333333333339</v>
      </c>
      <c r="AM3731">
        <v>0</v>
      </c>
      <c r="AN3731">
        <v>0</v>
      </c>
      <c r="AO3731" s="30">
        <v>215.68162111666663</v>
      </c>
      <c r="AP3731" s="30">
        <v>390.88099999999997</v>
      </c>
      <c r="AQ3731" s="30">
        <v>31.75</v>
      </c>
      <c r="AR3731">
        <v>557.63334023333334</v>
      </c>
      <c r="AS3731" s="20">
        <v>1010.6020000000001</v>
      </c>
      <c r="AT3731">
        <v>148.5</v>
      </c>
      <c r="AU3731">
        <v>12</v>
      </c>
      <c r="AV3731" t="s">
        <v>1510</v>
      </c>
    </row>
    <row r="3732" spans="1:48" hidden="1" x14ac:dyDescent="0.25">
      <c r="A3732" t="s">
        <v>843</v>
      </c>
      <c r="B3732" t="s">
        <v>266</v>
      </c>
      <c r="C3732" t="s">
        <v>846</v>
      </c>
      <c r="D3732" t="s">
        <v>845</v>
      </c>
      <c r="E3732" s="31" t="s">
        <v>846</v>
      </c>
      <c r="F3732">
        <v>2020</v>
      </c>
      <c r="G3732" t="s">
        <v>844</v>
      </c>
      <c r="H3732">
        <v>17898</v>
      </c>
      <c r="I3732">
        <v>332560</v>
      </c>
      <c r="J3732" t="s">
        <v>265</v>
      </c>
      <c r="K3732" s="26" t="s">
        <v>458</v>
      </c>
      <c r="L3732" t="b">
        <v>1</v>
      </c>
      <c r="M3732" s="20" t="s">
        <v>1118</v>
      </c>
      <c r="N3732" s="26">
        <v>339</v>
      </c>
      <c r="O3732" t="s">
        <v>375</v>
      </c>
      <c r="P3732">
        <v>57.122222200000003</v>
      </c>
      <c r="Q3732">
        <v>-170.27500000000001</v>
      </c>
      <c r="R3732" t="s">
        <v>1244</v>
      </c>
      <c r="S3732" t="s">
        <v>21</v>
      </c>
      <c r="T3732" s="40">
        <v>0.41000000000000009</v>
      </c>
      <c r="U3732" s="40">
        <v>0.19864999999999999</v>
      </c>
      <c r="V3732">
        <v>280.03656000000007</v>
      </c>
      <c r="W3732">
        <v>683.01599999999996</v>
      </c>
      <c r="X3732">
        <v>135.08333333333334</v>
      </c>
      <c r="Y3732">
        <v>456.6530800000001</v>
      </c>
      <c r="Z3732">
        <v>1113.788</v>
      </c>
      <c r="AA3732">
        <v>28.583333333333332</v>
      </c>
      <c r="AI3732">
        <v>389.27699999999999</v>
      </c>
      <c r="AJ3732">
        <v>63.333333333333336</v>
      </c>
      <c r="AK3732">
        <v>611.05799999999999</v>
      </c>
      <c r="AL3732">
        <v>18.166666666666668</v>
      </c>
      <c r="AM3732">
        <v>0</v>
      </c>
      <c r="AN3732">
        <v>0</v>
      </c>
      <c r="AO3732" s="30">
        <v>410.13735000000008</v>
      </c>
      <c r="AP3732" s="30">
        <v>1000.335</v>
      </c>
      <c r="AQ3732" s="30">
        <v>81.5</v>
      </c>
      <c r="AR3732">
        <v>1146.8269900000003</v>
      </c>
      <c r="AS3732" s="20">
        <v>2797.1390000000001</v>
      </c>
      <c r="AT3732">
        <v>245.16666666666669</v>
      </c>
      <c r="AU3732">
        <v>12</v>
      </c>
      <c r="AV3732" t="s">
        <v>1510</v>
      </c>
    </row>
    <row r="3733" spans="1:48" hidden="1" x14ac:dyDescent="0.25">
      <c r="A3733" t="s">
        <v>627</v>
      </c>
      <c r="B3733" t="s">
        <v>72</v>
      </c>
      <c r="C3733" t="s">
        <v>629</v>
      </c>
      <c r="D3733" t="s">
        <v>628</v>
      </c>
      <c r="E3733" s="31" t="s">
        <v>629</v>
      </c>
      <c r="F3733">
        <v>2020</v>
      </c>
      <c r="G3733" t="s">
        <v>563</v>
      </c>
      <c r="H3733">
        <v>221</v>
      </c>
      <c r="I3733">
        <v>331420</v>
      </c>
      <c r="J3733" t="s">
        <v>50</v>
      </c>
      <c r="K3733" s="26" t="s">
        <v>458</v>
      </c>
      <c r="L3733" t="b">
        <v>1</v>
      </c>
      <c r="M3733" s="20" t="s">
        <v>1119</v>
      </c>
      <c r="N3733" s="26">
        <v>169</v>
      </c>
      <c r="O3733" t="s">
        <v>375</v>
      </c>
      <c r="P3733">
        <v>64.931944400000006</v>
      </c>
      <c r="Q3733">
        <v>-161.15694439999999</v>
      </c>
      <c r="R3733" t="s">
        <v>1244</v>
      </c>
      <c r="S3733" t="s">
        <v>21</v>
      </c>
      <c r="T3733" s="40">
        <v>0.57234999999999991</v>
      </c>
      <c r="U3733" s="40">
        <v>0.25629166666666664</v>
      </c>
      <c r="V3733">
        <v>281.92530124999996</v>
      </c>
      <c r="W3733">
        <v>492.57499999999999</v>
      </c>
      <c r="X3733">
        <v>86.333333333333329</v>
      </c>
      <c r="Y3733">
        <v>96.174259899999981</v>
      </c>
      <c r="Z3733">
        <v>168.03399999999999</v>
      </c>
      <c r="AA3733">
        <v>10</v>
      </c>
      <c r="AI3733">
        <v>261.21800000000002</v>
      </c>
      <c r="AJ3733">
        <v>13.833333333333334</v>
      </c>
      <c r="AK3733">
        <v>267.94200000000001</v>
      </c>
      <c r="AL3733">
        <v>18</v>
      </c>
      <c r="AM3733">
        <v>0</v>
      </c>
      <c r="AN3733">
        <v>0</v>
      </c>
      <c r="AO3733" s="30">
        <v>302.86472600000002</v>
      </c>
      <c r="AP3733" s="30">
        <v>529.16000000000008</v>
      </c>
      <c r="AQ3733" s="30">
        <v>31.833333333333336</v>
      </c>
      <c r="AR3733">
        <v>680.9642871499999</v>
      </c>
      <c r="AS3733" s="20">
        <v>1189.769</v>
      </c>
      <c r="AT3733">
        <v>128.16666666666666</v>
      </c>
      <c r="AU3733">
        <v>12</v>
      </c>
      <c r="AV3733" t="s">
        <v>1510</v>
      </c>
    </row>
    <row r="3734" spans="1:48" hidden="1" x14ac:dyDescent="0.25">
      <c r="A3734" t="s">
        <v>701</v>
      </c>
      <c r="B3734" t="s">
        <v>97</v>
      </c>
      <c r="C3734" t="s">
        <v>703</v>
      </c>
      <c r="D3734" t="s">
        <v>702</v>
      </c>
      <c r="E3734" s="31" t="s">
        <v>703</v>
      </c>
      <c r="F3734">
        <v>2020</v>
      </c>
      <c r="G3734" t="s">
        <v>563</v>
      </c>
      <c r="H3734">
        <v>221</v>
      </c>
      <c r="I3734">
        <v>331650</v>
      </c>
      <c r="J3734" t="s">
        <v>50</v>
      </c>
      <c r="K3734" s="26" t="s">
        <v>458</v>
      </c>
      <c r="L3734" t="b">
        <v>1</v>
      </c>
      <c r="M3734" s="20" t="s">
        <v>1119</v>
      </c>
      <c r="N3734" s="26">
        <v>169</v>
      </c>
      <c r="O3734" t="s">
        <v>375</v>
      </c>
      <c r="P3734">
        <v>66.888055600000001</v>
      </c>
      <c r="Q3734">
        <v>-157.13638889999999</v>
      </c>
      <c r="R3734" t="s">
        <v>1244</v>
      </c>
      <c r="S3734" t="s">
        <v>21</v>
      </c>
      <c r="T3734" s="40">
        <v>0.71339166666666676</v>
      </c>
      <c r="U3734" s="40">
        <v>0.26332500000000003</v>
      </c>
      <c r="V3734">
        <v>288.15244860833337</v>
      </c>
      <c r="W3734">
        <v>403.91899999999998</v>
      </c>
      <c r="X3734">
        <v>62.666666666666664</v>
      </c>
      <c r="Y3734">
        <v>64.023335125000017</v>
      </c>
      <c r="Z3734">
        <v>89.745000000000005</v>
      </c>
      <c r="AA3734">
        <v>9.3333333333333339</v>
      </c>
      <c r="AI3734">
        <v>227.59</v>
      </c>
      <c r="AJ3734">
        <v>15.083333333333334</v>
      </c>
      <c r="AK3734">
        <v>202.499</v>
      </c>
      <c r="AL3734">
        <v>6</v>
      </c>
      <c r="AM3734">
        <v>0</v>
      </c>
      <c r="AN3734">
        <v>0</v>
      </c>
      <c r="AO3734" s="30">
        <v>306.82190852500003</v>
      </c>
      <c r="AP3734" s="30">
        <v>430.089</v>
      </c>
      <c r="AQ3734" s="30">
        <v>21.083333333333336</v>
      </c>
      <c r="AR3734">
        <v>658.99769225833347</v>
      </c>
      <c r="AS3734" s="20">
        <v>923.75300000000004</v>
      </c>
      <c r="AT3734">
        <v>93.083333333333343</v>
      </c>
      <c r="AU3734">
        <v>12</v>
      </c>
      <c r="AV3734" t="s">
        <v>1510</v>
      </c>
    </row>
    <row r="3735" spans="1:48" hidden="1" x14ac:dyDescent="0.25">
      <c r="A3735" t="s">
        <v>585</v>
      </c>
      <c r="B3735" t="s">
        <v>58</v>
      </c>
      <c r="C3735" t="s">
        <v>587</v>
      </c>
      <c r="D3735" t="s">
        <v>586</v>
      </c>
      <c r="E3735" s="31" t="s">
        <v>587</v>
      </c>
      <c r="F3735">
        <v>2020</v>
      </c>
      <c r="G3735" t="s">
        <v>563</v>
      </c>
      <c r="H3735">
        <v>221</v>
      </c>
      <c r="I3735">
        <v>331300</v>
      </c>
      <c r="J3735" t="s">
        <v>50</v>
      </c>
      <c r="K3735" s="26" t="s">
        <v>458</v>
      </c>
      <c r="L3735" t="b">
        <v>1</v>
      </c>
      <c r="M3735" s="20" t="s">
        <v>1119</v>
      </c>
      <c r="N3735" s="26">
        <v>169</v>
      </c>
      <c r="O3735" t="s">
        <v>375</v>
      </c>
      <c r="P3735">
        <v>64.617500000000007</v>
      </c>
      <c r="Q3735">
        <v>-162.2605556</v>
      </c>
      <c r="R3735" t="s">
        <v>1244</v>
      </c>
      <c r="S3735" t="s">
        <v>21</v>
      </c>
      <c r="T3735" s="40">
        <v>0.55167499999999992</v>
      </c>
      <c r="U3735" s="40">
        <v>0.25524166666666664</v>
      </c>
      <c r="V3735">
        <v>292.35851122499997</v>
      </c>
      <c r="W3735">
        <v>529.947</v>
      </c>
      <c r="X3735">
        <v>91.416666666666671</v>
      </c>
      <c r="Y3735">
        <v>87.090725549999988</v>
      </c>
      <c r="Z3735">
        <v>157.86600000000001</v>
      </c>
      <c r="AA3735">
        <v>10.083333333333334</v>
      </c>
      <c r="AI3735">
        <v>241.24799999999999</v>
      </c>
      <c r="AJ3735">
        <v>15</v>
      </c>
      <c r="AK3735">
        <v>255.88200000000001</v>
      </c>
      <c r="AL3735">
        <v>18</v>
      </c>
      <c r="AM3735">
        <v>0</v>
      </c>
      <c r="AN3735">
        <v>0</v>
      </c>
      <c r="AO3735" s="30">
        <v>274.25419274999996</v>
      </c>
      <c r="AP3735" s="30">
        <v>497.13</v>
      </c>
      <c r="AQ3735" s="30">
        <v>33</v>
      </c>
      <c r="AR3735">
        <v>653.70342952499993</v>
      </c>
      <c r="AS3735" s="20">
        <v>1184.943</v>
      </c>
      <c r="AT3735">
        <v>134.5</v>
      </c>
      <c r="AU3735">
        <v>12</v>
      </c>
      <c r="AV3735" t="s">
        <v>1510</v>
      </c>
    </row>
    <row r="3736" spans="1:48" hidden="1" x14ac:dyDescent="0.25">
      <c r="A3736" t="s">
        <v>821</v>
      </c>
      <c r="B3736" t="s">
        <v>220</v>
      </c>
      <c r="C3736" t="s">
        <v>491</v>
      </c>
      <c r="D3736" t="s">
        <v>490</v>
      </c>
      <c r="E3736" s="31" t="s">
        <v>491</v>
      </c>
      <c r="F3736">
        <v>2020</v>
      </c>
      <c r="G3736" t="s">
        <v>822</v>
      </c>
      <c r="H3736">
        <v>13211</v>
      </c>
      <c r="I3736">
        <v>332290</v>
      </c>
      <c r="J3736" t="s">
        <v>219</v>
      </c>
      <c r="K3736" s="26" t="s">
        <v>458</v>
      </c>
      <c r="L3736" t="b">
        <v>1</v>
      </c>
      <c r="M3736" s="20" t="s">
        <v>1116</v>
      </c>
      <c r="N3736" s="26">
        <v>319</v>
      </c>
      <c r="O3736" t="s">
        <v>375</v>
      </c>
      <c r="P3736">
        <v>60.696666700000002</v>
      </c>
      <c r="Q3736">
        <v>-161.9519444</v>
      </c>
      <c r="R3736" t="s">
        <v>1244</v>
      </c>
      <c r="S3736" t="s">
        <v>21</v>
      </c>
      <c r="T3736" s="40">
        <v>0.79537499999999983</v>
      </c>
      <c r="U3736" s="40">
        <v>0.40935833333333332</v>
      </c>
      <c r="V3736">
        <v>300.56107724999998</v>
      </c>
      <c r="W3736">
        <v>377.88600000000002</v>
      </c>
      <c r="X3736">
        <v>107.58333333333333</v>
      </c>
      <c r="Y3736">
        <v>192.71061337499995</v>
      </c>
      <c r="Z3736">
        <v>242.28899999999999</v>
      </c>
      <c r="AA3736">
        <v>4</v>
      </c>
      <c r="AI3736">
        <v>39.866</v>
      </c>
      <c r="AJ3736">
        <v>8</v>
      </c>
      <c r="AK3736">
        <v>19.635999999999999</v>
      </c>
      <c r="AL3736">
        <v>8</v>
      </c>
      <c r="AM3736">
        <v>66.914000000000001</v>
      </c>
      <c r="AN3736">
        <v>5.916666666666667</v>
      </c>
      <c r="AO3736" s="30">
        <v>47.326403249999984</v>
      </c>
      <c r="AP3736" s="30">
        <v>59.501999999999995</v>
      </c>
      <c r="AQ3736" s="30">
        <v>16</v>
      </c>
      <c r="AR3736">
        <v>540.5980938749999</v>
      </c>
      <c r="AS3736" s="20">
        <v>679.67700000000002</v>
      </c>
      <c r="AT3736">
        <v>127.58333333333333</v>
      </c>
      <c r="AU3736">
        <v>12</v>
      </c>
      <c r="AV3736" t="s">
        <v>1510</v>
      </c>
    </row>
    <row r="3737" spans="1:48" hidden="1" x14ac:dyDescent="0.25">
      <c r="A3737" t="s">
        <v>572</v>
      </c>
      <c r="B3737" t="s">
        <v>54</v>
      </c>
      <c r="C3737" t="s">
        <v>574</v>
      </c>
      <c r="D3737" t="s">
        <v>573</v>
      </c>
      <c r="E3737" s="31" t="s">
        <v>574</v>
      </c>
      <c r="F3737">
        <v>2020</v>
      </c>
      <c r="G3737" t="s">
        <v>563</v>
      </c>
      <c r="H3737">
        <v>221</v>
      </c>
      <c r="I3737">
        <v>331270</v>
      </c>
      <c r="J3737" t="s">
        <v>50</v>
      </c>
      <c r="K3737" s="26" t="s">
        <v>458</v>
      </c>
      <c r="L3737" t="b">
        <v>1</v>
      </c>
      <c r="M3737" s="20" t="s">
        <v>1119</v>
      </c>
      <c r="N3737" s="26">
        <v>169</v>
      </c>
      <c r="O3737" t="s">
        <v>375</v>
      </c>
      <c r="P3737">
        <v>65.334722200000002</v>
      </c>
      <c r="Q3737">
        <v>-166.4891667</v>
      </c>
      <c r="R3737" t="s">
        <v>1244</v>
      </c>
      <c r="S3737" t="s">
        <v>21</v>
      </c>
      <c r="T3737" s="40">
        <v>0.55089166666666656</v>
      </c>
      <c r="U3737" s="40">
        <v>0.25523333333333337</v>
      </c>
      <c r="V3737">
        <v>301.60933125833333</v>
      </c>
      <c r="W3737">
        <v>547.49300000000005</v>
      </c>
      <c r="X3737">
        <v>87.916666666666671</v>
      </c>
      <c r="Y3737">
        <v>24.432596308333327</v>
      </c>
      <c r="Z3737">
        <v>44.350999999999999</v>
      </c>
      <c r="AA3737">
        <v>8</v>
      </c>
      <c r="AI3737">
        <v>298.25099999999998</v>
      </c>
      <c r="AJ3737">
        <v>10.416666666666666</v>
      </c>
      <c r="AK3737">
        <v>316.49799999999999</v>
      </c>
      <c r="AL3737">
        <v>17</v>
      </c>
      <c r="AM3737">
        <v>0</v>
      </c>
      <c r="AN3737">
        <v>0</v>
      </c>
      <c r="AO3737" s="30">
        <v>338.66010119166663</v>
      </c>
      <c r="AP3737" s="30">
        <v>614.74900000000002</v>
      </c>
      <c r="AQ3737" s="30">
        <v>27.416666666666664</v>
      </c>
      <c r="AR3737">
        <v>664.7020287583332</v>
      </c>
      <c r="AS3737" s="20">
        <v>1206.5930000000001</v>
      </c>
      <c r="AT3737">
        <v>123.33333333333334</v>
      </c>
      <c r="AU3737">
        <v>12</v>
      </c>
      <c r="AV3737" t="s">
        <v>1510</v>
      </c>
    </row>
    <row r="3738" spans="1:48" hidden="1" x14ac:dyDescent="0.25">
      <c r="A3738" t="s">
        <v>901</v>
      </c>
      <c r="B3738" t="s">
        <v>224</v>
      </c>
      <c r="C3738" t="s">
        <v>904</v>
      </c>
      <c r="D3738" t="s">
        <v>903</v>
      </c>
      <c r="E3738" s="31" t="s">
        <v>904</v>
      </c>
      <c r="F3738">
        <v>2020</v>
      </c>
      <c r="G3738" t="s">
        <v>902</v>
      </c>
      <c r="H3738">
        <v>3422</v>
      </c>
      <c r="I3738">
        <v>332310</v>
      </c>
      <c r="J3738" t="s">
        <v>223</v>
      </c>
      <c r="K3738" s="26" t="s">
        <v>458</v>
      </c>
      <c r="L3738" t="b">
        <v>1</v>
      </c>
      <c r="M3738" s="20" t="s">
        <v>1116</v>
      </c>
      <c r="N3738" s="26">
        <v>365</v>
      </c>
      <c r="O3738" t="s">
        <v>375</v>
      </c>
      <c r="P3738">
        <v>60.16</v>
      </c>
      <c r="Q3738">
        <v>-164.2658333</v>
      </c>
      <c r="R3738" t="s">
        <v>1244</v>
      </c>
      <c r="S3738" t="s">
        <v>21</v>
      </c>
      <c r="T3738" s="40">
        <v>0.54999999999999993</v>
      </c>
      <c r="U3738" s="40">
        <v>0.31013333333333337</v>
      </c>
      <c r="V3738">
        <v>304.58889999999997</v>
      </c>
      <c r="W3738">
        <v>553.798</v>
      </c>
      <c r="X3738">
        <v>104.41666666666667</v>
      </c>
      <c r="Y3738">
        <v>99.433399999999992</v>
      </c>
      <c r="Z3738">
        <v>180.78800000000001</v>
      </c>
      <c r="AA3738">
        <v>15.5</v>
      </c>
      <c r="AI3738">
        <v>68.111000000000004</v>
      </c>
      <c r="AJ3738">
        <v>14.166666666666666</v>
      </c>
      <c r="AK3738">
        <v>447.19799999999998</v>
      </c>
      <c r="AL3738">
        <v>15.666666666666666</v>
      </c>
      <c r="AM3738">
        <v>13.507</v>
      </c>
      <c r="AN3738">
        <v>4.75</v>
      </c>
      <c r="AO3738" s="30">
        <v>283.41994999999997</v>
      </c>
      <c r="AP3738" s="30">
        <v>515.30899999999997</v>
      </c>
      <c r="AQ3738" s="30">
        <v>29.833333333333332</v>
      </c>
      <c r="AR3738">
        <v>687.44224999999994</v>
      </c>
      <c r="AS3738" s="20">
        <v>1249.895</v>
      </c>
      <c r="AT3738">
        <v>149.75</v>
      </c>
      <c r="AU3738">
        <v>12</v>
      </c>
      <c r="AV3738" t="s">
        <v>1510</v>
      </c>
    </row>
    <row r="3739" spans="1:48" hidden="1" x14ac:dyDescent="0.25">
      <c r="A3739" t="s">
        <v>566</v>
      </c>
      <c r="B3739" t="s">
        <v>52</v>
      </c>
      <c r="C3739" t="s">
        <v>568</v>
      </c>
      <c r="D3739" t="s">
        <v>567</v>
      </c>
      <c r="E3739" s="31" t="s">
        <v>568</v>
      </c>
      <c r="F3739">
        <v>2020</v>
      </c>
      <c r="G3739" t="s">
        <v>563</v>
      </c>
      <c r="H3739">
        <v>221</v>
      </c>
      <c r="I3739">
        <v>331250</v>
      </c>
      <c r="J3739" t="s">
        <v>50</v>
      </c>
      <c r="K3739" s="26" t="s">
        <v>458</v>
      </c>
      <c r="L3739" t="b">
        <v>1</v>
      </c>
      <c r="M3739" s="20" t="s">
        <v>1119</v>
      </c>
      <c r="N3739" s="26">
        <v>169</v>
      </c>
      <c r="O3739" t="s">
        <v>375</v>
      </c>
      <c r="P3739">
        <v>67.086111099999997</v>
      </c>
      <c r="Q3739">
        <v>-157.85138889999999</v>
      </c>
      <c r="R3739" t="s">
        <v>1244</v>
      </c>
      <c r="S3739" t="s">
        <v>21</v>
      </c>
      <c r="T3739" s="40">
        <v>0.65891666666666671</v>
      </c>
      <c r="U3739" s="40">
        <v>0.26060833333333339</v>
      </c>
      <c r="V3739">
        <v>305.74589924999998</v>
      </c>
      <c r="W3739">
        <v>464.01299999999998</v>
      </c>
      <c r="X3739">
        <v>79.416666666666671</v>
      </c>
      <c r="Y3739">
        <v>25.055306250000001</v>
      </c>
      <c r="Z3739">
        <v>38.024999999999999</v>
      </c>
      <c r="AA3739">
        <v>14.666666666666666</v>
      </c>
      <c r="AI3739">
        <v>260.78500000000003</v>
      </c>
      <c r="AJ3739">
        <v>10.833333333333334</v>
      </c>
      <c r="AK3739">
        <v>400.67899999999997</v>
      </c>
      <c r="AL3739">
        <v>9</v>
      </c>
      <c r="AM3739">
        <v>0</v>
      </c>
      <c r="AN3739">
        <v>0</v>
      </c>
      <c r="AO3739" s="30">
        <v>435.84965399999999</v>
      </c>
      <c r="AP3739" s="30">
        <v>661.46399999999994</v>
      </c>
      <c r="AQ3739" s="30">
        <v>19.833333333333336</v>
      </c>
      <c r="AR3739">
        <v>766.65085950000002</v>
      </c>
      <c r="AS3739" s="20">
        <v>1163.502</v>
      </c>
      <c r="AT3739">
        <v>113.91666666666667</v>
      </c>
      <c r="AU3739">
        <v>12</v>
      </c>
      <c r="AV3739" t="s">
        <v>1510</v>
      </c>
    </row>
    <row r="3740" spans="1:48" hidden="1" x14ac:dyDescent="0.25">
      <c r="A3740" t="s">
        <v>633</v>
      </c>
      <c r="B3740" t="s">
        <v>74</v>
      </c>
      <c r="C3740" t="s">
        <v>635</v>
      </c>
      <c r="D3740" t="s">
        <v>634</v>
      </c>
      <c r="E3740" s="31" t="s">
        <v>635</v>
      </c>
      <c r="F3740">
        <v>2020</v>
      </c>
      <c r="G3740" t="s">
        <v>563</v>
      </c>
      <c r="H3740">
        <v>221</v>
      </c>
      <c r="I3740">
        <v>331440</v>
      </c>
      <c r="J3740" t="s">
        <v>50</v>
      </c>
      <c r="K3740" s="26" t="s">
        <v>458</v>
      </c>
      <c r="L3740" t="b">
        <v>1</v>
      </c>
      <c r="M3740" s="20" t="s">
        <v>1119</v>
      </c>
      <c r="N3740" s="26">
        <v>169</v>
      </c>
      <c r="O3740" t="s">
        <v>375</v>
      </c>
      <c r="P3740">
        <v>61.877777799999997</v>
      </c>
      <c r="Q3740">
        <v>-162.08111109999999</v>
      </c>
      <c r="R3740" t="s">
        <v>1244</v>
      </c>
      <c r="S3740" t="s">
        <v>21</v>
      </c>
      <c r="T3740" s="40">
        <v>0.53504999999999991</v>
      </c>
      <c r="U3740" s="40">
        <v>0.25442500000000001</v>
      </c>
      <c r="V3740">
        <v>313.21398959999999</v>
      </c>
      <c r="W3740">
        <v>585.39200000000005</v>
      </c>
      <c r="X3740">
        <v>105.41666666666667</v>
      </c>
      <c r="Y3740">
        <v>51.60503744999999</v>
      </c>
      <c r="Z3740">
        <v>96.448999999999998</v>
      </c>
      <c r="AA3740">
        <v>18.833333333333332</v>
      </c>
      <c r="AI3740">
        <v>320.73399999999998</v>
      </c>
      <c r="AJ3740">
        <v>13.833333333333334</v>
      </c>
      <c r="AK3740">
        <v>393.404</v>
      </c>
      <c r="AL3740">
        <v>7</v>
      </c>
      <c r="AM3740">
        <v>0</v>
      </c>
      <c r="AN3740">
        <v>0</v>
      </c>
      <c r="AO3740" s="30">
        <v>382.09953689999992</v>
      </c>
      <c r="AP3740" s="30">
        <v>714.13799999999992</v>
      </c>
      <c r="AQ3740" s="30">
        <v>20.833333333333336</v>
      </c>
      <c r="AR3740">
        <v>746.91856394999979</v>
      </c>
      <c r="AS3740" s="20">
        <v>1395.9789999999998</v>
      </c>
      <c r="AT3740">
        <v>145.08333333333334</v>
      </c>
      <c r="AU3740">
        <v>12</v>
      </c>
      <c r="AV3740" t="s">
        <v>1510</v>
      </c>
    </row>
    <row r="3741" spans="1:48" hidden="1" x14ac:dyDescent="0.25">
      <c r="A3741" t="s">
        <v>680</v>
      </c>
      <c r="B3741" t="s">
        <v>90</v>
      </c>
      <c r="C3741" t="s">
        <v>706</v>
      </c>
      <c r="D3741" t="s">
        <v>705</v>
      </c>
      <c r="E3741" s="31" t="s">
        <v>706</v>
      </c>
      <c r="F3741">
        <v>2020</v>
      </c>
      <c r="G3741" t="s">
        <v>563</v>
      </c>
      <c r="H3741">
        <v>221</v>
      </c>
      <c r="I3741">
        <v>331670</v>
      </c>
      <c r="J3741" t="s">
        <v>50</v>
      </c>
      <c r="K3741" s="26" t="s">
        <v>458</v>
      </c>
      <c r="L3741" t="b">
        <v>1</v>
      </c>
      <c r="M3741" s="20" t="s">
        <v>1119</v>
      </c>
      <c r="N3741" s="26">
        <v>169</v>
      </c>
      <c r="O3741" t="s">
        <v>375</v>
      </c>
      <c r="P3741">
        <v>63.478055599999998</v>
      </c>
      <c r="Q3741">
        <v>-162.03916670000001</v>
      </c>
      <c r="R3741" t="s">
        <v>1244</v>
      </c>
      <c r="S3741" t="s">
        <v>21</v>
      </c>
      <c r="T3741" s="40">
        <v>0.54319166666666663</v>
      </c>
      <c r="U3741" s="40">
        <v>0.25484999999999997</v>
      </c>
      <c r="V3741">
        <v>319.06643946666668</v>
      </c>
      <c r="W3741">
        <v>587.39200000000005</v>
      </c>
      <c r="X3741">
        <v>88.083333333333329</v>
      </c>
      <c r="Y3741">
        <v>114.37661009999999</v>
      </c>
      <c r="Z3741">
        <v>210.56399999999999</v>
      </c>
      <c r="AA3741">
        <v>10</v>
      </c>
      <c r="AI3741">
        <v>527.97299999999996</v>
      </c>
      <c r="AJ3741">
        <v>21.583333333333332</v>
      </c>
      <c r="AK3741">
        <v>384.96300000000002</v>
      </c>
      <c r="AL3741">
        <v>17</v>
      </c>
      <c r="AM3741">
        <v>0</v>
      </c>
      <c r="AN3741">
        <v>0</v>
      </c>
      <c r="AO3741" s="30">
        <v>495.89922739999992</v>
      </c>
      <c r="AP3741" s="30">
        <v>912.93599999999992</v>
      </c>
      <c r="AQ3741" s="30">
        <v>38.583333333333329</v>
      </c>
      <c r="AR3741">
        <v>929.34227696666665</v>
      </c>
      <c r="AS3741" s="20">
        <v>1710.8920000000001</v>
      </c>
      <c r="AT3741">
        <v>136.66666666666666</v>
      </c>
      <c r="AU3741">
        <v>12</v>
      </c>
      <c r="AV3741" t="s">
        <v>1510</v>
      </c>
    </row>
    <row r="3742" spans="1:48" hidden="1" x14ac:dyDescent="0.25">
      <c r="A3742" t="s">
        <v>679</v>
      </c>
      <c r="B3742" t="s">
        <v>1163</v>
      </c>
      <c r="C3742" t="s">
        <v>678</v>
      </c>
      <c r="D3742" t="s">
        <v>1195</v>
      </c>
      <c r="E3742" s="31" t="s">
        <v>678</v>
      </c>
      <c r="F3742">
        <v>2020</v>
      </c>
      <c r="G3742" t="s">
        <v>563</v>
      </c>
      <c r="H3742">
        <v>221</v>
      </c>
      <c r="I3742">
        <v>331660</v>
      </c>
      <c r="J3742" t="s">
        <v>50</v>
      </c>
      <c r="K3742" s="26" t="s">
        <v>458</v>
      </c>
      <c r="L3742" t="b">
        <v>1</v>
      </c>
      <c r="M3742" s="20" t="s">
        <v>1119</v>
      </c>
      <c r="N3742" s="26">
        <v>169</v>
      </c>
      <c r="O3742" t="s">
        <v>375</v>
      </c>
      <c r="P3742">
        <v>62.0530556</v>
      </c>
      <c r="Q3742">
        <v>-163.1658333</v>
      </c>
      <c r="R3742" t="s">
        <v>1244</v>
      </c>
      <c r="S3742" t="s">
        <v>21</v>
      </c>
      <c r="T3742" s="40">
        <v>0.38249166666666662</v>
      </c>
      <c r="U3742" s="40">
        <v>0.2468166666666666</v>
      </c>
      <c r="V3742">
        <v>329.26795124999995</v>
      </c>
      <c r="W3742">
        <v>860.85</v>
      </c>
      <c r="X3742">
        <v>178.5</v>
      </c>
      <c r="Y3742">
        <v>152.10469609999998</v>
      </c>
      <c r="Z3742">
        <v>397.66800000000001</v>
      </c>
      <c r="AA3742">
        <v>17</v>
      </c>
      <c r="AI3742">
        <v>699.12800000000004</v>
      </c>
      <c r="AJ3742">
        <v>40.5</v>
      </c>
      <c r="AK3742">
        <v>710.54300000000001</v>
      </c>
      <c r="AL3742">
        <v>16.416666666666668</v>
      </c>
      <c r="AM3742">
        <v>0</v>
      </c>
      <c r="AN3742">
        <v>0</v>
      </c>
      <c r="AO3742" s="30">
        <v>539.18741024166661</v>
      </c>
      <c r="AP3742" s="30">
        <v>1409.671</v>
      </c>
      <c r="AQ3742" s="30">
        <v>56.916666666666671</v>
      </c>
      <c r="AR3742">
        <v>1020.5600575916665</v>
      </c>
      <c r="AS3742" s="20">
        <v>2668.1889999999999</v>
      </c>
      <c r="AT3742">
        <v>252.41666666666669</v>
      </c>
      <c r="AU3742">
        <v>12</v>
      </c>
      <c r="AV3742" t="s">
        <v>1510</v>
      </c>
    </row>
    <row r="3743" spans="1:48" hidden="1" x14ac:dyDescent="0.25">
      <c r="A3743" t="s">
        <v>621</v>
      </c>
      <c r="B3743" t="s">
        <v>70</v>
      </c>
      <c r="C3743" t="s">
        <v>623</v>
      </c>
      <c r="D3743" t="s">
        <v>622</v>
      </c>
      <c r="E3743" s="31" t="s">
        <v>623</v>
      </c>
      <c r="F3743">
        <v>2020</v>
      </c>
      <c r="G3743" t="s">
        <v>563</v>
      </c>
      <c r="H3743">
        <v>221</v>
      </c>
      <c r="I3743">
        <v>331410</v>
      </c>
      <c r="J3743" t="s">
        <v>50</v>
      </c>
      <c r="K3743" s="26" t="s">
        <v>458</v>
      </c>
      <c r="L3743" t="b">
        <v>1</v>
      </c>
      <c r="M3743" s="20" t="s">
        <v>1119</v>
      </c>
      <c r="N3743" s="26">
        <v>169</v>
      </c>
      <c r="O3743" t="s">
        <v>375</v>
      </c>
      <c r="P3743">
        <v>67.726944399999994</v>
      </c>
      <c r="Q3743">
        <v>-164.53333330000001</v>
      </c>
      <c r="R3743" t="s">
        <v>1244</v>
      </c>
      <c r="S3743" t="s">
        <v>21</v>
      </c>
      <c r="T3743" s="40">
        <v>0.53997499999999998</v>
      </c>
      <c r="U3743" s="40">
        <v>0.25469166666666676</v>
      </c>
      <c r="V3743">
        <v>334.40003780000001</v>
      </c>
      <c r="W3743">
        <v>619.28800000000001</v>
      </c>
      <c r="X3743">
        <v>92.333333333333329</v>
      </c>
      <c r="Y3743">
        <v>300.79955345000002</v>
      </c>
      <c r="Z3743">
        <v>557.06200000000001</v>
      </c>
      <c r="AA3743">
        <v>9</v>
      </c>
      <c r="AI3743">
        <v>296.226</v>
      </c>
      <c r="AJ3743">
        <v>16.333333333333332</v>
      </c>
      <c r="AK3743">
        <v>253.16499999999999</v>
      </c>
      <c r="AL3743">
        <v>8</v>
      </c>
      <c r="AM3743">
        <v>0</v>
      </c>
      <c r="AN3743">
        <v>0</v>
      </c>
      <c r="AO3743" s="30">
        <v>296.65740522499999</v>
      </c>
      <c r="AP3743" s="30">
        <v>549.39099999999996</v>
      </c>
      <c r="AQ3743" s="30">
        <v>24.333333333333332</v>
      </c>
      <c r="AR3743">
        <v>931.85699647499996</v>
      </c>
      <c r="AS3743" s="20">
        <v>1725.741</v>
      </c>
      <c r="AT3743">
        <v>125.66666666666666</v>
      </c>
      <c r="AU3743">
        <v>12</v>
      </c>
      <c r="AV3743" t="s">
        <v>1510</v>
      </c>
    </row>
    <row r="3744" spans="1:48" hidden="1" x14ac:dyDescent="0.25">
      <c r="A3744" t="s">
        <v>613</v>
      </c>
      <c r="B3744" t="s">
        <v>83</v>
      </c>
      <c r="C3744" t="s">
        <v>615</v>
      </c>
      <c r="D3744" t="s">
        <v>614</v>
      </c>
      <c r="E3744" s="31" t="s">
        <v>615</v>
      </c>
      <c r="F3744">
        <v>2020</v>
      </c>
      <c r="G3744" t="s">
        <v>563</v>
      </c>
      <c r="H3744">
        <v>221</v>
      </c>
      <c r="I3744">
        <v>331530</v>
      </c>
      <c r="J3744" t="s">
        <v>50</v>
      </c>
      <c r="K3744" s="26" t="s">
        <v>458</v>
      </c>
      <c r="L3744" t="b">
        <v>1</v>
      </c>
      <c r="M3744" s="20" t="s">
        <v>1119</v>
      </c>
      <c r="N3744" s="26">
        <v>169</v>
      </c>
      <c r="O3744" t="s">
        <v>375</v>
      </c>
      <c r="P3744">
        <v>60.896944400000002</v>
      </c>
      <c r="Q3744">
        <v>-162.4594444</v>
      </c>
      <c r="R3744" t="s">
        <v>1244</v>
      </c>
      <c r="S3744" t="s">
        <v>21</v>
      </c>
      <c r="T3744" s="40">
        <v>0.54569166666666657</v>
      </c>
      <c r="U3744" s="40">
        <v>0.26769166666666672</v>
      </c>
      <c r="V3744">
        <v>336.76870085833326</v>
      </c>
      <c r="W3744">
        <v>617.14099999999996</v>
      </c>
      <c r="X3744">
        <v>123</v>
      </c>
      <c r="Y3744">
        <v>61.836142591666651</v>
      </c>
      <c r="Z3744">
        <v>113.31699999999999</v>
      </c>
      <c r="AA3744">
        <v>11.25</v>
      </c>
      <c r="AI3744">
        <v>155.679</v>
      </c>
      <c r="AJ3744">
        <v>14.083333333333334</v>
      </c>
      <c r="AK3744">
        <v>327.53199999999998</v>
      </c>
      <c r="AL3744">
        <v>15</v>
      </c>
      <c r="AM3744">
        <v>0</v>
      </c>
      <c r="AN3744">
        <v>0</v>
      </c>
      <c r="AO3744" s="30">
        <v>263.68421594166665</v>
      </c>
      <c r="AP3744" s="30">
        <v>483.21100000000001</v>
      </c>
      <c r="AQ3744" s="30">
        <v>29.083333333333336</v>
      </c>
      <c r="AR3744">
        <v>662.28905939166646</v>
      </c>
      <c r="AS3744" s="20">
        <v>1213.6689999999999</v>
      </c>
      <c r="AT3744">
        <v>163.33333333333334</v>
      </c>
      <c r="AU3744">
        <v>12</v>
      </c>
      <c r="AV3744" t="s">
        <v>1510</v>
      </c>
    </row>
    <row r="3745" spans="1:48" hidden="1" x14ac:dyDescent="0.25">
      <c r="A3745" t="s">
        <v>686</v>
      </c>
      <c r="B3745" t="s">
        <v>92</v>
      </c>
      <c r="C3745" t="s">
        <v>688</v>
      </c>
      <c r="D3745" t="s">
        <v>687</v>
      </c>
      <c r="E3745" s="31" t="s">
        <v>688</v>
      </c>
      <c r="F3745">
        <v>2020</v>
      </c>
      <c r="G3745" t="s">
        <v>563</v>
      </c>
      <c r="H3745">
        <v>221</v>
      </c>
      <c r="I3745">
        <v>331600</v>
      </c>
      <c r="J3745" t="s">
        <v>50</v>
      </c>
      <c r="K3745" s="26" t="s">
        <v>458</v>
      </c>
      <c r="L3745" t="b">
        <v>1</v>
      </c>
      <c r="M3745" s="20" t="s">
        <v>1119</v>
      </c>
      <c r="N3745" s="26">
        <v>169</v>
      </c>
      <c r="O3745" t="s">
        <v>375</v>
      </c>
      <c r="P3745">
        <v>61.8427778</v>
      </c>
      <c r="Q3745">
        <v>-165.5816667</v>
      </c>
      <c r="R3745" t="s">
        <v>1244</v>
      </c>
      <c r="S3745" t="s">
        <v>21</v>
      </c>
      <c r="T3745" s="40">
        <v>0.55900000000000005</v>
      </c>
      <c r="U3745" s="40">
        <v>0.25562499999999994</v>
      </c>
      <c r="V3745">
        <v>348.02669200000003</v>
      </c>
      <c r="W3745">
        <v>622.58799999999997</v>
      </c>
      <c r="X3745">
        <v>124.58333333333333</v>
      </c>
      <c r="Y3745">
        <v>45.964334000000001</v>
      </c>
      <c r="Z3745">
        <v>82.225999999999999</v>
      </c>
      <c r="AA3745">
        <v>8</v>
      </c>
      <c r="AI3745">
        <v>291.53699999999998</v>
      </c>
      <c r="AJ3745">
        <v>14.833333333333334</v>
      </c>
      <c r="AK3745">
        <v>536.04100000000005</v>
      </c>
      <c r="AL3745">
        <v>24</v>
      </c>
      <c r="AM3745">
        <v>0</v>
      </c>
      <c r="AN3745">
        <v>0</v>
      </c>
      <c r="AO3745" s="30">
        <v>462.61610200000001</v>
      </c>
      <c r="AP3745" s="30">
        <v>827.57799999999997</v>
      </c>
      <c r="AQ3745" s="30">
        <v>38.833333333333336</v>
      </c>
      <c r="AR3745">
        <v>856.60712799999999</v>
      </c>
      <c r="AS3745" s="20">
        <v>1532.3919999999998</v>
      </c>
      <c r="AT3745">
        <v>171.41666666666666</v>
      </c>
      <c r="AU3745">
        <v>12</v>
      </c>
      <c r="AV3745" t="s">
        <v>1510</v>
      </c>
    </row>
    <row r="3746" spans="1:48" hidden="1" x14ac:dyDescent="0.25">
      <c r="A3746" t="s">
        <v>875</v>
      </c>
      <c r="B3746" t="s">
        <v>291</v>
      </c>
      <c r="C3746" t="s">
        <v>878</v>
      </c>
      <c r="D3746" t="s">
        <v>877</v>
      </c>
      <c r="E3746" s="31" t="s">
        <v>878</v>
      </c>
      <c r="F3746">
        <v>2020</v>
      </c>
      <c r="G3746" t="s">
        <v>876</v>
      </c>
      <c r="H3746">
        <v>19267</v>
      </c>
      <c r="I3746">
        <v>332720</v>
      </c>
      <c r="J3746" t="s">
        <v>290</v>
      </c>
      <c r="K3746" s="26" t="s">
        <v>458</v>
      </c>
      <c r="L3746" t="b">
        <v>1</v>
      </c>
      <c r="M3746" s="20" t="s">
        <v>1119</v>
      </c>
      <c r="N3746" s="26">
        <v>344</v>
      </c>
      <c r="O3746" t="s">
        <v>375</v>
      </c>
      <c r="P3746">
        <v>60.3430556</v>
      </c>
      <c r="Q3746">
        <v>-162.66305560000001</v>
      </c>
      <c r="R3746" t="s">
        <v>1244</v>
      </c>
      <c r="S3746" t="s">
        <v>21</v>
      </c>
      <c r="T3746" s="40">
        <v>0.65000000000000013</v>
      </c>
      <c r="U3746" s="40">
        <v>0.24882499999999999</v>
      </c>
      <c r="V3746">
        <v>353.97050000000013</v>
      </c>
      <c r="W3746">
        <v>544.57000000000005</v>
      </c>
      <c r="X3746">
        <v>139.08333333333334</v>
      </c>
      <c r="Y3746">
        <v>349.61550000000005</v>
      </c>
      <c r="Z3746">
        <v>537.87</v>
      </c>
      <c r="AA3746">
        <v>8</v>
      </c>
      <c r="AI3746">
        <v>33.188000000000002</v>
      </c>
      <c r="AJ3746">
        <v>29.166666666666668</v>
      </c>
      <c r="AK3746">
        <v>32.194000000000003</v>
      </c>
      <c r="AL3746">
        <v>5.333333333333333</v>
      </c>
      <c r="AM3746">
        <v>16.887</v>
      </c>
      <c r="AN3746">
        <v>8.25</v>
      </c>
      <c r="AO3746" s="30">
        <v>42.498300000000015</v>
      </c>
      <c r="AP3746" s="30">
        <v>65.382000000000005</v>
      </c>
      <c r="AQ3746" s="30">
        <v>34.5</v>
      </c>
      <c r="AR3746">
        <v>746.08430000000021</v>
      </c>
      <c r="AS3746" s="20">
        <v>1147.8220000000001</v>
      </c>
      <c r="AT3746">
        <v>181.58333333333334</v>
      </c>
      <c r="AU3746">
        <v>12</v>
      </c>
      <c r="AV3746" t="s">
        <v>1510</v>
      </c>
    </row>
    <row r="3747" spans="1:48" hidden="1" x14ac:dyDescent="0.25">
      <c r="A3747" t="s">
        <v>645</v>
      </c>
      <c r="B3747" t="s">
        <v>78</v>
      </c>
      <c r="C3747" t="s">
        <v>649</v>
      </c>
      <c r="D3747" t="s">
        <v>648</v>
      </c>
      <c r="E3747" s="31" t="s">
        <v>649</v>
      </c>
      <c r="F3747">
        <v>2020</v>
      </c>
      <c r="G3747" t="s">
        <v>563</v>
      </c>
      <c r="H3747">
        <v>221</v>
      </c>
      <c r="I3747">
        <v>331480</v>
      </c>
      <c r="J3747" t="s">
        <v>50</v>
      </c>
      <c r="K3747" s="26" t="s">
        <v>458</v>
      </c>
      <c r="L3747" t="b">
        <v>1</v>
      </c>
      <c r="M3747" s="20" t="s">
        <v>1119</v>
      </c>
      <c r="N3747" s="26">
        <v>169</v>
      </c>
      <c r="O3747" t="s">
        <v>375</v>
      </c>
      <c r="P3747">
        <v>59.4527778</v>
      </c>
      <c r="Q3747">
        <v>-157.31194439999999</v>
      </c>
      <c r="R3747" t="s">
        <v>1244</v>
      </c>
      <c r="S3747" t="s">
        <v>21</v>
      </c>
      <c r="T3747" s="40">
        <v>0.61589166666666684</v>
      </c>
      <c r="U3747" s="40">
        <v>0.25848333333333334</v>
      </c>
      <c r="V3747">
        <v>357.22086201666673</v>
      </c>
      <c r="W3747">
        <v>580.00599999999997</v>
      </c>
      <c r="X3747">
        <v>104.25</v>
      </c>
      <c r="Y3747">
        <v>57.026025308333345</v>
      </c>
      <c r="Z3747">
        <v>92.590999999999994</v>
      </c>
      <c r="AA3747">
        <v>9.5</v>
      </c>
      <c r="AI3747">
        <v>267.37700000000001</v>
      </c>
      <c r="AJ3747">
        <v>16.083333333333332</v>
      </c>
      <c r="AK3747">
        <v>411.738</v>
      </c>
      <c r="AL3747">
        <v>22</v>
      </c>
      <c r="AM3747">
        <v>0</v>
      </c>
      <c r="AN3747">
        <v>0</v>
      </c>
      <c r="AO3747" s="30">
        <v>418.26126920833343</v>
      </c>
      <c r="AP3747" s="30">
        <v>679.11500000000001</v>
      </c>
      <c r="AQ3747" s="30">
        <v>38.083333333333329</v>
      </c>
      <c r="AR3747">
        <v>832.50815653333359</v>
      </c>
      <c r="AS3747" s="20">
        <v>1351.712</v>
      </c>
      <c r="AT3747">
        <v>151.83333333333331</v>
      </c>
      <c r="AU3747">
        <v>12</v>
      </c>
      <c r="AV3747" t="s">
        <v>1510</v>
      </c>
    </row>
    <row r="3748" spans="1:48" hidden="1" x14ac:dyDescent="0.25">
      <c r="A3748" t="s">
        <v>827</v>
      </c>
      <c r="B3748" t="s">
        <v>207</v>
      </c>
      <c r="C3748" t="s">
        <v>830</v>
      </c>
      <c r="D3748" t="s">
        <v>829</v>
      </c>
      <c r="E3748" s="31" t="s">
        <v>830</v>
      </c>
      <c r="F3748">
        <v>2020</v>
      </c>
      <c r="G3748" t="s">
        <v>828</v>
      </c>
      <c r="H3748">
        <v>26317</v>
      </c>
      <c r="I3748">
        <v>332210</v>
      </c>
      <c r="J3748" t="s">
        <v>206</v>
      </c>
      <c r="K3748" s="26" t="s">
        <v>458</v>
      </c>
      <c r="L3748" t="b">
        <v>1</v>
      </c>
      <c r="M3748" s="20" t="s">
        <v>1116</v>
      </c>
      <c r="N3748" s="26">
        <v>321</v>
      </c>
      <c r="O3748" t="s">
        <v>375</v>
      </c>
      <c r="P3748">
        <v>58.981388899999999</v>
      </c>
      <c r="Q3748">
        <v>-159.05833329999999</v>
      </c>
      <c r="R3748" t="s">
        <v>1244</v>
      </c>
      <c r="S3748" t="s">
        <v>21</v>
      </c>
      <c r="T3748" s="40">
        <v>0.59999999999999987</v>
      </c>
      <c r="U3748" s="40">
        <v>0.38224166666666665</v>
      </c>
      <c r="V3748">
        <v>357.90059999999988</v>
      </c>
      <c r="W3748">
        <v>596.50099999999998</v>
      </c>
      <c r="X3748">
        <v>136.25</v>
      </c>
      <c r="Y3748">
        <v>115.83959999999998</v>
      </c>
      <c r="Z3748">
        <v>193.066</v>
      </c>
      <c r="AA3748">
        <v>5</v>
      </c>
      <c r="AI3748">
        <v>62.69</v>
      </c>
      <c r="AJ3748">
        <v>27</v>
      </c>
      <c r="AK3748">
        <v>163.02600000000001</v>
      </c>
      <c r="AL3748">
        <v>5</v>
      </c>
      <c r="AM3748">
        <v>46.926000000000002</v>
      </c>
      <c r="AN3748">
        <v>5</v>
      </c>
      <c r="AO3748" s="30">
        <v>135.42959999999997</v>
      </c>
      <c r="AP3748" s="30">
        <v>225.71600000000001</v>
      </c>
      <c r="AQ3748" s="30">
        <v>32</v>
      </c>
      <c r="AR3748">
        <v>609.1697999999999</v>
      </c>
      <c r="AS3748" s="20">
        <v>1015.283</v>
      </c>
      <c r="AT3748">
        <v>173.25</v>
      </c>
      <c r="AU3748">
        <v>12</v>
      </c>
      <c r="AV3748" t="s">
        <v>1510</v>
      </c>
    </row>
    <row r="3749" spans="1:48" hidden="1" x14ac:dyDescent="0.25">
      <c r="A3749" t="s">
        <v>971</v>
      </c>
      <c r="B3749" t="s">
        <v>122</v>
      </c>
      <c r="C3749" t="s">
        <v>974</v>
      </c>
      <c r="D3749" t="s">
        <v>973</v>
      </c>
      <c r="E3749" s="31" t="s">
        <v>974</v>
      </c>
      <c r="F3749">
        <v>2020</v>
      </c>
      <c r="G3749" t="s">
        <v>972</v>
      </c>
      <c r="H3749" t="s">
        <v>582</v>
      </c>
      <c r="I3749">
        <v>331820</v>
      </c>
      <c r="J3749" t="s">
        <v>121</v>
      </c>
      <c r="K3749" s="26" t="s">
        <v>458</v>
      </c>
      <c r="L3749" t="b">
        <v>1</v>
      </c>
      <c r="M3749" s="20" t="s">
        <v>1118</v>
      </c>
      <c r="N3749" s="26">
        <v>432</v>
      </c>
      <c r="O3749" t="s">
        <v>375</v>
      </c>
      <c r="P3749">
        <v>65.979722199999998</v>
      </c>
      <c r="Q3749">
        <v>-161.12305559999999</v>
      </c>
      <c r="R3749" t="s">
        <v>1244</v>
      </c>
      <c r="S3749" t="s">
        <v>21</v>
      </c>
      <c r="T3749" s="40">
        <v>0.47410000000000002</v>
      </c>
      <c r="U3749" s="40">
        <v>0.27395000000000008</v>
      </c>
      <c r="V3749">
        <v>358.30486780000001</v>
      </c>
      <c r="W3749">
        <v>755.75800000000004</v>
      </c>
      <c r="X3749">
        <v>101.66666666666667</v>
      </c>
      <c r="Y3749">
        <v>294.82998930000002</v>
      </c>
      <c r="Z3749">
        <v>621.87300000000005</v>
      </c>
      <c r="AA3749">
        <v>11.916666666666666</v>
      </c>
      <c r="AI3749">
        <v>135.05699999999999</v>
      </c>
      <c r="AJ3749">
        <v>17.5</v>
      </c>
      <c r="AK3749">
        <v>115.20399999999999</v>
      </c>
      <c r="AL3749">
        <v>5.916666666666667</v>
      </c>
      <c r="AM3749">
        <v>18.97</v>
      </c>
      <c r="AN3749">
        <v>3</v>
      </c>
      <c r="AO3749" s="30">
        <v>118.64874009999998</v>
      </c>
      <c r="AP3749" s="30">
        <v>250.26099999999997</v>
      </c>
      <c r="AQ3749" s="30">
        <v>23.416666666666668</v>
      </c>
      <c r="AR3749">
        <v>771.78359720000003</v>
      </c>
      <c r="AS3749" s="20">
        <v>1627.8920000000001</v>
      </c>
      <c r="AT3749">
        <v>137</v>
      </c>
      <c r="AU3749">
        <v>12</v>
      </c>
      <c r="AV3749" t="s">
        <v>1510</v>
      </c>
    </row>
    <row r="3750" spans="1:48" hidden="1" x14ac:dyDescent="0.25">
      <c r="A3750" t="s">
        <v>921</v>
      </c>
      <c r="B3750" t="s">
        <v>199</v>
      </c>
      <c r="C3750" t="s">
        <v>924</v>
      </c>
      <c r="D3750" t="s">
        <v>923</v>
      </c>
      <c r="E3750" s="31" t="s">
        <v>924</v>
      </c>
      <c r="F3750">
        <v>2020</v>
      </c>
      <c r="G3750" t="s">
        <v>922</v>
      </c>
      <c r="H3750">
        <v>10491</v>
      </c>
      <c r="I3750">
        <v>332160</v>
      </c>
      <c r="J3750" t="s">
        <v>198</v>
      </c>
      <c r="K3750" s="26" t="s">
        <v>458</v>
      </c>
      <c r="L3750" t="b">
        <v>1</v>
      </c>
      <c r="M3750" s="20" t="s">
        <v>1118</v>
      </c>
      <c r="N3750" s="26">
        <v>376</v>
      </c>
      <c r="O3750" t="s">
        <v>375</v>
      </c>
      <c r="P3750">
        <v>59.864444399999996</v>
      </c>
      <c r="Q3750">
        <v>-163.13416670000001</v>
      </c>
      <c r="R3750" t="s">
        <v>1244</v>
      </c>
      <c r="S3750" t="s">
        <v>21</v>
      </c>
      <c r="T3750" s="40">
        <v>0.67</v>
      </c>
      <c r="U3750" s="40">
        <v>0.31139999999999995</v>
      </c>
      <c r="V3750">
        <v>373.57994000000002</v>
      </c>
      <c r="W3750">
        <v>557.58199999999999</v>
      </c>
      <c r="X3750">
        <v>101.83333333333333</v>
      </c>
      <c r="Y3750">
        <v>324.30613</v>
      </c>
      <c r="Z3750">
        <v>484.03899999999999</v>
      </c>
      <c r="AA3750">
        <v>3</v>
      </c>
      <c r="AI3750">
        <v>40.896999999999998</v>
      </c>
      <c r="AJ3750">
        <v>16.25</v>
      </c>
      <c r="AK3750">
        <v>10.042999999999999</v>
      </c>
      <c r="AL3750">
        <v>3.25</v>
      </c>
      <c r="AM3750">
        <v>39.366999999999997</v>
      </c>
      <c r="AN3750">
        <v>4.583333333333333</v>
      </c>
      <c r="AO3750" s="30">
        <v>34.129800000000003</v>
      </c>
      <c r="AP3750" s="30">
        <v>50.94</v>
      </c>
      <c r="AQ3750" s="30">
        <v>19.5</v>
      </c>
      <c r="AR3750">
        <v>732.01587000000018</v>
      </c>
      <c r="AS3750" s="20">
        <v>1092.5610000000001</v>
      </c>
      <c r="AT3750">
        <v>124.33333333333333</v>
      </c>
      <c r="AU3750">
        <v>12</v>
      </c>
      <c r="AV3750" t="s">
        <v>1510</v>
      </c>
    </row>
    <row r="3751" spans="1:48" hidden="1" x14ac:dyDescent="0.25">
      <c r="A3751" t="s">
        <v>667</v>
      </c>
      <c r="B3751" t="s">
        <v>85</v>
      </c>
      <c r="C3751" t="s">
        <v>669</v>
      </c>
      <c r="D3751" t="s">
        <v>668</v>
      </c>
      <c r="E3751" s="31" t="s">
        <v>669</v>
      </c>
      <c r="F3751">
        <v>2020</v>
      </c>
      <c r="G3751" t="s">
        <v>563</v>
      </c>
      <c r="H3751">
        <v>221</v>
      </c>
      <c r="I3751">
        <v>331550</v>
      </c>
      <c r="J3751" t="s">
        <v>50</v>
      </c>
      <c r="K3751" s="26" t="s">
        <v>458</v>
      </c>
      <c r="L3751" t="b">
        <v>1</v>
      </c>
      <c r="M3751" s="20" t="s">
        <v>1119</v>
      </c>
      <c r="N3751" s="26">
        <v>169</v>
      </c>
      <c r="O3751" t="s">
        <v>375</v>
      </c>
      <c r="P3751">
        <v>61.938888900000002</v>
      </c>
      <c r="Q3751">
        <v>-162.875</v>
      </c>
      <c r="R3751" t="s">
        <v>1244</v>
      </c>
      <c r="S3751" t="s">
        <v>21</v>
      </c>
      <c r="T3751" s="40">
        <v>0.54671666666666674</v>
      </c>
      <c r="U3751" s="40">
        <v>0.25499166666666667</v>
      </c>
      <c r="V3751">
        <v>375.86224116666671</v>
      </c>
      <c r="W3751">
        <v>687.49</v>
      </c>
      <c r="X3751">
        <v>134.16666666666666</v>
      </c>
      <c r="Y3751">
        <v>129.19406878333334</v>
      </c>
      <c r="Z3751">
        <v>236.309</v>
      </c>
      <c r="AA3751">
        <v>12.75</v>
      </c>
      <c r="AI3751">
        <v>291.22300000000001</v>
      </c>
      <c r="AJ3751">
        <v>11.583333333333334</v>
      </c>
      <c r="AK3751">
        <v>512.471</v>
      </c>
      <c r="AL3751">
        <v>13</v>
      </c>
      <c r="AM3751">
        <v>0</v>
      </c>
      <c r="AN3751">
        <v>0</v>
      </c>
      <c r="AO3751" s="30">
        <v>439.39290470000003</v>
      </c>
      <c r="AP3751" s="30">
        <v>803.69399999999996</v>
      </c>
      <c r="AQ3751" s="30">
        <v>24.583333333333336</v>
      </c>
      <c r="AR3751">
        <v>944.44921465000004</v>
      </c>
      <c r="AS3751" s="20">
        <v>1727.4929999999999</v>
      </c>
      <c r="AT3751">
        <v>171.5</v>
      </c>
      <c r="AU3751">
        <v>12</v>
      </c>
      <c r="AV3751" t="s">
        <v>1510</v>
      </c>
    </row>
    <row r="3752" spans="1:48" hidden="1" x14ac:dyDescent="0.25">
      <c r="A3752" t="s">
        <v>765</v>
      </c>
      <c r="B3752" t="s">
        <v>238</v>
      </c>
      <c r="C3752" t="s">
        <v>767</v>
      </c>
      <c r="D3752" t="s">
        <v>766</v>
      </c>
      <c r="E3752" s="31" t="s">
        <v>767</v>
      </c>
      <c r="F3752">
        <v>2020</v>
      </c>
      <c r="G3752" t="s">
        <v>759</v>
      </c>
      <c r="H3752">
        <v>26616</v>
      </c>
      <c r="I3752">
        <v>332370</v>
      </c>
      <c r="J3752" t="s">
        <v>235</v>
      </c>
      <c r="K3752" s="26" t="s">
        <v>458</v>
      </c>
      <c r="L3752" t="b">
        <v>1</v>
      </c>
      <c r="M3752" s="20" t="s">
        <v>1118</v>
      </c>
      <c r="N3752" s="26">
        <v>254</v>
      </c>
      <c r="O3752" t="s">
        <v>375</v>
      </c>
      <c r="P3752">
        <v>70.131944399999995</v>
      </c>
      <c r="Q3752">
        <v>-143.6238889</v>
      </c>
      <c r="R3752" t="s">
        <v>1244</v>
      </c>
      <c r="S3752" t="s">
        <v>21</v>
      </c>
      <c r="T3752" s="40">
        <v>0.50604166666666683</v>
      </c>
      <c r="U3752" s="40">
        <v>0.50604166666666683</v>
      </c>
      <c r="V3752">
        <v>382.57053625000009</v>
      </c>
      <c r="W3752">
        <v>756.00599999999997</v>
      </c>
      <c r="X3752">
        <v>77.5</v>
      </c>
      <c r="Y3752">
        <v>1284.5700714583338</v>
      </c>
      <c r="Z3752">
        <v>2538.4670000000001</v>
      </c>
      <c r="AA3752">
        <v>3</v>
      </c>
      <c r="AI3752">
        <v>78.272000000000006</v>
      </c>
      <c r="AJ3752">
        <v>48.25</v>
      </c>
      <c r="AK3752">
        <v>679.99099999999999</v>
      </c>
      <c r="AL3752">
        <v>5</v>
      </c>
      <c r="AM3752">
        <v>0</v>
      </c>
      <c r="AN3752">
        <v>0.75</v>
      </c>
      <c r="AO3752" s="30">
        <v>383.71267229166682</v>
      </c>
      <c r="AP3752" s="30">
        <v>758.26300000000003</v>
      </c>
      <c r="AQ3752" s="30">
        <v>53.25</v>
      </c>
      <c r="AR3752">
        <v>2050.8532800000007</v>
      </c>
      <c r="AS3752" s="20">
        <v>4052.7359999999999</v>
      </c>
      <c r="AT3752">
        <v>133.75</v>
      </c>
      <c r="AU3752">
        <v>12</v>
      </c>
      <c r="AV3752" t="s">
        <v>1510</v>
      </c>
    </row>
    <row r="3753" spans="1:48" hidden="1" x14ac:dyDescent="0.25">
      <c r="A3753" t="s">
        <v>746</v>
      </c>
      <c r="B3753" t="s">
        <v>173</v>
      </c>
      <c r="C3753" t="s">
        <v>400</v>
      </c>
      <c r="D3753" t="s">
        <v>399</v>
      </c>
      <c r="E3753" s="31" t="s">
        <v>1147</v>
      </c>
      <c r="F3753">
        <v>2020</v>
      </c>
      <c r="G3753" t="s">
        <v>743</v>
      </c>
      <c r="H3753">
        <v>18963</v>
      </c>
      <c r="I3753">
        <v>332660</v>
      </c>
      <c r="J3753" t="s">
        <v>171</v>
      </c>
      <c r="K3753" s="26" t="s">
        <v>458</v>
      </c>
      <c r="L3753" t="b">
        <v>1</v>
      </c>
      <c r="M3753" s="20" t="s">
        <v>1119</v>
      </c>
      <c r="N3753" s="26">
        <v>240</v>
      </c>
      <c r="O3753" t="s">
        <v>375</v>
      </c>
      <c r="P3753">
        <v>59.399701999999998</v>
      </c>
      <c r="Q3753">
        <v>-135.89640890000001</v>
      </c>
      <c r="R3753" t="s">
        <v>1244</v>
      </c>
      <c r="S3753" t="s">
        <v>21</v>
      </c>
      <c r="T3753" s="40">
        <v>0.57029999999999992</v>
      </c>
      <c r="U3753" s="40">
        <v>0.27548333333333336</v>
      </c>
      <c r="V3753">
        <v>390.55911929999996</v>
      </c>
      <c r="W3753">
        <v>684.83100000000002</v>
      </c>
      <c r="X3753">
        <v>209.83333333333334</v>
      </c>
      <c r="Y3753">
        <v>188.71683239999999</v>
      </c>
      <c r="Z3753">
        <v>330.90800000000002</v>
      </c>
      <c r="AA3753">
        <v>1.25</v>
      </c>
      <c r="AI3753">
        <v>8.8490000000000002</v>
      </c>
      <c r="AJ3753">
        <v>23.583333333333332</v>
      </c>
      <c r="AK3753">
        <v>79.102000000000004</v>
      </c>
      <c r="AL3753">
        <v>17.833333333333332</v>
      </c>
      <c r="AM3753">
        <v>0</v>
      </c>
      <c r="AN3753">
        <v>0</v>
      </c>
      <c r="AO3753" s="30">
        <v>50.1584553</v>
      </c>
      <c r="AP3753" s="30">
        <v>87.951000000000008</v>
      </c>
      <c r="AQ3753" s="30">
        <v>41.416666666666664</v>
      </c>
      <c r="AR3753">
        <v>629.43440699999996</v>
      </c>
      <c r="AS3753" s="20">
        <v>1103.69</v>
      </c>
      <c r="AT3753">
        <v>252.5</v>
      </c>
      <c r="AU3753">
        <v>12</v>
      </c>
      <c r="AV3753" t="s">
        <v>1510</v>
      </c>
    </row>
    <row r="3754" spans="1:48" hidden="1" x14ac:dyDescent="0.25">
      <c r="A3754" t="s">
        <v>771</v>
      </c>
      <c r="B3754" t="s">
        <v>240</v>
      </c>
      <c r="C3754" t="s">
        <v>773</v>
      </c>
      <c r="D3754" t="s">
        <v>772</v>
      </c>
      <c r="E3754" s="31" t="s">
        <v>773</v>
      </c>
      <c r="F3754">
        <v>2020</v>
      </c>
      <c r="G3754" t="s">
        <v>759</v>
      </c>
      <c r="H3754">
        <v>26616</v>
      </c>
      <c r="I3754">
        <v>332390</v>
      </c>
      <c r="J3754" t="s">
        <v>235</v>
      </c>
      <c r="K3754" s="26" t="s">
        <v>458</v>
      </c>
      <c r="L3754" t="b">
        <v>1</v>
      </c>
      <c r="M3754" s="20" t="s">
        <v>1118</v>
      </c>
      <c r="N3754" s="26">
        <v>254</v>
      </c>
      <c r="O3754" t="s">
        <v>375</v>
      </c>
      <c r="P3754">
        <v>68.348611099999999</v>
      </c>
      <c r="Q3754">
        <v>-166.73472219999999</v>
      </c>
      <c r="R3754" t="s">
        <v>1244</v>
      </c>
      <c r="S3754" t="s">
        <v>21</v>
      </c>
      <c r="T3754" s="40">
        <v>0.21039166666666667</v>
      </c>
      <c r="U3754" s="40">
        <v>0.21039166666666667</v>
      </c>
      <c r="V3754">
        <v>392.11620640000001</v>
      </c>
      <c r="W3754">
        <v>1863.7439999999999</v>
      </c>
      <c r="X3754">
        <v>193.33333333333334</v>
      </c>
      <c r="Y3754">
        <v>800.52766816666667</v>
      </c>
      <c r="Z3754">
        <v>3804.94</v>
      </c>
      <c r="AA3754">
        <v>2</v>
      </c>
      <c r="AI3754">
        <v>73.131</v>
      </c>
      <c r="AJ3754">
        <v>77.833333333333329</v>
      </c>
      <c r="AK3754">
        <v>52.930999999999997</v>
      </c>
      <c r="AL3754">
        <v>4</v>
      </c>
      <c r="AM3754">
        <v>0</v>
      </c>
      <c r="AN3754">
        <v>0.75</v>
      </c>
      <c r="AO3754" s="30">
        <v>26.522394283333334</v>
      </c>
      <c r="AP3754" s="30">
        <v>126.062</v>
      </c>
      <c r="AQ3754" s="30">
        <v>81.833333333333329</v>
      </c>
      <c r="AR3754">
        <v>1219.1662688500001</v>
      </c>
      <c r="AS3754" s="20">
        <v>5794.7460000000001</v>
      </c>
      <c r="AT3754">
        <v>277.16666666666669</v>
      </c>
      <c r="AU3754">
        <v>12</v>
      </c>
      <c r="AV3754" t="s">
        <v>1510</v>
      </c>
    </row>
    <row r="3755" spans="1:48" hidden="1" x14ac:dyDescent="0.25">
      <c r="A3755" t="s">
        <v>618</v>
      </c>
      <c r="B3755" t="s">
        <v>69</v>
      </c>
      <c r="C3755" t="s">
        <v>620</v>
      </c>
      <c r="D3755" t="s">
        <v>619</v>
      </c>
      <c r="E3755" s="31" t="s">
        <v>620</v>
      </c>
      <c r="F3755">
        <v>2020</v>
      </c>
      <c r="G3755" t="s">
        <v>563</v>
      </c>
      <c r="H3755">
        <v>221</v>
      </c>
      <c r="I3755">
        <v>331400</v>
      </c>
      <c r="J3755" t="s">
        <v>50</v>
      </c>
      <c r="K3755" s="26" t="s">
        <v>458</v>
      </c>
      <c r="L3755" t="b">
        <v>1</v>
      </c>
      <c r="M3755" s="20" t="s">
        <v>1119</v>
      </c>
      <c r="N3755" s="26">
        <v>169</v>
      </c>
      <c r="O3755" t="s">
        <v>375</v>
      </c>
      <c r="P3755">
        <v>66.974999999999994</v>
      </c>
      <c r="Q3755">
        <v>-160.42277780000001</v>
      </c>
      <c r="R3755" t="s">
        <v>1244</v>
      </c>
      <c r="S3755" t="s">
        <v>21</v>
      </c>
      <c r="T3755" s="40">
        <v>0.5641166666666666</v>
      </c>
      <c r="U3755" s="40">
        <v>0.25584999999999997</v>
      </c>
      <c r="V3755">
        <v>402.87914864999999</v>
      </c>
      <c r="W3755">
        <v>714.17700000000002</v>
      </c>
      <c r="X3755">
        <v>116.75</v>
      </c>
      <c r="Y3755">
        <v>117.63750496666665</v>
      </c>
      <c r="Z3755">
        <v>208.53399999999999</v>
      </c>
      <c r="AA3755">
        <v>13.5</v>
      </c>
      <c r="AI3755">
        <v>310.89600000000002</v>
      </c>
      <c r="AJ3755">
        <v>16.916666666666668</v>
      </c>
      <c r="AK3755">
        <v>325.00700000000001</v>
      </c>
      <c r="AL3755">
        <v>6</v>
      </c>
      <c r="AM3755">
        <v>0</v>
      </c>
      <c r="AN3755">
        <v>0</v>
      </c>
      <c r="AO3755" s="30">
        <v>358.72348068333332</v>
      </c>
      <c r="AP3755" s="30">
        <v>635.90300000000002</v>
      </c>
      <c r="AQ3755" s="30">
        <v>22.916666666666668</v>
      </c>
      <c r="AR3755">
        <v>879.24013429999991</v>
      </c>
      <c r="AS3755" s="20">
        <v>1558.614</v>
      </c>
      <c r="AT3755">
        <v>153.16666666666669</v>
      </c>
      <c r="AU3755">
        <v>12</v>
      </c>
      <c r="AV3755" t="s">
        <v>1510</v>
      </c>
    </row>
    <row r="3756" spans="1:48" hidden="1" x14ac:dyDescent="0.25">
      <c r="A3756" t="s">
        <v>707</v>
      </c>
      <c r="B3756" t="s">
        <v>98</v>
      </c>
      <c r="C3756" t="s">
        <v>706</v>
      </c>
      <c r="D3756" t="s">
        <v>705</v>
      </c>
      <c r="E3756" s="31" t="s">
        <v>706</v>
      </c>
      <c r="F3756">
        <v>2020</v>
      </c>
      <c r="G3756" t="s">
        <v>563</v>
      </c>
      <c r="H3756">
        <v>221</v>
      </c>
      <c r="I3756">
        <v>331680</v>
      </c>
      <c r="J3756" t="s">
        <v>50</v>
      </c>
      <c r="K3756" s="26" t="s">
        <v>458</v>
      </c>
      <c r="L3756" t="b">
        <v>1</v>
      </c>
      <c r="M3756" s="20" t="s">
        <v>1119</v>
      </c>
      <c r="N3756" s="26">
        <v>169</v>
      </c>
      <c r="O3756" t="s">
        <v>375</v>
      </c>
      <c r="P3756">
        <v>63.522222200000002</v>
      </c>
      <c r="Q3756">
        <v>-162.28805560000001</v>
      </c>
      <c r="R3756" t="s">
        <v>1244</v>
      </c>
      <c r="S3756" t="s">
        <v>21</v>
      </c>
      <c r="T3756" s="40">
        <v>0.54319166666666663</v>
      </c>
      <c r="U3756" s="40">
        <v>0.25484999999999997</v>
      </c>
      <c r="V3756">
        <v>410.76859982499997</v>
      </c>
      <c r="W3756">
        <v>756.21299999999997</v>
      </c>
      <c r="X3756">
        <v>135.33333333333334</v>
      </c>
      <c r="Y3756">
        <v>108.62421034999998</v>
      </c>
      <c r="Z3756">
        <v>199.97399999999999</v>
      </c>
      <c r="AA3756">
        <v>9.75</v>
      </c>
      <c r="AI3756">
        <v>275.899</v>
      </c>
      <c r="AJ3756">
        <v>19</v>
      </c>
      <c r="AK3756">
        <v>360.85399999999998</v>
      </c>
      <c r="AL3756">
        <v>20</v>
      </c>
      <c r="AM3756">
        <v>0</v>
      </c>
      <c r="AN3756">
        <v>0</v>
      </c>
      <c r="AO3756" s="30">
        <v>345.87892332499996</v>
      </c>
      <c r="AP3756" s="30">
        <v>636.75299999999993</v>
      </c>
      <c r="AQ3756" s="30">
        <v>39</v>
      </c>
      <c r="AR3756">
        <v>865.27173349999987</v>
      </c>
      <c r="AS3756" s="20">
        <v>1592.9399999999998</v>
      </c>
      <c r="AT3756">
        <v>184.08333333333334</v>
      </c>
      <c r="AU3756">
        <v>12</v>
      </c>
      <c r="AV3756" t="s">
        <v>1510</v>
      </c>
    </row>
    <row r="3757" spans="1:48" hidden="1" x14ac:dyDescent="0.25">
      <c r="A3757" t="s">
        <v>698</v>
      </c>
      <c r="B3757" t="s">
        <v>96</v>
      </c>
      <c r="C3757" t="s">
        <v>700</v>
      </c>
      <c r="D3757" t="s">
        <v>699</v>
      </c>
      <c r="E3757" s="31" t="s">
        <v>700</v>
      </c>
      <c r="F3757">
        <v>2020</v>
      </c>
      <c r="G3757" t="s">
        <v>563</v>
      </c>
      <c r="H3757">
        <v>221</v>
      </c>
      <c r="I3757">
        <v>331640</v>
      </c>
      <c r="J3757" t="s">
        <v>50</v>
      </c>
      <c r="K3757" s="26" t="s">
        <v>458</v>
      </c>
      <c r="L3757" t="b">
        <v>1</v>
      </c>
      <c r="M3757" s="20" t="s">
        <v>1119</v>
      </c>
      <c r="N3757" s="26">
        <v>169</v>
      </c>
      <c r="O3757" t="s">
        <v>375</v>
      </c>
      <c r="P3757">
        <v>66.256666699999997</v>
      </c>
      <c r="Q3757">
        <v>-166.07194440000001</v>
      </c>
      <c r="R3757" t="s">
        <v>1244</v>
      </c>
      <c r="S3757" t="s">
        <v>21</v>
      </c>
      <c r="T3757" s="40">
        <v>0.56333333333333335</v>
      </c>
      <c r="U3757" s="40">
        <v>0.25584166666666669</v>
      </c>
      <c r="V3757">
        <v>415.1107566666667</v>
      </c>
      <c r="W3757">
        <v>736.88300000000004</v>
      </c>
      <c r="X3757">
        <v>152.83333333333334</v>
      </c>
      <c r="Y3757">
        <v>134.87890000000002</v>
      </c>
      <c r="Z3757">
        <v>239.43</v>
      </c>
      <c r="AA3757">
        <v>10.833333333333334</v>
      </c>
      <c r="AI3757">
        <v>331.67500000000001</v>
      </c>
      <c r="AJ3757">
        <v>19.916666666666668</v>
      </c>
      <c r="AK3757">
        <v>450.87</v>
      </c>
      <c r="AL3757">
        <v>24.416666666666668</v>
      </c>
      <c r="AM3757">
        <v>0</v>
      </c>
      <c r="AN3757">
        <v>0</v>
      </c>
      <c r="AO3757" s="30">
        <v>440.8336833333334</v>
      </c>
      <c r="AP3757" s="30">
        <v>782.54500000000007</v>
      </c>
      <c r="AQ3757" s="30">
        <v>44.333333333333336</v>
      </c>
      <c r="AR3757">
        <v>990.82334000000014</v>
      </c>
      <c r="AS3757" s="20">
        <v>1758.8580000000002</v>
      </c>
      <c r="AT3757">
        <v>208</v>
      </c>
      <c r="AU3757">
        <v>12</v>
      </c>
      <c r="AV3757" t="s">
        <v>1510</v>
      </c>
    </row>
    <row r="3758" spans="1:48" hidden="1" x14ac:dyDescent="0.25">
      <c r="A3758" t="s">
        <v>423</v>
      </c>
      <c r="B3758" t="s">
        <v>1152</v>
      </c>
      <c r="C3758" t="s">
        <v>422</v>
      </c>
      <c r="D3758" t="s">
        <v>421</v>
      </c>
      <c r="E3758" s="31" t="s">
        <v>422</v>
      </c>
      <c r="F3758">
        <v>2020</v>
      </c>
      <c r="G3758" t="s">
        <v>380</v>
      </c>
      <c r="H3758">
        <v>219</v>
      </c>
      <c r="I3758">
        <v>331210</v>
      </c>
      <c r="J3758" t="s">
        <v>30</v>
      </c>
      <c r="K3758" s="26" t="s">
        <v>374</v>
      </c>
      <c r="L3758" t="b">
        <v>1</v>
      </c>
      <c r="M3758" s="20" t="s">
        <v>1116</v>
      </c>
      <c r="N3758" s="26">
        <v>2</v>
      </c>
      <c r="O3758" t="s">
        <v>375</v>
      </c>
      <c r="P3758">
        <v>55.687777799999999</v>
      </c>
      <c r="Q3758">
        <v>-132.52222219999999</v>
      </c>
      <c r="R3758" t="s">
        <v>1244</v>
      </c>
      <c r="S3758" t="s">
        <v>21</v>
      </c>
      <c r="T3758" s="40">
        <v>0.26440000000000002</v>
      </c>
      <c r="U3758" s="40">
        <v>0.25562499999999994</v>
      </c>
      <c r="V3758">
        <v>415.33776360000002</v>
      </c>
      <c r="W3758">
        <v>1570.8689999999999</v>
      </c>
      <c r="X3758">
        <v>325.41666666666669</v>
      </c>
      <c r="Y3758">
        <v>225.55117920000001</v>
      </c>
      <c r="Z3758">
        <v>853.06799999999998</v>
      </c>
      <c r="AA3758">
        <v>29.333333333333332</v>
      </c>
      <c r="AI3758">
        <v>331.57900000000001</v>
      </c>
      <c r="AJ3758">
        <v>125</v>
      </c>
      <c r="AK3758">
        <v>516.48699999999997</v>
      </c>
      <c r="AL3758">
        <v>28.083333333333332</v>
      </c>
      <c r="AM3758">
        <v>0</v>
      </c>
      <c r="AN3758">
        <v>0</v>
      </c>
      <c r="AO3758" s="30">
        <v>224.22865040000002</v>
      </c>
      <c r="AP3758" s="30">
        <v>848.06600000000003</v>
      </c>
      <c r="AQ3758" s="30">
        <v>153.08333333333334</v>
      </c>
      <c r="AR3758">
        <v>865.11759319999999</v>
      </c>
      <c r="AS3758" s="20">
        <v>3272.0029999999997</v>
      </c>
      <c r="AT3758">
        <v>507.83333333333337</v>
      </c>
      <c r="AU3758">
        <v>12</v>
      </c>
      <c r="AV3758" t="s">
        <v>1510</v>
      </c>
    </row>
    <row r="3759" spans="1:48" hidden="1" x14ac:dyDescent="0.25">
      <c r="A3759" t="s">
        <v>933</v>
      </c>
      <c r="B3759" t="s">
        <v>260</v>
      </c>
      <c r="C3759" t="s">
        <v>936</v>
      </c>
      <c r="D3759" t="s">
        <v>935</v>
      </c>
      <c r="E3759" s="31" t="s">
        <v>936</v>
      </c>
      <c r="F3759">
        <v>2020</v>
      </c>
      <c r="G3759" t="s">
        <v>934</v>
      </c>
      <c r="H3759" t="s">
        <v>582</v>
      </c>
      <c r="I3759">
        <v>332510</v>
      </c>
      <c r="J3759" t="s">
        <v>259</v>
      </c>
      <c r="K3759" s="26" t="s">
        <v>458</v>
      </c>
      <c r="L3759" t="b">
        <v>1</v>
      </c>
      <c r="M3759" s="20" t="s">
        <v>1116</v>
      </c>
      <c r="N3759" s="26">
        <v>395</v>
      </c>
      <c r="O3759" t="s">
        <v>375</v>
      </c>
      <c r="P3759">
        <v>59.953273099999997</v>
      </c>
      <c r="Q3759">
        <v>-162.8951327</v>
      </c>
      <c r="R3759" t="s">
        <v>1244</v>
      </c>
      <c r="S3759" t="s">
        <v>21</v>
      </c>
      <c r="T3759" s="40">
        <v>0.65000000000000013</v>
      </c>
      <c r="U3759" s="40">
        <v>0.34014999999999995</v>
      </c>
      <c r="V3759">
        <v>417.16935000000007</v>
      </c>
      <c r="W3759">
        <v>641.79899999999998</v>
      </c>
      <c r="X3759">
        <v>156.16666666666666</v>
      </c>
      <c r="Y3759">
        <v>186.14635000000004</v>
      </c>
      <c r="Z3759">
        <v>286.37900000000002</v>
      </c>
      <c r="AA3759">
        <v>4.666666666666667</v>
      </c>
      <c r="AI3759">
        <v>72.375</v>
      </c>
      <c r="AJ3759">
        <v>13</v>
      </c>
      <c r="AK3759">
        <v>4.6619999999999999</v>
      </c>
      <c r="AL3759">
        <v>2</v>
      </c>
      <c r="AM3759">
        <v>22.033000000000001</v>
      </c>
      <c r="AN3759">
        <v>10</v>
      </c>
      <c r="AO3759" s="30">
        <v>50.074050000000014</v>
      </c>
      <c r="AP3759" s="30">
        <v>77.037000000000006</v>
      </c>
      <c r="AQ3759" s="30">
        <v>15</v>
      </c>
      <c r="AR3759">
        <v>653.38975000000016</v>
      </c>
      <c r="AS3759" s="20">
        <v>1005.215</v>
      </c>
      <c r="AT3759">
        <v>175.83333333333331</v>
      </c>
      <c r="AU3759">
        <v>12</v>
      </c>
      <c r="AV3759" t="s">
        <v>1510</v>
      </c>
    </row>
    <row r="3760" spans="1:48" hidden="1" x14ac:dyDescent="0.25">
      <c r="A3760" t="s">
        <v>624</v>
      </c>
      <c r="B3760" t="s">
        <v>71</v>
      </c>
      <c r="C3760" t="s">
        <v>626</v>
      </c>
      <c r="D3760" t="s">
        <v>625</v>
      </c>
      <c r="E3760" s="31" t="s">
        <v>626</v>
      </c>
      <c r="F3760">
        <v>2020</v>
      </c>
      <c r="G3760" t="s">
        <v>563</v>
      </c>
      <c r="H3760">
        <v>221</v>
      </c>
      <c r="I3760">
        <v>332120</v>
      </c>
      <c r="J3760" t="s">
        <v>50</v>
      </c>
      <c r="K3760" s="26" t="s">
        <v>458</v>
      </c>
      <c r="L3760" t="b">
        <v>1</v>
      </c>
      <c r="M3760" s="20" t="s">
        <v>1119</v>
      </c>
      <c r="N3760" s="26">
        <v>169</v>
      </c>
      <c r="O3760" t="s">
        <v>375</v>
      </c>
      <c r="P3760">
        <v>63.0341667</v>
      </c>
      <c r="Q3760">
        <v>-163.55333329999999</v>
      </c>
      <c r="R3760" t="s">
        <v>1244</v>
      </c>
      <c r="S3760" t="s">
        <v>21</v>
      </c>
      <c r="T3760" s="40">
        <v>0.56070833333333336</v>
      </c>
      <c r="U3760" s="40">
        <v>0.25571666666666665</v>
      </c>
      <c r="V3760">
        <v>417.91947058333335</v>
      </c>
      <c r="W3760">
        <v>745.34199999999998</v>
      </c>
      <c r="X3760">
        <v>125.66666666666667</v>
      </c>
      <c r="Y3760">
        <v>176.04503470833333</v>
      </c>
      <c r="Z3760">
        <v>313.96899999999999</v>
      </c>
      <c r="AA3760">
        <v>9.8333333333333339</v>
      </c>
      <c r="AI3760">
        <v>269.7</v>
      </c>
      <c r="AJ3760">
        <v>18.166666666666668</v>
      </c>
      <c r="AK3760">
        <v>593.48599999999999</v>
      </c>
      <c r="AL3760">
        <v>16.166666666666668</v>
      </c>
      <c r="AM3760">
        <v>0</v>
      </c>
      <c r="AN3760">
        <v>0</v>
      </c>
      <c r="AO3760" s="30">
        <v>483.99558341666665</v>
      </c>
      <c r="AP3760" s="30">
        <v>863.18599999999992</v>
      </c>
      <c r="AQ3760" s="30">
        <v>34.333333333333336</v>
      </c>
      <c r="AR3760">
        <v>1077.9600887083334</v>
      </c>
      <c r="AS3760" s="20">
        <v>1922.4969999999998</v>
      </c>
      <c r="AT3760">
        <v>169.83333333333334</v>
      </c>
      <c r="AU3760">
        <v>12</v>
      </c>
      <c r="AV3760" t="s">
        <v>1510</v>
      </c>
    </row>
    <row r="3761" spans="1:48" hidden="1" x14ac:dyDescent="0.25">
      <c r="A3761" t="s">
        <v>616</v>
      </c>
      <c r="B3761" t="s">
        <v>68</v>
      </c>
      <c r="C3761" t="s">
        <v>615</v>
      </c>
      <c r="D3761" t="s">
        <v>614</v>
      </c>
      <c r="E3761" s="31" t="s">
        <v>615</v>
      </c>
      <c r="F3761">
        <v>2020</v>
      </c>
      <c r="G3761" t="s">
        <v>563</v>
      </c>
      <c r="H3761">
        <v>221</v>
      </c>
      <c r="I3761">
        <v>331390</v>
      </c>
      <c r="J3761" t="s">
        <v>50</v>
      </c>
      <c r="K3761" s="26" t="s">
        <v>458</v>
      </c>
      <c r="L3761" t="b">
        <v>1</v>
      </c>
      <c r="M3761" s="20" t="s">
        <v>1119</v>
      </c>
      <c r="N3761" s="26">
        <v>169</v>
      </c>
      <c r="O3761" t="s">
        <v>375</v>
      </c>
      <c r="P3761">
        <v>60.895555600000002</v>
      </c>
      <c r="Q3761">
        <v>-162.5180556</v>
      </c>
      <c r="R3761" t="s">
        <v>1244</v>
      </c>
      <c r="S3761" t="s">
        <v>21</v>
      </c>
      <c r="T3761" s="40">
        <v>0.54569166666666657</v>
      </c>
      <c r="U3761" s="40">
        <v>0.26769166666666672</v>
      </c>
      <c r="V3761">
        <v>421.06824090833328</v>
      </c>
      <c r="W3761">
        <v>771.62300000000005</v>
      </c>
      <c r="X3761">
        <v>123.25</v>
      </c>
      <c r="Y3761">
        <v>45.604543966666661</v>
      </c>
      <c r="Z3761">
        <v>83.572000000000003</v>
      </c>
      <c r="AA3761">
        <v>12</v>
      </c>
      <c r="AI3761">
        <v>393.161</v>
      </c>
      <c r="AJ3761">
        <v>12.083333333333334</v>
      </c>
      <c r="AK3761">
        <v>395.57299999999998</v>
      </c>
      <c r="AL3761">
        <v>7</v>
      </c>
      <c r="AM3761">
        <v>0</v>
      </c>
      <c r="AN3761">
        <v>0</v>
      </c>
      <c r="AO3761" s="30">
        <v>430.40557101666656</v>
      </c>
      <c r="AP3761" s="30">
        <v>788.73399999999992</v>
      </c>
      <c r="AQ3761" s="30">
        <v>19.083333333333336</v>
      </c>
      <c r="AR3761">
        <v>897.07835589166655</v>
      </c>
      <c r="AS3761" s="20">
        <v>1643.9290000000001</v>
      </c>
      <c r="AT3761">
        <v>154.33333333333334</v>
      </c>
      <c r="AU3761">
        <v>12</v>
      </c>
      <c r="AV3761" t="s">
        <v>1510</v>
      </c>
    </row>
    <row r="3762" spans="1:48" hidden="1" x14ac:dyDescent="0.25">
      <c r="A3762" t="s">
        <v>492</v>
      </c>
      <c r="B3762" t="s">
        <v>210</v>
      </c>
      <c r="C3762" t="s">
        <v>495</v>
      </c>
      <c r="D3762" t="s">
        <v>494</v>
      </c>
      <c r="E3762" s="31" t="s">
        <v>495</v>
      </c>
      <c r="F3762">
        <v>2020</v>
      </c>
      <c r="G3762" t="s">
        <v>493</v>
      </c>
      <c r="H3762">
        <v>12119</v>
      </c>
      <c r="I3762">
        <v>332220</v>
      </c>
      <c r="J3762" t="s">
        <v>209</v>
      </c>
      <c r="K3762" s="26" t="s">
        <v>374</v>
      </c>
      <c r="L3762" t="b">
        <v>1</v>
      </c>
      <c r="M3762" s="20" t="s">
        <v>1116</v>
      </c>
      <c r="N3762" s="26">
        <v>44</v>
      </c>
      <c r="O3762" t="s">
        <v>375</v>
      </c>
      <c r="P3762">
        <v>62.9563889</v>
      </c>
      <c r="Q3762">
        <v>-155.59583330000001</v>
      </c>
      <c r="R3762" t="s">
        <v>1244</v>
      </c>
      <c r="S3762" t="s">
        <v>21</v>
      </c>
      <c r="T3762" s="40">
        <v>0.78650833333333325</v>
      </c>
      <c r="U3762" s="40">
        <v>0.40647500000000009</v>
      </c>
      <c r="V3762">
        <v>426.31111191666662</v>
      </c>
      <c r="W3762">
        <v>542.03</v>
      </c>
      <c r="X3762">
        <v>172.41666666666666</v>
      </c>
      <c r="Y3762">
        <v>575.1987124333333</v>
      </c>
      <c r="Z3762">
        <v>731.33199999999999</v>
      </c>
      <c r="AA3762">
        <v>14.083333333333334</v>
      </c>
      <c r="AI3762">
        <v>172.179</v>
      </c>
      <c r="AJ3762">
        <v>52.416666666666664</v>
      </c>
      <c r="AK3762">
        <v>492.03699999999998</v>
      </c>
      <c r="AL3762">
        <v>31.166666666666668</v>
      </c>
      <c r="AM3762">
        <v>5.5650000000000004</v>
      </c>
      <c r="AN3762">
        <v>1</v>
      </c>
      <c r="AO3762" s="30">
        <v>522.41141913333331</v>
      </c>
      <c r="AP3762" s="30">
        <v>664.21600000000001</v>
      </c>
      <c r="AQ3762" s="30">
        <v>83.583333333333329</v>
      </c>
      <c r="AR3762">
        <v>1523.9212434833332</v>
      </c>
      <c r="AS3762" s="20">
        <v>1937.578</v>
      </c>
      <c r="AT3762">
        <v>270.08333333333331</v>
      </c>
      <c r="AU3762">
        <v>12</v>
      </c>
      <c r="AV3762" t="s">
        <v>1510</v>
      </c>
    </row>
    <row r="3763" spans="1:48" hidden="1" x14ac:dyDescent="0.25">
      <c r="A3763" t="s">
        <v>562</v>
      </c>
      <c r="B3763" t="s">
        <v>51</v>
      </c>
      <c r="C3763" t="s">
        <v>589</v>
      </c>
      <c r="D3763" t="s">
        <v>588</v>
      </c>
      <c r="E3763" s="31" t="s">
        <v>589</v>
      </c>
      <c r="F3763">
        <v>2020</v>
      </c>
      <c r="G3763" t="s">
        <v>563</v>
      </c>
      <c r="H3763">
        <v>221</v>
      </c>
      <c r="I3763">
        <v>331240</v>
      </c>
      <c r="J3763" t="s">
        <v>50</v>
      </c>
      <c r="K3763" s="26" t="s">
        <v>458</v>
      </c>
      <c r="L3763" t="b">
        <v>1</v>
      </c>
      <c r="M3763" s="20" t="s">
        <v>1119</v>
      </c>
      <c r="N3763" s="26">
        <v>169</v>
      </c>
      <c r="O3763" t="s">
        <v>375</v>
      </c>
      <c r="P3763">
        <v>62.688888900000002</v>
      </c>
      <c r="Q3763">
        <v>-164.6152778</v>
      </c>
      <c r="R3763" t="s">
        <v>1244</v>
      </c>
      <c r="S3763" t="s">
        <v>21</v>
      </c>
      <c r="T3763" s="40">
        <v>0.53122499999999995</v>
      </c>
      <c r="U3763" s="40">
        <v>0.26048333333333334</v>
      </c>
      <c r="V3763">
        <v>426.36862214999996</v>
      </c>
      <c r="W3763">
        <v>802.61400000000003</v>
      </c>
      <c r="X3763">
        <v>160.33333333333334</v>
      </c>
      <c r="Y3763">
        <v>83.642969924999989</v>
      </c>
      <c r="Z3763">
        <v>157.453</v>
      </c>
      <c r="AA3763">
        <v>10</v>
      </c>
      <c r="AI3763">
        <v>391.00400000000002</v>
      </c>
      <c r="AJ3763">
        <v>17.916666666666668</v>
      </c>
      <c r="AK3763">
        <v>515.32399999999996</v>
      </c>
      <c r="AL3763">
        <v>15.75</v>
      </c>
      <c r="AM3763">
        <v>0</v>
      </c>
      <c r="AN3763">
        <v>0</v>
      </c>
      <c r="AO3763" s="30">
        <v>481.46409179999995</v>
      </c>
      <c r="AP3763" s="30">
        <v>906.32799999999997</v>
      </c>
      <c r="AQ3763" s="30">
        <v>33.666666666666671</v>
      </c>
      <c r="AR3763">
        <v>991.47568387499985</v>
      </c>
      <c r="AS3763" s="20">
        <v>1866.395</v>
      </c>
      <c r="AT3763">
        <v>204</v>
      </c>
      <c r="AU3763">
        <v>12</v>
      </c>
      <c r="AV3763" t="s">
        <v>1510</v>
      </c>
    </row>
    <row r="3764" spans="1:48" hidden="1" x14ac:dyDescent="0.25">
      <c r="A3764" t="s">
        <v>742</v>
      </c>
      <c r="B3764" t="s">
        <v>172</v>
      </c>
      <c r="C3764" t="s">
        <v>745</v>
      </c>
      <c r="D3764" t="s">
        <v>744</v>
      </c>
      <c r="E3764" s="31" t="s">
        <v>745</v>
      </c>
      <c r="F3764">
        <v>2020</v>
      </c>
      <c r="G3764" t="s">
        <v>743</v>
      </c>
      <c r="H3764">
        <v>18963</v>
      </c>
      <c r="I3764">
        <v>332650</v>
      </c>
      <c r="J3764" t="s">
        <v>171</v>
      </c>
      <c r="K3764" s="26" t="s">
        <v>458</v>
      </c>
      <c r="L3764" t="b">
        <v>1</v>
      </c>
      <c r="M3764" s="20" t="s">
        <v>1119</v>
      </c>
      <c r="N3764" s="26">
        <v>240</v>
      </c>
      <c r="O3764" t="s">
        <v>375</v>
      </c>
      <c r="P3764">
        <v>57.503333300000001</v>
      </c>
      <c r="Q3764">
        <v>-134.58388890000001</v>
      </c>
      <c r="R3764" t="s">
        <v>1244</v>
      </c>
      <c r="S3764" t="s">
        <v>21</v>
      </c>
      <c r="T3764" s="40">
        <v>0.57029999999999992</v>
      </c>
      <c r="U3764" s="40">
        <v>0.27548333333333336</v>
      </c>
      <c r="V3764">
        <v>429.33210539999993</v>
      </c>
      <c r="W3764">
        <v>752.81799999999998</v>
      </c>
      <c r="X3764">
        <v>190.16666666666666</v>
      </c>
      <c r="Y3764">
        <v>303.21083069999997</v>
      </c>
      <c r="Z3764">
        <v>531.66899999999998</v>
      </c>
      <c r="AA3764">
        <v>8.3333333333333339</v>
      </c>
      <c r="AI3764">
        <v>184.19300000000001</v>
      </c>
      <c r="AJ3764">
        <v>25.166666666666668</v>
      </c>
      <c r="AK3764">
        <v>74.370999999999995</v>
      </c>
      <c r="AL3764">
        <v>8</v>
      </c>
      <c r="AM3764">
        <v>0</v>
      </c>
      <c r="AN3764">
        <v>0</v>
      </c>
      <c r="AO3764" s="30">
        <v>147.45904919999998</v>
      </c>
      <c r="AP3764" s="30">
        <v>258.56400000000002</v>
      </c>
      <c r="AQ3764" s="30">
        <v>33.166666666666671</v>
      </c>
      <c r="AR3764">
        <v>880.00198529999989</v>
      </c>
      <c r="AS3764" s="20">
        <v>1543.0509999999999</v>
      </c>
      <c r="AT3764">
        <v>231.66666666666666</v>
      </c>
      <c r="AU3764">
        <v>12</v>
      </c>
      <c r="AV3764" t="s">
        <v>1510</v>
      </c>
    </row>
    <row r="3765" spans="1:48" hidden="1" x14ac:dyDescent="0.25">
      <c r="A3765" t="s">
        <v>954</v>
      </c>
      <c r="B3765" t="s">
        <v>23</v>
      </c>
      <c r="C3765" t="s">
        <v>957</v>
      </c>
      <c r="D3765" t="s">
        <v>956</v>
      </c>
      <c r="E3765" s="31" t="s">
        <v>957</v>
      </c>
      <c r="F3765">
        <v>2020</v>
      </c>
      <c r="G3765" t="s">
        <v>955</v>
      </c>
      <c r="H3765">
        <v>192</v>
      </c>
      <c r="I3765">
        <v>331020</v>
      </c>
      <c r="J3765" t="s">
        <v>22</v>
      </c>
      <c r="K3765" s="26" t="s">
        <v>458</v>
      </c>
      <c r="L3765" t="b">
        <v>1</v>
      </c>
      <c r="M3765" s="20" t="s">
        <v>1116</v>
      </c>
      <c r="N3765" s="26">
        <v>412</v>
      </c>
      <c r="O3765" t="s">
        <v>375</v>
      </c>
      <c r="P3765">
        <v>60.909444399999998</v>
      </c>
      <c r="Q3765">
        <v>-161.4313889</v>
      </c>
      <c r="R3765" t="s">
        <v>1244</v>
      </c>
      <c r="S3765" t="s">
        <v>21</v>
      </c>
      <c r="T3765" s="40">
        <v>0.61749999999999994</v>
      </c>
      <c r="U3765" s="40">
        <v>0.3584500000000001</v>
      </c>
      <c r="V3765">
        <v>441.92004999999995</v>
      </c>
      <c r="W3765">
        <v>715.66</v>
      </c>
      <c r="X3765">
        <v>184</v>
      </c>
      <c r="Y3765">
        <v>221.97087249999996</v>
      </c>
      <c r="Z3765">
        <v>359.46699999999998</v>
      </c>
      <c r="AA3765">
        <v>9.75</v>
      </c>
      <c r="AI3765">
        <v>105.66</v>
      </c>
      <c r="AJ3765">
        <v>34.416666666666664</v>
      </c>
      <c r="AK3765">
        <v>523.58699999999999</v>
      </c>
      <c r="AL3765">
        <v>9.6666666666666661</v>
      </c>
      <c r="AM3765">
        <v>38.725999999999999</v>
      </c>
      <c r="AN3765">
        <v>3</v>
      </c>
      <c r="AO3765" s="30">
        <v>388.56002249999995</v>
      </c>
      <c r="AP3765" s="30">
        <v>629.24699999999996</v>
      </c>
      <c r="AQ3765" s="30">
        <v>44.083333333333329</v>
      </c>
      <c r="AR3765">
        <v>1052.4509449999998</v>
      </c>
      <c r="AS3765" s="20">
        <v>1704.3739999999998</v>
      </c>
      <c r="AT3765">
        <v>237.83333333333331</v>
      </c>
      <c r="AU3765">
        <v>12</v>
      </c>
      <c r="AV3765" t="s">
        <v>1510</v>
      </c>
    </row>
    <row r="3766" spans="1:48" hidden="1" x14ac:dyDescent="0.25">
      <c r="A3766" t="s">
        <v>714</v>
      </c>
      <c r="B3766" t="s">
        <v>101</v>
      </c>
      <c r="C3766" t="s">
        <v>713</v>
      </c>
      <c r="D3766" t="s">
        <v>712</v>
      </c>
      <c r="E3766" s="31" t="s">
        <v>713</v>
      </c>
      <c r="F3766">
        <v>2020</v>
      </c>
      <c r="G3766" t="s">
        <v>563</v>
      </c>
      <c r="H3766">
        <v>221</v>
      </c>
      <c r="I3766">
        <v>331700</v>
      </c>
      <c r="J3766" t="s">
        <v>50</v>
      </c>
      <c r="K3766" s="26" t="s">
        <v>458</v>
      </c>
      <c r="L3766" t="b">
        <v>1</v>
      </c>
      <c r="M3766" s="20" t="s">
        <v>1119</v>
      </c>
      <c r="N3766" s="26">
        <v>169</v>
      </c>
      <c r="O3766" t="s">
        <v>375</v>
      </c>
      <c r="P3766">
        <v>60.533775200000001</v>
      </c>
      <c r="Q3766">
        <v>-165.1036627</v>
      </c>
      <c r="R3766" t="s">
        <v>1244</v>
      </c>
      <c r="S3766" t="s">
        <v>21</v>
      </c>
      <c r="T3766" s="40">
        <v>0.56289166666666679</v>
      </c>
      <c r="U3766" s="40">
        <v>0.278225</v>
      </c>
      <c r="V3766">
        <v>444.64276268333344</v>
      </c>
      <c r="W3766">
        <v>789.92600000000004</v>
      </c>
      <c r="X3766">
        <v>133.33333333333334</v>
      </c>
      <c r="Y3766">
        <v>34.141631150000009</v>
      </c>
      <c r="Z3766">
        <v>60.654000000000003</v>
      </c>
      <c r="AA3766">
        <v>13</v>
      </c>
      <c r="AI3766">
        <v>475.084</v>
      </c>
      <c r="AJ3766">
        <v>22.416666666666668</v>
      </c>
      <c r="AK3766">
        <v>256.27</v>
      </c>
      <c r="AL3766">
        <v>8.5833333333333339</v>
      </c>
      <c r="AM3766">
        <v>0</v>
      </c>
      <c r="AN3766">
        <v>0</v>
      </c>
      <c r="AO3766" s="30">
        <v>411.67307198333344</v>
      </c>
      <c r="AP3766" s="30">
        <v>731.35400000000004</v>
      </c>
      <c r="AQ3766" s="30">
        <v>31</v>
      </c>
      <c r="AR3766">
        <v>890.45746581666697</v>
      </c>
      <c r="AS3766" s="20">
        <v>1581.9340000000002</v>
      </c>
      <c r="AT3766">
        <v>177.33333333333334</v>
      </c>
      <c r="AU3766">
        <v>12</v>
      </c>
      <c r="AV3766" t="s">
        <v>1510</v>
      </c>
    </row>
    <row r="3767" spans="1:48" hidden="1" x14ac:dyDescent="0.25">
      <c r="A3767" t="s">
        <v>592</v>
      </c>
      <c r="B3767" t="s">
        <v>60</v>
      </c>
      <c r="C3767" t="s">
        <v>594</v>
      </c>
      <c r="D3767" t="s">
        <v>593</v>
      </c>
      <c r="E3767" s="31" t="s">
        <v>594</v>
      </c>
      <c r="F3767">
        <v>2020</v>
      </c>
      <c r="G3767" t="s">
        <v>563</v>
      </c>
      <c r="H3767">
        <v>221</v>
      </c>
      <c r="I3767">
        <v>331320</v>
      </c>
      <c r="J3767" t="s">
        <v>50</v>
      </c>
      <c r="K3767" s="26" t="s">
        <v>458</v>
      </c>
      <c r="L3767" t="b">
        <v>1</v>
      </c>
      <c r="M3767" s="20" t="s">
        <v>1119</v>
      </c>
      <c r="N3767" s="26">
        <v>169</v>
      </c>
      <c r="O3767" t="s">
        <v>375</v>
      </c>
      <c r="P3767">
        <v>63.779722200000002</v>
      </c>
      <c r="Q3767">
        <v>-171.74111110000001</v>
      </c>
      <c r="R3767" t="s">
        <v>1244</v>
      </c>
      <c r="S3767" t="s">
        <v>21</v>
      </c>
      <c r="T3767" s="40">
        <v>0.57546666666666668</v>
      </c>
      <c r="U3767" s="40">
        <v>0.28029999999999994</v>
      </c>
      <c r="V3767">
        <v>450.478184</v>
      </c>
      <c r="W3767">
        <v>782.80499999999995</v>
      </c>
      <c r="X3767">
        <v>165.83333333333334</v>
      </c>
      <c r="Y3767">
        <v>88.581584000000007</v>
      </c>
      <c r="Z3767">
        <v>153.93</v>
      </c>
      <c r="AA3767">
        <v>15</v>
      </c>
      <c r="AI3767">
        <v>446.23200000000003</v>
      </c>
      <c r="AJ3767">
        <v>13.833333333333334</v>
      </c>
      <c r="AK3767">
        <v>417.5</v>
      </c>
      <c r="AL3767">
        <v>20</v>
      </c>
      <c r="AM3767">
        <v>0</v>
      </c>
      <c r="AN3767">
        <v>0</v>
      </c>
      <c r="AO3767" s="30">
        <v>497.04897493333334</v>
      </c>
      <c r="AP3767" s="30">
        <v>863.73199999999997</v>
      </c>
      <c r="AQ3767" s="30">
        <v>33.833333333333336</v>
      </c>
      <c r="AR3767">
        <v>1036.1087429333334</v>
      </c>
      <c r="AS3767" s="20">
        <v>1800.4670000000001</v>
      </c>
      <c r="AT3767">
        <v>214.66666666666669</v>
      </c>
      <c r="AU3767">
        <v>12</v>
      </c>
      <c r="AV3767" t="s">
        <v>1510</v>
      </c>
    </row>
    <row r="3768" spans="1:48" hidden="1" x14ac:dyDescent="0.25">
      <c r="A3768" t="s">
        <v>795</v>
      </c>
      <c r="B3768" t="s">
        <v>197</v>
      </c>
      <c r="C3768" t="s">
        <v>798</v>
      </c>
      <c r="D3768" t="s">
        <v>797</v>
      </c>
      <c r="E3768" s="31" t="s">
        <v>798</v>
      </c>
      <c r="F3768">
        <v>2020</v>
      </c>
      <c r="G3768" t="s">
        <v>796</v>
      </c>
      <c r="H3768">
        <v>9832</v>
      </c>
      <c r="I3768">
        <v>332150</v>
      </c>
      <c r="J3768" t="s">
        <v>196</v>
      </c>
      <c r="K3768" s="26" t="s">
        <v>458</v>
      </c>
      <c r="L3768" t="b">
        <v>1</v>
      </c>
      <c r="M3768" s="20" t="s">
        <v>1118</v>
      </c>
      <c r="N3768" s="26">
        <v>281</v>
      </c>
      <c r="O3768" t="s">
        <v>375</v>
      </c>
      <c r="P3768">
        <v>60.812222200000001</v>
      </c>
      <c r="Q3768">
        <v>-161.43583330000001</v>
      </c>
      <c r="R3768" t="s">
        <v>1244</v>
      </c>
      <c r="S3768" t="s">
        <v>21</v>
      </c>
      <c r="T3768" s="40">
        <v>0.51999999999999991</v>
      </c>
      <c r="U3768" s="40">
        <v>0.21383333333333332</v>
      </c>
      <c r="V3768">
        <v>482.07951999999995</v>
      </c>
      <c r="W3768">
        <v>927.07600000000002</v>
      </c>
      <c r="X3768">
        <v>185.5</v>
      </c>
      <c r="Y3768">
        <v>295.93095999999991</v>
      </c>
      <c r="Z3768">
        <v>569.09799999999996</v>
      </c>
      <c r="AA3768">
        <v>1.5833333333333333</v>
      </c>
      <c r="AI3768">
        <v>9.5519999999999996</v>
      </c>
      <c r="AJ3768">
        <v>26</v>
      </c>
      <c r="AK3768">
        <v>25.071999999999999</v>
      </c>
      <c r="AL3768">
        <v>5</v>
      </c>
      <c r="AM3768">
        <v>120.14100000000001</v>
      </c>
      <c r="AN3768">
        <v>12.833333333333334</v>
      </c>
      <c r="AO3768" s="30">
        <v>18.004479999999994</v>
      </c>
      <c r="AP3768" s="30">
        <v>34.623999999999995</v>
      </c>
      <c r="AQ3768" s="30">
        <v>31</v>
      </c>
      <c r="AR3768">
        <v>796.01495999999986</v>
      </c>
      <c r="AS3768" s="20">
        <v>1530.798</v>
      </c>
      <c r="AT3768">
        <v>218.08333333333334</v>
      </c>
      <c r="AU3768">
        <v>12</v>
      </c>
      <c r="AV3768" t="s">
        <v>1510</v>
      </c>
    </row>
    <row r="3769" spans="1:48" hidden="1" x14ac:dyDescent="0.25">
      <c r="A3769" t="s">
        <v>790</v>
      </c>
      <c r="B3769" t="s">
        <v>1169</v>
      </c>
      <c r="C3769" t="s">
        <v>794</v>
      </c>
      <c r="D3769" t="s">
        <v>793</v>
      </c>
      <c r="E3769" s="31" t="s">
        <v>794</v>
      </c>
      <c r="F3769">
        <v>2020</v>
      </c>
      <c r="G3769" t="s">
        <v>791</v>
      </c>
      <c r="H3769">
        <v>9188</v>
      </c>
      <c r="I3769">
        <v>332050</v>
      </c>
      <c r="J3769" t="s">
        <v>170</v>
      </c>
      <c r="K3769" s="26" t="s">
        <v>458</v>
      </c>
      <c r="L3769" t="b">
        <v>1</v>
      </c>
      <c r="M3769" s="20" t="s">
        <v>1119</v>
      </c>
      <c r="N3769" s="26">
        <v>280</v>
      </c>
      <c r="O3769" t="s">
        <v>375</v>
      </c>
      <c r="P3769">
        <v>59.7567965</v>
      </c>
      <c r="Q3769">
        <v>-154.91108370000001</v>
      </c>
      <c r="R3769" t="s">
        <v>1244</v>
      </c>
      <c r="S3769" t="s">
        <v>21</v>
      </c>
      <c r="T3769" s="40">
        <v>0.63500000000000012</v>
      </c>
      <c r="U3769" s="40">
        <v>0.26506666666666662</v>
      </c>
      <c r="V3769">
        <v>490.46955500000013</v>
      </c>
      <c r="W3769">
        <v>772.39300000000003</v>
      </c>
      <c r="X3769">
        <v>179.91666666666666</v>
      </c>
      <c r="Y3769">
        <v>1158.6337000000001</v>
      </c>
      <c r="Z3769">
        <v>1824.62</v>
      </c>
      <c r="AA3769">
        <v>13</v>
      </c>
      <c r="AI3769">
        <v>298.67899999999997</v>
      </c>
      <c r="AJ3769">
        <v>82.916666666666671</v>
      </c>
      <c r="AK3769">
        <v>181.12799999999999</v>
      </c>
      <c r="AL3769">
        <v>9</v>
      </c>
      <c r="AM3769">
        <v>0</v>
      </c>
      <c r="AN3769">
        <v>0</v>
      </c>
      <c r="AO3769" s="30">
        <v>304.67744500000003</v>
      </c>
      <c r="AP3769" s="30">
        <v>479.80699999999996</v>
      </c>
      <c r="AQ3769" s="30">
        <v>91.916666666666671</v>
      </c>
      <c r="AR3769">
        <v>1953.7807000000003</v>
      </c>
      <c r="AS3769" s="20">
        <v>3076.8199999999997</v>
      </c>
      <c r="AT3769">
        <v>284.83333333333331</v>
      </c>
      <c r="AU3769">
        <v>12</v>
      </c>
      <c r="AV3769" t="s">
        <v>1510</v>
      </c>
    </row>
    <row r="3770" spans="1:48" hidden="1" x14ac:dyDescent="0.25">
      <c r="A3770" t="s">
        <v>656</v>
      </c>
      <c r="B3770" t="s">
        <v>81</v>
      </c>
      <c r="C3770" t="s">
        <v>658</v>
      </c>
      <c r="D3770" t="s">
        <v>657</v>
      </c>
      <c r="E3770" s="31" t="s">
        <v>658</v>
      </c>
      <c r="F3770">
        <v>2020</v>
      </c>
      <c r="G3770" t="s">
        <v>563</v>
      </c>
      <c r="H3770">
        <v>221</v>
      </c>
      <c r="I3770">
        <v>331510</v>
      </c>
      <c r="J3770" t="s">
        <v>50</v>
      </c>
      <c r="K3770" s="26" t="s">
        <v>458</v>
      </c>
      <c r="L3770" t="b">
        <v>1</v>
      </c>
      <c r="M3770" s="20" t="s">
        <v>1119</v>
      </c>
      <c r="N3770" s="26">
        <v>169</v>
      </c>
      <c r="O3770" t="s">
        <v>375</v>
      </c>
      <c r="P3770">
        <v>66.838333300000002</v>
      </c>
      <c r="Q3770">
        <v>-161.03277779999999</v>
      </c>
      <c r="R3770" t="s">
        <v>1244</v>
      </c>
      <c r="S3770" t="s">
        <v>21</v>
      </c>
      <c r="T3770" s="40">
        <v>0.57819166666666677</v>
      </c>
      <c r="U3770" s="40">
        <v>0.256575</v>
      </c>
      <c r="V3770">
        <v>507.16775871666675</v>
      </c>
      <c r="W3770">
        <v>877.16200000000003</v>
      </c>
      <c r="X3770">
        <v>138.58333333333334</v>
      </c>
      <c r="Y3770">
        <v>94.334861375000017</v>
      </c>
      <c r="Z3770">
        <v>163.155</v>
      </c>
      <c r="AA3770">
        <v>10</v>
      </c>
      <c r="AI3770">
        <v>431.73200000000003</v>
      </c>
      <c r="AJ3770">
        <v>13.916666666666666</v>
      </c>
      <c r="AK3770">
        <v>352.75</v>
      </c>
      <c r="AL3770">
        <v>19.583333333333332</v>
      </c>
      <c r="AM3770">
        <v>0</v>
      </c>
      <c r="AN3770">
        <v>0</v>
      </c>
      <c r="AO3770" s="30">
        <v>453.58095505000006</v>
      </c>
      <c r="AP3770" s="30">
        <v>784.48199999999997</v>
      </c>
      <c r="AQ3770" s="30">
        <v>33.5</v>
      </c>
      <c r="AR3770">
        <v>1055.0835751416669</v>
      </c>
      <c r="AS3770" s="20">
        <v>1824.799</v>
      </c>
      <c r="AT3770">
        <v>182.08333333333334</v>
      </c>
      <c r="AU3770">
        <v>12</v>
      </c>
      <c r="AV3770" t="s">
        <v>1510</v>
      </c>
    </row>
    <row r="3771" spans="1:48" hidden="1" x14ac:dyDescent="0.25">
      <c r="A3771" t="s">
        <v>642</v>
      </c>
      <c r="B3771" t="s">
        <v>77</v>
      </c>
      <c r="C3771" t="s">
        <v>644</v>
      </c>
      <c r="D3771" t="s">
        <v>1195</v>
      </c>
      <c r="E3771" s="31" t="s">
        <v>678</v>
      </c>
      <c r="F3771">
        <v>2020</v>
      </c>
      <c r="G3771" t="s">
        <v>563</v>
      </c>
      <c r="H3771">
        <v>221</v>
      </c>
      <c r="I3771">
        <v>331470</v>
      </c>
      <c r="J3771" t="s">
        <v>50</v>
      </c>
      <c r="K3771" s="26" t="s">
        <v>458</v>
      </c>
      <c r="L3771" t="b">
        <v>1</v>
      </c>
      <c r="M3771" s="20" t="s">
        <v>1119</v>
      </c>
      <c r="N3771" s="26">
        <v>169</v>
      </c>
      <c r="O3771" t="s">
        <v>375</v>
      </c>
      <c r="P3771">
        <v>62.085555599999999</v>
      </c>
      <c r="Q3771">
        <v>-163.72944440000001</v>
      </c>
      <c r="R3771" t="s">
        <v>1244</v>
      </c>
      <c r="S3771" t="s">
        <v>21</v>
      </c>
      <c r="T3771" s="40">
        <v>0.55521666666666658</v>
      </c>
      <c r="U3771" s="40">
        <v>0.25543333333333335</v>
      </c>
      <c r="V3771">
        <v>512.04634996666653</v>
      </c>
      <c r="W3771">
        <v>922.24599999999998</v>
      </c>
      <c r="X3771">
        <v>175.41666666666666</v>
      </c>
      <c r="Y3771">
        <v>197.3356628833333</v>
      </c>
      <c r="Z3771">
        <v>355.42099999999999</v>
      </c>
      <c r="AA3771">
        <v>17.5</v>
      </c>
      <c r="AI3771">
        <v>468.51900000000001</v>
      </c>
      <c r="AJ3771">
        <v>26.333333333333332</v>
      </c>
      <c r="AK3771">
        <v>740.202</v>
      </c>
      <c r="AL3771">
        <v>20.916666666666668</v>
      </c>
      <c r="AM3771">
        <v>0</v>
      </c>
      <c r="AN3771">
        <v>0</v>
      </c>
      <c r="AO3771" s="30">
        <v>671.10204454999985</v>
      </c>
      <c r="AP3771" s="30">
        <v>1208.721</v>
      </c>
      <c r="AQ3771" s="30">
        <v>47.25</v>
      </c>
      <c r="AR3771">
        <v>1380.4840573999998</v>
      </c>
      <c r="AS3771" s="20">
        <v>2486.3879999999999</v>
      </c>
      <c r="AT3771">
        <v>240.16666666666666</v>
      </c>
      <c r="AU3771">
        <v>12</v>
      </c>
      <c r="AV3771" t="s">
        <v>1510</v>
      </c>
    </row>
    <row r="3772" spans="1:48" hidden="1" x14ac:dyDescent="0.25">
      <c r="A3772" t="s">
        <v>447</v>
      </c>
      <c r="B3772" t="s">
        <v>110</v>
      </c>
      <c r="C3772" t="s">
        <v>450</v>
      </c>
      <c r="D3772" t="s">
        <v>449</v>
      </c>
      <c r="E3772" s="31" t="s">
        <v>450</v>
      </c>
      <c r="F3772">
        <v>2020</v>
      </c>
      <c r="G3772" t="s">
        <v>448</v>
      </c>
      <c r="H3772">
        <v>4959</v>
      </c>
      <c r="I3772">
        <v>331760</v>
      </c>
      <c r="J3772" t="s">
        <v>109</v>
      </c>
      <c r="K3772" s="26" t="s">
        <v>374</v>
      </c>
      <c r="L3772" t="b">
        <v>1</v>
      </c>
      <c r="M3772" s="20" t="s">
        <v>1116</v>
      </c>
      <c r="N3772" s="26">
        <v>5</v>
      </c>
      <c r="O3772" t="s">
        <v>375</v>
      </c>
      <c r="P3772">
        <v>61.578333299999997</v>
      </c>
      <c r="Q3772">
        <v>-159.52222219999999</v>
      </c>
      <c r="R3772" t="s">
        <v>1244</v>
      </c>
      <c r="S3772" t="s">
        <v>21</v>
      </c>
      <c r="T3772" s="40">
        <v>0.57598333333333329</v>
      </c>
      <c r="U3772" s="40">
        <v>0.31156666666666671</v>
      </c>
      <c r="V3772">
        <v>527.76316063333331</v>
      </c>
      <c r="W3772">
        <v>916.28200000000004</v>
      </c>
      <c r="X3772">
        <v>183.58333333333334</v>
      </c>
      <c r="Y3772">
        <v>470.68666819999999</v>
      </c>
      <c r="Z3772">
        <v>817.18799999999999</v>
      </c>
      <c r="AA3772">
        <v>14</v>
      </c>
      <c r="AI3772">
        <v>58.378</v>
      </c>
      <c r="AJ3772">
        <v>45.083333333333336</v>
      </c>
      <c r="AK3772">
        <v>303.827</v>
      </c>
      <c r="AL3772">
        <v>15.083333333333334</v>
      </c>
      <c r="AM3772">
        <v>48.28</v>
      </c>
      <c r="AN3772">
        <v>1.5</v>
      </c>
      <c r="AO3772" s="30">
        <v>208.62404324999997</v>
      </c>
      <c r="AP3772" s="30">
        <v>362.20499999999998</v>
      </c>
      <c r="AQ3772" s="30">
        <v>60.166666666666671</v>
      </c>
      <c r="AR3772">
        <v>1207.0738720833333</v>
      </c>
      <c r="AS3772" s="20">
        <v>2095.6750000000002</v>
      </c>
      <c r="AT3772">
        <v>257.75</v>
      </c>
      <c r="AU3772">
        <v>12</v>
      </c>
      <c r="AV3772" t="s">
        <v>1510</v>
      </c>
    </row>
    <row r="3773" spans="1:48" hidden="1" x14ac:dyDescent="0.25">
      <c r="A3773" t="s">
        <v>786</v>
      </c>
      <c r="B3773" t="s">
        <v>151</v>
      </c>
      <c r="C3773" t="s">
        <v>789</v>
      </c>
      <c r="D3773" t="s">
        <v>788</v>
      </c>
      <c r="E3773" s="31" t="s">
        <v>789</v>
      </c>
      <c r="F3773">
        <v>2020</v>
      </c>
      <c r="G3773" t="s">
        <v>787</v>
      </c>
      <c r="H3773">
        <v>6915</v>
      </c>
      <c r="I3773">
        <v>331990</v>
      </c>
      <c r="J3773" t="s">
        <v>150</v>
      </c>
      <c r="K3773" s="26" t="s">
        <v>458</v>
      </c>
      <c r="L3773" t="b">
        <v>1</v>
      </c>
      <c r="M3773" s="20" t="s">
        <v>1118</v>
      </c>
      <c r="N3773" s="26">
        <v>274</v>
      </c>
      <c r="O3773" t="s">
        <v>375</v>
      </c>
      <c r="P3773">
        <v>64.733333299999998</v>
      </c>
      <c r="Q3773">
        <v>-156.92750000000001</v>
      </c>
      <c r="R3773" t="s">
        <v>1244</v>
      </c>
      <c r="S3773" t="s">
        <v>21</v>
      </c>
      <c r="T3773" s="40">
        <v>0.59599999999999997</v>
      </c>
      <c r="U3773" s="40">
        <v>0.37325000000000003</v>
      </c>
      <c r="V3773">
        <v>533.81514800000002</v>
      </c>
      <c r="W3773">
        <v>895.66300000000001</v>
      </c>
      <c r="X3773">
        <v>202.58333333333334</v>
      </c>
      <c r="Y3773">
        <v>1581.3983880000001</v>
      </c>
      <c r="Z3773">
        <v>2653.3530000000001</v>
      </c>
      <c r="AA3773">
        <v>13.583333333333334</v>
      </c>
      <c r="AI3773">
        <v>492.80599999999998</v>
      </c>
      <c r="AJ3773">
        <v>125.33333333333333</v>
      </c>
      <c r="AK3773">
        <v>431.46699999999998</v>
      </c>
      <c r="AL3773">
        <v>38.416666666666664</v>
      </c>
      <c r="AM3773">
        <v>0</v>
      </c>
      <c r="AN3773">
        <v>0</v>
      </c>
      <c r="AO3773" s="30">
        <v>550.8667079999999</v>
      </c>
      <c r="AP3773" s="30">
        <v>924.27299999999991</v>
      </c>
      <c r="AQ3773" s="30">
        <v>163.75</v>
      </c>
      <c r="AR3773">
        <v>2666.0802440000002</v>
      </c>
      <c r="AS3773" s="20">
        <v>4473.2890000000007</v>
      </c>
      <c r="AT3773">
        <v>379.91666666666669</v>
      </c>
      <c r="AU3773">
        <v>12</v>
      </c>
      <c r="AV3773" t="s">
        <v>1510</v>
      </c>
    </row>
    <row r="3774" spans="1:48" hidden="1" x14ac:dyDescent="0.25">
      <c r="A3774" t="s">
        <v>751</v>
      </c>
      <c r="B3774" t="s">
        <v>175</v>
      </c>
      <c r="C3774" t="s">
        <v>753</v>
      </c>
      <c r="D3774" t="s">
        <v>752</v>
      </c>
      <c r="E3774" s="31" t="s">
        <v>753</v>
      </c>
      <c r="F3774">
        <v>2020</v>
      </c>
      <c r="G3774" t="s">
        <v>743</v>
      </c>
      <c r="H3774">
        <v>18963</v>
      </c>
      <c r="I3774">
        <v>332680</v>
      </c>
      <c r="J3774" t="s">
        <v>171</v>
      </c>
      <c r="K3774" s="26" t="s">
        <v>458</v>
      </c>
      <c r="L3774" t="b">
        <v>1</v>
      </c>
      <c r="M3774" s="20" t="s">
        <v>1119</v>
      </c>
      <c r="N3774" s="26">
        <v>240</v>
      </c>
      <c r="O3774" t="s">
        <v>375</v>
      </c>
      <c r="P3774">
        <v>56.975833299999998</v>
      </c>
      <c r="Q3774">
        <v>-133.9472222</v>
      </c>
      <c r="R3774" t="s">
        <v>1244</v>
      </c>
      <c r="S3774" t="s">
        <v>21</v>
      </c>
      <c r="T3774" s="40">
        <v>0.57029999999999992</v>
      </c>
      <c r="U3774" s="40">
        <v>0.27548333333333336</v>
      </c>
      <c r="V3774">
        <v>534.56785349999996</v>
      </c>
      <c r="W3774">
        <v>937.34500000000003</v>
      </c>
      <c r="X3774">
        <v>237.5</v>
      </c>
      <c r="Y3774">
        <v>457.41938039999991</v>
      </c>
      <c r="Z3774">
        <v>802.06799999999998</v>
      </c>
      <c r="AA3774">
        <v>14.5</v>
      </c>
      <c r="AI3774">
        <v>186.47399999999999</v>
      </c>
      <c r="AJ3774">
        <v>47.416666666666664</v>
      </c>
      <c r="AK3774">
        <v>58.997</v>
      </c>
      <c r="AL3774">
        <v>7</v>
      </c>
      <c r="AM3774">
        <v>0</v>
      </c>
      <c r="AN3774">
        <v>0</v>
      </c>
      <c r="AO3774" s="30">
        <v>139.99211129999998</v>
      </c>
      <c r="AP3774" s="30">
        <v>245.471</v>
      </c>
      <c r="AQ3774" s="30">
        <v>54.416666666666664</v>
      </c>
      <c r="AR3774">
        <v>1131.9793451999999</v>
      </c>
      <c r="AS3774" s="20">
        <v>1984.884</v>
      </c>
      <c r="AT3774">
        <v>306.41666666666663</v>
      </c>
      <c r="AU3774">
        <v>12</v>
      </c>
      <c r="AV3774" t="s">
        <v>1510</v>
      </c>
    </row>
    <row r="3775" spans="1:48" hidden="1" x14ac:dyDescent="0.25">
      <c r="A3775" t="s">
        <v>683</v>
      </c>
      <c r="B3775" t="s">
        <v>91</v>
      </c>
      <c r="C3775" t="s">
        <v>685</v>
      </c>
      <c r="D3775" t="s">
        <v>684</v>
      </c>
      <c r="E3775" s="31" t="s">
        <v>685</v>
      </c>
      <c r="F3775">
        <v>2020</v>
      </c>
      <c r="G3775" t="s">
        <v>563</v>
      </c>
      <c r="H3775">
        <v>221</v>
      </c>
      <c r="I3775">
        <v>331590</v>
      </c>
      <c r="J3775" t="s">
        <v>50</v>
      </c>
      <c r="K3775" s="26" t="s">
        <v>458</v>
      </c>
      <c r="L3775" t="b">
        <v>1</v>
      </c>
      <c r="M3775" s="20" t="s">
        <v>1119</v>
      </c>
      <c r="N3775" s="26">
        <v>169</v>
      </c>
      <c r="O3775" t="s">
        <v>375</v>
      </c>
      <c r="P3775">
        <v>63.694166699999997</v>
      </c>
      <c r="Q3775">
        <v>-170.47888889999999</v>
      </c>
      <c r="R3775" t="s">
        <v>1244</v>
      </c>
      <c r="S3775" t="s">
        <v>21</v>
      </c>
      <c r="T3775" s="40">
        <v>0.54214166666666652</v>
      </c>
      <c r="U3775" s="40">
        <v>0.260075</v>
      </c>
      <c r="V3775">
        <v>542.47183094166655</v>
      </c>
      <c r="W3775">
        <v>1000.609</v>
      </c>
      <c r="X3775">
        <v>161.66666666666666</v>
      </c>
      <c r="Y3775">
        <v>22.219134066666662</v>
      </c>
      <c r="Z3775">
        <v>40.984000000000002</v>
      </c>
      <c r="AA3775">
        <v>8.8333333333333339</v>
      </c>
      <c r="AI3775">
        <v>641.52</v>
      </c>
      <c r="AJ3775">
        <v>24</v>
      </c>
      <c r="AK3775">
        <v>591.35699999999997</v>
      </c>
      <c r="AL3775">
        <v>23</v>
      </c>
      <c r="AM3775">
        <v>0</v>
      </c>
      <c r="AN3775">
        <v>0</v>
      </c>
      <c r="AO3775" s="30">
        <v>668.39399157499975</v>
      </c>
      <c r="AP3775" s="30">
        <v>1232.877</v>
      </c>
      <c r="AQ3775" s="30">
        <v>47</v>
      </c>
      <c r="AR3775">
        <v>1233.084956583333</v>
      </c>
      <c r="AS3775" s="20">
        <v>2274.4699999999998</v>
      </c>
      <c r="AT3775">
        <v>217.5</v>
      </c>
      <c r="AU3775">
        <v>12</v>
      </c>
      <c r="AV3775" t="s">
        <v>1510</v>
      </c>
    </row>
    <row r="3776" spans="1:48" hidden="1" x14ac:dyDescent="0.25">
      <c r="A3776" t="s">
        <v>575</v>
      </c>
      <c r="B3776" t="s">
        <v>55</v>
      </c>
      <c r="C3776" t="s">
        <v>577</v>
      </c>
      <c r="D3776" t="s">
        <v>576</v>
      </c>
      <c r="E3776" s="31" t="s">
        <v>577</v>
      </c>
      <c r="F3776">
        <v>2020</v>
      </c>
      <c r="G3776" t="s">
        <v>563</v>
      </c>
      <c r="H3776">
        <v>221</v>
      </c>
      <c r="I3776">
        <v>331280</v>
      </c>
      <c r="J3776" t="s">
        <v>50</v>
      </c>
      <c r="K3776" s="26" t="s">
        <v>458</v>
      </c>
      <c r="L3776" t="b">
        <v>1</v>
      </c>
      <c r="M3776" s="20" t="s">
        <v>1119</v>
      </c>
      <c r="N3776" s="26">
        <v>169</v>
      </c>
      <c r="O3776" t="s">
        <v>375</v>
      </c>
      <c r="P3776">
        <v>61.527777800000003</v>
      </c>
      <c r="Q3776">
        <v>-165.5863889</v>
      </c>
      <c r="R3776" t="s">
        <v>1244</v>
      </c>
      <c r="S3776" t="s">
        <v>21</v>
      </c>
      <c r="T3776" s="40">
        <v>0.52834999999999999</v>
      </c>
      <c r="U3776" s="40">
        <v>0.28251666666666669</v>
      </c>
      <c r="V3776">
        <v>545.05537029999994</v>
      </c>
      <c r="W3776">
        <v>1031.6179999999999</v>
      </c>
      <c r="X3776">
        <v>207</v>
      </c>
      <c r="Y3776">
        <v>92.857512499999999</v>
      </c>
      <c r="Z3776">
        <v>175.75</v>
      </c>
      <c r="AA3776">
        <v>10</v>
      </c>
      <c r="AI3776">
        <v>525.93100000000004</v>
      </c>
      <c r="AJ3776">
        <v>22.333333333333332</v>
      </c>
      <c r="AK3776">
        <v>652.87900000000002</v>
      </c>
      <c r="AL3776">
        <v>20</v>
      </c>
      <c r="AM3776">
        <v>0</v>
      </c>
      <c r="AN3776">
        <v>0</v>
      </c>
      <c r="AO3776" s="30">
        <v>622.82426349999992</v>
      </c>
      <c r="AP3776" s="30">
        <v>1178.81</v>
      </c>
      <c r="AQ3776" s="30">
        <v>42.333333333333329</v>
      </c>
      <c r="AR3776">
        <v>1260.7371462999999</v>
      </c>
      <c r="AS3776" s="20">
        <v>2386.1779999999999</v>
      </c>
      <c r="AT3776">
        <v>259.33333333333331</v>
      </c>
      <c r="AU3776">
        <v>12</v>
      </c>
      <c r="AV3776" t="s">
        <v>1510</v>
      </c>
    </row>
    <row r="3777" spans="1:48" hidden="1" x14ac:dyDescent="0.25">
      <c r="A3777" t="s">
        <v>395</v>
      </c>
      <c r="B3777" t="s">
        <v>162</v>
      </c>
      <c r="C3777" t="s">
        <v>397</v>
      </c>
      <c r="D3777" t="s">
        <v>396</v>
      </c>
      <c r="E3777" s="31" t="s">
        <v>397</v>
      </c>
      <c r="F3777">
        <v>2020</v>
      </c>
      <c r="G3777" t="s">
        <v>380</v>
      </c>
      <c r="H3777">
        <v>219</v>
      </c>
      <c r="I3777">
        <v>332010</v>
      </c>
      <c r="J3777" t="s">
        <v>30</v>
      </c>
      <c r="K3777" s="26" t="s">
        <v>374</v>
      </c>
      <c r="L3777" t="b">
        <v>1</v>
      </c>
      <c r="M3777" s="20" t="s">
        <v>1116</v>
      </c>
      <c r="N3777" s="26">
        <v>2</v>
      </c>
      <c r="O3777" t="s">
        <v>375</v>
      </c>
      <c r="P3777">
        <v>58.413333299999998</v>
      </c>
      <c r="Q3777">
        <v>-135.7369444</v>
      </c>
      <c r="R3777" t="s">
        <v>1244</v>
      </c>
      <c r="S3777" t="s">
        <v>21</v>
      </c>
      <c r="T3777" s="40">
        <v>0.42496666666666671</v>
      </c>
      <c r="U3777" s="40">
        <v>0.34379166666666672</v>
      </c>
      <c r="V3777">
        <v>545.39159583333344</v>
      </c>
      <c r="W3777">
        <v>1283.375</v>
      </c>
      <c r="X3777">
        <v>480.75</v>
      </c>
      <c r="Y3777">
        <v>182.74884063333334</v>
      </c>
      <c r="Z3777">
        <v>430.03100000000001</v>
      </c>
      <c r="AA3777">
        <v>5</v>
      </c>
      <c r="AI3777">
        <v>32.656999999999996</v>
      </c>
      <c r="AJ3777">
        <v>87.333333333333329</v>
      </c>
      <c r="AK3777">
        <v>193.71700000000001</v>
      </c>
      <c r="AL3777">
        <v>23</v>
      </c>
      <c r="AM3777">
        <v>0</v>
      </c>
      <c r="AN3777">
        <v>0</v>
      </c>
      <c r="AO3777" s="30">
        <v>96.201404200000027</v>
      </c>
      <c r="AP3777" s="30">
        <v>226.37400000000002</v>
      </c>
      <c r="AQ3777" s="30">
        <v>110.33333333333333</v>
      </c>
      <c r="AR3777">
        <v>824.34184066666671</v>
      </c>
      <c r="AS3777" s="20">
        <v>1939.78</v>
      </c>
      <c r="AT3777">
        <v>596.08333333333337</v>
      </c>
      <c r="AU3777">
        <v>12</v>
      </c>
      <c r="AV3777" t="s">
        <v>1510</v>
      </c>
    </row>
    <row r="3778" spans="1:48" hidden="1" x14ac:dyDescent="0.25">
      <c r="A3778" t="s">
        <v>500</v>
      </c>
      <c r="B3778" t="s">
        <v>309</v>
      </c>
      <c r="C3778" t="s">
        <v>503</v>
      </c>
      <c r="D3778" t="s">
        <v>502</v>
      </c>
      <c r="E3778" s="31" t="s">
        <v>503</v>
      </c>
      <c r="F3778">
        <v>2020</v>
      </c>
      <c r="G3778" t="s">
        <v>563</v>
      </c>
      <c r="H3778">
        <v>221</v>
      </c>
      <c r="I3778">
        <v>332900</v>
      </c>
      <c r="J3778" t="s">
        <v>50</v>
      </c>
      <c r="K3778" s="26" t="s">
        <v>458</v>
      </c>
      <c r="L3778" t="b">
        <v>1</v>
      </c>
      <c r="M3778" s="20" t="s">
        <v>1119</v>
      </c>
      <c r="N3778" s="26">
        <v>169</v>
      </c>
      <c r="O3778" t="s">
        <v>375</v>
      </c>
      <c r="P3778">
        <v>59.546944400000001</v>
      </c>
      <c r="Q3778">
        <v>-139.7272222</v>
      </c>
      <c r="R3778" t="s">
        <v>1244</v>
      </c>
      <c r="S3778" t="s">
        <v>21</v>
      </c>
      <c r="T3778" s="40">
        <v>0.40521666666666661</v>
      </c>
      <c r="U3778" s="40">
        <v>0.19992499999999999</v>
      </c>
      <c r="V3778">
        <v>562.41804119999995</v>
      </c>
      <c r="W3778">
        <v>1387.944</v>
      </c>
      <c r="X3778">
        <v>273.5</v>
      </c>
      <c r="Y3778">
        <v>800.55171969999992</v>
      </c>
      <c r="Z3778">
        <v>1975.614</v>
      </c>
      <c r="AA3778">
        <v>28.583333333333332</v>
      </c>
      <c r="AI3778">
        <v>1189.2529999999999</v>
      </c>
      <c r="AJ3778">
        <v>120.25</v>
      </c>
      <c r="AK3778">
        <v>830.048</v>
      </c>
      <c r="AL3778">
        <v>31</v>
      </c>
      <c r="AM3778">
        <v>0</v>
      </c>
      <c r="AN3778">
        <v>0</v>
      </c>
      <c r="AO3778" s="30">
        <v>818.25442021666652</v>
      </c>
      <c r="AP3778" s="30">
        <v>2019.3009999999999</v>
      </c>
      <c r="AQ3778" s="30">
        <v>151.25</v>
      </c>
      <c r="AR3778">
        <v>2181.2241811166664</v>
      </c>
      <c r="AS3778" s="20">
        <v>5382.8590000000004</v>
      </c>
      <c r="AT3778">
        <v>453.33333333333337</v>
      </c>
      <c r="AU3778">
        <v>12</v>
      </c>
      <c r="AV3778" t="s">
        <v>1510</v>
      </c>
    </row>
    <row r="3779" spans="1:48" hidden="1" x14ac:dyDescent="0.25">
      <c r="A3779" t="s">
        <v>670</v>
      </c>
      <c r="B3779" t="s">
        <v>87</v>
      </c>
      <c r="C3779" t="s">
        <v>672</v>
      </c>
      <c r="D3779" t="s">
        <v>671</v>
      </c>
      <c r="E3779" s="31" t="s">
        <v>672</v>
      </c>
      <c r="F3779">
        <v>2020</v>
      </c>
      <c r="G3779" t="s">
        <v>563</v>
      </c>
      <c r="H3779">
        <v>221</v>
      </c>
      <c r="I3779">
        <v>331570</v>
      </c>
      <c r="J3779" t="s">
        <v>50</v>
      </c>
      <c r="K3779" s="26" t="s">
        <v>458</v>
      </c>
      <c r="L3779" t="b">
        <v>1</v>
      </c>
      <c r="M3779" s="20" t="s">
        <v>1119</v>
      </c>
      <c r="N3779" s="26">
        <v>169</v>
      </c>
      <c r="O3779" t="s">
        <v>375</v>
      </c>
      <c r="P3779">
        <v>59.748888899999997</v>
      </c>
      <c r="Q3779">
        <v>-161.9158333</v>
      </c>
      <c r="R3779" t="s">
        <v>1244</v>
      </c>
      <c r="S3779" t="s">
        <v>21</v>
      </c>
      <c r="T3779" s="40">
        <v>0.5150083333333334</v>
      </c>
      <c r="U3779" s="40">
        <v>0.27793333333333337</v>
      </c>
      <c r="V3779">
        <v>562.57089794166677</v>
      </c>
      <c r="W3779">
        <v>1092.3530000000001</v>
      </c>
      <c r="X3779">
        <v>190.16666666666666</v>
      </c>
      <c r="Y3779">
        <v>146.32056260833335</v>
      </c>
      <c r="Z3779">
        <v>284.113</v>
      </c>
      <c r="AA3779">
        <v>16</v>
      </c>
      <c r="AI3779">
        <v>430.75700000000001</v>
      </c>
      <c r="AJ3779">
        <v>16.75</v>
      </c>
      <c r="AK3779">
        <v>319.94600000000003</v>
      </c>
      <c r="AL3779">
        <v>4</v>
      </c>
      <c r="AM3779">
        <v>0</v>
      </c>
      <c r="AN3779">
        <v>0</v>
      </c>
      <c r="AO3779" s="30">
        <v>386.61830085833338</v>
      </c>
      <c r="AP3779" s="30">
        <v>750.70299999999997</v>
      </c>
      <c r="AQ3779" s="30">
        <v>20.75</v>
      </c>
      <c r="AR3779">
        <v>1095.5097614083334</v>
      </c>
      <c r="AS3779" s="20">
        <v>2127.1689999999999</v>
      </c>
      <c r="AT3779">
        <v>226.91666666666666</v>
      </c>
      <c r="AU3779">
        <v>12</v>
      </c>
      <c r="AV3779" t="s">
        <v>1510</v>
      </c>
    </row>
    <row r="3780" spans="1:48" hidden="1" x14ac:dyDescent="0.25">
      <c r="A3780" t="s">
        <v>983</v>
      </c>
      <c r="B3780" t="s">
        <v>184</v>
      </c>
      <c r="C3780" t="s">
        <v>986</v>
      </c>
      <c r="D3780" t="s">
        <v>985</v>
      </c>
      <c r="E3780" s="31" t="s">
        <v>986</v>
      </c>
      <c r="F3780" s="26">
        <v>2020</v>
      </c>
      <c r="G3780" t="s">
        <v>984</v>
      </c>
      <c r="H3780" t="s">
        <v>582</v>
      </c>
      <c r="I3780">
        <v>332080</v>
      </c>
      <c r="J3780" t="s">
        <v>183</v>
      </c>
      <c r="K3780" s="26" t="s">
        <v>458</v>
      </c>
      <c r="L3780" t="b">
        <v>1</v>
      </c>
      <c r="M3780" t="s">
        <v>1116</v>
      </c>
      <c r="N3780" s="26">
        <v>446</v>
      </c>
      <c r="O3780" t="s">
        <v>375</v>
      </c>
      <c r="P3780">
        <v>59.938888900000002</v>
      </c>
      <c r="Q3780">
        <v>-164.04138889999999</v>
      </c>
      <c r="R3780" t="s">
        <v>1244</v>
      </c>
      <c r="S3780" s="26" t="s">
        <v>21</v>
      </c>
      <c r="T3780" s="40">
        <v>0.69020000000000004</v>
      </c>
      <c r="U3780" s="40">
        <v>0.19865000000000002</v>
      </c>
      <c r="V3780">
        <v>597.07476500000007</v>
      </c>
      <c r="W3780">
        <v>865.07500000000005</v>
      </c>
      <c r="X3780">
        <v>189.66666666666666</v>
      </c>
      <c r="Y3780">
        <v>450.900758</v>
      </c>
      <c r="Z3780">
        <v>653.29</v>
      </c>
      <c r="AA3780">
        <v>4.333333333333333</v>
      </c>
      <c r="AI3780">
        <v>83.242000000000004</v>
      </c>
      <c r="AJ3780">
        <v>30.25</v>
      </c>
      <c r="AK3780">
        <v>17.957000000000001</v>
      </c>
      <c r="AL3780">
        <v>4.416666666666667</v>
      </c>
      <c r="AM3780">
        <v>39.527999999999999</v>
      </c>
      <c r="AN3780">
        <v>7.583333333333333</v>
      </c>
      <c r="AO3780" s="30">
        <v>69.84754980000001</v>
      </c>
      <c r="AP3780" s="30">
        <v>101.19900000000001</v>
      </c>
      <c r="AQ3780" s="30">
        <v>34.666666666666664</v>
      </c>
      <c r="AR3780">
        <v>1117.8230728000001</v>
      </c>
      <c r="AS3780">
        <v>1619.5640000000001</v>
      </c>
      <c r="AT3780">
        <v>228.66666666666666</v>
      </c>
      <c r="AU3780">
        <v>12</v>
      </c>
      <c r="AV3780" t="s">
        <v>1510</v>
      </c>
    </row>
    <row r="3781" spans="1:48" hidden="1" x14ac:dyDescent="0.25">
      <c r="A3781" t="s">
        <v>590</v>
      </c>
      <c r="B3781" t="s">
        <v>59</v>
      </c>
      <c r="C3781" t="s">
        <v>589</v>
      </c>
      <c r="D3781" t="s">
        <v>588</v>
      </c>
      <c r="E3781" s="31" t="s">
        <v>589</v>
      </c>
      <c r="F3781" s="26">
        <v>2020</v>
      </c>
      <c r="G3781" t="s">
        <v>563</v>
      </c>
      <c r="H3781">
        <v>221</v>
      </c>
      <c r="I3781">
        <v>331310</v>
      </c>
      <c r="J3781" t="s">
        <v>50</v>
      </c>
      <c r="K3781" s="26" t="s">
        <v>458</v>
      </c>
      <c r="L3781" t="b">
        <v>1</v>
      </c>
      <c r="M3781" t="s">
        <v>1119</v>
      </c>
      <c r="N3781" s="26">
        <v>169</v>
      </c>
      <c r="O3781" t="s">
        <v>375</v>
      </c>
      <c r="P3781">
        <v>62.777777800000003</v>
      </c>
      <c r="Q3781">
        <v>-164.52305559999999</v>
      </c>
      <c r="R3781" t="s">
        <v>1244</v>
      </c>
      <c r="S3781" s="26" t="s">
        <v>21</v>
      </c>
      <c r="T3781" s="40">
        <v>0.53122499999999995</v>
      </c>
      <c r="U3781" s="40">
        <v>0.26048333333333334</v>
      </c>
      <c r="V3781">
        <v>603.770679675</v>
      </c>
      <c r="W3781">
        <v>1136.5630000000001</v>
      </c>
      <c r="X3781">
        <v>210.33333333333334</v>
      </c>
      <c r="Y3781">
        <v>424.58105002499997</v>
      </c>
      <c r="Z3781">
        <v>799.24900000000002</v>
      </c>
      <c r="AA3781">
        <v>21</v>
      </c>
      <c r="AI3781">
        <v>832.50300000000004</v>
      </c>
      <c r="AJ3781">
        <v>33.416666666666664</v>
      </c>
      <c r="AK3781">
        <v>643.71100000000001</v>
      </c>
      <c r="AL3781">
        <v>28</v>
      </c>
      <c r="AM3781">
        <v>0</v>
      </c>
      <c r="AN3781">
        <v>0</v>
      </c>
      <c r="AO3781" s="30">
        <v>784.20178214999987</v>
      </c>
      <c r="AP3781" s="30">
        <v>1476.2139999999999</v>
      </c>
      <c r="AQ3781" s="30">
        <v>61.416666666666664</v>
      </c>
      <c r="AR3781">
        <v>1812.5535118499997</v>
      </c>
      <c r="AS3781">
        <v>3412.0259999999998</v>
      </c>
      <c r="AT3781">
        <v>292.75</v>
      </c>
      <c r="AU3781">
        <v>12</v>
      </c>
      <c r="AV3781" t="s">
        <v>1510</v>
      </c>
    </row>
    <row r="3782" spans="1:48" hidden="1" x14ac:dyDescent="0.25">
      <c r="A3782" t="s">
        <v>1077</v>
      </c>
      <c r="B3782" t="s">
        <v>297</v>
      </c>
      <c r="C3782" t="s">
        <v>1080</v>
      </c>
      <c r="D3782" t="s">
        <v>1079</v>
      </c>
      <c r="E3782" s="31" t="s">
        <v>1080</v>
      </c>
      <c r="F3782" s="26">
        <v>2020</v>
      </c>
      <c r="G3782" t="s">
        <v>1078</v>
      </c>
      <c r="H3782">
        <v>40548</v>
      </c>
      <c r="I3782">
        <v>332850</v>
      </c>
      <c r="J3782" t="s">
        <v>296</v>
      </c>
      <c r="K3782" s="26" t="s">
        <v>458</v>
      </c>
      <c r="L3782" t="b">
        <v>1</v>
      </c>
      <c r="M3782" t="s">
        <v>1119</v>
      </c>
      <c r="N3782" s="26">
        <v>741</v>
      </c>
      <c r="O3782" t="s">
        <v>375</v>
      </c>
      <c r="P3782">
        <v>63.873055600000001</v>
      </c>
      <c r="Q3782">
        <v>-160.78805560000001</v>
      </c>
      <c r="R3782" t="s">
        <v>1244</v>
      </c>
      <c r="S3782" s="26" t="s">
        <v>21</v>
      </c>
      <c r="T3782" s="40">
        <v>0.45923333333333333</v>
      </c>
      <c r="U3782" s="40">
        <v>0.29285</v>
      </c>
      <c r="V3782">
        <v>613.12747490000004</v>
      </c>
      <c r="W3782">
        <v>1335.1110000000001</v>
      </c>
      <c r="X3782">
        <v>275.41666666666669</v>
      </c>
      <c r="Y3782">
        <v>828.35085043333333</v>
      </c>
      <c r="Z3782">
        <v>1803.769</v>
      </c>
      <c r="AA3782">
        <v>16.916666666666668</v>
      </c>
      <c r="AI3782">
        <v>351.322</v>
      </c>
      <c r="AJ3782">
        <v>47.833333333333336</v>
      </c>
      <c r="AK3782">
        <v>425.28800000000001</v>
      </c>
      <c r="AL3782">
        <v>45.083333333333336</v>
      </c>
      <c r="AM3782">
        <v>2.8620000000000001</v>
      </c>
      <c r="AN3782">
        <v>1.1666666666666667</v>
      </c>
      <c r="AO3782" s="30">
        <v>356.64519899999999</v>
      </c>
      <c r="AP3782" s="30">
        <v>776.61</v>
      </c>
      <c r="AQ3782" s="30">
        <v>92.916666666666671</v>
      </c>
      <c r="AR3782">
        <v>1798.1235243333333</v>
      </c>
      <c r="AS3782">
        <v>3915.49</v>
      </c>
      <c r="AT3782">
        <v>385.25</v>
      </c>
      <c r="AU3782">
        <v>12</v>
      </c>
      <c r="AV3782" t="s">
        <v>1510</v>
      </c>
    </row>
    <row r="3783" spans="1:48" hidden="1" x14ac:dyDescent="0.25">
      <c r="A3783" t="s">
        <v>509</v>
      </c>
      <c r="B3783" t="s">
        <v>164</v>
      </c>
      <c r="C3783" t="s">
        <v>512</v>
      </c>
      <c r="D3783" t="s">
        <v>511</v>
      </c>
      <c r="E3783" s="31" t="s">
        <v>512</v>
      </c>
      <c r="F3783" s="26">
        <v>2020</v>
      </c>
      <c r="G3783" t="s">
        <v>510</v>
      </c>
      <c r="H3783">
        <v>7833</v>
      </c>
      <c r="I3783">
        <v>332020</v>
      </c>
      <c r="J3783" t="s">
        <v>163</v>
      </c>
      <c r="K3783" s="26" t="s">
        <v>374</v>
      </c>
      <c r="L3783" t="b">
        <v>1</v>
      </c>
      <c r="M3783" t="s">
        <v>1116</v>
      </c>
      <c r="N3783" s="26">
        <v>63</v>
      </c>
      <c r="O3783" t="s">
        <v>375</v>
      </c>
      <c r="P3783">
        <v>66.564722200000006</v>
      </c>
      <c r="Q3783">
        <v>-145.2738889</v>
      </c>
      <c r="R3783" t="s">
        <v>1244</v>
      </c>
      <c r="S3783" s="26" t="s">
        <v>21</v>
      </c>
      <c r="T3783" s="40">
        <v>0.6560583333333333</v>
      </c>
      <c r="U3783" s="40">
        <v>0.30665833333333331</v>
      </c>
      <c r="V3783">
        <v>619.37417556666662</v>
      </c>
      <c r="W3783">
        <v>944.08399999999995</v>
      </c>
      <c r="X3783">
        <v>265.08333333333331</v>
      </c>
      <c r="Y3783">
        <v>540.77838723333332</v>
      </c>
      <c r="Z3783">
        <v>824.28399999999999</v>
      </c>
      <c r="AA3783">
        <v>17</v>
      </c>
      <c r="AI3783">
        <v>343.74200000000002</v>
      </c>
      <c r="AJ3783">
        <v>58.833333333333336</v>
      </c>
      <c r="AK3783">
        <v>332.25700000000001</v>
      </c>
      <c r="AL3783">
        <v>19</v>
      </c>
      <c r="AM3783">
        <v>0</v>
      </c>
      <c r="AN3783">
        <v>0</v>
      </c>
      <c r="AO3783" s="30">
        <v>443.49477727499999</v>
      </c>
      <c r="AP3783" s="30">
        <v>675.99900000000002</v>
      </c>
      <c r="AQ3783" s="30">
        <v>77.833333333333343</v>
      </c>
      <c r="AR3783">
        <v>1603.6473400749996</v>
      </c>
      <c r="AS3783">
        <v>2444.3669999999997</v>
      </c>
      <c r="AT3783">
        <v>359.91666666666663</v>
      </c>
      <c r="AU3783">
        <v>12</v>
      </c>
      <c r="AV3783" t="s">
        <v>1510</v>
      </c>
    </row>
    <row r="3784" spans="1:48" hidden="1" x14ac:dyDescent="0.25">
      <c r="A3784" t="s">
        <v>709</v>
      </c>
      <c r="B3784" t="s">
        <v>100</v>
      </c>
      <c r="C3784" t="s">
        <v>711</v>
      </c>
      <c r="D3784" t="s">
        <v>710</v>
      </c>
      <c r="E3784" s="31" t="s">
        <v>711</v>
      </c>
      <c r="F3784" s="26">
        <v>2020</v>
      </c>
      <c r="G3784" t="s">
        <v>563</v>
      </c>
      <c r="H3784">
        <v>221</v>
      </c>
      <c r="I3784">
        <v>331690</v>
      </c>
      <c r="J3784" t="s">
        <v>50</v>
      </c>
      <c r="K3784" s="26" t="s">
        <v>458</v>
      </c>
      <c r="L3784" t="b">
        <v>1</v>
      </c>
      <c r="M3784" t="s">
        <v>1119</v>
      </c>
      <c r="N3784" s="26">
        <v>169</v>
      </c>
      <c r="O3784" t="s">
        <v>375</v>
      </c>
      <c r="P3784">
        <v>59.061944400000002</v>
      </c>
      <c r="Q3784">
        <v>-160.37638889999999</v>
      </c>
      <c r="R3784" t="s">
        <v>1244</v>
      </c>
      <c r="S3784" s="26" t="s">
        <v>21</v>
      </c>
      <c r="T3784" s="40">
        <v>0.53247499999999992</v>
      </c>
      <c r="U3784" s="40">
        <v>0.25431666666666669</v>
      </c>
      <c r="V3784">
        <v>628.7975975999999</v>
      </c>
      <c r="W3784">
        <v>1180.896</v>
      </c>
      <c r="X3784">
        <v>217</v>
      </c>
      <c r="Y3784">
        <v>256.65028762499998</v>
      </c>
      <c r="Z3784">
        <v>481.995</v>
      </c>
      <c r="AA3784">
        <v>19</v>
      </c>
      <c r="AI3784">
        <v>563.83500000000004</v>
      </c>
      <c r="AJ3784">
        <v>41.333333333333336</v>
      </c>
      <c r="AK3784">
        <v>558.077</v>
      </c>
      <c r="AL3784">
        <v>35</v>
      </c>
      <c r="AM3784">
        <v>0</v>
      </c>
      <c r="AN3784">
        <v>0</v>
      </c>
      <c r="AO3784" s="30">
        <v>597.39009219999991</v>
      </c>
      <c r="AP3784" s="30">
        <v>1121.912</v>
      </c>
      <c r="AQ3784" s="30">
        <v>76.333333333333343</v>
      </c>
      <c r="AR3784">
        <v>1482.8379774249997</v>
      </c>
      <c r="AS3784">
        <v>2784.8029999999999</v>
      </c>
      <c r="AT3784">
        <v>312.33333333333337</v>
      </c>
      <c r="AU3784">
        <v>12</v>
      </c>
      <c r="AV3784" t="s">
        <v>1510</v>
      </c>
    </row>
    <row r="3785" spans="1:48" hidden="1" x14ac:dyDescent="0.25">
      <c r="A3785" t="s">
        <v>429</v>
      </c>
      <c r="B3785" t="s">
        <v>41</v>
      </c>
      <c r="C3785" t="s">
        <v>422</v>
      </c>
      <c r="D3785" t="s">
        <v>421</v>
      </c>
      <c r="E3785" s="31" t="s">
        <v>422</v>
      </c>
      <c r="F3785" s="26">
        <v>2020</v>
      </c>
      <c r="G3785" t="s">
        <v>380</v>
      </c>
      <c r="H3785">
        <v>219</v>
      </c>
      <c r="I3785">
        <v>331155</v>
      </c>
      <c r="J3785" t="s">
        <v>30</v>
      </c>
      <c r="K3785" s="26" t="s">
        <v>374</v>
      </c>
      <c r="L3785" t="b">
        <v>1</v>
      </c>
      <c r="M3785" t="s">
        <v>1116</v>
      </c>
      <c r="N3785" s="26">
        <v>2</v>
      </c>
      <c r="O3785" t="s">
        <v>375</v>
      </c>
      <c r="P3785">
        <v>55.552222200000003</v>
      </c>
      <c r="Q3785">
        <v>-133.09583330000001</v>
      </c>
      <c r="R3785" t="s">
        <v>1244</v>
      </c>
      <c r="S3785" s="26" t="s">
        <v>21</v>
      </c>
      <c r="T3785" s="40">
        <v>0.26814166666666667</v>
      </c>
      <c r="U3785" s="40">
        <v>0.25936666666666658</v>
      </c>
      <c r="V3785">
        <v>633.55815831666666</v>
      </c>
      <c r="W3785">
        <v>2362.7739999999999</v>
      </c>
      <c r="X3785">
        <v>394.58333333333331</v>
      </c>
      <c r="Y3785">
        <v>1243.2385693583333</v>
      </c>
      <c r="Z3785">
        <v>4636.4989999999998</v>
      </c>
      <c r="AA3785">
        <v>20.166666666666668</v>
      </c>
      <c r="AI3785">
        <v>512.58100000000002</v>
      </c>
      <c r="AJ3785">
        <v>123.41666666666667</v>
      </c>
      <c r="AK3785">
        <v>367.41</v>
      </c>
      <c r="AL3785">
        <v>15</v>
      </c>
      <c r="AM3785">
        <v>0</v>
      </c>
      <c r="AN3785">
        <v>0</v>
      </c>
      <c r="AO3785" s="30">
        <v>235.96225339166665</v>
      </c>
      <c r="AP3785" s="30">
        <v>879.99099999999999</v>
      </c>
      <c r="AQ3785" s="30">
        <v>138.41666666666669</v>
      </c>
      <c r="AR3785">
        <v>2112.7589810666664</v>
      </c>
      <c r="AS3785">
        <v>7879.2639999999992</v>
      </c>
      <c r="AT3785">
        <v>553.16666666666663</v>
      </c>
      <c r="AU3785">
        <v>12</v>
      </c>
      <c r="AV3785" t="s">
        <v>1510</v>
      </c>
    </row>
    <row r="3786" spans="1:48" hidden="1" x14ac:dyDescent="0.25">
      <c r="A3786" t="s">
        <v>737</v>
      </c>
      <c r="B3786" t="s">
        <v>283</v>
      </c>
      <c r="C3786" t="s">
        <v>741</v>
      </c>
      <c r="D3786" t="s">
        <v>740</v>
      </c>
      <c r="E3786" s="31" t="s">
        <v>741</v>
      </c>
      <c r="F3786" s="26">
        <v>2020</v>
      </c>
      <c r="G3786" t="s">
        <v>1235</v>
      </c>
      <c r="H3786">
        <v>0</v>
      </c>
      <c r="I3786">
        <v>332540</v>
      </c>
      <c r="J3786" t="s">
        <v>282</v>
      </c>
      <c r="K3786" s="26" t="s">
        <v>374</v>
      </c>
      <c r="L3786" t="b">
        <v>1</v>
      </c>
      <c r="M3786" t="s">
        <v>1116</v>
      </c>
      <c r="N3786" s="26">
        <v>749</v>
      </c>
      <c r="O3786" t="s">
        <v>375</v>
      </c>
      <c r="P3786">
        <v>55.339722199999997</v>
      </c>
      <c r="Q3786">
        <v>-160.49722220000001</v>
      </c>
      <c r="R3786" t="s">
        <v>1244</v>
      </c>
      <c r="S3786" s="26" t="s">
        <v>21</v>
      </c>
      <c r="T3786" s="40">
        <v>0.51361666666666672</v>
      </c>
      <c r="U3786" s="40">
        <v>0.23804166666666662</v>
      </c>
      <c r="V3786">
        <v>643.36907708333342</v>
      </c>
      <c r="W3786">
        <v>1252.625</v>
      </c>
      <c r="X3786">
        <v>248.25</v>
      </c>
      <c r="Y3786">
        <v>552.56216403333337</v>
      </c>
      <c r="Z3786">
        <v>1075.826</v>
      </c>
      <c r="AA3786">
        <v>29</v>
      </c>
      <c r="AI3786">
        <v>630.13400000000001</v>
      </c>
      <c r="AJ3786">
        <v>93.166666666666671</v>
      </c>
      <c r="AK3786">
        <v>354.25</v>
      </c>
      <c r="AL3786">
        <v>13</v>
      </c>
      <c r="AM3786">
        <v>2.3860000000000001</v>
      </c>
      <c r="AN3786">
        <v>2</v>
      </c>
      <c r="AO3786" s="30">
        <v>505.59602880000006</v>
      </c>
      <c r="AP3786" s="30">
        <v>984.38400000000001</v>
      </c>
      <c r="AQ3786" s="30">
        <v>106.16666666666667</v>
      </c>
      <c r="AR3786">
        <v>1701.5272699166669</v>
      </c>
      <c r="AS3786">
        <v>3312.835</v>
      </c>
      <c r="AT3786">
        <v>383.41666666666669</v>
      </c>
      <c r="AU3786">
        <v>12</v>
      </c>
      <c r="AV3786" t="s">
        <v>1510</v>
      </c>
    </row>
    <row r="3787" spans="1:48" hidden="1" x14ac:dyDescent="0.25">
      <c r="A3787" t="s">
        <v>689</v>
      </c>
      <c r="B3787" t="s">
        <v>93</v>
      </c>
      <c r="C3787" t="s">
        <v>691</v>
      </c>
      <c r="D3787" t="s">
        <v>690</v>
      </c>
      <c r="E3787" s="31" t="s">
        <v>691</v>
      </c>
      <c r="F3787" s="26">
        <v>2020</v>
      </c>
      <c r="G3787" t="s">
        <v>563</v>
      </c>
      <c r="H3787">
        <v>221</v>
      </c>
      <c r="I3787">
        <v>331610</v>
      </c>
      <c r="J3787" t="s">
        <v>50</v>
      </c>
      <c r="K3787" s="26" t="s">
        <v>458</v>
      </c>
      <c r="L3787" t="b">
        <v>1</v>
      </c>
      <c r="M3787" t="s">
        <v>1119</v>
      </c>
      <c r="N3787" s="26">
        <v>169</v>
      </c>
      <c r="O3787" t="s">
        <v>375</v>
      </c>
      <c r="P3787">
        <v>66.603888900000001</v>
      </c>
      <c r="Q3787">
        <v>-160.00694440000001</v>
      </c>
      <c r="R3787" t="s">
        <v>1244</v>
      </c>
      <c r="S3787" s="26" t="s">
        <v>21</v>
      </c>
      <c r="T3787" s="40">
        <v>0.56940833333333341</v>
      </c>
      <c r="U3787" s="40">
        <v>0.25614166666666666</v>
      </c>
      <c r="V3787">
        <v>656.67414627500011</v>
      </c>
      <c r="W3787">
        <v>1153.2570000000001</v>
      </c>
      <c r="X3787">
        <v>171.66666666666666</v>
      </c>
      <c r="Y3787">
        <v>140.24470309166668</v>
      </c>
      <c r="Z3787">
        <v>246.29900000000001</v>
      </c>
      <c r="AA3787">
        <v>16.916666666666668</v>
      </c>
      <c r="AI3787">
        <v>838.50400000000002</v>
      </c>
      <c r="AJ3787">
        <v>21.083333333333332</v>
      </c>
      <c r="AK3787">
        <v>520.97199999999998</v>
      </c>
      <c r="AL3787">
        <v>21</v>
      </c>
      <c r="AM3787">
        <v>0</v>
      </c>
      <c r="AN3787">
        <v>0</v>
      </c>
      <c r="AO3787" s="30">
        <v>774.09696336666684</v>
      </c>
      <c r="AP3787" s="30">
        <v>1359.4760000000001</v>
      </c>
      <c r="AQ3787" s="30">
        <v>42.083333333333329</v>
      </c>
      <c r="AR3787">
        <v>1571.0158127333336</v>
      </c>
      <c r="AS3787">
        <v>2759.0320000000002</v>
      </c>
      <c r="AT3787">
        <v>230.66666666666666</v>
      </c>
      <c r="AU3787">
        <v>12</v>
      </c>
      <c r="AV3787" t="s">
        <v>1510</v>
      </c>
    </row>
    <row r="3788" spans="1:48" hidden="1" x14ac:dyDescent="0.25">
      <c r="A3788" t="s">
        <v>604</v>
      </c>
      <c r="B3788" t="s">
        <v>64</v>
      </c>
      <c r="C3788" t="s">
        <v>606</v>
      </c>
      <c r="D3788" t="s">
        <v>605</v>
      </c>
      <c r="E3788" s="31" t="s">
        <v>606</v>
      </c>
      <c r="F3788" s="26">
        <v>2020</v>
      </c>
      <c r="G3788" t="s">
        <v>563</v>
      </c>
      <c r="H3788">
        <v>221</v>
      </c>
      <c r="I3788">
        <v>331360</v>
      </c>
      <c r="J3788" t="s">
        <v>50</v>
      </c>
      <c r="K3788" s="26" t="s">
        <v>458</v>
      </c>
      <c r="L3788" t="b">
        <v>1</v>
      </c>
      <c r="M3788" t="s">
        <v>1119</v>
      </c>
      <c r="N3788" s="26">
        <v>169</v>
      </c>
      <c r="O3788" t="s">
        <v>375</v>
      </c>
      <c r="P3788">
        <v>61.531111099999997</v>
      </c>
      <c r="Q3788">
        <v>-166.09666669999999</v>
      </c>
      <c r="R3788" t="s">
        <v>1244</v>
      </c>
      <c r="S3788" s="26" t="s">
        <v>21</v>
      </c>
      <c r="T3788" s="40">
        <v>0.55635833333333329</v>
      </c>
      <c r="U3788" s="40">
        <v>0.27126666666666671</v>
      </c>
      <c r="V3788">
        <v>770.046111075</v>
      </c>
      <c r="W3788">
        <v>1384.0830000000001</v>
      </c>
      <c r="X3788">
        <v>268.41666666666669</v>
      </c>
      <c r="Y3788">
        <v>215.86981512499997</v>
      </c>
      <c r="Z3788">
        <v>388.005</v>
      </c>
      <c r="AA3788">
        <v>10.416666666666666</v>
      </c>
      <c r="AI3788">
        <v>784.81100000000004</v>
      </c>
      <c r="AJ3788">
        <v>30</v>
      </c>
      <c r="AK3788">
        <v>798.17600000000004</v>
      </c>
      <c r="AL3788">
        <v>32</v>
      </c>
      <c r="AM3788">
        <v>0</v>
      </c>
      <c r="AN3788">
        <v>0</v>
      </c>
      <c r="AO3788" s="30">
        <v>880.70800900833331</v>
      </c>
      <c r="AP3788" s="30">
        <v>1582.9870000000001</v>
      </c>
      <c r="AQ3788" s="30">
        <v>62</v>
      </c>
      <c r="AR3788">
        <v>1866.6239352083333</v>
      </c>
      <c r="AS3788">
        <v>3355.0750000000003</v>
      </c>
      <c r="AT3788">
        <v>340.83333333333337</v>
      </c>
      <c r="AU3788">
        <v>12</v>
      </c>
      <c r="AV3788" t="s">
        <v>1510</v>
      </c>
    </row>
    <row r="3789" spans="1:48" hidden="1" x14ac:dyDescent="0.25">
      <c r="A3789" t="s">
        <v>653</v>
      </c>
      <c r="B3789" t="s">
        <v>80</v>
      </c>
      <c r="C3789" t="s">
        <v>655</v>
      </c>
      <c r="D3789" t="s">
        <v>654</v>
      </c>
      <c r="E3789" s="31" t="s">
        <v>655</v>
      </c>
      <c r="F3789" s="26">
        <v>2020</v>
      </c>
      <c r="G3789" t="s">
        <v>563</v>
      </c>
      <c r="H3789">
        <v>221</v>
      </c>
      <c r="I3789">
        <v>331500</v>
      </c>
      <c r="J3789" t="s">
        <v>50</v>
      </c>
      <c r="K3789" s="26" t="s">
        <v>458</v>
      </c>
      <c r="L3789" t="b">
        <v>1</v>
      </c>
      <c r="M3789" t="s">
        <v>1119</v>
      </c>
      <c r="N3789" s="26">
        <v>169</v>
      </c>
      <c r="O3789" t="s">
        <v>375</v>
      </c>
      <c r="P3789">
        <v>67.571111099999996</v>
      </c>
      <c r="Q3789">
        <v>-162.9652778</v>
      </c>
      <c r="R3789" t="s">
        <v>1244</v>
      </c>
      <c r="S3789" s="26" t="s">
        <v>21</v>
      </c>
      <c r="T3789" s="40">
        <v>0.93157499999999993</v>
      </c>
      <c r="U3789" s="40">
        <v>0.27424999999999999</v>
      </c>
      <c r="V3789">
        <v>788.75896304999992</v>
      </c>
      <c r="W3789">
        <v>846.69399999999996</v>
      </c>
      <c r="X3789">
        <v>117.5</v>
      </c>
      <c r="Y3789">
        <v>121.08611849999998</v>
      </c>
      <c r="Z3789">
        <v>129.97999999999999</v>
      </c>
      <c r="AA3789">
        <v>7</v>
      </c>
      <c r="AI3789">
        <v>254.64699999999999</v>
      </c>
      <c r="AJ3789">
        <v>12.166666666666666</v>
      </c>
      <c r="AK3789">
        <v>455.87200000000001</v>
      </c>
      <c r="AL3789">
        <v>17</v>
      </c>
      <c r="AM3789">
        <v>0</v>
      </c>
      <c r="AN3789">
        <v>0</v>
      </c>
      <c r="AO3789" s="30">
        <v>661.90173742499996</v>
      </c>
      <c r="AP3789" s="30">
        <v>710.51900000000001</v>
      </c>
      <c r="AQ3789" s="30">
        <v>29.166666666666664</v>
      </c>
      <c r="AR3789">
        <v>1571.7468189749998</v>
      </c>
      <c r="AS3789">
        <v>1687.193</v>
      </c>
      <c r="AT3789">
        <v>153.66666666666666</v>
      </c>
      <c r="AU3789">
        <v>12</v>
      </c>
      <c r="AV3789" t="s">
        <v>1510</v>
      </c>
    </row>
    <row r="3790" spans="1:48" hidden="1" x14ac:dyDescent="0.25">
      <c r="A3790" t="s">
        <v>398</v>
      </c>
      <c r="B3790" t="s">
        <v>44</v>
      </c>
      <c r="C3790" t="s">
        <v>400</v>
      </c>
      <c r="D3790" t="s">
        <v>399</v>
      </c>
      <c r="E3790" s="31" t="s">
        <v>1147</v>
      </c>
      <c r="F3790" s="26">
        <v>2020</v>
      </c>
      <c r="G3790" t="s">
        <v>380</v>
      </c>
      <c r="H3790">
        <v>219</v>
      </c>
      <c r="I3790">
        <v>331190</v>
      </c>
      <c r="J3790" t="s">
        <v>30</v>
      </c>
      <c r="K3790" s="26" t="s">
        <v>374</v>
      </c>
      <c r="L3790" t="b">
        <v>1</v>
      </c>
      <c r="M3790" t="s">
        <v>1116</v>
      </c>
      <c r="N3790" s="26">
        <v>2</v>
      </c>
      <c r="O3790" t="s">
        <v>375</v>
      </c>
      <c r="P3790">
        <v>59.4583333</v>
      </c>
      <c r="Q3790">
        <v>-135.31388889999999</v>
      </c>
      <c r="R3790" t="s">
        <v>1244</v>
      </c>
      <c r="S3790" s="26" t="s">
        <v>21</v>
      </c>
      <c r="T3790" s="40">
        <v>0.27032499999999998</v>
      </c>
      <c r="U3790" s="40">
        <v>0.26125833333333337</v>
      </c>
      <c r="V3790">
        <v>878.68897957499996</v>
      </c>
      <c r="W3790">
        <v>3250.491</v>
      </c>
      <c r="X3790">
        <v>635</v>
      </c>
      <c r="Y3790">
        <v>1250.6607750999999</v>
      </c>
      <c r="Z3790">
        <v>4626.5079999999998</v>
      </c>
      <c r="AA3790">
        <v>31.833333333333332</v>
      </c>
      <c r="AI3790">
        <v>666.88699999999994</v>
      </c>
      <c r="AJ3790">
        <v>541</v>
      </c>
      <c r="AK3790">
        <v>1235.0719999999999</v>
      </c>
      <c r="AL3790">
        <v>59.083333333333336</v>
      </c>
      <c r="AM3790">
        <v>0</v>
      </c>
      <c r="AN3790">
        <v>0</v>
      </c>
      <c r="AO3790" s="30">
        <v>514.14706667499991</v>
      </c>
      <c r="AP3790" s="30">
        <v>1901.9589999999998</v>
      </c>
      <c r="AQ3790" s="30">
        <v>600.08333333333337</v>
      </c>
      <c r="AR3790">
        <v>2643.4968213499997</v>
      </c>
      <c r="AS3790">
        <v>9778.9579999999987</v>
      </c>
      <c r="AT3790">
        <v>1266.9166666666667</v>
      </c>
      <c r="AU3790">
        <v>12</v>
      </c>
      <c r="AV3790" t="s">
        <v>1510</v>
      </c>
    </row>
    <row r="3791" spans="1:48" hidden="1" x14ac:dyDescent="0.25">
      <c r="A3791" t="s">
        <v>428</v>
      </c>
      <c r="B3791" t="s">
        <v>35</v>
      </c>
      <c r="C3791" t="s">
        <v>422</v>
      </c>
      <c r="D3791" t="s">
        <v>421</v>
      </c>
      <c r="E3791" s="31" t="s">
        <v>422</v>
      </c>
      <c r="F3791" s="26">
        <v>2020</v>
      </c>
      <c r="G3791" t="s">
        <v>380</v>
      </c>
      <c r="H3791">
        <v>219</v>
      </c>
      <c r="I3791">
        <v>331090</v>
      </c>
      <c r="J3791" t="s">
        <v>30</v>
      </c>
      <c r="K3791" s="26" t="s">
        <v>374</v>
      </c>
      <c r="L3791" t="b">
        <v>1</v>
      </c>
      <c r="M3791" t="s">
        <v>1116</v>
      </c>
      <c r="N3791" s="26">
        <v>2</v>
      </c>
      <c r="O3791" t="s">
        <v>375</v>
      </c>
      <c r="P3791">
        <v>55.476388900000003</v>
      </c>
      <c r="Q3791">
        <v>-133.14833329999999</v>
      </c>
      <c r="R3791" t="s">
        <v>1244</v>
      </c>
      <c r="S3791" s="26" t="s">
        <v>21</v>
      </c>
      <c r="T3791" s="40">
        <v>0.26440000000000002</v>
      </c>
      <c r="U3791" s="40">
        <v>0.25562499999999994</v>
      </c>
      <c r="V3791">
        <v>944.0230140000001</v>
      </c>
      <c r="W3791">
        <v>3570.4349999999999</v>
      </c>
      <c r="X3791">
        <v>674</v>
      </c>
      <c r="Y3791">
        <v>1012.6461832000001</v>
      </c>
      <c r="Z3791">
        <v>3829.9780000000001</v>
      </c>
      <c r="AA3791">
        <v>39.416666666666664</v>
      </c>
      <c r="AI3791">
        <v>1092.7180000000001</v>
      </c>
      <c r="AJ3791">
        <v>319.33333333333331</v>
      </c>
      <c r="AK3791">
        <v>525.32899999999995</v>
      </c>
      <c r="AL3791">
        <v>20.833333333333332</v>
      </c>
      <c r="AM3791">
        <v>0</v>
      </c>
      <c r="AN3791">
        <v>0</v>
      </c>
      <c r="AO3791" s="30">
        <v>427.81162680000006</v>
      </c>
      <c r="AP3791" s="30">
        <v>1618.047</v>
      </c>
      <c r="AQ3791" s="30">
        <v>340.16666666666663</v>
      </c>
      <c r="AR3791">
        <v>2384.4808240000002</v>
      </c>
      <c r="AS3791">
        <v>9018.4599999999991</v>
      </c>
      <c r="AT3791">
        <v>1053.5833333333333</v>
      </c>
      <c r="AU3791">
        <v>12</v>
      </c>
      <c r="AV3791" t="s">
        <v>1510</v>
      </c>
    </row>
    <row r="3792" spans="1:48" hidden="1" x14ac:dyDescent="0.25">
      <c r="A3792" t="s">
        <v>748</v>
      </c>
      <c r="B3792" t="s">
        <v>174</v>
      </c>
      <c r="C3792" t="s">
        <v>750</v>
      </c>
      <c r="D3792" t="s">
        <v>749</v>
      </c>
      <c r="E3792" s="31" t="s">
        <v>750</v>
      </c>
      <c r="F3792" s="26">
        <v>2020</v>
      </c>
      <c r="G3792" t="s">
        <v>743</v>
      </c>
      <c r="H3792">
        <v>18963</v>
      </c>
      <c r="I3792">
        <v>332670</v>
      </c>
      <c r="J3792" t="s">
        <v>171</v>
      </c>
      <c r="K3792" s="26" t="s">
        <v>458</v>
      </c>
      <c r="L3792" t="b">
        <v>1</v>
      </c>
      <c r="M3792" t="s">
        <v>1119</v>
      </c>
      <c r="N3792" s="26">
        <v>240</v>
      </c>
      <c r="O3792" t="s">
        <v>375</v>
      </c>
      <c r="P3792">
        <v>58.11</v>
      </c>
      <c r="Q3792">
        <v>-135.4436111</v>
      </c>
      <c r="R3792" t="s">
        <v>1244</v>
      </c>
      <c r="S3792" s="26" t="s">
        <v>21</v>
      </c>
      <c r="T3792" s="40">
        <v>0.57029999999999992</v>
      </c>
      <c r="U3792" s="40">
        <v>0.27548333333333336</v>
      </c>
      <c r="V3792">
        <v>1048.3602482999997</v>
      </c>
      <c r="W3792">
        <v>1838.261</v>
      </c>
      <c r="X3792">
        <v>393</v>
      </c>
      <c r="Y3792">
        <v>891.51463139999987</v>
      </c>
      <c r="Z3792">
        <v>1563.2380000000001</v>
      </c>
      <c r="AA3792">
        <v>27.333333333333332</v>
      </c>
      <c r="AI3792">
        <v>613.59799999999996</v>
      </c>
      <c r="AJ3792">
        <v>60.916666666666664</v>
      </c>
      <c r="AK3792">
        <v>145.202</v>
      </c>
      <c r="AL3792">
        <v>13.5</v>
      </c>
      <c r="AM3792">
        <v>0</v>
      </c>
      <c r="AN3792">
        <v>0</v>
      </c>
      <c r="AO3792" s="30">
        <v>432.74363999999991</v>
      </c>
      <c r="AP3792" s="30">
        <v>758.8</v>
      </c>
      <c r="AQ3792" s="30">
        <v>74.416666666666657</v>
      </c>
      <c r="AR3792">
        <v>2372.6185196999995</v>
      </c>
      <c r="AS3792">
        <v>4160.299</v>
      </c>
      <c r="AT3792">
        <v>494.75</v>
      </c>
      <c r="AU3792">
        <v>12</v>
      </c>
      <c r="AV3792" t="s">
        <v>1510</v>
      </c>
    </row>
    <row r="3793" spans="1:48" hidden="1" x14ac:dyDescent="0.25">
      <c r="A3793" t="s">
        <v>542</v>
      </c>
      <c r="B3793" t="s">
        <v>299</v>
      </c>
      <c r="C3793" t="s">
        <v>545</v>
      </c>
      <c r="D3793" t="s">
        <v>544</v>
      </c>
      <c r="E3793" s="31" t="s">
        <v>545</v>
      </c>
      <c r="F3793" s="26">
        <v>2020</v>
      </c>
      <c r="G3793" t="s">
        <v>543</v>
      </c>
      <c r="H3793">
        <v>19454</v>
      </c>
      <c r="I3793">
        <v>332860</v>
      </c>
      <c r="J3793" t="s">
        <v>298</v>
      </c>
      <c r="K3793" s="26" t="s">
        <v>458</v>
      </c>
      <c r="L3793" t="b">
        <v>1</v>
      </c>
      <c r="M3793" t="s">
        <v>1118</v>
      </c>
      <c r="N3793" s="26">
        <v>106</v>
      </c>
      <c r="O3793" t="s">
        <v>375</v>
      </c>
      <c r="P3793">
        <v>53.873611099999998</v>
      </c>
      <c r="Q3793">
        <v>-166.53666670000001</v>
      </c>
      <c r="R3793" t="s">
        <v>1244</v>
      </c>
      <c r="S3793" s="26" t="s">
        <v>21</v>
      </c>
      <c r="T3793" s="40">
        <v>0.35805833333333331</v>
      </c>
      <c r="U3793" s="40">
        <v>0.28187500000000004</v>
      </c>
      <c r="V3793">
        <v>1416.2599930249999</v>
      </c>
      <c r="W3793">
        <v>3955.3890000000001</v>
      </c>
      <c r="X3793">
        <v>773.75</v>
      </c>
      <c r="Y3793">
        <v>12915.347767258332</v>
      </c>
      <c r="Z3793">
        <v>36070.512999999999</v>
      </c>
      <c r="AA3793">
        <v>56.75</v>
      </c>
      <c r="AI3793">
        <v>3004.9079999999999</v>
      </c>
      <c r="AJ3793">
        <v>184.33333333333334</v>
      </c>
      <c r="AK3793">
        <v>350.71199999999999</v>
      </c>
      <c r="AL3793">
        <v>12</v>
      </c>
      <c r="AM3793">
        <v>0</v>
      </c>
      <c r="AN3793">
        <v>0</v>
      </c>
      <c r="AO3793" s="30">
        <v>1201.5077044999998</v>
      </c>
      <c r="AP3793" s="30">
        <v>3355.62</v>
      </c>
      <c r="AQ3793" s="30">
        <v>196.33333333333334</v>
      </c>
      <c r="AR3793">
        <v>15533.115464783334</v>
      </c>
      <c r="AS3793">
        <v>43381.522000000004</v>
      </c>
      <c r="AT3793">
        <v>1026.8333333333333</v>
      </c>
      <c r="AU3793">
        <v>12</v>
      </c>
      <c r="AV3793" t="s">
        <v>1510</v>
      </c>
    </row>
    <row r="3794" spans="1:48" hidden="1" x14ac:dyDescent="0.25">
      <c r="A3794" t="s">
        <v>440</v>
      </c>
      <c r="B3794" t="s">
        <v>1153</v>
      </c>
      <c r="C3794" t="s">
        <v>439</v>
      </c>
      <c r="D3794" t="s">
        <v>438</v>
      </c>
      <c r="E3794" s="31" t="s">
        <v>439</v>
      </c>
      <c r="F3794" s="26">
        <v>2020</v>
      </c>
      <c r="G3794" t="s">
        <v>380</v>
      </c>
      <c r="H3794">
        <v>219</v>
      </c>
      <c r="I3794">
        <v>331220</v>
      </c>
      <c r="J3794" t="s">
        <v>30</v>
      </c>
      <c r="K3794" s="26" t="s">
        <v>374</v>
      </c>
      <c r="L3794" t="b">
        <v>1</v>
      </c>
      <c r="M3794" t="s">
        <v>1116</v>
      </c>
      <c r="N3794" s="26">
        <v>2</v>
      </c>
      <c r="O3794" t="s">
        <v>375</v>
      </c>
      <c r="P3794">
        <v>63.336666700000002</v>
      </c>
      <c r="Q3794">
        <v>-142.9855556</v>
      </c>
      <c r="R3794" t="s">
        <v>1244</v>
      </c>
      <c r="S3794" s="26" t="s">
        <v>21</v>
      </c>
      <c r="T3794" s="40">
        <v>0.36915833333333331</v>
      </c>
      <c r="U3794" s="40">
        <v>0.20255833333333331</v>
      </c>
      <c r="V3794">
        <v>1492.7400805749999</v>
      </c>
      <c r="W3794">
        <v>4043.6309999999999</v>
      </c>
      <c r="X3794">
        <v>765</v>
      </c>
      <c r="Y3794">
        <v>1005.220725775</v>
      </c>
      <c r="Z3794">
        <v>2723.0070000000001</v>
      </c>
      <c r="AA3794">
        <v>31.75</v>
      </c>
      <c r="AI3794">
        <v>228.45699999999999</v>
      </c>
      <c r="AJ3794">
        <v>139.25</v>
      </c>
      <c r="AK3794">
        <v>1173.098</v>
      </c>
      <c r="AL3794">
        <v>49.333333333333336</v>
      </c>
      <c r="AM3794">
        <v>0</v>
      </c>
      <c r="AN3794">
        <v>0</v>
      </c>
      <c r="AO3794" s="30">
        <v>517.39570787499986</v>
      </c>
      <c r="AP3794" s="30">
        <v>1401.5549999999998</v>
      </c>
      <c r="AQ3794" s="30">
        <v>188.58333333333334</v>
      </c>
      <c r="AR3794">
        <v>3015.3565142249995</v>
      </c>
      <c r="AS3794">
        <v>8168.1929999999993</v>
      </c>
      <c r="AT3794">
        <v>985.33333333333337</v>
      </c>
      <c r="AU3794">
        <v>12</v>
      </c>
      <c r="AV3794" t="s">
        <v>1510</v>
      </c>
    </row>
    <row r="3795" spans="1:48" hidden="1" x14ac:dyDescent="0.25">
      <c r="A3795" t="s">
        <v>475</v>
      </c>
      <c r="B3795" t="s">
        <v>1170</v>
      </c>
      <c r="C3795" t="s">
        <v>478</v>
      </c>
      <c r="D3795" t="s">
        <v>477</v>
      </c>
      <c r="E3795" s="31" t="s">
        <v>478</v>
      </c>
      <c r="F3795" s="26">
        <v>2020</v>
      </c>
      <c r="G3795" t="s">
        <v>476</v>
      </c>
      <c r="H3795">
        <v>13201</v>
      </c>
      <c r="I3795">
        <v>332280</v>
      </c>
      <c r="J3795" t="s">
        <v>217</v>
      </c>
      <c r="K3795" s="26" t="s">
        <v>458</v>
      </c>
      <c r="L3795" t="b">
        <v>1</v>
      </c>
      <c r="M3795" t="s">
        <v>1119</v>
      </c>
      <c r="N3795" s="26">
        <v>22</v>
      </c>
      <c r="O3795" t="s">
        <v>375</v>
      </c>
      <c r="P3795">
        <v>58.728333300000003</v>
      </c>
      <c r="Q3795">
        <v>-157.01388890000001</v>
      </c>
      <c r="R3795" t="s">
        <v>1244</v>
      </c>
      <c r="S3795" s="26" t="s">
        <v>21</v>
      </c>
      <c r="T3795" s="40">
        <v>0.48228333333333334</v>
      </c>
      <c r="U3795" s="40">
        <v>0.21180000000000007</v>
      </c>
      <c r="V3795">
        <v>1540.0324451166666</v>
      </c>
      <c r="W3795">
        <v>3193.2109999999998</v>
      </c>
      <c r="X3795">
        <v>695.83333333333337</v>
      </c>
      <c r="Y3795">
        <v>5646.6007568166669</v>
      </c>
      <c r="Z3795">
        <v>11708.057000000001</v>
      </c>
      <c r="AA3795">
        <v>38</v>
      </c>
      <c r="AI3795">
        <v>1137.942</v>
      </c>
      <c r="AJ3795">
        <v>295.5</v>
      </c>
      <c r="AK3795">
        <v>3440.739</v>
      </c>
      <c r="AL3795">
        <v>93.166666666666671</v>
      </c>
      <c r="AM3795">
        <v>0</v>
      </c>
      <c r="AN3795">
        <v>0</v>
      </c>
      <c r="AO3795" s="30">
        <v>2208.2215349500002</v>
      </c>
      <c r="AP3795" s="30">
        <v>4578.6810000000005</v>
      </c>
      <c r="AQ3795" s="30">
        <v>388.66666666666669</v>
      </c>
      <c r="AR3795">
        <v>9394.8547368833333</v>
      </c>
      <c r="AS3795">
        <v>19479.949000000001</v>
      </c>
      <c r="AT3795">
        <v>1122.5</v>
      </c>
      <c r="AU3795">
        <v>12</v>
      </c>
      <c r="AV3795" t="s">
        <v>1510</v>
      </c>
    </row>
    <row r="3796" spans="1:48" hidden="1" x14ac:dyDescent="0.25">
      <c r="A3796" t="s">
        <v>401</v>
      </c>
      <c r="B3796" t="s">
        <v>1146</v>
      </c>
      <c r="C3796" t="s">
        <v>400</v>
      </c>
      <c r="D3796" t="s">
        <v>399</v>
      </c>
      <c r="E3796" s="31" t="s">
        <v>1147</v>
      </c>
      <c r="F3796" s="26">
        <v>2020</v>
      </c>
      <c r="G3796" t="s">
        <v>380</v>
      </c>
      <c r="H3796">
        <v>219</v>
      </c>
      <c r="I3796">
        <v>331120</v>
      </c>
      <c r="J3796" t="s">
        <v>30</v>
      </c>
      <c r="K3796" s="26" t="s">
        <v>374</v>
      </c>
      <c r="L3796" t="b">
        <v>1</v>
      </c>
      <c r="M3796" t="s">
        <v>1116</v>
      </c>
      <c r="N3796" s="26">
        <v>2</v>
      </c>
      <c r="O3796" t="s">
        <v>375</v>
      </c>
      <c r="P3796">
        <v>59.228588999999999</v>
      </c>
      <c r="Q3796">
        <v>-135.44411400000001</v>
      </c>
      <c r="R3796" t="s">
        <v>1244</v>
      </c>
      <c r="S3796" s="26" t="s">
        <v>21</v>
      </c>
      <c r="T3796" s="40">
        <v>0.27031666666666671</v>
      </c>
      <c r="U3796" s="40">
        <v>0.26125000000000004</v>
      </c>
      <c r="V3796">
        <v>1557.2524175833337</v>
      </c>
      <c r="W3796">
        <v>5760.8450000000003</v>
      </c>
      <c r="X3796">
        <v>1153.6666666666667</v>
      </c>
      <c r="Y3796">
        <v>1388.8413498166669</v>
      </c>
      <c r="Z3796">
        <v>5137.8310000000001</v>
      </c>
      <c r="AA3796">
        <v>39</v>
      </c>
      <c r="AI3796">
        <v>1023.787</v>
      </c>
      <c r="AJ3796">
        <v>348.08333333333331</v>
      </c>
      <c r="AK3796">
        <v>1027.0419999999999</v>
      </c>
      <c r="AL3796">
        <v>29.833333333333332</v>
      </c>
      <c r="AM3796">
        <v>0</v>
      </c>
      <c r="AN3796">
        <v>0</v>
      </c>
      <c r="AO3796" s="30">
        <v>554.37325918333329</v>
      </c>
      <c r="AP3796" s="30">
        <v>2050.8289999999997</v>
      </c>
      <c r="AQ3796" s="30">
        <v>377.91666666666663</v>
      </c>
      <c r="AR3796">
        <v>3500.4670265833342</v>
      </c>
      <c r="AS3796">
        <v>12949.505000000001</v>
      </c>
      <c r="AT3796">
        <v>1570.5833333333335</v>
      </c>
      <c r="AU3796">
        <v>12</v>
      </c>
      <c r="AV3796" t="s">
        <v>1510</v>
      </c>
    </row>
    <row r="3797" spans="1:48" hidden="1" x14ac:dyDescent="0.25">
      <c r="A3797" t="s">
        <v>558</v>
      </c>
      <c r="B3797" t="s">
        <v>1168</v>
      </c>
      <c r="C3797" t="s">
        <v>561</v>
      </c>
      <c r="D3797" t="s">
        <v>560</v>
      </c>
      <c r="E3797" s="31" t="s">
        <v>561</v>
      </c>
      <c r="F3797" s="26">
        <v>2020</v>
      </c>
      <c r="G3797" t="s">
        <v>559</v>
      </c>
      <c r="H3797">
        <v>40215</v>
      </c>
      <c r="I3797">
        <v>331920</v>
      </c>
      <c r="J3797" t="s">
        <v>140</v>
      </c>
      <c r="K3797" s="26" t="s">
        <v>458</v>
      </c>
      <c r="L3797" t="b">
        <v>1</v>
      </c>
      <c r="M3797" t="s">
        <v>1119</v>
      </c>
      <c r="N3797" s="26">
        <v>160</v>
      </c>
      <c r="O3797" t="s">
        <v>375</v>
      </c>
      <c r="P3797">
        <v>60.542777800000003</v>
      </c>
      <c r="Q3797">
        <v>-145.75749999999999</v>
      </c>
      <c r="R3797" t="s">
        <v>1244</v>
      </c>
      <c r="S3797" s="26" t="s">
        <v>21</v>
      </c>
      <c r="T3797" s="40">
        <v>0.37004999999999999</v>
      </c>
      <c r="U3797" s="40">
        <v>0.30622500000000002</v>
      </c>
      <c r="V3797">
        <v>1853.0831028</v>
      </c>
      <c r="W3797">
        <v>5007.6559999999999</v>
      </c>
      <c r="X3797">
        <v>963.41666666666663</v>
      </c>
      <c r="Y3797">
        <v>5392.85299545</v>
      </c>
      <c r="Z3797">
        <v>14573.308999999999</v>
      </c>
      <c r="AA3797">
        <v>48</v>
      </c>
      <c r="AI3797">
        <v>1958.135</v>
      </c>
      <c r="AJ3797">
        <v>607.41666666666663</v>
      </c>
      <c r="AK3797">
        <v>1164.3679999999999</v>
      </c>
      <c r="AL3797">
        <v>45.666666666666664</v>
      </c>
      <c r="AM3797">
        <v>0</v>
      </c>
      <c r="AN3797">
        <v>0</v>
      </c>
      <c r="AO3797" s="30">
        <v>1155.48223515</v>
      </c>
      <c r="AP3797" s="30">
        <v>3122.5029999999997</v>
      </c>
      <c r="AQ3797" s="30">
        <v>653.08333333333326</v>
      </c>
      <c r="AR3797">
        <v>8401.418333399999</v>
      </c>
      <c r="AS3797">
        <v>22703.467999999997</v>
      </c>
      <c r="AT3797">
        <v>1664.5</v>
      </c>
      <c r="AU3797">
        <v>12</v>
      </c>
      <c r="AV3797" t="s">
        <v>1510</v>
      </c>
    </row>
    <row r="3798" spans="1:48" hidden="1" x14ac:dyDescent="0.25">
      <c r="A3798" t="s">
        <v>496</v>
      </c>
      <c r="B3798" t="s">
        <v>1171</v>
      </c>
      <c r="C3798" t="s">
        <v>499</v>
      </c>
      <c r="D3798" t="s">
        <v>498</v>
      </c>
      <c r="E3798" s="31" t="s">
        <v>499</v>
      </c>
      <c r="F3798" s="26">
        <v>2020</v>
      </c>
      <c r="G3798" t="s">
        <v>497</v>
      </c>
      <c r="H3798">
        <v>13870</v>
      </c>
      <c r="I3798">
        <v>332430</v>
      </c>
      <c r="J3798" t="s">
        <v>245</v>
      </c>
      <c r="K3798" s="26" t="s">
        <v>458</v>
      </c>
      <c r="L3798" t="b">
        <v>1</v>
      </c>
      <c r="M3798" t="s">
        <v>1119</v>
      </c>
      <c r="N3798" s="26">
        <v>45</v>
      </c>
      <c r="O3798" t="s">
        <v>375</v>
      </c>
      <c r="P3798">
        <v>59.0397222</v>
      </c>
      <c r="Q3798">
        <v>-158.45750000000001</v>
      </c>
      <c r="R3798" t="s">
        <v>1244</v>
      </c>
      <c r="S3798" s="26" t="s">
        <v>21</v>
      </c>
      <c r="T3798" s="40">
        <v>0.44214166666666671</v>
      </c>
      <c r="U3798" s="40">
        <v>0.28134999999999999</v>
      </c>
      <c r="V3798">
        <v>2324.3838401166668</v>
      </c>
      <c r="W3798">
        <v>5257.1019999999999</v>
      </c>
      <c r="X3798">
        <v>982.16666666666663</v>
      </c>
      <c r="Y3798">
        <v>4462.5044496083337</v>
      </c>
      <c r="Z3798">
        <v>10092.929</v>
      </c>
      <c r="AA3798">
        <v>52.583333333333336</v>
      </c>
      <c r="AI3798">
        <v>846.84900000000005</v>
      </c>
      <c r="AJ3798">
        <v>399.16666666666669</v>
      </c>
      <c r="AK3798">
        <v>786.28099999999995</v>
      </c>
      <c r="AL3798">
        <v>55</v>
      </c>
      <c r="AM3798">
        <v>13.438000000000001</v>
      </c>
      <c r="AN3798">
        <v>0.16666666666666666</v>
      </c>
      <c r="AO3798" s="30">
        <v>722.07482008333341</v>
      </c>
      <c r="AP3798" s="30">
        <v>1633.13</v>
      </c>
      <c r="AQ3798" s="30">
        <v>454.16666666666669</v>
      </c>
      <c r="AR3798">
        <v>7508.9631098083337</v>
      </c>
      <c r="AS3798">
        <v>16983.161</v>
      </c>
      <c r="AT3798">
        <v>1488.9166666666665</v>
      </c>
      <c r="AU3798">
        <v>12</v>
      </c>
      <c r="AV3798" t="s">
        <v>1510</v>
      </c>
    </row>
    <row r="3799" spans="1:48" hidden="1" x14ac:dyDescent="0.25">
      <c r="A3799" t="s">
        <v>468</v>
      </c>
      <c r="B3799" t="s">
        <v>193</v>
      </c>
      <c r="C3799" t="s">
        <v>471</v>
      </c>
      <c r="D3799" t="s">
        <v>470</v>
      </c>
      <c r="E3799" s="31" t="s">
        <v>471</v>
      </c>
      <c r="F3799" s="26">
        <v>2020</v>
      </c>
      <c r="G3799" t="s">
        <v>469</v>
      </c>
      <c r="H3799">
        <v>10451</v>
      </c>
      <c r="I3799">
        <v>332130</v>
      </c>
      <c r="J3799" t="s">
        <v>192</v>
      </c>
      <c r="K3799" s="26" t="s">
        <v>458</v>
      </c>
      <c r="L3799" t="b">
        <v>1</v>
      </c>
      <c r="M3799" t="s">
        <v>1118</v>
      </c>
      <c r="N3799" s="26">
        <v>17</v>
      </c>
      <c r="O3799" t="s">
        <v>375</v>
      </c>
      <c r="P3799">
        <v>66.898333300000004</v>
      </c>
      <c r="Q3799">
        <v>-162.59666669999999</v>
      </c>
      <c r="R3799" t="s">
        <v>1244</v>
      </c>
      <c r="S3799" s="26" t="s">
        <v>21</v>
      </c>
      <c r="T3799" s="40">
        <v>0.40589166666666671</v>
      </c>
      <c r="U3799" s="40">
        <v>0.22566666666666665</v>
      </c>
      <c r="V3799">
        <v>2830.9161885583335</v>
      </c>
      <c r="W3799">
        <v>6974.5609999999997</v>
      </c>
      <c r="X3799">
        <v>1124.5833333333333</v>
      </c>
      <c r="Y3799">
        <v>3803.1351033000001</v>
      </c>
      <c r="Z3799">
        <v>9369.8279999999995</v>
      </c>
      <c r="AA3799">
        <v>24.5</v>
      </c>
      <c r="AI3799">
        <v>1644.7670000000001</v>
      </c>
      <c r="AJ3799">
        <v>95.666666666666671</v>
      </c>
      <c r="AK3799">
        <v>908.60400000000004</v>
      </c>
      <c r="AL3799">
        <v>29</v>
      </c>
      <c r="AM3799">
        <v>0</v>
      </c>
      <c r="AN3799">
        <v>0</v>
      </c>
      <c r="AO3799" s="30">
        <v>1036.3920108083335</v>
      </c>
      <c r="AP3799" s="30">
        <v>2553.3710000000001</v>
      </c>
      <c r="AQ3799" s="30">
        <v>124.66666666666667</v>
      </c>
      <c r="AR3799">
        <v>7670.4433026666684</v>
      </c>
      <c r="AS3799">
        <v>18897.760000000002</v>
      </c>
      <c r="AT3799">
        <v>1273.75</v>
      </c>
      <c r="AU3799">
        <v>12</v>
      </c>
      <c r="AV3799" t="s">
        <v>1510</v>
      </c>
    </row>
    <row r="3800" spans="1:48" hidden="1" x14ac:dyDescent="0.25">
      <c r="A3800" t="s">
        <v>554</v>
      </c>
      <c r="B3800" t="s">
        <v>234</v>
      </c>
      <c r="C3800" t="s">
        <v>557</v>
      </c>
      <c r="D3800" t="s">
        <v>556</v>
      </c>
      <c r="E3800" s="31" t="s">
        <v>557</v>
      </c>
      <c r="F3800" s="26">
        <v>2020</v>
      </c>
      <c r="G3800" t="s">
        <v>555</v>
      </c>
      <c r="H3800">
        <v>13642</v>
      </c>
      <c r="I3800">
        <v>332340</v>
      </c>
      <c r="J3800" t="s">
        <v>233</v>
      </c>
      <c r="K3800" s="26" t="s">
        <v>458</v>
      </c>
      <c r="L3800" t="b">
        <v>1</v>
      </c>
      <c r="M3800" t="s">
        <v>1116</v>
      </c>
      <c r="N3800" s="26">
        <v>150</v>
      </c>
      <c r="O3800" t="s">
        <v>375</v>
      </c>
      <c r="P3800">
        <v>64.501111100000003</v>
      </c>
      <c r="Q3800">
        <v>-165.4063889</v>
      </c>
      <c r="R3800" t="s">
        <v>1244</v>
      </c>
      <c r="S3800" s="26" t="s">
        <v>21</v>
      </c>
      <c r="T3800" s="40">
        <v>0.36541666666666672</v>
      </c>
      <c r="U3800" s="40">
        <v>0.26239999999999997</v>
      </c>
      <c r="V3800">
        <v>3236.568865416667</v>
      </c>
      <c r="W3800">
        <v>8857.2009999999991</v>
      </c>
      <c r="X3800">
        <v>1746.25</v>
      </c>
      <c r="Y3800">
        <v>3310.7948566666669</v>
      </c>
      <c r="Z3800">
        <v>9060.3279999999995</v>
      </c>
      <c r="AA3800">
        <v>65.333333333333329</v>
      </c>
      <c r="AI3800">
        <v>2131.1410000000001</v>
      </c>
      <c r="AJ3800">
        <v>324.41666666666669</v>
      </c>
      <c r="AK3800">
        <v>8720.5030000000006</v>
      </c>
      <c r="AL3800">
        <v>65.166666666666671</v>
      </c>
      <c r="AM3800">
        <v>0</v>
      </c>
      <c r="AN3800">
        <v>0</v>
      </c>
      <c r="AO3800" s="30">
        <v>3965.3715783333341</v>
      </c>
      <c r="AP3800" s="30">
        <v>10851.644</v>
      </c>
      <c r="AQ3800" s="30">
        <v>389.58333333333337</v>
      </c>
      <c r="AR3800">
        <v>10512.735300416669</v>
      </c>
      <c r="AS3800">
        <v>28769.173000000003</v>
      </c>
      <c r="AT3800">
        <v>2201.1666666666665</v>
      </c>
      <c r="AU3800">
        <v>12</v>
      </c>
      <c r="AV3800" t="s">
        <v>1510</v>
      </c>
    </row>
    <row r="3801" spans="1:48" hidden="1" x14ac:dyDescent="0.25">
      <c r="A3801" t="s">
        <v>486</v>
      </c>
      <c r="B3801" t="s">
        <v>1166</v>
      </c>
      <c r="C3801" t="s">
        <v>491</v>
      </c>
      <c r="D3801" t="s">
        <v>490</v>
      </c>
      <c r="E3801" s="31" t="s">
        <v>491</v>
      </c>
      <c r="F3801" s="26">
        <v>2020</v>
      </c>
      <c r="G3801" t="s">
        <v>563</v>
      </c>
      <c r="H3801">
        <v>221</v>
      </c>
      <c r="I3801">
        <v>331800</v>
      </c>
      <c r="J3801" t="s">
        <v>50</v>
      </c>
      <c r="K3801" s="26" t="s">
        <v>458</v>
      </c>
      <c r="L3801" t="b">
        <v>1</v>
      </c>
      <c r="M3801" t="s">
        <v>1119</v>
      </c>
      <c r="N3801" s="26">
        <v>169</v>
      </c>
      <c r="O3801" t="s">
        <v>375</v>
      </c>
      <c r="P3801">
        <v>60.792222199999998</v>
      </c>
      <c r="Q3801">
        <v>-161.75583330000001</v>
      </c>
      <c r="R3801" t="s">
        <v>1244</v>
      </c>
      <c r="S3801" s="26" t="s">
        <v>21</v>
      </c>
      <c r="T3801" s="40">
        <v>0.35575000000000001</v>
      </c>
      <c r="U3801" s="40">
        <v>0.25514999999999999</v>
      </c>
      <c r="V3801">
        <v>3869.0989347500004</v>
      </c>
      <c r="W3801">
        <v>10875.893</v>
      </c>
      <c r="X3801">
        <v>1793.5</v>
      </c>
      <c r="Y3801">
        <v>5543.1794582500006</v>
      </c>
      <c r="Z3801">
        <v>15581.671</v>
      </c>
      <c r="AA3801">
        <v>46.666666666666664</v>
      </c>
      <c r="AI3801">
        <v>8981.98</v>
      </c>
      <c r="AJ3801">
        <v>917.75</v>
      </c>
      <c r="AK3801">
        <v>5829.0079999999998</v>
      </c>
      <c r="AL3801">
        <v>88.083333333333329</v>
      </c>
      <c r="AM3801">
        <v>0</v>
      </c>
      <c r="AN3801">
        <v>0</v>
      </c>
      <c r="AO3801" s="30">
        <v>5269.0089809999999</v>
      </c>
      <c r="AP3801" s="30">
        <v>14810.987999999999</v>
      </c>
      <c r="AQ3801" s="30">
        <v>1005.8333333333334</v>
      </c>
      <c r="AR3801">
        <v>14681.287374</v>
      </c>
      <c r="AS3801">
        <v>41268.551999999996</v>
      </c>
      <c r="AT3801">
        <v>2846</v>
      </c>
      <c r="AU3801">
        <v>12</v>
      </c>
      <c r="AV3801" t="s">
        <v>1510</v>
      </c>
    </row>
    <row r="3802" spans="1:48" hidden="1" x14ac:dyDescent="0.25">
      <c r="A3802" t="s">
        <v>464</v>
      </c>
      <c r="B3802" t="s">
        <v>187</v>
      </c>
      <c r="C3802" t="s">
        <v>188</v>
      </c>
      <c r="D3802" t="s">
        <v>466</v>
      </c>
      <c r="E3802" s="31" t="s">
        <v>467</v>
      </c>
      <c r="F3802" s="26">
        <v>2020</v>
      </c>
      <c r="G3802" t="s">
        <v>465</v>
      </c>
      <c r="H3802">
        <v>10433</v>
      </c>
      <c r="I3802">
        <v>0</v>
      </c>
      <c r="J3802" t="s">
        <v>187</v>
      </c>
      <c r="K3802" s="26" t="s">
        <v>374</v>
      </c>
      <c r="L3802" t="b">
        <v>1</v>
      </c>
      <c r="M3802" t="s">
        <v>1126</v>
      </c>
      <c r="N3802" s="26">
        <v>16</v>
      </c>
      <c r="O3802" t="s">
        <v>375</v>
      </c>
      <c r="P3802">
        <v>57.79</v>
      </c>
      <c r="Q3802">
        <v>-152.40722220000001</v>
      </c>
      <c r="S3802" s="26" t="s">
        <v>371</v>
      </c>
      <c r="V3802">
        <v>6633</v>
      </c>
      <c r="W3802">
        <v>37798</v>
      </c>
      <c r="X3802">
        <v>4903</v>
      </c>
      <c r="Y3802">
        <v>3626</v>
      </c>
      <c r="Z3802">
        <v>21048</v>
      </c>
      <c r="AA3802">
        <v>1066</v>
      </c>
      <c r="AB3802">
        <v>12739</v>
      </c>
      <c r="AC3802">
        <v>80555</v>
      </c>
      <c r="AD3802">
        <v>117</v>
      </c>
      <c r="AO3802" s="30">
        <v>12739</v>
      </c>
      <c r="AP3802" s="30">
        <v>80555</v>
      </c>
      <c r="AQ3802" s="30">
        <v>117</v>
      </c>
      <c r="AR3802">
        <v>22998</v>
      </c>
      <c r="AS3802">
        <v>139401</v>
      </c>
      <c r="AT3802">
        <v>6086</v>
      </c>
      <c r="AV3802" t="s">
        <v>1131</v>
      </c>
    </row>
    <row r="3803" spans="1:48" hidden="1" x14ac:dyDescent="0.25">
      <c r="A3803" t="s">
        <v>536</v>
      </c>
      <c r="B3803" t="s">
        <v>179</v>
      </c>
      <c r="C3803" t="s">
        <v>180</v>
      </c>
      <c r="D3803" t="s">
        <v>540</v>
      </c>
      <c r="E3803" s="31" t="s">
        <v>541</v>
      </c>
      <c r="F3803" s="26">
        <v>2020</v>
      </c>
      <c r="G3803" t="s">
        <v>537</v>
      </c>
      <c r="H3803">
        <v>10210</v>
      </c>
      <c r="I3803">
        <v>0</v>
      </c>
      <c r="J3803" t="s">
        <v>179</v>
      </c>
      <c r="K3803" s="26">
        <v>0</v>
      </c>
      <c r="L3803" t="b">
        <v>1</v>
      </c>
      <c r="M3803" t="s">
        <v>1125</v>
      </c>
      <c r="N3803" s="26">
        <v>103</v>
      </c>
      <c r="O3803" t="s">
        <v>375</v>
      </c>
      <c r="P3803">
        <v>55.342222200000002</v>
      </c>
      <c r="Q3803">
        <v>-131.64611110000001</v>
      </c>
      <c r="S3803" s="26" t="s">
        <v>371</v>
      </c>
      <c r="V3803">
        <v>8569.1</v>
      </c>
      <c r="W3803">
        <v>74071</v>
      </c>
      <c r="X3803">
        <v>6500</v>
      </c>
      <c r="Y3803">
        <v>7914.4</v>
      </c>
      <c r="Z3803">
        <v>71665</v>
      </c>
      <c r="AA3803">
        <v>1341</v>
      </c>
      <c r="AB3803">
        <v>2005.2</v>
      </c>
      <c r="AC3803">
        <v>21096</v>
      </c>
      <c r="AD3803">
        <v>15</v>
      </c>
      <c r="AE3803">
        <v>0</v>
      </c>
      <c r="AF3803">
        <v>0</v>
      </c>
      <c r="AG3803">
        <v>0</v>
      </c>
      <c r="AO3803" s="30">
        <v>2005.2</v>
      </c>
      <c r="AP3803" s="30">
        <v>21096</v>
      </c>
      <c r="AQ3803" s="30">
        <v>15</v>
      </c>
      <c r="AR3803">
        <v>18488.7</v>
      </c>
      <c r="AS3803">
        <v>166832</v>
      </c>
      <c r="AT3803">
        <v>7856</v>
      </c>
      <c r="AV3803" t="s">
        <v>1131</v>
      </c>
    </row>
    <row r="3804" spans="1:48" hidden="1" x14ac:dyDescent="0.25">
      <c r="A3804" t="s">
        <v>372</v>
      </c>
      <c r="B3804" t="s">
        <v>1115</v>
      </c>
      <c r="C3804" t="s">
        <v>29</v>
      </c>
      <c r="D3804" t="s">
        <v>376</v>
      </c>
      <c r="E3804" s="31" t="s">
        <v>377</v>
      </c>
      <c r="F3804" s="26">
        <v>2020</v>
      </c>
      <c r="G3804" t="s">
        <v>373</v>
      </c>
      <c r="H3804">
        <v>213</v>
      </c>
      <c r="I3804">
        <v>0</v>
      </c>
      <c r="J3804" t="s">
        <v>1115</v>
      </c>
      <c r="K3804" s="26" t="s">
        <v>374</v>
      </c>
      <c r="L3804" t="b">
        <v>1</v>
      </c>
      <c r="M3804" t="s">
        <v>1124</v>
      </c>
      <c r="N3804" s="26">
        <v>1</v>
      </c>
      <c r="O3804" t="s">
        <v>375</v>
      </c>
      <c r="P3804">
        <v>58.301944399999996</v>
      </c>
      <c r="Q3804">
        <v>-134.4197222</v>
      </c>
      <c r="S3804" s="26" t="s">
        <v>371</v>
      </c>
      <c r="V3804">
        <v>19656</v>
      </c>
      <c r="W3804">
        <v>157074</v>
      </c>
      <c r="X3804">
        <v>14901</v>
      </c>
      <c r="Y3804">
        <v>11952.1</v>
      </c>
      <c r="Z3804">
        <v>114502</v>
      </c>
      <c r="AA3804">
        <v>2374</v>
      </c>
      <c r="AB3804">
        <v>13080.5</v>
      </c>
      <c r="AC3804">
        <v>113405</v>
      </c>
      <c r="AD3804">
        <v>128</v>
      </c>
      <c r="AO3804" s="30">
        <v>13080.5</v>
      </c>
      <c r="AP3804" s="30">
        <v>113405</v>
      </c>
      <c r="AQ3804" s="30">
        <v>128</v>
      </c>
      <c r="AR3804">
        <v>44688.6</v>
      </c>
      <c r="AS3804">
        <v>384981</v>
      </c>
      <c r="AT3804">
        <v>17403</v>
      </c>
      <c r="AV3804" t="s">
        <v>1131</v>
      </c>
    </row>
    <row r="3805" spans="1:48" hidden="1" x14ac:dyDescent="0.25">
      <c r="A3805" t="s">
        <v>552</v>
      </c>
      <c r="B3805" t="s">
        <v>1117</v>
      </c>
      <c r="C3805" t="s">
        <v>107</v>
      </c>
      <c r="D3805" t="s">
        <v>453</v>
      </c>
      <c r="E3805" s="31" t="s">
        <v>454</v>
      </c>
      <c r="F3805" s="26">
        <v>2020</v>
      </c>
      <c r="G3805" t="s">
        <v>553</v>
      </c>
      <c r="H3805">
        <v>599</v>
      </c>
      <c r="I3805">
        <v>0</v>
      </c>
      <c r="J3805" t="s">
        <v>1122</v>
      </c>
      <c r="K3805" s="26" t="s">
        <v>374</v>
      </c>
      <c r="L3805" t="b">
        <v>1</v>
      </c>
      <c r="M3805" t="s">
        <v>1125</v>
      </c>
      <c r="N3805" s="26">
        <v>121</v>
      </c>
      <c r="O3805" t="s">
        <v>375</v>
      </c>
      <c r="P3805">
        <v>61.2180556</v>
      </c>
      <c r="Q3805">
        <v>-149.9002778</v>
      </c>
      <c r="S3805" s="26" t="s">
        <v>371</v>
      </c>
      <c r="V3805">
        <v>23036.6</v>
      </c>
      <c r="W3805">
        <v>108035</v>
      </c>
      <c r="X3805">
        <v>24881</v>
      </c>
      <c r="Y3805">
        <v>98449.5</v>
      </c>
      <c r="Z3805">
        <v>624793</v>
      </c>
      <c r="AA3805">
        <v>6410</v>
      </c>
      <c r="AO3805" s="30">
        <v>0</v>
      </c>
      <c r="AP3805" s="30">
        <v>0</v>
      </c>
      <c r="AQ3805" s="30">
        <v>0</v>
      </c>
      <c r="AR3805">
        <v>121486.1</v>
      </c>
      <c r="AS3805">
        <v>732828</v>
      </c>
      <c r="AT3805">
        <v>31291</v>
      </c>
      <c r="AV3805" t="s">
        <v>1131</v>
      </c>
    </row>
    <row r="3806" spans="1:48" hidden="1" x14ac:dyDescent="0.25">
      <c r="A3806" t="s">
        <v>483</v>
      </c>
      <c r="B3806" t="s">
        <v>165</v>
      </c>
      <c r="C3806" t="s">
        <v>485</v>
      </c>
      <c r="D3806" t="s">
        <v>453</v>
      </c>
      <c r="E3806" s="31" t="s">
        <v>454</v>
      </c>
      <c r="F3806" s="26">
        <v>2020</v>
      </c>
      <c r="G3806" t="s">
        <v>484</v>
      </c>
      <c r="H3806">
        <v>19558</v>
      </c>
      <c r="I3806">
        <v>0</v>
      </c>
      <c r="J3806" t="s">
        <v>165</v>
      </c>
      <c r="K3806" s="26" t="s">
        <v>374</v>
      </c>
      <c r="L3806" t="b">
        <v>1</v>
      </c>
      <c r="M3806" t="s">
        <v>1126</v>
      </c>
      <c r="N3806" s="26">
        <v>32</v>
      </c>
      <c r="O3806" t="s">
        <v>375</v>
      </c>
      <c r="P3806">
        <v>59.642499999999998</v>
      </c>
      <c r="Q3806">
        <v>-151.5483333</v>
      </c>
      <c r="S3806" s="26" t="s">
        <v>371</v>
      </c>
      <c r="V3806">
        <v>50202.6</v>
      </c>
      <c r="W3806">
        <v>174717</v>
      </c>
      <c r="X3806">
        <v>28236</v>
      </c>
      <c r="Y3806">
        <v>39953.599999999999</v>
      </c>
      <c r="Z3806">
        <v>156671</v>
      </c>
      <c r="AA3806">
        <v>4251</v>
      </c>
      <c r="AB3806">
        <v>12990.5</v>
      </c>
      <c r="AC3806">
        <v>105717</v>
      </c>
      <c r="AD3806">
        <v>24</v>
      </c>
      <c r="AE3806">
        <v>0</v>
      </c>
      <c r="AF3806">
        <v>0</v>
      </c>
      <c r="AG3806">
        <v>0</v>
      </c>
      <c r="AO3806" s="30">
        <v>12990.5</v>
      </c>
      <c r="AP3806" s="30">
        <v>105717</v>
      </c>
      <c r="AQ3806" s="30">
        <v>24</v>
      </c>
      <c r="AR3806">
        <v>103146.7</v>
      </c>
      <c r="AS3806">
        <v>437105</v>
      </c>
      <c r="AT3806">
        <v>32511</v>
      </c>
      <c r="AV3806" t="s">
        <v>1131</v>
      </c>
    </row>
    <row r="3807" spans="1:48" hidden="1" x14ac:dyDescent="0.25">
      <c r="A3807" t="s">
        <v>461</v>
      </c>
      <c r="B3807" t="s">
        <v>156</v>
      </c>
      <c r="C3807" t="s">
        <v>157</v>
      </c>
      <c r="D3807" t="s">
        <v>453</v>
      </c>
      <c r="E3807" s="31" t="s">
        <v>454</v>
      </c>
      <c r="F3807" s="26">
        <v>2020</v>
      </c>
      <c r="G3807" t="s">
        <v>462</v>
      </c>
      <c r="H3807">
        <v>7353</v>
      </c>
      <c r="I3807">
        <v>0</v>
      </c>
      <c r="J3807" t="s">
        <v>156</v>
      </c>
      <c r="K3807" s="26" t="s">
        <v>374</v>
      </c>
      <c r="L3807" t="b">
        <v>1</v>
      </c>
      <c r="M3807" t="s">
        <v>1126</v>
      </c>
      <c r="N3807" s="26">
        <v>13</v>
      </c>
      <c r="O3807" t="s">
        <v>375</v>
      </c>
      <c r="P3807">
        <v>64.837777799999998</v>
      </c>
      <c r="Q3807">
        <v>-147.7163889</v>
      </c>
      <c r="S3807" s="26" t="s">
        <v>371</v>
      </c>
      <c r="V3807">
        <v>74152.899999999994</v>
      </c>
      <c r="W3807">
        <v>295060</v>
      </c>
      <c r="X3807">
        <v>39813</v>
      </c>
      <c r="Y3807">
        <v>28760.2</v>
      </c>
      <c r="Z3807">
        <v>119942</v>
      </c>
      <c r="AA3807">
        <v>6715</v>
      </c>
      <c r="AB3807">
        <v>133695.9</v>
      </c>
      <c r="AC3807">
        <v>806809</v>
      </c>
      <c r="AD3807">
        <v>531</v>
      </c>
      <c r="AE3807">
        <v>0</v>
      </c>
      <c r="AF3807">
        <v>0</v>
      </c>
      <c r="AG3807">
        <v>0</v>
      </c>
      <c r="AO3807" s="30">
        <v>133695.9</v>
      </c>
      <c r="AP3807" s="30">
        <v>806809</v>
      </c>
      <c r="AQ3807" s="30">
        <v>531</v>
      </c>
      <c r="AR3807">
        <v>236609</v>
      </c>
      <c r="AS3807">
        <v>1221811</v>
      </c>
      <c r="AT3807">
        <v>47059</v>
      </c>
      <c r="AV3807" t="s">
        <v>1131</v>
      </c>
    </row>
    <row r="3808" spans="1:48" hidden="1" x14ac:dyDescent="0.25">
      <c r="A3808" t="s">
        <v>472</v>
      </c>
      <c r="B3808" t="s">
        <v>1121</v>
      </c>
      <c r="C3808" t="s">
        <v>474</v>
      </c>
      <c r="D3808" t="s">
        <v>453</v>
      </c>
      <c r="E3808" s="31" t="s">
        <v>454</v>
      </c>
      <c r="F3808" s="26">
        <v>2020</v>
      </c>
      <c r="G3808" t="s">
        <v>473</v>
      </c>
      <c r="H3808">
        <v>11824</v>
      </c>
      <c r="I3808">
        <v>0</v>
      </c>
      <c r="J3808" t="s">
        <v>1121</v>
      </c>
      <c r="K3808" s="26" t="s">
        <v>374</v>
      </c>
      <c r="L3808" t="b">
        <v>1</v>
      </c>
      <c r="M3808" t="s">
        <v>1126</v>
      </c>
      <c r="N3808" s="26">
        <v>18</v>
      </c>
      <c r="O3808" t="s">
        <v>375</v>
      </c>
      <c r="P3808">
        <v>61.5813889</v>
      </c>
      <c r="Q3808">
        <v>-149.43944440000001</v>
      </c>
      <c r="S3808" s="26" t="s">
        <v>371</v>
      </c>
      <c r="V3808">
        <v>97469.4</v>
      </c>
      <c r="W3808">
        <v>452110</v>
      </c>
      <c r="X3808">
        <v>60060</v>
      </c>
      <c r="Y3808">
        <v>55965.8</v>
      </c>
      <c r="Z3808">
        <v>299366</v>
      </c>
      <c r="AA3808">
        <v>6607</v>
      </c>
      <c r="AB3808">
        <v>0</v>
      </c>
      <c r="AC3808">
        <v>0</v>
      </c>
      <c r="AD3808">
        <v>0</v>
      </c>
      <c r="AE3808">
        <v>0</v>
      </c>
      <c r="AF3808">
        <v>0</v>
      </c>
      <c r="AG3808">
        <v>0</v>
      </c>
      <c r="AO3808" s="30">
        <v>0</v>
      </c>
      <c r="AP3808" s="30">
        <v>0</v>
      </c>
      <c r="AQ3808" s="30">
        <v>0</v>
      </c>
      <c r="AR3808">
        <v>153435.20000000001</v>
      </c>
      <c r="AS3808">
        <v>751476</v>
      </c>
      <c r="AT3808">
        <v>66667</v>
      </c>
      <c r="AV3808" t="s">
        <v>1131</v>
      </c>
    </row>
    <row r="3809" spans="1:48" hidden="1" x14ac:dyDescent="0.25">
      <c r="A3809" t="s">
        <v>451</v>
      </c>
      <c r="B3809" t="s">
        <v>135</v>
      </c>
      <c r="C3809" t="s">
        <v>107</v>
      </c>
      <c r="D3809" t="s">
        <v>453</v>
      </c>
      <c r="E3809" s="31" t="s">
        <v>454</v>
      </c>
      <c r="F3809" s="26">
        <v>2020</v>
      </c>
      <c r="G3809" t="s">
        <v>452</v>
      </c>
      <c r="H3809">
        <v>3522</v>
      </c>
      <c r="I3809">
        <v>0</v>
      </c>
      <c r="J3809" t="s">
        <v>135</v>
      </c>
      <c r="K3809" s="26">
        <v>0</v>
      </c>
      <c r="L3809" t="b">
        <v>1</v>
      </c>
      <c r="M3809" t="s">
        <v>1126</v>
      </c>
      <c r="N3809" s="26">
        <v>8</v>
      </c>
      <c r="O3809" t="s">
        <v>375</v>
      </c>
      <c r="P3809">
        <v>61.2180556</v>
      </c>
      <c r="Q3809">
        <v>-149.9002778</v>
      </c>
      <c r="S3809" s="26" t="s">
        <v>371</v>
      </c>
      <c r="V3809">
        <v>111202.1</v>
      </c>
      <c r="W3809">
        <v>524523</v>
      </c>
      <c r="X3809">
        <v>96362</v>
      </c>
      <c r="Y3809">
        <v>106512.7</v>
      </c>
      <c r="Z3809">
        <v>629127</v>
      </c>
      <c r="AA3809">
        <v>16224</v>
      </c>
      <c r="AB3809">
        <v>8776</v>
      </c>
      <c r="AC3809">
        <v>59037</v>
      </c>
      <c r="AD3809">
        <v>7</v>
      </c>
      <c r="AE3809">
        <v>0</v>
      </c>
      <c r="AF3809">
        <v>0</v>
      </c>
      <c r="AG3809">
        <v>0</v>
      </c>
      <c r="AO3809" s="30">
        <v>8776</v>
      </c>
      <c r="AP3809" s="30">
        <v>59037</v>
      </c>
      <c r="AQ3809" s="30">
        <v>7</v>
      </c>
      <c r="AR3809">
        <v>226490.8</v>
      </c>
      <c r="AS3809">
        <v>1212687</v>
      </c>
      <c r="AT3809">
        <v>112593</v>
      </c>
      <c r="AV3809" t="s">
        <v>1131</v>
      </c>
    </row>
    <row r="3810" spans="1:48" hidden="1" x14ac:dyDescent="0.25">
      <c r="A3810" t="s">
        <v>479</v>
      </c>
      <c r="B3810" t="s">
        <v>252</v>
      </c>
      <c r="C3810" t="s">
        <v>252</v>
      </c>
      <c r="D3810" t="s">
        <v>481</v>
      </c>
      <c r="E3810" s="31" t="s">
        <v>482</v>
      </c>
      <c r="F3810" s="26">
        <v>2020</v>
      </c>
      <c r="G3810" t="s">
        <v>480</v>
      </c>
      <c r="H3810">
        <v>29297</v>
      </c>
      <c r="I3810">
        <v>332460</v>
      </c>
      <c r="J3810" t="s">
        <v>251</v>
      </c>
      <c r="K3810" s="26" t="s">
        <v>458</v>
      </c>
      <c r="L3810" t="b">
        <v>1</v>
      </c>
      <c r="M3810" t="s">
        <v>1125</v>
      </c>
      <c r="N3810" s="26">
        <v>24</v>
      </c>
      <c r="O3810" t="s">
        <v>375</v>
      </c>
      <c r="P3810">
        <v>57.960833299999997</v>
      </c>
      <c r="Q3810">
        <v>-136.22749999999999</v>
      </c>
      <c r="R3810" t="s">
        <v>370</v>
      </c>
      <c r="S3810" s="26" t="s">
        <v>1509</v>
      </c>
      <c r="AO3810" s="30">
        <v>0</v>
      </c>
      <c r="AP3810" s="30">
        <v>0</v>
      </c>
      <c r="AQ3810" s="30">
        <v>0</v>
      </c>
      <c r="AR3810">
        <v>193</v>
      </c>
      <c r="AS3810">
        <v>646</v>
      </c>
      <c r="AT3810">
        <v>101</v>
      </c>
      <c r="AV3810" t="s">
        <v>1131</v>
      </c>
    </row>
    <row r="3811" spans="1:48" hidden="1" x14ac:dyDescent="0.25">
      <c r="A3811" t="s">
        <v>1103</v>
      </c>
      <c r="B3811" t="s">
        <v>1105</v>
      </c>
      <c r="C3811" t="s">
        <v>1106</v>
      </c>
      <c r="D3811" t="s">
        <v>1107</v>
      </c>
      <c r="E3811" s="31" t="s">
        <v>1108</v>
      </c>
      <c r="F3811" s="26">
        <v>2020</v>
      </c>
      <c r="G3811" t="s">
        <v>1104</v>
      </c>
      <c r="H3811">
        <v>12385</v>
      </c>
      <c r="I3811">
        <v>0</v>
      </c>
      <c r="J3811" t="s">
        <v>1105</v>
      </c>
      <c r="K3811" s="26" t="s">
        <v>366</v>
      </c>
      <c r="L3811" t="b">
        <v>0</v>
      </c>
      <c r="M3811" t="s">
        <v>1125</v>
      </c>
      <c r="N3811" s="26">
        <v>0</v>
      </c>
      <c r="O3811" t="s">
        <v>366</v>
      </c>
      <c r="P3811">
        <v>55.129166699999999</v>
      </c>
      <c r="Q3811">
        <v>-131.5722222</v>
      </c>
      <c r="R3811" t="s">
        <v>370</v>
      </c>
      <c r="S3811" s="26" t="s">
        <v>1509</v>
      </c>
      <c r="AO3811" s="30">
        <v>0</v>
      </c>
      <c r="AP3811" s="30">
        <v>0</v>
      </c>
      <c r="AQ3811" s="30">
        <v>0</v>
      </c>
      <c r="AR3811">
        <v>2605</v>
      </c>
      <c r="AS3811">
        <v>15613</v>
      </c>
      <c r="AT3811">
        <v>957</v>
      </c>
      <c r="AV3811" t="s">
        <v>1131</v>
      </c>
    </row>
    <row r="3812" spans="1:48" hidden="1" x14ac:dyDescent="0.25">
      <c r="A3812" t="s">
        <v>548</v>
      </c>
      <c r="B3812" t="s">
        <v>1218</v>
      </c>
      <c r="C3812" t="s">
        <v>307</v>
      </c>
      <c r="D3812" t="s">
        <v>540</v>
      </c>
      <c r="E3812" s="31" t="s">
        <v>541</v>
      </c>
      <c r="F3812" s="26">
        <v>2020</v>
      </c>
      <c r="G3812" t="s">
        <v>549</v>
      </c>
      <c r="H3812">
        <v>21015</v>
      </c>
      <c r="I3812">
        <v>0</v>
      </c>
      <c r="J3812" t="s">
        <v>1508</v>
      </c>
      <c r="K3812" s="26">
        <v>0</v>
      </c>
      <c r="L3812" t="b">
        <v>1</v>
      </c>
      <c r="M3812" t="s">
        <v>1125</v>
      </c>
      <c r="N3812" s="26">
        <v>111</v>
      </c>
      <c r="O3812" t="s">
        <v>375</v>
      </c>
      <c r="P3812">
        <v>56.470833300000002</v>
      </c>
      <c r="Q3812">
        <v>-132.37666669999999</v>
      </c>
      <c r="R3812" t="s">
        <v>370</v>
      </c>
      <c r="S3812" s="26" t="s">
        <v>1509</v>
      </c>
      <c r="AO3812" s="30">
        <v>0</v>
      </c>
      <c r="AP3812" s="30">
        <v>0</v>
      </c>
      <c r="AQ3812" s="30">
        <v>0</v>
      </c>
      <c r="AR3812">
        <v>3958</v>
      </c>
      <c r="AS3812">
        <v>32654</v>
      </c>
      <c r="AT3812">
        <v>2043</v>
      </c>
      <c r="AV3812" t="s">
        <v>1131</v>
      </c>
    </row>
    <row r="3813" spans="1:48" hidden="1" x14ac:dyDescent="0.25">
      <c r="A3813" t="s">
        <v>742</v>
      </c>
      <c r="B3813" t="s">
        <v>172</v>
      </c>
      <c r="C3813" t="s">
        <v>172</v>
      </c>
      <c r="D3813" t="s">
        <v>744</v>
      </c>
      <c r="E3813" s="31" t="s">
        <v>745</v>
      </c>
      <c r="F3813" s="26">
        <v>2020</v>
      </c>
      <c r="G3813" t="s">
        <v>743</v>
      </c>
      <c r="H3813">
        <v>18963</v>
      </c>
      <c r="I3813">
        <v>332650</v>
      </c>
      <c r="J3813" t="s">
        <v>1507</v>
      </c>
      <c r="K3813" s="26" t="s">
        <v>458</v>
      </c>
      <c r="L3813" t="b">
        <v>1</v>
      </c>
      <c r="M3813" t="s">
        <v>1126</v>
      </c>
      <c r="N3813" s="26">
        <v>240</v>
      </c>
      <c r="O3813" t="s">
        <v>375</v>
      </c>
      <c r="P3813">
        <v>57.503333300000001</v>
      </c>
      <c r="Q3813">
        <v>-134.58388890000001</v>
      </c>
      <c r="R3813" t="s">
        <v>370</v>
      </c>
      <c r="S3813" s="26" t="s">
        <v>1509</v>
      </c>
      <c r="AO3813" s="30">
        <v>0</v>
      </c>
      <c r="AP3813" s="30">
        <v>0</v>
      </c>
      <c r="AQ3813" s="30">
        <v>0</v>
      </c>
      <c r="AR3813">
        <v>4900</v>
      </c>
      <c r="AS3813">
        <v>9216</v>
      </c>
      <c r="AT3813">
        <v>1360</v>
      </c>
      <c r="AV3813" t="s">
        <v>1131</v>
      </c>
    </row>
    <row r="3814" spans="1:48" hidden="1" x14ac:dyDescent="0.25">
      <c r="A3814" t="s">
        <v>727</v>
      </c>
      <c r="B3814" t="s">
        <v>1201</v>
      </c>
      <c r="C3814" t="s">
        <v>254</v>
      </c>
      <c r="D3814" t="s">
        <v>540</v>
      </c>
      <c r="E3814" s="31" t="s">
        <v>541</v>
      </c>
      <c r="F3814" s="26">
        <v>2020</v>
      </c>
      <c r="G3814" t="s">
        <v>728</v>
      </c>
      <c r="H3814">
        <v>14856</v>
      </c>
      <c r="I3814">
        <v>0</v>
      </c>
      <c r="J3814" t="s">
        <v>1417</v>
      </c>
      <c r="K3814" s="26" t="s">
        <v>458</v>
      </c>
      <c r="L3814" t="b">
        <v>1</v>
      </c>
      <c r="M3814" t="s">
        <v>1125</v>
      </c>
      <c r="N3814" s="26">
        <v>212</v>
      </c>
      <c r="O3814" t="s">
        <v>375</v>
      </c>
      <c r="P3814">
        <v>56.811266699999997</v>
      </c>
      <c r="Q3814">
        <v>-132.95124250000001</v>
      </c>
      <c r="R3814" t="s">
        <v>370</v>
      </c>
      <c r="S3814" s="26" t="s">
        <v>1509</v>
      </c>
      <c r="AO3814" s="30">
        <v>0</v>
      </c>
      <c r="AP3814" s="30">
        <v>0</v>
      </c>
      <c r="AQ3814" s="30">
        <v>0</v>
      </c>
      <c r="AR3814">
        <v>5628</v>
      </c>
      <c r="AS3814">
        <v>52669</v>
      </c>
      <c r="AT3814">
        <v>2218</v>
      </c>
      <c r="AV3814" t="s">
        <v>1131</v>
      </c>
    </row>
    <row r="3815" spans="1:48" x14ac:dyDescent="0.25">
      <c r="A3815" t="s">
        <v>729</v>
      </c>
      <c r="B3815" t="s">
        <v>117</v>
      </c>
      <c r="C3815" t="s">
        <v>731</v>
      </c>
      <c r="D3815" t="s">
        <v>732</v>
      </c>
      <c r="E3815" s="31" t="s">
        <v>733</v>
      </c>
      <c r="F3815" s="26">
        <v>2020</v>
      </c>
      <c r="G3815" t="s">
        <v>730</v>
      </c>
      <c r="H3815">
        <v>1276</v>
      </c>
      <c r="I3815">
        <v>0</v>
      </c>
      <c r="J3815" t="s">
        <v>1506</v>
      </c>
      <c r="K3815" s="26">
        <v>0</v>
      </c>
      <c r="L3815" t="b">
        <v>1</v>
      </c>
      <c r="M3815" t="s">
        <v>1126</v>
      </c>
      <c r="N3815" s="26">
        <v>214</v>
      </c>
      <c r="O3815" t="s">
        <v>375</v>
      </c>
      <c r="P3815">
        <v>71.290555600000005</v>
      </c>
      <c r="Q3815">
        <v>-156.7886111</v>
      </c>
      <c r="R3815" t="s">
        <v>370</v>
      </c>
      <c r="S3815" s="26" t="s">
        <v>1509</v>
      </c>
      <c r="AO3815" s="30">
        <v>0</v>
      </c>
      <c r="AP3815" s="30">
        <v>0</v>
      </c>
      <c r="AQ3815" s="30">
        <v>0</v>
      </c>
      <c r="AR3815">
        <v>6988.9</v>
      </c>
      <c r="AS3815">
        <v>47717</v>
      </c>
      <c r="AT3815">
        <v>2032</v>
      </c>
      <c r="AV3815" t="s">
        <v>1131</v>
      </c>
    </row>
    <row r="3816" spans="1:48" hidden="1" x14ac:dyDescent="0.25">
      <c r="A3816" t="s">
        <v>546</v>
      </c>
      <c r="B3816" t="s">
        <v>1202</v>
      </c>
      <c r="C3816" t="s">
        <v>268</v>
      </c>
      <c r="D3816" t="s">
        <v>453</v>
      </c>
      <c r="E3816" s="31" t="s">
        <v>454</v>
      </c>
      <c r="F3816" s="26">
        <v>2020</v>
      </c>
      <c r="G3816" t="s">
        <v>547</v>
      </c>
      <c r="H3816">
        <v>16955</v>
      </c>
      <c r="I3816">
        <v>0</v>
      </c>
      <c r="J3816" t="s">
        <v>1418</v>
      </c>
      <c r="K3816" s="26" t="s">
        <v>458</v>
      </c>
      <c r="L3816" t="b">
        <v>1</v>
      </c>
      <c r="M3816" t="s">
        <v>1125</v>
      </c>
      <c r="N3816" s="26">
        <v>108</v>
      </c>
      <c r="O3816" t="s">
        <v>375</v>
      </c>
      <c r="P3816">
        <v>60.1041667</v>
      </c>
      <c r="Q3816">
        <v>-149.4422222</v>
      </c>
      <c r="R3816" t="s">
        <v>370</v>
      </c>
      <c r="S3816" s="26" t="s">
        <v>1509</v>
      </c>
      <c r="AO3816" s="30">
        <v>0</v>
      </c>
      <c r="AP3816" s="30">
        <v>0</v>
      </c>
      <c r="AQ3816" s="30">
        <v>0</v>
      </c>
      <c r="AR3816">
        <v>12400</v>
      </c>
      <c r="AS3816">
        <v>52268</v>
      </c>
      <c r="AT3816">
        <v>2897</v>
      </c>
      <c r="AV3816" t="s">
        <v>1131</v>
      </c>
    </row>
    <row r="3817" spans="1:48" hidden="1" x14ac:dyDescent="0.25">
      <c r="A3817" t="s">
        <v>531</v>
      </c>
      <c r="B3817" t="s">
        <v>270</v>
      </c>
      <c r="C3817" t="s">
        <v>271</v>
      </c>
      <c r="D3817" t="s">
        <v>534</v>
      </c>
      <c r="E3817" s="31" t="s">
        <v>535</v>
      </c>
      <c r="F3817" s="26">
        <v>2020</v>
      </c>
      <c r="G3817" t="s">
        <v>532</v>
      </c>
      <c r="H3817">
        <v>17271</v>
      </c>
      <c r="I3817">
        <v>0</v>
      </c>
      <c r="J3817" t="s">
        <v>1505</v>
      </c>
      <c r="K3817" s="26">
        <v>0</v>
      </c>
      <c r="L3817" t="b">
        <v>1</v>
      </c>
      <c r="M3817" t="s">
        <v>1125</v>
      </c>
      <c r="N3817" s="26">
        <v>100</v>
      </c>
      <c r="O3817" t="s">
        <v>375</v>
      </c>
      <c r="P3817">
        <v>57.0530556</v>
      </c>
      <c r="Q3817">
        <v>-135.33000000000001</v>
      </c>
      <c r="R3817" t="s">
        <v>370</v>
      </c>
      <c r="S3817" s="26" t="s">
        <v>1509</v>
      </c>
      <c r="AO3817" s="30">
        <v>0</v>
      </c>
      <c r="AP3817" s="30">
        <v>0</v>
      </c>
      <c r="AQ3817" s="30">
        <v>0</v>
      </c>
      <c r="AR3817">
        <v>16714.7</v>
      </c>
      <c r="AS3817">
        <v>108505</v>
      </c>
      <c r="AT3817">
        <v>5771</v>
      </c>
      <c r="AV3817" t="s">
        <v>1131</v>
      </c>
    </row>
    <row r="3818" spans="1:48" hidden="1" x14ac:dyDescent="0.25">
      <c r="A3818" t="s">
        <v>455</v>
      </c>
      <c r="B3818" t="s">
        <v>457</v>
      </c>
      <c r="C3818" t="s">
        <v>138</v>
      </c>
      <c r="D3818" t="s">
        <v>1199</v>
      </c>
      <c r="E3818" s="31" t="s">
        <v>460</v>
      </c>
      <c r="F3818" s="26">
        <v>2020</v>
      </c>
      <c r="G3818" t="s">
        <v>456</v>
      </c>
      <c r="H3818">
        <v>4329</v>
      </c>
      <c r="I3818">
        <v>0</v>
      </c>
      <c r="J3818" t="s">
        <v>457</v>
      </c>
      <c r="K3818" s="26" t="s">
        <v>458</v>
      </c>
      <c r="L3818" t="b">
        <v>1</v>
      </c>
      <c r="M3818" t="s">
        <v>1126</v>
      </c>
      <c r="N3818" s="26">
        <v>10</v>
      </c>
      <c r="O3818" t="s">
        <v>375</v>
      </c>
      <c r="P3818">
        <v>61.130833299999999</v>
      </c>
      <c r="Q3818">
        <v>-146.34833330000001</v>
      </c>
      <c r="R3818" t="s">
        <v>370</v>
      </c>
      <c r="S3818" s="26" t="s">
        <v>1509</v>
      </c>
      <c r="AO3818" s="30">
        <v>0</v>
      </c>
      <c r="AP3818" s="30">
        <v>0</v>
      </c>
      <c r="AQ3818" s="30">
        <v>0</v>
      </c>
      <c r="AR3818">
        <v>19795.5</v>
      </c>
      <c r="AS3818">
        <v>83292</v>
      </c>
      <c r="AT3818">
        <v>3848</v>
      </c>
      <c r="AV3818" t="s">
        <v>1131</v>
      </c>
    </row>
    <row r="3819" spans="1:48" hidden="1" x14ac:dyDescent="0.25">
      <c r="A3819" t="s">
        <v>734</v>
      </c>
      <c r="B3819" t="s">
        <v>1123</v>
      </c>
      <c r="C3819" t="s">
        <v>367</v>
      </c>
      <c r="D3819" t="s">
        <v>368</v>
      </c>
      <c r="E3819" s="31" t="s">
        <v>369</v>
      </c>
      <c r="F3819" s="26">
        <v>2021</v>
      </c>
      <c r="G3819" t="s">
        <v>735</v>
      </c>
      <c r="H3819">
        <v>19277</v>
      </c>
      <c r="I3819">
        <v>0</v>
      </c>
      <c r="J3819" t="s">
        <v>1123</v>
      </c>
      <c r="K3819" s="26" t="s">
        <v>374</v>
      </c>
      <c r="L3819" t="b">
        <v>1</v>
      </c>
      <c r="M3819" t="s">
        <v>1124</v>
      </c>
      <c r="N3819" s="26">
        <v>227</v>
      </c>
      <c r="O3819" t="s">
        <v>375</v>
      </c>
      <c r="P3819">
        <v>70.205555599999997</v>
      </c>
      <c r="Q3819">
        <v>-148.51166670000001</v>
      </c>
      <c r="S3819" s="26" t="s">
        <v>371</v>
      </c>
      <c r="V3819">
        <v>0</v>
      </c>
      <c r="W3819">
        <v>0</v>
      </c>
      <c r="X3819">
        <v>0</v>
      </c>
      <c r="Y3819">
        <v>10112</v>
      </c>
      <c r="Z3819">
        <v>46930</v>
      </c>
      <c r="AA3819">
        <v>162</v>
      </c>
      <c r="AB3819">
        <v>0</v>
      </c>
      <c r="AC3819">
        <v>0</v>
      </c>
      <c r="AD3819">
        <v>0</v>
      </c>
      <c r="AE3819">
        <v>0</v>
      </c>
      <c r="AF3819">
        <v>0</v>
      </c>
      <c r="AG3819">
        <v>0</v>
      </c>
      <c r="AO3819" s="30">
        <v>0</v>
      </c>
      <c r="AP3819" s="30">
        <v>0</v>
      </c>
      <c r="AQ3819" s="30">
        <v>0</v>
      </c>
      <c r="AR3819">
        <v>10112</v>
      </c>
      <c r="AS3819">
        <v>46930</v>
      </c>
      <c r="AT3819">
        <v>162</v>
      </c>
      <c r="AV3819" t="s">
        <v>1131</v>
      </c>
    </row>
    <row r="3820" spans="1:48" hidden="1" x14ac:dyDescent="0.25">
      <c r="A3820" t="s">
        <v>995</v>
      </c>
      <c r="B3820" t="s">
        <v>205</v>
      </c>
      <c r="C3820" t="s">
        <v>998</v>
      </c>
      <c r="D3820" t="s">
        <v>997</v>
      </c>
      <c r="E3820" s="31" t="s">
        <v>998</v>
      </c>
      <c r="F3820" s="26">
        <v>2021</v>
      </c>
      <c r="G3820" t="s">
        <v>996</v>
      </c>
      <c r="H3820" t="s">
        <v>582</v>
      </c>
      <c r="I3820">
        <v>332190</v>
      </c>
      <c r="J3820" t="s">
        <v>204</v>
      </c>
      <c r="K3820" s="26" t="s">
        <v>458</v>
      </c>
      <c r="L3820" t="b">
        <v>1</v>
      </c>
      <c r="M3820" t="s">
        <v>1118</v>
      </c>
      <c r="N3820" s="26">
        <v>570</v>
      </c>
      <c r="O3820" t="s">
        <v>375</v>
      </c>
      <c r="P3820">
        <v>61.356388899999999</v>
      </c>
      <c r="Q3820">
        <v>-155.43555559999999</v>
      </c>
      <c r="R3820" t="s">
        <v>1244</v>
      </c>
      <c r="S3820" s="26" t="s">
        <v>21</v>
      </c>
      <c r="T3820" s="40">
        <v>1.77</v>
      </c>
      <c r="U3820" s="40">
        <v>1.016</v>
      </c>
      <c r="V3820">
        <v>1.1363400000000001</v>
      </c>
      <c r="W3820">
        <v>0.64200000000000002</v>
      </c>
      <c r="X3820">
        <v>12</v>
      </c>
      <c r="Y3820">
        <v>2.2656000000000001</v>
      </c>
      <c r="Z3820">
        <v>1.28</v>
      </c>
      <c r="AA3820">
        <v>4</v>
      </c>
      <c r="AI3820">
        <v>1.179</v>
      </c>
      <c r="AJ3820">
        <v>3</v>
      </c>
      <c r="AK3820">
        <v>0.96899999999999997</v>
      </c>
      <c r="AL3820">
        <v>1</v>
      </c>
      <c r="AM3820">
        <v>0</v>
      </c>
      <c r="AN3820">
        <v>0</v>
      </c>
      <c r="AO3820" s="30">
        <v>3.8019600000000002</v>
      </c>
      <c r="AP3820" s="30">
        <v>2.1480000000000001</v>
      </c>
      <c r="AQ3820" s="30">
        <v>4</v>
      </c>
      <c r="AR3820">
        <v>7.2039000000000009</v>
      </c>
      <c r="AS3820">
        <v>4.07</v>
      </c>
      <c r="AT3820">
        <v>20</v>
      </c>
      <c r="AU3820">
        <v>2</v>
      </c>
      <c r="AV3820" t="s">
        <v>1510</v>
      </c>
    </row>
    <row r="3821" spans="1:48" hidden="1" x14ac:dyDescent="0.25">
      <c r="A3821" t="s">
        <v>1043</v>
      </c>
      <c r="B3821" t="s">
        <v>124</v>
      </c>
      <c r="C3821" t="s">
        <v>1046</v>
      </c>
      <c r="D3821" t="s">
        <v>1045</v>
      </c>
      <c r="E3821" s="31" t="s">
        <v>1046</v>
      </c>
      <c r="F3821" s="26">
        <v>2021</v>
      </c>
      <c r="G3821" t="s">
        <v>1044</v>
      </c>
      <c r="H3821" t="s">
        <v>582</v>
      </c>
      <c r="I3821">
        <v>331840</v>
      </c>
      <c r="J3821" t="s">
        <v>123</v>
      </c>
      <c r="K3821" s="26" t="s">
        <v>458</v>
      </c>
      <c r="L3821" t="b">
        <v>1</v>
      </c>
      <c r="M3821" t="s">
        <v>1116</v>
      </c>
      <c r="N3821" s="26">
        <v>682</v>
      </c>
      <c r="O3821" t="s">
        <v>375</v>
      </c>
      <c r="P3821">
        <v>66.654444400000003</v>
      </c>
      <c r="Q3821">
        <v>-143.7222222</v>
      </c>
      <c r="R3821" t="s">
        <v>1244</v>
      </c>
      <c r="S3821" s="26" t="s">
        <v>21</v>
      </c>
      <c r="T3821" s="40">
        <v>0.95</v>
      </c>
      <c r="U3821" s="40">
        <v>0.44750000000000001</v>
      </c>
      <c r="V3821">
        <v>9.2596499999999988</v>
      </c>
      <c r="W3821">
        <v>9.7469999999999999</v>
      </c>
      <c r="X3821">
        <v>45</v>
      </c>
      <c r="Y3821">
        <v>6.6594999999999995</v>
      </c>
      <c r="Z3821">
        <v>7.01</v>
      </c>
      <c r="AA3821">
        <v>10</v>
      </c>
      <c r="AI3821">
        <v>13.553000000000001</v>
      </c>
      <c r="AJ3821">
        <v>7</v>
      </c>
      <c r="AK3821">
        <v>9.5269999999999992</v>
      </c>
      <c r="AL3821">
        <v>4</v>
      </c>
      <c r="AM3821">
        <v>3.468</v>
      </c>
      <c r="AN3821">
        <v>1.5</v>
      </c>
      <c r="AO3821" s="30">
        <v>21.925999999999998</v>
      </c>
      <c r="AP3821" s="30">
        <v>23.08</v>
      </c>
      <c r="AQ3821" s="30">
        <v>11</v>
      </c>
      <c r="AR3821">
        <v>37.845149999999997</v>
      </c>
      <c r="AS3821">
        <v>39.836999999999996</v>
      </c>
      <c r="AT3821">
        <v>66</v>
      </c>
      <c r="AU3821">
        <v>2</v>
      </c>
      <c r="AV3821" t="s">
        <v>1510</v>
      </c>
    </row>
    <row r="3822" spans="1:48" hidden="1" x14ac:dyDescent="0.25">
      <c r="A3822" t="s">
        <v>402</v>
      </c>
      <c r="B3822" t="s">
        <v>38</v>
      </c>
      <c r="C3822" t="s">
        <v>404</v>
      </c>
      <c r="D3822" t="s">
        <v>403</v>
      </c>
      <c r="E3822" s="31" t="s">
        <v>404</v>
      </c>
      <c r="F3822" s="26">
        <v>2021</v>
      </c>
      <c r="G3822" t="s">
        <v>380</v>
      </c>
      <c r="H3822">
        <v>219</v>
      </c>
      <c r="I3822">
        <v>331130</v>
      </c>
      <c r="J3822" t="s">
        <v>30</v>
      </c>
      <c r="K3822" s="26" t="s">
        <v>374</v>
      </c>
      <c r="L3822" t="b">
        <v>1</v>
      </c>
      <c r="M3822" t="s">
        <v>1116</v>
      </c>
      <c r="N3822" s="26">
        <v>2</v>
      </c>
      <c r="O3822" t="s">
        <v>375</v>
      </c>
      <c r="P3822">
        <v>63.987230799999999</v>
      </c>
      <c r="Q3822">
        <v>-144.69983250000001</v>
      </c>
      <c r="R3822" t="s">
        <v>1244</v>
      </c>
      <c r="S3822" s="26" t="s">
        <v>21</v>
      </c>
      <c r="T3822" s="40">
        <v>0.78339999999999999</v>
      </c>
      <c r="U3822" s="40">
        <v>0.36129999999999995</v>
      </c>
      <c r="V3822">
        <v>19.413435399999997</v>
      </c>
      <c r="W3822">
        <v>24.780999999999999</v>
      </c>
      <c r="X3822">
        <v>9.25</v>
      </c>
      <c r="Y3822">
        <v>13.499548799999999</v>
      </c>
      <c r="Z3822">
        <v>17.231999999999999</v>
      </c>
      <c r="AA3822">
        <v>3</v>
      </c>
      <c r="AI3822">
        <v>53.823999999999998</v>
      </c>
      <c r="AJ3822">
        <v>4</v>
      </c>
      <c r="AK3822">
        <v>0</v>
      </c>
      <c r="AL3822">
        <v>0</v>
      </c>
      <c r="AM3822">
        <v>0</v>
      </c>
      <c r="AN3822">
        <v>0</v>
      </c>
      <c r="AO3822" s="30">
        <v>42.165721599999998</v>
      </c>
      <c r="AP3822" s="30">
        <v>53.823999999999998</v>
      </c>
      <c r="AQ3822" s="30">
        <v>4</v>
      </c>
      <c r="AR3822">
        <v>75.078705799999994</v>
      </c>
      <c r="AS3822">
        <v>95.836999999999989</v>
      </c>
      <c r="AT3822">
        <v>16.25</v>
      </c>
      <c r="AU3822">
        <v>12</v>
      </c>
      <c r="AV3822" t="s">
        <v>1510</v>
      </c>
    </row>
    <row r="3823" spans="1:48" hidden="1" x14ac:dyDescent="0.25">
      <c r="A3823" t="s">
        <v>929</v>
      </c>
      <c r="B3823" t="s">
        <v>273</v>
      </c>
      <c r="C3823" t="s">
        <v>932</v>
      </c>
      <c r="D3823" t="s">
        <v>931</v>
      </c>
      <c r="E3823" s="31" t="s">
        <v>932</v>
      </c>
      <c r="F3823" s="26">
        <v>2021</v>
      </c>
      <c r="G3823" t="s">
        <v>930</v>
      </c>
      <c r="H3823" t="s">
        <v>582</v>
      </c>
      <c r="I3823">
        <v>332580</v>
      </c>
      <c r="J3823" t="s">
        <v>272</v>
      </c>
      <c r="K3823" s="26" t="s">
        <v>458</v>
      </c>
      <c r="L3823" t="b">
        <v>1</v>
      </c>
      <c r="M3823" t="s">
        <v>1118</v>
      </c>
      <c r="N3823" s="26">
        <v>394</v>
      </c>
      <c r="O3823" t="s">
        <v>375</v>
      </c>
      <c r="P3823">
        <v>62.9886111</v>
      </c>
      <c r="Q3823">
        <v>-156.06416669999999</v>
      </c>
      <c r="R3823" t="s">
        <v>1244</v>
      </c>
      <c r="S3823" s="26" t="s">
        <v>21</v>
      </c>
      <c r="T3823" s="40">
        <v>1.0686666666666669</v>
      </c>
      <c r="U3823" s="40">
        <v>0.61553333333333338</v>
      </c>
      <c r="V3823">
        <v>23.532040000000006</v>
      </c>
      <c r="W3823">
        <v>22.02</v>
      </c>
      <c r="X3823">
        <v>34</v>
      </c>
      <c r="Y3823">
        <v>18.622585333333337</v>
      </c>
      <c r="Z3823">
        <v>17.425999999999998</v>
      </c>
      <c r="AA3823">
        <v>5</v>
      </c>
      <c r="AI3823">
        <v>6.8410000000000002</v>
      </c>
      <c r="AJ3823">
        <v>10.333333333333334</v>
      </c>
      <c r="AK3823">
        <v>7.3559999999999999</v>
      </c>
      <c r="AL3823">
        <v>3</v>
      </c>
      <c r="AM3823">
        <v>0</v>
      </c>
      <c r="AN3823">
        <v>0</v>
      </c>
      <c r="AO3823" s="30">
        <v>15.171860666666669</v>
      </c>
      <c r="AP3823" s="30">
        <v>14.196999999999999</v>
      </c>
      <c r="AQ3823" s="30">
        <v>13.333333333333334</v>
      </c>
      <c r="AR3823">
        <v>57.32648600000001</v>
      </c>
      <c r="AS3823">
        <v>53.643000000000001</v>
      </c>
      <c r="AT3823">
        <v>52.333333333333336</v>
      </c>
      <c r="AU3823">
        <v>3</v>
      </c>
      <c r="AV3823" t="s">
        <v>1510</v>
      </c>
    </row>
    <row r="3824" spans="1:48" hidden="1" x14ac:dyDescent="0.25">
      <c r="A3824" t="s">
        <v>754</v>
      </c>
      <c r="B3824" t="s">
        <v>295</v>
      </c>
      <c r="C3824" t="s">
        <v>757</v>
      </c>
      <c r="D3824" t="s">
        <v>756</v>
      </c>
      <c r="E3824" s="31" t="s">
        <v>757</v>
      </c>
      <c r="F3824" s="26">
        <v>2021</v>
      </c>
      <c r="G3824" t="s">
        <v>755</v>
      </c>
      <c r="H3824" t="s">
        <v>582</v>
      </c>
      <c r="I3824">
        <v>332740</v>
      </c>
      <c r="J3824" t="s">
        <v>294</v>
      </c>
      <c r="K3824" s="26" t="s">
        <v>458</v>
      </c>
      <c r="L3824" t="b">
        <v>1</v>
      </c>
      <c r="M3824" t="s">
        <v>1116</v>
      </c>
      <c r="N3824" s="26">
        <v>242</v>
      </c>
      <c r="O3824" t="s">
        <v>375</v>
      </c>
      <c r="P3824">
        <v>52.938055599999998</v>
      </c>
      <c r="Q3824">
        <v>-168.8677778</v>
      </c>
      <c r="R3824" t="s">
        <v>1244</v>
      </c>
      <c r="S3824" s="26" t="s">
        <v>21</v>
      </c>
      <c r="T3824" s="40">
        <v>0.75</v>
      </c>
      <c r="U3824" s="40">
        <v>0.20179999999999998</v>
      </c>
      <c r="V3824">
        <v>24.583500000000001</v>
      </c>
      <c r="W3824">
        <v>32.777999999999999</v>
      </c>
      <c r="X3824">
        <v>13.875</v>
      </c>
      <c r="Y3824">
        <v>37.641000000000005</v>
      </c>
      <c r="Z3824">
        <v>50.188000000000002</v>
      </c>
      <c r="AA3824">
        <v>5</v>
      </c>
      <c r="AI3824">
        <v>13.433</v>
      </c>
      <c r="AJ3824">
        <v>6.375</v>
      </c>
      <c r="AK3824">
        <v>10.298999999999999</v>
      </c>
      <c r="AL3824">
        <v>1</v>
      </c>
      <c r="AM3824">
        <v>0</v>
      </c>
      <c r="AN3824">
        <v>0</v>
      </c>
      <c r="AO3824" s="30">
        <v>17.798999999999999</v>
      </c>
      <c r="AP3824" s="30">
        <v>23.731999999999999</v>
      </c>
      <c r="AQ3824" s="30">
        <v>7.375</v>
      </c>
      <c r="AR3824">
        <v>80.023500000000013</v>
      </c>
      <c r="AS3824">
        <v>106.69800000000001</v>
      </c>
      <c r="AT3824">
        <v>26.25</v>
      </c>
      <c r="AU3824">
        <v>8</v>
      </c>
      <c r="AV3824" t="s">
        <v>1510</v>
      </c>
    </row>
    <row r="3825" spans="1:48" hidden="1" x14ac:dyDescent="0.25">
      <c r="A3825" t="s">
        <v>1085</v>
      </c>
      <c r="B3825" t="s">
        <v>1088</v>
      </c>
      <c r="C3825" t="s">
        <v>1090</v>
      </c>
      <c r="D3825" t="s">
        <v>1089</v>
      </c>
      <c r="E3825" s="31" t="s">
        <v>1090</v>
      </c>
      <c r="F3825" s="26">
        <v>2021</v>
      </c>
      <c r="G3825" t="s">
        <v>1086</v>
      </c>
      <c r="H3825" t="s">
        <v>582</v>
      </c>
      <c r="I3825">
        <v>332520</v>
      </c>
      <c r="J3825" t="s">
        <v>1087</v>
      </c>
      <c r="K3825" s="26" t="s">
        <v>458</v>
      </c>
      <c r="L3825" t="b">
        <v>1</v>
      </c>
      <c r="M3825" t="s">
        <v>1118</v>
      </c>
      <c r="N3825" s="26">
        <v>759</v>
      </c>
      <c r="O3825" t="s">
        <v>375</v>
      </c>
      <c r="P3825">
        <v>65.504999999999995</v>
      </c>
      <c r="Q3825">
        <v>-150.16999999999999</v>
      </c>
      <c r="R3825" t="s">
        <v>1244</v>
      </c>
      <c r="S3825" s="26" t="s">
        <v>21</v>
      </c>
      <c r="T3825" s="40">
        <v>0.81489999999999985</v>
      </c>
      <c r="U3825" s="40">
        <v>0.3327</v>
      </c>
      <c r="V3825">
        <v>32.48924809999999</v>
      </c>
      <c r="W3825">
        <v>39.869</v>
      </c>
      <c r="X3825">
        <v>35</v>
      </c>
      <c r="Y3825">
        <v>11.024782099999998</v>
      </c>
      <c r="Z3825">
        <v>13.529</v>
      </c>
      <c r="AA3825">
        <v>5</v>
      </c>
      <c r="AI3825">
        <v>41.19</v>
      </c>
      <c r="AJ3825">
        <v>6</v>
      </c>
      <c r="AK3825">
        <v>5.1859999999999999</v>
      </c>
      <c r="AL3825">
        <v>4</v>
      </c>
      <c r="AM3825">
        <v>0</v>
      </c>
      <c r="AN3825">
        <v>0</v>
      </c>
      <c r="AO3825" s="30">
        <v>37.791802399999987</v>
      </c>
      <c r="AP3825" s="30">
        <v>46.375999999999998</v>
      </c>
      <c r="AQ3825" s="30">
        <v>10</v>
      </c>
      <c r="AR3825">
        <v>81.305832599999988</v>
      </c>
      <c r="AS3825">
        <v>99.774000000000001</v>
      </c>
      <c r="AT3825">
        <v>50</v>
      </c>
      <c r="AU3825">
        <v>6</v>
      </c>
      <c r="AV3825" t="s">
        <v>1510</v>
      </c>
    </row>
    <row r="3826" spans="1:48" hidden="1" x14ac:dyDescent="0.25">
      <c r="A3826" t="s">
        <v>1073</v>
      </c>
      <c r="B3826" t="s">
        <v>293</v>
      </c>
      <c r="C3826" t="s">
        <v>1076</v>
      </c>
      <c r="D3826" t="s">
        <v>1075</v>
      </c>
      <c r="E3826" s="31" t="s">
        <v>1076</v>
      </c>
      <c r="F3826" s="26">
        <v>2021</v>
      </c>
      <c r="G3826" t="s">
        <v>1074</v>
      </c>
      <c r="H3826" t="s">
        <v>582</v>
      </c>
      <c r="I3826">
        <v>332730</v>
      </c>
      <c r="J3826" t="s">
        <v>292</v>
      </c>
      <c r="K3826" s="26" t="s">
        <v>458</v>
      </c>
      <c r="L3826" t="b">
        <v>1</v>
      </c>
      <c r="M3826" t="s">
        <v>1116</v>
      </c>
      <c r="N3826" s="26">
        <v>729</v>
      </c>
      <c r="O3826" t="s">
        <v>375</v>
      </c>
      <c r="P3826">
        <v>59.079166700000002</v>
      </c>
      <c r="Q3826">
        <v>-160.27500000000001</v>
      </c>
      <c r="R3826" t="s">
        <v>1244</v>
      </c>
      <c r="S3826" s="26" t="s">
        <v>21</v>
      </c>
      <c r="T3826" s="40">
        <v>0.504</v>
      </c>
      <c r="U3826" s="40">
        <v>0.25190000000000001</v>
      </c>
      <c r="V3826">
        <v>35.162568</v>
      </c>
      <c r="W3826">
        <v>69.766999999999996</v>
      </c>
      <c r="X3826">
        <v>35.666666666666664</v>
      </c>
      <c r="Y3826">
        <v>28.802087999999998</v>
      </c>
      <c r="Z3826">
        <v>57.146999999999998</v>
      </c>
      <c r="AA3826">
        <v>6</v>
      </c>
      <c r="AI3826">
        <v>16.018999999999998</v>
      </c>
      <c r="AJ3826">
        <v>6</v>
      </c>
      <c r="AK3826">
        <v>5.0529999999999999</v>
      </c>
      <c r="AL3826">
        <v>2</v>
      </c>
      <c r="AM3826">
        <v>0</v>
      </c>
      <c r="AN3826">
        <v>0</v>
      </c>
      <c r="AO3826" s="30">
        <v>10.620288</v>
      </c>
      <c r="AP3826" s="30">
        <v>21.071999999999999</v>
      </c>
      <c r="AQ3826" s="30">
        <v>8</v>
      </c>
      <c r="AR3826">
        <v>74.584943999999993</v>
      </c>
      <c r="AS3826">
        <v>147.98599999999999</v>
      </c>
      <c r="AT3826">
        <v>49.666666666666664</v>
      </c>
      <c r="AU3826">
        <v>6</v>
      </c>
      <c r="AV3826" t="s">
        <v>1510</v>
      </c>
    </row>
    <row r="3827" spans="1:48" hidden="1" x14ac:dyDescent="0.25">
      <c r="A3827" t="s">
        <v>1097</v>
      </c>
      <c r="B3827" t="s">
        <v>1100</v>
      </c>
      <c r="C3827" t="s">
        <v>1102</v>
      </c>
      <c r="D3827" t="s">
        <v>1101</v>
      </c>
      <c r="E3827" s="31" t="s">
        <v>1102</v>
      </c>
      <c r="F3827" s="26">
        <v>2021</v>
      </c>
      <c r="G3827" t="s">
        <v>1098</v>
      </c>
      <c r="H3827">
        <v>1747</v>
      </c>
      <c r="I3827">
        <v>331810</v>
      </c>
      <c r="J3827" t="s">
        <v>1099</v>
      </c>
      <c r="K3827" s="26" t="s">
        <v>458</v>
      </c>
      <c r="L3827" t="b">
        <v>1</v>
      </c>
      <c r="M3827" t="s">
        <v>1118</v>
      </c>
      <c r="N3827" s="26">
        <v>767</v>
      </c>
      <c r="O3827" t="s">
        <v>375</v>
      </c>
      <c r="P3827">
        <v>66.259035499999996</v>
      </c>
      <c r="Q3827">
        <v>-145.81901680000001</v>
      </c>
      <c r="R3827" t="s">
        <v>1244</v>
      </c>
      <c r="S3827" s="26" t="s">
        <v>21</v>
      </c>
      <c r="T3827" s="40">
        <v>1.1500000000000001</v>
      </c>
      <c r="U3827" s="40">
        <v>0.39314999999999994</v>
      </c>
      <c r="V3827">
        <v>37.634900000000002</v>
      </c>
      <c r="W3827">
        <v>32.725999999999999</v>
      </c>
      <c r="X3827">
        <v>17.75</v>
      </c>
      <c r="Y3827">
        <v>28.888000000000005</v>
      </c>
      <c r="Z3827">
        <v>25.12</v>
      </c>
      <c r="AA3827">
        <v>1.8333333333333333</v>
      </c>
      <c r="AI3827">
        <v>15.457000000000001</v>
      </c>
      <c r="AJ3827">
        <v>3</v>
      </c>
      <c r="AK3827">
        <v>3.5750000000000002</v>
      </c>
      <c r="AL3827">
        <v>2</v>
      </c>
      <c r="AM3827">
        <v>0</v>
      </c>
      <c r="AN3827">
        <v>0</v>
      </c>
      <c r="AO3827" s="30">
        <v>21.886800000000001</v>
      </c>
      <c r="AP3827" s="30">
        <v>19.032</v>
      </c>
      <c r="AQ3827" s="30">
        <v>5</v>
      </c>
      <c r="AR3827">
        <v>88.409700000000015</v>
      </c>
      <c r="AS3827">
        <v>76.878</v>
      </c>
      <c r="AT3827">
        <v>24.583333333333332</v>
      </c>
      <c r="AU3827">
        <v>12</v>
      </c>
      <c r="AV3827" t="s">
        <v>1510</v>
      </c>
    </row>
    <row r="3828" spans="1:48" hidden="1" x14ac:dyDescent="0.25">
      <c r="A3828" t="s">
        <v>1007</v>
      </c>
      <c r="B3828" t="s">
        <v>25</v>
      </c>
      <c r="C3828" t="s">
        <v>1010</v>
      </c>
      <c r="D3828" t="s">
        <v>1009</v>
      </c>
      <c r="E3828" s="31" t="s">
        <v>1010</v>
      </c>
      <c r="F3828" s="26">
        <v>2021</v>
      </c>
      <c r="G3828" t="s">
        <v>1008</v>
      </c>
      <c r="H3828" t="s">
        <v>582</v>
      </c>
      <c r="I3828">
        <v>331030</v>
      </c>
      <c r="J3828" t="s">
        <v>24</v>
      </c>
      <c r="K3828" s="26" t="s">
        <v>458</v>
      </c>
      <c r="L3828" t="b">
        <v>1</v>
      </c>
      <c r="M3828" t="s">
        <v>1118</v>
      </c>
      <c r="N3828" s="26">
        <v>635</v>
      </c>
      <c r="O3828" t="s">
        <v>375</v>
      </c>
      <c r="P3828">
        <v>60.912222200000002</v>
      </c>
      <c r="Q3828">
        <v>-161.2138889</v>
      </c>
      <c r="R3828" t="s">
        <v>1244</v>
      </c>
      <c r="S3828" s="26" t="s">
        <v>21</v>
      </c>
      <c r="T3828" s="40">
        <v>0.53</v>
      </c>
      <c r="U3828" s="40">
        <v>0.30370000000000003</v>
      </c>
      <c r="V3828">
        <v>39.601600000000005</v>
      </c>
      <c r="W3828">
        <v>74.72</v>
      </c>
      <c r="X3828">
        <v>104.5</v>
      </c>
      <c r="Y3828">
        <v>58.141529999999996</v>
      </c>
      <c r="Z3828">
        <v>109.70099999999999</v>
      </c>
      <c r="AA3828">
        <v>2</v>
      </c>
      <c r="AI3828">
        <v>4.3600000000000003</v>
      </c>
      <c r="AJ3828">
        <v>23</v>
      </c>
      <c r="AK3828">
        <v>7.3120000000000003</v>
      </c>
      <c r="AL3828">
        <v>3</v>
      </c>
      <c r="AM3828">
        <v>2.4060000000000001</v>
      </c>
      <c r="AN3828">
        <v>3</v>
      </c>
      <c r="AO3828" s="30">
        <v>6.186160000000001</v>
      </c>
      <c r="AP3828" s="30">
        <v>11.672000000000001</v>
      </c>
      <c r="AQ3828" s="30">
        <v>26</v>
      </c>
      <c r="AR3828">
        <v>103.92928999999999</v>
      </c>
      <c r="AS3828">
        <v>196.09299999999999</v>
      </c>
      <c r="AT3828">
        <v>132.5</v>
      </c>
      <c r="AU3828">
        <v>2</v>
      </c>
      <c r="AV3828" t="s">
        <v>1510</v>
      </c>
    </row>
    <row r="3829" spans="1:48" hidden="1" x14ac:dyDescent="0.25">
      <c r="A3829" t="s">
        <v>864</v>
      </c>
      <c r="B3829" t="s">
        <v>214</v>
      </c>
      <c r="C3829" t="s">
        <v>866</v>
      </c>
      <c r="D3829" t="s">
        <v>865</v>
      </c>
      <c r="E3829" s="31" t="s">
        <v>866</v>
      </c>
      <c r="F3829" s="26">
        <v>2021</v>
      </c>
      <c r="G3829" t="s">
        <v>858</v>
      </c>
      <c r="H3829">
        <v>12485</v>
      </c>
      <c r="I3829">
        <v>332250</v>
      </c>
      <c r="J3829" t="s">
        <v>211</v>
      </c>
      <c r="K3829" s="26" t="s">
        <v>374</v>
      </c>
      <c r="L3829" t="b">
        <v>1</v>
      </c>
      <c r="M3829" t="s">
        <v>1119</v>
      </c>
      <c r="N3829" s="26">
        <v>343</v>
      </c>
      <c r="O3829" t="s">
        <v>375</v>
      </c>
      <c r="P3829">
        <v>61.761111100000001</v>
      </c>
      <c r="Q3829">
        <v>-157.3125</v>
      </c>
      <c r="R3829" t="s">
        <v>1244</v>
      </c>
      <c r="S3829" s="26" t="s">
        <v>21</v>
      </c>
      <c r="T3829" s="40">
        <v>1.1127083333333336</v>
      </c>
      <c r="U3829" s="40">
        <v>0.35585833333333339</v>
      </c>
      <c r="V3829">
        <v>43.061812500000016</v>
      </c>
      <c r="W3829">
        <v>38.700000000000003</v>
      </c>
      <c r="X3829">
        <v>11.333333333333334</v>
      </c>
      <c r="Y3829">
        <v>15.852755625000004</v>
      </c>
      <c r="Z3829">
        <v>14.247</v>
      </c>
      <c r="AA3829">
        <v>0</v>
      </c>
      <c r="AI3829">
        <v>0</v>
      </c>
      <c r="AJ3829">
        <v>4.916666666666667</v>
      </c>
      <c r="AK3829">
        <v>7.391</v>
      </c>
      <c r="AL3829">
        <v>2</v>
      </c>
      <c r="AM3829">
        <v>0</v>
      </c>
      <c r="AN3829">
        <v>0</v>
      </c>
      <c r="AO3829" s="30">
        <v>8.224027291666669</v>
      </c>
      <c r="AP3829" s="30">
        <v>7.391</v>
      </c>
      <c r="AQ3829" s="30">
        <v>6.916666666666667</v>
      </c>
      <c r="AR3829">
        <v>67.138595416666689</v>
      </c>
      <c r="AS3829">
        <v>60.338000000000001</v>
      </c>
      <c r="AT3829">
        <v>18.25</v>
      </c>
      <c r="AU3829">
        <v>12</v>
      </c>
      <c r="AV3829" t="s">
        <v>1510</v>
      </c>
    </row>
    <row r="3830" spans="1:48" hidden="1" x14ac:dyDescent="0.25">
      <c r="A3830" t="s">
        <v>442</v>
      </c>
      <c r="B3830" t="s">
        <v>1142</v>
      </c>
      <c r="C3830" t="s">
        <v>439</v>
      </c>
      <c r="D3830" t="s">
        <v>438</v>
      </c>
      <c r="E3830" s="31" t="s">
        <v>439</v>
      </c>
      <c r="F3830" s="26">
        <v>2021</v>
      </c>
      <c r="G3830" t="s">
        <v>380</v>
      </c>
      <c r="H3830">
        <v>219</v>
      </c>
      <c r="I3830">
        <v>331100</v>
      </c>
      <c r="J3830" t="s">
        <v>30</v>
      </c>
      <c r="K3830" s="26" t="s">
        <v>374</v>
      </c>
      <c r="L3830" t="b">
        <v>1</v>
      </c>
      <c r="M3830" t="s">
        <v>1116</v>
      </c>
      <c r="N3830" s="26">
        <v>2</v>
      </c>
      <c r="O3830" t="s">
        <v>375</v>
      </c>
      <c r="P3830">
        <v>63.661388899999999</v>
      </c>
      <c r="Q3830">
        <v>-144.06444440000001</v>
      </c>
      <c r="R3830" t="s">
        <v>1244</v>
      </c>
      <c r="S3830" s="26" t="s">
        <v>21</v>
      </c>
      <c r="T3830" s="40">
        <v>0.4446750000000001</v>
      </c>
      <c r="U3830" s="40">
        <v>0.21475</v>
      </c>
      <c r="V3830">
        <v>43.98147022500001</v>
      </c>
      <c r="W3830">
        <v>98.906999999999996</v>
      </c>
      <c r="X3830">
        <v>25.083333333333332</v>
      </c>
      <c r="Y3830">
        <v>77.175569625000023</v>
      </c>
      <c r="Z3830">
        <v>173.55500000000001</v>
      </c>
      <c r="AA3830">
        <v>6</v>
      </c>
      <c r="AI3830">
        <v>55.081000000000003</v>
      </c>
      <c r="AJ3830">
        <v>10.083333333333334</v>
      </c>
      <c r="AK3830">
        <v>95.661000000000001</v>
      </c>
      <c r="AL3830">
        <v>4</v>
      </c>
      <c r="AM3830">
        <v>0</v>
      </c>
      <c r="AN3830">
        <v>0</v>
      </c>
      <c r="AO3830" s="30">
        <v>67.031198850000024</v>
      </c>
      <c r="AP3830" s="30">
        <v>150.74200000000002</v>
      </c>
      <c r="AQ3830" s="30">
        <v>14.083333333333334</v>
      </c>
      <c r="AR3830">
        <v>188.18823870000006</v>
      </c>
      <c r="AS3830">
        <v>423.20400000000001</v>
      </c>
      <c r="AT3830">
        <v>45.166666666666671</v>
      </c>
      <c r="AU3830">
        <v>12</v>
      </c>
      <c r="AV3830" t="s">
        <v>1510</v>
      </c>
    </row>
    <row r="3831" spans="1:48" hidden="1" x14ac:dyDescent="0.25">
      <c r="A3831" t="s">
        <v>1047</v>
      </c>
      <c r="B3831" t="s">
        <v>105</v>
      </c>
      <c r="C3831" t="s">
        <v>1050</v>
      </c>
      <c r="D3831" t="s">
        <v>1049</v>
      </c>
      <c r="E3831" s="31" t="s">
        <v>1050</v>
      </c>
      <c r="F3831" s="26">
        <v>2021</v>
      </c>
      <c r="G3831" t="s">
        <v>1048</v>
      </c>
      <c r="H3831" t="s">
        <v>582</v>
      </c>
      <c r="I3831">
        <v>331740</v>
      </c>
      <c r="J3831" t="s">
        <v>104</v>
      </c>
      <c r="K3831" s="26" t="s">
        <v>458</v>
      </c>
      <c r="L3831" t="b">
        <v>1</v>
      </c>
      <c r="M3831" t="s">
        <v>1116</v>
      </c>
      <c r="N3831" s="26">
        <v>683</v>
      </c>
      <c r="O3831" t="s">
        <v>375</v>
      </c>
      <c r="P3831">
        <v>57.5719444</v>
      </c>
      <c r="Q3831">
        <v>-154.4555556</v>
      </c>
      <c r="R3831" t="s">
        <v>1244</v>
      </c>
      <c r="S3831" s="26" t="s">
        <v>21</v>
      </c>
      <c r="T3831" s="40">
        <v>0.70000000000000007</v>
      </c>
      <c r="U3831" s="40">
        <v>0.31570000000000009</v>
      </c>
      <c r="V3831">
        <v>45.113599999999998</v>
      </c>
      <c r="W3831">
        <v>64.447999999999993</v>
      </c>
      <c r="X3831">
        <v>13</v>
      </c>
      <c r="Y3831">
        <v>56.942200000000007</v>
      </c>
      <c r="Z3831">
        <v>81.346000000000004</v>
      </c>
      <c r="AA3831">
        <v>4</v>
      </c>
      <c r="AI3831">
        <v>34.270000000000003</v>
      </c>
      <c r="AJ3831">
        <v>10</v>
      </c>
      <c r="AK3831">
        <v>0</v>
      </c>
      <c r="AL3831">
        <v>0.33333333333333331</v>
      </c>
      <c r="AM3831">
        <v>2.2170000000000001</v>
      </c>
      <c r="AN3831">
        <v>0.58333333333333337</v>
      </c>
      <c r="AO3831" s="30">
        <v>23.989000000000004</v>
      </c>
      <c r="AP3831" s="30">
        <v>34.270000000000003</v>
      </c>
      <c r="AQ3831" s="30">
        <v>10.333333333333334</v>
      </c>
      <c r="AR3831">
        <v>126.04480000000002</v>
      </c>
      <c r="AS3831">
        <v>180.06400000000002</v>
      </c>
      <c r="AT3831">
        <v>27.333333333333336</v>
      </c>
      <c r="AU3831">
        <v>12</v>
      </c>
      <c r="AV3831" t="s">
        <v>1510</v>
      </c>
    </row>
    <row r="3832" spans="1:48" hidden="1" x14ac:dyDescent="0.25">
      <c r="A3832" t="s">
        <v>479</v>
      </c>
      <c r="B3832" t="s">
        <v>252</v>
      </c>
      <c r="C3832" t="s">
        <v>482</v>
      </c>
      <c r="D3832" t="s">
        <v>481</v>
      </c>
      <c r="E3832" s="31" t="s">
        <v>482</v>
      </c>
      <c r="F3832" s="26">
        <v>2021</v>
      </c>
      <c r="G3832" t="s">
        <v>480</v>
      </c>
      <c r="H3832">
        <v>29297</v>
      </c>
      <c r="I3832">
        <v>332460</v>
      </c>
      <c r="J3832" t="s">
        <v>251</v>
      </c>
      <c r="K3832" s="26" t="s">
        <v>458</v>
      </c>
      <c r="L3832" t="b">
        <v>1</v>
      </c>
      <c r="M3832" t="s">
        <v>1118</v>
      </c>
      <c r="N3832" s="26">
        <v>24</v>
      </c>
      <c r="O3832" t="s">
        <v>375</v>
      </c>
      <c r="P3832">
        <v>57.960833299999997</v>
      </c>
      <c r="Q3832">
        <v>-136.22749999999999</v>
      </c>
      <c r="R3832" t="s">
        <v>1244</v>
      </c>
      <c r="S3832" s="26" t="s">
        <v>21</v>
      </c>
      <c r="T3832" s="40">
        <v>0.26100000000000007</v>
      </c>
      <c r="U3832" s="40">
        <v>0.20019999999999996</v>
      </c>
      <c r="V3832">
        <v>45.288720000000012</v>
      </c>
      <c r="W3832">
        <v>173.52</v>
      </c>
      <c r="X3832">
        <v>72</v>
      </c>
      <c r="Y3832">
        <v>73.080261000000007</v>
      </c>
      <c r="Z3832">
        <v>280.00099999999998</v>
      </c>
      <c r="AA3832">
        <v>18</v>
      </c>
      <c r="AI3832">
        <v>123.29900000000001</v>
      </c>
      <c r="AJ3832">
        <v>34</v>
      </c>
      <c r="AK3832">
        <v>2.3940000000000001</v>
      </c>
      <c r="AL3832">
        <v>1</v>
      </c>
      <c r="AM3832">
        <v>107.938</v>
      </c>
      <c r="AN3832">
        <v>2</v>
      </c>
      <c r="AO3832" s="30">
        <v>32.805873000000012</v>
      </c>
      <c r="AP3832" s="30">
        <v>125.69300000000001</v>
      </c>
      <c r="AQ3832" s="30">
        <v>35</v>
      </c>
      <c r="AR3832">
        <v>151.17485400000001</v>
      </c>
      <c r="AS3832">
        <v>579.21399999999994</v>
      </c>
      <c r="AT3832">
        <v>125</v>
      </c>
      <c r="AU3832">
        <v>6</v>
      </c>
      <c r="AV3832" t="s">
        <v>1510</v>
      </c>
    </row>
    <row r="3833" spans="1:48" hidden="1" x14ac:dyDescent="0.25">
      <c r="A3833" t="s">
        <v>870</v>
      </c>
      <c r="B3833" t="s">
        <v>216</v>
      </c>
      <c r="C3833" t="s">
        <v>874</v>
      </c>
      <c r="D3833" t="s">
        <v>873</v>
      </c>
      <c r="E3833" s="31" t="s">
        <v>874</v>
      </c>
      <c r="F3833" s="26">
        <v>2021</v>
      </c>
      <c r="G3833" t="s">
        <v>858</v>
      </c>
      <c r="H3833">
        <v>12485</v>
      </c>
      <c r="I3833">
        <v>332270</v>
      </c>
      <c r="J3833" t="s">
        <v>211</v>
      </c>
      <c r="K3833" s="26" t="s">
        <v>374</v>
      </c>
      <c r="L3833" t="b">
        <v>1</v>
      </c>
      <c r="M3833" t="s">
        <v>1119</v>
      </c>
      <c r="N3833" s="26">
        <v>343</v>
      </c>
      <c r="O3833" t="s">
        <v>375</v>
      </c>
      <c r="P3833">
        <v>61.783055599999997</v>
      </c>
      <c r="Q3833">
        <v>-156.58805559999999</v>
      </c>
      <c r="R3833" t="s">
        <v>1244</v>
      </c>
      <c r="S3833" s="26" t="s">
        <v>21</v>
      </c>
      <c r="T3833" s="40">
        <v>1.1127</v>
      </c>
      <c r="U3833" s="40">
        <v>0.35585000000000006</v>
      </c>
      <c r="V3833">
        <v>46.931460600000001</v>
      </c>
      <c r="W3833">
        <v>42.177999999999997</v>
      </c>
      <c r="X3833">
        <v>16.416666666666668</v>
      </c>
      <c r="Y3833">
        <v>53.070226500000004</v>
      </c>
      <c r="Z3833">
        <v>47.695</v>
      </c>
      <c r="AA3833">
        <v>4.666666666666667</v>
      </c>
      <c r="AI3833">
        <v>21.158999999999999</v>
      </c>
      <c r="AJ3833">
        <v>4.333333333333333</v>
      </c>
      <c r="AK3833">
        <v>3.5819999999999999</v>
      </c>
      <c r="AL3833">
        <v>1</v>
      </c>
      <c r="AM3833">
        <v>0.125</v>
      </c>
      <c r="AN3833">
        <v>8.3333333333333329E-2</v>
      </c>
      <c r="AO3833" s="30">
        <v>27.5293107</v>
      </c>
      <c r="AP3833" s="30">
        <v>24.741</v>
      </c>
      <c r="AQ3833" s="30">
        <v>5.333333333333333</v>
      </c>
      <c r="AR3833">
        <v>127.53099780000001</v>
      </c>
      <c r="AS3833">
        <v>114.614</v>
      </c>
      <c r="AT3833">
        <v>26.416666666666668</v>
      </c>
      <c r="AU3833">
        <v>12</v>
      </c>
      <c r="AV3833" t="s">
        <v>1510</v>
      </c>
    </row>
    <row r="3834" spans="1:48" hidden="1" x14ac:dyDescent="0.25">
      <c r="A3834" t="s">
        <v>1027</v>
      </c>
      <c r="B3834" t="s">
        <v>250</v>
      </c>
      <c r="C3834" t="s">
        <v>1030</v>
      </c>
      <c r="D3834" t="s">
        <v>1029</v>
      </c>
      <c r="E3834" s="31" t="s">
        <v>1030</v>
      </c>
      <c r="F3834" s="26">
        <v>2021</v>
      </c>
      <c r="G3834" t="s">
        <v>1028</v>
      </c>
      <c r="H3834">
        <v>14633</v>
      </c>
      <c r="I3834">
        <v>332450</v>
      </c>
      <c r="J3834" t="s">
        <v>249</v>
      </c>
      <c r="K3834" s="26" t="s">
        <v>458</v>
      </c>
      <c r="L3834" t="b">
        <v>1</v>
      </c>
      <c r="M3834" t="s">
        <v>1116</v>
      </c>
      <c r="N3834" s="26">
        <v>662</v>
      </c>
      <c r="O3834" t="s">
        <v>375</v>
      </c>
      <c r="P3834">
        <v>59.787222200000002</v>
      </c>
      <c r="Q3834">
        <v>-154.10611109999999</v>
      </c>
      <c r="R3834" t="s">
        <v>1244</v>
      </c>
      <c r="S3834" s="26" t="s">
        <v>21</v>
      </c>
      <c r="T3834" s="40">
        <v>0.82000000000000017</v>
      </c>
      <c r="U3834" s="40">
        <v>0.52470000000000006</v>
      </c>
      <c r="V3834">
        <v>47.355000000000011</v>
      </c>
      <c r="W3834">
        <v>57.75</v>
      </c>
      <c r="X3834">
        <v>18.333333333333332</v>
      </c>
      <c r="Y3834">
        <v>74.963580000000007</v>
      </c>
      <c r="Z3834">
        <v>91.418999999999997</v>
      </c>
      <c r="AA3834">
        <v>4</v>
      </c>
      <c r="AI3834">
        <v>19.934999999999999</v>
      </c>
      <c r="AJ3834">
        <v>11.583333333333334</v>
      </c>
      <c r="AK3834">
        <v>9.0030000000000001</v>
      </c>
      <c r="AL3834">
        <v>1</v>
      </c>
      <c r="AM3834">
        <v>0</v>
      </c>
      <c r="AN3834">
        <v>0</v>
      </c>
      <c r="AO3834" s="30">
        <v>23.729160000000004</v>
      </c>
      <c r="AP3834" s="30">
        <v>28.937999999999999</v>
      </c>
      <c r="AQ3834" s="30">
        <v>12.583333333333334</v>
      </c>
      <c r="AR3834">
        <v>146.04774000000003</v>
      </c>
      <c r="AS3834">
        <v>178.107</v>
      </c>
      <c r="AT3834">
        <v>34.916666666666671</v>
      </c>
      <c r="AU3834">
        <v>12</v>
      </c>
      <c r="AV3834" t="s">
        <v>1510</v>
      </c>
    </row>
    <row r="3835" spans="1:48" hidden="1" x14ac:dyDescent="0.25">
      <c r="A3835" t="s">
        <v>1065</v>
      </c>
      <c r="B3835" t="s">
        <v>147</v>
      </c>
      <c r="C3835" t="s">
        <v>1068</v>
      </c>
      <c r="D3835" t="s">
        <v>1067</v>
      </c>
      <c r="E3835" s="31" t="s">
        <v>1068</v>
      </c>
      <c r="F3835" s="26">
        <v>2021</v>
      </c>
      <c r="G3835" t="s">
        <v>1066</v>
      </c>
      <c r="H3835">
        <v>5721</v>
      </c>
      <c r="I3835">
        <v>331960</v>
      </c>
      <c r="J3835" t="s">
        <v>146</v>
      </c>
      <c r="K3835" s="26" t="s">
        <v>458</v>
      </c>
      <c r="L3835" t="b">
        <v>1</v>
      </c>
      <c r="M3835" t="s">
        <v>1119</v>
      </c>
      <c r="N3835" s="26">
        <v>701</v>
      </c>
      <c r="O3835" t="s">
        <v>375</v>
      </c>
      <c r="P3835">
        <v>58.194444400000002</v>
      </c>
      <c r="Q3835">
        <v>-136.34333330000001</v>
      </c>
      <c r="R3835" t="s">
        <v>1244</v>
      </c>
      <c r="S3835" s="26" t="s">
        <v>21</v>
      </c>
      <c r="T3835" s="40">
        <v>0.66</v>
      </c>
      <c r="U3835" s="40">
        <v>0.30513333333333331</v>
      </c>
      <c r="V3835">
        <v>55.003079999999997</v>
      </c>
      <c r="W3835">
        <v>83.337999999999994</v>
      </c>
      <c r="X3835">
        <v>44.416666666666664</v>
      </c>
      <c r="Y3835">
        <v>137.76774</v>
      </c>
      <c r="Z3835">
        <v>208.739</v>
      </c>
      <c r="AA3835">
        <v>6.75</v>
      </c>
      <c r="AI3835">
        <v>7.7640000000000002</v>
      </c>
      <c r="AJ3835">
        <v>26.666666666666668</v>
      </c>
      <c r="AK3835">
        <v>1.0029999999999999</v>
      </c>
      <c r="AL3835">
        <v>1</v>
      </c>
      <c r="AM3835">
        <v>0</v>
      </c>
      <c r="AN3835">
        <v>0</v>
      </c>
      <c r="AO3835" s="30">
        <v>5.7862200000000001</v>
      </c>
      <c r="AP3835" s="30">
        <v>8.7669999999999995</v>
      </c>
      <c r="AQ3835" s="30">
        <v>27.666666666666668</v>
      </c>
      <c r="AR3835">
        <v>198.55704</v>
      </c>
      <c r="AS3835">
        <v>300.84399999999999</v>
      </c>
      <c r="AT3835">
        <v>78.833333333333343</v>
      </c>
      <c r="AU3835">
        <v>12</v>
      </c>
      <c r="AV3835" t="s">
        <v>1510</v>
      </c>
    </row>
    <row r="3836" spans="1:48" hidden="1" x14ac:dyDescent="0.25">
      <c r="A3836" t="s">
        <v>1059</v>
      </c>
      <c r="B3836" t="s">
        <v>195</v>
      </c>
      <c r="C3836" t="s">
        <v>1062</v>
      </c>
      <c r="D3836" t="s">
        <v>1061</v>
      </c>
      <c r="E3836" s="31" t="s">
        <v>1062</v>
      </c>
      <c r="F3836" s="26">
        <v>2021</v>
      </c>
      <c r="G3836" t="s">
        <v>1060</v>
      </c>
      <c r="H3836" t="s">
        <v>582</v>
      </c>
      <c r="I3836">
        <v>332140</v>
      </c>
      <c r="J3836" t="s">
        <v>194</v>
      </c>
      <c r="K3836" s="26" t="s">
        <v>458</v>
      </c>
      <c r="L3836" t="b">
        <v>1</v>
      </c>
      <c r="M3836" t="s">
        <v>1118</v>
      </c>
      <c r="N3836" s="26">
        <v>687</v>
      </c>
      <c r="O3836" t="s">
        <v>375</v>
      </c>
      <c r="P3836">
        <v>64.880277800000002</v>
      </c>
      <c r="Q3836">
        <v>-157.7008333</v>
      </c>
      <c r="R3836" t="s">
        <v>1244</v>
      </c>
      <c r="S3836" s="26" t="s">
        <v>21</v>
      </c>
      <c r="T3836" s="40">
        <v>0.95</v>
      </c>
      <c r="U3836" s="40">
        <v>0.60614999999999997</v>
      </c>
      <c r="V3836">
        <v>56.744450000000001</v>
      </c>
      <c r="W3836">
        <v>59.731000000000002</v>
      </c>
      <c r="X3836">
        <v>57.75</v>
      </c>
      <c r="Y3836">
        <v>36.251999999999995</v>
      </c>
      <c r="Z3836">
        <v>38.159999999999997</v>
      </c>
      <c r="AA3836">
        <v>5</v>
      </c>
      <c r="AI3836">
        <v>16.82</v>
      </c>
      <c r="AJ3836">
        <v>4.5</v>
      </c>
      <c r="AK3836">
        <v>12.276999999999999</v>
      </c>
      <c r="AL3836">
        <v>4</v>
      </c>
      <c r="AM3836">
        <v>8.7999999999999995E-2</v>
      </c>
      <c r="AN3836">
        <v>0.5</v>
      </c>
      <c r="AO3836" s="30">
        <v>27.642150000000001</v>
      </c>
      <c r="AP3836" s="30">
        <v>29.097000000000001</v>
      </c>
      <c r="AQ3836" s="30">
        <v>8.5</v>
      </c>
      <c r="AR3836">
        <v>120.6386</v>
      </c>
      <c r="AS3836">
        <v>126.988</v>
      </c>
      <c r="AT3836">
        <v>71.25</v>
      </c>
      <c r="AU3836">
        <v>4</v>
      </c>
      <c r="AV3836" t="s">
        <v>1510</v>
      </c>
    </row>
    <row r="3837" spans="1:48" hidden="1" x14ac:dyDescent="0.25">
      <c r="A3837" t="s">
        <v>817</v>
      </c>
      <c r="B3837" t="s">
        <v>128</v>
      </c>
      <c r="C3837" t="s">
        <v>820</v>
      </c>
      <c r="D3837" t="s">
        <v>819</v>
      </c>
      <c r="E3837" s="31" t="s">
        <v>820</v>
      </c>
      <c r="F3837" s="26">
        <v>2021</v>
      </c>
      <c r="G3837" t="s">
        <v>818</v>
      </c>
      <c r="H3837">
        <v>3421</v>
      </c>
      <c r="I3837">
        <v>331860</v>
      </c>
      <c r="J3837" t="s">
        <v>127</v>
      </c>
      <c r="K3837" s="26" t="s">
        <v>458</v>
      </c>
      <c r="L3837" t="b">
        <v>1</v>
      </c>
      <c r="M3837" t="s">
        <v>1116</v>
      </c>
      <c r="N3837" s="26">
        <v>297</v>
      </c>
      <c r="O3837" t="s">
        <v>375</v>
      </c>
      <c r="P3837">
        <v>56.295277800000001</v>
      </c>
      <c r="Q3837">
        <v>-158.40222220000001</v>
      </c>
      <c r="R3837" t="s">
        <v>1244</v>
      </c>
      <c r="S3837" s="26" t="s">
        <v>21</v>
      </c>
      <c r="T3837" s="40">
        <v>0.41591666666666671</v>
      </c>
      <c r="U3837" s="40">
        <v>0.24116666666666661</v>
      </c>
      <c r="V3837">
        <v>57.058359750000008</v>
      </c>
      <c r="W3837">
        <v>137.18700000000001</v>
      </c>
      <c r="X3837">
        <v>52.5</v>
      </c>
      <c r="Y3837">
        <v>141.28730758333336</v>
      </c>
      <c r="Z3837">
        <v>339.70100000000002</v>
      </c>
      <c r="AA3837">
        <v>10</v>
      </c>
      <c r="AI3837">
        <v>119.477</v>
      </c>
      <c r="AJ3837">
        <v>56.416666666666664</v>
      </c>
      <c r="AK3837">
        <v>10.669</v>
      </c>
      <c r="AL3837">
        <v>1</v>
      </c>
      <c r="AM3837">
        <v>0</v>
      </c>
      <c r="AN3837">
        <v>0</v>
      </c>
      <c r="AO3837" s="30">
        <v>54.129890500000009</v>
      </c>
      <c r="AP3837" s="30">
        <v>130.14600000000002</v>
      </c>
      <c r="AQ3837" s="30">
        <v>57.416666666666664</v>
      </c>
      <c r="AR3837">
        <v>252.4755578333334</v>
      </c>
      <c r="AS3837">
        <v>607.03400000000011</v>
      </c>
      <c r="AT3837">
        <v>119.91666666666666</v>
      </c>
      <c r="AU3837">
        <v>12</v>
      </c>
      <c r="AV3837" t="s">
        <v>1510</v>
      </c>
    </row>
    <row r="3838" spans="1:48" hidden="1" x14ac:dyDescent="0.25">
      <c r="A3838" t="s">
        <v>975</v>
      </c>
      <c r="B3838" t="s">
        <v>132</v>
      </c>
      <c r="C3838" t="s">
        <v>978</v>
      </c>
      <c r="D3838" t="s">
        <v>977</v>
      </c>
      <c r="E3838" s="31" t="s">
        <v>978</v>
      </c>
      <c r="F3838" s="26">
        <v>2021</v>
      </c>
      <c r="G3838" t="s">
        <v>976</v>
      </c>
      <c r="H3838" t="s">
        <v>582</v>
      </c>
      <c r="I3838">
        <v>331880</v>
      </c>
      <c r="J3838" t="s">
        <v>131</v>
      </c>
      <c r="K3838" s="26" t="s">
        <v>458</v>
      </c>
      <c r="L3838" t="b">
        <v>1</v>
      </c>
      <c r="M3838" t="s">
        <v>1116</v>
      </c>
      <c r="N3838" s="26">
        <v>437</v>
      </c>
      <c r="O3838" t="s">
        <v>375</v>
      </c>
      <c r="P3838">
        <v>56.255555600000001</v>
      </c>
      <c r="Q3838">
        <v>-158.76249999999999</v>
      </c>
      <c r="R3838" t="s">
        <v>1244</v>
      </c>
      <c r="S3838" s="26" t="s">
        <v>21</v>
      </c>
      <c r="T3838" s="40">
        <v>0.70000000000000007</v>
      </c>
      <c r="U3838" s="40">
        <v>0.36982000000000004</v>
      </c>
      <c r="V3838">
        <v>59.556000000000004</v>
      </c>
      <c r="W3838">
        <v>85.08</v>
      </c>
      <c r="X3838">
        <v>42.5</v>
      </c>
      <c r="Y3838">
        <v>31.537800000000004</v>
      </c>
      <c r="Z3838">
        <v>45.054000000000002</v>
      </c>
      <c r="AA3838">
        <v>7.7</v>
      </c>
      <c r="AI3838">
        <v>25.535</v>
      </c>
      <c r="AJ3838">
        <v>3.4</v>
      </c>
      <c r="AK3838">
        <v>58.02</v>
      </c>
      <c r="AL3838">
        <v>1</v>
      </c>
      <c r="AM3838">
        <v>2E-3</v>
      </c>
      <c r="AN3838">
        <v>1</v>
      </c>
      <c r="AO3838" s="30">
        <v>58.488500000000009</v>
      </c>
      <c r="AP3838" s="30">
        <v>83.555000000000007</v>
      </c>
      <c r="AQ3838" s="30">
        <v>4.4000000000000004</v>
      </c>
      <c r="AR3838">
        <v>149.58230000000003</v>
      </c>
      <c r="AS3838">
        <v>213.68900000000002</v>
      </c>
      <c r="AT3838">
        <v>54.6</v>
      </c>
      <c r="AU3838">
        <v>10</v>
      </c>
      <c r="AV3838" t="s">
        <v>1510</v>
      </c>
    </row>
    <row r="3839" spans="1:48" hidden="1" x14ac:dyDescent="0.25">
      <c r="A3839" t="s">
        <v>807</v>
      </c>
      <c r="B3839" t="s">
        <v>114</v>
      </c>
      <c r="C3839" t="s">
        <v>811</v>
      </c>
      <c r="D3839" t="s">
        <v>810</v>
      </c>
      <c r="E3839" s="31" t="s">
        <v>811</v>
      </c>
      <c r="F3839" s="26">
        <v>2021</v>
      </c>
      <c r="G3839" t="s">
        <v>812</v>
      </c>
      <c r="H3839">
        <v>56256</v>
      </c>
      <c r="I3839">
        <v>331750</v>
      </c>
      <c r="J3839" t="s">
        <v>113</v>
      </c>
      <c r="K3839" s="26" t="s">
        <v>458</v>
      </c>
      <c r="L3839" t="b">
        <v>1</v>
      </c>
      <c r="M3839" t="s">
        <v>1118</v>
      </c>
      <c r="N3839" s="26">
        <v>291</v>
      </c>
      <c r="O3839" t="s">
        <v>375</v>
      </c>
      <c r="P3839">
        <v>52.196111100000003</v>
      </c>
      <c r="Q3839">
        <v>-174.2005556</v>
      </c>
      <c r="R3839" t="s">
        <v>1244</v>
      </c>
      <c r="S3839" s="26" t="s">
        <v>21</v>
      </c>
      <c r="T3839" s="40">
        <v>0.62500909090909085</v>
      </c>
      <c r="U3839" s="40">
        <v>0.40659090909090911</v>
      </c>
      <c r="V3839">
        <v>61.542145145454533</v>
      </c>
      <c r="W3839">
        <v>98.465999999999994</v>
      </c>
      <c r="X3839">
        <v>31</v>
      </c>
      <c r="Y3839">
        <v>76.579863872727259</v>
      </c>
      <c r="Z3839">
        <v>122.526</v>
      </c>
      <c r="AA3839">
        <v>14.363636363636363</v>
      </c>
      <c r="AI3839">
        <v>31.391999999999999</v>
      </c>
      <c r="AJ3839">
        <v>11.636363636363637</v>
      </c>
      <c r="AK3839">
        <v>40.154000000000003</v>
      </c>
      <c r="AL3839">
        <v>6</v>
      </c>
      <c r="AM3839">
        <v>0.54500000000000004</v>
      </c>
      <c r="AN3839">
        <v>1</v>
      </c>
      <c r="AO3839" s="30">
        <v>44.716900418181815</v>
      </c>
      <c r="AP3839" s="30">
        <v>71.546000000000006</v>
      </c>
      <c r="AQ3839" s="30">
        <v>17.636363636363637</v>
      </c>
      <c r="AR3839">
        <v>182.83890943636362</v>
      </c>
      <c r="AS3839">
        <v>292.53800000000001</v>
      </c>
      <c r="AT3839">
        <v>63</v>
      </c>
      <c r="AU3839">
        <v>11</v>
      </c>
      <c r="AV3839" t="s">
        <v>1510</v>
      </c>
    </row>
    <row r="3840" spans="1:48" hidden="1" x14ac:dyDescent="0.25">
      <c r="A3840" t="s">
        <v>905</v>
      </c>
      <c r="B3840" t="s">
        <v>134</v>
      </c>
      <c r="C3840" t="s">
        <v>908</v>
      </c>
      <c r="D3840" t="s">
        <v>907</v>
      </c>
      <c r="E3840" s="31" t="s">
        <v>908</v>
      </c>
      <c r="F3840" s="26">
        <v>2021</v>
      </c>
      <c r="G3840" t="s">
        <v>906</v>
      </c>
      <c r="H3840">
        <v>3465</v>
      </c>
      <c r="I3840">
        <v>331890</v>
      </c>
      <c r="J3840" t="s">
        <v>133</v>
      </c>
      <c r="K3840" s="26" t="s">
        <v>458</v>
      </c>
      <c r="L3840" t="b">
        <v>1</v>
      </c>
      <c r="M3840" t="s">
        <v>1116</v>
      </c>
      <c r="N3840" s="26">
        <v>368</v>
      </c>
      <c r="O3840" t="s">
        <v>375</v>
      </c>
      <c r="P3840">
        <v>61.515833299999997</v>
      </c>
      <c r="Q3840">
        <v>-144.43694439999999</v>
      </c>
      <c r="R3840" t="s">
        <v>1244</v>
      </c>
      <c r="S3840" s="26" t="s">
        <v>21</v>
      </c>
      <c r="T3840" s="40">
        <v>0.70000000000000007</v>
      </c>
      <c r="U3840" s="40">
        <v>0.39506666666666668</v>
      </c>
      <c r="V3840">
        <v>68.312300000000008</v>
      </c>
      <c r="W3840">
        <v>97.588999999999999</v>
      </c>
      <c r="X3840">
        <v>43.666666666666664</v>
      </c>
      <c r="Y3840">
        <v>160.4701</v>
      </c>
      <c r="Z3840">
        <v>229.24299999999999</v>
      </c>
      <c r="AA3840">
        <v>2</v>
      </c>
      <c r="AI3840">
        <v>10.516</v>
      </c>
      <c r="AJ3840">
        <v>31.25</v>
      </c>
      <c r="AK3840">
        <v>25.849</v>
      </c>
      <c r="AL3840">
        <v>2.4166666666666665</v>
      </c>
      <c r="AM3840">
        <v>6.3250000000000002</v>
      </c>
      <c r="AN3840">
        <v>0.91666666666666663</v>
      </c>
      <c r="AO3840" s="30">
        <v>25.455500000000004</v>
      </c>
      <c r="AP3840" s="30">
        <v>36.365000000000002</v>
      </c>
      <c r="AQ3840" s="30">
        <v>33.666666666666664</v>
      </c>
      <c r="AR3840">
        <v>254.23790000000002</v>
      </c>
      <c r="AS3840">
        <v>363.197</v>
      </c>
      <c r="AT3840">
        <v>79.333333333333329</v>
      </c>
      <c r="AU3840">
        <v>12</v>
      </c>
      <c r="AV3840" t="s">
        <v>1510</v>
      </c>
    </row>
    <row r="3841" spans="1:48" hidden="1" x14ac:dyDescent="0.25">
      <c r="A3841" t="s">
        <v>692</v>
      </c>
      <c r="B3841" t="s">
        <v>94</v>
      </c>
      <c r="C3841" t="s">
        <v>694</v>
      </c>
      <c r="D3841" t="s">
        <v>693</v>
      </c>
      <c r="E3841" s="31" t="s">
        <v>694</v>
      </c>
      <c r="F3841" s="26">
        <v>2021</v>
      </c>
      <c r="G3841" t="s">
        <v>563</v>
      </c>
      <c r="H3841">
        <v>221</v>
      </c>
      <c r="I3841">
        <v>331620</v>
      </c>
      <c r="J3841" t="s">
        <v>50</v>
      </c>
      <c r="K3841" s="26" t="s">
        <v>458</v>
      </c>
      <c r="L3841" t="b">
        <v>1</v>
      </c>
      <c r="M3841" t="s">
        <v>1119</v>
      </c>
      <c r="N3841" s="26">
        <v>169</v>
      </c>
      <c r="O3841" t="s">
        <v>375</v>
      </c>
      <c r="P3841">
        <v>62.682222199999998</v>
      </c>
      <c r="Q3841">
        <v>-159.56194439999999</v>
      </c>
      <c r="R3841" t="s">
        <v>1244</v>
      </c>
      <c r="S3841" s="26" t="s">
        <v>21</v>
      </c>
      <c r="T3841" s="40">
        <v>0.53033333333333321</v>
      </c>
      <c r="U3841" s="40">
        <v>0.25842500000000007</v>
      </c>
      <c r="V3841">
        <v>68.948636666666644</v>
      </c>
      <c r="W3841">
        <v>130.01</v>
      </c>
      <c r="X3841">
        <v>36.75</v>
      </c>
      <c r="Y3841">
        <v>52.908704999999991</v>
      </c>
      <c r="Z3841">
        <v>99.765000000000001</v>
      </c>
      <c r="AA3841">
        <v>8</v>
      </c>
      <c r="AI3841">
        <v>89.373999999999995</v>
      </c>
      <c r="AJ3841">
        <v>10.5</v>
      </c>
      <c r="AK3841">
        <v>79.98</v>
      </c>
      <c r="AL3841">
        <v>7</v>
      </c>
      <c r="AM3841">
        <v>0</v>
      </c>
      <c r="AN3841">
        <v>0</v>
      </c>
      <c r="AO3841" s="30">
        <v>89.814071333333303</v>
      </c>
      <c r="AP3841" s="30">
        <v>169.35399999999998</v>
      </c>
      <c r="AQ3841" s="30">
        <v>17.5</v>
      </c>
      <c r="AR3841">
        <v>211.67141299999994</v>
      </c>
      <c r="AS3841">
        <v>399.12899999999996</v>
      </c>
      <c r="AT3841">
        <v>62.25</v>
      </c>
      <c r="AU3841">
        <v>12</v>
      </c>
      <c r="AV3841" t="s">
        <v>1510</v>
      </c>
    </row>
    <row r="3842" spans="1:48" hidden="1" x14ac:dyDescent="0.25">
      <c r="A3842" t="s">
        <v>1055</v>
      </c>
      <c r="B3842" t="s">
        <v>126</v>
      </c>
      <c r="C3842" t="s">
        <v>1058</v>
      </c>
      <c r="D3842" t="s">
        <v>1057</v>
      </c>
      <c r="E3842" s="31" t="s">
        <v>1058</v>
      </c>
      <c r="F3842" s="26">
        <v>2021</v>
      </c>
      <c r="G3842" t="s">
        <v>1056</v>
      </c>
      <c r="H3842" t="s">
        <v>582</v>
      </c>
      <c r="I3842">
        <v>331850</v>
      </c>
      <c r="J3842" t="s">
        <v>125</v>
      </c>
      <c r="K3842" s="26" t="s">
        <v>458</v>
      </c>
      <c r="L3842" t="b">
        <v>1</v>
      </c>
      <c r="M3842" t="s">
        <v>1116</v>
      </c>
      <c r="N3842" s="26">
        <v>686</v>
      </c>
      <c r="O3842" t="s">
        <v>375</v>
      </c>
      <c r="P3842">
        <v>60.063333299999996</v>
      </c>
      <c r="Q3842">
        <v>-148.01138889999999</v>
      </c>
      <c r="R3842" t="s">
        <v>1244</v>
      </c>
      <c r="S3842" s="26" t="s">
        <v>21</v>
      </c>
      <c r="T3842" s="40">
        <v>0.87833333333333352</v>
      </c>
      <c r="U3842" s="40">
        <v>0.57470833333333315</v>
      </c>
      <c r="V3842">
        <v>69.657103333333339</v>
      </c>
      <c r="W3842">
        <v>79.305999999999997</v>
      </c>
      <c r="X3842">
        <v>26</v>
      </c>
      <c r="Y3842">
        <v>71.68341833333335</v>
      </c>
      <c r="Z3842">
        <v>81.613</v>
      </c>
      <c r="AA3842">
        <v>8.9166666666666661</v>
      </c>
      <c r="AI3842">
        <v>60.209000000000003</v>
      </c>
      <c r="AJ3842">
        <v>15.083333333333334</v>
      </c>
      <c r="AK3842">
        <v>4.3959999999999999</v>
      </c>
      <c r="AL3842">
        <v>3</v>
      </c>
      <c r="AM3842">
        <v>0</v>
      </c>
      <c r="AN3842">
        <v>0</v>
      </c>
      <c r="AO3842" s="30">
        <v>56.744725000000017</v>
      </c>
      <c r="AP3842" s="30">
        <v>64.605000000000004</v>
      </c>
      <c r="AQ3842" s="30">
        <v>18.083333333333336</v>
      </c>
      <c r="AR3842">
        <v>198.08524666666671</v>
      </c>
      <c r="AS3842">
        <v>225.524</v>
      </c>
      <c r="AT3842">
        <v>53</v>
      </c>
      <c r="AU3842">
        <v>12</v>
      </c>
      <c r="AV3842" t="s">
        <v>1510</v>
      </c>
    </row>
    <row r="3843" spans="1:48" hidden="1" x14ac:dyDescent="0.25">
      <c r="A3843" t="s">
        <v>676</v>
      </c>
      <c r="B3843" t="s">
        <v>86</v>
      </c>
      <c r="C3843" t="s">
        <v>678</v>
      </c>
      <c r="D3843" t="s">
        <v>677</v>
      </c>
      <c r="E3843" s="31" t="s">
        <v>678</v>
      </c>
      <c r="F3843" s="26">
        <v>2021</v>
      </c>
      <c r="G3843" t="s">
        <v>563</v>
      </c>
      <c r="H3843">
        <v>221</v>
      </c>
      <c r="I3843">
        <v>331560</v>
      </c>
      <c r="J3843" t="s">
        <v>50</v>
      </c>
      <c r="K3843" s="26" t="s">
        <v>458</v>
      </c>
      <c r="L3843" t="b">
        <v>1</v>
      </c>
      <c r="M3843" t="s">
        <v>1119</v>
      </c>
      <c r="N3843" s="26">
        <v>169</v>
      </c>
      <c r="O3843" t="s">
        <v>375</v>
      </c>
      <c r="P3843">
        <v>62.032777799999998</v>
      </c>
      <c r="Q3843">
        <v>-163.28777779999999</v>
      </c>
      <c r="R3843" t="s">
        <v>1244</v>
      </c>
      <c r="S3843" s="26" t="s">
        <v>21</v>
      </c>
      <c r="T3843" s="40">
        <v>0.45142500000000013</v>
      </c>
      <c r="U3843" s="40">
        <v>0.26489166666666669</v>
      </c>
      <c r="V3843">
        <v>70.076057025000026</v>
      </c>
      <c r="W3843">
        <v>155.233</v>
      </c>
      <c r="X3843">
        <v>28.333333333333332</v>
      </c>
      <c r="Y3843">
        <v>0</v>
      </c>
      <c r="Z3843">
        <v>0</v>
      </c>
      <c r="AA3843">
        <v>6</v>
      </c>
      <c r="AI3843">
        <v>176.066</v>
      </c>
      <c r="AJ3843">
        <v>5.5</v>
      </c>
      <c r="AK3843">
        <v>0</v>
      </c>
      <c r="AL3843">
        <v>0</v>
      </c>
      <c r="AM3843">
        <v>0</v>
      </c>
      <c r="AN3843">
        <v>0</v>
      </c>
      <c r="AO3843" s="30">
        <v>79.480594050000022</v>
      </c>
      <c r="AP3843" s="30">
        <v>176.066</v>
      </c>
      <c r="AQ3843" s="30">
        <v>5.5</v>
      </c>
      <c r="AR3843">
        <v>149.55665107500005</v>
      </c>
      <c r="AS3843">
        <v>331.29899999999998</v>
      </c>
      <c r="AT3843">
        <v>39.833333333333329</v>
      </c>
      <c r="AU3843">
        <v>12</v>
      </c>
      <c r="AV3843" t="s">
        <v>1510</v>
      </c>
    </row>
    <row r="3844" spans="1:48" hidden="1" x14ac:dyDescent="0.25">
      <c r="A3844" t="s">
        <v>925</v>
      </c>
      <c r="B3844" t="s">
        <v>143</v>
      </c>
      <c r="C3844" t="s">
        <v>928</v>
      </c>
      <c r="D3844" t="s">
        <v>927</v>
      </c>
      <c r="E3844" s="31" t="s">
        <v>928</v>
      </c>
      <c r="F3844" s="26">
        <v>2021</v>
      </c>
      <c r="G3844" t="s">
        <v>926</v>
      </c>
      <c r="H3844" t="s">
        <v>582</v>
      </c>
      <c r="I3844">
        <v>331930</v>
      </c>
      <c r="J3844" t="s">
        <v>142</v>
      </c>
      <c r="K3844" s="26" t="s">
        <v>458</v>
      </c>
      <c r="L3844" t="b">
        <v>1</v>
      </c>
      <c r="M3844" t="s">
        <v>1118</v>
      </c>
      <c r="N3844" s="26">
        <v>383</v>
      </c>
      <c r="O3844" t="s">
        <v>375</v>
      </c>
      <c r="P3844">
        <v>65.753765200000004</v>
      </c>
      <c r="Q3844">
        <v>-168.92314999999999</v>
      </c>
      <c r="R3844" t="s">
        <v>1244</v>
      </c>
      <c r="S3844" s="26" t="s">
        <v>21</v>
      </c>
      <c r="T3844" s="40">
        <v>0.65000000000000013</v>
      </c>
      <c r="U3844" s="40">
        <v>0.49448333333333322</v>
      </c>
      <c r="V3844">
        <v>71.518200000000022</v>
      </c>
      <c r="W3844">
        <v>110.02800000000001</v>
      </c>
      <c r="X3844">
        <v>35.166666666666664</v>
      </c>
      <c r="Y3844">
        <v>136.98295000000002</v>
      </c>
      <c r="Z3844">
        <v>210.74299999999999</v>
      </c>
      <c r="AA3844">
        <v>2.8333333333333335</v>
      </c>
      <c r="AI3844">
        <v>7.367</v>
      </c>
      <c r="AJ3844">
        <v>9.5</v>
      </c>
      <c r="AK3844">
        <v>1.097</v>
      </c>
      <c r="AL3844">
        <v>1</v>
      </c>
      <c r="AM3844">
        <v>21.768000000000001</v>
      </c>
      <c r="AN3844">
        <v>2</v>
      </c>
      <c r="AO3844" s="30">
        <v>5.5016000000000016</v>
      </c>
      <c r="AP3844" s="30">
        <v>8.4640000000000004</v>
      </c>
      <c r="AQ3844" s="30">
        <v>10.5</v>
      </c>
      <c r="AR3844">
        <v>214.00275000000005</v>
      </c>
      <c r="AS3844">
        <v>329.23500000000001</v>
      </c>
      <c r="AT3844">
        <v>48.5</v>
      </c>
      <c r="AU3844">
        <v>12</v>
      </c>
      <c r="AV3844" t="s">
        <v>1510</v>
      </c>
    </row>
    <row r="3845" spans="1:48" hidden="1" x14ac:dyDescent="0.25">
      <c r="A3845" t="s">
        <v>991</v>
      </c>
      <c r="B3845" t="s">
        <v>20</v>
      </c>
      <c r="C3845" t="s">
        <v>994</v>
      </c>
      <c r="D3845" t="s">
        <v>993</v>
      </c>
      <c r="E3845" s="31" t="s">
        <v>994</v>
      </c>
      <c r="F3845" s="26">
        <v>2021</v>
      </c>
      <c r="G3845" t="s">
        <v>992</v>
      </c>
      <c r="H3845" t="s">
        <v>582</v>
      </c>
      <c r="I3845">
        <v>331010</v>
      </c>
      <c r="J3845" t="s">
        <v>19</v>
      </c>
      <c r="K3845" s="26" t="s">
        <v>458</v>
      </c>
      <c r="L3845" t="b">
        <v>1</v>
      </c>
      <c r="M3845" t="s">
        <v>1118</v>
      </c>
      <c r="N3845" s="26">
        <v>449</v>
      </c>
      <c r="O3845" t="s">
        <v>375</v>
      </c>
      <c r="P3845">
        <v>56.945555599999999</v>
      </c>
      <c r="Q3845">
        <v>-154.17027780000001</v>
      </c>
      <c r="R3845" t="s">
        <v>1244</v>
      </c>
      <c r="S3845" s="26" t="s">
        <v>21</v>
      </c>
      <c r="T3845" s="40">
        <v>0.79999999999999993</v>
      </c>
      <c r="U3845" s="40">
        <v>0.43784999999999991</v>
      </c>
      <c r="V3845">
        <v>74.376800000000003</v>
      </c>
      <c r="W3845">
        <v>92.971000000000004</v>
      </c>
      <c r="X3845">
        <v>27</v>
      </c>
      <c r="Y3845">
        <v>109.89999999999999</v>
      </c>
      <c r="Z3845">
        <v>137.375</v>
      </c>
      <c r="AA3845">
        <v>6.5</v>
      </c>
      <c r="AI3845">
        <v>10.403</v>
      </c>
      <c r="AJ3845">
        <v>8.3333333333333339</v>
      </c>
      <c r="AK3845">
        <v>6.1130000000000004</v>
      </c>
      <c r="AL3845">
        <v>1</v>
      </c>
      <c r="AM3845">
        <v>0</v>
      </c>
      <c r="AN3845">
        <v>0</v>
      </c>
      <c r="AO3845" s="30">
        <v>13.2128</v>
      </c>
      <c r="AP3845" s="30">
        <v>16.516000000000002</v>
      </c>
      <c r="AQ3845" s="30">
        <v>9.3333333333333339</v>
      </c>
      <c r="AR3845">
        <v>197.48959999999997</v>
      </c>
      <c r="AS3845">
        <v>246.86199999999999</v>
      </c>
      <c r="AT3845">
        <v>42.833333333333336</v>
      </c>
      <c r="AU3845">
        <v>12</v>
      </c>
      <c r="AV3845" t="s">
        <v>1510</v>
      </c>
    </row>
    <row r="3846" spans="1:48" hidden="1" x14ac:dyDescent="0.25">
      <c r="A3846" t="s">
        <v>383</v>
      </c>
      <c r="B3846" t="s">
        <v>1133</v>
      </c>
      <c r="C3846" t="s">
        <v>385</v>
      </c>
      <c r="D3846" t="s">
        <v>384</v>
      </c>
      <c r="E3846" s="31" t="s">
        <v>385</v>
      </c>
      <c r="F3846" s="26">
        <v>2021</v>
      </c>
      <c r="G3846" t="s">
        <v>380</v>
      </c>
      <c r="H3846">
        <v>219</v>
      </c>
      <c r="I3846">
        <v>331060</v>
      </c>
      <c r="J3846" t="s">
        <v>30</v>
      </c>
      <c r="K3846" s="26" t="s">
        <v>374</v>
      </c>
      <c r="L3846" t="b">
        <v>1</v>
      </c>
      <c r="M3846" t="s">
        <v>1116</v>
      </c>
      <c r="N3846" s="26">
        <v>2</v>
      </c>
      <c r="O3846" t="s">
        <v>375</v>
      </c>
      <c r="P3846">
        <v>66.918888899999999</v>
      </c>
      <c r="Q3846">
        <v>-151.51611109999999</v>
      </c>
      <c r="R3846" t="s">
        <v>1244</v>
      </c>
      <c r="S3846" s="26" t="s">
        <v>21</v>
      </c>
      <c r="T3846" s="40">
        <v>0.74415833333333337</v>
      </c>
      <c r="U3846" s="40">
        <v>0.35935833333333339</v>
      </c>
      <c r="V3846">
        <v>76.001634741666663</v>
      </c>
      <c r="W3846">
        <v>102.131</v>
      </c>
      <c r="X3846">
        <v>32.333333333333336</v>
      </c>
      <c r="Y3846">
        <v>66.329064724999995</v>
      </c>
      <c r="Z3846">
        <v>89.132999999999996</v>
      </c>
      <c r="AA3846">
        <v>7</v>
      </c>
      <c r="AI3846">
        <v>38.942</v>
      </c>
      <c r="AJ3846">
        <v>14.083333333333334</v>
      </c>
      <c r="AK3846">
        <v>243.37700000000001</v>
      </c>
      <c r="AL3846">
        <v>15</v>
      </c>
      <c r="AM3846">
        <v>0</v>
      </c>
      <c r="AN3846">
        <v>0</v>
      </c>
      <c r="AO3846" s="30">
        <v>210.09003650833336</v>
      </c>
      <c r="AP3846" s="30">
        <v>282.31900000000002</v>
      </c>
      <c r="AQ3846" s="30">
        <v>29.083333333333336</v>
      </c>
      <c r="AR3846">
        <v>352.42073597500001</v>
      </c>
      <c r="AS3846">
        <v>473.58299999999997</v>
      </c>
      <c r="AT3846">
        <v>68.416666666666671</v>
      </c>
      <c r="AU3846">
        <v>12</v>
      </c>
      <c r="AV3846" t="s">
        <v>1510</v>
      </c>
    </row>
    <row r="3847" spans="1:48" hidden="1" x14ac:dyDescent="0.25">
      <c r="A3847" t="s">
        <v>979</v>
      </c>
      <c r="B3847" t="s">
        <v>149</v>
      </c>
      <c r="C3847" t="s">
        <v>982</v>
      </c>
      <c r="D3847" t="s">
        <v>981</v>
      </c>
      <c r="E3847" s="31" t="s">
        <v>982</v>
      </c>
      <c r="F3847" s="26">
        <v>2021</v>
      </c>
      <c r="G3847" t="s">
        <v>980</v>
      </c>
      <c r="H3847" t="s">
        <v>582</v>
      </c>
      <c r="I3847">
        <v>331970</v>
      </c>
      <c r="J3847" t="s">
        <v>148</v>
      </c>
      <c r="K3847" s="26" t="s">
        <v>458</v>
      </c>
      <c r="L3847" t="b">
        <v>1</v>
      </c>
      <c r="M3847" t="s">
        <v>1118</v>
      </c>
      <c r="N3847" s="26">
        <v>442</v>
      </c>
      <c r="O3847" t="s">
        <v>375</v>
      </c>
      <c r="P3847">
        <v>54.850833299999998</v>
      </c>
      <c r="Q3847">
        <v>-163.41499999999999</v>
      </c>
      <c r="R3847" t="s">
        <v>1244</v>
      </c>
      <c r="S3847" s="26" t="s">
        <v>21</v>
      </c>
      <c r="T3847" s="40">
        <v>0.62</v>
      </c>
      <c r="U3847" s="40">
        <v>0.34974999999999995</v>
      </c>
      <c r="V3847">
        <v>76.298439999999999</v>
      </c>
      <c r="W3847">
        <v>123.062</v>
      </c>
      <c r="X3847">
        <v>27.25</v>
      </c>
      <c r="Y3847">
        <v>174.32850000000002</v>
      </c>
      <c r="Z3847">
        <v>281.17500000000001</v>
      </c>
      <c r="AA3847">
        <v>10.833333333333334</v>
      </c>
      <c r="AI3847">
        <v>72.850999999999999</v>
      </c>
      <c r="AJ3847">
        <v>13.833333333333334</v>
      </c>
      <c r="AK3847">
        <v>22.718</v>
      </c>
      <c r="AL3847">
        <v>3</v>
      </c>
      <c r="AM3847">
        <v>71.266000000000005</v>
      </c>
      <c r="AN3847">
        <v>1</v>
      </c>
      <c r="AO3847" s="30">
        <v>59.252780000000001</v>
      </c>
      <c r="AP3847" s="30">
        <v>95.569000000000003</v>
      </c>
      <c r="AQ3847" s="30">
        <v>16.833333333333336</v>
      </c>
      <c r="AR3847">
        <v>309.87972000000002</v>
      </c>
      <c r="AS3847">
        <v>499.80600000000004</v>
      </c>
      <c r="AT3847">
        <v>54.916666666666671</v>
      </c>
      <c r="AU3847">
        <v>12</v>
      </c>
      <c r="AV3847" t="s">
        <v>1510</v>
      </c>
    </row>
    <row r="3848" spans="1:48" hidden="1" x14ac:dyDescent="0.25">
      <c r="A3848" t="s">
        <v>569</v>
      </c>
      <c r="B3848" t="s">
        <v>53</v>
      </c>
      <c r="C3848" t="s">
        <v>571</v>
      </c>
      <c r="D3848" t="s">
        <v>570</v>
      </c>
      <c r="E3848" s="31" t="s">
        <v>571</v>
      </c>
      <c r="F3848" s="26">
        <v>2021</v>
      </c>
      <c r="G3848" t="s">
        <v>563</v>
      </c>
      <c r="H3848">
        <v>221</v>
      </c>
      <c r="I3848">
        <v>331260</v>
      </c>
      <c r="J3848" t="s">
        <v>50</v>
      </c>
      <c r="K3848" s="26" t="s">
        <v>458</v>
      </c>
      <c r="L3848" t="b">
        <v>1</v>
      </c>
      <c r="M3848" t="s">
        <v>1119</v>
      </c>
      <c r="N3848" s="26">
        <v>169</v>
      </c>
      <c r="O3848" t="s">
        <v>375</v>
      </c>
      <c r="P3848">
        <v>62.656111099999997</v>
      </c>
      <c r="Q3848">
        <v>-160.2066667</v>
      </c>
      <c r="R3848" t="s">
        <v>1244</v>
      </c>
      <c r="S3848" s="26" t="s">
        <v>21</v>
      </c>
      <c r="T3848" s="40">
        <v>0.5689749999999999</v>
      </c>
      <c r="U3848" s="40">
        <v>0.26139166666666663</v>
      </c>
      <c r="V3848">
        <v>76.851453249999977</v>
      </c>
      <c r="W3848">
        <v>135.07</v>
      </c>
      <c r="X3848">
        <v>35.75</v>
      </c>
      <c r="Y3848">
        <v>0</v>
      </c>
      <c r="Z3848">
        <v>0</v>
      </c>
      <c r="AA3848">
        <v>11</v>
      </c>
      <c r="AI3848">
        <v>137.68600000000001</v>
      </c>
      <c r="AJ3848">
        <v>6.916666666666667</v>
      </c>
      <c r="AK3848">
        <v>80.191000000000003</v>
      </c>
      <c r="AL3848">
        <v>11.083333333333334</v>
      </c>
      <c r="AM3848">
        <v>0</v>
      </c>
      <c r="AN3848">
        <v>0</v>
      </c>
      <c r="AO3848" s="30">
        <v>123.96656607499999</v>
      </c>
      <c r="AP3848" s="30">
        <v>217.87700000000001</v>
      </c>
      <c r="AQ3848" s="30">
        <v>18</v>
      </c>
      <c r="AR3848">
        <v>200.81801932499997</v>
      </c>
      <c r="AS3848">
        <v>352.947</v>
      </c>
      <c r="AT3848">
        <v>64.75</v>
      </c>
      <c r="AU3848">
        <v>12</v>
      </c>
      <c r="AV3848" t="s">
        <v>1510</v>
      </c>
    </row>
    <row r="3849" spans="1:48" hidden="1" x14ac:dyDescent="0.25">
      <c r="A3849" t="s">
        <v>435</v>
      </c>
      <c r="B3849" t="s">
        <v>46</v>
      </c>
      <c r="C3849" t="s">
        <v>439</v>
      </c>
      <c r="D3849" t="s">
        <v>438</v>
      </c>
      <c r="E3849" s="31" t="s">
        <v>439</v>
      </c>
      <c r="F3849" s="26">
        <v>2021</v>
      </c>
      <c r="G3849" t="s">
        <v>380</v>
      </c>
      <c r="H3849">
        <v>219</v>
      </c>
      <c r="I3849">
        <v>331200</v>
      </c>
      <c r="J3849" t="s">
        <v>30</v>
      </c>
      <c r="K3849" s="26" t="s">
        <v>374</v>
      </c>
      <c r="L3849" t="b">
        <v>1</v>
      </c>
      <c r="M3849" t="s">
        <v>1116</v>
      </c>
      <c r="N3849" s="26">
        <v>2</v>
      </c>
      <c r="O3849" t="s">
        <v>375</v>
      </c>
      <c r="P3849">
        <v>63.135051199999999</v>
      </c>
      <c r="Q3849">
        <v>-142.52387959999999</v>
      </c>
      <c r="R3849" t="s">
        <v>1244</v>
      </c>
      <c r="S3849" s="26" t="s">
        <v>21</v>
      </c>
      <c r="T3849" s="40">
        <v>0.4446750000000001</v>
      </c>
      <c r="U3849" s="40">
        <v>0.21475</v>
      </c>
      <c r="V3849">
        <v>79.271322900000015</v>
      </c>
      <c r="W3849">
        <v>178.268</v>
      </c>
      <c r="X3849">
        <v>47.916666666666664</v>
      </c>
      <c r="Y3849">
        <v>32.049505950000004</v>
      </c>
      <c r="Z3849">
        <v>72.073999999999998</v>
      </c>
      <c r="AA3849">
        <v>5</v>
      </c>
      <c r="AI3849">
        <v>78.69</v>
      </c>
      <c r="AJ3849">
        <v>5.5</v>
      </c>
      <c r="AK3849">
        <v>74.381</v>
      </c>
      <c r="AL3849">
        <v>4</v>
      </c>
      <c r="AM3849">
        <v>0</v>
      </c>
      <c r="AN3849">
        <v>0</v>
      </c>
      <c r="AO3849" s="30">
        <v>68.066846925000007</v>
      </c>
      <c r="AP3849" s="30">
        <v>153.071</v>
      </c>
      <c r="AQ3849" s="30">
        <v>9.5</v>
      </c>
      <c r="AR3849">
        <v>179.38767577500005</v>
      </c>
      <c r="AS3849">
        <v>403.41300000000001</v>
      </c>
      <c r="AT3849">
        <v>62.416666666666664</v>
      </c>
      <c r="AU3849">
        <v>12</v>
      </c>
      <c r="AV3849" t="s">
        <v>1510</v>
      </c>
    </row>
    <row r="3850" spans="1:48" hidden="1" x14ac:dyDescent="0.25">
      <c r="A3850" t="s">
        <v>963</v>
      </c>
      <c r="B3850" t="s">
        <v>119</v>
      </c>
      <c r="C3850" t="s">
        <v>966</v>
      </c>
      <c r="D3850" t="s">
        <v>965</v>
      </c>
      <c r="E3850" s="31" t="s">
        <v>966</v>
      </c>
      <c r="F3850" s="26">
        <v>2021</v>
      </c>
      <c r="G3850" t="s">
        <v>964</v>
      </c>
      <c r="H3850" t="s">
        <v>582</v>
      </c>
      <c r="I3850">
        <v>331790</v>
      </c>
      <c r="J3850" t="s">
        <v>118</v>
      </c>
      <c r="K3850" s="26" t="s">
        <v>458</v>
      </c>
      <c r="L3850" t="b">
        <v>1</v>
      </c>
      <c r="M3850" t="s">
        <v>1116</v>
      </c>
      <c r="N3850" s="26">
        <v>420</v>
      </c>
      <c r="O3850" t="s">
        <v>375</v>
      </c>
      <c r="P3850">
        <v>66.359444400000001</v>
      </c>
      <c r="Q3850">
        <v>-147.39638890000001</v>
      </c>
      <c r="R3850" t="s">
        <v>1244</v>
      </c>
      <c r="S3850" s="26" t="s">
        <v>21</v>
      </c>
      <c r="T3850" s="40">
        <v>0.90000000000000024</v>
      </c>
      <c r="U3850" s="40">
        <v>0.33605833333333329</v>
      </c>
      <c r="V3850">
        <v>85.282200000000017</v>
      </c>
      <c r="W3850">
        <v>94.757999999999996</v>
      </c>
      <c r="X3850">
        <v>33</v>
      </c>
      <c r="Y3850">
        <v>92.975400000000022</v>
      </c>
      <c r="Z3850">
        <v>103.306</v>
      </c>
      <c r="AA3850">
        <v>3</v>
      </c>
      <c r="AI3850">
        <v>69.838999999999999</v>
      </c>
      <c r="AJ3850">
        <v>7</v>
      </c>
      <c r="AK3850">
        <v>25.358000000000001</v>
      </c>
      <c r="AL3850">
        <v>4</v>
      </c>
      <c r="AM3850">
        <v>5.04</v>
      </c>
      <c r="AN3850">
        <v>4</v>
      </c>
      <c r="AO3850" s="30">
        <v>85.677300000000031</v>
      </c>
      <c r="AP3850" s="30">
        <v>95.197000000000003</v>
      </c>
      <c r="AQ3850" s="30">
        <v>11</v>
      </c>
      <c r="AR3850">
        <v>263.93490000000003</v>
      </c>
      <c r="AS3850">
        <v>293.26099999999997</v>
      </c>
      <c r="AT3850">
        <v>47</v>
      </c>
      <c r="AU3850">
        <v>12</v>
      </c>
      <c r="AV3850" t="s">
        <v>1510</v>
      </c>
    </row>
    <row r="3851" spans="1:48" hidden="1" x14ac:dyDescent="0.25">
      <c r="A3851" t="s">
        <v>967</v>
      </c>
      <c r="B3851" t="s">
        <v>256</v>
      </c>
      <c r="C3851" t="s">
        <v>970</v>
      </c>
      <c r="D3851" t="s">
        <v>969</v>
      </c>
      <c r="E3851" s="31" t="s">
        <v>970</v>
      </c>
      <c r="F3851" s="26">
        <v>2021</v>
      </c>
      <c r="G3851" t="s">
        <v>968</v>
      </c>
      <c r="H3851" t="s">
        <v>582</v>
      </c>
      <c r="I3851">
        <v>332480</v>
      </c>
      <c r="J3851" t="s">
        <v>255</v>
      </c>
      <c r="K3851" s="26" t="s">
        <v>458</v>
      </c>
      <c r="L3851" t="b">
        <v>1</v>
      </c>
      <c r="M3851" t="s">
        <v>1118</v>
      </c>
      <c r="N3851" s="26">
        <v>425</v>
      </c>
      <c r="O3851" t="s">
        <v>375</v>
      </c>
      <c r="P3851">
        <v>57.564166700000001</v>
      </c>
      <c r="Q3851">
        <v>-157.5791667</v>
      </c>
      <c r="R3851" t="s">
        <v>1244</v>
      </c>
      <c r="S3851" s="26" t="s">
        <v>21</v>
      </c>
      <c r="T3851" s="40">
        <v>0.59999999999999987</v>
      </c>
      <c r="U3851" s="40">
        <v>0.20330000000000001</v>
      </c>
      <c r="V3851">
        <v>85.487999999999971</v>
      </c>
      <c r="W3851">
        <v>142.47999999999999</v>
      </c>
      <c r="X3851">
        <v>32.416666666666664</v>
      </c>
      <c r="Y3851">
        <v>89.176799999999972</v>
      </c>
      <c r="Z3851">
        <v>148.62799999999999</v>
      </c>
      <c r="AA3851">
        <v>10</v>
      </c>
      <c r="AI3851">
        <v>47.094000000000001</v>
      </c>
      <c r="AJ3851">
        <v>15.083333333333334</v>
      </c>
      <c r="AK3851">
        <v>33.335000000000001</v>
      </c>
      <c r="AL3851">
        <v>4</v>
      </c>
      <c r="AM3851">
        <v>0</v>
      </c>
      <c r="AN3851">
        <v>0</v>
      </c>
      <c r="AO3851" s="30">
        <v>48.25739999999999</v>
      </c>
      <c r="AP3851" s="30">
        <v>80.429000000000002</v>
      </c>
      <c r="AQ3851" s="30">
        <v>19.083333333333336</v>
      </c>
      <c r="AR3851">
        <v>222.92219999999995</v>
      </c>
      <c r="AS3851">
        <v>371.53699999999998</v>
      </c>
      <c r="AT3851">
        <v>61.5</v>
      </c>
      <c r="AU3851">
        <v>12</v>
      </c>
      <c r="AV3851" t="s">
        <v>1510</v>
      </c>
    </row>
    <row r="3852" spans="1:48" hidden="1" x14ac:dyDescent="0.25">
      <c r="A3852" t="s">
        <v>1039</v>
      </c>
      <c r="B3852" t="s">
        <v>169</v>
      </c>
      <c r="C3852" t="s">
        <v>1042</v>
      </c>
      <c r="D3852" t="s">
        <v>1041</v>
      </c>
      <c r="E3852" s="31" t="s">
        <v>1042</v>
      </c>
      <c r="F3852" s="26">
        <v>2021</v>
      </c>
      <c r="G3852" t="s">
        <v>1040</v>
      </c>
      <c r="H3852">
        <v>9192</v>
      </c>
      <c r="I3852">
        <v>332040</v>
      </c>
      <c r="J3852" t="s">
        <v>168</v>
      </c>
      <c r="K3852" s="26" t="s">
        <v>458</v>
      </c>
      <c r="L3852" t="b">
        <v>1</v>
      </c>
      <c r="M3852" t="s">
        <v>1116</v>
      </c>
      <c r="N3852" s="26">
        <v>681</v>
      </c>
      <c r="O3852" t="s">
        <v>375</v>
      </c>
      <c r="P3852">
        <v>59.3277778</v>
      </c>
      <c r="Q3852">
        <v>-155.89472219999999</v>
      </c>
      <c r="R3852" t="s">
        <v>1244</v>
      </c>
      <c r="S3852" s="26" t="s">
        <v>21</v>
      </c>
      <c r="T3852" s="40">
        <v>0.91733333333333367</v>
      </c>
      <c r="U3852" s="40">
        <v>0.24394999999999997</v>
      </c>
      <c r="V3852">
        <v>86.148608000000038</v>
      </c>
      <c r="W3852">
        <v>93.912000000000006</v>
      </c>
      <c r="X3852">
        <v>30.25</v>
      </c>
      <c r="Y3852">
        <v>89.436330666666692</v>
      </c>
      <c r="Z3852">
        <v>97.495999999999995</v>
      </c>
      <c r="AA3852">
        <v>13.666666666666666</v>
      </c>
      <c r="AI3852">
        <v>74.685000000000002</v>
      </c>
      <c r="AJ3852">
        <v>9.0833333333333339</v>
      </c>
      <c r="AK3852">
        <v>11.644</v>
      </c>
      <c r="AL3852">
        <v>3</v>
      </c>
      <c r="AM3852">
        <v>0</v>
      </c>
      <c r="AN3852">
        <v>0</v>
      </c>
      <c r="AO3852" s="30">
        <v>79.192469333333364</v>
      </c>
      <c r="AP3852" s="30">
        <v>86.329000000000008</v>
      </c>
      <c r="AQ3852" s="30">
        <v>12.083333333333334</v>
      </c>
      <c r="AR3852">
        <v>254.77740800000007</v>
      </c>
      <c r="AS3852">
        <v>277.73699999999997</v>
      </c>
      <c r="AT3852">
        <v>56</v>
      </c>
      <c r="AU3852">
        <v>12</v>
      </c>
      <c r="AV3852" t="s">
        <v>1510</v>
      </c>
    </row>
    <row r="3853" spans="1:48" hidden="1" x14ac:dyDescent="0.25">
      <c r="A3853" t="s">
        <v>831</v>
      </c>
      <c r="B3853" t="s">
        <v>203</v>
      </c>
      <c r="C3853" t="s">
        <v>834</v>
      </c>
      <c r="D3853" t="s">
        <v>833</v>
      </c>
      <c r="E3853" s="31" t="s">
        <v>834</v>
      </c>
      <c r="F3853" s="26">
        <v>2021</v>
      </c>
      <c r="G3853" t="s">
        <v>832</v>
      </c>
      <c r="H3853" t="s">
        <v>582</v>
      </c>
      <c r="I3853">
        <v>332180</v>
      </c>
      <c r="J3853" t="s">
        <v>202</v>
      </c>
      <c r="K3853" s="26" t="s">
        <v>458</v>
      </c>
      <c r="L3853" t="b">
        <v>1</v>
      </c>
      <c r="M3853" t="s">
        <v>1118</v>
      </c>
      <c r="N3853" s="26">
        <v>330</v>
      </c>
      <c r="O3853" t="s">
        <v>375</v>
      </c>
      <c r="P3853">
        <v>59.114166699999998</v>
      </c>
      <c r="Q3853">
        <v>-156.85888890000001</v>
      </c>
      <c r="R3853" t="s">
        <v>1244</v>
      </c>
      <c r="S3853" s="26" t="s">
        <v>21</v>
      </c>
      <c r="T3853" s="40">
        <v>0.84999999999999976</v>
      </c>
      <c r="U3853" s="40">
        <v>0.37863333333333338</v>
      </c>
      <c r="V3853">
        <v>86.97369999999998</v>
      </c>
      <c r="W3853">
        <v>102.322</v>
      </c>
      <c r="X3853">
        <v>39.833333333333336</v>
      </c>
      <c r="Y3853">
        <v>129.25694999999996</v>
      </c>
      <c r="Z3853">
        <v>152.06700000000001</v>
      </c>
      <c r="AA3853">
        <v>6.416666666666667</v>
      </c>
      <c r="AI3853">
        <v>36.347000000000001</v>
      </c>
      <c r="AJ3853">
        <v>17.583333333333332</v>
      </c>
      <c r="AK3853">
        <v>47.082000000000001</v>
      </c>
      <c r="AL3853">
        <v>9</v>
      </c>
      <c r="AM3853">
        <v>14.599</v>
      </c>
      <c r="AN3853">
        <v>7.166666666666667</v>
      </c>
      <c r="AO3853" s="30">
        <v>70.91464999999998</v>
      </c>
      <c r="AP3853" s="30">
        <v>83.429000000000002</v>
      </c>
      <c r="AQ3853" s="30">
        <v>26.583333333333332</v>
      </c>
      <c r="AR3853">
        <v>287.14529999999991</v>
      </c>
      <c r="AS3853">
        <v>337.81799999999998</v>
      </c>
      <c r="AT3853">
        <v>72.833333333333343</v>
      </c>
      <c r="AU3853">
        <v>12</v>
      </c>
      <c r="AV3853" t="s">
        <v>1510</v>
      </c>
    </row>
    <row r="3854" spans="1:48" hidden="1" x14ac:dyDescent="0.25">
      <c r="A3854" t="s">
        <v>768</v>
      </c>
      <c r="B3854" t="s">
        <v>239</v>
      </c>
      <c r="C3854" t="s">
        <v>770</v>
      </c>
      <c r="D3854" t="s">
        <v>769</v>
      </c>
      <c r="E3854" s="31" t="s">
        <v>770</v>
      </c>
      <c r="F3854" s="26">
        <v>2021</v>
      </c>
      <c r="G3854" t="s">
        <v>759</v>
      </c>
      <c r="H3854">
        <v>26616</v>
      </c>
      <c r="I3854">
        <v>332380</v>
      </c>
      <c r="J3854" t="s">
        <v>235</v>
      </c>
      <c r="K3854" s="26" t="s">
        <v>458</v>
      </c>
      <c r="L3854" t="b">
        <v>1</v>
      </c>
      <c r="M3854" t="s">
        <v>1118</v>
      </c>
      <c r="N3854" s="26">
        <v>254</v>
      </c>
      <c r="O3854" t="s">
        <v>375</v>
      </c>
      <c r="P3854">
        <v>70.217500000000001</v>
      </c>
      <c r="Q3854">
        <v>-150.97638889999999</v>
      </c>
      <c r="R3854" t="s">
        <v>1244</v>
      </c>
      <c r="S3854" s="26" t="s">
        <v>21</v>
      </c>
      <c r="T3854" s="40">
        <v>9.1666666666666674E-2</v>
      </c>
      <c r="U3854" s="40">
        <v>9.1666666666666674E-2</v>
      </c>
      <c r="V3854">
        <v>90.322558333333333</v>
      </c>
      <c r="W3854">
        <v>985.33699999999999</v>
      </c>
      <c r="X3854">
        <v>110.58333333333333</v>
      </c>
      <c r="Y3854">
        <v>464.64815833333336</v>
      </c>
      <c r="Z3854">
        <v>5068.8890000000001</v>
      </c>
      <c r="AA3854">
        <v>3</v>
      </c>
      <c r="AI3854">
        <v>101.01600000000001</v>
      </c>
      <c r="AJ3854">
        <v>79.75</v>
      </c>
      <c r="AK3854">
        <v>51.738999999999997</v>
      </c>
      <c r="AL3854">
        <v>3</v>
      </c>
      <c r="AM3854">
        <v>0</v>
      </c>
      <c r="AN3854">
        <v>0.66666666666666663</v>
      </c>
      <c r="AO3854" s="30">
        <v>14.002541666666668</v>
      </c>
      <c r="AP3854" s="30">
        <v>152.755</v>
      </c>
      <c r="AQ3854" s="30">
        <v>82.75</v>
      </c>
      <c r="AR3854">
        <v>568.97325833333332</v>
      </c>
      <c r="AS3854">
        <v>6206.9809999999998</v>
      </c>
      <c r="AT3854">
        <v>196.33333333333331</v>
      </c>
      <c r="AU3854">
        <v>12</v>
      </c>
      <c r="AV3854" t="s">
        <v>1510</v>
      </c>
    </row>
    <row r="3855" spans="1:48" hidden="1" x14ac:dyDescent="0.25">
      <c r="A3855" t="s">
        <v>913</v>
      </c>
      <c r="B3855" t="s">
        <v>160</v>
      </c>
      <c r="C3855" t="s">
        <v>916</v>
      </c>
      <c r="D3855" t="s">
        <v>915</v>
      </c>
      <c r="E3855" s="31" t="s">
        <v>916</v>
      </c>
      <c r="F3855" s="26">
        <v>2021</v>
      </c>
      <c r="G3855" t="s">
        <v>914</v>
      </c>
      <c r="H3855" t="s">
        <v>582</v>
      </c>
      <c r="I3855">
        <v>332000</v>
      </c>
      <c r="J3855" t="s">
        <v>159</v>
      </c>
      <c r="K3855" s="26" t="s">
        <v>458</v>
      </c>
      <c r="L3855" t="b">
        <v>1</v>
      </c>
      <c r="M3855" t="s">
        <v>1118</v>
      </c>
      <c r="N3855" s="26">
        <v>373</v>
      </c>
      <c r="O3855" t="s">
        <v>375</v>
      </c>
      <c r="P3855">
        <v>64.5433333</v>
      </c>
      <c r="Q3855">
        <v>-163.02916669999999</v>
      </c>
      <c r="R3855" t="s">
        <v>1244</v>
      </c>
      <c r="S3855" s="26" t="s">
        <v>21</v>
      </c>
      <c r="T3855" s="40">
        <v>0.33</v>
      </c>
      <c r="U3855" s="40">
        <v>0.24575000000000005</v>
      </c>
      <c r="V3855">
        <v>91.016310000000004</v>
      </c>
      <c r="W3855">
        <v>275.80700000000002</v>
      </c>
      <c r="X3855">
        <v>48.833333333333336</v>
      </c>
      <c r="Y3855">
        <v>134.22354000000001</v>
      </c>
      <c r="Z3855">
        <v>406.738</v>
      </c>
      <c r="AA3855">
        <v>9.6666666666666661</v>
      </c>
      <c r="AI3855">
        <v>157.59100000000001</v>
      </c>
      <c r="AJ3855">
        <v>35.416666666666664</v>
      </c>
      <c r="AK3855">
        <v>22.302</v>
      </c>
      <c r="AL3855">
        <v>5</v>
      </c>
      <c r="AM3855">
        <v>13.305999999999999</v>
      </c>
      <c r="AN3855">
        <v>3.0833333333333335</v>
      </c>
      <c r="AO3855" s="30">
        <v>59.364690000000003</v>
      </c>
      <c r="AP3855" s="30">
        <v>179.893</v>
      </c>
      <c r="AQ3855" s="30">
        <v>40.416666666666664</v>
      </c>
      <c r="AR3855">
        <v>284.60453999999999</v>
      </c>
      <c r="AS3855">
        <v>862.43799999999999</v>
      </c>
      <c r="AT3855">
        <v>98.916666666666657</v>
      </c>
      <c r="AU3855">
        <v>12</v>
      </c>
      <c r="AV3855" t="s">
        <v>1510</v>
      </c>
    </row>
    <row r="3856" spans="1:48" hidden="1" x14ac:dyDescent="0.25">
      <c r="A3856" t="s">
        <v>444</v>
      </c>
      <c r="B3856" t="s">
        <v>49</v>
      </c>
      <c r="C3856" t="s">
        <v>446</v>
      </c>
      <c r="D3856" t="s">
        <v>445</v>
      </c>
      <c r="E3856" s="31" t="s">
        <v>446</v>
      </c>
      <c r="F3856" s="26">
        <v>2021</v>
      </c>
      <c r="G3856" t="s">
        <v>380</v>
      </c>
      <c r="H3856">
        <v>219</v>
      </c>
      <c r="I3856">
        <v>331230</v>
      </c>
      <c r="J3856" t="s">
        <v>30</v>
      </c>
      <c r="K3856" s="26" t="s">
        <v>374</v>
      </c>
      <c r="L3856" t="b">
        <v>1</v>
      </c>
      <c r="M3856" t="s">
        <v>1116</v>
      </c>
      <c r="N3856" s="26">
        <v>2</v>
      </c>
      <c r="O3856" t="s">
        <v>375</v>
      </c>
      <c r="P3856">
        <v>56.115277800000001</v>
      </c>
      <c r="Q3856">
        <v>-133.12083329999999</v>
      </c>
      <c r="R3856" t="s">
        <v>1244</v>
      </c>
      <c r="S3856" s="26" t="s">
        <v>21</v>
      </c>
      <c r="T3856" s="40">
        <v>0.29379999999999995</v>
      </c>
      <c r="U3856" s="40">
        <v>0.28435833333333332</v>
      </c>
      <c r="V3856">
        <v>91.24047139999999</v>
      </c>
      <c r="W3856">
        <v>310.553</v>
      </c>
      <c r="X3856">
        <v>84.916666666666671</v>
      </c>
      <c r="Y3856">
        <v>28.203624799999993</v>
      </c>
      <c r="Z3856">
        <v>95.995999999999995</v>
      </c>
      <c r="AA3856">
        <v>2.0833333333333335</v>
      </c>
      <c r="AI3856">
        <v>6.351</v>
      </c>
      <c r="AJ3856">
        <v>14.5</v>
      </c>
      <c r="AK3856">
        <v>22.143000000000001</v>
      </c>
      <c r="AL3856">
        <v>4.166666666666667</v>
      </c>
      <c r="AM3856">
        <v>0</v>
      </c>
      <c r="AN3856">
        <v>0</v>
      </c>
      <c r="AO3856" s="30">
        <v>8.3715371999999988</v>
      </c>
      <c r="AP3856" s="30">
        <v>28.494</v>
      </c>
      <c r="AQ3856" s="30">
        <v>18.666666666666668</v>
      </c>
      <c r="AR3856">
        <v>127.81563339999998</v>
      </c>
      <c r="AS3856">
        <v>435.04300000000001</v>
      </c>
      <c r="AT3856">
        <v>105.66666666666667</v>
      </c>
      <c r="AU3856">
        <v>12</v>
      </c>
      <c r="AV3856" t="s">
        <v>1510</v>
      </c>
    </row>
    <row r="3857" spans="1:48" hidden="1" x14ac:dyDescent="0.25">
      <c r="A3857" t="s">
        <v>861</v>
      </c>
      <c r="B3857" t="s">
        <v>213</v>
      </c>
      <c r="C3857" t="s">
        <v>863</v>
      </c>
      <c r="D3857" t="s">
        <v>862</v>
      </c>
      <c r="E3857" s="31" t="s">
        <v>863</v>
      </c>
      <c r="F3857" s="26">
        <v>2021</v>
      </c>
      <c r="G3857" t="s">
        <v>858</v>
      </c>
      <c r="H3857">
        <v>12485</v>
      </c>
      <c r="I3857">
        <v>332240</v>
      </c>
      <c r="J3857" t="s">
        <v>211</v>
      </c>
      <c r="K3857" s="26" t="s">
        <v>374</v>
      </c>
      <c r="L3857" t="b">
        <v>1</v>
      </c>
      <c r="M3857" t="s">
        <v>1119</v>
      </c>
      <c r="N3857" s="26">
        <v>343</v>
      </c>
      <c r="O3857" t="s">
        <v>375</v>
      </c>
      <c r="P3857">
        <v>61.87</v>
      </c>
      <c r="Q3857">
        <v>-158.1108333</v>
      </c>
      <c r="R3857" t="s">
        <v>1244</v>
      </c>
      <c r="S3857" s="26" t="s">
        <v>21</v>
      </c>
      <c r="T3857" s="40">
        <v>1.1126666666666669</v>
      </c>
      <c r="U3857" s="40">
        <v>0.35581666666666667</v>
      </c>
      <c r="V3857">
        <v>93.487366000000023</v>
      </c>
      <c r="W3857">
        <v>84.021000000000001</v>
      </c>
      <c r="X3857">
        <v>31.5</v>
      </c>
      <c r="Y3857">
        <v>155.7455166666667</v>
      </c>
      <c r="Z3857">
        <v>139.97499999999999</v>
      </c>
      <c r="AA3857">
        <v>4</v>
      </c>
      <c r="AI3857">
        <v>26.722000000000001</v>
      </c>
      <c r="AJ3857">
        <v>14.25</v>
      </c>
      <c r="AK3857">
        <v>10.512</v>
      </c>
      <c r="AL3857">
        <v>1.9166666666666667</v>
      </c>
      <c r="AM3857">
        <v>0.01</v>
      </c>
      <c r="AN3857">
        <v>0.83333333333333337</v>
      </c>
      <c r="AO3857" s="30">
        <v>41.429030666666677</v>
      </c>
      <c r="AP3857" s="30">
        <v>37.234000000000002</v>
      </c>
      <c r="AQ3857" s="30">
        <v>16.166666666666668</v>
      </c>
      <c r="AR3857">
        <v>290.66191333333342</v>
      </c>
      <c r="AS3857">
        <v>261.23</v>
      </c>
      <c r="AT3857">
        <v>51.666666666666671</v>
      </c>
      <c r="AU3857">
        <v>12</v>
      </c>
      <c r="AV3857" t="s">
        <v>1510</v>
      </c>
    </row>
    <row r="3858" spans="1:48" hidden="1" x14ac:dyDescent="0.25">
      <c r="A3858" t="s">
        <v>774</v>
      </c>
      <c r="B3858" t="s">
        <v>241</v>
      </c>
      <c r="C3858" t="s">
        <v>776</v>
      </c>
      <c r="D3858" t="s">
        <v>775</v>
      </c>
      <c r="E3858" s="31" t="s">
        <v>776</v>
      </c>
      <c r="F3858" s="26">
        <v>2021</v>
      </c>
      <c r="G3858" t="s">
        <v>759</v>
      </c>
      <c r="H3858">
        <v>26616</v>
      </c>
      <c r="I3858">
        <v>332400</v>
      </c>
      <c r="J3858" t="s">
        <v>235</v>
      </c>
      <c r="K3858" s="26" t="s">
        <v>458</v>
      </c>
      <c r="L3858" t="b">
        <v>1</v>
      </c>
      <c r="M3858" t="s">
        <v>1118</v>
      </c>
      <c r="N3858" s="26">
        <v>254</v>
      </c>
      <c r="O3858" t="s">
        <v>375</v>
      </c>
      <c r="P3858">
        <v>69.743857000000006</v>
      </c>
      <c r="Q3858">
        <v>-163.008442</v>
      </c>
      <c r="R3858" t="s">
        <v>1244</v>
      </c>
      <c r="S3858" s="26" t="s">
        <v>21</v>
      </c>
      <c r="T3858" s="40">
        <v>0.14999999999999997</v>
      </c>
      <c r="U3858" s="40">
        <v>0.1499833333333333</v>
      </c>
      <c r="V3858">
        <v>94.779299999999978</v>
      </c>
      <c r="W3858">
        <v>631.86199999999997</v>
      </c>
      <c r="X3858">
        <v>64.833333333333329</v>
      </c>
      <c r="Y3858">
        <v>377.00594999999993</v>
      </c>
      <c r="Z3858">
        <v>2513.373</v>
      </c>
      <c r="AA3858">
        <v>1</v>
      </c>
      <c r="AI3858">
        <v>35.225999999999999</v>
      </c>
      <c r="AJ3858">
        <v>40.083333333333336</v>
      </c>
      <c r="AK3858">
        <v>68.962000000000003</v>
      </c>
      <c r="AL3858">
        <v>2</v>
      </c>
      <c r="AM3858">
        <v>0</v>
      </c>
      <c r="AN3858">
        <v>0.66666666666666663</v>
      </c>
      <c r="AO3858" s="30">
        <v>15.628199999999996</v>
      </c>
      <c r="AP3858" s="30">
        <v>104.188</v>
      </c>
      <c r="AQ3858" s="30">
        <v>42.083333333333336</v>
      </c>
      <c r="AR3858">
        <v>487.4134499999999</v>
      </c>
      <c r="AS3858">
        <v>3249.4230000000002</v>
      </c>
      <c r="AT3858">
        <v>107.91666666666666</v>
      </c>
      <c r="AU3858">
        <v>12</v>
      </c>
      <c r="AV3858" t="s">
        <v>1510</v>
      </c>
    </row>
    <row r="3859" spans="1:48" hidden="1" x14ac:dyDescent="0.25">
      <c r="A3859" t="s">
        <v>762</v>
      </c>
      <c r="B3859" t="s">
        <v>237</v>
      </c>
      <c r="C3859" t="s">
        <v>764</v>
      </c>
      <c r="D3859" t="s">
        <v>763</v>
      </c>
      <c r="E3859" s="31" t="s">
        <v>764</v>
      </c>
      <c r="F3859" s="26">
        <v>2021</v>
      </c>
      <c r="G3859" t="s">
        <v>759</v>
      </c>
      <c r="H3859">
        <v>26616</v>
      </c>
      <c r="I3859">
        <v>332360</v>
      </c>
      <c r="J3859" t="s">
        <v>235</v>
      </c>
      <c r="K3859" s="26" t="s">
        <v>458</v>
      </c>
      <c r="L3859" t="b">
        <v>1</v>
      </c>
      <c r="M3859" t="s">
        <v>1118</v>
      </c>
      <c r="N3859" s="26">
        <v>254</v>
      </c>
      <c r="O3859" t="s">
        <v>375</v>
      </c>
      <c r="P3859">
        <v>70.469166700000002</v>
      </c>
      <c r="Q3859">
        <v>-157.39944439999999</v>
      </c>
      <c r="R3859" t="s">
        <v>1244</v>
      </c>
      <c r="S3859" s="26" t="s">
        <v>21</v>
      </c>
      <c r="T3859" s="40">
        <v>0.14999999999999997</v>
      </c>
      <c r="U3859" s="40">
        <v>0.14999999999999997</v>
      </c>
      <c r="V3859">
        <v>98.305799999999977</v>
      </c>
      <c r="W3859">
        <v>655.37199999999996</v>
      </c>
      <c r="X3859">
        <v>57.916666666666664</v>
      </c>
      <c r="Y3859">
        <v>347.34434999999991</v>
      </c>
      <c r="Z3859">
        <v>2315.6289999999999</v>
      </c>
      <c r="AA3859">
        <v>1.8333333333333333</v>
      </c>
      <c r="AI3859">
        <v>56.603000000000002</v>
      </c>
      <c r="AJ3859">
        <v>55.916666666666664</v>
      </c>
      <c r="AK3859">
        <v>14.603999999999999</v>
      </c>
      <c r="AL3859">
        <v>1.8333333333333333</v>
      </c>
      <c r="AM3859">
        <v>0</v>
      </c>
      <c r="AN3859">
        <v>0.58333333333333337</v>
      </c>
      <c r="AO3859" s="30">
        <v>10.681049999999997</v>
      </c>
      <c r="AP3859" s="30">
        <v>71.206999999999994</v>
      </c>
      <c r="AQ3859" s="30">
        <v>57.75</v>
      </c>
      <c r="AR3859">
        <v>456.33119999999985</v>
      </c>
      <c r="AS3859">
        <v>3042.2079999999996</v>
      </c>
      <c r="AT3859">
        <v>117.5</v>
      </c>
      <c r="AU3859">
        <v>12</v>
      </c>
      <c r="AV3859" t="s">
        <v>1510</v>
      </c>
    </row>
    <row r="3860" spans="1:48" hidden="1" x14ac:dyDescent="0.25">
      <c r="A3860" t="s">
        <v>883</v>
      </c>
      <c r="B3860" t="s">
        <v>248</v>
      </c>
      <c r="C3860" t="s">
        <v>886</v>
      </c>
      <c r="D3860" t="s">
        <v>885</v>
      </c>
      <c r="E3860" s="31" t="s">
        <v>886</v>
      </c>
      <c r="F3860" s="26">
        <v>2021</v>
      </c>
      <c r="G3860" t="s">
        <v>884</v>
      </c>
      <c r="H3860">
        <v>14234</v>
      </c>
      <c r="I3860">
        <v>332440</v>
      </c>
      <c r="J3860" t="s">
        <v>247</v>
      </c>
      <c r="K3860" s="26" t="s">
        <v>458</v>
      </c>
      <c r="L3860" t="b">
        <v>1</v>
      </c>
      <c r="M3860" t="s">
        <v>1118</v>
      </c>
      <c r="N3860" s="26">
        <v>357</v>
      </c>
      <c r="O3860" t="s">
        <v>375</v>
      </c>
      <c r="P3860">
        <v>57.923611100000002</v>
      </c>
      <c r="Q3860">
        <v>-152.50222220000001</v>
      </c>
      <c r="R3860" t="s">
        <v>1244</v>
      </c>
      <c r="S3860" s="26" t="s">
        <v>21</v>
      </c>
      <c r="T3860" s="40">
        <v>0.4006333333333334</v>
      </c>
      <c r="U3860" s="40">
        <v>0.26373333333333332</v>
      </c>
      <c r="V3860">
        <v>101.70838370000001</v>
      </c>
      <c r="W3860">
        <v>253.869</v>
      </c>
      <c r="X3860">
        <v>75.083333333333329</v>
      </c>
      <c r="Y3860">
        <v>92.607596900000004</v>
      </c>
      <c r="Z3860">
        <v>231.15299999999999</v>
      </c>
      <c r="AA3860">
        <v>14.5</v>
      </c>
      <c r="AI3860">
        <v>99.495000000000005</v>
      </c>
      <c r="AJ3860">
        <v>19.416666666666668</v>
      </c>
      <c r="AK3860">
        <v>10.148999999999999</v>
      </c>
      <c r="AL3860">
        <v>3</v>
      </c>
      <c r="AM3860">
        <v>0</v>
      </c>
      <c r="AN3860">
        <v>0</v>
      </c>
      <c r="AO3860" s="30">
        <v>43.927041200000012</v>
      </c>
      <c r="AP3860" s="30">
        <v>109.64400000000001</v>
      </c>
      <c r="AQ3860" s="30">
        <v>22.416666666666668</v>
      </c>
      <c r="AR3860">
        <v>238.24302180000007</v>
      </c>
      <c r="AS3860">
        <v>594.66600000000005</v>
      </c>
      <c r="AT3860">
        <v>112</v>
      </c>
      <c r="AU3860">
        <v>12</v>
      </c>
      <c r="AV3860" t="s">
        <v>1510</v>
      </c>
    </row>
    <row r="3861" spans="1:48" hidden="1" x14ac:dyDescent="0.25">
      <c r="A3861" t="s">
        <v>780</v>
      </c>
      <c r="B3861" t="s">
        <v>137</v>
      </c>
      <c r="C3861" t="s">
        <v>783</v>
      </c>
      <c r="D3861" t="s">
        <v>782</v>
      </c>
      <c r="E3861" s="31" t="s">
        <v>783</v>
      </c>
      <c r="F3861" s="26">
        <v>2021</v>
      </c>
      <c r="G3861" t="s">
        <v>781</v>
      </c>
      <c r="H3861" t="s">
        <v>582</v>
      </c>
      <c r="I3861">
        <v>331900</v>
      </c>
      <c r="J3861" t="s">
        <v>136</v>
      </c>
      <c r="K3861" s="26" t="s">
        <v>458</v>
      </c>
      <c r="L3861" t="b">
        <v>1</v>
      </c>
      <c r="M3861" t="s">
        <v>1116</v>
      </c>
      <c r="N3861" s="26">
        <v>256</v>
      </c>
      <c r="O3861" t="s">
        <v>375</v>
      </c>
      <c r="P3861">
        <v>65.825555600000001</v>
      </c>
      <c r="Q3861">
        <v>-144.06055559999999</v>
      </c>
      <c r="R3861" t="s">
        <v>1244</v>
      </c>
      <c r="S3861" s="26" t="s">
        <v>21</v>
      </c>
      <c r="T3861" s="40">
        <v>0.80038333333333334</v>
      </c>
      <c r="U3861" s="40">
        <v>0.27271666666666666</v>
      </c>
      <c r="V3861">
        <v>102.14251985</v>
      </c>
      <c r="W3861">
        <v>127.617</v>
      </c>
      <c r="X3861">
        <v>43.25</v>
      </c>
      <c r="Y3861">
        <v>56.169301566666668</v>
      </c>
      <c r="Z3861">
        <v>70.177999999999997</v>
      </c>
      <c r="AA3861">
        <v>6.083333333333333</v>
      </c>
      <c r="AI3861">
        <v>86.322999999999993</v>
      </c>
      <c r="AJ3861">
        <v>6.916666666666667</v>
      </c>
      <c r="AK3861">
        <v>96.942999999999998</v>
      </c>
      <c r="AL3861">
        <v>3</v>
      </c>
      <c r="AM3861">
        <v>0</v>
      </c>
      <c r="AN3861">
        <v>0</v>
      </c>
      <c r="AO3861" s="30">
        <v>146.68305196666665</v>
      </c>
      <c r="AP3861" s="30">
        <v>183.26599999999999</v>
      </c>
      <c r="AQ3861" s="30">
        <v>9.9166666666666679</v>
      </c>
      <c r="AR3861">
        <v>304.9948733833333</v>
      </c>
      <c r="AS3861">
        <v>381.06099999999998</v>
      </c>
      <c r="AT3861">
        <v>59.25</v>
      </c>
      <c r="AU3861">
        <v>12</v>
      </c>
      <c r="AV3861" t="s">
        <v>1510</v>
      </c>
    </row>
    <row r="3862" spans="1:48" hidden="1" x14ac:dyDescent="0.25">
      <c r="A3862" t="s">
        <v>847</v>
      </c>
      <c r="B3862" t="s">
        <v>228</v>
      </c>
      <c r="C3862" t="s">
        <v>850</v>
      </c>
      <c r="D3862" t="s">
        <v>849</v>
      </c>
      <c r="E3862" s="31" t="s">
        <v>850</v>
      </c>
      <c r="F3862" s="26">
        <v>2021</v>
      </c>
      <c r="G3862" t="s">
        <v>848</v>
      </c>
      <c r="H3862">
        <v>13477</v>
      </c>
      <c r="I3862">
        <v>332320</v>
      </c>
      <c r="J3862" t="s">
        <v>227</v>
      </c>
      <c r="K3862" s="26" t="s">
        <v>458</v>
      </c>
      <c r="L3862" t="b">
        <v>1</v>
      </c>
      <c r="M3862" t="s">
        <v>1119</v>
      </c>
      <c r="N3862" s="26">
        <v>340</v>
      </c>
      <c r="O3862" t="s">
        <v>375</v>
      </c>
      <c r="P3862">
        <v>56.000615199999999</v>
      </c>
      <c r="Q3862">
        <v>-161.206974</v>
      </c>
      <c r="R3862" t="s">
        <v>1244</v>
      </c>
      <c r="S3862" s="26" t="s">
        <v>21</v>
      </c>
      <c r="T3862" s="40">
        <v>0.84</v>
      </c>
      <c r="U3862" s="40">
        <v>0.41154999999999992</v>
      </c>
      <c r="V3862">
        <v>102.29016</v>
      </c>
      <c r="W3862">
        <v>121.774</v>
      </c>
      <c r="X3862">
        <v>30.5</v>
      </c>
      <c r="Y3862">
        <v>71.102639999999994</v>
      </c>
      <c r="Z3862">
        <v>84.646000000000001</v>
      </c>
      <c r="AA3862">
        <v>7.5</v>
      </c>
      <c r="AI3862">
        <v>26.164999999999999</v>
      </c>
      <c r="AJ3862">
        <v>19.666666666666668</v>
      </c>
      <c r="AK3862">
        <v>9.6289999999999996</v>
      </c>
      <c r="AL3862">
        <v>2</v>
      </c>
      <c r="AM3862">
        <v>0</v>
      </c>
      <c r="AN3862">
        <v>0</v>
      </c>
      <c r="AO3862" s="30">
        <v>30.066959999999995</v>
      </c>
      <c r="AP3862" s="30">
        <v>35.793999999999997</v>
      </c>
      <c r="AQ3862" s="30">
        <v>21.666666666666668</v>
      </c>
      <c r="AR3862">
        <v>203.45975999999999</v>
      </c>
      <c r="AS3862">
        <v>242.214</v>
      </c>
      <c r="AT3862">
        <v>59.666666666666671</v>
      </c>
      <c r="AU3862">
        <v>12</v>
      </c>
      <c r="AV3862" t="s">
        <v>1510</v>
      </c>
    </row>
    <row r="3863" spans="1:48" hidden="1" x14ac:dyDescent="0.25">
      <c r="A3863" t="s">
        <v>411</v>
      </c>
      <c r="B3863" t="s">
        <v>42</v>
      </c>
      <c r="C3863" t="s">
        <v>431</v>
      </c>
      <c r="D3863" t="s">
        <v>430</v>
      </c>
      <c r="E3863" s="31" t="s">
        <v>431</v>
      </c>
      <c r="F3863" s="26">
        <v>2021</v>
      </c>
      <c r="G3863" t="s">
        <v>380</v>
      </c>
      <c r="H3863">
        <v>219</v>
      </c>
      <c r="I3863">
        <v>331160</v>
      </c>
      <c r="J3863" t="s">
        <v>30</v>
      </c>
      <c r="K3863" s="26" t="s">
        <v>374</v>
      </c>
      <c r="L3863" t="b">
        <v>1</v>
      </c>
      <c r="M3863" t="s">
        <v>1116</v>
      </c>
      <c r="N3863" s="26">
        <v>2</v>
      </c>
      <c r="O3863" t="s">
        <v>375</v>
      </c>
      <c r="P3863">
        <v>62.921111099999997</v>
      </c>
      <c r="Q3863">
        <v>-143.7691667</v>
      </c>
      <c r="R3863" t="s">
        <v>1244</v>
      </c>
      <c r="S3863" s="26" t="s">
        <v>21</v>
      </c>
      <c r="T3863" s="40">
        <v>0.63821666666666665</v>
      </c>
      <c r="U3863" s="40">
        <v>0.35404166666666664</v>
      </c>
      <c r="V3863">
        <v>102.57035336666667</v>
      </c>
      <c r="W3863">
        <v>160.714</v>
      </c>
      <c r="X3863">
        <v>50</v>
      </c>
      <c r="Y3863">
        <v>131.06353645000002</v>
      </c>
      <c r="Z3863">
        <v>205.35900000000001</v>
      </c>
      <c r="AA3863">
        <v>4</v>
      </c>
      <c r="AI3863">
        <v>20.591000000000001</v>
      </c>
      <c r="AJ3863">
        <v>15.75</v>
      </c>
      <c r="AK3863">
        <v>81.427000000000007</v>
      </c>
      <c r="AL3863">
        <v>6</v>
      </c>
      <c r="AM3863">
        <v>0</v>
      </c>
      <c r="AN3863">
        <v>0</v>
      </c>
      <c r="AO3863" s="30">
        <v>65.109587899999994</v>
      </c>
      <c r="AP3863" s="30">
        <v>102.018</v>
      </c>
      <c r="AQ3863" s="30">
        <v>21.75</v>
      </c>
      <c r="AR3863">
        <v>298.74347771666669</v>
      </c>
      <c r="AS3863">
        <v>468.09100000000001</v>
      </c>
      <c r="AT3863">
        <v>75.75</v>
      </c>
      <c r="AU3863">
        <v>12</v>
      </c>
      <c r="AV3863" t="s">
        <v>1510</v>
      </c>
    </row>
    <row r="3864" spans="1:48" hidden="1" x14ac:dyDescent="0.25">
      <c r="A3864" t="s">
        <v>857</v>
      </c>
      <c r="B3864" t="s">
        <v>212</v>
      </c>
      <c r="C3864" t="s">
        <v>860</v>
      </c>
      <c r="D3864" t="s">
        <v>859</v>
      </c>
      <c r="E3864" s="31" t="s">
        <v>860</v>
      </c>
      <c r="F3864" s="26">
        <v>2021</v>
      </c>
      <c r="G3864" t="s">
        <v>858</v>
      </c>
      <c r="H3864">
        <v>12485</v>
      </c>
      <c r="I3864">
        <v>332230</v>
      </c>
      <c r="J3864" t="s">
        <v>211</v>
      </c>
      <c r="K3864" s="26" t="s">
        <v>374</v>
      </c>
      <c r="L3864" t="b">
        <v>1</v>
      </c>
      <c r="M3864" t="s">
        <v>1119</v>
      </c>
      <c r="N3864" s="26">
        <v>343</v>
      </c>
      <c r="O3864" t="s">
        <v>375</v>
      </c>
      <c r="P3864">
        <v>61.5719444</v>
      </c>
      <c r="Q3864">
        <v>-159.245</v>
      </c>
      <c r="R3864" t="s">
        <v>1244</v>
      </c>
      <c r="S3864" s="26" t="s">
        <v>21</v>
      </c>
      <c r="T3864" s="40">
        <v>1.112616666666667</v>
      </c>
      <c r="U3864" s="40">
        <v>0.35576666666666673</v>
      </c>
      <c r="V3864">
        <v>104.89972456666669</v>
      </c>
      <c r="W3864">
        <v>94.281999999999996</v>
      </c>
      <c r="X3864">
        <v>32.5</v>
      </c>
      <c r="Y3864">
        <v>70.130453733333354</v>
      </c>
      <c r="Z3864">
        <v>63.031999999999996</v>
      </c>
      <c r="AA3864">
        <v>9.5833333333333339</v>
      </c>
      <c r="AI3864">
        <v>51.084000000000003</v>
      </c>
      <c r="AJ3864">
        <v>2.9166666666666665</v>
      </c>
      <c r="AK3864">
        <v>20.420000000000002</v>
      </c>
      <c r="AL3864">
        <v>3</v>
      </c>
      <c r="AM3864">
        <v>0</v>
      </c>
      <c r="AN3864">
        <v>0.33333333333333331</v>
      </c>
      <c r="AO3864" s="30">
        <v>79.556542133333366</v>
      </c>
      <c r="AP3864" s="30">
        <v>71.504000000000005</v>
      </c>
      <c r="AQ3864" s="30">
        <v>5.9166666666666661</v>
      </c>
      <c r="AR3864">
        <v>254.5867204333334</v>
      </c>
      <c r="AS3864">
        <v>228.81799999999998</v>
      </c>
      <c r="AT3864">
        <v>48</v>
      </c>
      <c r="AU3864">
        <v>12</v>
      </c>
      <c r="AV3864" t="s">
        <v>1510</v>
      </c>
    </row>
    <row r="3865" spans="1:48" hidden="1" x14ac:dyDescent="0.25">
      <c r="A3865" t="s">
        <v>942</v>
      </c>
      <c r="B3865" t="s">
        <v>244</v>
      </c>
      <c r="C3865" t="s">
        <v>945</v>
      </c>
      <c r="D3865" t="s">
        <v>944</v>
      </c>
      <c r="E3865" s="31" t="s">
        <v>945</v>
      </c>
      <c r="F3865" s="26">
        <v>2021</v>
      </c>
      <c r="G3865" t="s">
        <v>943</v>
      </c>
      <c r="H3865" t="s">
        <v>582</v>
      </c>
      <c r="I3865">
        <v>332420</v>
      </c>
      <c r="J3865" t="s">
        <v>243</v>
      </c>
      <c r="K3865" s="26" t="s">
        <v>458</v>
      </c>
      <c r="L3865" t="b">
        <v>1</v>
      </c>
      <c r="M3865" t="s">
        <v>1118</v>
      </c>
      <c r="N3865" s="26">
        <v>408</v>
      </c>
      <c r="O3865" t="s">
        <v>375</v>
      </c>
      <c r="P3865">
        <v>62.533611100000002</v>
      </c>
      <c r="Q3865">
        <v>-164.84111110000001</v>
      </c>
      <c r="R3865" t="s">
        <v>1244</v>
      </c>
      <c r="S3865" s="26" t="s">
        <v>21</v>
      </c>
      <c r="T3865" s="40">
        <v>0.41755000000000003</v>
      </c>
      <c r="U3865" s="40">
        <v>0.24594166666666673</v>
      </c>
      <c r="V3865">
        <v>105.02885680000001</v>
      </c>
      <c r="W3865">
        <v>251.536</v>
      </c>
      <c r="X3865">
        <v>47</v>
      </c>
      <c r="Y3865">
        <v>144.17959744999999</v>
      </c>
      <c r="Z3865">
        <v>345.29899999999998</v>
      </c>
      <c r="AA3865">
        <v>4.333333333333333</v>
      </c>
      <c r="AI3865">
        <v>163.08099999999999</v>
      </c>
      <c r="AJ3865">
        <v>5.416666666666667</v>
      </c>
      <c r="AK3865">
        <v>37.051000000000002</v>
      </c>
      <c r="AL3865">
        <v>4.583333333333333</v>
      </c>
      <c r="AM3865">
        <v>8.0289999999999999</v>
      </c>
      <c r="AN3865">
        <v>1.6666666666666667</v>
      </c>
      <c r="AO3865" s="30">
        <v>83.56511660000001</v>
      </c>
      <c r="AP3865" s="30">
        <v>200.13200000000001</v>
      </c>
      <c r="AQ3865" s="30">
        <v>10</v>
      </c>
      <c r="AR3865">
        <v>332.77357085000006</v>
      </c>
      <c r="AS3865">
        <v>796.9670000000001</v>
      </c>
      <c r="AT3865">
        <v>61.333333333333329</v>
      </c>
      <c r="AU3865">
        <v>12</v>
      </c>
      <c r="AV3865" t="s">
        <v>1510</v>
      </c>
    </row>
    <row r="3866" spans="1:48" hidden="1" x14ac:dyDescent="0.25">
      <c r="A3866" t="s">
        <v>724</v>
      </c>
      <c r="B3866" t="s">
        <v>103</v>
      </c>
      <c r="C3866" t="s">
        <v>726</v>
      </c>
      <c r="D3866" t="s">
        <v>725</v>
      </c>
      <c r="E3866" s="31" t="s">
        <v>726</v>
      </c>
      <c r="F3866" s="26">
        <v>2021</v>
      </c>
      <c r="G3866" t="s">
        <v>563</v>
      </c>
      <c r="H3866">
        <v>221</v>
      </c>
      <c r="I3866">
        <v>331730</v>
      </c>
      <c r="J3866" t="s">
        <v>50</v>
      </c>
      <c r="K3866" s="26" t="s">
        <v>458</v>
      </c>
      <c r="L3866" t="b">
        <v>1</v>
      </c>
      <c r="M3866" t="s">
        <v>1119</v>
      </c>
      <c r="N3866" s="26">
        <v>169</v>
      </c>
      <c r="O3866" t="s">
        <v>375</v>
      </c>
      <c r="P3866">
        <v>65.609166700000003</v>
      </c>
      <c r="Q3866">
        <v>-168.08750000000001</v>
      </c>
      <c r="R3866" t="s">
        <v>1244</v>
      </c>
      <c r="S3866" s="26" t="s">
        <v>21</v>
      </c>
      <c r="T3866" s="40">
        <v>0.56005833333333321</v>
      </c>
      <c r="U3866" s="40">
        <v>0.26046666666666662</v>
      </c>
      <c r="V3866">
        <v>107.17668307499997</v>
      </c>
      <c r="W3866">
        <v>191.36699999999999</v>
      </c>
      <c r="X3866">
        <v>38.166666666666664</v>
      </c>
      <c r="Y3866">
        <v>24.958439566666662</v>
      </c>
      <c r="Z3866">
        <v>44.564</v>
      </c>
      <c r="AA3866">
        <v>5</v>
      </c>
      <c r="AI3866">
        <v>149.45099999999999</v>
      </c>
      <c r="AJ3866">
        <v>12.083333333333334</v>
      </c>
      <c r="AK3866">
        <v>222.39500000000001</v>
      </c>
      <c r="AL3866">
        <v>13</v>
      </c>
      <c r="AM3866">
        <v>0</v>
      </c>
      <c r="AN3866">
        <v>0</v>
      </c>
      <c r="AO3866" s="30">
        <v>208.25545101666663</v>
      </c>
      <c r="AP3866" s="30">
        <v>371.846</v>
      </c>
      <c r="AQ3866" s="30">
        <v>25.083333333333336</v>
      </c>
      <c r="AR3866">
        <v>340.39057365833327</v>
      </c>
      <c r="AS3866">
        <v>607.77700000000004</v>
      </c>
      <c r="AT3866">
        <v>68.25</v>
      </c>
      <c r="AU3866">
        <v>12</v>
      </c>
      <c r="AV3866" t="s">
        <v>1510</v>
      </c>
    </row>
    <row r="3867" spans="1:48" hidden="1" x14ac:dyDescent="0.25">
      <c r="A3867" t="s">
        <v>823</v>
      </c>
      <c r="B3867" t="s">
        <v>145</v>
      </c>
      <c r="C3867" t="s">
        <v>826</v>
      </c>
      <c r="D3867" t="s">
        <v>825</v>
      </c>
      <c r="E3867" s="31" t="s">
        <v>826</v>
      </c>
      <c r="F3867" s="26">
        <v>2021</v>
      </c>
      <c r="G3867" t="s">
        <v>824</v>
      </c>
      <c r="H3867">
        <v>5553</v>
      </c>
      <c r="I3867">
        <v>331940</v>
      </c>
      <c r="J3867" t="s">
        <v>144</v>
      </c>
      <c r="K3867" s="26" t="s">
        <v>458</v>
      </c>
      <c r="L3867" t="b">
        <v>1</v>
      </c>
      <c r="M3867" t="s">
        <v>1118</v>
      </c>
      <c r="N3867" s="26">
        <v>320</v>
      </c>
      <c r="O3867" t="s">
        <v>375</v>
      </c>
      <c r="P3867">
        <v>58.215555600000002</v>
      </c>
      <c r="Q3867">
        <v>-157.37583330000001</v>
      </c>
      <c r="R3867" t="s">
        <v>1244</v>
      </c>
      <c r="S3867" s="26" t="s">
        <v>21</v>
      </c>
      <c r="T3867" s="40">
        <v>0.65000000000000013</v>
      </c>
      <c r="U3867" s="40">
        <v>0.21632499999999999</v>
      </c>
      <c r="V3867">
        <v>112.04050000000002</v>
      </c>
      <c r="W3867">
        <v>172.37</v>
      </c>
      <c r="X3867">
        <v>85.083333333333329</v>
      </c>
      <c r="Y3867">
        <v>176.83120000000002</v>
      </c>
      <c r="Z3867">
        <v>272.048</v>
      </c>
      <c r="AA3867">
        <v>18</v>
      </c>
      <c r="AI3867">
        <v>113.836</v>
      </c>
      <c r="AJ3867">
        <v>21.916666666666668</v>
      </c>
      <c r="AK3867">
        <v>12.365</v>
      </c>
      <c r="AL3867">
        <v>2</v>
      </c>
      <c r="AM3867">
        <v>0</v>
      </c>
      <c r="AN3867">
        <v>0</v>
      </c>
      <c r="AO3867" s="30">
        <v>82.030650000000009</v>
      </c>
      <c r="AP3867" s="30">
        <v>126.20099999999999</v>
      </c>
      <c r="AQ3867" s="30">
        <v>23.916666666666668</v>
      </c>
      <c r="AR3867">
        <v>370.90235000000007</v>
      </c>
      <c r="AS3867">
        <v>570.61900000000003</v>
      </c>
      <c r="AT3867">
        <v>127</v>
      </c>
      <c r="AU3867">
        <v>12</v>
      </c>
      <c r="AV3867" t="s">
        <v>1510</v>
      </c>
    </row>
    <row r="3868" spans="1:48" hidden="1" x14ac:dyDescent="0.25">
      <c r="A3868" t="s">
        <v>386</v>
      </c>
      <c r="B3868" t="s">
        <v>33</v>
      </c>
      <c r="C3868" t="s">
        <v>431</v>
      </c>
      <c r="D3868" t="s">
        <v>434</v>
      </c>
      <c r="E3868" s="31" t="s">
        <v>431</v>
      </c>
      <c r="F3868" s="26">
        <v>2021</v>
      </c>
      <c r="G3868" t="s">
        <v>380</v>
      </c>
      <c r="H3868">
        <v>219</v>
      </c>
      <c r="I3868">
        <v>331070</v>
      </c>
      <c r="J3868" t="s">
        <v>30</v>
      </c>
      <c r="K3868" s="26" t="s">
        <v>374</v>
      </c>
      <c r="L3868" t="b">
        <v>1</v>
      </c>
      <c r="M3868" t="s">
        <v>1116</v>
      </c>
      <c r="N3868" s="26">
        <v>2</v>
      </c>
      <c r="O3868" t="s">
        <v>375</v>
      </c>
      <c r="P3868">
        <v>62.571782800000001</v>
      </c>
      <c r="Q3868">
        <v>-144.6541704</v>
      </c>
      <c r="R3868" t="s">
        <v>1244</v>
      </c>
      <c r="S3868" s="26" t="s">
        <v>21</v>
      </c>
      <c r="T3868" s="40">
        <v>0.6382416666666666</v>
      </c>
      <c r="U3868" s="40">
        <v>0.3540666666666667</v>
      </c>
      <c r="V3868">
        <v>113.01855784999999</v>
      </c>
      <c r="W3868">
        <v>177.078</v>
      </c>
      <c r="X3868">
        <v>50.083333333333336</v>
      </c>
      <c r="Y3868">
        <v>88.367749958333334</v>
      </c>
      <c r="Z3868">
        <v>138.45500000000001</v>
      </c>
      <c r="AA3868">
        <v>2</v>
      </c>
      <c r="AI3868">
        <v>24.800999999999998</v>
      </c>
      <c r="AJ3868">
        <v>16.833333333333332</v>
      </c>
      <c r="AK3868">
        <v>17.765000000000001</v>
      </c>
      <c r="AL3868">
        <v>3</v>
      </c>
      <c r="AM3868">
        <v>0</v>
      </c>
      <c r="AN3868">
        <v>0</v>
      </c>
      <c r="AO3868" s="30">
        <v>27.167394783333332</v>
      </c>
      <c r="AP3868" s="30">
        <v>42.566000000000003</v>
      </c>
      <c r="AQ3868" s="30">
        <v>19.833333333333332</v>
      </c>
      <c r="AR3868">
        <v>228.55370259166668</v>
      </c>
      <c r="AS3868">
        <v>358.09900000000005</v>
      </c>
      <c r="AT3868">
        <v>71.916666666666671</v>
      </c>
      <c r="AU3868">
        <v>12</v>
      </c>
      <c r="AV3868" t="s">
        <v>1510</v>
      </c>
    </row>
    <row r="3869" spans="1:48" hidden="1" x14ac:dyDescent="0.25">
      <c r="A3869" t="s">
        <v>765</v>
      </c>
      <c r="B3869" t="s">
        <v>238</v>
      </c>
      <c r="C3869" t="s">
        <v>767</v>
      </c>
      <c r="D3869" t="s">
        <v>766</v>
      </c>
      <c r="E3869" s="31" t="s">
        <v>767</v>
      </c>
      <c r="F3869" s="26">
        <v>2021</v>
      </c>
      <c r="G3869" t="s">
        <v>759</v>
      </c>
      <c r="H3869">
        <v>26616</v>
      </c>
      <c r="I3869">
        <v>332370</v>
      </c>
      <c r="J3869" t="s">
        <v>235</v>
      </c>
      <c r="K3869" s="26" t="s">
        <v>458</v>
      </c>
      <c r="L3869" t="b">
        <v>1</v>
      </c>
      <c r="M3869" t="s">
        <v>1118</v>
      </c>
      <c r="N3869" s="26">
        <v>254</v>
      </c>
      <c r="O3869" t="s">
        <v>375</v>
      </c>
      <c r="P3869">
        <v>70.131944399999995</v>
      </c>
      <c r="Q3869">
        <v>-143.6238889</v>
      </c>
      <c r="R3869" t="s">
        <v>1244</v>
      </c>
      <c r="S3869" s="26" t="s">
        <v>21</v>
      </c>
      <c r="T3869" s="40">
        <v>0.14999999999999997</v>
      </c>
      <c r="U3869" s="40">
        <v>0.14999999999999997</v>
      </c>
      <c r="V3869">
        <v>113.75669999999998</v>
      </c>
      <c r="W3869">
        <v>758.37800000000004</v>
      </c>
      <c r="X3869">
        <v>78</v>
      </c>
      <c r="Y3869">
        <v>368.39579999999995</v>
      </c>
      <c r="Z3869">
        <v>2455.9720000000002</v>
      </c>
      <c r="AA3869">
        <v>3</v>
      </c>
      <c r="AI3869">
        <v>89.765000000000001</v>
      </c>
      <c r="AJ3869">
        <v>49</v>
      </c>
      <c r="AK3869">
        <v>600.41300000000001</v>
      </c>
      <c r="AL3869">
        <v>5</v>
      </c>
      <c r="AM3869">
        <v>0</v>
      </c>
      <c r="AN3869">
        <v>0.66666666666666663</v>
      </c>
      <c r="AO3869" s="30">
        <v>103.52669999999998</v>
      </c>
      <c r="AP3869" s="30">
        <v>690.178</v>
      </c>
      <c r="AQ3869" s="30">
        <v>54</v>
      </c>
      <c r="AR3869">
        <v>585.67919999999992</v>
      </c>
      <c r="AS3869">
        <v>3904.5280000000002</v>
      </c>
      <c r="AT3869">
        <v>135</v>
      </c>
      <c r="AU3869">
        <v>12</v>
      </c>
      <c r="AV3869" t="s">
        <v>1510</v>
      </c>
    </row>
    <row r="3870" spans="1:48" hidden="1" x14ac:dyDescent="0.25">
      <c r="A3870" t="s">
        <v>867</v>
      </c>
      <c r="B3870" t="s">
        <v>215</v>
      </c>
      <c r="C3870" t="s">
        <v>869</v>
      </c>
      <c r="D3870" t="s">
        <v>868</v>
      </c>
      <c r="E3870" s="31" t="s">
        <v>869</v>
      </c>
      <c r="F3870" s="26">
        <v>2021</v>
      </c>
      <c r="G3870" t="s">
        <v>858</v>
      </c>
      <c r="H3870">
        <v>12485</v>
      </c>
      <c r="I3870">
        <v>332260</v>
      </c>
      <c r="J3870" t="s">
        <v>211</v>
      </c>
      <c r="K3870" s="26" t="s">
        <v>374</v>
      </c>
      <c r="L3870" t="b">
        <v>1</v>
      </c>
      <c r="M3870" t="s">
        <v>1119</v>
      </c>
      <c r="N3870" s="26">
        <v>343</v>
      </c>
      <c r="O3870" t="s">
        <v>375</v>
      </c>
      <c r="P3870">
        <v>61.702500000000001</v>
      </c>
      <c r="Q3870">
        <v>-157.1697222</v>
      </c>
      <c r="R3870" t="s">
        <v>1244</v>
      </c>
      <c r="S3870" s="26" t="s">
        <v>21</v>
      </c>
      <c r="T3870" s="40">
        <v>1.1126750000000003</v>
      </c>
      <c r="U3870" s="40">
        <v>0.35582500000000006</v>
      </c>
      <c r="V3870">
        <v>114.84920082500003</v>
      </c>
      <c r="W3870">
        <v>103.21899999999999</v>
      </c>
      <c r="X3870">
        <v>33.25</v>
      </c>
      <c r="Y3870">
        <v>94.651924225000016</v>
      </c>
      <c r="Z3870">
        <v>85.066999999999993</v>
      </c>
      <c r="AA3870">
        <v>5.333333333333333</v>
      </c>
      <c r="AI3870">
        <v>61.445999999999998</v>
      </c>
      <c r="AJ3870">
        <v>6.583333333333333</v>
      </c>
      <c r="AK3870">
        <v>24.323</v>
      </c>
      <c r="AL3870">
        <v>3</v>
      </c>
      <c r="AM3870">
        <v>3.6999999999999998E-2</v>
      </c>
      <c r="AN3870">
        <v>0.83333333333333337</v>
      </c>
      <c r="AO3870" s="30">
        <v>95.433022075000025</v>
      </c>
      <c r="AP3870" s="30">
        <v>85.769000000000005</v>
      </c>
      <c r="AQ3870" s="30">
        <v>9.5833333333333321</v>
      </c>
      <c r="AR3870">
        <v>304.9341471250001</v>
      </c>
      <c r="AS3870">
        <v>274.05500000000001</v>
      </c>
      <c r="AT3870">
        <v>48.166666666666664</v>
      </c>
      <c r="AU3870">
        <v>12</v>
      </c>
      <c r="AV3870" t="s">
        <v>1510</v>
      </c>
    </row>
    <row r="3871" spans="1:48" hidden="1" x14ac:dyDescent="0.25">
      <c r="A3871" t="s">
        <v>937</v>
      </c>
      <c r="B3871" t="s">
        <v>258</v>
      </c>
      <c r="C3871" t="s">
        <v>940</v>
      </c>
      <c r="D3871" t="s">
        <v>939</v>
      </c>
      <c r="E3871" s="31" t="s">
        <v>940</v>
      </c>
      <c r="F3871" s="26">
        <v>2021</v>
      </c>
      <c r="G3871" t="s">
        <v>938</v>
      </c>
      <c r="H3871" t="s">
        <v>582</v>
      </c>
      <c r="I3871">
        <v>332500</v>
      </c>
      <c r="J3871" t="s">
        <v>257</v>
      </c>
      <c r="K3871" s="26" t="s">
        <v>458</v>
      </c>
      <c r="L3871" t="b">
        <v>1</v>
      </c>
      <c r="M3871" t="s">
        <v>1118</v>
      </c>
      <c r="N3871" s="26">
        <v>399</v>
      </c>
      <c r="O3871" t="s">
        <v>375</v>
      </c>
      <c r="P3871">
        <v>56.932561399999997</v>
      </c>
      <c r="Q3871">
        <v>-158.6249699</v>
      </c>
      <c r="R3871" t="s">
        <v>1244</v>
      </c>
      <c r="S3871" s="26" t="s">
        <v>21</v>
      </c>
      <c r="T3871" s="40">
        <v>0.65000000000000013</v>
      </c>
      <c r="U3871" s="40">
        <v>0.30155000000000004</v>
      </c>
      <c r="V3871">
        <v>115.46015000000003</v>
      </c>
      <c r="W3871">
        <v>177.631</v>
      </c>
      <c r="X3871">
        <v>64.5</v>
      </c>
      <c r="Y3871">
        <v>77.756250000000023</v>
      </c>
      <c r="Z3871">
        <v>119.625</v>
      </c>
      <c r="AA3871">
        <v>5.083333333333333</v>
      </c>
      <c r="AI3871">
        <v>60.183</v>
      </c>
      <c r="AJ3871">
        <v>26.083333333333332</v>
      </c>
      <c r="AK3871">
        <v>142.48699999999999</v>
      </c>
      <c r="AL3871">
        <v>11</v>
      </c>
      <c r="AM3871">
        <v>0</v>
      </c>
      <c r="AN3871">
        <v>0</v>
      </c>
      <c r="AO3871" s="30">
        <v>131.73550000000003</v>
      </c>
      <c r="AP3871" s="30">
        <v>202.67</v>
      </c>
      <c r="AQ3871" s="30">
        <v>37.083333333333329</v>
      </c>
      <c r="AR3871">
        <v>324.95190000000002</v>
      </c>
      <c r="AS3871">
        <v>499.92599999999993</v>
      </c>
      <c r="AT3871">
        <v>106.66666666666666</v>
      </c>
      <c r="AU3871">
        <v>12</v>
      </c>
      <c r="AV3871" t="s">
        <v>1510</v>
      </c>
    </row>
    <row r="3872" spans="1:48" hidden="1" x14ac:dyDescent="0.25">
      <c r="A3872" t="s">
        <v>999</v>
      </c>
      <c r="B3872" t="s">
        <v>279</v>
      </c>
      <c r="C3872" t="s">
        <v>1002</v>
      </c>
      <c r="D3872" t="s">
        <v>1001</v>
      </c>
      <c r="E3872" s="31" t="s">
        <v>1002</v>
      </c>
      <c r="F3872" s="26">
        <v>2021</v>
      </c>
      <c r="G3872" t="s">
        <v>1000</v>
      </c>
      <c r="H3872">
        <v>18480</v>
      </c>
      <c r="I3872">
        <v>332610</v>
      </c>
      <c r="J3872" t="s">
        <v>278</v>
      </c>
      <c r="K3872" s="26" t="s">
        <v>458</v>
      </c>
      <c r="L3872" t="b">
        <v>1</v>
      </c>
      <c r="M3872" t="s">
        <v>1116</v>
      </c>
      <c r="N3872" s="26">
        <v>586</v>
      </c>
      <c r="O3872" t="s">
        <v>375</v>
      </c>
      <c r="P3872">
        <v>60.864722200000003</v>
      </c>
      <c r="Q3872">
        <v>-146.67861110000001</v>
      </c>
      <c r="R3872" t="s">
        <v>1244</v>
      </c>
      <c r="S3872" s="26" t="s">
        <v>21</v>
      </c>
      <c r="T3872" s="40">
        <v>0.92</v>
      </c>
      <c r="U3872" s="40">
        <v>0.4125583333333333</v>
      </c>
      <c r="V3872">
        <v>115.82064</v>
      </c>
      <c r="W3872">
        <v>125.892</v>
      </c>
      <c r="X3872">
        <v>39.083333333333336</v>
      </c>
      <c r="Y3872">
        <v>45.094720000000002</v>
      </c>
      <c r="Z3872">
        <v>49.015999999999998</v>
      </c>
      <c r="AA3872">
        <v>5</v>
      </c>
      <c r="AI3872">
        <v>44.127000000000002</v>
      </c>
      <c r="AJ3872">
        <v>13</v>
      </c>
      <c r="AK3872">
        <v>88.688999999999993</v>
      </c>
      <c r="AL3872">
        <v>5.916666666666667</v>
      </c>
      <c r="AM3872">
        <v>5.2949999999999999</v>
      </c>
      <c r="AN3872">
        <v>2</v>
      </c>
      <c r="AO3872" s="30">
        <v>122.19072000000001</v>
      </c>
      <c r="AP3872" s="30">
        <v>132.816</v>
      </c>
      <c r="AQ3872" s="30">
        <v>18.916666666666668</v>
      </c>
      <c r="AR3872">
        <v>283.10608000000002</v>
      </c>
      <c r="AS3872">
        <v>307.72399999999999</v>
      </c>
      <c r="AT3872">
        <v>63</v>
      </c>
      <c r="AU3872">
        <v>12</v>
      </c>
      <c r="AV3872" t="s">
        <v>1510</v>
      </c>
    </row>
    <row r="3873" spans="1:48" hidden="1" x14ac:dyDescent="0.25">
      <c r="A3873" t="s">
        <v>758</v>
      </c>
      <c r="B3873" t="s">
        <v>236</v>
      </c>
      <c r="C3873" t="s">
        <v>761</v>
      </c>
      <c r="D3873" t="s">
        <v>760</v>
      </c>
      <c r="E3873" s="31" t="s">
        <v>761</v>
      </c>
      <c r="F3873" s="26">
        <v>2021</v>
      </c>
      <c r="G3873" t="s">
        <v>759</v>
      </c>
      <c r="H3873">
        <v>26616</v>
      </c>
      <c r="I3873">
        <v>332350</v>
      </c>
      <c r="J3873" t="s">
        <v>235</v>
      </c>
      <c r="K3873" s="26" t="s">
        <v>458</v>
      </c>
      <c r="L3873" t="b">
        <v>1</v>
      </c>
      <c r="M3873" t="s">
        <v>1118</v>
      </c>
      <c r="N3873" s="26">
        <v>254</v>
      </c>
      <c r="O3873" t="s">
        <v>375</v>
      </c>
      <c r="P3873">
        <v>68.143333299999995</v>
      </c>
      <c r="Q3873">
        <v>-151.7358333</v>
      </c>
      <c r="R3873" t="s">
        <v>1244</v>
      </c>
      <c r="S3873" s="26" t="s">
        <v>21</v>
      </c>
      <c r="T3873" s="40">
        <v>0.14999999999999997</v>
      </c>
      <c r="U3873" s="40">
        <v>0.14999999999999997</v>
      </c>
      <c r="V3873">
        <v>116.80154999999998</v>
      </c>
      <c r="W3873">
        <v>778.67700000000002</v>
      </c>
      <c r="X3873">
        <v>102.41666666666667</v>
      </c>
      <c r="Y3873">
        <v>423.40529999999995</v>
      </c>
      <c r="Z3873">
        <v>2822.7020000000002</v>
      </c>
      <c r="AA3873">
        <v>2</v>
      </c>
      <c r="AI3873">
        <v>47.555999999999997</v>
      </c>
      <c r="AJ3873">
        <v>55.916666666666664</v>
      </c>
      <c r="AK3873">
        <v>32.594999999999999</v>
      </c>
      <c r="AL3873">
        <v>3</v>
      </c>
      <c r="AM3873">
        <v>0</v>
      </c>
      <c r="AN3873">
        <v>0.66666666666666663</v>
      </c>
      <c r="AO3873" s="30">
        <v>12.022649999999997</v>
      </c>
      <c r="AP3873" s="30">
        <v>80.150999999999996</v>
      </c>
      <c r="AQ3873" s="30">
        <v>58.916666666666664</v>
      </c>
      <c r="AR3873">
        <v>552.22949999999992</v>
      </c>
      <c r="AS3873">
        <v>3681.53</v>
      </c>
      <c r="AT3873">
        <v>163.33333333333334</v>
      </c>
      <c r="AU3873">
        <v>12</v>
      </c>
      <c r="AV3873" t="s">
        <v>1510</v>
      </c>
    </row>
    <row r="3874" spans="1:48" hidden="1" x14ac:dyDescent="0.25">
      <c r="A3874" t="s">
        <v>1031</v>
      </c>
      <c r="B3874" t="s">
        <v>303</v>
      </c>
      <c r="C3874" t="s">
        <v>1034</v>
      </c>
      <c r="D3874" t="s">
        <v>1033</v>
      </c>
      <c r="E3874" s="31" t="s">
        <v>1034</v>
      </c>
      <c r="F3874" s="26">
        <v>2021</v>
      </c>
      <c r="G3874" t="s">
        <v>1032</v>
      </c>
      <c r="H3874" t="s">
        <v>582</v>
      </c>
      <c r="I3874">
        <v>332880</v>
      </c>
      <c r="J3874" t="s">
        <v>302</v>
      </c>
      <c r="K3874" s="26" t="s">
        <v>458</v>
      </c>
      <c r="L3874" t="b">
        <v>1</v>
      </c>
      <c r="M3874" t="s">
        <v>1116</v>
      </c>
      <c r="N3874" s="26">
        <v>663</v>
      </c>
      <c r="O3874" t="s">
        <v>375</v>
      </c>
      <c r="P3874">
        <v>67.013888899999998</v>
      </c>
      <c r="Q3874">
        <v>-146.41861109999999</v>
      </c>
      <c r="R3874" t="s">
        <v>1244</v>
      </c>
      <c r="S3874" s="26" t="s">
        <v>21</v>
      </c>
      <c r="T3874" s="40">
        <v>0.9</v>
      </c>
      <c r="U3874" s="40">
        <v>0.39529999999999998</v>
      </c>
      <c r="V3874">
        <v>117.3681</v>
      </c>
      <c r="W3874">
        <v>130.40899999999999</v>
      </c>
      <c r="X3874">
        <v>80</v>
      </c>
      <c r="Y3874">
        <v>49.651200000000003</v>
      </c>
      <c r="Z3874">
        <v>55.167999999999999</v>
      </c>
      <c r="AA3874">
        <v>9</v>
      </c>
      <c r="AI3874">
        <v>95.376999999999995</v>
      </c>
      <c r="AJ3874">
        <v>11</v>
      </c>
      <c r="AK3874">
        <v>4.5019999999999998</v>
      </c>
      <c r="AL3874">
        <v>1</v>
      </c>
      <c r="AM3874">
        <v>0</v>
      </c>
      <c r="AN3874">
        <v>3</v>
      </c>
      <c r="AO3874" s="30">
        <v>89.891099999999994</v>
      </c>
      <c r="AP3874" s="30">
        <v>99.878999999999991</v>
      </c>
      <c r="AQ3874" s="30">
        <v>12</v>
      </c>
      <c r="AR3874">
        <v>256.91040000000004</v>
      </c>
      <c r="AS3874">
        <v>285.45600000000002</v>
      </c>
      <c r="AT3874">
        <v>101</v>
      </c>
      <c r="AU3874">
        <v>6</v>
      </c>
      <c r="AV3874" t="s">
        <v>1510</v>
      </c>
    </row>
    <row r="3875" spans="1:48" hidden="1" x14ac:dyDescent="0.25">
      <c r="A3875" t="s">
        <v>950</v>
      </c>
      <c r="B3875" t="s">
        <v>264</v>
      </c>
      <c r="C3875" t="s">
        <v>953</v>
      </c>
      <c r="D3875" t="s">
        <v>952</v>
      </c>
      <c r="E3875" s="31" t="s">
        <v>953</v>
      </c>
      <c r="F3875" s="26">
        <v>2021</v>
      </c>
      <c r="G3875" t="s">
        <v>951</v>
      </c>
      <c r="H3875" t="s">
        <v>582</v>
      </c>
      <c r="I3875">
        <v>332550</v>
      </c>
      <c r="J3875" t="s">
        <v>263</v>
      </c>
      <c r="K3875" s="26" t="s">
        <v>458</v>
      </c>
      <c r="L3875" t="b">
        <v>1</v>
      </c>
      <c r="M3875" t="s">
        <v>1118</v>
      </c>
      <c r="N3875" s="26">
        <v>410</v>
      </c>
      <c r="O3875" t="s">
        <v>375</v>
      </c>
      <c r="P3875">
        <v>56.6</v>
      </c>
      <c r="Q3875">
        <v>-169.54166670000001</v>
      </c>
      <c r="R3875" t="s">
        <v>1244</v>
      </c>
      <c r="S3875" s="26" t="s">
        <v>21</v>
      </c>
      <c r="T3875" s="40">
        <v>1</v>
      </c>
      <c r="U3875" s="40">
        <v>0.26966000000000001</v>
      </c>
      <c r="V3875">
        <v>122.608</v>
      </c>
      <c r="W3875">
        <v>122.608</v>
      </c>
      <c r="X3875">
        <v>39.1</v>
      </c>
      <c r="Y3875">
        <v>77.947999999999993</v>
      </c>
      <c r="Z3875">
        <v>77.947999999999993</v>
      </c>
      <c r="AA3875">
        <v>5.9</v>
      </c>
      <c r="AI3875">
        <v>67.325999999999993</v>
      </c>
      <c r="AJ3875">
        <v>14.2</v>
      </c>
      <c r="AK3875">
        <v>72.742999999999995</v>
      </c>
      <c r="AL3875">
        <v>12</v>
      </c>
      <c r="AM3875">
        <v>45.715000000000003</v>
      </c>
      <c r="AN3875">
        <v>4.0999999999999996</v>
      </c>
      <c r="AO3875" s="30">
        <v>140.06899999999999</v>
      </c>
      <c r="AP3875" s="30">
        <v>140.06899999999999</v>
      </c>
      <c r="AQ3875" s="30">
        <v>26.2</v>
      </c>
      <c r="AR3875">
        <v>340.625</v>
      </c>
      <c r="AS3875">
        <v>340.625</v>
      </c>
      <c r="AT3875">
        <v>71.2</v>
      </c>
      <c r="AU3875">
        <v>10</v>
      </c>
      <c r="AV3875" t="s">
        <v>1510</v>
      </c>
    </row>
    <row r="3876" spans="1:48" hidden="1" x14ac:dyDescent="0.25">
      <c r="A3876" t="s">
        <v>517</v>
      </c>
      <c r="B3876" t="s">
        <v>153</v>
      </c>
      <c r="C3876" t="s">
        <v>520</v>
      </c>
      <c r="D3876" t="s">
        <v>519</v>
      </c>
      <c r="E3876" s="31" t="s">
        <v>520</v>
      </c>
      <c r="F3876" s="26">
        <v>2021</v>
      </c>
      <c r="G3876" t="s">
        <v>518</v>
      </c>
      <c r="H3876">
        <v>6866</v>
      </c>
      <c r="I3876">
        <v>331980</v>
      </c>
      <c r="J3876" t="s">
        <v>152</v>
      </c>
      <c r="K3876" s="26" t="s">
        <v>374</v>
      </c>
      <c r="L3876" t="b">
        <v>1</v>
      </c>
      <c r="M3876" t="s">
        <v>1116</v>
      </c>
      <c r="N3876" s="26">
        <v>88</v>
      </c>
      <c r="O3876" t="s">
        <v>375</v>
      </c>
      <c r="P3876">
        <v>55.185833299999999</v>
      </c>
      <c r="Q3876">
        <v>-162.7211111</v>
      </c>
      <c r="R3876" t="s">
        <v>1244</v>
      </c>
      <c r="S3876" s="26" t="s">
        <v>21</v>
      </c>
      <c r="T3876" s="40">
        <v>0.7161749999999999</v>
      </c>
      <c r="U3876" s="40">
        <v>0.20701666666666665</v>
      </c>
      <c r="V3876">
        <v>124.67818957499998</v>
      </c>
      <c r="W3876">
        <v>174.089</v>
      </c>
      <c r="X3876">
        <v>40.166666666666664</v>
      </c>
      <c r="Y3876">
        <v>837.77936647499985</v>
      </c>
      <c r="Z3876">
        <v>1169.797</v>
      </c>
      <c r="AA3876">
        <v>4</v>
      </c>
      <c r="AI3876">
        <v>71.975999999999999</v>
      </c>
      <c r="AJ3876">
        <v>29.583333333333332</v>
      </c>
      <c r="AK3876">
        <v>620.43600000000004</v>
      </c>
      <c r="AL3876">
        <v>50.166666666666664</v>
      </c>
      <c r="AM3876">
        <v>0</v>
      </c>
      <c r="AN3876">
        <v>0</v>
      </c>
      <c r="AO3876" s="30">
        <v>495.88816409999993</v>
      </c>
      <c r="AP3876" s="30">
        <v>692.41200000000003</v>
      </c>
      <c r="AQ3876" s="30">
        <v>79.75</v>
      </c>
      <c r="AR3876">
        <v>1458.3457201499998</v>
      </c>
      <c r="AS3876">
        <v>2036.298</v>
      </c>
      <c r="AT3876">
        <v>123.91666666666666</v>
      </c>
      <c r="AU3876">
        <v>12</v>
      </c>
      <c r="AV3876" t="s">
        <v>1510</v>
      </c>
    </row>
    <row r="3877" spans="1:48" hidden="1" x14ac:dyDescent="0.25">
      <c r="A3877" t="s">
        <v>581</v>
      </c>
      <c r="B3877" t="s">
        <v>57</v>
      </c>
      <c r="C3877" t="s">
        <v>649</v>
      </c>
      <c r="D3877" t="s">
        <v>648</v>
      </c>
      <c r="E3877" s="31" t="s">
        <v>649</v>
      </c>
      <c r="F3877" s="26">
        <v>2021</v>
      </c>
      <c r="G3877" t="s">
        <v>563</v>
      </c>
      <c r="H3877">
        <v>221</v>
      </c>
      <c r="I3877">
        <v>331950</v>
      </c>
      <c r="J3877" t="s">
        <v>50</v>
      </c>
      <c r="K3877" s="26" t="s">
        <v>458</v>
      </c>
      <c r="L3877" t="b">
        <v>1</v>
      </c>
      <c r="M3877" t="s">
        <v>1119</v>
      </c>
      <c r="N3877" s="26">
        <v>169</v>
      </c>
      <c r="O3877" t="s">
        <v>375</v>
      </c>
      <c r="P3877">
        <v>59.349722200000002</v>
      </c>
      <c r="Q3877">
        <v>-157.47527779999999</v>
      </c>
      <c r="R3877" t="s">
        <v>1244</v>
      </c>
      <c r="S3877" s="26" t="s">
        <v>21</v>
      </c>
      <c r="T3877" s="40">
        <v>0.54414166666666663</v>
      </c>
      <c r="U3877" s="40">
        <v>0.25999166666666673</v>
      </c>
      <c r="V3877">
        <v>126.81221541666666</v>
      </c>
      <c r="W3877">
        <v>233.05</v>
      </c>
      <c r="X3877">
        <v>51.166666666666664</v>
      </c>
      <c r="Y3877">
        <v>0</v>
      </c>
      <c r="Z3877">
        <v>0</v>
      </c>
      <c r="AA3877">
        <v>9.4166666666666661</v>
      </c>
      <c r="AI3877">
        <v>122.79600000000001</v>
      </c>
      <c r="AJ3877">
        <v>16.916666666666668</v>
      </c>
      <c r="AK3877">
        <v>96.81</v>
      </c>
      <c r="AL3877">
        <v>4</v>
      </c>
      <c r="AM3877">
        <v>0</v>
      </c>
      <c r="AN3877">
        <v>0</v>
      </c>
      <c r="AO3877" s="30">
        <v>119.49677484999999</v>
      </c>
      <c r="AP3877" s="30">
        <v>219.60599999999999</v>
      </c>
      <c r="AQ3877" s="30">
        <v>20.916666666666668</v>
      </c>
      <c r="AR3877">
        <v>246.30899026666665</v>
      </c>
      <c r="AS3877">
        <v>452.65600000000001</v>
      </c>
      <c r="AT3877">
        <v>81.5</v>
      </c>
      <c r="AU3877">
        <v>12</v>
      </c>
      <c r="AV3877" t="s">
        <v>1510</v>
      </c>
    </row>
    <row r="3878" spans="1:48" hidden="1" x14ac:dyDescent="0.25">
      <c r="A3878" t="s">
        <v>1023</v>
      </c>
      <c r="B3878" t="s">
        <v>230</v>
      </c>
      <c r="C3878" t="s">
        <v>1026</v>
      </c>
      <c r="D3878" t="s">
        <v>1025</v>
      </c>
      <c r="E3878" s="31" t="s">
        <v>1026</v>
      </c>
      <c r="F3878" s="26">
        <v>2021</v>
      </c>
      <c r="G3878" t="s">
        <v>1024</v>
      </c>
      <c r="H3878" t="s">
        <v>582</v>
      </c>
      <c r="I3878">
        <v>332110</v>
      </c>
      <c r="J3878" t="s">
        <v>229</v>
      </c>
      <c r="K3878" s="26" t="s">
        <v>458</v>
      </c>
      <c r="L3878" t="b">
        <v>1</v>
      </c>
      <c r="M3878" t="s">
        <v>1116</v>
      </c>
      <c r="N3878" s="26">
        <v>661</v>
      </c>
      <c r="O3878" t="s">
        <v>375</v>
      </c>
      <c r="P3878">
        <v>59.728611100000002</v>
      </c>
      <c r="Q3878">
        <v>-157.28444440000001</v>
      </c>
      <c r="R3878" t="s">
        <v>1244</v>
      </c>
      <c r="S3878" s="26" t="s">
        <v>21</v>
      </c>
      <c r="T3878" s="40">
        <v>0.5</v>
      </c>
      <c r="U3878" s="40">
        <v>0.24469166666666667</v>
      </c>
      <c r="V3878">
        <v>128.584</v>
      </c>
      <c r="W3878">
        <v>257.16800000000001</v>
      </c>
      <c r="X3878">
        <v>76.166666666666671</v>
      </c>
      <c r="Y3878">
        <v>30.179500000000001</v>
      </c>
      <c r="Z3878">
        <v>60.359000000000002</v>
      </c>
      <c r="AA3878">
        <v>9.8333333333333339</v>
      </c>
      <c r="AI3878">
        <v>77.046000000000006</v>
      </c>
      <c r="AJ3878">
        <v>7.333333333333333</v>
      </c>
      <c r="AK3878">
        <v>216.87700000000001</v>
      </c>
      <c r="AL3878">
        <v>9.6666666666666661</v>
      </c>
      <c r="AM3878">
        <v>0</v>
      </c>
      <c r="AN3878">
        <v>0</v>
      </c>
      <c r="AO3878" s="30">
        <v>146.9615</v>
      </c>
      <c r="AP3878" s="30">
        <v>293.923</v>
      </c>
      <c r="AQ3878" s="30">
        <v>17</v>
      </c>
      <c r="AR3878">
        <v>305.72500000000002</v>
      </c>
      <c r="AS3878">
        <v>611.45000000000005</v>
      </c>
      <c r="AT3878">
        <v>103</v>
      </c>
      <c r="AU3878">
        <v>12</v>
      </c>
      <c r="AV3878" t="s">
        <v>1510</v>
      </c>
    </row>
    <row r="3879" spans="1:48" hidden="1" x14ac:dyDescent="0.25">
      <c r="A3879" t="s">
        <v>747</v>
      </c>
      <c r="B3879" t="s">
        <v>176</v>
      </c>
      <c r="C3879" t="s">
        <v>400</v>
      </c>
      <c r="D3879" t="s">
        <v>399</v>
      </c>
      <c r="E3879" s="31" t="s">
        <v>1147</v>
      </c>
      <c r="F3879" s="26">
        <v>2021</v>
      </c>
      <c r="G3879" t="s">
        <v>743</v>
      </c>
      <c r="H3879">
        <v>18963</v>
      </c>
      <c r="I3879">
        <v>332700</v>
      </c>
      <c r="J3879" t="s">
        <v>171</v>
      </c>
      <c r="K3879" s="26" t="s">
        <v>458</v>
      </c>
      <c r="L3879" t="b">
        <v>1</v>
      </c>
      <c r="M3879" t="s">
        <v>1119</v>
      </c>
      <c r="N3879" s="26">
        <v>240</v>
      </c>
      <c r="O3879" t="s">
        <v>375</v>
      </c>
      <c r="P3879">
        <v>59.403888899999998</v>
      </c>
      <c r="Q3879">
        <v>-135.88444440000001</v>
      </c>
      <c r="R3879" t="s">
        <v>1244</v>
      </c>
      <c r="S3879" s="26" t="s">
        <v>21</v>
      </c>
      <c r="T3879" s="40">
        <v>0.62539166666666668</v>
      </c>
      <c r="U3879" s="40">
        <v>0.29043333333333332</v>
      </c>
      <c r="V3879">
        <v>131.18215599999999</v>
      </c>
      <c r="W3879">
        <v>209.76</v>
      </c>
      <c r="X3879">
        <v>50.25</v>
      </c>
      <c r="Y3879">
        <v>55.175179791666665</v>
      </c>
      <c r="Z3879">
        <v>88.224999999999994</v>
      </c>
      <c r="AA3879">
        <v>8.75</v>
      </c>
      <c r="AI3879">
        <v>134.80000000000001</v>
      </c>
      <c r="AJ3879">
        <v>8</v>
      </c>
      <c r="AK3879">
        <v>0</v>
      </c>
      <c r="AL3879">
        <v>0</v>
      </c>
      <c r="AM3879">
        <v>0</v>
      </c>
      <c r="AN3879">
        <v>0</v>
      </c>
      <c r="AO3879" s="30">
        <v>84.30279666666668</v>
      </c>
      <c r="AP3879" s="30">
        <v>134.80000000000001</v>
      </c>
      <c r="AQ3879" s="30">
        <v>8</v>
      </c>
      <c r="AR3879">
        <v>270.66013245833329</v>
      </c>
      <c r="AS3879">
        <v>432.78499999999997</v>
      </c>
      <c r="AT3879">
        <v>67</v>
      </c>
      <c r="AU3879">
        <v>12</v>
      </c>
      <c r="AV3879" t="s">
        <v>1510</v>
      </c>
    </row>
    <row r="3880" spans="1:48" hidden="1" x14ac:dyDescent="0.25">
      <c r="A3880" t="s">
        <v>414</v>
      </c>
      <c r="B3880" t="s">
        <v>43</v>
      </c>
      <c r="C3880" t="s">
        <v>422</v>
      </c>
      <c r="D3880" t="s">
        <v>421</v>
      </c>
      <c r="E3880" s="31" t="s">
        <v>422</v>
      </c>
      <c r="F3880" s="26">
        <v>2021</v>
      </c>
      <c r="G3880" t="s">
        <v>380</v>
      </c>
      <c r="H3880">
        <v>219</v>
      </c>
      <c r="I3880">
        <v>331170</v>
      </c>
      <c r="J3880" t="s">
        <v>30</v>
      </c>
      <c r="K3880" s="26" t="s">
        <v>374</v>
      </c>
      <c r="L3880" t="b">
        <v>1</v>
      </c>
      <c r="M3880" t="s">
        <v>1116</v>
      </c>
      <c r="N3880" s="26">
        <v>2</v>
      </c>
      <c r="O3880" t="s">
        <v>375</v>
      </c>
      <c r="P3880">
        <v>55.873611099999998</v>
      </c>
      <c r="Q3880">
        <v>-133.18472220000001</v>
      </c>
      <c r="R3880" t="s">
        <v>1244</v>
      </c>
      <c r="S3880" s="26" t="s">
        <v>21</v>
      </c>
      <c r="T3880" s="40">
        <v>0.29380833333333328</v>
      </c>
      <c r="U3880" s="40">
        <v>0.28436666666666671</v>
      </c>
      <c r="V3880">
        <v>134.54864482499997</v>
      </c>
      <c r="W3880">
        <v>457.947</v>
      </c>
      <c r="X3880">
        <v>88.583333333333329</v>
      </c>
      <c r="Y3880">
        <v>43.849424708333331</v>
      </c>
      <c r="Z3880">
        <v>149.245</v>
      </c>
      <c r="AA3880">
        <v>0</v>
      </c>
      <c r="AI3880">
        <v>0</v>
      </c>
      <c r="AJ3880">
        <v>15.583333333333334</v>
      </c>
      <c r="AK3880">
        <v>46.19</v>
      </c>
      <c r="AL3880">
        <v>2.5</v>
      </c>
      <c r="AM3880">
        <v>0</v>
      </c>
      <c r="AN3880">
        <v>0</v>
      </c>
      <c r="AO3880" s="30">
        <v>13.571006916666663</v>
      </c>
      <c r="AP3880" s="30">
        <v>46.19</v>
      </c>
      <c r="AQ3880" s="30">
        <v>18.083333333333336</v>
      </c>
      <c r="AR3880">
        <v>191.96907644999999</v>
      </c>
      <c r="AS3880">
        <v>653.38200000000006</v>
      </c>
      <c r="AT3880">
        <v>106.66666666666666</v>
      </c>
      <c r="AU3880">
        <v>12</v>
      </c>
      <c r="AV3880" t="s">
        <v>1510</v>
      </c>
    </row>
    <row r="3881" spans="1:48" hidden="1" x14ac:dyDescent="0.25">
      <c r="A3881" t="s">
        <v>1011</v>
      </c>
      <c r="B3881" t="s">
        <v>130</v>
      </c>
      <c r="C3881" t="s">
        <v>1014</v>
      </c>
      <c r="D3881" t="s">
        <v>1013</v>
      </c>
      <c r="E3881" s="31" t="s">
        <v>1014</v>
      </c>
      <c r="F3881" s="26">
        <v>2021</v>
      </c>
      <c r="G3881" t="s">
        <v>1012</v>
      </c>
      <c r="H3881" t="s">
        <v>582</v>
      </c>
      <c r="I3881">
        <v>331870</v>
      </c>
      <c r="J3881" t="s">
        <v>129</v>
      </c>
      <c r="K3881" s="26" t="s">
        <v>458</v>
      </c>
      <c r="L3881" t="b">
        <v>1</v>
      </c>
      <c r="M3881" t="s">
        <v>1116</v>
      </c>
      <c r="N3881" s="26">
        <v>658</v>
      </c>
      <c r="O3881" t="s">
        <v>375</v>
      </c>
      <c r="P3881">
        <v>56.308439300000003</v>
      </c>
      <c r="Q3881">
        <v>-158.53023909999999</v>
      </c>
      <c r="R3881" t="s">
        <v>1244</v>
      </c>
      <c r="S3881" s="26" t="s">
        <v>21</v>
      </c>
      <c r="T3881" s="40">
        <v>0.57500000000000007</v>
      </c>
      <c r="U3881" s="40">
        <v>0.33077500000000004</v>
      </c>
      <c r="V3881">
        <v>134.79610000000002</v>
      </c>
      <c r="W3881">
        <v>234.428</v>
      </c>
      <c r="X3881">
        <v>68.916666666666671</v>
      </c>
      <c r="Y3881">
        <v>73.340100000000007</v>
      </c>
      <c r="Z3881">
        <v>127.548</v>
      </c>
      <c r="AA3881">
        <v>7</v>
      </c>
      <c r="AI3881">
        <v>45.064</v>
      </c>
      <c r="AJ3881">
        <v>11.083333333333334</v>
      </c>
      <c r="AK3881">
        <v>7.6820000000000004</v>
      </c>
      <c r="AL3881">
        <v>1</v>
      </c>
      <c r="AM3881">
        <v>7.2</v>
      </c>
      <c r="AN3881">
        <v>1</v>
      </c>
      <c r="AO3881" s="30">
        <v>30.328950000000006</v>
      </c>
      <c r="AP3881" s="30">
        <v>52.746000000000002</v>
      </c>
      <c r="AQ3881" s="30">
        <v>12.083333333333334</v>
      </c>
      <c r="AR3881">
        <v>238.46515000000002</v>
      </c>
      <c r="AS3881">
        <v>414.72199999999998</v>
      </c>
      <c r="AT3881">
        <v>88</v>
      </c>
      <c r="AU3881">
        <v>12</v>
      </c>
      <c r="AV3881" t="s">
        <v>1510</v>
      </c>
    </row>
    <row r="3882" spans="1:48" hidden="1" x14ac:dyDescent="0.25">
      <c r="A3882" t="s">
        <v>887</v>
      </c>
      <c r="B3882" t="s">
        <v>890</v>
      </c>
      <c r="C3882" t="s">
        <v>892</v>
      </c>
      <c r="D3882" t="s">
        <v>891</v>
      </c>
      <c r="E3882" s="31" t="s">
        <v>892</v>
      </c>
      <c r="F3882" s="26">
        <v>2021</v>
      </c>
      <c r="G3882" t="s">
        <v>888</v>
      </c>
      <c r="H3882" t="s">
        <v>582</v>
      </c>
      <c r="I3882">
        <v>331910</v>
      </c>
      <c r="J3882" t="s">
        <v>889</v>
      </c>
      <c r="K3882" s="26" t="s">
        <v>458</v>
      </c>
      <c r="L3882" t="b">
        <v>1</v>
      </c>
      <c r="M3882" t="s">
        <v>1118</v>
      </c>
      <c r="N3882" s="26">
        <v>360</v>
      </c>
      <c r="O3882" t="s">
        <v>375</v>
      </c>
      <c r="P3882">
        <v>58.844166700000002</v>
      </c>
      <c r="Q3882">
        <v>-158.55083329999999</v>
      </c>
      <c r="R3882" t="s">
        <v>1244</v>
      </c>
      <c r="S3882" s="26" t="s">
        <v>21</v>
      </c>
      <c r="T3882" s="40">
        <v>0.92499999999999982</v>
      </c>
      <c r="U3882" s="40">
        <v>0.49979999999999997</v>
      </c>
      <c r="V3882">
        <v>135.10642499999997</v>
      </c>
      <c r="W3882">
        <v>146.06100000000001</v>
      </c>
      <c r="X3882">
        <v>24.833333333333332</v>
      </c>
      <c r="Y3882">
        <v>90.777649999999994</v>
      </c>
      <c r="Z3882">
        <v>98.138000000000005</v>
      </c>
      <c r="AA3882">
        <v>4</v>
      </c>
      <c r="AI3882">
        <v>10.997999999999999</v>
      </c>
      <c r="AJ3882">
        <v>20.416666666666668</v>
      </c>
      <c r="AK3882">
        <v>23.140999999999998</v>
      </c>
      <c r="AL3882">
        <v>4</v>
      </c>
      <c r="AM3882">
        <v>6.2E-2</v>
      </c>
      <c r="AN3882">
        <v>2</v>
      </c>
      <c r="AO3882" s="30">
        <v>31.57857499999999</v>
      </c>
      <c r="AP3882" s="30">
        <v>34.138999999999996</v>
      </c>
      <c r="AQ3882" s="30">
        <v>24.416666666666668</v>
      </c>
      <c r="AR3882">
        <v>257.46264999999994</v>
      </c>
      <c r="AS3882">
        <v>278.33799999999997</v>
      </c>
      <c r="AT3882">
        <v>53.25</v>
      </c>
      <c r="AU3882">
        <v>12</v>
      </c>
      <c r="AV3882" t="s">
        <v>1510</v>
      </c>
    </row>
    <row r="3883" spans="1:48" hidden="1" x14ac:dyDescent="0.25">
      <c r="A3883" t="s">
        <v>598</v>
      </c>
      <c r="B3883" t="s">
        <v>62</v>
      </c>
      <c r="C3883" t="s">
        <v>600</v>
      </c>
      <c r="D3883" t="s">
        <v>599</v>
      </c>
      <c r="E3883" s="31" t="s">
        <v>600</v>
      </c>
      <c r="F3883" s="26">
        <v>2021</v>
      </c>
      <c r="G3883" t="s">
        <v>563</v>
      </c>
      <c r="H3883">
        <v>221</v>
      </c>
      <c r="I3883">
        <v>331340</v>
      </c>
      <c r="J3883" t="s">
        <v>50</v>
      </c>
      <c r="K3883" s="26" t="s">
        <v>458</v>
      </c>
      <c r="L3883" t="b">
        <v>1</v>
      </c>
      <c r="M3883" t="s">
        <v>1119</v>
      </c>
      <c r="N3883" s="26">
        <v>169</v>
      </c>
      <c r="O3883" t="s">
        <v>375</v>
      </c>
      <c r="P3883">
        <v>62.903611099999999</v>
      </c>
      <c r="Q3883">
        <v>-160.06472220000001</v>
      </c>
      <c r="R3883" t="s">
        <v>1244</v>
      </c>
      <c r="S3883" s="26" t="s">
        <v>21</v>
      </c>
      <c r="T3883" s="40">
        <v>0.51530000000000009</v>
      </c>
      <c r="U3883" s="40">
        <v>0.25923333333333337</v>
      </c>
      <c r="V3883">
        <v>139.03566950000001</v>
      </c>
      <c r="W3883">
        <v>269.815</v>
      </c>
      <c r="X3883">
        <v>67.833333333333329</v>
      </c>
      <c r="Y3883">
        <v>21.756481300000001</v>
      </c>
      <c r="Z3883">
        <v>42.220999999999997</v>
      </c>
      <c r="AA3883">
        <v>10</v>
      </c>
      <c r="AI3883">
        <v>178.01900000000001</v>
      </c>
      <c r="AJ3883">
        <v>10.166666666666666</v>
      </c>
      <c r="AK3883">
        <v>80.316999999999993</v>
      </c>
      <c r="AL3883">
        <v>7.75</v>
      </c>
      <c r="AM3883">
        <v>0</v>
      </c>
      <c r="AN3883">
        <v>0</v>
      </c>
      <c r="AO3883" s="30">
        <v>133.12054080000004</v>
      </c>
      <c r="AP3883" s="30">
        <v>258.33600000000001</v>
      </c>
      <c r="AQ3883" s="30">
        <v>17.916666666666664</v>
      </c>
      <c r="AR3883">
        <v>293.91269160000007</v>
      </c>
      <c r="AS3883">
        <v>570.37200000000007</v>
      </c>
      <c r="AT3883">
        <v>95.75</v>
      </c>
      <c r="AU3883">
        <v>12</v>
      </c>
      <c r="AV3883" t="s">
        <v>1510</v>
      </c>
    </row>
    <row r="3884" spans="1:48" hidden="1" x14ac:dyDescent="0.25">
      <c r="A3884" t="s">
        <v>835</v>
      </c>
      <c r="B3884" t="s">
        <v>167</v>
      </c>
      <c r="C3884" t="s">
        <v>838</v>
      </c>
      <c r="D3884" t="s">
        <v>837</v>
      </c>
      <c r="E3884" s="31" t="s">
        <v>838</v>
      </c>
      <c r="F3884" s="26">
        <v>2021</v>
      </c>
      <c r="G3884" t="s">
        <v>836</v>
      </c>
      <c r="H3884">
        <v>9000</v>
      </c>
      <c r="I3884">
        <v>332030</v>
      </c>
      <c r="J3884" t="s">
        <v>166</v>
      </c>
      <c r="K3884" s="26" t="s">
        <v>458</v>
      </c>
      <c r="L3884" t="b">
        <v>1</v>
      </c>
      <c r="M3884" t="s">
        <v>1118</v>
      </c>
      <c r="N3884" s="26">
        <v>332</v>
      </c>
      <c r="O3884" t="s">
        <v>375</v>
      </c>
      <c r="P3884">
        <v>66.048888899999994</v>
      </c>
      <c r="Q3884">
        <v>-154.25555560000001</v>
      </c>
      <c r="R3884" t="s">
        <v>1244</v>
      </c>
      <c r="S3884" s="26" t="s">
        <v>21</v>
      </c>
      <c r="T3884" s="40">
        <v>0.71</v>
      </c>
      <c r="U3884" s="40">
        <v>0.21946666666666667</v>
      </c>
      <c r="V3884">
        <v>139.18271999999999</v>
      </c>
      <c r="W3884">
        <v>196.03200000000001</v>
      </c>
      <c r="X3884">
        <v>40.75</v>
      </c>
      <c r="Y3884">
        <v>112.50660000000001</v>
      </c>
      <c r="Z3884">
        <v>158.46</v>
      </c>
      <c r="AA3884">
        <v>3</v>
      </c>
      <c r="AI3884">
        <v>84.363</v>
      </c>
      <c r="AJ3884">
        <v>19.75</v>
      </c>
      <c r="AK3884">
        <v>14.77</v>
      </c>
      <c r="AL3884">
        <v>2</v>
      </c>
      <c r="AM3884">
        <v>0.437</v>
      </c>
      <c r="AN3884">
        <v>0.91666666666666663</v>
      </c>
      <c r="AO3884" s="30">
        <v>70.384429999999995</v>
      </c>
      <c r="AP3884" s="30">
        <v>99.132999999999996</v>
      </c>
      <c r="AQ3884" s="30">
        <v>21.75</v>
      </c>
      <c r="AR3884">
        <v>322.07374999999996</v>
      </c>
      <c r="AS3884">
        <v>453.625</v>
      </c>
      <c r="AT3884">
        <v>65.5</v>
      </c>
      <c r="AU3884">
        <v>12</v>
      </c>
      <c r="AV3884" t="s">
        <v>1510</v>
      </c>
    </row>
    <row r="3885" spans="1:48" hidden="1" x14ac:dyDescent="0.25">
      <c r="A3885" t="s">
        <v>610</v>
      </c>
      <c r="B3885" t="s">
        <v>67</v>
      </c>
      <c r="C3885" t="s">
        <v>612</v>
      </c>
      <c r="D3885" t="s">
        <v>611</v>
      </c>
      <c r="E3885" s="31" t="s">
        <v>612</v>
      </c>
      <c r="F3885" s="26">
        <v>2021</v>
      </c>
      <c r="G3885" t="s">
        <v>563</v>
      </c>
      <c r="H3885">
        <v>221</v>
      </c>
      <c r="I3885">
        <v>331380</v>
      </c>
      <c r="J3885" t="s">
        <v>50</v>
      </c>
      <c r="K3885" s="26" t="s">
        <v>458</v>
      </c>
      <c r="L3885" t="b">
        <v>1</v>
      </c>
      <c r="M3885" t="s">
        <v>1119</v>
      </c>
      <c r="N3885" s="26">
        <v>169</v>
      </c>
      <c r="O3885" t="s">
        <v>375</v>
      </c>
      <c r="P3885">
        <v>64.327222199999994</v>
      </c>
      <c r="Q3885">
        <v>-158.72194440000001</v>
      </c>
      <c r="R3885" t="s">
        <v>1244</v>
      </c>
      <c r="S3885" s="26" t="s">
        <v>21</v>
      </c>
      <c r="T3885" s="40">
        <v>0.53939999999999999</v>
      </c>
      <c r="U3885" s="40">
        <v>0.25964999999999999</v>
      </c>
      <c r="V3885">
        <v>141.1383252</v>
      </c>
      <c r="W3885">
        <v>261.65800000000002</v>
      </c>
      <c r="X3885">
        <v>63.833333333333336</v>
      </c>
      <c r="Y3885">
        <v>0</v>
      </c>
      <c r="Z3885">
        <v>0</v>
      </c>
      <c r="AA3885">
        <v>11.75</v>
      </c>
      <c r="AI3885">
        <v>169.637</v>
      </c>
      <c r="AJ3885">
        <v>10.833333333333334</v>
      </c>
      <c r="AK3885">
        <v>200.50700000000001</v>
      </c>
      <c r="AL3885">
        <v>12.333333333333334</v>
      </c>
      <c r="AM3885">
        <v>0</v>
      </c>
      <c r="AN3885">
        <v>0</v>
      </c>
      <c r="AO3885" s="30">
        <v>199.6556736</v>
      </c>
      <c r="AP3885" s="30">
        <v>370.14400000000001</v>
      </c>
      <c r="AQ3885" s="30">
        <v>23.166666666666668</v>
      </c>
      <c r="AR3885">
        <v>340.7939988</v>
      </c>
      <c r="AS3885">
        <v>631.80200000000002</v>
      </c>
      <c r="AT3885">
        <v>98.75</v>
      </c>
      <c r="AU3885">
        <v>12</v>
      </c>
      <c r="AV3885" t="s">
        <v>1510</v>
      </c>
    </row>
    <row r="3886" spans="1:48" hidden="1" x14ac:dyDescent="0.25">
      <c r="A3886" t="s">
        <v>601</v>
      </c>
      <c r="B3886" t="s">
        <v>63</v>
      </c>
      <c r="C3886" t="s">
        <v>603</v>
      </c>
      <c r="D3886" t="s">
        <v>602</v>
      </c>
      <c r="E3886" s="31" t="s">
        <v>603</v>
      </c>
      <c r="F3886" s="26">
        <v>2021</v>
      </c>
      <c r="G3886" t="s">
        <v>563</v>
      </c>
      <c r="H3886">
        <v>221</v>
      </c>
      <c r="I3886">
        <v>331350</v>
      </c>
      <c r="J3886" t="s">
        <v>50</v>
      </c>
      <c r="K3886" s="26" t="s">
        <v>458</v>
      </c>
      <c r="L3886" t="b">
        <v>1</v>
      </c>
      <c r="M3886" t="s">
        <v>1119</v>
      </c>
      <c r="N3886" s="26">
        <v>169</v>
      </c>
      <c r="O3886" t="s">
        <v>375</v>
      </c>
      <c r="P3886">
        <v>62.199444399999997</v>
      </c>
      <c r="Q3886">
        <v>-159.77138890000001</v>
      </c>
      <c r="R3886" t="s">
        <v>1244</v>
      </c>
      <c r="S3886" s="26" t="s">
        <v>21</v>
      </c>
      <c r="T3886" s="40">
        <v>0.51103333333333334</v>
      </c>
      <c r="U3886" s="40">
        <v>0.25841666666666668</v>
      </c>
      <c r="V3886">
        <v>143.41230640000001</v>
      </c>
      <c r="W3886">
        <v>280.63200000000001</v>
      </c>
      <c r="X3886">
        <v>72.25</v>
      </c>
      <c r="Y3886">
        <v>0</v>
      </c>
      <c r="Z3886">
        <v>0</v>
      </c>
      <c r="AA3886">
        <v>9.5</v>
      </c>
      <c r="AI3886">
        <v>197.977</v>
      </c>
      <c r="AJ3886">
        <v>10.25</v>
      </c>
      <c r="AK3886">
        <v>76.555999999999997</v>
      </c>
      <c r="AL3886">
        <v>8.5833333333333339</v>
      </c>
      <c r="AM3886">
        <v>0</v>
      </c>
      <c r="AN3886">
        <v>0</v>
      </c>
      <c r="AO3886" s="30">
        <v>140.29551410000002</v>
      </c>
      <c r="AP3886" s="30">
        <v>274.53300000000002</v>
      </c>
      <c r="AQ3886" s="30">
        <v>18.833333333333336</v>
      </c>
      <c r="AR3886">
        <v>283.70782049999997</v>
      </c>
      <c r="AS3886">
        <v>555.16499999999996</v>
      </c>
      <c r="AT3886">
        <v>100.58333333333334</v>
      </c>
      <c r="AU3886">
        <v>12</v>
      </c>
      <c r="AV3886" t="s">
        <v>1510</v>
      </c>
    </row>
    <row r="3887" spans="1:48" hidden="1" x14ac:dyDescent="0.25">
      <c r="A3887" t="s">
        <v>958</v>
      </c>
      <c r="B3887" t="s">
        <v>232</v>
      </c>
      <c r="C3887" t="s">
        <v>961</v>
      </c>
      <c r="D3887" t="s">
        <v>960</v>
      </c>
      <c r="E3887" s="31" t="s">
        <v>961</v>
      </c>
      <c r="F3887" s="26">
        <v>2021</v>
      </c>
      <c r="G3887" t="s">
        <v>959</v>
      </c>
      <c r="H3887" t="s">
        <v>582</v>
      </c>
      <c r="I3887">
        <v>332330</v>
      </c>
      <c r="J3887" t="s">
        <v>231</v>
      </c>
      <c r="K3887" s="26" t="s">
        <v>458</v>
      </c>
      <c r="L3887" t="b">
        <v>1</v>
      </c>
      <c r="M3887" t="s">
        <v>1118</v>
      </c>
      <c r="N3887" s="26">
        <v>416</v>
      </c>
      <c r="O3887" t="s">
        <v>375</v>
      </c>
      <c r="P3887">
        <v>63.013333299999999</v>
      </c>
      <c r="Q3887">
        <v>-154.375</v>
      </c>
      <c r="R3887" t="s">
        <v>1244</v>
      </c>
      <c r="S3887" s="26" t="s">
        <v>21</v>
      </c>
      <c r="T3887" s="40">
        <v>0.90000000000000013</v>
      </c>
      <c r="U3887" s="40">
        <v>0.41742222222222236</v>
      </c>
      <c r="V3887">
        <v>145.14210000000003</v>
      </c>
      <c r="W3887">
        <v>161.26900000000001</v>
      </c>
      <c r="X3887">
        <v>40.222222222222221</v>
      </c>
      <c r="Y3887">
        <v>101.18520000000001</v>
      </c>
      <c r="Z3887">
        <v>112.428</v>
      </c>
      <c r="AA3887">
        <v>8</v>
      </c>
      <c r="AI3887">
        <v>39.476999999999997</v>
      </c>
      <c r="AJ3887">
        <v>7.2222222222222223</v>
      </c>
      <c r="AK3887">
        <v>35.655000000000001</v>
      </c>
      <c r="AL3887">
        <v>3</v>
      </c>
      <c r="AM3887">
        <v>3.7650000000000001</v>
      </c>
      <c r="AN3887">
        <v>1</v>
      </c>
      <c r="AO3887" s="30">
        <v>67.618800000000022</v>
      </c>
      <c r="AP3887" s="30">
        <v>75.132000000000005</v>
      </c>
      <c r="AQ3887" s="30">
        <v>10.222222222222221</v>
      </c>
      <c r="AR3887">
        <v>313.94610000000006</v>
      </c>
      <c r="AS3887">
        <v>348.82900000000001</v>
      </c>
      <c r="AT3887">
        <v>58.444444444444443</v>
      </c>
      <c r="AU3887">
        <v>9</v>
      </c>
      <c r="AV3887" t="s">
        <v>1510</v>
      </c>
    </row>
    <row r="3888" spans="1:48" hidden="1" x14ac:dyDescent="0.25">
      <c r="A3888" t="s">
        <v>946</v>
      </c>
      <c r="B3888" t="s">
        <v>305</v>
      </c>
      <c r="C3888" t="s">
        <v>949</v>
      </c>
      <c r="D3888" t="s">
        <v>948</v>
      </c>
      <c r="E3888" s="31" t="s">
        <v>1245</v>
      </c>
      <c r="F3888" s="26">
        <v>2021</v>
      </c>
      <c r="G3888" t="s">
        <v>947</v>
      </c>
      <c r="H3888">
        <v>20535</v>
      </c>
      <c r="I3888">
        <v>332890</v>
      </c>
      <c r="J3888" t="s">
        <v>304</v>
      </c>
      <c r="K3888" s="26" t="s">
        <v>458</v>
      </c>
      <c r="L3888" t="b">
        <v>1</v>
      </c>
      <c r="M3888" t="s">
        <v>1118</v>
      </c>
      <c r="N3888" s="26">
        <v>409</v>
      </c>
      <c r="O3888" t="s">
        <v>375</v>
      </c>
      <c r="P3888">
        <v>64.681388900000002</v>
      </c>
      <c r="Q3888">
        <v>-163.40555560000001</v>
      </c>
      <c r="R3888" t="s">
        <v>1244</v>
      </c>
      <c r="S3888" s="26" t="s">
        <v>21</v>
      </c>
      <c r="T3888" s="40">
        <v>0.54999999999999993</v>
      </c>
      <c r="U3888" s="40">
        <v>0.30086666666666667</v>
      </c>
      <c r="V3888">
        <v>151.46449999999999</v>
      </c>
      <c r="W3888">
        <v>275.39</v>
      </c>
      <c r="X3888">
        <v>67.75</v>
      </c>
      <c r="Y3888">
        <v>184.01569999999998</v>
      </c>
      <c r="Z3888">
        <v>334.57400000000001</v>
      </c>
      <c r="AA3888">
        <v>8</v>
      </c>
      <c r="AI3888">
        <v>117.502</v>
      </c>
      <c r="AJ3888">
        <v>24.75</v>
      </c>
      <c r="AK3888">
        <v>23.917000000000002</v>
      </c>
      <c r="AL3888">
        <v>4</v>
      </c>
      <c r="AM3888">
        <v>0</v>
      </c>
      <c r="AN3888">
        <v>0</v>
      </c>
      <c r="AO3888" s="30">
        <v>77.780449999999988</v>
      </c>
      <c r="AP3888" s="30">
        <v>141.41899999999998</v>
      </c>
      <c r="AQ3888" s="30">
        <v>28.75</v>
      </c>
      <c r="AR3888">
        <v>413.26065</v>
      </c>
      <c r="AS3888">
        <v>751.38300000000004</v>
      </c>
      <c r="AT3888">
        <v>104.5</v>
      </c>
      <c r="AU3888">
        <v>12</v>
      </c>
      <c r="AV3888" t="s">
        <v>1510</v>
      </c>
    </row>
    <row r="3889" spans="1:48" hidden="1" x14ac:dyDescent="0.25">
      <c r="A3889" t="s">
        <v>650</v>
      </c>
      <c r="B3889" t="s">
        <v>79</v>
      </c>
      <c r="C3889" t="s">
        <v>713</v>
      </c>
      <c r="D3889" t="s">
        <v>712</v>
      </c>
      <c r="E3889" s="31" t="s">
        <v>713</v>
      </c>
      <c r="F3889" s="26">
        <v>2021</v>
      </c>
      <c r="G3889" t="s">
        <v>563</v>
      </c>
      <c r="H3889">
        <v>221</v>
      </c>
      <c r="I3889">
        <v>331490</v>
      </c>
      <c r="J3889" t="s">
        <v>50</v>
      </c>
      <c r="K3889" s="26" t="s">
        <v>458</v>
      </c>
      <c r="L3889" t="b">
        <v>1</v>
      </c>
      <c r="M3889" t="s">
        <v>1119</v>
      </c>
      <c r="N3889" s="26">
        <v>169</v>
      </c>
      <c r="O3889" t="s">
        <v>375</v>
      </c>
      <c r="P3889">
        <v>60.479444399999998</v>
      </c>
      <c r="Q3889">
        <v>-164.72388889999999</v>
      </c>
      <c r="R3889" t="s">
        <v>1244</v>
      </c>
      <c r="S3889" s="26" t="s">
        <v>21</v>
      </c>
      <c r="T3889" s="40">
        <v>0.52304166666666674</v>
      </c>
      <c r="U3889" s="40">
        <v>0.27497500000000002</v>
      </c>
      <c r="V3889">
        <v>156.71479025000002</v>
      </c>
      <c r="W3889">
        <v>299.62200000000001</v>
      </c>
      <c r="X3889">
        <v>52.333333333333336</v>
      </c>
      <c r="Y3889">
        <v>14.776450125000002</v>
      </c>
      <c r="Z3889">
        <v>28.251000000000001</v>
      </c>
      <c r="AA3889">
        <v>7</v>
      </c>
      <c r="AI3889">
        <v>122.46599999999999</v>
      </c>
      <c r="AJ3889">
        <v>10.416666666666666</v>
      </c>
      <c r="AK3889">
        <v>445.07900000000001</v>
      </c>
      <c r="AL3889">
        <v>11.416666666666666</v>
      </c>
      <c r="AM3889">
        <v>0</v>
      </c>
      <c r="AN3889">
        <v>0</v>
      </c>
      <c r="AO3889" s="30">
        <v>296.84968270833338</v>
      </c>
      <c r="AP3889" s="30">
        <v>567.54499999999996</v>
      </c>
      <c r="AQ3889" s="30">
        <v>21.833333333333332</v>
      </c>
      <c r="AR3889">
        <v>468.34092308333334</v>
      </c>
      <c r="AS3889">
        <v>895.41799999999989</v>
      </c>
      <c r="AT3889">
        <v>81.166666666666671</v>
      </c>
      <c r="AU3889">
        <v>12</v>
      </c>
      <c r="AV3889" t="s">
        <v>1510</v>
      </c>
    </row>
    <row r="3890" spans="1:48" hidden="1" x14ac:dyDescent="0.25">
      <c r="A3890" t="s">
        <v>893</v>
      </c>
      <c r="B3890" t="s">
        <v>287</v>
      </c>
      <c r="C3890" t="s">
        <v>896</v>
      </c>
      <c r="D3890" t="s">
        <v>895</v>
      </c>
      <c r="E3890" s="31" t="s">
        <v>896</v>
      </c>
      <c r="F3890" s="26">
        <v>2021</v>
      </c>
      <c r="G3890" t="s">
        <v>894</v>
      </c>
      <c r="H3890">
        <v>18541</v>
      </c>
      <c r="I3890">
        <v>332630</v>
      </c>
      <c r="J3890" t="s">
        <v>286</v>
      </c>
      <c r="K3890" s="26" t="s">
        <v>458</v>
      </c>
      <c r="L3890" t="b">
        <v>1</v>
      </c>
      <c r="M3890" t="s">
        <v>1118</v>
      </c>
      <c r="N3890" s="26">
        <v>363</v>
      </c>
      <c r="O3890" t="s">
        <v>375</v>
      </c>
      <c r="P3890">
        <v>57.780833299999998</v>
      </c>
      <c r="Q3890">
        <v>-135.2188889</v>
      </c>
      <c r="R3890" t="s">
        <v>1244</v>
      </c>
      <c r="S3890" s="26" t="s">
        <v>21</v>
      </c>
      <c r="T3890" s="40">
        <v>0.58833333333333326</v>
      </c>
      <c r="U3890" s="40">
        <v>0.28251666666666669</v>
      </c>
      <c r="V3890">
        <v>156.98615999999998</v>
      </c>
      <c r="W3890">
        <v>266.83199999999999</v>
      </c>
      <c r="X3890">
        <v>125.08333333333333</v>
      </c>
      <c r="Y3890">
        <v>39.998429999999999</v>
      </c>
      <c r="Z3890">
        <v>67.986000000000004</v>
      </c>
      <c r="AA3890">
        <v>14.666666666666666</v>
      </c>
      <c r="AI3890">
        <v>24.495000000000001</v>
      </c>
      <c r="AJ3890">
        <v>27.916666666666668</v>
      </c>
      <c r="AK3890">
        <v>1.867</v>
      </c>
      <c r="AL3890">
        <v>1</v>
      </c>
      <c r="AM3890">
        <v>0</v>
      </c>
      <c r="AN3890">
        <v>0</v>
      </c>
      <c r="AO3890" s="30">
        <v>15.509643333333333</v>
      </c>
      <c r="AP3890" s="30">
        <v>26.362000000000002</v>
      </c>
      <c r="AQ3890" s="30">
        <v>28.916666666666668</v>
      </c>
      <c r="AR3890">
        <v>212.49423333333331</v>
      </c>
      <c r="AS3890">
        <v>361.18</v>
      </c>
      <c r="AT3890">
        <v>168.66666666666666</v>
      </c>
      <c r="AU3890">
        <v>12</v>
      </c>
      <c r="AV3890" t="s">
        <v>1510</v>
      </c>
    </row>
    <row r="3891" spans="1:48" hidden="1" x14ac:dyDescent="0.25">
      <c r="A3891" t="s">
        <v>639</v>
      </c>
      <c r="B3891" t="s">
        <v>76</v>
      </c>
      <c r="C3891" t="s">
        <v>641</v>
      </c>
      <c r="D3891" t="s">
        <v>640</v>
      </c>
      <c r="E3891" s="31" t="s">
        <v>641</v>
      </c>
      <c r="F3891" s="26">
        <v>2021</v>
      </c>
      <c r="G3891" t="s">
        <v>563</v>
      </c>
      <c r="H3891">
        <v>221</v>
      </c>
      <c r="I3891">
        <v>331460</v>
      </c>
      <c r="J3891" t="s">
        <v>50</v>
      </c>
      <c r="K3891" s="26" t="s">
        <v>458</v>
      </c>
      <c r="L3891" t="b">
        <v>1</v>
      </c>
      <c r="M3891" t="s">
        <v>1119</v>
      </c>
      <c r="N3891" s="26">
        <v>169</v>
      </c>
      <c r="O3891" t="s">
        <v>375</v>
      </c>
      <c r="P3891">
        <v>65.150411000000005</v>
      </c>
      <c r="Q3891">
        <v>-149.34970799999999</v>
      </c>
      <c r="R3891" t="s">
        <v>1244</v>
      </c>
      <c r="S3891" s="26" t="s">
        <v>21</v>
      </c>
      <c r="T3891" s="40">
        <v>0.47932499999999995</v>
      </c>
      <c r="U3891" s="40">
        <v>0.25821666666666671</v>
      </c>
      <c r="V3891">
        <v>157.48510469999997</v>
      </c>
      <c r="W3891">
        <v>328.55599999999998</v>
      </c>
      <c r="X3891">
        <v>75.75</v>
      </c>
      <c r="Y3891">
        <v>0</v>
      </c>
      <c r="Z3891">
        <v>0</v>
      </c>
      <c r="AA3891">
        <v>7</v>
      </c>
      <c r="AI3891">
        <v>320.738</v>
      </c>
      <c r="AJ3891">
        <v>11.333333333333334</v>
      </c>
      <c r="AK3891">
        <v>84.754000000000005</v>
      </c>
      <c r="AL3891">
        <v>7.083333333333333</v>
      </c>
      <c r="AM3891">
        <v>0</v>
      </c>
      <c r="AN3891">
        <v>0</v>
      </c>
      <c r="AO3891" s="30">
        <v>194.36245289999999</v>
      </c>
      <c r="AP3891" s="30">
        <v>405.49200000000002</v>
      </c>
      <c r="AQ3891" s="30">
        <v>18.416666666666668</v>
      </c>
      <c r="AR3891">
        <v>351.84755759999996</v>
      </c>
      <c r="AS3891">
        <v>734.048</v>
      </c>
      <c r="AT3891">
        <v>101.16666666666667</v>
      </c>
      <c r="AU3891">
        <v>12</v>
      </c>
      <c r="AV3891" t="s">
        <v>1510</v>
      </c>
    </row>
    <row r="3892" spans="1:48" hidden="1" x14ac:dyDescent="0.25">
      <c r="A3892" t="s">
        <v>636</v>
      </c>
      <c r="B3892" t="s">
        <v>75</v>
      </c>
      <c r="C3892" t="s">
        <v>638</v>
      </c>
      <c r="D3892" t="s">
        <v>637</v>
      </c>
      <c r="E3892" s="31" t="s">
        <v>638</v>
      </c>
      <c r="F3892" s="26">
        <v>2021</v>
      </c>
      <c r="G3892" t="s">
        <v>563</v>
      </c>
      <c r="H3892">
        <v>221</v>
      </c>
      <c r="I3892">
        <v>331450</v>
      </c>
      <c r="J3892" t="s">
        <v>50</v>
      </c>
      <c r="K3892" s="26" t="s">
        <v>458</v>
      </c>
      <c r="L3892" t="b">
        <v>1</v>
      </c>
      <c r="M3892" t="s">
        <v>1119</v>
      </c>
      <c r="N3892" s="26">
        <v>169</v>
      </c>
      <c r="O3892" t="s">
        <v>375</v>
      </c>
      <c r="P3892">
        <v>60.388055600000001</v>
      </c>
      <c r="Q3892">
        <v>-166.185</v>
      </c>
      <c r="R3892" t="s">
        <v>1244</v>
      </c>
      <c r="S3892" s="26" t="s">
        <v>21</v>
      </c>
      <c r="T3892" s="40">
        <v>0.52180833333333332</v>
      </c>
      <c r="U3892" s="40">
        <v>0.26545833333333335</v>
      </c>
      <c r="V3892">
        <v>157.73222299999998</v>
      </c>
      <c r="W3892">
        <v>302.27999999999997</v>
      </c>
      <c r="X3892">
        <v>89.25</v>
      </c>
      <c r="Y3892">
        <v>55.365429591666661</v>
      </c>
      <c r="Z3892">
        <v>106.10299999999999</v>
      </c>
      <c r="AA3892">
        <v>12.416666666666666</v>
      </c>
      <c r="AI3892">
        <v>186.11699999999999</v>
      </c>
      <c r="AJ3892">
        <v>21.583333333333332</v>
      </c>
      <c r="AK3892">
        <v>231.76599999999999</v>
      </c>
      <c r="AL3892">
        <v>9.4166666666666661</v>
      </c>
      <c r="AM3892">
        <v>0</v>
      </c>
      <c r="AN3892">
        <v>0</v>
      </c>
      <c r="AO3892" s="30">
        <v>218.05483175833331</v>
      </c>
      <c r="AP3892" s="30">
        <v>417.88299999999998</v>
      </c>
      <c r="AQ3892" s="30">
        <v>31</v>
      </c>
      <c r="AR3892">
        <v>431.15248434999995</v>
      </c>
      <c r="AS3892">
        <v>826.26599999999996</v>
      </c>
      <c r="AT3892">
        <v>132.66666666666666</v>
      </c>
      <c r="AU3892">
        <v>12</v>
      </c>
      <c r="AV3892" t="s">
        <v>1510</v>
      </c>
    </row>
    <row r="3893" spans="1:48" hidden="1" x14ac:dyDescent="0.25">
      <c r="A3893" t="s">
        <v>504</v>
      </c>
      <c r="B3893" t="s">
        <v>99</v>
      </c>
      <c r="C3893" t="s">
        <v>508</v>
      </c>
      <c r="D3893" t="s">
        <v>507</v>
      </c>
      <c r="E3893" s="31" t="s">
        <v>508</v>
      </c>
      <c r="F3893" s="26">
        <v>2021</v>
      </c>
      <c r="G3893" t="s">
        <v>563</v>
      </c>
      <c r="H3893">
        <v>221</v>
      </c>
      <c r="I3893">
        <v>331685</v>
      </c>
      <c r="J3893" t="s">
        <v>50</v>
      </c>
      <c r="K3893" s="26" t="s">
        <v>458</v>
      </c>
      <c r="L3893" t="b">
        <v>1</v>
      </c>
      <c r="M3893" t="s">
        <v>1119</v>
      </c>
      <c r="N3893" s="26">
        <v>169</v>
      </c>
      <c r="O3893" t="s">
        <v>375</v>
      </c>
      <c r="P3893">
        <v>65.263611100000006</v>
      </c>
      <c r="Q3893">
        <v>-166.3608333</v>
      </c>
      <c r="R3893" t="s">
        <v>1244</v>
      </c>
      <c r="S3893" s="26" t="s">
        <v>21</v>
      </c>
      <c r="T3893" s="40">
        <v>0.5315833333333333</v>
      </c>
      <c r="U3893" s="40">
        <v>0.25907500000000011</v>
      </c>
      <c r="V3893">
        <v>161.26962533333332</v>
      </c>
      <c r="W3893">
        <v>303.37599999999998</v>
      </c>
      <c r="X3893">
        <v>72.833333333333329</v>
      </c>
      <c r="Y3893">
        <v>23.904239333333333</v>
      </c>
      <c r="Z3893">
        <v>44.968000000000004</v>
      </c>
      <c r="AA3893">
        <v>7</v>
      </c>
      <c r="AI3893">
        <v>183.56299999999999</v>
      </c>
      <c r="AJ3893">
        <v>15.25</v>
      </c>
      <c r="AK3893">
        <v>265.67200000000003</v>
      </c>
      <c r="AL3893">
        <v>19</v>
      </c>
      <c r="AM3893">
        <v>0</v>
      </c>
      <c r="AN3893">
        <v>0</v>
      </c>
      <c r="AO3893" s="30">
        <v>238.80583874999999</v>
      </c>
      <c r="AP3893" s="30">
        <v>449.23500000000001</v>
      </c>
      <c r="AQ3893" s="30">
        <v>34.25</v>
      </c>
      <c r="AR3893">
        <v>423.97970341666661</v>
      </c>
      <c r="AS3893">
        <v>797.57899999999995</v>
      </c>
      <c r="AT3893">
        <v>114.08333333333333</v>
      </c>
      <c r="AU3893">
        <v>12</v>
      </c>
      <c r="AV3893" t="s">
        <v>1510</v>
      </c>
    </row>
    <row r="3894" spans="1:48" hidden="1" x14ac:dyDescent="0.25">
      <c r="A3894" t="s">
        <v>851</v>
      </c>
      <c r="B3894" t="s">
        <v>155</v>
      </c>
      <c r="C3894" t="s">
        <v>855</v>
      </c>
      <c r="D3894" t="s">
        <v>854</v>
      </c>
      <c r="E3894" s="31" t="s">
        <v>855</v>
      </c>
      <c r="F3894" s="26">
        <v>2021</v>
      </c>
      <c r="G3894" t="s">
        <v>856</v>
      </c>
      <c r="H3894">
        <v>56739</v>
      </c>
      <c r="I3894">
        <v>331830</v>
      </c>
      <c r="J3894" t="s">
        <v>154</v>
      </c>
      <c r="K3894" s="26" t="s">
        <v>374</v>
      </c>
      <c r="L3894" t="b">
        <v>1</v>
      </c>
      <c r="M3894" t="s">
        <v>1116</v>
      </c>
      <c r="N3894" s="26">
        <v>341</v>
      </c>
      <c r="O3894" t="s">
        <v>375</v>
      </c>
      <c r="P3894">
        <v>65.572500000000005</v>
      </c>
      <c r="Q3894">
        <v>-144.80305559999999</v>
      </c>
      <c r="R3894" t="s">
        <v>1244</v>
      </c>
      <c r="S3894" s="26" t="s">
        <v>21</v>
      </c>
      <c r="T3894" s="40">
        <v>0.69721666666666671</v>
      </c>
      <c r="U3894" s="40">
        <v>0.3271</v>
      </c>
      <c r="V3894">
        <v>164.51733631666667</v>
      </c>
      <c r="W3894">
        <v>235.96299999999999</v>
      </c>
      <c r="X3894">
        <v>116.25</v>
      </c>
      <c r="Y3894">
        <v>49.400589700000005</v>
      </c>
      <c r="Z3894">
        <v>70.853999999999999</v>
      </c>
      <c r="AA3894">
        <v>1</v>
      </c>
      <c r="AI3894">
        <v>4.0449999999999999</v>
      </c>
      <c r="AJ3894">
        <v>12.75</v>
      </c>
      <c r="AK3894">
        <v>41.738999999999997</v>
      </c>
      <c r="AL3894">
        <v>5</v>
      </c>
      <c r="AM3894">
        <v>0</v>
      </c>
      <c r="AN3894">
        <v>0</v>
      </c>
      <c r="AO3894" s="30">
        <v>31.921367866666667</v>
      </c>
      <c r="AP3894" s="30">
        <v>45.783999999999999</v>
      </c>
      <c r="AQ3894" s="30">
        <v>17.75</v>
      </c>
      <c r="AR3894">
        <v>245.83929388333334</v>
      </c>
      <c r="AS3894">
        <v>352.601</v>
      </c>
      <c r="AT3894">
        <v>135</v>
      </c>
      <c r="AU3894">
        <v>12</v>
      </c>
      <c r="AV3894" t="s">
        <v>1510</v>
      </c>
    </row>
    <row r="3895" spans="1:48" hidden="1" x14ac:dyDescent="0.25">
      <c r="A3895" t="s">
        <v>917</v>
      </c>
      <c r="B3895" t="s">
        <v>301</v>
      </c>
      <c r="C3895" t="s">
        <v>920</v>
      </c>
      <c r="D3895" t="s">
        <v>919</v>
      </c>
      <c r="E3895" s="31" t="s">
        <v>920</v>
      </c>
      <c r="F3895" s="26">
        <v>2021</v>
      </c>
      <c r="G3895" t="s">
        <v>918</v>
      </c>
      <c r="H3895" t="s">
        <v>582</v>
      </c>
      <c r="I3895">
        <v>332870</v>
      </c>
      <c r="J3895" t="s">
        <v>300</v>
      </c>
      <c r="K3895" s="26" t="s">
        <v>458</v>
      </c>
      <c r="L3895" t="b">
        <v>1</v>
      </c>
      <c r="M3895" t="s">
        <v>1116</v>
      </c>
      <c r="N3895" s="26">
        <v>375</v>
      </c>
      <c r="O3895" t="s">
        <v>375</v>
      </c>
      <c r="P3895">
        <v>60.942777800000002</v>
      </c>
      <c r="Q3895">
        <v>-164.62944440000001</v>
      </c>
      <c r="R3895" t="s">
        <v>1244</v>
      </c>
      <c r="S3895" s="26" t="s">
        <v>21</v>
      </c>
      <c r="T3895" s="40">
        <v>0.79999999999999993</v>
      </c>
      <c r="U3895" s="40">
        <v>0.46138749999999995</v>
      </c>
      <c r="V3895">
        <v>169.1344</v>
      </c>
      <c r="W3895">
        <v>211.41800000000001</v>
      </c>
      <c r="X3895">
        <v>83</v>
      </c>
      <c r="Y3895">
        <v>111.90319999999998</v>
      </c>
      <c r="Z3895">
        <v>139.87899999999999</v>
      </c>
      <c r="AA3895">
        <v>5.25</v>
      </c>
      <c r="AI3895">
        <v>16.826000000000001</v>
      </c>
      <c r="AJ3895">
        <v>16.75</v>
      </c>
      <c r="AK3895">
        <v>1.6679999999999999</v>
      </c>
      <c r="AL3895">
        <v>2</v>
      </c>
      <c r="AM3895">
        <v>1.1639999999999999</v>
      </c>
      <c r="AN3895">
        <v>4</v>
      </c>
      <c r="AO3895" s="30">
        <v>14.795199999999999</v>
      </c>
      <c r="AP3895" s="30">
        <v>18.494</v>
      </c>
      <c r="AQ3895" s="30">
        <v>18.75</v>
      </c>
      <c r="AR3895">
        <v>295.83279999999996</v>
      </c>
      <c r="AS3895">
        <v>369.791</v>
      </c>
      <c r="AT3895">
        <v>107</v>
      </c>
      <c r="AU3895">
        <v>8</v>
      </c>
      <c r="AV3895" t="s">
        <v>1510</v>
      </c>
    </row>
    <row r="3896" spans="1:48" hidden="1" x14ac:dyDescent="0.25">
      <c r="A3896" t="s">
        <v>432</v>
      </c>
      <c r="B3896" t="s">
        <v>45</v>
      </c>
      <c r="C3896" t="s">
        <v>431</v>
      </c>
      <c r="D3896" t="s">
        <v>434</v>
      </c>
      <c r="E3896" s="31" t="s">
        <v>431</v>
      </c>
      <c r="F3896" s="26">
        <v>2021</v>
      </c>
      <c r="G3896" t="s">
        <v>380</v>
      </c>
      <c r="H3896">
        <v>219</v>
      </c>
      <c r="I3896">
        <v>331195</v>
      </c>
      <c r="J3896" t="s">
        <v>30</v>
      </c>
      <c r="K3896" s="26" t="s">
        <v>374</v>
      </c>
      <c r="L3896" t="b">
        <v>1</v>
      </c>
      <c r="M3896" t="s">
        <v>1116</v>
      </c>
      <c r="N3896" s="26">
        <v>2</v>
      </c>
      <c r="O3896" t="s">
        <v>375</v>
      </c>
      <c r="P3896">
        <v>62.706944399999998</v>
      </c>
      <c r="Q3896">
        <v>-143.96111110000001</v>
      </c>
      <c r="R3896" t="s">
        <v>1244</v>
      </c>
      <c r="S3896" s="26" t="s">
        <v>21</v>
      </c>
      <c r="T3896" s="40">
        <v>0.63823333333333332</v>
      </c>
      <c r="U3896" s="40">
        <v>0.35405833333333336</v>
      </c>
      <c r="V3896">
        <v>172.04153910000002</v>
      </c>
      <c r="W3896">
        <v>269.55900000000003</v>
      </c>
      <c r="X3896">
        <v>75.25</v>
      </c>
      <c r="Y3896">
        <v>44.664206899999996</v>
      </c>
      <c r="Z3896">
        <v>69.980999999999995</v>
      </c>
      <c r="AA3896">
        <v>1</v>
      </c>
      <c r="AI3896">
        <v>1.6160000000000001</v>
      </c>
      <c r="AJ3896">
        <v>12.083333333333334</v>
      </c>
      <c r="AK3896">
        <v>106.402</v>
      </c>
      <c r="AL3896">
        <v>5</v>
      </c>
      <c r="AM3896">
        <v>0</v>
      </c>
      <c r="AN3896">
        <v>0</v>
      </c>
      <c r="AO3896" s="30">
        <v>68.940688199999997</v>
      </c>
      <c r="AP3896" s="30">
        <v>108.018</v>
      </c>
      <c r="AQ3896" s="30">
        <v>17.083333333333336</v>
      </c>
      <c r="AR3896">
        <v>285.64643419999999</v>
      </c>
      <c r="AS3896">
        <v>447.55799999999999</v>
      </c>
      <c r="AT3896">
        <v>93.333333333333343</v>
      </c>
      <c r="AU3896">
        <v>12</v>
      </c>
      <c r="AV3896" t="s">
        <v>1510</v>
      </c>
    </row>
    <row r="3897" spans="1:48" hidden="1" x14ac:dyDescent="0.25">
      <c r="A3897" t="s">
        <v>513</v>
      </c>
      <c r="B3897" t="s">
        <v>285</v>
      </c>
      <c r="C3897" t="s">
        <v>516</v>
      </c>
      <c r="D3897" t="s">
        <v>515</v>
      </c>
      <c r="E3897" s="31" t="s">
        <v>516</v>
      </c>
      <c r="F3897" s="26">
        <v>2021</v>
      </c>
      <c r="G3897" t="s">
        <v>514</v>
      </c>
      <c r="H3897">
        <v>56503</v>
      </c>
      <c r="I3897">
        <v>332200</v>
      </c>
      <c r="J3897" t="s">
        <v>284</v>
      </c>
      <c r="K3897" s="26" t="s">
        <v>374</v>
      </c>
      <c r="L3897" t="b">
        <v>1</v>
      </c>
      <c r="M3897" t="s">
        <v>1116</v>
      </c>
      <c r="N3897" s="26">
        <v>72</v>
      </c>
      <c r="O3897" t="s">
        <v>375</v>
      </c>
      <c r="P3897">
        <v>65.001111100000003</v>
      </c>
      <c r="Q3897">
        <v>-150.63388889999999</v>
      </c>
      <c r="R3897" t="s">
        <v>1244</v>
      </c>
      <c r="S3897" s="26" t="s">
        <v>21</v>
      </c>
      <c r="T3897" s="40">
        <v>1.0214166666666669</v>
      </c>
      <c r="U3897" s="40">
        <v>0.28589999999999999</v>
      </c>
      <c r="V3897">
        <v>172.52953200000005</v>
      </c>
      <c r="W3897">
        <v>168.91200000000001</v>
      </c>
      <c r="X3897">
        <v>81.166666666666671</v>
      </c>
      <c r="Y3897">
        <v>194.51144008333335</v>
      </c>
      <c r="Z3897">
        <v>190.43299999999999</v>
      </c>
      <c r="AA3897">
        <v>11.666666666666666</v>
      </c>
      <c r="AI3897">
        <v>33.469000000000001</v>
      </c>
      <c r="AJ3897">
        <v>15.416666666666666</v>
      </c>
      <c r="AK3897">
        <v>80.691000000000003</v>
      </c>
      <c r="AL3897">
        <v>6.333333333333333</v>
      </c>
      <c r="AM3897">
        <v>0</v>
      </c>
      <c r="AN3897">
        <v>0</v>
      </c>
      <c r="AO3897" s="30">
        <v>116.60492666666669</v>
      </c>
      <c r="AP3897" s="30">
        <v>114.16</v>
      </c>
      <c r="AQ3897" s="30">
        <v>21.75</v>
      </c>
      <c r="AR3897">
        <v>483.64589875000007</v>
      </c>
      <c r="AS3897">
        <v>473.505</v>
      </c>
      <c r="AT3897">
        <v>114.58333333333334</v>
      </c>
      <c r="AU3897">
        <v>12</v>
      </c>
      <c r="AV3897" t="s">
        <v>1510</v>
      </c>
    </row>
    <row r="3898" spans="1:48" hidden="1" x14ac:dyDescent="0.25">
      <c r="A3898" t="s">
        <v>722</v>
      </c>
      <c r="B3898" t="s">
        <v>66</v>
      </c>
      <c r="C3898" t="s">
        <v>721</v>
      </c>
      <c r="D3898" t="s">
        <v>720</v>
      </c>
      <c r="E3898" s="31" t="s">
        <v>721</v>
      </c>
      <c r="F3898" s="26">
        <v>2021</v>
      </c>
      <c r="G3898" t="s">
        <v>563</v>
      </c>
      <c r="H3898">
        <v>221</v>
      </c>
      <c r="I3898">
        <v>331720</v>
      </c>
      <c r="J3898" t="s">
        <v>50</v>
      </c>
      <c r="K3898" s="26" t="s">
        <v>458</v>
      </c>
      <c r="L3898" t="b">
        <v>1</v>
      </c>
      <c r="M3898" t="s">
        <v>1119</v>
      </c>
      <c r="N3898" s="26">
        <v>169</v>
      </c>
      <c r="O3898" t="s">
        <v>375</v>
      </c>
      <c r="P3898">
        <v>61.537222200000002</v>
      </c>
      <c r="Q3898">
        <v>-160.3052778</v>
      </c>
      <c r="R3898" t="s">
        <v>1244</v>
      </c>
      <c r="S3898" s="26" t="s">
        <v>21</v>
      </c>
      <c r="T3898" s="40">
        <v>0.51345833333333324</v>
      </c>
      <c r="U3898" s="40">
        <v>0.25835833333333341</v>
      </c>
      <c r="V3898">
        <v>177.13182891666665</v>
      </c>
      <c r="W3898">
        <v>344.97800000000001</v>
      </c>
      <c r="X3898">
        <v>67.833333333333329</v>
      </c>
      <c r="Y3898">
        <v>33.333714999999998</v>
      </c>
      <c r="Z3898">
        <v>64.92</v>
      </c>
      <c r="AA3898">
        <v>3</v>
      </c>
      <c r="AI3898">
        <v>135.16499999999999</v>
      </c>
      <c r="AJ3898">
        <v>17.583333333333332</v>
      </c>
      <c r="AK3898">
        <v>227.053</v>
      </c>
      <c r="AL3898">
        <v>9</v>
      </c>
      <c r="AM3898">
        <v>0</v>
      </c>
      <c r="AN3898">
        <v>0</v>
      </c>
      <c r="AO3898" s="30">
        <v>185.98385058333329</v>
      </c>
      <c r="AP3898" s="30">
        <v>362.21799999999996</v>
      </c>
      <c r="AQ3898" s="30">
        <v>26.583333333333332</v>
      </c>
      <c r="AR3898">
        <v>396.44939449999993</v>
      </c>
      <c r="AS3898">
        <v>772.11599999999999</v>
      </c>
      <c r="AT3898">
        <v>97.416666666666657</v>
      </c>
      <c r="AU3898">
        <v>12</v>
      </c>
      <c r="AV3898" t="s">
        <v>1510</v>
      </c>
    </row>
    <row r="3899" spans="1:48" hidden="1" x14ac:dyDescent="0.25">
      <c r="A3899" t="s">
        <v>987</v>
      </c>
      <c r="B3899" t="s">
        <v>275</v>
      </c>
      <c r="C3899" t="s">
        <v>990</v>
      </c>
      <c r="D3899" t="s">
        <v>989</v>
      </c>
      <c r="E3899" s="31" t="s">
        <v>990</v>
      </c>
      <c r="F3899" s="26">
        <v>2021</v>
      </c>
      <c r="G3899" t="s">
        <v>988</v>
      </c>
      <c r="H3899" t="s">
        <v>582</v>
      </c>
      <c r="I3899">
        <v>332590</v>
      </c>
      <c r="J3899" t="s">
        <v>274</v>
      </c>
      <c r="K3899" s="26" t="s">
        <v>458</v>
      </c>
      <c r="L3899" t="b">
        <v>1</v>
      </c>
      <c r="M3899" t="s">
        <v>1118</v>
      </c>
      <c r="N3899" s="26">
        <v>447</v>
      </c>
      <c r="O3899" t="s">
        <v>375</v>
      </c>
      <c r="P3899">
        <v>60.202500000000001</v>
      </c>
      <c r="Q3899">
        <v>-154.31277779999999</v>
      </c>
      <c r="R3899" t="s">
        <v>1244</v>
      </c>
      <c r="S3899" s="26" t="s">
        <v>21</v>
      </c>
      <c r="T3899" s="40">
        <v>0.55162500000000003</v>
      </c>
      <c r="U3899" s="40">
        <v>0.22094166666666668</v>
      </c>
      <c r="V3899">
        <v>180.94568737500003</v>
      </c>
      <c r="W3899">
        <v>328.02300000000002</v>
      </c>
      <c r="X3899">
        <v>82.833333333333329</v>
      </c>
      <c r="Y3899">
        <v>248.89485487499999</v>
      </c>
      <c r="Z3899">
        <v>451.20299999999997</v>
      </c>
      <c r="AA3899">
        <v>0</v>
      </c>
      <c r="AI3899">
        <v>0</v>
      </c>
      <c r="AJ3899">
        <v>48.916666666666664</v>
      </c>
      <c r="AK3899">
        <v>77.63</v>
      </c>
      <c r="AL3899">
        <v>17.5</v>
      </c>
      <c r="AM3899">
        <v>0</v>
      </c>
      <c r="AN3899">
        <v>0</v>
      </c>
      <c r="AO3899" s="30">
        <v>42.822648749999999</v>
      </c>
      <c r="AP3899" s="30">
        <v>77.63</v>
      </c>
      <c r="AQ3899" s="30">
        <v>66.416666666666657</v>
      </c>
      <c r="AR3899">
        <v>472.66319100000004</v>
      </c>
      <c r="AS3899">
        <v>856.85599999999999</v>
      </c>
      <c r="AT3899">
        <v>149.25</v>
      </c>
      <c r="AU3899">
        <v>12</v>
      </c>
      <c r="AV3899" t="s">
        <v>1510</v>
      </c>
    </row>
    <row r="3900" spans="1:48" hidden="1" x14ac:dyDescent="0.25">
      <c r="A3900" t="s">
        <v>704</v>
      </c>
      <c r="B3900" t="s">
        <v>186</v>
      </c>
      <c r="C3900" t="s">
        <v>703</v>
      </c>
      <c r="D3900" t="s">
        <v>702</v>
      </c>
      <c r="E3900" s="31" t="s">
        <v>703</v>
      </c>
      <c r="F3900" s="26">
        <v>2021</v>
      </c>
      <c r="G3900" t="s">
        <v>563</v>
      </c>
      <c r="H3900">
        <v>221</v>
      </c>
      <c r="I3900">
        <v>332090</v>
      </c>
      <c r="J3900" t="s">
        <v>50</v>
      </c>
      <c r="K3900" s="26" t="s">
        <v>458</v>
      </c>
      <c r="L3900" t="b">
        <v>1</v>
      </c>
      <c r="M3900" t="s">
        <v>1119</v>
      </c>
      <c r="N3900" s="26">
        <v>169</v>
      </c>
      <c r="O3900" t="s">
        <v>375</v>
      </c>
      <c r="P3900">
        <v>66.907222200000007</v>
      </c>
      <c r="Q3900">
        <v>-156.8811111</v>
      </c>
      <c r="R3900" t="s">
        <v>1244</v>
      </c>
      <c r="S3900" s="26" t="s">
        <v>21</v>
      </c>
      <c r="T3900" s="40">
        <v>0.77091666666666658</v>
      </c>
      <c r="U3900" s="40">
        <v>0.27264999999999995</v>
      </c>
      <c r="V3900">
        <v>182.18611033333332</v>
      </c>
      <c r="W3900">
        <v>236.32400000000001</v>
      </c>
      <c r="X3900">
        <v>38.25</v>
      </c>
      <c r="Y3900">
        <v>71.697562749999989</v>
      </c>
      <c r="Z3900">
        <v>93.003</v>
      </c>
      <c r="AA3900">
        <v>4</v>
      </c>
      <c r="AI3900">
        <v>182.786</v>
      </c>
      <c r="AJ3900">
        <v>11.416666666666666</v>
      </c>
      <c r="AK3900">
        <v>152.505</v>
      </c>
      <c r="AL3900">
        <v>5</v>
      </c>
      <c r="AM3900">
        <v>0</v>
      </c>
      <c r="AN3900">
        <v>0</v>
      </c>
      <c r="AO3900" s="30">
        <v>258.48142008333332</v>
      </c>
      <c r="AP3900" s="30">
        <v>335.291</v>
      </c>
      <c r="AQ3900" s="30">
        <v>16.416666666666664</v>
      </c>
      <c r="AR3900">
        <v>512.36509316666661</v>
      </c>
      <c r="AS3900">
        <v>664.61799999999994</v>
      </c>
      <c r="AT3900">
        <v>58.666666666666664</v>
      </c>
      <c r="AU3900">
        <v>12</v>
      </c>
      <c r="AV3900" t="s">
        <v>1510</v>
      </c>
    </row>
    <row r="3901" spans="1:48" hidden="1" x14ac:dyDescent="0.25">
      <c r="A3901" t="s">
        <v>909</v>
      </c>
      <c r="B3901" t="s">
        <v>178</v>
      </c>
      <c r="C3901" t="s">
        <v>912</v>
      </c>
      <c r="D3901" t="s">
        <v>911</v>
      </c>
      <c r="E3901" s="31" t="s">
        <v>912</v>
      </c>
      <c r="F3901" s="26">
        <v>2021</v>
      </c>
      <c r="G3901" t="s">
        <v>910</v>
      </c>
      <c r="H3901">
        <v>9416</v>
      </c>
      <c r="I3901">
        <v>332060</v>
      </c>
      <c r="J3901" t="s">
        <v>177</v>
      </c>
      <c r="K3901" s="26" t="s">
        <v>458</v>
      </c>
      <c r="L3901" t="b">
        <v>1</v>
      </c>
      <c r="M3901" t="s">
        <v>1116</v>
      </c>
      <c r="N3901" s="26">
        <v>369</v>
      </c>
      <c r="O3901" t="s">
        <v>375</v>
      </c>
      <c r="P3901">
        <v>66.075555600000001</v>
      </c>
      <c r="Q3901">
        <v>-162.71722220000001</v>
      </c>
      <c r="R3901" t="s">
        <v>1244</v>
      </c>
      <c r="S3901" s="26" t="s">
        <v>21</v>
      </c>
      <c r="T3901" s="40">
        <v>0.67469999999999974</v>
      </c>
      <c r="U3901" s="40">
        <v>0.37935000000000008</v>
      </c>
      <c r="V3901">
        <v>184.62895619999995</v>
      </c>
      <c r="W3901">
        <v>273.64600000000002</v>
      </c>
      <c r="X3901">
        <v>49.083333333333336</v>
      </c>
      <c r="Y3901">
        <v>217.46525579999994</v>
      </c>
      <c r="Z3901">
        <v>322.31400000000002</v>
      </c>
      <c r="AA3901">
        <v>5</v>
      </c>
      <c r="AI3901">
        <v>109.69199999999999</v>
      </c>
      <c r="AJ3901">
        <v>9.3333333333333339</v>
      </c>
      <c r="AK3901">
        <v>40.914000000000001</v>
      </c>
      <c r="AL3901">
        <v>5</v>
      </c>
      <c r="AM3901">
        <v>6.7119999999999997</v>
      </c>
      <c r="AN3901">
        <v>2.0833333333333335</v>
      </c>
      <c r="AO3901" s="30">
        <v>101.61386819999996</v>
      </c>
      <c r="AP3901" s="30">
        <v>150.60599999999999</v>
      </c>
      <c r="AQ3901" s="30">
        <v>14.333333333333334</v>
      </c>
      <c r="AR3901">
        <v>503.70808019999981</v>
      </c>
      <c r="AS3901">
        <v>746.56600000000003</v>
      </c>
      <c r="AT3901">
        <v>68.416666666666671</v>
      </c>
      <c r="AU3901">
        <v>12</v>
      </c>
      <c r="AV3901" t="s">
        <v>1510</v>
      </c>
    </row>
    <row r="3902" spans="1:48" hidden="1" x14ac:dyDescent="0.25">
      <c r="A3902" t="s">
        <v>664</v>
      </c>
      <c r="B3902" t="s">
        <v>84</v>
      </c>
      <c r="C3902" t="s">
        <v>666</v>
      </c>
      <c r="D3902" t="s">
        <v>665</v>
      </c>
      <c r="E3902" s="31" t="s">
        <v>666</v>
      </c>
      <c r="F3902" s="26">
        <v>2021</v>
      </c>
      <c r="G3902" t="s">
        <v>563</v>
      </c>
      <c r="H3902">
        <v>221</v>
      </c>
      <c r="I3902">
        <v>331540</v>
      </c>
      <c r="J3902" t="s">
        <v>50</v>
      </c>
      <c r="K3902" s="26" t="s">
        <v>458</v>
      </c>
      <c r="L3902" t="b">
        <v>1</v>
      </c>
      <c r="M3902" t="s">
        <v>1119</v>
      </c>
      <c r="N3902" s="26">
        <v>169</v>
      </c>
      <c r="O3902" t="s">
        <v>375</v>
      </c>
      <c r="P3902">
        <v>57.2027778</v>
      </c>
      <c r="Q3902">
        <v>-153.3038889</v>
      </c>
      <c r="R3902" t="s">
        <v>1244</v>
      </c>
      <c r="S3902" s="26" t="s">
        <v>21</v>
      </c>
      <c r="T3902" s="40">
        <v>0.52169166666666655</v>
      </c>
      <c r="U3902" s="40">
        <v>0.26051666666666667</v>
      </c>
      <c r="V3902">
        <v>184.69293567499994</v>
      </c>
      <c r="W3902">
        <v>354.02699999999999</v>
      </c>
      <c r="X3902">
        <v>90.083333333333329</v>
      </c>
      <c r="Y3902">
        <v>0</v>
      </c>
      <c r="Z3902">
        <v>0</v>
      </c>
      <c r="AA3902">
        <v>11.083333333333334</v>
      </c>
      <c r="AI3902">
        <v>264.279</v>
      </c>
      <c r="AJ3902">
        <v>21.083333333333332</v>
      </c>
      <c r="AK3902">
        <v>114.39400000000001</v>
      </c>
      <c r="AL3902">
        <v>4</v>
      </c>
      <c r="AM3902">
        <v>0</v>
      </c>
      <c r="AN3902">
        <v>0</v>
      </c>
      <c r="AO3902" s="30">
        <v>197.55054849166663</v>
      </c>
      <c r="AP3902" s="30">
        <v>378.673</v>
      </c>
      <c r="AQ3902" s="30">
        <v>25.083333333333332</v>
      </c>
      <c r="AR3902">
        <v>382.24348416666663</v>
      </c>
      <c r="AS3902">
        <v>732.7</v>
      </c>
      <c r="AT3902">
        <v>126.25</v>
      </c>
      <c r="AU3902">
        <v>12</v>
      </c>
      <c r="AV3902" t="s">
        <v>1510</v>
      </c>
    </row>
    <row r="3903" spans="1:48" hidden="1" x14ac:dyDescent="0.25">
      <c r="A3903" t="s">
        <v>630</v>
      </c>
      <c r="B3903" t="s">
        <v>73</v>
      </c>
      <c r="C3903" t="s">
        <v>721</v>
      </c>
      <c r="D3903" t="s">
        <v>720</v>
      </c>
      <c r="E3903" s="31" t="s">
        <v>721</v>
      </c>
      <c r="F3903" s="26">
        <v>2021</v>
      </c>
      <c r="G3903" t="s">
        <v>563</v>
      </c>
      <c r="H3903">
        <v>221</v>
      </c>
      <c r="I3903">
        <v>331430</v>
      </c>
      <c r="J3903" t="s">
        <v>50</v>
      </c>
      <c r="K3903" s="26" t="s">
        <v>458</v>
      </c>
      <c r="L3903" t="b">
        <v>1</v>
      </c>
      <c r="M3903" t="s">
        <v>1119</v>
      </c>
      <c r="N3903" s="26">
        <v>169</v>
      </c>
      <c r="O3903" t="s">
        <v>375</v>
      </c>
      <c r="P3903">
        <v>61.512222199999997</v>
      </c>
      <c r="Q3903">
        <v>-160.3580556</v>
      </c>
      <c r="R3903" t="s">
        <v>1244</v>
      </c>
      <c r="S3903" s="26" t="s">
        <v>21</v>
      </c>
      <c r="T3903" s="40">
        <v>0.51345833333333324</v>
      </c>
      <c r="U3903" s="40">
        <v>0.25835833333333341</v>
      </c>
      <c r="V3903">
        <v>185.50890162499996</v>
      </c>
      <c r="W3903">
        <v>361.29300000000001</v>
      </c>
      <c r="X3903">
        <v>83.666666666666671</v>
      </c>
      <c r="Y3903">
        <v>29.733345166666663</v>
      </c>
      <c r="Z3903">
        <v>57.908000000000001</v>
      </c>
      <c r="AA3903">
        <v>4.083333333333333</v>
      </c>
      <c r="AI3903">
        <v>143.78700000000001</v>
      </c>
      <c r="AJ3903">
        <v>11.916666666666666</v>
      </c>
      <c r="AK3903">
        <v>76.066999999999993</v>
      </c>
      <c r="AL3903">
        <v>3</v>
      </c>
      <c r="AM3903">
        <v>0</v>
      </c>
      <c r="AN3903">
        <v>0</v>
      </c>
      <c r="AO3903" s="30">
        <v>112.88586841666664</v>
      </c>
      <c r="AP3903" s="30">
        <v>219.85399999999998</v>
      </c>
      <c r="AQ3903" s="30">
        <v>14.916666666666666</v>
      </c>
      <c r="AR3903">
        <v>328.12811520833333</v>
      </c>
      <c r="AS3903">
        <v>639.05500000000006</v>
      </c>
      <c r="AT3903">
        <v>102.66666666666667</v>
      </c>
      <c r="AU3903">
        <v>12</v>
      </c>
      <c r="AV3903" t="s">
        <v>1510</v>
      </c>
    </row>
    <row r="3904" spans="1:48" hidden="1" x14ac:dyDescent="0.25">
      <c r="A3904" t="s">
        <v>379</v>
      </c>
      <c r="B3904" t="s">
        <v>1132</v>
      </c>
      <c r="C3904" t="s">
        <v>382</v>
      </c>
      <c r="D3904" t="s">
        <v>381</v>
      </c>
      <c r="E3904" s="31" t="s">
        <v>382</v>
      </c>
      <c r="F3904" s="26">
        <v>2021</v>
      </c>
      <c r="G3904" t="s">
        <v>380</v>
      </c>
      <c r="H3904">
        <v>219</v>
      </c>
      <c r="I3904">
        <v>331050</v>
      </c>
      <c r="J3904" t="s">
        <v>30</v>
      </c>
      <c r="K3904" s="26" t="s">
        <v>374</v>
      </c>
      <c r="L3904" t="b">
        <v>1</v>
      </c>
      <c r="M3904" t="s">
        <v>1116</v>
      </c>
      <c r="N3904" s="26">
        <v>2</v>
      </c>
      <c r="O3904" t="s">
        <v>375</v>
      </c>
      <c r="P3904">
        <v>66.565555599999996</v>
      </c>
      <c r="Q3904">
        <v>-152.64555559999999</v>
      </c>
      <c r="R3904" t="s">
        <v>1244</v>
      </c>
      <c r="S3904" s="26" t="s">
        <v>21</v>
      </c>
      <c r="T3904" s="40">
        <v>0.88170833333333321</v>
      </c>
      <c r="U3904" s="40">
        <v>0.36620833333333341</v>
      </c>
      <c r="V3904">
        <v>191.05914216666665</v>
      </c>
      <c r="W3904">
        <v>216.69200000000001</v>
      </c>
      <c r="X3904">
        <v>67.75</v>
      </c>
      <c r="Y3904">
        <v>35.300956541666658</v>
      </c>
      <c r="Z3904">
        <v>40.036999999999999</v>
      </c>
      <c r="AA3904">
        <v>18</v>
      </c>
      <c r="AI3904">
        <v>176.19800000000001</v>
      </c>
      <c r="AJ3904">
        <v>8.5833333333333339</v>
      </c>
      <c r="AK3904">
        <v>164.68899999999999</v>
      </c>
      <c r="AL3904">
        <v>7</v>
      </c>
      <c r="AM3904">
        <v>0</v>
      </c>
      <c r="AN3904">
        <v>0</v>
      </c>
      <c r="AO3904" s="30">
        <v>300.56290862499998</v>
      </c>
      <c r="AP3904" s="30">
        <v>340.887</v>
      </c>
      <c r="AQ3904" s="30">
        <v>15.583333333333334</v>
      </c>
      <c r="AR3904">
        <v>526.9230073333332</v>
      </c>
      <c r="AS3904">
        <v>597.61599999999999</v>
      </c>
      <c r="AT3904">
        <v>101.33333333333334</v>
      </c>
      <c r="AU3904">
        <v>12</v>
      </c>
      <c r="AV3904" t="s">
        <v>1510</v>
      </c>
    </row>
    <row r="3905" spans="1:48" hidden="1" x14ac:dyDescent="0.25">
      <c r="A3905" t="s">
        <v>813</v>
      </c>
      <c r="B3905" t="s">
        <v>27</v>
      </c>
      <c r="C3905" t="s">
        <v>816</v>
      </c>
      <c r="D3905" t="s">
        <v>815</v>
      </c>
      <c r="E3905" s="31" t="s">
        <v>816</v>
      </c>
      <c r="F3905" s="26">
        <v>2021</v>
      </c>
      <c r="G3905" t="s">
        <v>814</v>
      </c>
      <c r="H3905">
        <v>24486</v>
      </c>
      <c r="I3905">
        <v>331040</v>
      </c>
      <c r="J3905" t="s">
        <v>26</v>
      </c>
      <c r="K3905" s="26" t="s">
        <v>458</v>
      </c>
      <c r="L3905" t="b">
        <v>1</v>
      </c>
      <c r="M3905" t="s">
        <v>1118</v>
      </c>
      <c r="N3905" s="26">
        <v>293</v>
      </c>
      <c r="O3905" t="s">
        <v>375</v>
      </c>
      <c r="P3905">
        <v>54.135555600000004</v>
      </c>
      <c r="Q3905">
        <v>-165.77305559999999</v>
      </c>
      <c r="R3905" t="s">
        <v>1244</v>
      </c>
      <c r="S3905" s="26" t="s">
        <v>21</v>
      </c>
      <c r="T3905" s="40">
        <v>0.94999999999999984</v>
      </c>
      <c r="U3905" s="40">
        <v>0.20330000000000001</v>
      </c>
      <c r="V3905">
        <v>191.09059999999997</v>
      </c>
      <c r="W3905">
        <v>201.148</v>
      </c>
      <c r="X3905">
        <v>50</v>
      </c>
      <c r="Y3905">
        <v>199.59404999999995</v>
      </c>
      <c r="Z3905">
        <v>210.09899999999999</v>
      </c>
      <c r="AA3905">
        <v>10.833333333333334</v>
      </c>
      <c r="AI3905">
        <v>124.286</v>
      </c>
      <c r="AJ3905">
        <v>27.083333333333332</v>
      </c>
      <c r="AK3905">
        <v>3.7389999999999999</v>
      </c>
      <c r="AL3905">
        <v>1</v>
      </c>
      <c r="AM3905">
        <v>0</v>
      </c>
      <c r="AN3905">
        <v>0</v>
      </c>
      <c r="AO3905" s="30">
        <v>121.62374999999999</v>
      </c>
      <c r="AP3905" s="30">
        <v>128.02500000000001</v>
      </c>
      <c r="AQ3905" s="30">
        <v>28.083333333333332</v>
      </c>
      <c r="AR3905">
        <v>512.30840000000001</v>
      </c>
      <c r="AS3905">
        <v>539.27200000000005</v>
      </c>
      <c r="AT3905">
        <v>88.916666666666657</v>
      </c>
      <c r="AU3905">
        <v>12</v>
      </c>
      <c r="AV3905" t="s">
        <v>1510</v>
      </c>
    </row>
    <row r="3906" spans="1:48" hidden="1" x14ac:dyDescent="0.25">
      <c r="A3906" t="s">
        <v>1019</v>
      </c>
      <c r="B3906" t="s">
        <v>191</v>
      </c>
      <c r="C3906" t="s">
        <v>1022</v>
      </c>
      <c r="D3906" t="s">
        <v>1021</v>
      </c>
      <c r="E3906" s="31" t="s">
        <v>1022</v>
      </c>
      <c r="F3906" s="26">
        <v>2021</v>
      </c>
      <c r="G3906" t="s">
        <v>1020</v>
      </c>
      <c r="H3906">
        <v>10455</v>
      </c>
      <c r="I3906">
        <v>332100</v>
      </c>
      <c r="J3906" t="s">
        <v>190</v>
      </c>
      <c r="K3906" s="26" t="s">
        <v>458</v>
      </c>
      <c r="L3906" t="b">
        <v>1</v>
      </c>
      <c r="M3906" t="s">
        <v>1118</v>
      </c>
      <c r="N3906" s="26">
        <v>660</v>
      </c>
      <c r="O3906" t="s">
        <v>375</v>
      </c>
      <c r="P3906">
        <v>59.439444399999999</v>
      </c>
      <c r="Q3906">
        <v>-154.77611110000001</v>
      </c>
      <c r="R3906" t="s">
        <v>1244</v>
      </c>
      <c r="S3906" s="26" t="s">
        <v>21</v>
      </c>
      <c r="T3906" s="40">
        <v>0.90000000000000024</v>
      </c>
      <c r="U3906" s="40">
        <v>0.40976666666666678</v>
      </c>
      <c r="V3906">
        <v>192.17520000000005</v>
      </c>
      <c r="W3906">
        <v>213.52799999999999</v>
      </c>
      <c r="X3906">
        <v>54.583333333333336</v>
      </c>
      <c r="Y3906">
        <v>53.532000000000011</v>
      </c>
      <c r="Z3906">
        <v>59.48</v>
      </c>
      <c r="AA3906">
        <v>9</v>
      </c>
      <c r="AI3906">
        <v>68.692999999999998</v>
      </c>
      <c r="AJ3906">
        <v>7.666666666666667</v>
      </c>
      <c r="AK3906">
        <v>74.977999999999994</v>
      </c>
      <c r="AL3906">
        <v>5</v>
      </c>
      <c r="AM3906">
        <v>2.0539999999999998</v>
      </c>
      <c r="AN3906">
        <v>3</v>
      </c>
      <c r="AO3906" s="30">
        <v>129.30390000000003</v>
      </c>
      <c r="AP3906" s="30">
        <v>143.67099999999999</v>
      </c>
      <c r="AQ3906" s="30">
        <v>12.666666666666668</v>
      </c>
      <c r="AR3906">
        <v>375.01110000000006</v>
      </c>
      <c r="AS3906">
        <v>416.67899999999997</v>
      </c>
      <c r="AT3906">
        <v>76.25</v>
      </c>
      <c r="AU3906">
        <v>12</v>
      </c>
      <c r="AV3906" t="s">
        <v>1510</v>
      </c>
    </row>
    <row r="3907" spans="1:48" hidden="1" x14ac:dyDescent="0.25">
      <c r="A3907" t="s">
        <v>527</v>
      </c>
      <c r="B3907" t="s">
        <v>277</v>
      </c>
      <c r="C3907" t="s">
        <v>530</v>
      </c>
      <c r="D3907" t="s">
        <v>529</v>
      </c>
      <c r="E3907" s="31" t="s">
        <v>530</v>
      </c>
      <c r="F3907" s="26">
        <v>2021</v>
      </c>
      <c r="G3907" t="s">
        <v>528</v>
      </c>
      <c r="H3907">
        <v>18474</v>
      </c>
      <c r="I3907">
        <v>332600</v>
      </c>
      <c r="J3907" t="s">
        <v>276</v>
      </c>
      <c r="K3907" s="26" t="s">
        <v>374</v>
      </c>
      <c r="L3907" t="b">
        <v>1</v>
      </c>
      <c r="M3907" t="s">
        <v>1116</v>
      </c>
      <c r="N3907" s="26">
        <v>92</v>
      </c>
      <c r="O3907" t="s">
        <v>375</v>
      </c>
      <c r="P3907">
        <v>65.171944400000001</v>
      </c>
      <c r="Q3907">
        <v>-152.07888890000001</v>
      </c>
      <c r="R3907" t="s">
        <v>1244</v>
      </c>
      <c r="S3907" s="26" t="s">
        <v>21</v>
      </c>
      <c r="T3907" s="40">
        <v>0.63989166666666664</v>
      </c>
      <c r="U3907" s="40">
        <v>0.36075833333333329</v>
      </c>
      <c r="V3907">
        <v>192.69761639166666</v>
      </c>
      <c r="W3907">
        <v>301.14100000000002</v>
      </c>
      <c r="X3907">
        <v>107.08333333333333</v>
      </c>
      <c r="Y3907">
        <v>321.159707825</v>
      </c>
      <c r="Z3907">
        <v>501.89699999999999</v>
      </c>
      <c r="AA3907">
        <v>7</v>
      </c>
      <c r="AI3907">
        <v>157.15299999999999</v>
      </c>
      <c r="AJ3907">
        <v>38.166666666666664</v>
      </c>
      <c r="AK3907">
        <v>181.69900000000001</v>
      </c>
      <c r="AL3907">
        <v>6</v>
      </c>
      <c r="AM3907">
        <v>0</v>
      </c>
      <c r="AN3907">
        <v>0</v>
      </c>
      <c r="AO3907" s="30">
        <v>216.8285710333333</v>
      </c>
      <c r="AP3907" s="30">
        <v>338.85199999999998</v>
      </c>
      <c r="AQ3907" s="30">
        <v>44.166666666666664</v>
      </c>
      <c r="AR3907">
        <v>730.68589525000004</v>
      </c>
      <c r="AS3907">
        <v>1141.8900000000001</v>
      </c>
      <c r="AT3907">
        <v>158.25</v>
      </c>
      <c r="AU3907">
        <v>12</v>
      </c>
      <c r="AV3907" t="s">
        <v>1510</v>
      </c>
    </row>
    <row r="3908" spans="1:48" hidden="1" x14ac:dyDescent="0.25">
      <c r="A3908" t="s">
        <v>408</v>
      </c>
      <c r="B3908" t="s">
        <v>40</v>
      </c>
      <c r="C3908" t="s">
        <v>422</v>
      </c>
      <c r="D3908" t="s">
        <v>421</v>
      </c>
      <c r="E3908" s="31" t="s">
        <v>422</v>
      </c>
      <c r="F3908" s="26">
        <v>2021</v>
      </c>
      <c r="G3908" t="s">
        <v>380</v>
      </c>
      <c r="H3908">
        <v>219</v>
      </c>
      <c r="I3908">
        <v>331150</v>
      </c>
      <c r="J3908" t="s">
        <v>30</v>
      </c>
      <c r="K3908" s="26" t="s">
        <v>374</v>
      </c>
      <c r="L3908" t="b">
        <v>1</v>
      </c>
      <c r="M3908" t="s">
        <v>1116</v>
      </c>
      <c r="N3908" s="26">
        <v>2</v>
      </c>
      <c r="O3908" t="s">
        <v>375</v>
      </c>
      <c r="P3908">
        <v>55.208055600000002</v>
      </c>
      <c r="Q3908">
        <v>-132.8266667</v>
      </c>
      <c r="R3908" t="s">
        <v>1244</v>
      </c>
      <c r="S3908" s="26" t="s">
        <v>21</v>
      </c>
      <c r="T3908" s="40">
        <v>0.29379999999999995</v>
      </c>
      <c r="U3908" s="40">
        <v>0.28428333333333333</v>
      </c>
      <c r="V3908">
        <v>194.59725479999997</v>
      </c>
      <c r="W3908">
        <v>662.346</v>
      </c>
      <c r="X3908">
        <v>115.66666666666667</v>
      </c>
      <c r="Y3908">
        <v>148.78854639999997</v>
      </c>
      <c r="Z3908">
        <v>506.428</v>
      </c>
      <c r="AA3908">
        <v>9.5</v>
      </c>
      <c r="AI3908">
        <v>128.571</v>
      </c>
      <c r="AJ3908">
        <v>53.5</v>
      </c>
      <c r="AK3908">
        <v>350.04399999999998</v>
      </c>
      <c r="AL3908">
        <v>7.166666666666667</v>
      </c>
      <c r="AM3908">
        <v>0</v>
      </c>
      <c r="AN3908">
        <v>0</v>
      </c>
      <c r="AO3908" s="30">
        <v>140.61708699999997</v>
      </c>
      <c r="AP3908" s="30">
        <v>478.61500000000001</v>
      </c>
      <c r="AQ3908" s="30">
        <v>60.666666666666664</v>
      </c>
      <c r="AR3908">
        <v>484.00288819999997</v>
      </c>
      <c r="AS3908">
        <v>1647.3890000000001</v>
      </c>
      <c r="AT3908">
        <v>185.83333333333331</v>
      </c>
      <c r="AU3908">
        <v>12</v>
      </c>
      <c r="AV3908" t="s">
        <v>1510</v>
      </c>
    </row>
    <row r="3909" spans="1:48" hidden="1" x14ac:dyDescent="0.25">
      <c r="A3909" t="s">
        <v>897</v>
      </c>
      <c r="B3909" t="s">
        <v>262</v>
      </c>
      <c r="C3909" t="s">
        <v>900</v>
      </c>
      <c r="D3909" t="s">
        <v>899</v>
      </c>
      <c r="E3909" s="31" t="s">
        <v>900</v>
      </c>
      <c r="F3909" s="26">
        <v>2021</v>
      </c>
      <c r="G3909" t="s">
        <v>898</v>
      </c>
      <c r="H3909" t="s">
        <v>582</v>
      </c>
      <c r="I3909">
        <v>332530</v>
      </c>
      <c r="J3909" t="s">
        <v>261</v>
      </c>
      <c r="K3909" s="26" t="s">
        <v>458</v>
      </c>
      <c r="L3909" t="b">
        <v>1</v>
      </c>
      <c r="M3909" t="s">
        <v>1118</v>
      </c>
      <c r="N3909" s="26">
        <v>364</v>
      </c>
      <c r="O3909" t="s">
        <v>375</v>
      </c>
      <c r="P3909">
        <v>64.739444399999996</v>
      </c>
      <c r="Q3909">
        <v>-155.4869444</v>
      </c>
      <c r="R3909" t="s">
        <v>1244</v>
      </c>
      <c r="S3909" s="26" t="s">
        <v>21</v>
      </c>
      <c r="T3909" s="40">
        <v>0.75</v>
      </c>
      <c r="U3909" s="40">
        <v>0.37311666666666671</v>
      </c>
      <c r="V3909">
        <v>196.20600000000002</v>
      </c>
      <c r="W3909">
        <v>261.608</v>
      </c>
      <c r="X3909">
        <v>106.41666666666667</v>
      </c>
      <c r="Y3909">
        <v>198.92250000000001</v>
      </c>
      <c r="Z3909">
        <v>265.23</v>
      </c>
      <c r="AA3909">
        <v>13.333333333333334</v>
      </c>
      <c r="AI3909">
        <v>121.85599999999999</v>
      </c>
      <c r="AJ3909">
        <v>23.166666666666668</v>
      </c>
      <c r="AK3909">
        <v>24.245999999999999</v>
      </c>
      <c r="AL3909">
        <v>4</v>
      </c>
      <c r="AM3909">
        <v>0</v>
      </c>
      <c r="AN3909">
        <v>0</v>
      </c>
      <c r="AO3909" s="30">
        <v>109.57650000000001</v>
      </c>
      <c r="AP3909" s="30">
        <v>146.102</v>
      </c>
      <c r="AQ3909" s="30">
        <v>27.166666666666668</v>
      </c>
      <c r="AR3909">
        <v>504.70500000000004</v>
      </c>
      <c r="AS3909">
        <v>672.94</v>
      </c>
      <c r="AT3909">
        <v>146.91666666666669</v>
      </c>
      <c r="AU3909">
        <v>12</v>
      </c>
      <c r="AV3909" t="s">
        <v>1510</v>
      </c>
    </row>
    <row r="3910" spans="1:48" hidden="1" x14ac:dyDescent="0.25">
      <c r="A3910" t="s">
        <v>1081</v>
      </c>
      <c r="B3910" t="s">
        <v>112</v>
      </c>
      <c r="C3910" t="s">
        <v>1084</v>
      </c>
      <c r="D3910" t="s">
        <v>1083</v>
      </c>
      <c r="E3910" s="31" t="s">
        <v>1084</v>
      </c>
      <c r="F3910" s="26">
        <v>2021</v>
      </c>
      <c r="G3910" t="s">
        <v>1082</v>
      </c>
      <c r="H3910" t="s">
        <v>582</v>
      </c>
      <c r="I3910">
        <v>331770</v>
      </c>
      <c r="J3910" t="s">
        <v>111</v>
      </c>
      <c r="K3910" s="26" t="s">
        <v>458</v>
      </c>
      <c r="L3910" t="b">
        <v>1</v>
      </c>
      <c r="M3910" t="s">
        <v>1119</v>
      </c>
      <c r="N3910" s="26">
        <v>747</v>
      </c>
      <c r="O3910" t="s">
        <v>375</v>
      </c>
      <c r="P3910">
        <v>68.126944399999999</v>
      </c>
      <c r="Q3910">
        <v>-145.53777779999999</v>
      </c>
      <c r="R3910" t="s">
        <v>1244</v>
      </c>
      <c r="S3910" s="26" t="s">
        <v>21</v>
      </c>
      <c r="T3910" s="40">
        <v>1</v>
      </c>
      <c r="U3910" s="40">
        <v>0.27158888888888888</v>
      </c>
      <c r="V3910">
        <v>202.16200000000001</v>
      </c>
      <c r="W3910">
        <v>202.16200000000001</v>
      </c>
      <c r="X3910">
        <v>94.666666666666671</v>
      </c>
      <c r="Y3910">
        <v>130.602</v>
      </c>
      <c r="Z3910">
        <v>130.602</v>
      </c>
      <c r="AA3910">
        <v>5</v>
      </c>
      <c r="AI3910">
        <v>49.753</v>
      </c>
      <c r="AJ3910">
        <v>5.333333333333333</v>
      </c>
      <c r="AK3910">
        <v>4.1689999999999996</v>
      </c>
      <c r="AL3910">
        <v>7.2222222222222223</v>
      </c>
      <c r="AM3910">
        <v>30.085999999999999</v>
      </c>
      <c r="AN3910">
        <v>6.1111111111111107</v>
      </c>
      <c r="AO3910" s="30">
        <v>53.921999999999997</v>
      </c>
      <c r="AP3910" s="30">
        <v>53.921999999999997</v>
      </c>
      <c r="AQ3910" s="30">
        <v>12.555555555555555</v>
      </c>
      <c r="AR3910">
        <v>386.68600000000004</v>
      </c>
      <c r="AS3910">
        <v>386.68600000000004</v>
      </c>
      <c r="AT3910">
        <v>112.22222222222223</v>
      </c>
      <c r="AU3910">
        <v>9</v>
      </c>
      <c r="AV3910" t="s">
        <v>1510</v>
      </c>
    </row>
    <row r="3911" spans="1:48" hidden="1" x14ac:dyDescent="0.25">
      <c r="A3911" t="s">
        <v>673</v>
      </c>
      <c r="B3911" t="s">
        <v>88</v>
      </c>
      <c r="C3911" t="s">
        <v>675</v>
      </c>
      <c r="D3911" t="s">
        <v>674</v>
      </c>
      <c r="E3911" s="31" t="s">
        <v>675</v>
      </c>
      <c r="F3911" s="26">
        <v>2021</v>
      </c>
      <c r="G3911" t="s">
        <v>563</v>
      </c>
      <c r="H3911">
        <v>221</v>
      </c>
      <c r="I3911">
        <v>331580</v>
      </c>
      <c r="J3911" t="s">
        <v>50</v>
      </c>
      <c r="K3911" s="26" t="s">
        <v>458</v>
      </c>
      <c r="L3911" t="b">
        <v>1</v>
      </c>
      <c r="M3911" t="s">
        <v>1119</v>
      </c>
      <c r="N3911" s="26">
        <v>169</v>
      </c>
      <c r="O3911" t="s">
        <v>375</v>
      </c>
      <c r="P3911">
        <v>61.784999999999997</v>
      </c>
      <c r="Q3911">
        <v>-161.32027780000001</v>
      </c>
      <c r="R3911" t="s">
        <v>1244</v>
      </c>
      <c r="S3911" s="26" t="s">
        <v>21</v>
      </c>
      <c r="T3911" s="40">
        <v>0.50448333333333351</v>
      </c>
      <c r="U3911" s="40">
        <v>0.25791666666666674</v>
      </c>
      <c r="V3911">
        <v>205.02555805000006</v>
      </c>
      <c r="W3911">
        <v>406.40699999999998</v>
      </c>
      <c r="X3911">
        <v>78.75</v>
      </c>
      <c r="Y3911">
        <v>17.195818900000006</v>
      </c>
      <c r="Z3911">
        <v>34.085999999999999</v>
      </c>
      <c r="AA3911">
        <v>7</v>
      </c>
      <c r="AI3911">
        <v>99.671000000000006</v>
      </c>
      <c r="AJ3911">
        <v>6.833333333333333</v>
      </c>
      <c r="AK3911">
        <v>347.90600000000001</v>
      </c>
      <c r="AL3911">
        <v>8</v>
      </c>
      <c r="AM3911">
        <v>0</v>
      </c>
      <c r="AN3911">
        <v>0</v>
      </c>
      <c r="AO3911" s="30">
        <v>225.79513688333341</v>
      </c>
      <c r="AP3911" s="30">
        <v>447.577</v>
      </c>
      <c r="AQ3911" s="30">
        <v>14.833333333333332</v>
      </c>
      <c r="AR3911">
        <v>448.01651383333348</v>
      </c>
      <c r="AS3911">
        <v>888.06999999999994</v>
      </c>
      <c r="AT3911">
        <v>100.58333333333333</v>
      </c>
      <c r="AU3911">
        <v>12</v>
      </c>
      <c r="AV3911" t="s">
        <v>1510</v>
      </c>
    </row>
    <row r="3912" spans="1:48" hidden="1" x14ac:dyDescent="0.25">
      <c r="A3912" t="s">
        <v>1051</v>
      </c>
      <c r="B3912" t="s">
        <v>281</v>
      </c>
      <c r="C3912" t="s">
        <v>1054</v>
      </c>
      <c r="D3912" t="s">
        <v>1053</v>
      </c>
      <c r="E3912" s="31" t="s">
        <v>1054</v>
      </c>
      <c r="F3912" s="26">
        <v>2021</v>
      </c>
      <c r="G3912" t="s">
        <v>1052</v>
      </c>
      <c r="H3912" t="s">
        <v>582</v>
      </c>
      <c r="I3912">
        <v>331005</v>
      </c>
      <c r="J3912" t="s">
        <v>280</v>
      </c>
      <c r="K3912" s="26" t="s">
        <v>374</v>
      </c>
      <c r="L3912" t="b">
        <v>1</v>
      </c>
      <c r="M3912" t="s">
        <v>1116</v>
      </c>
      <c r="N3912" s="26">
        <v>684</v>
      </c>
      <c r="O3912" t="s">
        <v>375</v>
      </c>
      <c r="P3912">
        <v>51.88</v>
      </c>
      <c r="Q3912">
        <v>-176.65805560000001</v>
      </c>
      <c r="R3912" t="s">
        <v>1244</v>
      </c>
      <c r="S3912" s="26" t="s">
        <v>21</v>
      </c>
      <c r="T3912" s="40">
        <v>1.2689272727272729</v>
      </c>
      <c r="U3912" s="40">
        <v>0.51233636363636381</v>
      </c>
      <c r="V3912">
        <v>209.75494710909092</v>
      </c>
      <c r="W3912">
        <v>165.30099999999999</v>
      </c>
      <c r="X3912">
        <v>78.272727272727266</v>
      </c>
      <c r="Y3912">
        <v>559.55378374545467</v>
      </c>
      <c r="Z3912">
        <v>440.96600000000001</v>
      </c>
      <c r="AA3912">
        <v>10.272727272727273</v>
      </c>
      <c r="AI3912">
        <v>155.82</v>
      </c>
      <c r="AJ3912">
        <v>77.090909090909093</v>
      </c>
      <c r="AK3912">
        <v>377.76799999999997</v>
      </c>
      <c r="AL3912">
        <v>14.909090909090908</v>
      </c>
      <c r="AM3912">
        <v>0</v>
      </c>
      <c r="AN3912">
        <v>0</v>
      </c>
      <c r="AO3912" s="30">
        <v>677.08436560000007</v>
      </c>
      <c r="AP3912" s="30">
        <v>533.58799999999997</v>
      </c>
      <c r="AQ3912" s="30">
        <v>92</v>
      </c>
      <c r="AR3912">
        <v>1446.3930964545457</v>
      </c>
      <c r="AS3912">
        <v>1139.855</v>
      </c>
      <c r="AT3912">
        <v>180.54545454545456</v>
      </c>
      <c r="AU3912">
        <v>11</v>
      </c>
      <c r="AV3912" t="s">
        <v>1510</v>
      </c>
    </row>
    <row r="3913" spans="1:48" hidden="1" x14ac:dyDescent="0.25">
      <c r="A3913" t="s">
        <v>777</v>
      </c>
      <c r="B3913" t="s">
        <v>242</v>
      </c>
      <c r="C3913" t="s">
        <v>779</v>
      </c>
      <c r="D3913" t="s">
        <v>778</v>
      </c>
      <c r="E3913" s="31" t="s">
        <v>779</v>
      </c>
      <c r="F3913" s="26">
        <v>2021</v>
      </c>
      <c r="G3913" t="s">
        <v>759</v>
      </c>
      <c r="H3913">
        <v>26616</v>
      </c>
      <c r="I3913">
        <v>332410</v>
      </c>
      <c r="J3913" t="s">
        <v>235</v>
      </c>
      <c r="K3913" s="26" t="s">
        <v>458</v>
      </c>
      <c r="L3913" t="b">
        <v>1</v>
      </c>
      <c r="M3913" t="s">
        <v>1118</v>
      </c>
      <c r="N3913" s="26">
        <v>254</v>
      </c>
      <c r="O3913" t="s">
        <v>375</v>
      </c>
      <c r="P3913">
        <v>70.636944400000004</v>
      </c>
      <c r="Q3913">
        <v>-160.03833330000001</v>
      </c>
      <c r="R3913" t="s">
        <v>1244</v>
      </c>
      <c r="S3913" s="26" t="s">
        <v>21</v>
      </c>
      <c r="T3913" s="40">
        <v>0.14999999999999997</v>
      </c>
      <c r="U3913" s="40">
        <v>0.14999999999999997</v>
      </c>
      <c r="V3913">
        <v>210.79214999999994</v>
      </c>
      <c r="W3913">
        <v>1405.2809999999999</v>
      </c>
      <c r="X3913">
        <v>151.5</v>
      </c>
      <c r="Y3913">
        <v>673.14224999999976</v>
      </c>
      <c r="Z3913">
        <v>4487.6149999999998</v>
      </c>
      <c r="AA3913">
        <v>3</v>
      </c>
      <c r="AI3913">
        <v>89.070999999999998</v>
      </c>
      <c r="AJ3913">
        <v>69.666666666666671</v>
      </c>
      <c r="AK3913">
        <v>58.453000000000003</v>
      </c>
      <c r="AL3913">
        <v>4</v>
      </c>
      <c r="AM3913">
        <v>0</v>
      </c>
      <c r="AN3913">
        <v>0.66666666666666663</v>
      </c>
      <c r="AO3913" s="30">
        <v>22.128599999999995</v>
      </c>
      <c r="AP3913" s="30">
        <v>147.524</v>
      </c>
      <c r="AQ3913" s="30">
        <v>73.666666666666671</v>
      </c>
      <c r="AR3913">
        <v>906.06299999999976</v>
      </c>
      <c r="AS3913">
        <v>6040.42</v>
      </c>
      <c r="AT3913">
        <v>228.16666666666669</v>
      </c>
      <c r="AU3913">
        <v>12</v>
      </c>
      <c r="AV3913" t="s">
        <v>1510</v>
      </c>
    </row>
    <row r="3914" spans="1:48" hidden="1" x14ac:dyDescent="0.25">
      <c r="A3914" t="s">
        <v>392</v>
      </c>
      <c r="B3914" t="s">
        <v>1145</v>
      </c>
      <c r="C3914" t="s">
        <v>394</v>
      </c>
      <c r="D3914" t="s">
        <v>393</v>
      </c>
      <c r="E3914" s="31" t="s">
        <v>394</v>
      </c>
      <c r="F3914" s="26">
        <v>2021</v>
      </c>
      <c r="G3914" t="s">
        <v>380</v>
      </c>
      <c r="H3914">
        <v>219</v>
      </c>
      <c r="I3914">
        <v>331110</v>
      </c>
      <c r="J3914" t="s">
        <v>30</v>
      </c>
      <c r="K3914" s="26" t="s">
        <v>374</v>
      </c>
      <c r="L3914" t="b">
        <v>1</v>
      </c>
      <c r="M3914" t="s">
        <v>1116</v>
      </c>
      <c r="N3914" s="26">
        <v>2</v>
      </c>
      <c r="O3914" t="s">
        <v>375</v>
      </c>
      <c r="P3914">
        <v>64.788055600000007</v>
      </c>
      <c r="Q3914">
        <v>-141.19999999999999</v>
      </c>
      <c r="R3914" t="s">
        <v>1244</v>
      </c>
      <c r="S3914" s="26" t="s">
        <v>21</v>
      </c>
      <c r="T3914" s="40">
        <v>0.68558333333333321</v>
      </c>
      <c r="U3914" s="40">
        <v>0.36105833333333331</v>
      </c>
      <c r="V3914">
        <v>213.85058124999998</v>
      </c>
      <c r="W3914">
        <v>311.92500000000001</v>
      </c>
      <c r="X3914">
        <v>138.91666666666666</v>
      </c>
      <c r="Y3914">
        <v>92.544837416666653</v>
      </c>
      <c r="Z3914">
        <v>134.98699999999999</v>
      </c>
      <c r="AA3914">
        <v>11.916666666666666</v>
      </c>
      <c r="AI3914">
        <v>62.874000000000002</v>
      </c>
      <c r="AJ3914">
        <v>17.083333333333332</v>
      </c>
      <c r="AK3914">
        <v>211.35</v>
      </c>
      <c r="AL3914">
        <v>17</v>
      </c>
      <c r="AM3914">
        <v>0</v>
      </c>
      <c r="AN3914">
        <v>0</v>
      </c>
      <c r="AO3914" s="30">
        <v>188.00340399999996</v>
      </c>
      <c r="AP3914" s="30">
        <v>274.22399999999999</v>
      </c>
      <c r="AQ3914" s="30">
        <v>34.083333333333329</v>
      </c>
      <c r="AR3914">
        <v>494.39882266666655</v>
      </c>
      <c r="AS3914">
        <v>721.13599999999997</v>
      </c>
      <c r="AT3914">
        <v>184.91666666666666</v>
      </c>
      <c r="AU3914">
        <v>12</v>
      </c>
      <c r="AV3914" t="s">
        <v>1510</v>
      </c>
    </row>
    <row r="3915" spans="1:48" hidden="1" x14ac:dyDescent="0.25">
      <c r="A3915" t="s">
        <v>405</v>
      </c>
      <c r="B3915" t="s">
        <v>39</v>
      </c>
      <c r="C3915" t="s">
        <v>422</v>
      </c>
      <c r="D3915" t="s">
        <v>421</v>
      </c>
      <c r="E3915" s="31" t="s">
        <v>422</v>
      </c>
      <c r="F3915" s="26">
        <v>2021</v>
      </c>
      <c r="G3915" t="s">
        <v>380</v>
      </c>
      <c r="H3915">
        <v>219</v>
      </c>
      <c r="I3915">
        <v>331140</v>
      </c>
      <c r="J3915" t="s">
        <v>30</v>
      </c>
      <c r="K3915" s="26" t="s">
        <v>374</v>
      </c>
      <c r="L3915" t="b">
        <v>1</v>
      </c>
      <c r="M3915" t="s">
        <v>1116</v>
      </c>
      <c r="N3915" s="26">
        <v>2</v>
      </c>
      <c r="O3915" t="s">
        <v>375</v>
      </c>
      <c r="P3915">
        <v>55.556666700000001</v>
      </c>
      <c r="Q3915">
        <v>-132.63638889999999</v>
      </c>
      <c r="R3915" t="s">
        <v>1244</v>
      </c>
      <c r="S3915" s="26" t="s">
        <v>21</v>
      </c>
      <c r="T3915" s="40">
        <v>0.29380833333333328</v>
      </c>
      <c r="U3915" s="40">
        <v>0.28436666666666671</v>
      </c>
      <c r="V3915">
        <v>217.00389691666663</v>
      </c>
      <c r="W3915">
        <v>738.59</v>
      </c>
      <c r="X3915">
        <v>130.66666666666666</v>
      </c>
      <c r="Y3915">
        <v>882.96955040833325</v>
      </c>
      <c r="Z3915">
        <v>3005.2570000000001</v>
      </c>
      <c r="AA3915">
        <v>1</v>
      </c>
      <c r="AI3915">
        <v>2.86</v>
      </c>
      <c r="AJ3915">
        <v>24.166666666666668</v>
      </c>
      <c r="AK3915">
        <v>39.207999999999998</v>
      </c>
      <c r="AL3915">
        <v>10</v>
      </c>
      <c r="AM3915">
        <v>0</v>
      </c>
      <c r="AN3915">
        <v>0</v>
      </c>
      <c r="AO3915" s="30">
        <v>12.359928966666663</v>
      </c>
      <c r="AP3915" s="30">
        <v>42.067999999999998</v>
      </c>
      <c r="AQ3915" s="30">
        <v>34.166666666666671</v>
      </c>
      <c r="AR3915">
        <v>1112.3333762916666</v>
      </c>
      <c r="AS3915">
        <v>3785.9150000000004</v>
      </c>
      <c r="AT3915">
        <v>165.83333333333331</v>
      </c>
      <c r="AU3915">
        <v>12</v>
      </c>
      <c r="AV3915" t="s">
        <v>1510</v>
      </c>
    </row>
    <row r="3916" spans="1:48" hidden="1" x14ac:dyDescent="0.25">
      <c r="A3916" t="s">
        <v>717</v>
      </c>
      <c r="B3916" t="s">
        <v>102</v>
      </c>
      <c r="C3916" t="s">
        <v>713</v>
      </c>
      <c r="D3916" t="s">
        <v>712</v>
      </c>
      <c r="E3916" s="31" t="s">
        <v>713</v>
      </c>
      <c r="F3916" s="26">
        <v>2021</v>
      </c>
      <c r="G3916" t="s">
        <v>563</v>
      </c>
      <c r="H3916">
        <v>221</v>
      </c>
      <c r="I3916">
        <v>331710</v>
      </c>
      <c r="J3916" t="s">
        <v>50</v>
      </c>
      <c r="K3916" s="26" t="s">
        <v>458</v>
      </c>
      <c r="L3916" t="b">
        <v>1</v>
      </c>
      <c r="M3916" t="s">
        <v>1119</v>
      </c>
      <c r="N3916" s="26">
        <v>169</v>
      </c>
      <c r="O3916" t="s">
        <v>375</v>
      </c>
      <c r="P3916">
        <v>60.585555599999999</v>
      </c>
      <c r="Q3916">
        <v>-165.25583330000001</v>
      </c>
      <c r="R3916" t="s">
        <v>1244</v>
      </c>
      <c r="S3916" s="26" t="s">
        <v>21</v>
      </c>
      <c r="T3916" s="40">
        <v>0.52304166666666674</v>
      </c>
      <c r="U3916" s="40">
        <v>0.27497500000000002</v>
      </c>
      <c r="V3916">
        <v>217.16846912500003</v>
      </c>
      <c r="W3916">
        <v>415.20299999999997</v>
      </c>
      <c r="X3916">
        <v>92</v>
      </c>
      <c r="Y3916">
        <v>0</v>
      </c>
      <c r="Z3916">
        <v>0</v>
      </c>
      <c r="AA3916">
        <v>9</v>
      </c>
      <c r="AI3916">
        <v>232.83699999999999</v>
      </c>
      <c r="AJ3916">
        <v>15.916666666666666</v>
      </c>
      <c r="AK3916">
        <v>378.09300000000002</v>
      </c>
      <c r="AL3916">
        <v>11.75</v>
      </c>
      <c r="AM3916">
        <v>0</v>
      </c>
      <c r="AN3916">
        <v>0</v>
      </c>
      <c r="AO3916" s="30">
        <v>319.54184541666672</v>
      </c>
      <c r="AP3916" s="30">
        <v>610.93000000000006</v>
      </c>
      <c r="AQ3916" s="30">
        <v>27.666666666666664</v>
      </c>
      <c r="AR3916">
        <v>536.71031454166678</v>
      </c>
      <c r="AS3916">
        <v>1026.133</v>
      </c>
      <c r="AT3916">
        <v>128.66666666666666</v>
      </c>
      <c r="AU3916">
        <v>12</v>
      </c>
      <c r="AV3916" t="s">
        <v>1510</v>
      </c>
    </row>
    <row r="3917" spans="1:48" hidden="1" x14ac:dyDescent="0.25">
      <c r="A3917" t="s">
        <v>695</v>
      </c>
      <c r="B3917" t="s">
        <v>95</v>
      </c>
      <c r="C3917" t="s">
        <v>697</v>
      </c>
      <c r="D3917" t="s">
        <v>696</v>
      </c>
      <c r="E3917" s="31" t="s">
        <v>697</v>
      </c>
      <c r="F3917" s="26">
        <v>2021</v>
      </c>
      <c r="G3917" t="s">
        <v>563</v>
      </c>
      <c r="H3917">
        <v>221</v>
      </c>
      <c r="I3917">
        <v>331630</v>
      </c>
      <c r="J3917" t="s">
        <v>50</v>
      </c>
      <c r="K3917" s="26" t="s">
        <v>458</v>
      </c>
      <c r="L3917" t="b">
        <v>1</v>
      </c>
      <c r="M3917" t="s">
        <v>1119</v>
      </c>
      <c r="N3917" s="26">
        <v>169</v>
      </c>
      <c r="O3917" t="s">
        <v>375</v>
      </c>
      <c r="P3917">
        <v>64.333888900000005</v>
      </c>
      <c r="Q3917">
        <v>-161.1538889</v>
      </c>
      <c r="R3917" t="s">
        <v>1244</v>
      </c>
      <c r="S3917" s="26" t="s">
        <v>21</v>
      </c>
      <c r="T3917" s="40">
        <v>0.51464166666666666</v>
      </c>
      <c r="U3917" s="40">
        <v>0.29219166666666668</v>
      </c>
      <c r="V3917">
        <v>236.23905210000001</v>
      </c>
      <c r="W3917">
        <v>459.036</v>
      </c>
      <c r="X3917">
        <v>62.583333333333336</v>
      </c>
      <c r="Y3917">
        <v>84.079067649999999</v>
      </c>
      <c r="Z3917">
        <v>163.374</v>
      </c>
      <c r="AA3917">
        <v>4</v>
      </c>
      <c r="AI3917">
        <v>180.38800000000001</v>
      </c>
      <c r="AJ3917">
        <v>16.5</v>
      </c>
      <c r="AK3917">
        <v>228.67500000000001</v>
      </c>
      <c r="AL3917">
        <v>18.75</v>
      </c>
      <c r="AM3917">
        <v>0</v>
      </c>
      <c r="AN3917">
        <v>0</v>
      </c>
      <c r="AO3917" s="30">
        <v>210.52086409166665</v>
      </c>
      <c r="AP3917" s="30">
        <v>409.06299999999999</v>
      </c>
      <c r="AQ3917" s="30">
        <v>35.25</v>
      </c>
      <c r="AR3917">
        <v>530.83898384166662</v>
      </c>
      <c r="AS3917">
        <v>1031.473</v>
      </c>
      <c r="AT3917">
        <v>101.83333333333334</v>
      </c>
      <c r="AU3917">
        <v>12</v>
      </c>
      <c r="AV3917" t="s">
        <v>1510</v>
      </c>
    </row>
    <row r="3918" spans="1:48" hidden="1" x14ac:dyDescent="0.25">
      <c r="A3918" t="s">
        <v>595</v>
      </c>
      <c r="B3918" t="s">
        <v>61</v>
      </c>
      <c r="C3918" t="s">
        <v>597</v>
      </c>
      <c r="D3918" t="s">
        <v>596</v>
      </c>
      <c r="E3918" s="31" t="s">
        <v>597</v>
      </c>
      <c r="F3918" s="26">
        <v>2021</v>
      </c>
      <c r="G3918" t="s">
        <v>563</v>
      </c>
      <c r="H3918">
        <v>221</v>
      </c>
      <c r="I3918">
        <v>331330</v>
      </c>
      <c r="J3918" t="s">
        <v>50</v>
      </c>
      <c r="K3918" s="26" t="s">
        <v>458</v>
      </c>
      <c r="L3918" t="b">
        <v>1</v>
      </c>
      <c r="M3918" t="s">
        <v>1119</v>
      </c>
      <c r="N3918" s="26">
        <v>169</v>
      </c>
      <c r="O3918" t="s">
        <v>375</v>
      </c>
      <c r="P3918">
        <v>59.118888900000002</v>
      </c>
      <c r="Q3918">
        <v>-161.58750000000001</v>
      </c>
      <c r="R3918" t="s">
        <v>1244</v>
      </c>
      <c r="S3918" s="26" t="s">
        <v>21</v>
      </c>
      <c r="T3918" s="40">
        <v>0.53255833333333336</v>
      </c>
      <c r="U3918" s="40">
        <v>0.25901666666666673</v>
      </c>
      <c r="V3918">
        <v>238.31452858333336</v>
      </c>
      <c r="W3918">
        <v>447.49</v>
      </c>
      <c r="X3918">
        <v>78.5</v>
      </c>
      <c r="Y3918">
        <v>22.568757050000002</v>
      </c>
      <c r="Z3918">
        <v>42.378</v>
      </c>
      <c r="AA3918">
        <v>10</v>
      </c>
      <c r="AI3918">
        <v>132.363</v>
      </c>
      <c r="AJ3918">
        <v>5.416666666666667</v>
      </c>
      <c r="AK3918">
        <v>115.539</v>
      </c>
      <c r="AL3918">
        <v>4</v>
      </c>
      <c r="AM3918">
        <v>0</v>
      </c>
      <c r="AN3918">
        <v>0</v>
      </c>
      <c r="AO3918" s="30">
        <v>132.02227594999999</v>
      </c>
      <c r="AP3918" s="30">
        <v>247.90199999999999</v>
      </c>
      <c r="AQ3918" s="30">
        <v>9.4166666666666679</v>
      </c>
      <c r="AR3918">
        <v>392.90556158333334</v>
      </c>
      <c r="AS3918">
        <v>737.77</v>
      </c>
      <c r="AT3918">
        <v>97.916666666666671</v>
      </c>
      <c r="AU3918">
        <v>12</v>
      </c>
      <c r="AV3918" t="s">
        <v>1510</v>
      </c>
    </row>
    <row r="3919" spans="1:48" hidden="1" x14ac:dyDescent="0.25">
      <c r="A3919" t="s">
        <v>417</v>
      </c>
      <c r="B3919" t="s">
        <v>1151</v>
      </c>
      <c r="C3919" t="s">
        <v>420</v>
      </c>
      <c r="D3919" t="s">
        <v>419</v>
      </c>
      <c r="E3919" s="31" t="s">
        <v>420</v>
      </c>
      <c r="F3919" s="26">
        <v>2021</v>
      </c>
      <c r="G3919" t="s">
        <v>380</v>
      </c>
      <c r="H3919">
        <v>219</v>
      </c>
      <c r="I3919">
        <v>331180</v>
      </c>
      <c r="J3919" t="s">
        <v>30</v>
      </c>
      <c r="K3919" s="26" t="s">
        <v>374</v>
      </c>
      <c r="L3919" t="b">
        <v>1</v>
      </c>
      <c r="M3919" t="s">
        <v>1116</v>
      </c>
      <c r="N3919" s="26">
        <v>2</v>
      </c>
      <c r="O3919" t="s">
        <v>375</v>
      </c>
      <c r="P3919">
        <v>62.961666700000002</v>
      </c>
      <c r="Q3919">
        <v>-141.93722220000001</v>
      </c>
      <c r="R3919" t="s">
        <v>1244</v>
      </c>
      <c r="S3919" s="26" t="s">
        <v>21</v>
      </c>
      <c r="T3919" s="40">
        <v>0.68139166666666673</v>
      </c>
      <c r="U3919" s="40">
        <v>0.35621666666666668</v>
      </c>
      <c r="V3919">
        <v>240.73499444166669</v>
      </c>
      <c r="W3919">
        <v>353.29899999999998</v>
      </c>
      <c r="X3919">
        <v>89.75</v>
      </c>
      <c r="Y3919">
        <v>208.12699623333336</v>
      </c>
      <c r="Z3919">
        <v>305.44400000000002</v>
      </c>
      <c r="AA3919">
        <v>6</v>
      </c>
      <c r="AI3919">
        <v>73.7</v>
      </c>
      <c r="AJ3919">
        <v>20.666666666666668</v>
      </c>
      <c r="AK3919">
        <v>273.06099999999998</v>
      </c>
      <c r="AL3919">
        <v>16</v>
      </c>
      <c r="AM3919">
        <v>0</v>
      </c>
      <c r="AN3919">
        <v>0</v>
      </c>
      <c r="AO3919" s="30">
        <v>236.28005572500001</v>
      </c>
      <c r="AP3919" s="30">
        <v>346.76099999999997</v>
      </c>
      <c r="AQ3919" s="30">
        <v>36.666666666666671</v>
      </c>
      <c r="AR3919">
        <v>685.14204640000003</v>
      </c>
      <c r="AS3919">
        <v>1005.5039999999999</v>
      </c>
      <c r="AT3919">
        <v>132.41666666666669</v>
      </c>
      <c r="AU3919">
        <v>12</v>
      </c>
      <c r="AV3919" t="s">
        <v>1510</v>
      </c>
    </row>
    <row r="3920" spans="1:48" hidden="1" x14ac:dyDescent="0.25">
      <c r="A3920" t="s">
        <v>389</v>
      </c>
      <c r="B3920" t="s">
        <v>34</v>
      </c>
      <c r="C3920" t="s">
        <v>422</v>
      </c>
      <c r="D3920" t="s">
        <v>421</v>
      </c>
      <c r="E3920" s="31" t="s">
        <v>422</v>
      </c>
      <c r="F3920" s="26">
        <v>2021</v>
      </c>
      <c r="G3920" t="s">
        <v>380</v>
      </c>
      <c r="H3920">
        <v>219</v>
      </c>
      <c r="I3920">
        <v>331080</v>
      </c>
      <c r="J3920" t="s">
        <v>30</v>
      </c>
      <c r="K3920" s="26" t="s">
        <v>374</v>
      </c>
      <c r="L3920" t="b">
        <v>1</v>
      </c>
      <c r="M3920" t="s">
        <v>1116</v>
      </c>
      <c r="N3920" s="26">
        <v>2</v>
      </c>
      <c r="O3920" t="s">
        <v>375</v>
      </c>
      <c r="P3920">
        <v>56.013888899999998</v>
      </c>
      <c r="Q3920">
        <v>-132.82777780000001</v>
      </c>
      <c r="R3920" t="s">
        <v>1244</v>
      </c>
      <c r="S3920" s="26" t="s">
        <v>21</v>
      </c>
      <c r="T3920" s="40">
        <v>0.29379999999999995</v>
      </c>
      <c r="U3920" s="40">
        <v>0.28435833333333332</v>
      </c>
      <c r="V3920">
        <v>246.98796459999997</v>
      </c>
      <c r="W3920">
        <v>840.66700000000003</v>
      </c>
      <c r="X3920">
        <v>184.91666666666666</v>
      </c>
      <c r="Y3920">
        <v>64.901007599999986</v>
      </c>
      <c r="Z3920">
        <v>220.90199999999999</v>
      </c>
      <c r="AA3920">
        <v>14</v>
      </c>
      <c r="AI3920">
        <v>92.81</v>
      </c>
      <c r="AJ3920">
        <v>50</v>
      </c>
      <c r="AK3920">
        <v>85.384</v>
      </c>
      <c r="AL3920">
        <v>4</v>
      </c>
      <c r="AM3920">
        <v>0</v>
      </c>
      <c r="AN3920">
        <v>0</v>
      </c>
      <c r="AO3920" s="30">
        <v>52.353397199999996</v>
      </c>
      <c r="AP3920" s="30">
        <v>178.19400000000002</v>
      </c>
      <c r="AQ3920" s="30">
        <v>54</v>
      </c>
      <c r="AR3920">
        <v>364.24236939999992</v>
      </c>
      <c r="AS3920">
        <v>1239.7629999999999</v>
      </c>
      <c r="AT3920">
        <v>252.91666666666666</v>
      </c>
      <c r="AU3920">
        <v>12</v>
      </c>
      <c r="AV3920" t="s">
        <v>1510</v>
      </c>
    </row>
    <row r="3921" spans="1:48" hidden="1" x14ac:dyDescent="0.25">
      <c r="A3921" t="s">
        <v>659</v>
      </c>
      <c r="B3921" t="s">
        <v>82</v>
      </c>
      <c r="C3921" t="s">
        <v>661</v>
      </c>
      <c r="D3921" t="s">
        <v>660</v>
      </c>
      <c r="E3921" s="31" t="s">
        <v>661</v>
      </c>
      <c r="F3921" s="26">
        <v>2021</v>
      </c>
      <c r="G3921" t="s">
        <v>563</v>
      </c>
      <c r="H3921">
        <v>221</v>
      </c>
      <c r="I3921">
        <v>331520</v>
      </c>
      <c r="J3921" t="s">
        <v>50</v>
      </c>
      <c r="K3921" s="26" t="s">
        <v>458</v>
      </c>
      <c r="L3921" t="b">
        <v>1</v>
      </c>
      <c r="M3921" t="s">
        <v>1119</v>
      </c>
      <c r="N3921" s="26">
        <v>169</v>
      </c>
      <c r="O3921" t="s">
        <v>375</v>
      </c>
      <c r="P3921">
        <v>64.7194444</v>
      </c>
      <c r="Q3921">
        <v>-158.1030556</v>
      </c>
      <c r="R3921" t="s">
        <v>1244</v>
      </c>
      <c r="S3921" s="26" t="s">
        <v>21</v>
      </c>
      <c r="T3921" s="40">
        <v>0.53221666666666667</v>
      </c>
      <c r="U3921" s="40">
        <v>0.25911666666666672</v>
      </c>
      <c r="V3921">
        <v>254.36337593333334</v>
      </c>
      <c r="W3921">
        <v>477.93200000000002</v>
      </c>
      <c r="X3921">
        <v>106.91666666666667</v>
      </c>
      <c r="Y3921">
        <v>0</v>
      </c>
      <c r="Z3921">
        <v>0</v>
      </c>
      <c r="AA3921">
        <v>15</v>
      </c>
      <c r="AI3921">
        <v>296.80200000000002</v>
      </c>
      <c r="AJ3921">
        <v>14.083333333333334</v>
      </c>
      <c r="AK3921">
        <v>216.685</v>
      </c>
      <c r="AL3921">
        <v>7.666666666666667</v>
      </c>
      <c r="AM3921">
        <v>0</v>
      </c>
      <c r="AN3921">
        <v>0</v>
      </c>
      <c r="AO3921" s="30">
        <v>273.28633951666671</v>
      </c>
      <c r="AP3921" s="30">
        <v>513.48700000000008</v>
      </c>
      <c r="AQ3921" s="30">
        <v>21.75</v>
      </c>
      <c r="AR3921">
        <v>527.64971545000003</v>
      </c>
      <c r="AS3921">
        <v>991.4190000000001</v>
      </c>
      <c r="AT3921">
        <v>143.66666666666669</v>
      </c>
      <c r="AU3921">
        <v>12</v>
      </c>
      <c r="AV3921" t="s">
        <v>1510</v>
      </c>
    </row>
    <row r="3922" spans="1:48" hidden="1" x14ac:dyDescent="0.25">
      <c r="A3922" t="s">
        <v>627</v>
      </c>
      <c r="B3922" t="s">
        <v>72</v>
      </c>
      <c r="C3922" t="s">
        <v>629</v>
      </c>
      <c r="D3922" t="s">
        <v>628</v>
      </c>
      <c r="E3922" s="31" t="s">
        <v>629</v>
      </c>
      <c r="F3922" s="26">
        <v>2021</v>
      </c>
      <c r="G3922" t="s">
        <v>563</v>
      </c>
      <c r="H3922">
        <v>221</v>
      </c>
      <c r="I3922">
        <v>331420</v>
      </c>
      <c r="J3922" t="s">
        <v>50</v>
      </c>
      <c r="K3922" s="26" t="s">
        <v>458</v>
      </c>
      <c r="L3922" t="b">
        <v>1</v>
      </c>
      <c r="M3922" t="s">
        <v>1119</v>
      </c>
      <c r="N3922" s="26">
        <v>169</v>
      </c>
      <c r="O3922" t="s">
        <v>375</v>
      </c>
      <c r="P3922">
        <v>64.931944400000006</v>
      </c>
      <c r="Q3922">
        <v>-161.15694439999999</v>
      </c>
      <c r="R3922" t="s">
        <v>1244</v>
      </c>
      <c r="S3922" s="26" t="s">
        <v>21</v>
      </c>
      <c r="T3922" s="40">
        <v>0.50617499999999993</v>
      </c>
      <c r="U3922" s="40">
        <v>0.25819166666666676</v>
      </c>
      <c r="V3922">
        <v>256.39889684999997</v>
      </c>
      <c r="W3922">
        <v>506.54199999999997</v>
      </c>
      <c r="X3922">
        <v>83</v>
      </c>
      <c r="Y3922">
        <v>81.324100199999975</v>
      </c>
      <c r="Z3922">
        <v>160.66399999999999</v>
      </c>
      <c r="AA3922">
        <v>10</v>
      </c>
      <c r="AI3922">
        <v>274.14</v>
      </c>
      <c r="AJ3922">
        <v>18.916666666666668</v>
      </c>
      <c r="AK3922">
        <v>283.44</v>
      </c>
      <c r="AL3922">
        <v>18</v>
      </c>
      <c r="AM3922">
        <v>0</v>
      </c>
      <c r="AN3922">
        <v>0</v>
      </c>
      <c r="AO3922" s="30">
        <v>282.23305649999992</v>
      </c>
      <c r="AP3922" s="30">
        <v>557.57999999999993</v>
      </c>
      <c r="AQ3922" s="30">
        <v>36.916666666666671</v>
      </c>
      <c r="AR3922">
        <v>619.95605354999987</v>
      </c>
      <c r="AS3922">
        <v>1224.7859999999998</v>
      </c>
      <c r="AT3922">
        <v>129.91666666666669</v>
      </c>
      <c r="AU3922">
        <v>12</v>
      </c>
      <c r="AV3922" t="s">
        <v>1510</v>
      </c>
    </row>
    <row r="3923" spans="1:48" hidden="1" x14ac:dyDescent="0.25">
      <c r="A3923" t="s">
        <v>578</v>
      </c>
      <c r="B3923" t="s">
        <v>56</v>
      </c>
      <c r="C3923" t="s">
        <v>580</v>
      </c>
      <c r="D3923" t="s">
        <v>579</v>
      </c>
      <c r="E3923" s="31" t="s">
        <v>580</v>
      </c>
      <c r="F3923" s="26">
        <v>2021</v>
      </c>
      <c r="G3923" t="s">
        <v>563</v>
      </c>
      <c r="H3923">
        <v>221</v>
      </c>
      <c r="I3923">
        <v>331290</v>
      </c>
      <c r="J3923" t="s">
        <v>50</v>
      </c>
      <c r="K3923" s="26" t="s">
        <v>458</v>
      </c>
      <c r="L3923" t="b">
        <v>1</v>
      </c>
      <c r="M3923" t="s">
        <v>1119</v>
      </c>
      <c r="N3923" s="26">
        <v>169</v>
      </c>
      <c r="O3923" t="s">
        <v>375</v>
      </c>
      <c r="P3923">
        <v>60.218888900000003</v>
      </c>
      <c r="Q3923">
        <v>-162.02444439999999</v>
      </c>
      <c r="R3923" t="s">
        <v>1244</v>
      </c>
      <c r="S3923" s="26" t="s">
        <v>21</v>
      </c>
      <c r="T3923" s="40">
        <v>0.50679166666666664</v>
      </c>
      <c r="U3923" s="40">
        <v>0.25785000000000002</v>
      </c>
      <c r="V3923">
        <v>271.96670716666665</v>
      </c>
      <c r="W3923">
        <v>536.64400000000001</v>
      </c>
      <c r="X3923">
        <v>107.75</v>
      </c>
      <c r="Y3923">
        <v>61.972005374999995</v>
      </c>
      <c r="Z3923">
        <v>122.283</v>
      </c>
      <c r="AA3923">
        <v>7</v>
      </c>
      <c r="AI3923">
        <v>356.53399999999999</v>
      </c>
      <c r="AJ3923">
        <v>30</v>
      </c>
      <c r="AK3923">
        <v>151.001</v>
      </c>
      <c r="AL3923">
        <v>7.75</v>
      </c>
      <c r="AM3923">
        <v>0</v>
      </c>
      <c r="AN3923">
        <v>0</v>
      </c>
      <c r="AO3923" s="30">
        <v>257.21450854166665</v>
      </c>
      <c r="AP3923" s="30">
        <v>507.53499999999997</v>
      </c>
      <c r="AQ3923" s="30">
        <v>37.75</v>
      </c>
      <c r="AR3923">
        <v>591.15322108333328</v>
      </c>
      <c r="AS3923">
        <v>1166.462</v>
      </c>
      <c r="AT3923">
        <v>152.5</v>
      </c>
      <c r="AU3923">
        <v>12</v>
      </c>
      <c r="AV3923" t="s">
        <v>1510</v>
      </c>
    </row>
    <row r="3924" spans="1:48" hidden="1" x14ac:dyDescent="0.25">
      <c r="A3924" t="s">
        <v>607</v>
      </c>
      <c r="B3924" t="s">
        <v>65</v>
      </c>
      <c r="C3924" t="s">
        <v>609</v>
      </c>
      <c r="D3924" t="s">
        <v>608</v>
      </c>
      <c r="E3924" s="31" t="s">
        <v>609</v>
      </c>
      <c r="F3924" s="26">
        <v>2021</v>
      </c>
      <c r="G3924" t="s">
        <v>563</v>
      </c>
      <c r="H3924">
        <v>221</v>
      </c>
      <c r="I3924">
        <v>331370</v>
      </c>
      <c r="J3924" t="s">
        <v>50</v>
      </c>
      <c r="K3924" s="26" t="s">
        <v>458</v>
      </c>
      <c r="L3924" t="b">
        <v>1</v>
      </c>
      <c r="M3924" t="s">
        <v>1119</v>
      </c>
      <c r="N3924" s="26">
        <v>169</v>
      </c>
      <c r="O3924" t="s">
        <v>375</v>
      </c>
      <c r="P3924">
        <v>65.698611099999994</v>
      </c>
      <c r="Q3924">
        <v>-156.39972220000001</v>
      </c>
      <c r="R3924" t="s">
        <v>1244</v>
      </c>
      <c r="S3924" s="26" t="s">
        <v>21</v>
      </c>
      <c r="T3924" s="40">
        <v>0.5135333333333334</v>
      </c>
      <c r="U3924" s="40">
        <v>0.25855833333333328</v>
      </c>
      <c r="V3924">
        <v>283.86479360000004</v>
      </c>
      <c r="W3924">
        <v>552.76800000000003</v>
      </c>
      <c r="X3924">
        <v>101.41666666666667</v>
      </c>
      <c r="Y3924">
        <v>0</v>
      </c>
      <c r="Z3924">
        <v>0</v>
      </c>
      <c r="AA3924">
        <v>16.333333333333332</v>
      </c>
      <c r="AI3924">
        <v>231.886</v>
      </c>
      <c r="AJ3924">
        <v>20.916666666666668</v>
      </c>
      <c r="AK3924">
        <v>259.98599999999999</v>
      </c>
      <c r="AL3924">
        <v>10.916666666666666</v>
      </c>
      <c r="AM3924">
        <v>0</v>
      </c>
      <c r="AN3924">
        <v>0</v>
      </c>
      <c r="AO3924" s="30">
        <v>252.59266773333334</v>
      </c>
      <c r="AP3924" s="30">
        <v>491.87199999999996</v>
      </c>
      <c r="AQ3924" s="30">
        <v>31.833333333333336</v>
      </c>
      <c r="AR3924">
        <v>536.4574613333333</v>
      </c>
      <c r="AS3924">
        <v>1044.6399999999999</v>
      </c>
      <c r="AT3924">
        <v>149.58333333333334</v>
      </c>
      <c r="AU3924">
        <v>12</v>
      </c>
      <c r="AV3924" t="s">
        <v>1510</v>
      </c>
    </row>
    <row r="3925" spans="1:48" hidden="1" x14ac:dyDescent="0.25">
      <c r="A3925" t="s">
        <v>839</v>
      </c>
      <c r="B3925" t="s">
        <v>116</v>
      </c>
      <c r="C3925" t="s">
        <v>842</v>
      </c>
      <c r="D3925" t="s">
        <v>841</v>
      </c>
      <c r="E3925" s="31" t="s">
        <v>842</v>
      </c>
      <c r="F3925" s="26">
        <v>2021</v>
      </c>
      <c r="G3925" t="s">
        <v>840</v>
      </c>
      <c r="H3925">
        <v>878</v>
      </c>
      <c r="I3925">
        <v>331780</v>
      </c>
      <c r="J3925" t="s">
        <v>115</v>
      </c>
      <c r="K3925" s="26" t="s">
        <v>458</v>
      </c>
      <c r="L3925" t="b">
        <v>1</v>
      </c>
      <c r="M3925" t="s">
        <v>1116</v>
      </c>
      <c r="N3925" s="26">
        <v>337</v>
      </c>
      <c r="O3925" t="s">
        <v>375</v>
      </c>
      <c r="P3925">
        <v>60.866944400000001</v>
      </c>
      <c r="Q3925">
        <v>-162.27305559999999</v>
      </c>
      <c r="R3925" t="s">
        <v>1244</v>
      </c>
      <c r="S3925" s="26" t="s">
        <v>21</v>
      </c>
      <c r="T3925" s="40">
        <v>0.66</v>
      </c>
      <c r="U3925" s="40">
        <v>0.22675833333333331</v>
      </c>
      <c r="V3925">
        <v>284.25144</v>
      </c>
      <c r="W3925">
        <v>430.68400000000003</v>
      </c>
      <c r="X3925">
        <v>73.666666666666671</v>
      </c>
      <c r="Y3925">
        <v>273.47430000000003</v>
      </c>
      <c r="Z3925">
        <v>414.35500000000002</v>
      </c>
      <c r="AA3925">
        <v>8</v>
      </c>
      <c r="AI3925">
        <v>106.78700000000001</v>
      </c>
      <c r="AJ3925">
        <v>9.5</v>
      </c>
      <c r="AK3925">
        <v>22.866</v>
      </c>
      <c r="AL3925">
        <v>4</v>
      </c>
      <c r="AM3925">
        <v>2.6040000000000001</v>
      </c>
      <c r="AN3925">
        <v>2</v>
      </c>
      <c r="AO3925" s="30">
        <v>85.57098000000002</v>
      </c>
      <c r="AP3925" s="30">
        <v>129.65300000000002</v>
      </c>
      <c r="AQ3925" s="30">
        <v>13.5</v>
      </c>
      <c r="AR3925">
        <v>643.29672000000005</v>
      </c>
      <c r="AS3925">
        <v>974.69200000000001</v>
      </c>
      <c r="AT3925">
        <v>95.166666666666671</v>
      </c>
      <c r="AU3925">
        <v>12</v>
      </c>
      <c r="AV3925" t="s">
        <v>1510</v>
      </c>
    </row>
    <row r="3926" spans="1:48" hidden="1" x14ac:dyDescent="0.25">
      <c r="A3926" t="s">
        <v>1003</v>
      </c>
      <c r="B3926" t="s">
        <v>222</v>
      </c>
      <c r="C3926" t="s">
        <v>1006</v>
      </c>
      <c r="D3926" t="s">
        <v>1005</v>
      </c>
      <c r="E3926" s="31" t="s">
        <v>1006</v>
      </c>
      <c r="F3926" s="26">
        <v>2021</v>
      </c>
      <c r="G3926" t="s">
        <v>1004</v>
      </c>
      <c r="H3926" t="s">
        <v>582</v>
      </c>
      <c r="I3926">
        <v>332300</v>
      </c>
      <c r="J3926" t="s">
        <v>221</v>
      </c>
      <c r="K3926" s="26" t="s">
        <v>458</v>
      </c>
      <c r="L3926" t="b">
        <v>1</v>
      </c>
      <c r="M3926" t="s">
        <v>1118</v>
      </c>
      <c r="N3926" s="26">
        <v>625</v>
      </c>
      <c r="O3926" t="s">
        <v>375</v>
      </c>
      <c r="P3926">
        <v>60.708055600000002</v>
      </c>
      <c r="Q3926">
        <v>-161.76611109999999</v>
      </c>
      <c r="R3926" t="s">
        <v>1244</v>
      </c>
      <c r="S3926" s="26" t="s">
        <v>21</v>
      </c>
      <c r="T3926" s="40">
        <v>0.70000000000000007</v>
      </c>
      <c r="U3926" s="40">
        <v>0.54662499999999992</v>
      </c>
      <c r="V3926">
        <v>286.08090000000004</v>
      </c>
      <c r="W3926">
        <v>408.68700000000001</v>
      </c>
      <c r="X3926">
        <v>111.66666666666667</v>
      </c>
      <c r="Y3926">
        <v>145.0274</v>
      </c>
      <c r="Z3926">
        <v>207.18199999999999</v>
      </c>
      <c r="AA3926">
        <v>8</v>
      </c>
      <c r="AI3926">
        <v>40.055999999999997</v>
      </c>
      <c r="AJ3926">
        <v>22.166666666666668</v>
      </c>
      <c r="AK3926">
        <v>8.8059999999999992</v>
      </c>
      <c r="AL3926">
        <v>1</v>
      </c>
      <c r="AM3926">
        <v>40.101999999999997</v>
      </c>
      <c r="AN3926">
        <v>11.25</v>
      </c>
      <c r="AO3926" s="30">
        <v>34.203400000000002</v>
      </c>
      <c r="AP3926" s="30">
        <v>48.861999999999995</v>
      </c>
      <c r="AQ3926" s="30">
        <v>23.166666666666668</v>
      </c>
      <c r="AR3926">
        <v>465.31170000000003</v>
      </c>
      <c r="AS3926">
        <v>664.73099999999999</v>
      </c>
      <c r="AT3926">
        <v>142.83333333333334</v>
      </c>
      <c r="AU3926">
        <v>12</v>
      </c>
      <c r="AV3926" t="s">
        <v>1510</v>
      </c>
    </row>
    <row r="3927" spans="1:48" hidden="1" x14ac:dyDescent="0.25">
      <c r="A3927" t="s">
        <v>827</v>
      </c>
      <c r="B3927" t="s">
        <v>207</v>
      </c>
      <c r="C3927" t="s">
        <v>830</v>
      </c>
      <c r="D3927" t="s">
        <v>829</v>
      </c>
      <c r="E3927" s="31" t="s">
        <v>830</v>
      </c>
      <c r="F3927" s="26">
        <v>2021</v>
      </c>
      <c r="G3927" t="s">
        <v>828</v>
      </c>
      <c r="H3927">
        <v>26317</v>
      </c>
      <c r="I3927">
        <v>332210</v>
      </c>
      <c r="J3927" t="s">
        <v>206</v>
      </c>
      <c r="K3927" s="26" t="s">
        <v>458</v>
      </c>
      <c r="L3927" t="b">
        <v>1</v>
      </c>
      <c r="M3927" t="s">
        <v>1116</v>
      </c>
      <c r="N3927" s="26">
        <v>321</v>
      </c>
      <c r="O3927" t="s">
        <v>375</v>
      </c>
      <c r="P3927">
        <v>58.981388899999999</v>
      </c>
      <c r="Q3927">
        <v>-159.05833329999999</v>
      </c>
      <c r="R3927" t="s">
        <v>1244</v>
      </c>
      <c r="S3927" s="26" t="s">
        <v>21</v>
      </c>
      <c r="T3927" s="40">
        <v>0.6</v>
      </c>
      <c r="U3927" s="40">
        <v>0.40759999999999996</v>
      </c>
      <c r="V3927">
        <v>286.12439999999998</v>
      </c>
      <c r="W3927">
        <v>476.87400000000002</v>
      </c>
      <c r="X3927">
        <v>128.125</v>
      </c>
      <c r="Y3927">
        <v>80.346599999999995</v>
      </c>
      <c r="Z3927">
        <v>133.911</v>
      </c>
      <c r="AA3927">
        <v>4.875</v>
      </c>
      <c r="AI3927">
        <v>51.274000000000001</v>
      </c>
      <c r="AJ3927">
        <v>28.25</v>
      </c>
      <c r="AK3927">
        <v>179.732</v>
      </c>
      <c r="AL3927">
        <v>5</v>
      </c>
      <c r="AM3927">
        <v>40.595999999999997</v>
      </c>
      <c r="AN3927">
        <v>5</v>
      </c>
      <c r="AO3927" s="30">
        <v>138.6036</v>
      </c>
      <c r="AP3927" s="30">
        <v>231.006</v>
      </c>
      <c r="AQ3927" s="30">
        <v>33.25</v>
      </c>
      <c r="AR3927">
        <v>505.07460000000003</v>
      </c>
      <c r="AS3927">
        <v>841.79100000000005</v>
      </c>
      <c r="AT3927">
        <v>166.25</v>
      </c>
      <c r="AU3927">
        <v>8</v>
      </c>
      <c r="AV3927" t="s">
        <v>1510</v>
      </c>
    </row>
    <row r="3928" spans="1:48" hidden="1" x14ac:dyDescent="0.25">
      <c r="A3928" t="s">
        <v>843</v>
      </c>
      <c r="B3928" t="s">
        <v>266</v>
      </c>
      <c r="C3928" t="s">
        <v>846</v>
      </c>
      <c r="D3928" t="s">
        <v>845</v>
      </c>
      <c r="E3928" s="31" t="s">
        <v>846</v>
      </c>
      <c r="F3928" s="26">
        <v>2021</v>
      </c>
      <c r="G3928" t="s">
        <v>844</v>
      </c>
      <c r="H3928">
        <v>17898</v>
      </c>
      <c r="I3928">
        <v>332560</v>
      </c>
      <c r="J3928" t="s">
        <v>265</v>
      </c>
      <c r="K3928" s="26" t="s">
        <v>458</v>
      </c>
      <c r="L3928" t="b">
        <v>1</v>
      </c>
      <c r="M3928" t="s">
        <v>1118</v>
      </c>
      <c r="N3928" s="26">
        <v>339</v>
      </c>
      <c r="O3928" t="s">
        <v>375</v>
      </c>
      <c r="P3928">
        <v>57.122222200000003</v>
      </c>
      <c r="Q3928">
        <v>-170.27500000000001</v>
      </c>
      <c r="R3928" t="s">
        <v>1244</v>
      </c>
      <c r="S3928" s="26" t="s">
        <v>21</v>
      </c>
      <c r="T3928" s="40">
        <v>0.41000000000000009</v>
      </c>
      <c r="U3928" s="40">
        <v>0.20330000000000001</v>
      </c>
      <c r="V3928">
        <v>286.42723000000007</v>
      </c>
      <c r="W3928">
        <v>698.60299999999995</v>
      </c>
      <c r="X3928">
        <v>133.66666666666666</v>
      </c>
      <c r="Y3928">
        <v>456.26112000000012</v>
      </c>
      <c r="Z3928">
        <v>1112.8320000000001</v>
      </c>
      <c r="AA3928">
        <v>29.666666666666668</v>
      </c>
      <c r="AI3928">
        <v>363.72699999999998</v>
      </c>
      <c r="AJ3928">
        <v>57</v>
      </c>
      <c r="AK3928">
        <v>704.08799999999997</v>
      </c>
      <c r="AL3928">
        <v>17.916666666666668</v>
      </c>
      <c r="AM3928">
        <v>0</v>
      </c>
      <c r="AN3928">
        <v>0</v>
      </c>
      <c r="AO3928" s="30">
        <v>437.80415000000011</v>
      </c>
      <c r="AP3928" s="30">
        <v>1067.8150000000001</v>
      </c>
      <c r="AQ3928" s="30">
        <v>74.916666666666671</v>
      </c>
      <c r="AR3928">
        <v>1180.4925000000003</v>
      </c>
      <c r="AS3928">
        <v>2879.25</v>
      </c>
      <c r="AT3928">
        <v>238.25</v>
      </c>
      <c r="AU3928">
        <v>12</v>
      </c>
      <c r="AV3928" t="s">
        <v>1510</v>
      </c>
    </row>
    <row r="3929" spans="1:48" hidden="1" x14ac:dyDescent="0.25">
      <c r="A3929" t="s">
        <v>771</v>
      </c>
      <c r="B3929" t="s">
        <v>240</v>
      </c>
      <c r="C3929" t="s">
        <v>773</v>
      </c>
      <c r="D3929" t="s">
        <v>772</v>
      </c>
      <c r="E3929" s="31" t="s">
        <v>773</v>
      </c>
      <c r="F3929" s="26">
        <v>2021</v>
      </c>
      <c r="G3929" t="s">
        <v>759</v>
      </c>
      <c r="H3929">
        <v>26616</v>
      </c>
      <c r="I3929">
        <v>332390</v>
      </c>
      <c r="J3929" t="s">
        <v>235</v>
      </c>
      <c r="K3929" s="26" t="s">
        <v>458</v>
      </c>
      <c r="L3929" t="b">
        <v>1</v>
      </c>
      <c r="M3929" t="s">
        <v>1118</v>
      </c>
      <c r="N3929" s="26">
        <v>254</v>
      </c>
      <c r="O3929" t="s">
        <v>375</v>
      </c>
      <c r="P3929">
        <v>68.348611099999999</v>
      </c>
      <c r="Q3929">
        <v>-166.73472219999999</v>
      </c>
      <c r="R3929" t="s">
        <v>1244</v>
      </c>
      <c r="S3929" s="26" t="s">
        <v>21</v>
      </c>
      <c r="T3929" s="40">
        <v>0.14999999999999997</v>
      </c>
      <c r="U3929" s="40">
        <v>0.14999999999999997</v>
      </c>
      <c r="V3929">
        <v>286.73519999999991</v>
      </c>
      <c r="W3929">
        <v>1911.568</v>
      </c>
      <c r="X3929">
        <v>193.91666666666666</v>
      </c>
      <c r="Y3929">
        <v>550.30544999999984</v>
      </c>
      <c r="Z3929">
        <v>3668.703</v>
      </c>
      <c r="AA3929">
        <v>2</v>
      </c>
      <c r="AI3929">
        <v>71.489999999999995</v>
      </c>
      <c r="AJ3929">
        <v>85.5</v>
      </c>
      <c r="AK3929">
        <v>41.581000000000003</v>
      </c>
      <c r="AL3929">
        <v>4</v>
      </c>
      <c r="AM3929">
        <v>0</v>
      </c>
      <c r="AN3929">
        <v>0.66666666666666663</v>
      </c>
      <c r="AO3929" s="30">
        <v>16.960649999999998</v>
      </c>
      <c r="AP3929" s="30">
        <v>113.071</v>
      </c>
      <c r="AQ3929" s="30">
        <v>89.5</v>
      </c>
      <c r="AR3929">
        <v>854.00129999999979</v>
      </c>
      <c r="AS3929">
        <v>5693.3419999999996</v>
      </c>
      <c r="AT3929">
        <v>285.41666666666663</v>
      </c>
      <c r="AU3929">
        <v>12</v>
      </c>
      <c r="AV3929" t="s">
        <v>1510</v>
      </c>
    </row>
    <row r="3930" spans="1:48" hidden="1" x14ac:dyDescent="0.25">
      <c r="A3930" t="s">
        <v>585</v>
      </c>
      <c r="B3930" t="s">
        <v>58</v>
      </c>
      <c r="C3930" t="s">
        <v>587</v>
      </c>
      <c r="D3930" t="s">
        <v>586</v>
      </c>
      <c r="E3930" s="31" t="s">
        <v>587</v>
      </c>
      <c r="F3930" s="26">
        <v>2021</v>
      </c>
      <c r="G3930" t="s">
        <v>563</v>
      </c>
      <c r="H3930">
        <v>221</v>
      </c>
      <c r="I3930">
        <v>331300</v>
      </c>
      <c r="J3930" t="s">
        <v>50</v>
      </c>
      <c r="K3930" s="26" t="s">
        <v>458</v>
      </c>
      <c r="L3930" t="b">
        <v>1</v>
      </c>
      <c r="M3930" t="s">
        <v>1119</v>
      </c>
      <c r="N3930" s="26">
        <v>169</v>
      </c>
      <c r="O3930" t="s">
        <v>375</v>
      </c>
      <c r="P3930">
        <v>64.617500000000007</v>
      </c>
      <c r="Q3930">
        <v>-162.2605556</v>
      </c>
      <c r="R3930" t="s">
        <v>1244</v>
      </c>
      <c r="S3930" s="26" t="s">
        <v>21</v>
      </c>
      <c r="T3930" s="40">
        <v>0.51444999999999996</v>
      </c>
      <c r="U3930" s="40">
        <v>0.25792500000000013</v>
      </c>
      <c r="V3930">
        <v>290.73884525</v>
      </c>
      <c r="W3930">
        <v>565.14499999999998</v>
      </c>
      <c r="X3930">
        <v>90.666666666666671</v>
      </c>
      <c r="Y3930">
        <v>75.286670799999996</v>
      </c>
      <c r="Z3930">
        <v>146.34399999999999</v>
      </c>
      <c r="AA3930">
        <v>11.416666666666666</v>
      </c>
      <c r="AI3930">
        <v>259.88799999999998</v>
      </c>
      <c r="AJ3930">
        <v>17.5</v>
      </c>
      <c r="AK3930">
        <v>326.815</v>
      </c>
      <c r="AL3930">
        <v>18.833333333333332</v>
      </c>
      <c r="AM3930">
        <v>0</v>
      </c>
      <c r="AN3930">
        <v>0</v>
      </c>
      <c r="AO3930" s="30">
        <v>301.82935834999995</v>
      </c>
      <c r="AP3930" s="30">
        <v>586.70299999999997</v>
      </c>
      <c r="AQ3930" s="30">
        <v>36.333333333333329</v>
      </c>
      <c r="AR3930">
        <v>667.85487439999997</v>
      </c>
      <c r="AS3930">
        <v>1298.192</v>
      </c>
      <c r="AT3930">
        <v>138.41666666666666</v>
      </c>
      <c r="AU3930">
        <v>12</v>
      </c>
      <c r="AV3930" t="s">
        <v>1510</v>
      </c>
    </row>
    <row r="3931" spans="1:48" hidden="1" x14ac:dyDescent="0.25">
      <c r="A3931" t="s">
        <v>633</v>
      </c>
      <c r="B3931" t="s">
        <v>74</v>
      </c>
      <c r="C3931" t="s">
        <v>635</v>
      </c>
      <c r="D3931" t="s">
        <v>634</v>
      </c>
      <c r="E3931" s="31" t="s">
        <v>635</v>
      </c>
      <c r="F3931" s="26">
        <v>2021</v>
      </c>
      <c r="G3931" t="s">
        <v>563</v>
      </c>
      <c r="H3931">
        <v>221</v>
      </c>
      <c r="I3931">
        <v>331440</v>
      </c>
      <c r="J3931" t="s">
        <v>50</v>
      </c>
      <c r="K3931" s="26" t="s">
        <v>458</v>
      </c>
      <c r="L3931" t="b">
        <v>1</v>
      </c>
      <c r="M3931" t="s">
        <v>1119</v>
      </c>
      <c r="N3931" s="26">
        <v>169</v>
      </c>
      <c r="O3931" t="s">
        <v>375</v>
      </c>
      <c r="P3931">
        <v>61.877777799999997</v>
      </c>
      <c r="Q3931">
        <v>-162.08111109999999</v>
      </c>
      <c r="R3931" t="s">
        <v>1244</v>
      </c>
      <c r="S3931" s="26" t="s">
        <v>21</v>
      </c>
      <c r="T3931" s="40">
        <v>0.48485833333333339</v>
      </c>
      <c r="U3931" s="40">
        <v>0.25729999999999997</v>
      </c>
      <c r="V3931">
        <v>296.46371876666666</v>
      </c>
      <c r="W3931">
        <v>611.44399999999996</v>
      </c>
      <c r="X3931">
        <v>107.25</v>
      </c>
      <c r="Y3931">
        <v>45.902992991666672</v>
      </c>
      <c r="Z3931">
        <v>94.673000000000002</v>
      </c>
      <c r="AA3931">
        <v>18</v>
      </c>
      <c r="AI3931">
        <v>341.839</v>
      </c>
      <c r="AJ3931">
        <v>15.5</v>
      </c>
      <c r="AK3931">
        <v>439.09300000000002</v>
      </c>
      <c r="AL3931">
        <v>7</v>
      </c>
      <c r="AM3931">
        <v>0</v>
      </c>
      <c r="AN3931">
        <v>0</v>
      </c>
      <c r="AO3931" s="30">
        <v>378.64138796666674</v>
      </c>
      <c r="AP3931" s="30">
        <v>780.93200000000002</v>
      </c>
      <c r="AQ3931" s="30">
        <v>22.5</v>
      </c>
      <c r="AR3931">
        <v>721.00809972500008</v>
      </c>
      <c r="AS3931">
        <v>1487.049</v>
      </c>
      <c r="AT3931">
        <v>147.75</v>
      </c>
      <c r="AU3931">
        <v>12</v>
      </c>
      <c r="AV3931" t="s">
        <v>1510</v>
      </c>
    </row>
    <row r="3932" spans="1:48" hidden="1" x14ac:dyDescent="0.25">
      <c r="A3932" t="s">
        <v>821</v>
      </c>
      <c r="B3932" t="s">
        <v>220</v>
      </c>
      <c r="C3932" t="s">
        <v>491</v>
      </c>
      <c r="D3932" t="s">
        <v>490</v>
      </c>
      <c r="E3932" s="31" t="s">
        <v>491</v>
      </c>
      <c r="F3932" s="26">
        <v>2021</v>
      </c>
      <c r="G3932" t="s">
        <v>822</v>
      </c>
      <c r="H3932">
        <v>13211</v>
      </c>
      <c r="I3932">
        <v>332290</v>
      </c>
      <c r="J3932" t="s">
        <v>219</v>
      </c>
      <c r="K3932" s="26" t="s">
        <v>458</v>
      </c>
      <c r="L3932" t="b">
        <v>1</v>
      </c>
      <c r="M3932" t="s">
        <v>1116</v>
      </c>
      <c r="N3932" s="26">
        <v>319</v>
      </c>
      <c r="O3932" t="s">
        <v>375</v>
      </c>
      <c r="P3932">
        <v>60.696666700000002</v>
      </c>
      <c r="Q3932">
        <v>-161.9519444</v>
      </c>
      <c r="R3932" t="s">
        <v>1244</v>
      </c>
      <c r="S3932" s="26" t="s">
        <v>21</v>
      </c>
      <c r="T3932" s="40">
        <v>0.77238333333333331</v>
      </c>
      <c r="U3932" s="40">
        <v>0.45316666666666666</v>
      </c>
      <c r="V3932">
        <v>298.69917219999996</v>
      </c>
      <c r="W3932">
        <v>386.72399999999999</v>
      </c>
      <c r="X3932">
        <v>104.33333333333333</v>
      </c>
      <c r="Y3932">
        <v>172.48941838333332</v>
      </c>
      <c r="Z3932">
        <v>223.321</v>
      </c>
      <c r="AA3932">
        <v>4</v>
      </c>
      <c r="AI3932">
        <v>38.720999999999997</v>
      </c>
      <c r="AJ3932">
        <v>6.083333333333333</v>
      </c>
      <c r="AK3932">
        <v>19.896000000000001</v>
      </c>
      <c r="AL3932">
        <v>7.083333333333333</v>
      </c>
      <c r="AM3932">
        <v>60.055999999999997</v>
      </c>
      <c r="AN3932">
        <v>5</v>
      </c>
      <c r="AO3932" s="30">
        <v>45.274793849999995</v>
      </c>
      <c r="AP3932" s="30">
        <v>58.616999999999997</v>
      </c>
      <c r="AQ3932" s="30">
        <v>13.166666666666666</v>
      </c>
      <c r="AR3932">
        <v>516.46338443333332</v>
      </c>
      <c r="AS3932">
        <v>668.66200000000003</v>
      </c>
      <c r="AT3932">
        <v>121.5</v>
      </c>
      <c r="AU3932">
        <v>12</v>
      </c>
      <c r="AV3932" t="s">
        <v>1510</v>
      </c>
    </row>
    <row r="3933" spans="1:48" hidden="1" x14ac:dyDescent="0.25">
      <c r="A3933" t="s">
        <v>572</v>
      </c>
      <c r="B3933" t="s">
        <v>54</v>
      </c>
      <c r="C3933" t="s">
        <v>574</v>
      </c>
      <c r="D3933" t="s">
        <v>573</v>
      </c>
      <c r="E3933" s="31" t="s">
        <v>574</v>
      </c>
      <c r="F3933" s="26">
        <v>2021</v>
      </c>
      <c r="G3933" t="s">
        <v>563</v>
      </c>
      <c r="H3933">
        <v>221</v>
      </c>
      <c r="I3933">
        <v>331270</v>
      </c>
      <c r="J3933" t="s">
        <v>50</v>
      </c>
      <c r="K3933" s="26" t="s">
        <v>458</v>
      </c>
      <c r="L3933" t="b">
        <v>1</v>
      </c>
      <c r="M3933" t="s">
        <v>1119</v>
      </c>
      <c r="N3933" s="26">
        <v>169</v>
      </c>
      <c r="O3933" t="s">
        <v>375</v>
      </c>
      <c r="P3933">
        <v>65.334722200000002</v>
      </c>
      <c r="Q3933">
        <v>-166.4891667</v>
      </c>
      <c r="R3933" t="s">
        <v>1244</v>
      </c>
      <c r="S3933" s="26" t="s">
        <v>21</v>
      </c>
      <c r="T3933" s="40">
        <v>0.5273833333333332</v>
      </c>
      <c r="U3933" s="40">
        <v>0.25877499999999992</v>
      </c>
      <c r="V3933">
        <v>298.79746563333327</v>
      </c>
      <c r="W3933">
        <v>566.56600000000003</v>
      </c>
      <c r="X3933">
        <v>88.75</v>
      </c>
      <c r="Y3933">
        <v>26.151357349999994</v>
      </c>
      <c r="Z3933">
        <v>49.587000000000003</v>
      </c>
      <c r="AA3933">
        <v>8</v>
      </c>
      <c r="AI3933">
        <v>305.21600000000001</v>
      </c>
      <c r="AJ3933">
        <v>9.6666666666666661</v>
      </c>
      <c r="AK3933">
        <v>311.10500000000002</v>
      </c>
      <c r="AL3933">
        <v>20.75</v>
      </c>
      <c r="AM3933">
        <v>0</v>
      </c>
      <c r="AN3933">
        <v>0</v>
      </c>
      <c r="AO3933" s="30">
        <v>325.03742338333325</v>
      </c>
      <c r="AP3933" s="30">
        <v>616.32100000000003</v>
      </c>
      <c r="AQ3933" s="30">
        <v>30.416666666666664</v>
      </c>
      <c r="AR3933">
        <v>649.98624636666659</v>
      </c>
      <c r="AS3933">
        <v>1232.4740000000002</v>
      </c>
      <c r="AT3933">
        <v>127.16666666666666</v>
      </c>
      <c r="AU3933">
        <v>12</v>
      </c>
      <c r="AV3933" t="s">
        <v>1510</v>
      </c>
    </row>
    <row r="3934" spans="1:48" hidden="1" x14ac:dyDescent="0.25">
      <c r="A3934" t="s">
        <v>701</v>
      </c>
      <c r="B3934" t="s">
        <v>97</v>
      </c>
      <c r="C3934" t="s">
        <v>703</v>
      </c>
      <c r="D3934" t="s">
        <v>702</v>
      </c>
      <c r="E3934" s="31" t="s">
        <v>703</v>
      </c>
      <c r="F3934" s="26">
        <v>2021</v>
      </c>
      <c r="G3934" t="s">
        <v>563</v>
      </c>
      <c r="H3934">
        <v>221</v>
      </c>
      <c r="I3934">
        <v>331650</v>
      </c>
      <c r="J3934" t="s">
        <v>50</v>
      </c>
      <c r="K3934" s="26" t="s">
        <v>458</v>
      </c>
      <c r="L3934" t="b">
        <v>1</v>
      </c>
      <c r="M3934" t="s">
        <v>1119</v>
      </c>
      <c r="N3934" s="26">
        <v>169</v>
      </c>
      <c r="O3934" t="s">
        <v>375</v>
      </c>
      <c r="P3934">
        <v>66.888055600000001</v>
      </c>
      <c r="Q3934">
        <v>-157.13638889999999</v>
      </c>
      <c r="R3934" t="s">
        <v>1244</v>
      </c>
      <c r="S3934" s="26" t="s">
        <v>21</v>
      </c>
      <c r="T3934" s="40">
        <v>0.77091666666666658</v>
      </c>
      <c r="U3934" s="40">
        <v>0.27264999999999995</v>
      </c>
      <c r="V3934">
        <v>304.38642391666662</v>
      </c>
      <c r="W3934">
        <v>394.83699999999999</v>
      </c>
      <c r="X3934">
        <v>62.25</v>
      </c>
      <c r="Y3934">
        <v>82.907461999999995</v>
      </c>
      <c r="Z3934">
        <v>107.544</v>
      </c>
      <c r="AA3934">
        <v>9.5833333333333339</v>
      </c>
      <c r="AI3934">
        <v>193.05500000000001</v>
      </c>
      <c r="AJ3934">
        <v>14</v>
      </c>
      <c r="AK3934">
        <v>211.80799999999999</v>
      </c>
      <c r="AL3934">
        <v>6</v>
      </c>
      <c r="AM3934">
        <v>0</v>
      </c>
      <c r="AN3934">
        <v>0</v>
      </c>
      <c r="AO3934" s="30">
        <v>312.11563441666664</v>
      </c>
      <c r="AP3934" s="30">
        <v>404.863</v>
      </c>
      <c r="AQ3934" s="30">
        <v>20</v>
      </c>
      <c r="AR3934">
        <v>699.40952033333326</v>
      </c>
      <c r="AS3934">
        <v>907.24400000000003</v>
      </c>
      <c r="AT3934">
        <v>91.833333333333343</v>
      </c>
      <c r="AU3934">
        <v>12</v>
      </c>
      <c r="AV3934" t="s">
        <v>1510</v>
      </c>
    </row>
    <row r="3935" spans="1:48" hidden="1" x14ac:dyDescent="0.25">
      <c r="A3935" t="s">
        <v>680</v>
      </c>
      <c r="B3935" t="s">
        <v>90</v>
      </c>
      <c r="C3935" t="s">
        <v>706</v>
      </c>
      <c r="D3935" t="s">
        <v>705</v>
      </c>
      <c r="E3935" s="31" t="s">
        <v>706</v>
      </c>
      <c r="F3935" s="26">
        <v>2021</v>
      </c>
      <c r="G3935" t="s">
        <v>563</v>
      </c>
      <c r="H3935">
        <v>221</v>
      </c>
      <c r="I3935">
        <v>331670</v>
      </c>
      <c r="J3935" t="s">
        <v>50</v>
      </c>
      <c r="K3935" s="26" t="s">
        <v>458</v>
      </c>
      <c r="L3935" t="b">
        <v>1</v>
      </c>
      <c r="M3935" t="s">
        <v>1119</v>
      </c>
      <c r="N3935" s="26">
        <v>169</v>
      </c>
      <c r="O3935" t="s">
        <v>375</v>
      </c>
      <c r="P3935">
        <v>63.478055599999998</v>
      </c>
      <c r="Q3935">
        <v>-162.03916670000001</v>
      </c>
      <c r="R3935" t="s">
        <v>1244</v>
      </c>
      <c r="S3935" s="26" t="s">
        <v>21</v>
      </c>
      <c r="T3935" s="40">
        <v>0.51576666666666671</v>
      </c>
      <c r="U3935" s="40">
        <v>0.25848333333333334</v>
      </c>
      <c r="V3935">
        <v>310.88403176666668</v>
      </c>
      <c r="W3935">
        <v>602.76099999999997</v>
      </c>
      <c r="X3935">
        <v>87.666666666666671</v>
      </c>
      <c r="Y3935">
        <v>115.38783443333334</v>
      </c>
      <c r="Z3935">
        <v>223.721</v>
      </c>
      <c r="AA3935">
        <v>10</v>
      </c>
      <c r="AI3935">
        <v>552.35</v>
      </c>
      <c r="AJ3935">
        <v>22</v>
      </c>
      <c r="AK3935">
        <v>409.34399999999999</v>
      </c>
      <c r="AL3935">
        <v>17</v>
      </c>
      <c r="AM3935">
        <v>0</v>
      </c>
      <c r="AN3935">
        <v>0</v>
      </c>
      <c r="AO3935" s="30">
        <v>496.00970873333335</v>
      </c>
      <c r="AP3935" s="30">
        <v>961.69399999999996</v>
      </c>
      <c r="AQ3935" s="30">
        <v>39</v>
      </c>
      <c r="AR3935">
        <v>922.28157493333333</v>
      </c>
      <c r="AS3935">
        <v>1788.1759999999999</v>
      </c>
      <c r="AT3935">
        <v>136.66666666666669</v>
      </c>
      <c r="AU3935">
        <v>12</v>
      </c>
      <c r="AV3935" t="s">
        <v>1510</v>
      </c>
    </row>
    <row r="3936" spans="1:48" hidden="1" x14ac:dyDescent="0.25">
      <c r="A3936" t="s">
        <v>645</v>
      </c>
      <c r="B3936" t="s">
        <v>78</v>
      </c>
      <c r="C3936" t="s">
        <v>649</v>
      </c>
      <c r="D3936" t="s">
        <v>648</v>
      </c>
      <c r="E3936" s="31" t="s">
        <v>649</v>
      </c>
      <c r="F3936" s="26">
        <v>2021</v>
      </c>
      <c r="G3936" t="s">
        <v>563</v>
      </c>
      <c r="H3936">
        <v>221</v>
      </c>
      <c r="I3936">
        <v>331480</v>
      </c>
      <c r="J3936" t="s">
        <v>50</v>
      </c>
      <c r="K3936" s="26" t="s">
        <v>458</v>
      </c>
      <c r="L3936" t="b">
        <v>1</v>
      </c>
      <c r="M3936" t="s">
        <v>1119</v>
      </c>
      <c r="N3936" s="26">
        <v>169</v>
      </c>
      <c r="O3936" t="s">
        <v>375</v>
      </c>
      <c r="P3936">
        <v>59.4527778</v>
      </c>
      <c r="Q3936">
        <v>-157.31194439999999</v>
      </c>
      <c r="R3936" t="s">
        <v>1244</v>
      </c>
      <c r="S3936" s="26" t="s">
        <v>21</v>
      </c>
      <c r="T3936" s="40">
        <v>0.54414166666666663</v>
      </c>
      <c r="U3936" s="40">
        <v>0.25999166666666673</v>
      </c>
      <c r="V3936">
        <v>318.16017664166668</v>
      </c>
      <c r="W3936">
        <v>584.70100000000002</v>
      </c>
      <c r="X3936">
        <v>105.83333333333333</v>
      </c>
      <c r="Y3936">
        <v>51.006207408333324</v>
      </c>
      <c r="Z3936">
        <v>93.736999999999995</v>
      </c>
      <c r="AA3936">
        <v>10</v>
      </c>
      <c r="AI3936">
        <v>271.51100000000002</v>
      </c>
      <c r="AJ3936">
        <v>15.833333333333334</v>
      </c>
      <c r="AK3936">
        <v>413.90199999999999</v>
      </c>
      <c r="AL3936">
        <v>22</v>
      </c>
      <c r="AM3936">
        <v>0</v>
      </c>
      <c r="AN3936">
        <v>0</v>
      </c>
      <c r="AO3936" s="30">
        <v>372.96177217499996</v>
      </c>
      <c r="AP3936" s="30">
        <v>685.41300000000001</v>
      </c>
      <c r="AQ3936" s="30">
        <v>37.833333333333336</v>
      </c>
      <c r="AR3936">
        <v>742.128156225</v>
      </c>
      <c r="AS3936">
        <v>1363.8510000000001</v>
      </c>
      <c r="AT3936">
        <v>153.66666666666666</v>
      </c>
      <c r="AU3936">
        <v>12</v>
      </c>
      <c r="AV3936" t="s">
        <v>1510</v>
      </c>
    </row>
    <row r="3937" spans="1:48" hidden="1" x14ac:dyDescent="0.25">
      <c r="A3937" t="s">
        <v>566</v>
      </c>
      <c r="B3937" t="s">
        <v>52</v>
      </c>
      <c r="C3937" t="s">
        <v>568</v>
      </c>
      <c r="D3937" t="s">
        <v>567</v>
      </c>
      <c r="E3937" s="31" t="s">
        <v>568</v>
      </c>
      <c r="F3937" s="26">
        <v>2021</v>
      </c>
      <c r="G3937" t="s">
        <v>563</v>
      </c>
      <c r="H3937">
        <v>221</v>
      </c>
      <c r="I3937">
        <v>331250</v>
      </c>
      <c r="J3937" t="s">
        <v>50</v>
      </c>
      <c r="K3937" s="26" t="s">
        <v>458</v>
      </c>
      <c r="L3937" t="b">
        <v>1</v>
      </c>
      <c r="M3937" t="s">
        <v>1119</v>
      </c>
      <c r="N3937" s="26">
        <v>169</v>
      </c>
      <c r="O3937" t="s">
        <v>375</v>
      </c>
      <c r="P3937">
        <v>67.086111099999997</v>
      </c>
      <c r="Q3937">
        <v>-157.85138889999999</v>
      </c>
      <c r="R3937" t="s">
        <v>1244</v>
      </c>
      <c r="S3937" s="26" t="s">
        <v>21</v>
      </c>
      <c r="T3937" s="40">
        <v>0.64431666666666665</v>
      </c>
      <c r="U3937" s="40">
        <v>0.2637916666666667</v>
      </c>
      <c r="V3937">
        <v>325.58609799999999</v>
      </c>
      <c r="W3937">
        <v>505.32</v>
      </c>
      <c r="X3937">
        <v>78.083333333333329</v>
      </c>
      <c r="Y3937">
        <v>24.662509050000001</v>
      </c>
      <c r="Z3937">
        <v>38.277000000000001</v>
      </c>
      <c r="AA3937">
        <v>12.5</v>
      </c>
      <c r="AI3937">
        <v>306.30700000000002</v>
      </c>
      <c r="AJ3937">
        <v>12.833333333333334</v>
      </c>
      <c r="AK3937">
        <v>425.57900000000001</v>
      </c>
      <c r="AL3937">
        <v>9</v>
      </c>
      <c r="AM3937">
        <v>0</v>
      </c>
      <c r="AN3937">
        <v>0</v>
      </c>
      <c r="AO3937" s="30">
        <v>471.56634789999998</v>
      </c>
      <c r="AP3937" s="30">
        <v>731.88599999999997</v>
      </c>
      <c r="AQ3937" s="30">
        <v>21.833333333333336</v>
      </c>
      <c r="AR3937">
        <v>821.8149549499999</v>
      </c>
      <c r="AS3937">
        <v>1275.4829999999999</v>
      </c>
      <c r="AT3937">
        <v>112.41666666666666</v>
      </c>
      <c r="AU3937">
        <v>12</v>
      </c>
      <c r="AV3937" t="s">
        <v>1510</v>
      </c>
    </row>
    <row r="3938" spans="1:48" hidden="1" x14ac:dyDescent="0.25">
      <c r="A3938" t="s">
        <v>901</v>
      </c>
      <c r="B3938" t="s">
        <v>224</v>
      </c>
      <c r="C3938" t="s">
        <v>904</v>
      </c>
      <c r="D3938" t="s">
        <v>903</v>
      </c>
      <c r="E3938" s="31" t="s">
        <v>904</v>
      </c>
      <c r="F3938" s="26">
        <v>2021</v>
      </c>
      <c r="G3938" t="s">
        <v>902</v>
      </c>
      <c r="H3938">
        <v>3422</v>
      </c>
      <c r="I3938">
        <v>332310</v>
      </c>
      <c r="J3938" t="s">
        <v>223</v>
      </c>
      <c r="K3938" s="26" t="s">
        <v>458</v>
      </c>
      <c r="L3938" t="b">
        <v>1</v>
      </c>
      <c r="M3938" t="s">
        <v>1116</v>
      </c>
      <c r="N3938" s="26">
        <v>365</v>
      </c>
      <c r="O3938" t="s">
        <v>375</v>
      </c>
      <c r="P3938">
        <v>60.16</v>
      </c>
      <c r="Q3938">
        <v>-164.2658333</v>
      </c>
      <c r="R3938" t="s">
        <v>1244</v>
      </c>
      <c r="S3938" s="26" t="s">
        <v>21</v>
      </c>
      <c r="T3938" s="40">
        <v>0.54999999999999993</v>
      </c>
      <c r="U3938" s="40">
        <v>0.34213333333333334</v>
      </c>
      <c r="V3938">
        <v>327.74829999999992</v>
      </c>
      <c r="W3938">
        <v>595.90599999999995</v>
      </c>
      <c r="X3938">
        <v>98.75</v>
      </c>
      <c r="Y3938">
        <v>122.21769999999998</v>
      </c>
      <c r="Z3938">
        <v>222.214</v>
      </c>
      <c r="AA3938">
        <v>15.166666666666666</v>
      </c>
      <c r="AI3938">
        <v>41.106999999999999</v>
      </c>
      <c r="AJ3938">
        <v>12.166666666666666</v>
      </c>
      <c r="AK3938">
        <v>332.59899999999999</v>
      </c>
      <c r="AL3938">
        <v>14.083333333333334</v>
      </c>
      <c r="AM3938">
        <v>16.027999999999999</v>
      </c>
      <c r="AN3938">
        <v>4</v>
      </c>
      <c r="AO3938" s="30">
        <v>205.53829999999999</v>
      </c>
      <c r="AP3938" s="30">
        <v>373.70600000000002</v>
      </c>
      <c r="AQ3938" s="30">
        <v>26.25</v>
      </c>
      <c r="AR3938">
        <v>655.50429999999994</v>
      </c>
      <c r="AS3938">
        <v>1191.826</v>
      </c>
      <c r="AT3938">
        <v>140.16666666666666</v>
      </c>
      <c r="AU3938">
        <v>12</v>
      </c>
      <c r="AV3938" t="s">
        <v>1510</v>
      </c>
    </row>
    <row r="3939" spans="1:48" hidden="1" x14ac:dyDescent="0.25">
      <c r="A3939" t="s">
        <v>621</v>
      </c>
      <c r="B3939" t="s">
        <v>70</v>
      </c>
      <c r="C3939" t="s">
        <v>623</v>
      </c>
      <c r="D3939" t="s">
        <v>622</v>
      </c>
      <c r="E3939" s="31" t="s">
        <v>623</v>
      </c>
      <c r="F3939" s="26">
        <v>2021</v>
      </c>
      <c r="G3939" t="s">
        <v>563</v>
      </c>
      <c r="H3939">
        <v>221</v>
      </c>
      <c r="I3939">
        <v>331410</v>
      </c>
      <c r="J3939" t="s">
        <v>50</v>
      </c>
      <c r="K3939" s="26" t="s">
        <v>458</v>
      </c>
      <c r="L3939" t="b">
        <v>1</v>
      </c>
      <c r="M3939" t="s">
        <v>1119</v>
      </c>
      <c r="N3939" s="26">
        <v>169</v>
      </c>
      <c r="O3939" t="s">
        <v>375</v>
      </c>
      <c r="P3939">
        <v>67.726944399999994</v>
      </c>
      <c r="Q3939">
        <v>-164.53333330000001</v>
      </c>
      <c r="R3939" t="s">
        <v>1244</v>
      </c>
      <c r="S3939" s="26" t="s">
        <v>21</v>
      </c>
      <c r="T3939" s="40">
        <v>0.52264166666666667</v>
      </c>
      <c r="U3939" s="40">
        <v>0.25859166666666661</v>
      </c>
      <c r="V3939">
        <v>332.62849440833332</v>
      </c>
      <c r="W3939">
        <v>636.43700000000001</v>
      </c>
      <c r="X3939">
        <v>90.25</v>
      </c>
      <c r="Y3939">
        <v>300.07575820000005</v>
      </c>
      <c r="Z3939">
        <v>574.15200000000004</v>
      </c>
      <c r="AA3939">
        <v>8.75</v>
      </c>
      <c r="AI3939">
        <v>295.45699999999999</v>
      </c>
      <c r="AJ3939">
        <v>17.666666666666668</v>
      </c>
      <c r="AK3939">
        <v>268.76600000000002</v>
      </c>
      <c r="AL3939">
        <v>8</v>
      </c>
      <c r="AM3939">
        <v>0</v>
      </c>
      <c r="AN3939">
        <v>0</v>
      </c>
      <c r="AO3939" s="30">
        <v>294.88644909166663</v>
      </c>
      <c r="AP3939" s="30">
        <v>564.22299999999996</v>
      </c>
      <c r="AQ3939" s="30">
        <v>25.666666666666668</v>
      </c>
      <c r="AR3939">
        <v>927.59070169999995</v>
      </c>
      <c r="AS3939">
        <v>1774.8119999999999</v>
      </c>
      <c r="AT3939">
        <v>124.66666666666667</v>
      </c>
      <c r="AU3939">
        <v>12</v>
      </c>
      <c r="AV3939" t="s">
        <v>1510</v>
      </c>
    </row>
    <row r="3940" spans="1:48" hidden="1" x14ac:dyDescent="0.25">
      <c r="A3940" t="s">
        <v>686</v>
      </c>
      <c r="B3940" t="s">
        <v>92</v>
      </c>
      <c r="C3940" t="s">
        <v>688</v>
      </c>
      <c r="D3940" t="s">
        <v>687</v>
      </c>
      <c r="E3940" s="31" t="s">
        <v>688</v>
      </c>
      <c r="F3940" s="26">
        <v>2021</v>
      </c>
      <c r="G3940" t="s">
        <v>563</v>
      </c>
      <c r="H3940">
        <v>221</v>
      </c>
      <c r="I3940">
        <v>331600</v>
      </c>
      <c r="J3940" t="s">
        <v>50</v>
      </c>
      <c r="K3940" s="26" t="s">
        <v>458</v>
      </c>
      <c r="L3940" t="b">
        <v>1</v>
      </c>
      <c r="M3940" t="s">
        <v>1119</v>
      </c>
      <c r="N3940" s="26">
        <v>169</v>
      </c>
      <c r="O3940" t="s">
        <v>375</v>
      </c>
      <c r="P3940">
        <v>61.8427778</v>
      </c>
      <c r="Q3940">
        <v>-165.5816667</v>
      </c>
      <c r="R3940" t="s">
        <v>1244</v>
      </c>
      <c r="S3940" s="26" t="s">
        <v>21</v>
      </c>
      <c r="T3940" s="40">
        <v>0.53334166666666682</v>
      </c>
      <c r="U3940" s="40">
        <v>0.25910833333333327</v>
      </c>
      <c r="V3940">
        <v>334.99563422500006</v>
      </c>
      <c r="W3940">
        <v>628.10699999999997</v>
      </c>
      <c r="X3940">
        <v>123.91666666666667</v>
      </c>
      <c r="Y3940">
        <v>39.947824175000008</v>
      </c>
      <c r="Z3940">
        <v>74.900999999999996</v>
      </c>
      <c r="AA3940">
        <v>8</v>
      </c>
      <c r="AI3940">
        <v>315.714</v>
      </c>
      <c r="AJ3940">
        <v>16.5</v>
      </c>
      <c r="AK3940">
        <v>568.84299999999996</v>
      </c>
      <c r="AL3940">
        <v>24</v>
      </c>
      <c r="AM3940">
        <v>0</v>
      </c>
      <c r="AN3940">
        <v>0</v>
      </c>
      <c r="AO3940" s="30">
        <v>471.7711046416668</v>
      </c>
      <c r="AP3940" s="30">
        <v>884.55700000000002</v>
      </c>
      <c r="AQ3940" s="30">
        <v>40.5</v>
      </c>
      <c r="AR3940">
        <v>846.71456304166691</v>
      </c>
      <c r="AS3940">
        <v>1587.5650000000001</v>
      </c>
      <c r="AT3940">
        <v>172.41666666666669</v>
      </c>
      <c r="AU3940">
        <v>12</v>
      </c>
      <c r="AV3940" t="s">
        <v>1510</v>
      </c>
    </row>
    <row r="3941" spans="1:48" hidden="1" x14ac:dyDescent="0.25">
      <c r="A3941" t="s">
        <v>613</v>
      </c>
      <c r="B3941" t="s">
        <v>83</v>
      </c>
      <c r="C3941" t="s">
        <v>615</v>
      </c>
      <c r="D3941" t="s">
        <v>614</v>
      </c>
      <c r="E3941" s="31" t="s">
        <v>615</v>
      </c>
      <c r="F3941" s="26">
        <v>2021</v>
      </c>
      <c r="G3941" t="s">
        <v>563</v>
      </c>
      <c r="H3941">
        <v>221</v>
      </c>
      <c r="I3941">
        <v>331530</v>
      </c>
      <c r="J3941" t="s">
        <v>50</v>
      </c>
      <c r="K3941" s="26" t="s">
        <v>458</v>
      </c>
      <c r="L3941" t="b">
        <v>1</v>
      </c>
      <c r="M3941" t="s">
        <v>1119</v>
      </c>
      <c r="N3941" s="26">
        <v>169</v>
      </c>
      <c r="O3941" t="s">
        <v>375</v>
      </c>
      <c r="P3941">
        <v>60.896944400000002</v>
      </c>
      <c r="Q3941">
        <v>-162.4594444</v>
      </c>
      <c r="R3941" t="s">
        <v>1244</v>
      </c>
      <c r="S3941" s="26" t="s">
        <v>21</v>
      </c>
      <c r="T3941" s="40">
        <v>0.51470000000000016</v>
      </c>
      <c r="U3941" s="40">
        <v>0.26640833333333336</v>
      </c>
      <c r="V3941">
        <v>340.49515270000012</v>
      </c>
      <c r="W3941">
        <v>661.54100000000005</v>
      </c>
      <c r="X3941">
        <v>121.33333333333333</v>
      </c>
      <c r="Y3941">
        <v>57.585665400000018</v>
      </c>
      <c r="Z3941">
        <v>111.88200000000001</v>
      </c>
      <c r="AA3941">
        <v>11.416666666666666</v>
      </c>
      <c r="AI3941">
        <v>157.30500000000001</v>
      </c>
      <c r="AJ3941">
        <v>14.666666666666666</v>
      </c>
      <c r="AK3941">
        <v>302.34399999999999</v>
      </c>
      <c r="AL3941">
        <v>13.75</v>
      </c>
      <c r="AM3941">
        <v>0</v>
      </c>
      <c r="AN3941">
        <v>0</v>
      </c>
      <c r="AO3941" s="30">
        <v>236.58134030000008</v>
      </c>
      <c r="AP3941" s="30">
        <v>459.649</v>
      </c>
      <c r="AQ3941" s="30">
        <v>28.416666666666664</v>
      </c>
      <c r="AR3941">
        <v>634.66215840000029</v>
      </c>
      <c r="AS3941">
        <v>1233.0720000000001</v>
      </c>
      <c r="AT3941">
        <v>161.16666666666666</v>
      </c>
      <c r="AU3941">
        <v>12</v>
      </c>
      <c r="AV3941" t="s">
        <v>1510</v>
      </c>
    </row>
    <row r="3942" spans="1:48" hidden="1" x14ac:dyDescent="0.25">
      <c r="A3942" t="s">
        <v>667</v>
      </c>
      <c r="B3942" t="s">
        <v>85</v>
      </c>
      <c r="C3942" t="s">
        <v>669</v>
      </c>
      <c r="D3942" t="s">
        <v>668</v>
      </c>
      <c r="E3942" s="31" t="s">
        <v>669</v>
      </c>
      <c r="F3942" s="26">
        <v>2021</v>
      </c>
      <c r="G3942" t="s">
        <v>563</v>
      </c>
      <c r="H3942">
        <v>221</v>
      </c>
      <c r="I3942">
        <v>331550</v>
      </c>
      <c r="J3942" t="s">
        <v>50</v>
      </c>
      <c r="K3942" s="26" t="s">
        <v>458</v>
      </c>
      <c r="L3942" t="b">
        <v>1</v>
      </c>
      <c r="M3942" t="s">
        <v>1119</v>
      </c>
      <c r="N3942" s="26">
        <v>169</v>
      </c>
      <c r="O3942" t="s">
        <v>375</v>
      </c>
      <c r="P3942">
        <v>61.938888900000002</v>
      </c>
      <c r="Q3942">
        <v>-162.875</v>
      </c>
      <c r="R3942" t="s">
        <v>1244</v>
      </c>
      <c r="S3942" s="26" t="s">
        <v>21</v>
      </c>
      <c r="T3942" s="40">
        <v>0.50983333333333325</v>
      </c>
      <c r="U3942" s="40">
        <v>0.25813333333333327</v>
      </c>
      <c r="V3942">
        <v>356.0574033333333</v>
      </c>
      <c r="W3942">
        <v>698.38</v>
      </c>
      <c r="X3942">
        <v>131.25</v>
      </c>
      <c r="Y3942">
        <v>126.27042166666664</v>
      </c>
      <c r="Z3942">
        <v>247.67</v>
      </c>
      <c r="AA3942">
        <v>12</v>
      </c>
      <c r="AI3942">
        <v>249.74199999999999</v>
      </c>
      <c r="AJ3942">
        <v>14.25</v>
      </c>
      <c r="AK3942">
        <v>620.822</v>
      </c>
      <c r="AL3942">
        <v>13</v>
      </c>
      <c r="AM3942">
        <v>0</v>
      </c>
      <c r="AN3942">
        <v>0</v>
      </c>
      <c r="AO3942" s="30">
        <v>443.84254599999991</v>
      </c>
      <c r="AP3942" s="30">
        <v>870.56399999999996</v>
      </c>
      <c r="AQ3942" s="30">
        <v>27.25</v>
      </c>
      <c r="AR3942">
        <v>926.17037099999982</v>
      </c>
      <c r="AS3942">
        <v>1816.614</v>
      </c>
      <c r="AT3942">
        <v>170.5</v>
      </c>
      <c r="AU3942">
        <v>12</v>
      </c>
      <c r="AV3942" t="s">
        <v>1510</v>
      </c>
    </row>
    <row r="3943" spans="1:48" hidden="1" x14ac:dyDescent="0.25">
      <c r="A3943" t="s">
        <v>875</v>
      </c>
      <c r="B3943" t="s">
        <v>291</v>
      </c>
      <c r="C3943" t="s">
        <v>878</v>
      </c>
      <c r="D3943" t="s">
        <v>877</v>
      </c>
      <c r="E3943" s="31" t="s">
        <v>878</v>
      </c>
      <c r="F3943" s="26">
        <v>2021</v>
      </c>
      <c r="G3943" t="s">
        <v>876</v>
      </c>
      <c r="H3943">
        <v>19267</v>
      </c>
      <c r="I3943">
        <v>332720</v>
      </c>
      <c r="J3943" t="s">
        <v>290</v>
      </c>
      <c r="K3943" s="26" t="s">
        <v>458</v>
      </c>
      <c r="L3943" t="b">
        <v>1</v>
      </c>
      <c r="M3943" t="s">
        <v>1119</v>
      </c>
      <c r="N3943" s="26">
        <v>344</v>
      </c>
      <c r="O3943" t="s">
        <v>375</v>
      </c>
      <c r="P3943">
        <v>60.3430556</v>
      </c>
      <c r="Q3943">
        <v>-162.66305560000001</v>
      </c>
      <c r="R3943" t="s">
        <v>1244</v>
      </c>
      <c r="S3943" s="26" t="s">
        <v>21</v>
      </c>
      <c r="T3943" s="40">
        <v>0.65000000000000013</v>
      </c>
      <c r="U3943" s="40">
        <v>0.27634999999999993</v>
      </c>
      <c r="V3943">
        <v>379.64940000000007</v>
      </c>
      <c r="W3943">
        <v>584.07600000000002</v>
      </c>
      <c r="X3943">
        <v>122.16666666666667</v>
      </c>
      <c r="Y3943">
        <v>311.31555000000009</v>
      </c>
      <c r="Z3943">
        <v>478.947</v>
      </c>
      <c r="AA3943">
        <v>6</v>
      </c>
      <c r="AI3943">
        <v>33.509</v>
      </c>
      <c r="AJ3943">
        <v>22.666666666666668</v>
      </c>
      <c r="AK3943">
        <v>22.673999999999999</v>
      </c>
      <c r="AL3943">
        <v>5</v>
      </c>
      <c r="AM3943">
        <v>17.963999999999999</v>
      </c>
      <c r="AN3943">
        <v>4.833333333333333</v>
      </c>
      <c r="AO3943" s="30">
        <v>36.518950000000011</v>
      </c>
      <c r="AP3943" s="30">
        <v>56.183</v>
      </c>
      <c r="AQ3943" s="30">
        <v>27.666666666666668</v>
      </c>
      <c r="AR3943">
        <v>727.48390000000029</v>
      </c>
      <c r="AS3943">
        <v>1119.2060000000001</v>
      </c>
      <c r="AT3943">
        <v>155.83333333333334</v>
      </c>
      <c r="AU3943">
        <v>12</v>
      </c>
      <c r="AV3943" t="s">
        <v>1510</v>
      </c>
    </row>
    <row r="3944" spans="1:48" hidden="1" x14ac:dyDescent="0.25">
      <c r="A3944" t="s">
        <v>971</v>
      </c>
      <c r="B3944" t="s">
        <v>122</v>
      </c>
      <c r="C3944" t="s">
        <v>974</v>
      </c>
      <c r="D3944" t="s">
        <v>973</v>
      </c>
      <c r="E3944" s="31" t="s">
        <v>974</v>
      </c>
      <c r="F3944" s="26">
        <v>2021</v>
      </c>
      <c r="G3944" t="s">
        <v>972</v>
      </c>
      <c r="H3944" t="s">
        <v>582</v>
      </c>
      <c r="I3944">
        <v>331820</v>
      </c>
      <c r="J3944" t="s">
        <v>121</v>
      </c>
      <c r="K3944" s="26" t="s">
        <v>458</v>
      </c>
      <c r="L3944" t="b">
        <v>1</v>
      </c>
      <c r="M3944" t="s">
        <v>1118</v>
      </c>
      <c r="N3944" s="26">
        <v>432</v>
      </c>
      <c r="O3944" t="s">
        <v>375</v>
      </c>
      <c r="P3944">
        <v>65.979722199999998</v>
      </c>
      <c r="Q3944">
        <v>-161.12305559999999</v>
      </c>
      <c r="R3944" t="s">
        <v>1244</v>
      </c>
      <c r="S3944" s="26" t="s">
        <v>21</v>
      </c>
      <c r="T3944" s="40">
        <v>0.48205000000000003</v>
      </c>
      <c r="U3944" s="40">
        <v>0.36014999999999997</v>
      </c>
      <c r="V3944">
        <v>385.47851324999999</v>
      </c>
      <c r="W3944">
        <v>799.66499999999996</v>
      </c>
      <c r="X3944">
        <v>106</v>
      </c>
      <c r="Y3944">
        <v>343.48472750000002</v>
      </c>
      <c r="Z3944">
        <v>712.55</v>
      </c>
      <c r="AA3944">
        <v>12</v>
      </c>
      <c r="AI3944">
        <v>121.67</v>
      </c>
      <c r="AJ3944">
        <v>19.25</v>
      </c>
      <c r="AK3944">
        <v>123.54900000000001</v>
      </c>
      <c r="AL3944">
        <v>6</v>
      </c>
      <c r="AM3944">
        <v>18.553999999999998</v>
      </c>
      <c r="AN3944">
        <v>3</v>
      </c>
      <c r="AO3944" s="30">
        <v>118.20781895</v>
      </c>
      <c r="AP3944" s="30">
        <v>245.21899999999999</v>
      </c>
      <c r="AQ3944" s="30">
        <v>25.25</v>
      </c>
      <c r="AR3944">
        <v>847.1710597</v>
      </c>
      <c r="AS3944">
        <v>1757.434</v>
      </c>
      <c r="AT3944">
        <v>143.25</v>
      </c>
      <c r="AU3944">
        <v>12</v>
      </c>
      <c r="AV3944" t="s">
        <v>1510</v>
      </c>
    </row>
    <row r="3945" spans="1:48" hidden="1" x14ac:dyDescent="0.25">
      <c r="A3945" t="s">
        <v>921</v>
      </c>
      <c r="B3945" t="s">
        <v>199</v>
      </c>
      <c r="C3945" t="s">
        <v>924</v>
      </c>
      <c r="D3945" t="s">
        <v>923</v>
      </c>
      <c r="E3945" s="31" t="s">
        <v>924</v>
      </c>
      <c r="F3945" s="26">
        <v>2021</v>
      </c>
      <c r="G3945" t="s">
        <v>922</v>
      </c>
      <c r="H3945">
        <v>10491</v>
      </c>
      <c r="I3945">
        <v>332160</v>
      </c>
      <c r="J3945" t="s">
        <v>198</v>
      </c>
      <c r="K3945" s="26" t="s">
        <v>458</v>
      </c>
      <c r="L3945" t="b">
        <v>1</v>
      </c>
      <c r="M3945" t="s">
        <v>1118</v>
      </c>
      <c r="N3945" s="26">
        <v>376</v>
      </c>
      <c r="O3945" t="s">
        <v>375</v>
      </c>
      <c r="P3945">
        <v>59.864444399999996</v>
      </c>
      <c r="Q3945">
        <v>-163.13416670000001</v>
      </c>
      <c r="R3945" t="s">
        <v>1244</v>
      </c>
      <c r="S3945" s="26" t="s">
        <v>21</v>
      </c>
      <c r="T3945" s="40">
        <v>0.67</v>
      </c>
      <c r="U3945" s="40">
        <v>0.31778333333333336</v>
      </c>
      <c r="V3945">
        <v>385.53542000000004</v>
      </c>
      <c r="W3945">
        <v>575.42600000000004</v>
      </c>
      <c r="X3945">
        <v>102.66666666666667</v>
      </c>
      <c r="Y3945">
        <v>264.45771000000002</v>
      </c>
      <c r="Z3945">
        <v>394.71300000000002</v>
      </c>
      <c r="AA3945">
        <v>3</v>
      </c>
      <c r="AI3945">
        <v>34.671999999999997</v>
      </c>
      <c r="AJ3945">
        <v>14.416666666666666</v>
      </c>
      <c r="AK3945">
        <v>3.7309999999999999</v>
      </c>
      <c r="AL3945">
        <v>3.8333333333333335</v>
      </c>
      <c r="AM3945">
        <v>15.664</v>
      </c>
      <c r="AN3945">
        <v>4.166666666666667</v>
      </c>
      <c r="AO3945" s="30">
        <v>25.73001</v>
      </c>
      <c r="AP3945" s="30">
        <v>38.402999999999999</v>
      </c>
      <c r="AQ3945" s="30">
        <v>18.25</v>
      </c>
      <c r="AR3945">
        <v>675.72314000000017</v>
      </c>
      <c r="AS3945">
        <v>1008.5420000000001</v>
      </c>
      <c r="AT3945">
        <v>123.91666666666667</v>
      </c>
      <c r="AU3945">
        <v>12</v>
      </c>
      <c r="AV3945" t="s">
        <v>1510</v>
      </c>
    </row>
    <row r="3946" spans="1:48" hidden="1" x14ac:dyDescent="0.25">
      <c r="A3946" t="s">
        <v>616</v>
      </c>
      <c r="B3946" t="s">
        <v>68</v>
      </c>
      <c r="C3946" t="s">
        <v>615</v>
      </c>
      <c r="D3946" t="s">
        <v>614</v>
      </c>
      <c r="E3946" s="31" t="s">
        <v>615</v>
      </c>
      <c r="F3946" s="26">
        <v>2021</v>
      </c>
      <c r="G3946" t="s">
        <v>563</v>
      </c>
      <c r="H3946">
        <v>221</v>
      </c>
      <c r="I3946">
        <v>331390</v>
      </c>
      <c r="J3946" t="s">
        <v>50</v>
      </c>
      <c r="K3946" s="26" t="s">
        <v>458</v>
      </c>
      <c r="L3946" t="b">
        <v>1</v>
      </c>
      <c r="M3946" t="s">
        <v>1119</v>
      </c>
      <c r="N3946" s="26">
        <v>169</v>
      </c>
      <c r="O3946" t="s">
        <v>375</v>
      </c>
      <c r="P3946">
        <v>60.895555600000002</v>
      </c>
      <c r="Q3946">
        <v>-162.5180556</v>
      </c>
      <c r="R3946" t="s">
        <v>1244</v>
      </c>
      <c r="S3946" s="26" t="s">
        <v>21</v>
      </c>
      <c r="T3946" s="40">
        <v>0.51470000000000016</v>
      </c>
      <c r="U3946" s="40">
        <v>0.26640833333333336</v>
      </c>
      <c r="V3946">
        <v>385.9730153000001</v>
      </c>
      <c r="W3946">
        <v>749.899</v>
      </c>
      <c r="X3946">
        <v>119.91666666666667</v>
      </c>
      <c r="Y3946">
        <v>0</v>
      </c>
      <c r="Z3946">
        <v>0</v>
      </c>
      <c r="AA3946">
        <v>12</v>
      </c>
      <c r="AI3946">
        <v>290.85000000000002</v>
      </c>
      <c r="AJ3946">
        <v>12.333333333333334</v>
      </c>
      <c r="AK3946">
        <v>400.11599999999999</v>
      </c>
      <c r="AL3946">
        <v>9.4166666666666661</v>
      </c>
      <c r="AM3946">
        <v>0</v>
      </c>
      <c r="AN3946">
        <v>0</v>
      </c>
      <c r="AO3946" s="30">
        <v>355.64020020000009</v>
      </c>
      <c r="AP3946" s="30">
        <v>690.96600000000001</v>
      </c>
      <c r="AQ3946" s="30">
        <v>21.75</v>
      </c>
      <c r="AR3946">
        <v>741.61321550000025</v>
      </c>
      <c r="AS3946">
        <v>1440.865</v>
      </c>
      <c r="AT3946">
        <v>153.66666666666669</v>
      </c>
      <c r="AU3946">
        <v>12</v>
      </c>
      <c r="AV3946" t="s">
        <v>1510</v>
      </c>
    </row>
    <row r="3947" spans="1:48" hidden="1" x14ac:dyDescent="0.25">
      <c r="A3947" t="s">
        <v>679</v>
      </c>
      <c r="B3947" t="s">
        <v>1163</v>
      </c>
      <c r="C3947" t="s">
        <v>678</v>
      </c>
      <c r="D3947" t="s">
        <v>1195</v>
      </c>
      <c r="E3947" s="31" t="s">
        <v>678</v>
      </c>
      <c r="F3947" s="26">
        <v>2021</v>
      </c>
      <c r="G3947" t="s">
        <v>563</v>
      </c>
      <c r="H3947">
        <v>221</v>
      </c>
      <c r="I3947">
        <v>331660</v>
      </c>
      <c r="J3947" t="s">
        <v>50</v>
      </c>
      <c r="K3947" s="26" t="s">
        <v>458</v>
      </c>
      <c r="L3947" t="b">
        <v>1</v>
      </c>
      <c r="M3947" t="s">
        <v>1119</v>
      </c>
      <c r="N3947" s="26">
        <v>169</v>
      </c>
      <c r="O3947" t="s">
        <v>375</v>
      </c>
      <c r="P3947">
        <v>62.0530556</v>
      </c>
      <c r="Q3947">
        <v>-163.1658333</v>
      </c>
      <c r="R3947" t="s">
        <v>1244</v>
      </c>
      <c r="S3947" s="26" t="s">
        <v>21</v>
      </c>
      <c r="T3947" s="40">
        <v>0.45142500000000013</v>
      </c>
      <c r="U3947" s="40">
        <v>0.26489166666666669</v>
      </c>
      <c r="V3947">
        <v>393.74552490000008</v>
      </c>
      <c r="W3947">
        <v>872.22799999999995</v>
      </c>
      <c r="X3947">
        <v>178.08333333333334</v>
      </c>
      <c r="Y3947">
        <v>165.27030390000004</v>
      </c>
      <c r="Z3947">
        <v>366.108</v>
      </c>
      <c r="AA3947">
        <v>17</v>
      </c>
      <c r="AI3947">
        <v>710.55700000000002</v>
      </c>
      <c r="AJ3947">
        <v>42.25</v>
      </c>
      <c r="AK3947">
        <v>671.53899999999999</v>
      </c>
      <c r="AL3947">
        <v>17.833333333333332</v>
      </c>
      <c r="AM3947">
        <v>0</v>
      </c>
      <c r="AN3947">
        <v>0</v>
      </c>
      <c r="AO3947" s="30">
        <v>623.91268680000019</v>
      </c>
      <c r="AP3947" s="30">
        <v>1382.096</v>
      </c>
      <c r="AQ3947" s="30">
        <v>60.083333333333329</v>
      </c>
      <c r="AR3947">
        <v>1182.9285156000003</v>
      </c>
      <c r="AS3947">
        <v>2620.4319999999998</v>
      </c>
      <c r="AT3947">
        <v>255.16666666666669</v>
      </c>
      <c r="AU3947">
        <v>12</v>
      </c>
      <c r="AV3947" t="s">
        <v>1510</v>
      </c>
    </row>
    <row r="3948" spans="1:48" hidden="1" x14ac:dyDescent="0.25">
      <c r="A3948" t="s">
        <v>618</v>
      </c>
      <c r="B3948" t="s">
        <v>69</v>
      </c>
      <c r="C3948" t="s">
        <v>620</v>
      </c>
      <c r="D3948" t="s">
        <v>619</v>
      </c>
      <c r="E3948" s="31" t="s">
        <v>620</v>
      </c>
      <c r="F3948" s="26">
        <v>2021</v>
      </c>
      <c r="G3948" t="s">
        <v>563</v>
      </c>
      <c r="H3948">
        <v>221</v>
      </c>
      <c r="I3948">
        <v>331400</v>
      </c>
      <c r="J3948" t="s">
        <v>50</v>
      </c>
      <c r="K3948" s="26" t="s">
        <v>458</v>
      </c>
      <c r="L3948" t="b">
        <v>1</v>
      </c>
      <c r="M3948" t="s">
        <v>1119</v>
      </c>
      <c r="N3948" s="26">
        <v>169</v>
      </c>
      <c r="O3948" t="s">
        <v>375</v>
      </c>
      <c r="P3948">
        <v>66.974999999999994</v>
      </c>
      <c r="Q3948">
        <v>-160.42277780000001</v>
      </c>
      <c r="R3948" t="s">
        <v>1244</v>
      </c>
      <c r="S3948" s="26" t="s">
        <v>21</v>
      </c>
      <c r="T3948" s="40">
        <v>0.52860833333333335</v>
      </c>
      <c r="U3948" s="40">
        <v>0.25900000000000001</v>
      </c>
      <c r="V3948">
        <v>393.81690859166667</v>
      </c>
      <c r="W3948">
        <v>745.00699999999995</v>
      </c>
      <c r="X3948">
        <v>115.16666666666667</v>
      </c>
      <c r="Y3948">
        <v>110.16303388333333</v>
      </c>
      <c r="Z3948">
        <v>208.40199999999999</v>
      </c>
      <c r="AA3948">
        <v>12.833333333333334</v>
      </c>
      <c r="AI3948">
        <v>307.24</v>
      </c>
      <c r="AJ3948">
        <v>20.583333333333332</v>
      </c>
      <c r="AK3948">
        <v>337.12099999999998</v>
      </c>
      <c r="AL3948">
        <v>6</v>
      </c>
      <c r="AM3948">
        <v>0</v>
      </c>
      <c r="AN3948">
        <v>0</v>
      </c>
      <c r="AO3948" s="30">
        <v>340.614594275</v>
      </c>
      <c r="AP3948" s="30">
        <v>644.36099999999999</v>
      </c>
      <c r="AQ3948" s="30">
        <v>26.583333333333332</v>
      </c>
      <c r="AR3948">
        <v>844.59453674999997</v>
      </c>
      <c r="AS3948">
        <v>1597.77</v>
      </c>
      <c r="AT3948">
        <v>154.58333333333334</v>
      </c>
      <c r="AU3948">
        <v>12</v>
      </c>
      <c r="AV3948" t="s">
        <v>1510</v>
      </c>
    </row>
    <row r="3949" spans="1:48" hidden="1" x14ac:dyDescent="0.25">
      <c r="A3949" t="s">
        <v>707</v>
      </c>
      <c r="B3949" t="s">
        <v>98</v>
      </c>
      <c r="C3949" t="s">
        <v>706</v>
      </c>
      <c r="D3949" t="s">
        <v>705</v>
      </c>
      <c r="E3949" s="31" t="s">
        <v>706</v>
      </c>
      <c r="F3949" s="26">
        <v>2021</v>
      </c>
      <c r="G3949" t="s">
        <v>563</v>
      </c>
      <c r="H3949">
        <v>221</v>
      </c>
      <c r="I3949">
        <v>331680</v>
      </c>
      <c r="J3949" t="s">
        <v>50</v>
      </c>
      <c r="K3949" s="26" t="s">
        <v>458</v>
      </c>
      <c r="L3949" t="b">
        <v>1</v>
      </c>
      <c r="M3949" t="s">
        <v>1119</v>
      </c>
      <c r="N3949" s="26">
        <v>169</v>
      </c>
      <c r="O3949" t="s">
        <v>375</v>
      </c>
      <c r="P3949">
        <v>63.522222200000002</v>
      </c>
      <c r="Q3949">
        <v>-162.28805560000001</v>
      </c>
      <c r="R3949" t="s">
        <v>1244</v>
      </c>
      <c r="S3949" s="26" t="s">
        <v>21</v>
      </c>
      <c r="T3949" s="40">
        <v>0.51576666666666671</v>
      </c>
      <c r="U3949" s="40">
        <v>0.25848333333333334</v>
      </c>
      <c r="V3949">
        <v>398.20435996666669</v>
      </c>
      <c r="W3949">
        <v>772.06299999999999</v>
      </c>
      <c r="X3949">
        <v>139.25</v>
      </c>
      <c r="Y3949">
        <v>96.241544233333329</v>
      </c>
      <c r="Z3949">
        <v>186.59899999999999</v>
      </c>
      <c r="AA3949">
        <v>10</v>
      </c>
      <c r="AI3949">
        <v>292.65699999999998</v>
      </c>
      <c r="AJ3949">
        <v>20</v>
      </c>
      <c r="AK3949">
        <v>331.529</v>
      </c>
      <c r="AL3949">
        <v>19.166666666666668</v>
      </c>
      <c r="AM3949">
        <v>0</v>
      </c>
      <c r="AN3949">
        <v>0</v>
      </c>
      <c r="AO3949" s="30">
        <v>321.9343326</v>
      </c>
      <c r="AP3949" s="30">
        <v>624.18599999999992</v>
      </c>
      <c r="AQ3949" s="30">
        <v>39.166666666666671</v>
      </c>
      <c r="AR3949">
        <v>816.38023680000003</v>
      </c>
      <c r="AS3949">
        <v>1582.848</v>
      </c>
      <c r="AT3949">
        <v>188.41666666666669</v>
      </c>
      <c r="AU3949">
        <v>12</v>
      </c>
      <c r="AV3949" t="s">
        <v>1510</v>
      </c>
    </row>
    <row r="3950" spans="1:48" hidden="1" x14ac:dyDescent="0.25">
      <c r="A3950" t="s">
        <v>624</v>
      </c>
      <c r="B3950" t="s">
        <v>71</v>
      </c>
      <c r="C3950" t="s">
        <v>626</v>
      </c>
      <c r="D3950" t="s">
        <v>625</v>
      </c>
      <c r="E3950" s="31" t="s">
        <v>626</v>
      </c>
      <c r="F3950" s="26">
        <v>2021</v>
      </c>
      <c r="G3950" t="s">
        <v>563</v>
      </c>
      <c r="H3950">
        <v>221</v>
      </c>
      <c r="I3950">
        <v>332120</v>
      </c>
      <c r="J3950" t="s">
        <v>50</v>
      </c>
      <c r="K3950" s="26" t="s">
        <v>458</v>
      </c>
      <c r="L3950" t="b">
        <v>1</v>
      </c>
      <c r="M3950" t="s">
        <v>1119</v>
      </c>
      <c r="N3950" s="26">
        <v>169</v>
      </c>
      <c r="O3950" t="s">
        <v>375</v>
      </c>
      <c r="P3950">
        <v>63.0341667</v>
      </c>
      <c r="Q3950">
        <v>-163.55333329999999</v>
      </c>
      <c r="R3950" t="s">
        <v>1244</v>
      </c>
      <c r="S3950" s="26" t="s">
        <v>21</v>
      </c>
      <c r="T3950" s="40">
        <v>0.52669166666666667</v>
      </c>
      <c r="U3950" s="40">
        <v>0.25859999999999994</v>
      </c>
      <c r="V3950">
        <v>407.23114967499998</v>
      </c>
      <c r="W3950">
        <v>773.18700000000001</v>
      </c>
      <c r="X3950">
        <v>126.5</v>
      </c>
      <c r="Y3950">
        <v>163.38396853333336</v>
      </c>
      <c r="Z3950">
        <v>310.20800000000003</v>
      </c>
      <c r="AA3950">
        <v>9</v>
      </c>
      <c r="AI3950">
        <v>275.93400000000003</v>
      </c>
      <c r="AJ3950">
        <v>21.083333333333332</v>
      </c>
      <c r="AK3950">
        <v>703.45500000000004</v>
      </c>
      <c r="AL3950">
        <v>18.416666666666668</v>
      </c>
      <c r="AM3950">
        <v>0</v>
      </c>
      <c r="AN3950">
        <v>0</v>
      </c>
      <c r="AO3950" s="30">
        <v>515.83602472500002</v>
      </c>
      <c r="AP3950" s="30">
        <v>979.38900000000012</v>
      </c>
      <c r="AQ3950" s="30">
        <v>39.5</v>
      </c>
      <c r="AR3950">
        <v>1086.4511429333334</v>
      </c>
      <c r="AS3950">
        <v>2062.7840000000001</v>
      </c>
      <c r="AT3950">
        <v>175</v>
      </c>
      <c r="AU3950">
        <v>12</v>
      </c>
      <c r="AV3950" t="s">
        <v>1510</v>
      </c>
    </row>
    <row r="3951" spans="1:48" hidden="1" x14ac:dyDescent="0.25">
      <c r="A3951" t="s">
        <v>698</v>
      </c>
      <c r="B3951" t="s">
        <v>96</v>
      </c>
      <c r="C3951" t="s">
        <v>700</v>
      </c>
      <c r="D3951" t="s">
        <v>699</v>
      </c>
      <c r="E3951" s="31" t="s">
        <v>700</v>
      </c>
      <c r="F3951" s="26">
        <v>2021</v>
      </c>
      <c r="G3951" t="s">
        <v>563</v>
      </c>
      <c r="H3951">
        <v>221</v>
      </c>
      <c r="I3951">
        <v>331640</v>
      </c>
      <c r="J3951" t="s">
        <v>50</v>
      </c>
      <c r="K3951" s="26" t="s">
        <v>458</v>
      </c>
      <c r="L3951" t="b">
        <v>1</v>
      </c>
      <c r="M3951" t="s">
        <v>1119</v>
      </c>
      <c r="N3951" s="26">
        <v>169</v>
      </c>
      <c r="O3951" t="s">
        <v>375</v>
      </c>
      <c r="P3951">
        <v>66.256666699999997</v>
      </c>
      <c r="Q3951">
        <v>-166.07194440000001</v>
      </c>
      <c r="R3951" t="s">
        <v>1244</v>
      </c>
      <c r="S3951" s="26" t="s">
        <v>21</v>
      </c>
      <c r="T3951" s="40">
        <v>0.52355000000000007</v>
      </c>
      <c r="U3951" s="40">
        <v>0.25863333333333338</v>
      </c>
      <c r="V3951">
        <v>409.07788670000008</v>
      </c>
      <c r="W3951">
        <v>781.35400000000004</v>
      </c>
      <c r="X3951">
        <v>153</v>
      </c>
      <c r="Y3951">
        <v>125.39022500000002</v>
      </c>
      <c r="Z3951">
        <v>239.5</v>
      </c>
      <c r="AA3951">
        <v>10</v>
      </c>
      <c r="AI3951">
        <v>316.94799999999998</v>
      </c>
      <c r="AJ3951">
        <v>21.75</v>
      </c>
      <c r="AK3951">
        <v>467.61099999999999</v>
      </c>
      <c r="AL3951">
        <v>24.583333333333332</v>
      </c>
      <c r="AM3951">
        <v>0</v>
      </c>
      <c r="AN3951">
        <v>0</v>
      </c>
      <c r="AO3951" s="30">
        <v>410.75586445000005</v>
      </c>
      <c r="AP3951" s="30">
        <v>784.55899999999997</v>
      </c>
      <c r="AQ3951" s="30">
        <v>46.333333333333329</v>
      </c>
      <c r="AR3951">
        <v>945.22397615000011</v>
      </c>
      <c r="AS3951">
        <v>1805.413</v>
      </c>
      <c r="AT3951">
        <v>209.33333333333331</v>
      </c>
      <c r="AU3951">
        <v>12</v>
      </c>
      <c r="AV3951" t="s">
        <v>1510</v>
      </c>
    </row>
    <row r="3952" spans="1:48" hidden="1" x14ac:dyDescent="0.25">
      <c r="A3952" t="s">
        <v>492</v>
      </c>
      <c r="B3952" t="s">
        <v>210</v>
      </c>
      <c r="C3952" t="s">
        <v>495</v>
      </c>
      <c r="D3952" t="s">
        <v>494</v>
      </c>
      <c r="E3952" s="31" t="s">
        <v>495</v>
      </c>
      <c r="F3952" s="26">
        <v>2021</v>
      </c>
      <c r="G3952" t="s">
        <v>493</v>
      </c>
      <c r="H3952">
        <v>12119</v>
      </c>
      <c r="I3952">
        <v>332220</v>
      </c>
      <c r="J3952" t="s">
        <v>209</v>
      </c>
      <c r="K3952" s="26" t="s">
        <v>374</v>
      </c>
      <c r="L3952" t="b">
        <v>1</v>
      </c>
      <c r="M3952" t="s">
        <v>1116</v>
      </c>
      <c r="N3952" s="26">
        <v>44</v>
      </c>
      <c r="O3952" t="s">
        <v>375</v>
      </c>
      <c r="P3952">
        <v>62.9563889</v>
      </c>
      <c r="Q3952">
        <v>-155.59583330000001</v>
      </c>
      <c r="R3952" t="s">
        <v>1244</v>
      </c>
      <c r="S3952" s="26" t="s">
        <v>21</v>
      </c>
      <c r="T3952" s="40">
        <v>0.77984166666666666</v>
      </c>
      <c r="U3952" s="40">
        <v>0.41057499999999991</v>
      </c>
      <c r="V3952">
        <v>409.45820660833334</v>
      </c>
      <c r="W3952">
        <v>525.053</v>
      </c>
      <c r="X3952">
        <v>187.66666666666666</v>
      </c>
      <c r="Y3952">
        <v>574.44774834166662</v>
      </c>
      <c r="Z3952">
        <v>736.62099999999998</v>
      </c>
      <c r="AA3952">
        <v>13.833333333333334</v>
      </c>
      <c r="AI3952">
        <v>178.38300000000001</v>
      </c>
      <c r="AJ3952">
        <v>58.666666666666664</v>
      </c>
      <c r="AK3952">
        <v>440.38600000000002</v>
      </c>
      <c r="AL3952">
        <v>31.5</v>
      </c>
      <c r="AM3952">
        <v>6.3179999999999996</v>
      </c>
      <c r="AN3952">
        <v>1</v>
      </c>
      <c r="AO3952" s="30">
        <v>482.54184824166668</v>
      </c>
      <c r="AP3952" s="30">
        <v>618.76900000000001</v>
      </c>
      <c r="AQ3952" s="30">
        <v>90.166666666666657</v>
      </c>
      <c r="AR3952">
        <v>1466.4478031916665</v>
      </c>
      <c r="AS3952">
        <v>1880.4429999999998</v>
      </c>
      <c r="AT3952">
        <v>291.66666666666663</v>
      </c>
      <c r="AU3952">
        <v>12</v>
      </c>
      <c r="AV3952" t="s">
        <v>1510</v>
      </c>
    </row>
    <row r="3953" spans="1:48" hidden="1" x14ac:dyDescent="0.25">
      <c r="A3953" t="s">
        <v>562</v>
      </c>
      <c r="B3953" t="s">
        <v>51</v>
      </c>
      <c r="C3953" t="s">
        <v>589</v>
      </c>
      <c r="D3953" t="s">
        <v>588</v>
      </c>
      <c r="E3953" s="31" t="s">
        <v>589</v>
      </c>
      <c r="F3953" s="26">
        <v>2021</v>
      </c>
      <c r="G3953" t="s">
        <v>563</v>
      </c>
      <c r="H3953">
        <v>221</v>
      </c>
      <c r="I3953">
        <v>331240</v>
      </c>
      <c r="J3953" t="s">
        <v>50</v>
      </c>
      <c r="K3953" s="26" t="s">
        <v>458</v>
      </c>
      <c r="L3953" t="b">
        <v>1</v>
      </c>
      <c r="M3953" t="s">
        <v>1119</v>
      </c>
      <c r="N3953" s="26">
        <v>169</v>
      </c>
      <c r="O3953" t="s">
        <v>375</v>
      </c>
      <c r="P3953">
        <v>62.688888900000002</v>
      </c>
      <c r="Q3953">
        <v>-164.6152778</v>
      </c>
      <c r="R3953" t="s">
        <v>1244</v>
      </c>
      <c r="S3953" s="26" t="s">
        <v>21</v>
      </c>
      <c r="T3953" s="40">
        <v>0.51106666666666645</v>
      </c>
      <c r="U3953" s="40">
        <v>0.26556666666666667</v>
      </c>
      <c r="V3953">
        <v>426.23982133333317</v>
      </c>
      <c r="W3953">
        <v>834.02</v>
      </c>
      <c r="X3953">
        <v>158.16666666666666</v>
      </c>
      <c r="Y3953">
        <v>81.041885599999972</v>
      </c>
      <c r="Z3953">
        <v>158.57400000000001</v>
      </c>
      <c r="AA3953">
        <v>10</v>
      </c>
      <c r="AI3953">
        <v>423.84199999999998</v>
      </c>
      <c r="AJ3953">
        <v>17.75</v>
      </c>
      <c r="AK3953">
        <v>583.01</v>
      </c>
      <c r="AL3953">
        <v>16</v>
      </c>
      <c r="AM3953">
        <v>0</v>
      </c>
      <c r="AN3953">
        <v>0</v>
      </c>
      <c r="AO3953" s="30">
        <v>514.56849546666638</v>
      </c>
      <c r="AP3953" s="30">
        <v>1006.852</v>
      </c>
      <c r="AQ3953" s="30">
        <v>33.75</v>
      </c>
      <c r="AR3953">
        <v>1021.8502023999995</v>
      </c>
      <c r="AS3953">
        <v>1999.4459999999999</v>
      </c>
      <c r="AT3953">
        <v>201.91666666666666</v>
      </c>
      <c r="AU3953">
        <v>12</v>
      </c>
      <c r="AV3953" t="s">
        <v>1510</v>
      </c>
    </row>
    <row r="3954" spans="1:48" hidden="1" x14ac:dyDescent="0.25">
      <c r="A3954" t="s">
        <v>714</v>
      </c>
      <c r="B3954" t="s">
        <v>101</v>
      </c>
      <c r="C3954" t="s">
        <v>713</v>
      </c>
      <c r="D3954" t="s">
        <v>712</v>
      </c>
      <c r="E3954" s="31" t="s">
        <v>713</v>
      </c>
      <c r="F3954" s="26">
        <v>2021</v>
      </c>
      <c r="G3954" t="s">
        <v>563</v>
      </c>
      <c r="H3954">
        <v>221</v>
      </c>
      <c r="I3954">
        <v>331700</v>
      </c>
      <c r="J3954" t="s">
        <v>50</v>
      </c>
      <c r="K3954" s="26" t="s">
        <v>458</v>
      </c>
      <c r="L3954" t="b">
        <v>1</v>
      </c>
      <c r="M3954" t="s">
        <v>1119</v>
      </c>
      <c r="N3954" s="26">
        <v>169</v>
      </c>
      <c r="O3954" t="s">
        <v>375</v>
      </c>
      <c r="P3954">
        <v>60.533775200000001</v>
      </c>
      <c r="Q3954">
        <v>-165.1036627</v>
      </c>
      <c r="R3954" t="s">
        <v>1244</v>
      </c>
      <c r="S3954" s="26" t="s">
        <v>21</v>
      </c>
      <c r="T3954" s="40">
        <v>0.52304166666666674</v>
      </c>
      <c r="U3954" s="40">
        <v>0.27497500000000002</v>
      </c>
      <c r="V3954">
        <v>428.3559567916667</v>
      </c>
      <c r="W3954">
        <v>818.971</v>
      </c>
      <c r="X3954">
        <v>130.83333333333334</v>
      </c>
      <c r="Y3954">
        <v>32.822433708333335</v>
      </c>
      <c r="Z3954">
        <v>62.753</v>
      </c>
      <c r="AA3954">
        <v>13</v>
      </c>
      <c r="AI3954">
        <v>530.30100000000004</v>
      </c>
      <c r="AJ3954">
        <v>27.166666666666668</v>
      </c>
      <c r="AK3954">
        <v>289.11500000000001</v>
      </c>
      <c r="AL3954">
        <v>9</v>
      </c>
      <c r="AM3954">
        <v>0</v>
      </c>
      <c r="AN3954">
        <v>0</v>
      </c>
      <c r="AO3954" s="30">
        <v>428.58871033333344</v>
      </c>
      <c r="AP3954" s="30">
        <v>819.41600000000005</v>
      </c>
      <c r="AQ3954" s="30">
        <v>36.166666666666671</v>
      </c>
      <c r="AR3954">
        <v>889.76710083333353</v>
      </c>
      <c r="AS3954">
        <v>1701.14</v>
      </c>
      <c r="AT3954">
        <v>180</v>
      </c>
      <c r="AU3954">
        <v>12</v>
      </c>
      <c r="AV3954" t="s">
        <v>1510</v>
      </c>
    </row>
    <row r="3955" spans="1:48" hidden="1" x14ac:dyDescent="0.25">
      <c r="A3955" t="s">
        <v>642</v>
      </c>
      <c r="B3955" t="s">
        <v>77</v>
      </c>
      <c r="C3955" t="s">
        <v>644</v>
      </c>
      <c r="D3955" t="s">
        <v>1195</v>
      </c>
      <c r="E3955" s="31" t="s">
        <v>678</v>
      </c>
      <c r="F3955" s="26">
        <v>2021</v>
      </c>
      <c r="G3955" t="s">
        <v>563</v>
      </c>
      <c r="H3955">
        <v>221</v>
      </c>
      <c r="I3955">
        <v>331470</v>
      </c>
      <c r="J3955" t="s">
        <v>50</v>
      </c>
      <c r="K3955" s="26" t="s">
        <v>458</v>
      </c>
      <c r="L3955" t="b">
        <v>1</v>
      </c>
      <c r="M3955" t="s">
        <v>1119</v>
      </c>
      <c r="N3955" s="26">
        <v>169</v>
      </c>
      <c r="O3955" t="s">
        <v>375</v>
      </c>
      <c r="P3955">
        <v>62.085555599999999</v>
      </c>
      <c r="Q3955">
        <v>-163.72944440000001</v>
      </c>
      <c r="R3955" t="s">
        <v>1244</v>
      </c>
      <c r="S3955" s="26" t="s">
        <v>21</v>
      </c>
      <c r="T3955" s="40">
        <v>0.49184166666666668</v>
      </c>
      <c r="U3955" s="40">
        <v>0.26693333333333324</v>
      </c>
      <c r="V3955">
        <v>446.63010514166666</v>
      </c>
      <c r="W3955">
        <v>908.077</v>
      </c>
      <c r="X3955">
        <v>171.66666666666666</v>
      </c>
      <c r="Y3955">
        <v>181.53482443333334</v>
      </c>
      <c r="Z3955">
        <v>369.09199999999998</v>
      </c>
      <c r="AA3955">
        <v>16.75</v>
      </c>
      <c r="AI3955">
        <v>446.26400000000001</v>
      </c>
      <c r="AJ3955">
        <v>27.333333333333332</v>
      </c>
      <c r="AK3955">
        <v>799.83199999999999</v>
      </c>
      <c r="AL3955">
        <v>20</v>
      </c>
      <c r="AM3955">
        <v>0</v>
      </c>
      <c r="AN3955">
        <v>0</v>
      </c>
      <c r="AO3955" s="30">
        <v>612.88193346666674</v>
      </c>
      <c r="AP3955" s="30">
        <v>1246.096</v>
      </c>
      <c r="AQ3955" s="30">
        <v>47.333333333333329</v>
      </c>
      <c r="AR3955">
        <v>1241.0468630416669</v>
      </c>
      <c r="AS3955">
        <v>2523.2650000000003</v>
      </c>
      <c r="AT3955">
        <v>235.75</v>
      </c>
      <c r="AU3955">
        <v>12</v>
      </c>
      <c r="AV3955" t="s">
        <v>1510</v>
      </c>
    </row>
    <row r="3956" spans="1:48" hidden="1" x14ac:dyDescent="0.25">
      <c r="A3956" t="s">
        <v>746</v>
      </c>
      <c r="B3956" t="s">
        <v>173</v>
      </c>
      <c r="C3956" t="s">
        <v>400</v>
      </c>
      <c r="D3956" t="s">
        <v>399</v>
      </c>
      <c r="E3956" s="31" t="s">
        <v>1147</v>
      </c>
      <c r="F3956" s="26">
        <v>2021</v>
      </c>
      <c r="G3956" t="s">
        <v>743</v>
      </c>
      <c r="H3956">
        <v>18963</v>
      </c>
      <c r="I3956">
        <v>332660</v>
      </c>
      <c r="J3956" t="s">
        <v>171</v>
      </c>
      <c r="K3956" s="26" t="s">
        <v>458</v>
      </c>
      <c r="L3956" t="b">
        <v>1</v>
      </c>
      <c r="M3956" t="s">
        <v>1119</v>
      </c>
      <c r="N3956" s="26">
        <v>240</v>
      </c>
      <c r="O3956" t="s">
        <v>375</v>
      </c>
      <c r="P3956">
        <v>59.399701999999998</v>
      </c>
      <c r="Q3956">
        <v>-135.89640890000001</v>
      </c>
      <c r="R3956" t="s">
        <v>1244</v>
      </c>
      <c r="S3956" s="26" t="s">
        <v>21</v>
      </c>
      <c r="T3956" s="40">
        <v>0.62539166666666668</v>
      </c>
      <c r="U3956" s="40">
        <v>0.29043333333333332</v>
      </c>
      <c r="V3956">
        <v>462.82610605000002</v>
      </c>
      <c r="W3956">
        <v>740.05799999999999</v>
      </c>
      <c r="X3956">
        <v>216.25</v>
      </c>
      <c r="Y3956">
        <v>213.87331834166667</v>
      </c>
      <c r="Z3956">
        <v>341.983</v>
      </c>
      <c r="AA3956">
        <v>1.4166666666666667</v>
      </c>
      <c r="AI3956">
        <v>23.861999999999998</v>
      </c>
      <c r="AJ3956">
        <v>22.083333333333332</v>
      </c>
      <c r="AK3956">
        <v>111.71599999999999</v>
      </c>
      <c r="AL3956">
        <v>19</v>
      </c>
      <c r="AM3956">
        <v>0</v>
      </c>
      <c r="AN3956">
        <v>0</v>
      </c>
      <c r="AO3956" s="30">
        <v>84.78935138333334</v>
      </c>
      <c r="AP3956" s="30">
        <v>135.578</v>
      </c>
      <c r="AQ3956" s="30">
        <v>41.083333333333329</v>
      </c>
      <c r="AR3956">
        <v>761.48877577500014</v>
      </c>
      <c r="AS3956">
        <v>1217.6190000000001</v>
      </c>
      <c r="AT3956">
        <v>258.75</v>
      </c>
      <c r="AU3956">
        <v>12</v>
      </c>
      <c r="AV3956" t="s">
        <v>1510</v>
      </c>
    </row>
    <row r="3957" spans="1:48" hidden="1" x14ac:dyDescent="0.25">
      <c r="A3957" t="s">
        <v>423</v>
      </c>
      <c r="B3957" t="s">
        <v>1152</v>
      </c>
      <c r="C3957" t="s">
        <v>422</v>
      </c>
      <c r="D3957" t="s">
        <v>421</v>
      </c>
      <c r="E3957" s="31" t="s">
        <v>422</v>
      </c>
      <c r="F3957" s="26">
        <v>2021</v>
      </c>
      <c r="G3957" t="s">
        <v>380</v>
      </c>
      <c r="H3957">
        <v>219</v>
      </c>
      <c r="I3957">
        <v>331210</v>
      </c>
      <c r="J3957" t="s">
        <v>30</v>
      </c>
      <c r="K3957" s="26" t="s">
        <v>374</v>
      </c>
      <c r="L3957" t="b">
        <v>1</v>
      </c>
      <c r="M3957" t="s">
        <v>1116</v>
      </c>
      <c r="N3957" s="26">
        <v>2</v>
      </c>
      <c r="O3957" t="s">
        <v>375</v>
      </c>
      <c r="P3957">
        <v>55.687777799999999</v>
      </c>
      <c r="Q3957">
        <v>-132.52222219999999</v>
      </c>
      <c r="R3957" t="s">
        <v>1244</v>
      </c>
      <c r="S3957" s="26" t="s">
        <v>21</v>
      </c>
      <c r="T3957" s="40">
        <v>0.29380833333333328</v>
      </c>
      <c r="U3957" s="40">
        <v>0.28436666666666671</v>
      </c>
      <c r="V3957">
        <v>471.79037026666663</v>
      </c>
      <c r="W3957">
        <v>1605.7760000000001</v>
      </c>
      <c r="X3957">
        <v>324.25</v>
      </c>
      <c r="Y3957">
        <v>258.2369584166666</v>
      </c>
      <c r="Z3957">
        <v>878.93</v>
      </c>
      <c r="AA3957">
        <v>30.083333333333332</v>
      </c>
      <c r="AI3957">
        <v>365.68700000000001</v>
      </c>
      <c r="AJ3957">
        <v>118.08333333333333</v>
      </c>
      <c r="AK3957">
        <v>491.94200000000001</v>
      </c>
      <c r="AL3957">
        <v>32.583333333333336</v>
      </c>
      <c r="AM3957">
        <v>0</v>
      </c>
      <c r="AN3957">
        <v>0</v>
      </c>
      <c r="AO3957" s="30">
        <v>251.97854710833329</v>
      </c>
      <c r="AP3957" s="30">
        <v>857.62900000000002</v>
      </c>
      <c r="AQ3957" s="30">
        <v>150.66666666666666</v>
      </c>
      <c r="AR3957">
        <v>982.00587579166654</v>
      </c>
      <c r="AS3957">
        <v>3342.335</v>
      </c>
      <c r="AT3957">
        <v>505</v>
      </c>
      <c r="AU3957">
        <v>12</v>
      </c>
      <c r="AV3957" t="s">
        <v>1510</v>
      </c>
    </row>
    <row r="3958" spans="1:48" hidden="1" x14ac:dyDescent="0.25">
      <c r="A3958" t="s">
        <v>954</v>
      </c>
      <c r="B3958" t="s">
        <v>23</v>
      </c>
      <c r="C3958" t="s">
        <v>957</v>
      </c>
      <c r="D3958" t="s">
        <v>956</v>
      </c>
      <c r="E3958" s="31" t="s">
        <v>957</v>
      </c>
      <c r="F3958" s="26">
        <v>2021</v>
      </c>
      <c r="G3958" t="s">
        <v>955</v>
      </c>
      <c r="H3958">
        <v>192</v>
      </c>
      <c r="I3958">
        <v>331020</v>
      </c>
      <c r="J3958" t="s">
        <v>22</v>
      </c>
      <c r="K3958" s="26" t="s">
        <v>458</v>
      </c>
      <c r="L3958" t="b">
        <v>1</v>
      </c>
      <c r="M3958" t="s">
        <v>1116</v>
      </c>
      <c r="N3958" s="26">
        <v>412</v>
      </c>
      <c r="O3958" t="s">
        <v>375</v>
      </c>
      <c r="P3958">
        <v>60.909444399999998</v>
      </c>
      <c r="Q3958">
        <v>-161.4313889</v>
      </c>
      <c r="R3958" t="s">
        <v>1244</v>
      </c>
      <c r="S3958" s="26" t="s">
        <v>21</v>
      </c>
      <c r="T3958" s="40">
        <v>0.61499999999999988</v>
      </c>
      <c r="U3958" s="40">
        <v>0.37799999999999995</v>
      </c>
      <c r="V3958">
        <v>472.15148999999991</v>
      </c>
      <c r="W3958">
        <v>767.726</v>
      </c>
      <c r="X3958">
        <v>185.66666666666666</v>
      </c>
      <c r="Y3958">
        <v>266.90999999999997</v>
      </c>
      <c r="Z3958">
        <v>434</v>
      </c>
      <c r="AA3958">
        <v>10.416666666666666</v>
      </c>
      <c r="AI3958">
        <v>58.62</v>
      </c>
      <c r="AJ3958">
        <v>34.666666666666664</v>
      </c>
      <c r="AK3958">
        <v>521.11400000000003</v>
      </c>
      <c r="AL3958">
        <v>9.3333333333333339</v>
      </c>
      <c r="AM3958">
        <v>46.234000000000002</v>
      </c>
      <c r="AN3958">
        <v>3</v>
      </c>
      <c r="AO3958" s="30">
        <v>356.53640999999993</v>
      </c>
      <c r="AP3958" s="30">
        <v>579.73400000000004</v>
      </c>
      <c r="AQ3958" s="30">
        <v>44</v>
      </c>
      <c r="AR3958">
        <v>1095.5978999999998</v>
      </c>
      <c r="AS3958">
        <v>1781.46</v>
      </c>
      <c r="AT3958">
        <v>240.08333333333331</v>
      </c>
      <c r="AU3958">
        <v>12</v>
      </c>
      <c r="AV3958" t="s">
        <v>1510</v>
      </c>
    </row>
    <row r="3959" spans="1:48" hidden="1" x14ac:dyDescent="0.25">
      <c r="A3959" t="s">
        <v>933</v>
      </c>
      <c r="B3959" t="s">
        <v>260</v>
      </c>
      <c r="C3959" t="s">
        <v>936</v>
      </c>
      <c r="D3959" t="s">
        <v>935</v>
      </c>
      <c r="E3959" s="31" t="s">
        <v>936</v>
      </c>
      <c r="F3959" s="26">
        <v>2021</v>
      </c>
      <c r="G3959" t="s">
        <v>934</v>
      </c>
      <c r="H3959" t="s">
        <v>582</v>
      </c>
      <c r="I3959">
        <v>332510</v>
      </c>
      <c r="J3959" t="s">
        <v>259</v>
      </c>
      <c r="K3959" s="26" t="s">
        <v>458</v>
      </c>
      <c r="L3959" t="b">
        <v>1</v>
      </c>
      <c r="M3959" t="s">
        <v>1116</v>
      </c>
      <c r="N3959" s="26">
        <v>395</v>
      </c>
      <c r="O3959" t="s">
        <v>375</v>
      </c>
      <c r="P3959">
        <v>59.953273099999997</v>
      </c>
      <c r="Q3959">
        <v>-162.8951327</v>
      </c>
      <c r="R3959" t="s">
        <v>1244</v>
      </c>
      <c r="S3959" s="26" t="s">
        <v>21</v>
      </c>
      <c r="T3959" s="40">
        <v>0.66000000000000025</v>
      </c>
      <c r="U3959" s="40">
        <v>0.36605000000000015</v>
      </c>
      <c r="V3959">
        <v>479.8985400000002</v>
      </c>
      <c r="W3959">
        <v>727.11900000000003</v>
      </c>
      <c r="X3959">
        <v>160.5</v>
      </c>
      <c r="Y3959">
        <v>173.93442000000005</v>
      </c>
      <c r="Z3959">
        <v>263.53699999999998</v>
      </c>
      <c r="AA3959">
        <v>4.75</v>
      </c>
      <c r="AI3959">
        <v>78.433000000000007</v>
      </c>
      <c r="AJ3959">
        <v>12.666666666666666</v>
      </c>
      <c r="AK3959">
        <v>5.85</v>
      </c>
      <c r="AL3959">
        <v>2</v>
      </c>
      <c r="AM3959">
        <v>20.076000000000001</v>
      </c>
      <c r="AN3959">
        <v>10</v>
      </c>
      <c r="AO3959" s="30">
        <v>55.626780000000025</v>
      </c>
      <c r="AP3959" s="30">
        <v>84.283000000000001</v>
      </c>
      <c r="AQ3959" s="30">
        <v>14.666666666666666</v>
      </c>
      <c r="AR3959">
        <v>709.45974000000035</v>
      </c>
      <c r="AS3959">
        <v>1074.9390000000001</v>
      </c>
      <c r="AT3959">
        <v>179.91666666666666</v>
      </c>
      <c r="AU3959">
        <v>12</v>
      </c>
      <c r="AV3959" t="s">
        <v>1510</v>
      </c>
    </row>
    <row r="3960" spans="1:48" hidden="1" x14ac:dyDescent="0.25">
      <c r="A3960" t="s">
        <v>592</v>
      </c>
      <c r="B3960" t="s">
        <v>60</v>
      </c>
      <c r="C3960" t="s">
        <v>594</v>
      </c>
      <c r="D3960" t="s">
        <v>593</v>
      </c>
      <c r="E3960" s="31" t="s">
        <v>594</v>
      </c>
      <c r="F3960" s="26">
        <v>2021</v>
      </c>
      <c r="G3960" t="s">
        <v>563</v>
      </c>
      <c r="H3960">
        <v>221</v>
      </c>
      <c r="I3960">
        <v>331320</v>
      </c>
      <c r="J3960" t="s">
        <v>50</v>
      </c>
      <c r="K3960" s="26" t="s">
        <v>458</v>
      </c>
      <c r="L3960" t="b">
        <v>1</v>
      </c>
      <c r="M3960" t="s">
        <v>1119</v>
      </c>
      <c r="N3960" s="26">
        <v>169</v>
      </c>
      <c r="O3960" t="s">
        <v>375</v>
      </c>
      <c r="P3960">
        <v>63.779722200000002</v>
      </c>
      <c r="Q3960">
        <v>-171.74111110000001</v>
      </c>
      <c r="R3960" t="s">
        <v>1244</v>
      </c>
      <c r="S3960" s="26" t="s">
        <v>21</v>
      </c>
      <c r="T3960" s="40">
        <v>0.53456666666666652</v>
      </c>
      <c r="U3960" s="40">
        <v>0.27215000000000006</v>
      </c>
      <c r="V3960">
        <v>484.77445449999988</v>
      </c>
      <c r="W3960">
        <v>906.85500000000002</v>
      </c>
      <c r="X3960">
        <v>165</v>
      </c>
      <c r="Y3960">
        <v>82.820948233333311</v>
      </c>
      <c r="Z3960">
        <v>154.93100000000001</v>
      </c>
      <c r="AA3960">
        <v>15</v>
      </c>
      <c r="AI3960">
        <v>504.16300000000001</v>
      </c>
      <c r="AJ3960">
        <v>15.416666666666666</v>
      </c>
      <c r="AK3960">
        <v>522.02599999999995</v>
      </c>
      <c r="AL3960">
        <v>20</v>
      </c>
      <c r="AM3960">
        <v>0</v>
      </c>
      <c r="AN3960">
        <v>0</v>
      </c>
      <c r="AO3960" s="30">
        <v>548.56643309999981</v>
      </c>
      <c r="AP3960" s="30">
        <v>1026.1889999999999</v>
      </c>
      <c r="AQ3960" s="30">
        <v>35.416666666666664</v>
      </c>
      <c r="AR3960">
        <v>1116.161835833333</v>
      </c>
      <c r="AS3960">
        <v>2087.9749999999999</v>
      </c>
      <c r="AT3960">
        <v>215.41666666666666</v>
      </c>
      <c r="AU3960">
        <v>12</v>
      </c>
      <c r="AV3960" t="s">
        <v>1510</v>
      </c>
    </row>
    <row r="3961" spans="1:48" hidden="1" x14ac:dyDescent="0.25">
      <c r="A3961" t="s">
        <v>656</v>
      </c>
      <c r="B3961" t="s">
        <v>81</v>
      </c>
      <c r="C3961" t="s">
        <v>658</v>
      </c>
      <c r="D3961" t="s">
        <v>657</v>
      </c>
      <c r="E3961" s="31" t="s">
        <v>658</v>
      </c>
      <c r="F3961" s="26">
        <v>2021</v>
      </c>
      <c r="G3961" t="s">
        <v>563</v>
      </c>
      <c r="H3961">
        <v>221</v>
      </c>
      <c r="I3961">
        <v>331510</v>
      </c>
      <c r="J3961" t="s">
        <v>50</v>
      </c>
      <c r="K3961" s="26" t="s">
        <v>458</v>
      </c>
      <c r="L3961" t="b">
        <v>1</v>
      </c>
      <c r="M3961" t="s">
        <v>1119</v>
      </c>
      <c r="N3961" s="26">
        <v>169</v>
      </c>
      <c r="O3961" t="s">
        <v>375</v>
      </c>
      <c r="P3961">
        <v>66.838333300000002</v>
      </c>
      <c r="Q3961">
        <v>-161.03277779999999</v>
      </c>
      <c r="R3961" t="s">
        <v>1244</v>
      </c>
      <c r="S3961" s="26" t="s">
        <v>21</v>
      </c>
      <c r="T3961" s="40">
        <v>0.54350000000000021</v>
      </c>
      <c r="U3961" s="40">
        <v>0.25989166666666663</v>
      </c>
      <c r="V3961">
        <v>488.98531950000017</v>
      </c>
      <c r="W3961">
        <v>899.697</v>
      </c>
      <c r="X3961">
        <v>137.41666666666666</v>
      </c>
      <c r="Y3961">
        <v>83.465295000000026</v>
      </c>
      <c r="Z3961">
        <v>153.57</v>
      </c>
      <c r="AA3961">
        <v>10</v>
      </c>
      <c r="AI3961">
        <v>490.88799999999998</v>
      </c>
      <c r="AJ3961">
        <v>16.583333333333332</v>
      </c>
      <c r="AK3961">
        <v>349.00200000000001</v>
      </c>
      <c r="AL3961">
        <v>19</v>
      </c>
      <c r="AM3961">
        <v>0</v>
      </c>
      <c r="AN3961">
        <v>0</v>
      </c>
      <c r="AO3961" s="30">
        <v>456.48021500000016</v>
      </c>
      <c r="AP3961" s="30">
        <v>839.89</v>
      </c>
      <c r="AQ3961" s="30">
        <v>35.583333333333329</v>
      </c>
      <c r="AR3961">
        <v>1028.9308295000005</v>
      </c>
      <c r="AS3961">
        <v>1893.1570000000002</v>
      </c>
      <c r="AT3961">
        <v>183</v>
      </c>
      <c r="AU3961">
        <v>12</v>
      </c>
      <c r="AV3961" t="s">
        <v>1510</v>
      </c>
    </row>
    <row r="3962" spans="1:48" hidden="1" x14ac:dyDescent="0.25">
      <c r="A3962" t="s">
        <v>742</v>
      </c>
      <c r="B3962" t="s">
        <v>172</v>
      </c>
      <c r="C3962" t="s">
        <v>745</v>
      </c>
      <c r="D3962" t="s">
        <v>744</v>
      </c>
      <c r="E3962" s="31" t="s">
        <v>745</v>
      </c>
      <c r="F3962" s="26">
        <v>2021</v>
      </c>
      <c r="G3962" t="s">
        <v>743</v>
      </c>
      <c r="H3962">
        <v>18963</v>
      </c>
      <c r="I3962">
        <v>332650</v>
      </c>
      <c r="J3962" t="s">
        <v>171</v>
      </c>
      <c r="K3962" s="26" t="s">
        <v>458</v>
      </c>
      <c r="L3962" t="b">
        <v>1</v>
      </c>
      <c r="M3962" t="s">
        <v>1119</v>
      </c>
      <c r="N3962" s="26">
        <v>240</v>
      </c>
      <c r="O3962" t="s">
        <v>375</v>
      </c>
      <c r="P3962">
        <v>57.503333300000001</v>
      </c>
      <c r="Q3962">
        <v>-134.58388890000001</v>
      </c>
      <c r="R3962" t="s">
        <v>1244</v>
      </c>
      <c r="S3962" s="26" t="s">
        <v>21</v>
      </c>
      <c r="T3962" s="40">
        <v>0.62539166666666668</v>
      </c>
      <c r="U3962" s="40">
        <v>0.29043333333333327</v>
      </c>
      <c r="V3962">
        <v>503.000641325</v>
      </c>
      <c r="W3962">
        <v>804.29700000000003</v>
      </c>
      <c r="X3962">
        <v>196.58333333333334</v>
      </c>
      <c r="Y3962">
        <v>362.70090021666664</v>
      </c>
      <c r="Z3962">
        <v>579.95799999999997</v>
      </c>
      <c r="AA3962">
        <v>7.916666666666667</v>
      </c>
      <c r="AI3962">
        <v>161.78100000000001</v>
      </c>
      <c r="AJ3962">
        <v>26.166666666666668</v>
      </c>
      <c r="AK3962">
        <v>72.47</v>
      </c>
      <c r="AL3962">
        <v>8</v>
      </c>
      <c r="AM3962">
        <v>0</v>
      </c>
      <c r="AN3962">
        <v>0</v>
      </c>
      <c r="AO3962" s="30">
        <v>146.49862330833335</v>
      </c>
      <c r="AP3962" s="30">
        <v>234.251</v>
      </c>
      <c r="AQ3962" s="30">
        <v>34.166666666666671</v>
      </c>
      <c r="AR3962">
        <v>1012.20016485</v>
      </c>
      <c r="AS3962">
        <v>1618.5059999999999</v>
      </c>
      <c r="AT3962">
        <v>238.66666666666669</v>
      </c>
      <c r="AU3962">
        <v>12</v>
      </c>
      <c r="AV3962" t="s">
        <v>1510</v>
      </c>
    </row>
    <row r="3963" spans="1:48" hidden="1" x14ac:dyDescent="0.25">
      <c r="A3963" t="s">
        <v>786</v>
      </c>
      <c r="B3963" t="s">
        <v>151</v>
      </c>
      <c r="C3963" t="s">
        <v>789</v>
      </c>
      <c r="D3963" t="s">
        <v>788</v>
      </c>
      <c r="E3963" s="31" t="s">
        <v>789</v>
      </c>
      <c r="F3963" s="26">
        <v>2021</v>
      </c>
      <c r="G3963" t="s">
        <v>787</v>
      </c>
      <c r="H3963">
        <v>6915</v>
      </c>
      <c r="I3963">
        <v>331990</v>
      </c>
      <c r="J3963" t="s">
        <v>150</v>
      </c>
      <c r="K3963" s="26" t="s">
        <v>458</v>
      </c>
      <c r="L3963" t="b">
        <v>1</v>
      </c>
      <c r="M3963" t="s">
        <v>1118</v>
      </c>
      <c r="N3963" s="26">
        <v>274</v>
      </c>
      <c r="O3963" t="s">
        <v>375</v>
      </c>
      <c r="P3963">
        <v>64.733333299999998</v>
      </c>
      <c r="Q3963">
        <v>-156.92750000000001</v>
      </c>
      <c r="R3963" t="s">
        <v>1244</v>
      </c>
      <c r="S3963" s="26" t="s">
        <v>21</v>
      </c>
      <c r="T3963" s="40">
        <v>0.59599999999999997</v>
      </c>
      <c r="U3963" s="40">
        <v>0.41134166666666677</v>
      </c>
      <c r="V3963">
        <v>504.2011</v>
      </c>
      <c r="W3963">
        <v>845.97500000000002</v>
      </c>
      <c r="X3963">
        <v>188.41666666666666</v>
      </c>
      <c r="Y3963">
        <v>1737.078356</v>
      </c>
      <c r="Z3963">
        <v>2914.5610000000001</v>
      </c>
      <c r="AA3963">
        <v>12.833333333333334</v>
      </c>
      <c r="AI3963">
        <v>449.971</v>
      </c>
      <c r="AJ3963">
        <v>117.08333333333333</v>
      </c>
      <c r="AK3963">
        <v>420.34</v>
      </c>
      <c r="AL3963">
        <v>42.583333333333336</v>
      </c>
      <c r="AM3963">
        <v>0</v>
      </c>
      <c r="AN3963">
        <v>0</v>
      </c>
      <c r="AO3963" s="30">
        <v>518.70535599999994</v>
      </c>
      <c r="AP3963" s="30">
        <v>870.31099999999992</v>
      </c>
      <c r="AQ3963" s="30">
        <v>159.66666666666666</v>
      </c>
      <c r="AR3963">
        <v>2759.9848120000001</v>
      </c>
      <c r="AS3963">
        <v>4630.8470000000007</v>
      </c>
      <c r="AT3963">
        <v>360.91666666666663</v>
      </c>
      <c r="AU3963">
        <v>12</v>
      </c>
      <c r="AV3963" t="s">
        <v>1510</v>
      </c>
    </row>
    <row r="3964" spans="1:48" hidden="1" x14ac:dyDescent="0.25">
      <c r="A3964" t="s">
        <v>795</v>
      </c>
      <c r="B3964" t="s">
        <v>197</v>
      </c>
      <c r="C3964" t="s">
        <v>798</v>
      </c>
      <c r="D3964" t="s">
        <v>797</v>
      </c>
      <c r="E3964" s="31" t="s">
        <v>798</v>
      </c>
      <c r="F3964" s="26">
        <v>2021</v>
      </c>
      <c r="G3964" t="s">
        <v>796</v>
      </c>
      <c r="H3964">
        <v>9832</v>
      </c>
      <c r="I3964">
        <v>332150</v>
      </c>
      <c r="J3964" t="s">
        <v>196</v>
      </c>
      <c r="K3964" s="26" t="s">
        <v>458</v>
      </c>
      <c r="L3964" t="b">
        <v>1</v>
      </c>
      <c r="M3964" t="s">
        <v>1118</v>
      </c>
      <c r="N3964" s="26">
        <v>281</v>
      </c>
      <c r="O3964" t="s">
        <v>375</v>
      </c>
      <c r="P3964">
        <v>60.812222200000001</v>
      </c>
      <c r="Q3964">
        <v>-161.43583330000001</v>
      </c>
      <c r="R3964" t="s">
        <v>1244</v>
      </c>
      <c r="S3964" s="26" t="s">
        <v>21</v>
      </c>
      <c r="T3964" s="40">
        <v>0.51999999999999991</v>
      </c>
      <c r="U3964" s="40">
        <v>0.30171666666666669</v>
      </c>
      <c r="V3964">
        <v>513.18279999999993</v>
      </c>
      <c r="W3964">
        <v>986.89</v>
      </c>
      <c r="X3964">
        <v>188.33333333333334</v>
      </c>
      <c r="Y3964">
        <v>201.07775999999996</v>
      </c>
      <c r="Z3964">
        <v>386.68799999999999</v>
      </c>
      <c r="AA3964">
        <v>1</v>
      </c>
      <c r="AI3964">
        <v>5.5330000000000004</v>
      </c>
      <c r="AJ3964">
        <v>16.333333333333332</v>
      </c>
      <c r="AK3964">
        <v>28.417000000000002</v>
      </c>
      <c r="AL3964">
        <v>5</v>
      </c>
      <c r="AM3964">
        <v>143.33600000000001</v>
      </c>
      <c r="AN3964">
        <v>13</v>
      </c>
      <c r="AO3964" s="30">
        <v>17.654</v>
      </c>
      <c r="AP3964" s="30">
        <v>33.950000000000003</v>
      </c>
      <c r="AQ3964" s="30">
        <v>21.333333333333332</v>
      </c>
      <c r="AR3964">
        <v>731.91455999999982</v>
      </c>
      <c r="AS3964">
        <v>1407.528</v>
      </c>
      <c r="AT3964">
        <v>210.66666666666669</v>
      </c>
      <c r="AU3964">
        <v>12</v>
      </c>
      <c r="AV3964" t="s">
        <v>1510</v>
      </c>
    </row>
    <row r="3965" spans="1:48" hidden="1" x14ac:dyDescent="0.25">
      <c r="A3965" t="s">
        <v>790</v>
      </c>
      <c r="B3965" t="s">
        <v>1169</v>
      </c>
      <c r="C3965" t="s">
        <v>794</v>
      </c>
      <c r="D3965" t="s">
        <v>793</v>
      </c>
      <c r="E3965" s="31" t="s">
        <v>794</v>
      </c>
      <c r="F3965" s="26">
        <v>2021</v>
      </c>
      <c r="G3965" t="s">
        <v>791</v>
      </c>
      <c r="H3965">
        <v>9188</v>
      </c>
      <c r="I3965">
        <v>332050</v>
      </c>
      <c r="J3965" t="s">
        <v>170</v>
      </c>
      <c r="K3965" s="26" t="s">
        <v>458</v>
      </c>
      <c r="L3965" t="b">
        <v>1</v>
      </c>
      <c r="M3965" t="s">
        <v>1119</v>
      </c>
      <c r="N3965" s="26">
        <v>280</v>
      </c>
      <c r="O3965" t="s">
        <v>375</v>
      </c>
      <c r="P3965">
        <v>59.7567965</v>
      </c>
      <c r="Q3965">
        <v>-154.91108370000001</v>
      </c>
      <c r="R3965" t="s">
        <v>1244</v>
      </c>
      <c r="S3965" s="26" t="s">
        <v>21</v>
      </c>
      <c r="T3965" s="40">
        <v>0.64133333333333342</v>
      </c>
      <c r="U3965" s="40">
        <v>0.2781333333333334</v>
      </c>
      <c r="V3965">
        <v>526.1113866666667</v>
      </c>
      <c r="W3965">
        <v>820.34</v>
      </c>
      <c r="X3965">
        <v>183.83333333333334</v>
      </c>
      <c r="Y3965">
        <v>1115.7243933333334</v>
      </c>
      <c r="Z3965">
        <v>1739.6949999999999</v>
      </c>
      <c r="AA3965">
        <v>12.75</v>
      </c>
      <c r="AI3965">
        <v>248.161</v>
      </c>
      <c r="AJ3965">
        <v>88.75</v>
      </c>
      <c r="AK3965">
        <v>174.81</v>
      </c>
      <c r="AL3965">
        <v>9</v>
      </c>
      <c r="AM3965">
        <v>0</v>
      </c>
      <c r="AN3965">
        <v>0</v>
      </c>
      <c r="AO3965" s="30">
        <v>271.26540133333339</v>
      </c>
      <c r="AP3965" s="30">
        <v>422.971</v>
      </c>
      <c r="AQ3965" s="30">
        <v>97.75</v>
      </c>
      <c r="AR3965">
        <v>1913.1011813333339</v>
      </c>
      <c r="AS3965">
        <v>2983.0060000000003</v>
      </c>
      <c r="AT3965">
        <v>294.33333333333337</v>
      </c>
      <c r="AU3965">
        <v>12</v>
      </c>
      <c r="AV3965" t="s">
        <v>1510</v>
      </c>
    </row>
    <row r="3966" spans="1:48" hidden="1" x14ac:dyDescent="0.25">
      <c r="A3966" t="s">
        <v>575</v>
      </c>
      <c r="B3966" t="s">
        <v>55</v>
      </c>
      <c r="C3966" t="s">
        <v>577</v>
      </c>
      <c r="D3966" t="s">
        <v>576</v>
      </c>
      <c r="E3966" s="31" t="s">
        <v>577</v>
      </c>
      <c r="F3966" s="26">
        <v>2021</v>
      </c>
      <c r="G3966" t="s">
        <v>563</v>
      </c>
      <c r="H3966">
        <v>221</v>
      </c>
      <c r="I3966">
        <v>331280</v>
      </c>
      <c r="J3966" t="s">
        <v>50</v>
      </c>
      <c r="K3966" s="26" t="s">
        <v>458</v>
      </c>
      <c r="L3966" t="b">
        <v>1</v>
      </c>
      <c r="M3966" t="s">
        <v>1119</v>
      </c>
      <c r="N3966" s="26">
        <v>169</v>
      </c>
      <c r="O3966" t="s">
        <v>375</v>
      </c>
      <c r="P3966">
        <v>61.527777800000003</v>
      </c>
      <c r="Q3966">
        <v>-165.5863889</v>
      </c>
      <c r="R3966" t="s">
        <v>1244</v>
      </c>
      <c r="S3966" s="26" t="s">
        <v>21</v>
      </c>
      <c r="T3966" s="40">
        <v>0.50305000000000011</v>
      </c>
      <c r="U3966" s="40">
        <v>0.2844666666666667</v>
      </c>
      <c r="V3966">
        <v>526.82414300000016</v>
      </c>
      <c r="W3966">
        <v>1047.26</v>
      </c>
      <c r="X3966">
        <v>208</v>
      </c>
      <c r="Y3966">
        <v>90.149075250000024</v>
      </c>
      <c r="Z3966">
        <v>179.20500000000001</v>
      </c>
      <c r="AA3966">
        <v>10</v>
      </c>
      <c r="AI3966">
        <v>529.29300000000001</v>
      </c>
      <c r="AJ3966">
        <v>23</v>
      </c>
      <c r="AK3966">
        <v>721.077</v>
      </c>
      <c r="AL3966">
        <v>20</v>
      </c>
      <c r="AM3966">
        <v>0</v>
      </c>
      <c r="AN3966">
        <v>0</v>
      </c>
      <c r="AO3966" s="30">
        <v>628.99862850000011</v>
      </c>
      <c r="AP3966" s="30">
        <v>1250.3699999999999</v>
      </c>
      <c r="AQ3966" s="30">
        <v>43</v>
      </c>
      <c r="AR3966">
        <v>1245.9718467500004</v>
      </c>
      <c r="AS3966">
        <v>2476.835</v>
      </c>
      <c r="AT3966">
        <v>261</v>
      </c>
      <c r="AU3966">
        <v>12</v>
      </c>
      <c r="AV3966" t="s">
        <v>1510</v>
      </c>
    </row>
    <row r="3967" spans="1:48" hidden="1" x14ac:dyDescent="0.25">
      <c r="A3967" t="s">
        <v>683</v>
      </c>
      <c r="B3967" t="s">
        <v>91</v>
      </c>
      <c r="C3967" t="s">
        <v>685</v>
      </c>
      <c r="D3967" t="s">
        <v>684</v>
      </c>
      <c r="E3967" s="31" t="s">
        <v>685</v>
      </c>
      <c r="F3967" s="26">
        <v>2021</v>
      </c>
      <c r="G3967" t="s">
        <v>563</v>
      </c>
      <c r="H3967">
        <v>221</v>
      </c>
      <c r="I3967">
        <v>331590</v>
      </c>
      <c r="J3967" t="s">
        <v>50</v>
      </c>
      <c r="K3967" s="26" t="s">
        <v>458</v>
      </c>
      <c r="L3967" t="b">
        <v>1</v>
      </c>
      <c r="M3967" t="s">
        <v>1119</v>
      </c>
      <c r="N3967" s="26">
        <v>169</v>
      </c>
      <c r="O3967" t="s">
        <v>375</v>
      </c>
      <c r="P3967">
        <v>63.694166699999997</v>
      </c>
      <c r="Q3967">
        <v>-170.47888889999999</v>
      </c>
      <c r="R3967" t="s">
        <v>1244</v>
      </c>
      <c r="S3967" s="26" t="s">
        <v>21</v>
      </c>
      <c r="T3967" s="40">
        <v>0.51100833333333329</v>
      </c>
      <c r="U3967" s="40">
        <v>0.26133333333333336</v>
      </c>
      <c r="V3967">
        <v>541.33105682499991</v>
      </c>
      <c r="W3967">
        <v>1059.3389999999999</v>
      </c>
      <c r="X3967">
        <v>162.16666666666666</v>
      </c>
      <c r="Y3967">
        <v>23.210509508333331</v>
      </c>
      <c r="Z3967">
        <v>45.420999999999999</v>
      </c>
      <c r="AA3967">
        <v>8.9166666666666661</v>
      </c>
      <c r="AI3967">
        <v>672.34699999999998</v>
      </c>
      <c r="AJ3967">
        <v>24.333333333333332</v>
      </c>
      <c r="AK3967">
        <v>644.51199999999994</v>
      </c>
      <c r="AL3967">
        <v>23</v>
      </c>
      <c r="AM3967">
        <v>0</v>
      </c>
      <c r="AN3967">
        <v>0</v>
      </c>
      <c r="AO3967" s="30">
        <v>672.92592282499993</v>
      </c>
      <c r="AP3967" s="30">
        <v>1316.8589999999999</v>
      </c>
      <c r="AQ3967" s="30">
        <v>47.333333333333329</v>
      </c>
      <c r="AR3967">
        <v>1237.4674891583331</v>
      </c>
      <c r="AS3967">
        <v>2421.6189999999997</v>
      </c>
      <c r="AT3967">
        <v>218.41666666666666</v>
      </c>
      <c r="AU3967">
        <v>12</v>
      </c>
      <c r="AV3967" t="s">
        <v>1510</v>
      </c>
    </row>
    <row r="3968" spans="1:48" hidden="1" x14ac:dyDescent="0.25">
      <c r="A3968" t="s">
        <v>500</v>
      </c>
      <c r="B3968" t="s">
        <v>309</v>
      </c>
      <c r="C3968" t="s">
        <v>503</v>
      </c>
      <c r="D3968" t="s">
        <v>502</v>
      </c>
      <c r="E3968" s="31" t="s">
        <v>503</v>
      </c>
      <c r="F3968" s="26">
        <v>2021</v>
      </c>
      <c r="G3968" t="s">
        <v>563</v>
      </c>
      <c r="H3968">
        <v>221</v>
      </c>
      <c r="I3968">
        <v>332900</v>
      </c>
      <c r="J3968" t="s">
        <v>50</v>
      </c>
      <c r="K3968" s="26" t="s">
        <v>458</v>
      </c>
      <c r="L3968" t="b">
        <v>1</v>
      </c>
      <c r="M3968" t="s">
        <v>1119</v>
      </c>
      <c r="N3968" s="26">
        <v>169</v>
      </c>
      <c r="O3968" t="s">
        <v>375</v>
      </c>
      <c r="P3968">
        <v>59.546944400000001</v>
      </c>
      <c r="Q3968">
        <v>-139.7272222</v>
      </c>
      <c r="R3968" t="s">
        <v>1244</v>
      </c>
      <c r="S3968" s="26" t="s">
        <v>21</v>
      </c>
      <c r="T3968" s="40">
        <v>0.39339166666666664</v>
      </c>
      <c r="U3968" s="40">
        <v>0.20400833333333335</v>
      </c>
      <c r="V3968">
        <v>560.13190475833335</v>
      </c>
      <c r="W3968">
        <v>1423.8530000000001</v>
      </c>
      <c r="X3968">
        <v>275.66666666666669</v>
      </c>
      <c r="Y3968">
        <v>860.8412815416666</v>
      </c>
      <c r="Z3968">
        <v>2188.2550000000001</v>
      </c>
      <c r="AA3968">
        <v>26.5</v>
      </c>
      <c r="AI3968">
        <v>1290.3699999999999</v>
      </c>
      <c r="AJ3968">
        <v>136.16666666666666</v>
      </c>
      <c r="AK3968">
        <v>896.73</v>
      </c>
      <c r="AL3968">
        <v>31</v>
      </c>
      <c r="AM3968">
        <v>0</v>
      </c>
      <c r="AN3968">
        <v>0</v>
      </c>
      <c r="AO3968" s="30">
        <v>860.38691416666654</v>
      </c>
      <c r="AP3968" s="30">
        <v>2187.1</v>
      </c>
      <c r="AQ3968" s="30">
        <v>167.16666666666666</v>
      </c>
      <c r="AR3968">
        <v>2281.3601004666662</v>
      </c>
      <c r="AS3968">
        <v>5799.2079999999996</v>
      </c>
      <c r="AT3968">
        <v>469.33333333333337</v>
      </c>
      <c r="AU3968">
        <v>12</v>
      </c>
      <c r="AV3968" t="s">
        <v>1510</v>
      </c>
    </row>
    <row r="3969" spans="1:48" hidden="1" x14ac:dyDescent="0.25">
      <c r="A3969" t="s">
        <v>670</v>
      </c>
      <c r="B3969" t="s">
        <v>87</v>
      </c>
      <c r="C3969" t="s">
        <v>672</v>
      </c>
      <c r="D3969" t="s">
        <v>671</v>
      </c>
      <c r="E3969" s="31" t="s">
        <v>672</v>
      </c>
      <c r="F3969" s="26">
        <v>2021</v>
      </c>
      <c r="G3969" t="s">
        <v>563</v>
      </c>
      <c r="H3969">
        <v>221</v>
      </c>
      <c r="I3969">
        <v>331570</v>
      </c>
      <c r="J3969" t="s">
        <v>50</v>
      </c>
      <c r="K3969" s="26" t="s">
        <v>458</v>
      </c>
      <c r="L3969" t="b">
        <v>1</v>
      </c>
      <c r="M3969" t="s">
        <v>1119</v>
      </c>
      <c r="N3969" s="26">
        <v>169</v>
      </c>
      <c r="O3969" t="s">
        <v>375</v>
      </c>
      <c r="P3969">
        <v>59.748888899999997</v>
      </c>
      <c r="Q3969">
        <v>-161.9158333</v>
      </c>
      <c r="R3969" t="s">
        <v>1244</v>
      </c>
      <c r="S3969" s="26" t="s">
        <v>21</v>
      </c>
      <c r="T3969" s="40">
        <v>0.50499166666666662</v>
      </c>
      <c r="U3969" s="40">
        <v>0.28369999999999995</v>
      </c>
      <c r="V3969">
        <v>583.0416636916666</v>
      </c>
      <c r="W3969">
        <v>1154.557</v>
      </c>
      <c r="X3969">
        <v>184.41666666666666</v>
      </c>
      <c r="Y3969">
        <v>148.67459658333334</v>
      </c>
      <c r="Z3969">
        <v>294.41000000000003</v>
      </c>
      <c r="AA3969">
        <v>14.5</v>
      </c>
      <c r="AI3969">
        <v>493.387</v>
      </c>
      <c r="AJ3969">
        <v>20</v>
      </c>
      <c r="AK3969">
        <v>348.93599999999998</v>
      </c>
      <c r="AL3969">
        <v>8.5</v>
      </c>
      <c r="AM3969">
        <v>0</v>
      </c>
      <c r="AN3969">
        <v>0</v>
      </c>
      <c r="AO3969" s="30">
        <v>425.36609564166662</v>
      </c>
      <c r="AP3969" s="30">
        <v>842.32299999999998</v>
      </c>
      <c r="AQ3969" s="30">
        <v>28.5</v>
      </c>
      <c r="AR3969">
        <v>1157.0823559166665</v>
      </c>
      <c r="AS3969">
        <v>2291.29</v>
      </c>
      <c r="AT3969">
        <v>227.41666666666666</v>
      </c>
      <c r="AU3969">
        <v>12</v>
      </c>
      <c r="AV3969" t="s">
        <v>1510</v>
      </c>
    </row>
    <row r="3970" spans="1:48" hidden="1" x14ac:dyDescent="0.25">
      <c r="A3970" t="s">
        <v>751</v>
      </c>
      <c r="B3970" t="s">
        <v>175</v>
      </c>
      <c r="C3970" t="s">
        <v>753</v>
      </c>
      <c r="D3970" t="s">
        <v>752</v>
      </c>
      <c r="E3970" s="31" t="s">
        <v>753</v>
      </c>
      <c r="F3970" s="26">
        <v>2021</v>
      </c>
      <c r="G3970" t="s">
        <v>743</v>
      </c>
      <c r="H3970">
        <v>18963</v>
      </c>
      <c r="I3970">
        <v>332680</v>
      </c>
      <c r="J3970" t="s">
        <v>171</v>
      </c>
      <c r="K3970" s="26" t="s">
        <v>458</v>
      </c>
      <c r="L3970" t="b">
        <v>1</v>
      </c>
      <c r="M3970" t="s">
        <v>1119</v>
      </c>
      <c r="N3970" s="26">
        <v>240</v>
      </c>
      <c r="O3970" t="s">
        <v>375</v>
      </c>
      <c r="P3970">
        <v>56.975833299999998</v>
      </c>
      <c r="Q3970">
        <v>-133.9472222</v>
      </c>
      <c r="R3970" t="s">
        <v>1244</v>
      </c>
      <c r="S3970" s="26" t="s">
        <v>21</v>
      </c>
      <c r="T3970" s="40">
        <v>0.62539166666666668</v>
      </c>
      <c r="U3970" s="40">
        <v>0.29043333333333332</v>
      </c>
      <c r="V3970">
        <v>592.78562134166668</v>
      </c>
      <c r="W3970">
        <v>947.86300000000006</v>
      </c>
      <c r="X3970">
        <v>235.25</v>
      </c>
      <c r="Y3970">
        <v>504.94435862500001</v>
      </c>
      <c r="Z3970">
        <v>807.40499999999997</v>
      </c>
      <c r="AA3970">
        <v>14.166666666666666</v>
      </c>
      <c r="AI3970">
        <v>192.56200000000001</v>
      </c>
      <c r="AJ3970">
        <v>50.833333333333336</v>
      </c>
      <c r="AK3970">
        <v>61.552</v>
      </c>
      <c r="AL3970">
        <v>7</v>
      </c>
      <c r="AM3970">
        <v>0</v>
      </c>
      <c r="AN3970">
        <v>0</v>
      </c>
      <c r="AO3970" s="30">
        <v>158.92077798333335</v>
      </c>
      <c r="AP3970" s="30">
        <v>254.114</v>
      </c>
      <c r="AQ3970" s="30">
        <v>57.833333333333336</v>
      </c>
      <c r="AR3970">
        <v>1256.6507579500001</v>
      </c>
      <c r="AS3970">
        <v>2009.3820000000001</v>
      </c>
      <c r="AT3970">
        <v>307.25</v>
      </c>
      <c r="AU3970">
        <v>12</v>
      </c>
      <c r="AV3970" t="s">
        <v>1510</v>
      </c>
    </row>
    <row r="3971" spans="1:48" hidden="1" x14ac:dyDescent="0.25">
      <c r="A3971" t="s">
        <v>1077</v>
      </c>
      <c r="B3971" t="s">
        <v>297</v>
      </c>
      <c r="C3971" t="s">
        <v>1080</v>
      </c>
      <c r="D3971" t="s">
        <v>1079</v>
      </c>
      <c r="E3971" s="31" t="s">
        <v>1080</v>
      </c>
      <c r="F3971" s="26">
        <v>2021</v>
      </c>
      <c r="G3971" t="s">
        <v>1078</v>
      </c>
      <c r="H3971">
        <v>40548</v>
      </c>
      <c r="I3971">
        <v>332850</v>
      </c>
      <c r="J3971" t="s">
        <v>296</v>
      </c>
      <c r="K3971" s="26" t="s">
        <v>458</v>
      </c>
      <c r="L3971" t="b">
        <v>1</v>
      </c>
      <c r="M3971" t="s">
        <v>1119</v>
      </c>
      <c r="N3971" s="26">
        <v>741</v>
      </c>
      <c r="O3971" t="s">
        <v>375</v>
      </c>
      <c r="P3971">
        <v>63.873055600000001</v>
      </c>
      <c r="Q3971">
        <v>-160.78805560000001</v>
      </c>
      <c r="R3971" t="s">
        <v>1244</v>
      </c>
      <c r="S3971" s="26" t="s">
        <v>21</v>
      </c>
      <c r="T3971" s="40">
        <v>0.44760833333333322</v>
      </c>
      <c r="U3971" s="40">
        <v>0.25777499999999992</v>
      </c>
      <c r="V3971">
        <v>606.69862999166651</v>
      </c>
      <c r="W3971">
        <v>1355.423</v>
      </c>
      <c r="X3971">
        <v>273.08333333333331</v>
      </c>
      <c r="Y3971">
        <v>818.38335342499977</v>
      </c>
      <c r="Z3971">
        <v>1828.347</v>
      </c>
      <c r="AA3971">
        <v>21.75</v>
      </c>
      <c r="AI3971">
        <v>301.17099999999999</v>
      </c>
      <c r="AJ3971">
        <v>42.916666666666664</v>
      </c>
      <c r="AK3971">
        <v>411.73200000000003</v>
      </c>
      <c r="AL3971">
        <v>44.833333333333336</v>
      </c>
      <c r="AM3971">
        <v>4.968</v>
      </c>
      <c r="AN3971">
        <v>1</v>
      </c>
      <c r="AO3971" s="30">
        <v>319.10132365833329</v>
      </c>
      <c r="AP3971" s="30">
        <v>712.90300000000002</v>
      </c>
      <c r="AQ3971" s="30">
        <v>87.75</v>
      </c>
      <c r="AR3971">
        <v>1744.1833070749994</v>
      </c>
      <c r="AS3971">
        <v>3896.6729999999998</v>
      </c>
      <c r="AT3971">
        <v>382.58333333333331</v>
      </c>
      <c r="AU3971">
        <v>12</v>
      </c>
      <c r="AV3971" t="s">
        <v>1510</v>
      </c>
    </row>
    <row r="3972" spans="1:48" hidden="1" x14ac:dyDescent="0.25">
      <c r="A3972" t="s">
        <v>590</v>
      </c>
      <c r="B3972" t="s">
        <v>59</v>
      </c>
      <c r="C3972" t="s">
        <v>589</v>
      </c>
      <c r="D3972" t="s">
        <v>588</v>
      </c>
      <c r="E3972" s="31" t="s">
        <v>589</v>
      </c>
      <c r="F3972" s="26">
        <v>2021</v>
      </c>
      <c r="G3972" t="s">
        <v>563</v>
      </c>
      <c r="H3972">
        <v>221</v>
      </c>
      <c r="I3972">
        <v>331310</v>
      </c>
      <c r="J3972" t="s">
        <v>50</v>
      </c>
      <c r="K3972" s="26" t="s">
        <v>458</v>
      </c>
      <c r="L3972" t="b">
        <v>1</v>
      </c>
      <c r="M3972" t="s">
        <v>1119</v>
      </c>
      <c r="N3972" s="26">
        <v>169</v>
      </c>
      <c r="O3972" t="s">
        <v>375</v>
      </c>
      <c r="P3972">
        <v>62.777777800000003</v>
      </c>
      <c r="Q3972">
        <v>-164.52305559999999</v>
      </c>
      <c r="R3972" t="s">
        <v>1244</v>
      </c>
      <c r="S3972" s="26" t="s">
        <v>21</v>
      </c>
      <c r="T3972" s="40">
        <v>0.51106666666666645</v>
      </c>
      <c r="U3972" s="40">
        <v>0.26556666666666667</v>
      </c>
      <c r="V3972">
        <v>606.94532866666646</v>
      </c>
      <c r="W3972">
        <v>1187.605</v>
      </c>
      <c r="X3972">
        <v>214.16666666666666</v>
      </c>
      <c r="Y3972">
        <v>450.37545573333313</v>
      </c>
      <c r="Z3972">
        <v>881.24599999999998</v>
      </c>
      <c r="AA3972">
        <v>20.416666666666668</v>
      </c>
      <c r="AI3972">
        <v>891.51099999999997</v>
      </c>
      <c r="AJ3972">
        <v>36.416666666666664</v>
      </c>
      <c r="AK3972">
        <v>726.06299999999999</v>
      </c>
      <c r="AL3972">
        <v>28</v>
      </c>
      <c r="AM3972">
        <v>0</v>
      </c>
      <c r="AN3972">
        <v>0</v>
      </c>
      <c r="AO3972" s="30">
        <v>826.68815226666629</v>
      </c>
      <c r="AP3972" s="30">
        <v>1617.5740000000001</v>
      </c>
      <c r="AQ3972" s="30">
        <v>64.416666666666657</v>
      </c>
      <c r="AR3972">
        <v>1884.0089366666659</v>
      </c>
      <c r="AS3972">
        <v>3686.4250000000002</v>
      </c>
      <c r="AT3972">
        <v>299</v>
      </c>
      <c r="AU3972">
        <v>12</v>
      </c>
      <c r="AV3972" t="s">
        <v>1510</v>
      </c>
    </row>
    <row r="3973" spans="1:48" hidden="1" x14ac:dyDescent="0.25">
      <c r="A3973" t="s">
        <v>737</v>
      </c>
      <c r="B3973" t="s">
        <v>283</v>
      </c>
      <c r="C3973" t="s">
        <v>741</v>
      </c>
      <c r="D3973" t="s">
        <v>740</v>
      </c>
      <c r="E3973" s="31" t="s">
        <v>741</v>
      </c>
      <c r="F3973" s="26">
        <v>2021</v>
      </c>
      <c r="G3973" t="s">
        <v>1235</v>
      </c>
      <c r="H3973">
        <v>0</v>
      </c>
      <c r="I3973">
        <v>332540</v>
      </c>
      <c r="J3973" t="s">
        <v>282</v>
      </c>
      <c r="K3973" s="26" t="s">
        <v>374</v>
      </c>
      <c r="L3973" t="b">
        <v>1</v>
      </c>
      <c r="M3973" t="s">
        <v>1116</v>
      </c>
      <c r="N3973" s="26">
        <v>749</v>
      </c>
      <c r="O3973" t="s">
        <v>375</v>
      </c>
      <c r="P3973">
        <v>55.339722199999997</v>
      </c>
      <c r="Q3973">
        <v>-160.49722220000001</v>
      </c>
      <c r="R3973" t="s">
        <v>1244</v>
      </c>
      <c r="S3973" s="26" t="s">
        <v>21</v>
      </c>
      <c r="T3973" s="40">
        <v>0.50894166666666674</v>
      </c>
      <c r="U3973" s="40">
        <v>0.23621666666666666</v>
      </c>
      <c r="V3973">
        <v>617.87299629166682</v>
      </c>
      <c r="W3973">
        <v>1214.0350000000001</v>
      </c>
      <c r="X3973">
        <v>240.25</v>
      </c>
      <c r="Y3973">
        <v>491.04829555000003</v>
      </c>
      <c r="Z3973">
        <v>964.84199999999998</v>
      </c>
      <c r="AA3973">
        <v>27</v>
      </c>
      <c r="AI3973">
        <v>700.63499999999999</v>
      </c>
      <c r="AJ3973">
        <v>101.83333333333333</v>
      </c>
      <c r="AK3973">
        <v>510.44600000000003</v>
      </c>
      <c r="AL3973">
        <v>14</v>
      </c>
      <c r="AM3973">
        <v>1.9019999999999999</v>
      </c>
      <c r="AN3973">
        <v>2.0833333333333335</v>
      </c>
      <c r="AO3973" s="30">
        <v>616.36958260833353</v>
      </c>
      <c r="AP3973" s="30">
        <v>1211.0810000000001</v>
      </c>
      <c r="AQ3973" s="30">
        <v>115.83333333333333</v>
      </c>
      <c r="AR3973">
        <v>1725.2908744500005</v>
      </c>
      <c r="AS3973">
        <v>3389.9580000000005</v>
      </c>
      <c r="AT3973">
        <v>383.08333333333331</v>
      </c>
      <c r="AU3973">
        <v>12</v>
      </c>
      <c r="AV3973" t="s">
        <v>1510</v>
      </c>
    </row>
    <row r="3974" spans="1:48" hidden="1" x14ac:dyDescent="0.25">
      <c r="A3974" t="s">
        <v>709</v>
      </c>
      <c r="B3974" t="s">
        <v>100</v>
      </c>
      <c r="C3974" t="s">
        <v>711</v>
      </c>
      <c r="D3974" t="s">
        <v>710</v>
      </c>
      <c r="E3974" s="31" t="s">
        <v>711</v>
      </c>
      <c r="F3974" s="26">
        <v>2021</v>
      </c>
      <c r="G3974" t="s">
        <v>563</v>
      </c>
      <c r="H3974">
        <v>221</v>
      </c>
      <c r="I3974">
        <v>331690</v>
      </c>
      <c r="J3974" t="s">
        <v>50</v>
      </c>
      <c r="K3974" s="26" t="s">
        <v>458</v>
      </c>
      <c r="L3974" t="b">
        <v>1</v>
      </c>
      <c r="M3974" t="s">
        <v>1119</v>
      </c>
      <c r="N3974" s="26">
        <v>169</v>
      </c>
      <c r="O3974" t="s">
        <v>375</v>
      </c>
      <c r="P3974">
        <v>59.061944400000002</v>
      </c>
      <c r="Q3974">
        <v>-160.37638889999999</v>
      </c>
      <c r="R3974" t="s">
        <v>1244</v>
      </c>
      <c r="S3974" s="26" t="s">
        <v>21</v>
      </c>
      <c r="T3974" s="40">
        <v>0.52604999999999991</v>
      </c>
      <c r="U3974" s="40">
        <v>0.2586416666666666</v>
      </c>
      <c r="V3974">
        <v>622.60384724999994</v>
      </c>
      <c r="W3974">
        <v>1183.5450000000001</v>
      </c>
      <c r="X3974">
        <v>214.08333333333334</v>
      </c>
      <c r="Y3974">
        <v>276.85748474999991</v>
      </c>
      <c r="Z3974">
        <v>526.29499999999996</v>
      </c>
      <c r="AA3974">
        <v>19</v>
      </c>
      <c r="AI3974">
        <v>568.55200000000002</v>
      </c>
      <c r="AJ3974">
        <v>40.75</v>
      </c>
      <c r="AK3974">
        <v>859.93299999999999</v>
      </c>
      <c r="AL3974">
        <v>35.25</v>
      </c>
      <c r="AM3974">
        <v>0</v>
      </c>
      <c r="AN3974">
        <v>0</v>
      </c>
      <c r="AO3974" s="30">
        <v>751.45453424999994</v>
      </c>
      <c r="AP3974" s="30">
        <v>1428.4850000000001</v>
      </c>
      <c r="AQ3974" s="30">
        <v>76</v>
      </c>
      <c r="AR3974">
        <v>1650.9158662499999</v>
      </c>
      <c r="AS3974">
        <v>3138.3250000000003</v>
      </c>
      <c r="AT3974">
        <v>309.08333333333337</v>
      </c>
      <c r="AU3974">
        <v>12</v>
      </c>
      <c r="AV3974" t="s">
        <v>1510</v>
      </c>
    </row>
    <row r="3975" spans="1:48" hidden="1" x14ac:dyDescent="0.25">
      <c r="A3975" t="s">
        <v>509</v>
      </c>
      <c r="B3975" t="s">
        <v>164</v>
      </c>
      <c r="C3975" t="s">
        <v>512</v>
      </c>
      <c r="D3975" t="s">
        <v>511</v>
      </c>
      <c r="E3975" s="31" t="s">
        <v>512</v>
      </c>
      <c r="F3975" s="26">
        <v>2021</v>
      </c>
      <c r="G3975" t="s">
        <v>510</v>
      </c>
      <c r="H3975">
        <v>7833</v>
      </c>
      <c r="I3975">
        <v>332020</v>
      </c>
      <c r="J3975" t="s">
        <v>163</v>
      </c>
      <c r="K3975" s="26" t="s">
        <v>374</v>
      </c>
      <c r="L3975" t="b">
        <v>1</v>
      </c>
      <c r="M3975" t="s">
        <v>1116</v>
      </c>
      <c r="N3975" s="26">
        <v>63</v>
      </c>
      <c r="O3975" t="s">
        <v>375</v>
      </c>
      <c r="P3975">
        <v>66.564722200000006</v>
      </c>
      <c r="Q3975">
        <v>-145.2738889</v>
      </c>
      <c r="R3975" t="s">
        <v>1244</v>
      </c>
      <c r="S3975" s="26" t="s">
        <v>21</v>
      </c>
      <c r="T3975" s="40">
        <v>0.63971666666666671</v>
      </c>
      <c r="U3975" s="40">
        <v>0.29496666666666665</v>
      </c>
      <c r="V3975">
        <v>631.38499680000007</v>
      </c>
      <c r="W3975">
        <v>986.976</v>
      </c>
      <c r="X3975">
        <v>269.33333333333331</v>
      </c>
      <c r="Y3975">
        <v>520.32122743333332</v>
      </c>
      <c r="Z3975">
        <v>813.36199999999997</v>
      </c>
      <c r="AA3975">
        <v>17</v>
      </c>
      <c r="AI3975">
        <v>402.43400000000003</v>
      </c>
      <c r="AJ3975">
        <v>62.166666666666664</v>
      </c>
      <c r="AK3975">
        <v>343.41300000000001</v>
      </c>
      <c r="AL3975">
        <v>19</v>
      </c>
      <c r="AM3975">
        <v>0</v>
      </c>
      <c r="AN3975">
        <v>0</v>
      </c>
      <c r="AO3975" s="30">
        <v>477.13075668333335</v>
      </c>
      <c r="AP3975" s="30">
        <v>745.84699999999998</v>
      </c>
      <c r="AQ3975" s="30">
        <v>81.166666666666657</v>
      </c>
      <c r="AR3975">
        <v>1628.8369809166668</v>
      </c>
      <c r="AS3975">
        <v>2546.1849999999999</v>
      </c>
      <c r="AT3975">
        <v>367.5</v>
      </c>
      <c r="AU3975">
        <v>12</v>
      </c>
      <c r="AV3975" t="s">
        <v>1510</v>
      </c>
    </row>
    <row r="3976" spans="1:48" hidden="1" x14ac:dyDescent="0.25">
      <c r="A3976" t="s">
        <v>689</v>
      </c>
      <c r="B3976" t="s">
        <v>93</v>
      </c>
      <c r="C3976" t="s">
        <v>691</v>
      </c>
      <c r="D3976" t="s">
        <v>690</v>
      </c>
      <c r="E3976" s="31" t="s">
        <v>691</v>
      </c>
      <c r="F3976" s="26">
        <v>2021</v>
      </c>
      <c r="G3976" t="s">
        <v>563</v>
      </c>
      <c r="H3976">
        <v>221</v>
      </c>
      <c r="I3976">
        <v>331610</v>
      </c>
      <c r="J3976" t="s">
        <v>50</v>
      </c>
      <c r="K3976" s="26" t="s">
        <v>458</v>
      </c>
      <c r="L3976" t="b">
        <v>1</v>
      </c>
      <c r="M3976" t="s">
        <v>1119</v>
      </c>
      <c r="N3976" s="26">
        <v>169</v>
      </c>
      <c r="O3976" t="s">
        <v>375</v>
      </c>
      <c r="P3976">
        <v>66.603888900000001</v>
      </c>
      <c r="Q3976">
        <v>-160.00694440000001</v>
      </c>
      <c r="R3976" t="s">
        <v>1244</v>
      </c>
      <c r="S3976" s="26" t="s">
        <v>21</v>
      </c>
      <c r="T3976" s="40">
        <v>0.53516666666666646</v>
      </c>
      <c r="U3976" s="40">
        <v>0.25933333333333336</v>
      </c>
      <c r="V3976">
        <v>634.29184216666636</v>
      </c>
      <c r="W3976">
        <v>1185.223</v>
      </c>
      <c r="X3976">
        <v>170.25</v>
      </c>
      <c r="Y3976">
        <v>131.66170333333329</v>
      </c>
      <c r="Z3976">
        <v>246.02</v>
      </c>
      <c r="AA3976">
        <v>15.583333333333334</v>
      </c>
      <c r="AI3976">
        <v>726.7</v>
      </c>
      <c r="AJ3976">
        <v>22</v>
      </c>
      <c r="AK3976">
        <v>535.27800000000002</v>
      </c>
      <c r="AL3976">
        <v>20.416666666666668</v>
      </c>
      <c r="AM3976">
        <v>0</v>
      </c>
      <c r="AN3976">
        <v>0</v>
      </c>
      <c r="AO3976" s="30">
        <v>675.36855966666644</v>
      </c>
      <c r="AP3976" s="30">
        <v>1261.9780000000001</v>
      </c>
      <c r="AQ3976" s="30">
        <v>42.416666666666671</v>
      </c>
      <c r="AR3976">
        <v>1441.322105166666</v>
      </c>
      <c r="AS3976">
        <v>2693.221</v>
      </c>
      <c r="AT3976">
        <v>228.25</v>
      </c>
      <c r="AU3976">
        <v>12</v>
      </c>
      <c r="AV3976" t="s">
        <v>1510</v>
      </c>
    </row>
    <row r="3977" spans="1:48" hidden="1" x14ac:dyDescent="0.25">
      <c r="A3977" t="s">
        <v>983</v>
      </c>
      <c r="B3977" t="s">
        <v>184</v>
      </c>
      <c r="C3977" t="s">
        <v>986</v>
      </c>
      <c r="D3977" t="s">
        <v>985</v>
      </c>
      <c r="E3977" s="31" t="s">
        <v>986</v>
      </c>
      <c r="F3977" s="26">
        <v>2021</v>
      </c>
      <c r="G3977" t="s">
        <v>984</v>
      </c>
      <c r="H3977" t="s">
        <v>582</v>
      </c>
      <c r="I3977">
        <v>332080</v>
      </c>
      <c r="J3977" t="s">
        <v>183</v>
      </c>
      <c r="K3977" s="26" t="s">
        <v>458</v>
      </c>
      <c r="L3977" t="b">
        <v>1</v>
      </c>
      <c r="M3977" t="s">
        <v>1116</v>
      </c>
      <c r="N3977" s="26">
        <v>446</v>
      </c>
      <c r="O3977" t="s">
        <v>375</v>
      </c>
      <c r="P3977">
        <v>59.938888900000002</v>
      </c>
      <c r="Q3977">
        <v>-164.04138889999999</v>
      </c>
      <c r="R3977" t="s">
        <v>1244</v>
      </c>
      <c r="S3977" s="26" t="s">
        <v>21</v>
      </c>
      <c r="T3977" s="40">
        <v>0.69020000000000004</v>
      </c>
      <c r="U3977" s="40">
        <v>0.20430000000000001</v>
      </c>
      <c r="V3977">
        <v>637.2789150000001</v>
      </c>
      <c r="W3977">
        <v>923.32500000000005</v>
      </c>
      <c r="X3977">
        <v>198.41666666666666</v>
      </c>
      <c r="Y3977">
        <v>403.55234780000001</v>
      </c>
      <c r="Z3977">
        <v>584.68899999999996</v>
      </c>
      <c r="AA3977">
        <v>6</v>
      </c>
      <c r="AI3977">
        <v>70.994</v>
      </c>
      <c r="AJ3977">
        <v>26</v>
      </c>
      <c r="AK3977">
        <v>23.053000000000001</v>
      </c>
      <c r="AL3977">
        <v>5.75</v>
      </c>
      <c r="AM3977">
        <v>31.558</v>
      </c>
      <c r="AN3977">
        <v>5.75</v>
      </c>
      <c r="AO3977">
        <v>64.911239399999999</v>
      </c>
      <c r="AP3977">
        <v>94.046999999999997</v>
      </c>
      <c r="AQ3977">
        <v>31.75</v>
      </c>
      <c r="AR3977">
        <v>1105.7425022000002</v>
      </c>
      <c r="AS3977">
        <v>1602.0610000000001</v>
      </c>
      <c r="AT3977">
        <v>236.16666666666666</v>
      </c>
      <c r="AU3977">
        <v>12</v>
      </c>
      <c r="AV3977" t="s">
        <v>1510</v>
      </c>
    </row>
    <row r="3978" spans="1:48" hidden="1" x14ac:dyDescent="0.25">
      <c r="A3978" t="s">
        <v>447</v>
      </c>
      <c r="B3978" t="s">
        <v>110</v>
      </c>
      <c r="C3978" t="s">
        <v>450</v>
      </c>
      <c r="D3978" t="s">
        <v>449</v>
      </c>
      <c r="E3978" s="31" t="s">
        <v>450</v>
      </c>
      <c r="F3978" s="26">
        <v>2021</v>
      </c>
      <c r="G3978" t="s">
        <v>448</v>
      </c>
      <c r="H3978">
        <v>4959</v>
      </c>
      <c r="I3978">
        <v>331760</v>
      </c>
      <c r="J3978" t="s">
        <v>109</v>
      </c>
      <c r="K3978" s="26" t="s">
        <v>374</v>
      </c>
      <c r="L3978" t="b">
        <v>1</v>
      </c>
      <c r="M3978" t="s">
        <v>1116</v>
      </c>
      <c r="N3978" s="26">
        <v>5</v>
      </c>
      <c r="O3978" t="s">
        <v>375</v>
      </c>
      <c r="P3978">
        <v>61.578333299999997</v>
      </c>
      <c r="Q3978">
        <v>-159.52222219999999</v>
      </c>
      <c r="R3978" t="s">
        <v>1244</v>
      </c>
      <c r="S3978" s="26" t="s">
        <v>21</v>
      </c>
      <c r="T3978" s="40">
        <v>0.6976083333333335</v>
      </c>
      <c r="U3978" s="40">
        <v>0.33554166666666663</v>
      </c>
      <c r="V3978">
        <v>653.89479995000011</v>
      </c>
      <c r="W3978">
        <v>937.33799999999997</v>
      </c>
      <c r="X3978">
        <v>172.75</v>
      </c>
      <c r="Y3978">
        <v>606.7894948500001</v>
      </c>
      <c r="Z3978">
        <v>869.81399999999996</v>
      </c>
      <c r="AA3978">
        <v>5</v>
      </c>
      <c r="AI3978">
        <v>58.588000000000001</v>
      </c>
      <c r="AJ3978">
        <v>23.25</v>
      </c>
      <c r="AK3978">
        <v>337.68900000000002</v>
      </c>
      <c r="AL3978">
        <v>6.75</v>
      </c>
      <c r="AM3978">
        <v>50.512</v>
      </c>
      <c r="AN3978">
        <v>1.75</v>
      </c>
      <c r="AO3978">
        <v>276.44613750833344</v>
      </c>
      <c r="AP3978">
        <v>396.27700000000004</v>
      </c>
      <c r="AQ3978">
        <v>30</v>
      </c>
      <c r="AR3978">
        <v>1537.1304323083339</v>
      </c>
      <c r="AS3978">
        <v>2203.4290000000001</v>
      </c>
      <c r="AT3978">
        <v>207.75</v>
      </c>
      <c r="AU3978">
        <v>12</v>
      </c>
      <c r="AV3978" t="s">
        <v>1510</v>
      </c>
    </row>
    <row r="3979" spans="1:48" hidden="1" x14ac:dyDescent="0.25">
      <c r="A3979" t="s">
        <v>429</v>
      </c>
      <c r="B3979" t="s">
        <v>41</v>
      </c>
      <c r="C3979" t="s">
        <v>422</v>
      </c>
      <c r="D3979" t="s">
        <v>421</v>
      </c>
      <c r="E3979" s="31" t="s">
        <v>422</v>
      </c>
      <c r="F3979" s="26">
        <v>2021</v>
      </c>
      <c r="G3979" t="s">
        <v>380</v>
      </c>
      <c r="H3979">
        <v>219</v>
      </c>
      <c r="I3979">
        <v>331155</v>
      </c>
      <c r="J3979" t="s">
        <v>30</v>
      </c>
      <c r="K3979" s="26" t="s">
        <v>374</v>
      </c>
      <c r="L3979" t="b">
        <v>1</v>
      </c>
      <c r="M3979" t="s">
        <v>1116</v>
      </c>
      <c r="N3979" s="26">
        <v>2</v>
      </c>
      <c r="O3979" t="s">
        <v>375</v>
      </c>
      <c r="P3979">
        <v>55.552222200000003</v>
      </c>
      <c r="Q3979">
        <v>-133.09583330000001</v>
      </c>
      <c r="R3979" t="s">
        <v>1244</v>
      </c>
      <c r="S3979" s="26" t="s">
        <v>21</v>
      </c>
      <c r="T3979" s="40">
        <v>0.29379999999999989</v>
      </c>
      <c r="U3979" s="40">
        <v>0.28435833333333332</v>
      </c>
      <c r="V3979">
        <v>684.08068819999983</v>
      </c>
      <c r="W3979">
        <v>2328.3890000000001</v>
      </c>
      <c r="X3979">
        <v>392.75</v>
      </c>
      <c r="Y3979">
        <v>1485.9287559999993</v>
      </c>
      <c r="Z3979">
        <v>5057.62</v>
      </c>
      <c r="AA3979">
        <v>21.166666666666668</v>
      </c>
      <c r="AI3979">
        <v>528.66800000000001</v>
      </c>
      <c r="AJ3979">
        <v>134.91666666666666</v>
      </c>
      <c r="AK3979">
        <v>375.43</v>
      </c>
      <c r="AL3979">
        <v>15</v>
      </c>
      <c r="AM3979">
        <v>0</v>
      </c>
      <c r="AN3979">
        <v>0</v>
      </c>
      <c r="AO3979">
        <v>265.62399239999991</v>
      </c>
      <c r="AP3979">
        <v>904.09799999999996</v>
      </c>
      <c r="AQ3979">
        <v>149.91666666666666</v>
      </c>
      <c r="AR3979">
        <v>2435.6334365999992</v>
      </c>
      <c r="AS3979">
        <v>8290.107</v>
      </c>
      <c r="AT3979">
        <v>563.83333333333326</v>
      </c>
      <c r="AU3979">
        <v>12</v>
      </c>
      <c r="AV3979" t="s">
        <v>1510</v>
      </c>
    </row>
    <row r="3980" spans="1:48" hidden="1" x14ac:dyDescent="0.25">
      <c r="A3980" t="s">
        <v>395</v>
      </c>
      <c r="B3980" t="s">
        <v>162</v>
      </c>
      <c r="C3980" t="s">
        <v>397</v>
      </c>
      <c r="D3980" t="s">
        <v>396</v>
      </c>
      <c r="E3980" s="31" t="s">
        <v>397</v>
      </c>
      <c r="F3980" s="26">
        <v>2021</v>
      </c>
      <c r="G3980" t="s">
        <v>380</v>
      </c>
      <c r="H3980">
        <v>219</v>
      </c>
      <c r="I3980">
        <v>332010</v>
      </c>
      <c r="J3980" t="s">
        <v>30</v>
      </c>
      <c r="K3980" s="26" t="s">
        <v>374</v>
      </c>
      <c r="L3980" t="b">
        <v>1</v>
      </c>
      <c r="M3980" t="s">
        <v>1116</v>
      </c>
      <c r="N3980" s="26">
        <v>2</v>
      </c>
      <c r="O3980" t="s">
        <v>375</v>
      </c>
      <c r="P3980">
        <v>58.413333299999998</v>
      </c>
      <c r="Q3980">
        <v>-135.7369444</v>
      </c>
      <c r="R3980" t="s">
        <v>1244</v>
      </c>
      <c r="S3980" s="26" t="s">
        <v>21</v>
      </c>
      <c r="T3980" s="40">
        <v>0.49200833333333333</v>
      </c>
      <c r="U3980" s="40">
        <v>0.38019166666666665</v>
      </c>
      <c r="V3980">
        <v>684.46674107500007</v>
      </c>
      <c r="W3980">
        <v>1391.1690000000001</v>
      </c>
      <c r="X3980">
        <v>485.41666666666669</v>
      </c>
      <c r="Y3980">
        <v>280.98399113333335</v>
      </c>
      <c r="Z3980">
        <v>571.096</v>
      </c>
      <c r="AA3980">
        <v>5</v>
      </c>
      <c r="AI3980">
        <v>36.753</v>
      </c>
      <c r="AJ3980">
        <v>95.166666666666671</v>
      </c>
      <c r="AK3980">
        <v>197.53200000000001</v>
      </c>
      <c r="AL3980">
        <v>22</v>
      </c>
      <c r="AM3980">
        <v>0</v>
      </c>
      <c r="AN3980">
        <v>0</v>
      </c>
      <c r="AO3980">
        <v>115.27017237500002</v>
      </c>
      <c r="AP3980">
        <v>234.28500000000003</v>
      </c>
      <c r="AQ3980">
        <v>117.16666666666667</v>
      </c>
      <c r="AR3980">
        <v>1080.7209045833333</v>
      </c>
      <c r="AS3980">
        <v>2196.5500000000002</v>
      </c>
      <c r="AT3980">
        <v>607.58333333333337</v>
      </c>
      <c r="AU3980">
        <v>12</v>
      </c>
      <c r="AV3980" t="s">
        <v>1510</v>
      </c>
    </row>
    <row r="3981" spans="1:48" hidden="1" x14ac:dyDescent="0.25">
      <c r="A3981" t="s">
        <v>604</v>
      </c>
      <c r="B3981" t="s">
        <v>64</v>
      </c>
      <c r="C3981" t="s">
        <v>606</v>
      </c>
      <c r="D3981" t="s">
        <v>605</v>
      </c>
      <c r="E3981" s="31" t="s">
        <v>606</v>
      </c>
      <c r="F3981" s="26">
        <v>2021</v>
      </c>
      <c r="G3981" t="s">
        <v>563</v>
      </c>
      <c r="H3981">
        <v>221</v>
      </c>
      <c r="I3981">
        <v>331360</v>
      </c>
      <c r="J3981" t="s">
        <v>50</v>
      </c>
      <c r="K3981" s="26" t="s">
        <v>458</v>
      </c>
      <c r="L3981" t="b">
        <v>1</v>
      </c>
      <c r="M3981" t="s">
        <v>1119</v>
      </c>
      <c r="N3981" s="26">
        <v>169</v>
      </c>
      <c r="O3981" t="s">
        <v>375</v>
      </c>
      <c r="P3981">
        <v>61.531111099999997</v>
      </c>
      <c r="Q3981">
        <v>-166.09666669999999</v>
      </c>
      <c r="R3981" t="s">
        <v>1244</v>
      </c>
      <c r="S3981" s="26" t="s">
        <v>21</v>
      </c>
      <c r="T3981" s="40">
        <v>0.4981666666666667</v>
      </c>
      <c r="U3981" s="40">
        <v>0.26520833333333327</v>
      </c>
      <c r="V3981">
        <v>706.40730766666661</v>
      </c>
      <c r="W3981">
        <v>1418.0139999999999</v>
      </c>
      <c r="X3981">
        <v>266.5</v>
      </c>
      <c r="Y3981">
        <v>199.85898683333335</v>
      </c>
      <c r="Z3981">
        <v>401.18900000000002</v>
      </c>
      <c r="AA3981">
        <v>10.916666666666666</v>
      </c>
      <c r="AI3981">
        <v>886.07600000000002</v>
      </c>
      <c r="AJ3981">
        <v>30.25</v>
      </c>
      <c r="AK3981">
        <v>832.38699999999994</v>
      </c>
      <c r="AL3981">
        <v>32</v>
      </c>
      <c r="AM3981">
        <v>0</v>
      </c>
      <c r="AN3981">
        <v>0</v>
      </c>
      <c r="AO3981">
        <v>856.0809845</v>
      </c>
      <c r="AP3981">
        <v>1718.463</v>
      </c>
      <c r="AQ3981">
        <v>62.25</v>
      </c>
      <c r="AR3981">
        <v>1762.3472790000003</v>
      </c>
      <c r="AS3981">
        <v>3537.6660000000002</v>
      </c>
      <c r="AT3981">
        <v>339.66666666666669</v>
      </c>
      <c r="AU3981">
        <v>12</v>
      </c>
      <c r="AV3981" t="s">
        <v>1510</v>
      </c>
    </row>
    <row r="3982" spans="1:48" hidden="1" x14ac:dyDescent="0.25">
      <c r="A3982" t="s">
        <v>653</v>
      </c>
      <c r="B3982" t="s">
        <v>80</v>
      </c>
      <c r="C3982" t="s">
        <v>655</v>
      </c>
      <c r="D3982" t="s">
        <v>654</v>
      </c>
      <c r="E3982" s="31" t="s">
        <v>655</v>
      </c>
      <c r="F3982" s="26">
        <v>2021</v>
      </c>
      <c r="G3982" t="s">
        <v>563</v>
      </c>
      <c r="H3982">
        <v>221</v>
      </c>
      <c r="I3982">
        <v>331500</v>
      </c>
      <c r="J3982" t="s">
        <v>50</v>
      </c>
      <c r="K3982" s="26" t="s">
        <v>458</v>
      </c>
      <c r="L3982" t="b">
        <v>1</v>
      </c>
      <c r="M3982" t="s">
        <v>1119</v>
      </c>
      <c r="N3982" s="26">
        <v>169</v>
      </c>
      <c r="O3982" t="s">
        <v>375</v>
      </c>
      <c r="P3982">
        <v>67.571111099999996</v>
      </c>
      <c r="Q3982">
        <v>-162.9652778</v>
      </c>
      <c r="R3982" t="s">
        <v>1244</v>
      </c>
      <c r="S3982" s="26" t="s">
        <v>21</v>
      </c>
      <c r="T3982" s="40">
        <v>0.90516666666666656</v>
      </c>
      <c r="U3982" s="40">
        <v>0.27784166666666671</v>
      </c>
      <c r="V3982">
        <v>764.1978203333332</v>
      </c>
      <c r="W3982">
        <v>844.26199999999994</v>
      </c>
      <c r="X3982">
        <v>120.41666666666667</v>
      </c>
      <c r="Y3982">
        <v>114.42935966666666</v>
      </c>
      <c r="Z3982">
        <v>126.41800000000001</v>
      </c>
      <c r="AA3982">
        <v>7.166666666666667</v>
      </c>
      <c r="AI3982">
        <v>338.54</v>
      </c>
      <c r="AJ3982">
        <v>12.5</v>
      </c>
      <c r="AK3982">
        <v>452.34800000000001</v>
      </c>
      <c r="AL3982">
        <v>17</v>
      </c>
      <c r="AM3982">
        <v>0</v>
      </c>
      <c r="AN3982">
        <v>0</v>
      </c>
      <c r="AO3982">
        <v>715.88545466666665</v>
      </c>
      <c r="AP3982">
        <v>790.88800000000003</v>
      </c>
      <c r="AQ3982">
        <v>29.5</v>
      </c>
      <c r="AR3982">
        <v>1594.5126346666664</v>
      </c>
      <c r="AS3982">
        <v>1761.568</v>
      </c>
      <c r="AT3982">
        <v>157.08333333333334</v>
      </c>
      <c r="AU3982">
        <v>12</v>
      </c>
      <c r="AV3982" t="s">
        <v>1510</v>
      </c>
    </row>
    <row r="3983" spans="1:48" hidden="1" x14ac:dyDescent="0.25">
      <c r="A3983" t="s">
        <v>398</v>
      </c>
      <c r="B3983" t="s">
        <v>44</v>
      </c>
      <c r="C3983" t="s">
        <v>400</v>
      </c>
      <c r="D3983" t="s">
        <v>399</v>
      </c>
      <c r="E3983" s="31" t="s">
        <v>1147</v>
      </c>
      <c r="F3983" s="26">
        <v>2021</v>
      </c>
      <c r="G3983" t="s">
        <v>380</v>
      </c>
      <c r="H3983">
        <v>219</v>
      </c>
      <c r="I3983">
        <v>331190</v>
      </c>
      <c r="J3983" t="s">
        <v>30</v>
      </c>
      <c r="K3983" s="26" t="s">
        <v>374</v>
      </c>
      <c r="L3983" t="b">
        <v>1</v>
      </c>
      <c r="M3983" t="s">
        <v>1116</v>
      </c>
      <c r="N3983" s="26">
        <v>2</v>
      </c>
      <c r="O3983" t="s">
        <v>375</v>
      </c>
      <c r="P3983">
        <v>59.4583333</v>
      </c>
      <c r="Q3983">
        <v>-135.31388889999999</v>
      </c>
      <c r="R3983" t="s">
        <v>1244</v>
      </c>
      <c r="S3983" s="26" t="s">
        <v>21</v>
      </c>
      <c r="T3983" s="40">
        <v>0.29430833333333328</v>
      </c>
      <c r="U3983" s="40">
        <v>0.281775</v>
      </c>
      <c r="V3983">
        <v>899.84861209166661</v>
      </c>
      <c r="W3983">
        <v>3057.5030000000002</v>
      </c>
      <c r="X3983">
        <v>607.08333333333337</v>
      </c>
      <c r="Y3983">
        <v>1423.5158442166664</v>
      </c>
      <c r="Z3983">
        <v>4836.8180000000002</v>
      </c>
      <c r="AA3983">
        <v>37.583333333333336</v>
      </c>
      <c r="AI3983">
        <v>725.10299999999995</v>
      </c>
      <c r="AJ3983">
        <v>543.66666666666663</v>
      </c>
      <c r="AK3983">
        <v>1283.606</v>
      </c>
      <c r="AL3983">
        <v>59</v>
      </c>
      <c r="AM3983">
        <v>0</v>
      </c>
      <c r="AN3983">
        <v>0</v>
      </c>
      <c r="AO3983">
        <v>591.17979794166649</v>
      </c>
      <c r="AP3983">
        <v>2008.7089999999998</v>
      </c>
      <c r="AQ3983">
        <v>602.66666666666663</v>
      </c>
      <c r="AR3983">
        <v>2914.5442542499995</v>
      </c>
      <c r="AS3983">
        <v>9903.0300000000007</v>
      </c>
      <c r="AT3983">
        <v>1247.3333333333335</v>
      </c>
      <c r="AU3983">
        <v>12</v>
      </c>
      <c r="AV3983" t="s">
        <v>1510</v>
      </c>
    </row>
    <row r="3984" spans="1:48" hidden="1" x14ac:dyDescent="0.25">
      <c r="A3984" t="s">
        <v>428</v>
      </c>
      <c r="B3984" t="s">
        <v>35</v>
      </c>
      <c r="C3984" t="s">
        <v>422</v>
      </c>
      <c r="D3984" t="s">
        <v>421</v>
      </c>
      <c r="E3984" s="31" t="s">
        <v>422</v>
      </c>
      <c r="F3984" s="26">
        <v>2021</v>
      </c>
      <c r="G3984" t="s">
        <v>380</v>
      </c>
      <c r="H3984">
        <v>219</v>
      </c>
      <c r="I3984">
        <v>331090</v>
      </c>
      <c r="J3984" t="s">
        <v>30</v>
      </c>
      <c r="K3984" s="26" t="s">
        <v>374</v>
      </c>
      <c r="L3984" t="b">
        <v>1</v>
      </c>
      <c r="M3984" t="s">
        <v>1116</v>
      </c>
      <c r="N3984" s="26">
        <v>2</v>
      </c>
      <c r="O3984" t="s">
        <v>375</v>
      </c>
      <c r="P3984">
        <v>55.476388900000003</v>
      </c>
      <c r="Q3984">
        <v>-133.14833329999999</v>
      </c>
      <c r="R3984" t="s">
        <v>1244</v>
      </c>
      <c r="S3984" s="26" t="s">
        <v>21</v>
      </c>
      <c r="T3984" s="40">
        <v>0.29379999999999989</v>
      </c>
      <c r="U3984" s="40">
        <v>0.28428333333333333</v>
      </c>
      <c r="V3984">
        <v>1052.1207163999995</v>
      </c>
      <c r="W3984">
        <v>3581.078</v>
      </c>
      <c r="X3984">
        <v>657</v>
      </c>
      <c r="Y3984">
        <v>1429.4797867999994</v>
      </c>
      <c r="Z3984">
        <v>4865.4859999999999</v>
      </c>
      <c r="AA3984">
        <v>43.416666666666664</v>
      </c>
      <c r="AI3984">
        <v>1278.04</v>
      </c>
      <c r="AJ3984">
        <v>321.66666666666669</v>
      </c>
      <c r="AK3984">
        <v>583.85599999999999</v>
      </c>
      <c r="AL3984">
        <v>23.166666666666668</v>
      </c>
      <c r="AM3984">
        <v>0</v>
      </c>
      <c r="AN3984">
        <v>0</v>
      </c>
      <c r="AO3984">
        <v>547.02504479999982</v>
      </c>
      <c r="AP3984">
        <v>1861.896</v>
      </c>
      <c r="AQ3984">
        <v>344.83333333333337</v>
      </c>
      <c r="AR3984">
        <v>3028.6255479999986</v>
      </c>
      <c r="AS3984">
        <v>10308.459999999999</v>
      </c>
      <c r="AT3984">
        <v>1045.25</v>
      </c>
      <c r="AU3984">
        <v>12</v>
      </c>
      <c r="AV3984" t="s">
        <v>1510</v>
      </c>
    </row>
    <row r="3985" spans="1:48" hidden="1" x14ac:dyDescent="0.25">
      <c r="A3985" t="s">
        <v>748</v>
      </c>
      <c r="B3985" t="s">
        <v>174</v>
      </c>
      <c r="C3985" t="s">
        <v>750</v>
      </c>
      <c r="D3985" t="s">
        <v>749</v>
      </c>
      <c r="E3985" s="31" t="s">
        <v>750</v>
      </c>
      <c r="F3985" s="26">
        <v>2021</v>
      </c>
      <c r="G3985" t="s">
        <v>743</v>
      </c>
      <c r="H3985">
        <v>18963</v>
      </c>
      <c r="I3985">
        <v>332670</v>
      </c>
      <c r="J3985" t="s">
        <v>171</v>
      </c>
      <c r="K3985" s="26" t="s">
        <v>458</v>
      </c>
      <c r="L3985" t="b">
        <v>1</v>
      </c>
      <c r="M3985" t="s">
        <v>1119</v>
      </c>
      <c r="N3985" s="26">
        <v>240</v>
      </c>
      <c r="O3985" t="s">
        <v>375</v>
      </c>
      <c r="P3985">
        <v>58.11</v>
      </c>
      <c r="Q3985">
        <v>-135.4436111</v>
      </c>
      <c r="R3985" t="s">
        <v>1244</v>
      </c>
      <c r="S3985" s="26" t="s">
        <v>21</v>
      </c>
      <c r="T3985" s="40">
        <v>0.62539166666666668</v>
      </c>
      <c r="U3985" s="40">
        <v>0.29043333333333332</v>
      </c>
      <c r="V3985">
        <v>1201.7057222916667</v>
      </c>
      <c r="W3985">
        <v>1921.5250000000001</v>
      </c>
      <c r="X3985">
        <v>408.75</v>
      </c>
      <c r="Y3985">
        <v>1119.8444546916667</v>
      </c>
      <c r="Z3985">
        <v>1790.6289999999999</v>
      </c>
      <c r="AA3985">
        <v>27</v>
      </c>
      <c r="AI3985">
        <v>733.67</v>
      </c>
      <c r="AJ3985">
        <v>62.083333333333336</v>
      </c>
      <c r="AK3985">
        <v>154.58699999999999</v>
      </c>
      <c r="AL3985">
        <v>14.5</v>
      </c>
      <c r="AM3985">
        <v>0</v>
      </c>
      <c r="AN3985">
        <v>0</v>
      </c>
      <c r="AO3985">
        <v>555.50852565833327</v>
      </c>
      <c r="AP3985">
        <v>888.25699999999995</v>
      </c>
      <c r="AQ3985">
        <v>76.583333333333343</v>
      </c>
      <c r="AR3985">
        <v>2877.058702641667</v>
      </c>
      <c r="AS3985">
        <v>4600.4110000000001</v>
      </c>
      <c r="AT3985">
        <v>512.33333333333337</v>
      </c>
      <c r="AU3985">
        <v>12</v>
      </c>
      <c r="AV3985" t="s">
        <v>1510</v>
      </c>
    </row>
    <row r="3986" spans="1:48" hidden="1" x14ac:dyDescent="0.25">
      <c r="A3986" t="s">
        <v>475</v>
      </c>
      <c r="B3986" t="s">
        <v>1170</v>
      </c>
      <c r="C3986" t="s">
        <v>478</v>
      </c>
      <c r="D3986" t="s">
        <v>477</v>
      </c>
      <c r="E3986" s="31" t="s">
        <v>478</v>
      </c>
      <c r="F3986" s="26">
        <v>2021</v>
      </c>
      <c r="G3986" t="s">
        <v>476</v>
      </c>
      <c r="H3986">
        <v>13201</v>
      </c>
      <c r="I3986">
        <v>332280</v>
      </c>
      <c r="J3986" t="s">
        <v>217</v>
      </c>
      <c r="K3986" s="26" t="s">
        <v>458</v>
      </c>
      <c r="L3986" t="b">
        <v>1</v>
      </c>
      <c r="M3986" t="s">
        <v>1119</v>
      </c>
      <c r="N3986" s="26">
        <v>22</v>
      </c>
      <c r="O3986" t="s">
        <v>375</v>
      </c>
      <c r="P3986">
        <v>58.728333300000003</v>
      </c>
      <c r="Q3986">
        <v>-157.01388890000001</v>
      </c>
      <c r="R3986" t="s">
        <v>1244</v>
      </c>
      <c r="S3986" s="26" t="s">
        <v>21</v>
      </c>
      <c r="T3986" s="40">
        <v>0.47594166666666671</v>
      </c>
      <c r="U3986" s="40">
        <v>0.23198333333333335</v>
      </c>
      <c r="V3986">
        <v>1537.126431575</v>
      </c>
      <c r="W3986">
        <v>3229.6529999999998</v>
      </c>
      <c r="X3986">
        <v>705.83333333333337</v>
      </c>
      <c r="Y3986">
        <v>6441.2588732916674</v>
      </c>
      <c r="Z3986">
        <v>13533.715</v>
      </c>
      <c r="AA3986">
        <v>35.333333333333336</v>
      </c>
      <c r="AI3986">
        <v>1159.8789999999999</v>
      </c>
      <c r="AJ3986">
        <v>289</v>
      </c>
      <c r="AK3986">
        <v>3655.13</v>
      </c>
      <c r="AL3986">
        <v>92.833333333333329</v>
      </c>
      <c r="AM3986">
        <v>0</v>
      </c>
      <c r="AN3986">
        <v>0</v>
      </c>
      <c r="AO3986">
        <v>2291.6634084750003</v>
      </c>
      <c r="AP3986">
        <v>4815.009</v>
      </c>
      <c r="AQ3986">
        <v>381.83333333333331</v>
      </c>
      <c r="AR3986">
        <v>10270.048713341668</v>
      </c>
      <c r="AS3986">
        <v>21578.377</v>
      </c>
      <c r="AT3986">
        <v>1123</v>
      </c>
      <c r="AU3986">
        <v>12</v>
      </c>
      <c r="AV3986" t="s">
        <v>1510</v>
      </c>
    </row>
    <row r="3987" spans="1:48" hidden="1" x14ac:dyDescent="0.25">
      <c r="A3987" t="s">
        <v>542</v>
      </c>
      <c r="B3987" t="s">
        <v>299</v>
      </c>
      <c r="C3987" t="s">
        <v>545</v>
      </c>
      <c r="D3987" t="s">
        <v>544</v>
      </c>
      <c r="E3987" s="31" t="s">
        <v>545</v>
      </c>
      <c r="F3987" s="26">
        <v>2021</v>
      </c>
      <c r="G3987" t="s">
        <v>543</v>
      </c>
      <c r="H3987">
        <v>19454</v>
      </c>
      <c r="I3987">
        <v>332860</v>
      </c>
      <c r="J3987" t="s">
        <v>298</v>
      </c>
      <c r="K3987" s="26" t="s">
        <v>458</v>
      </c>
      <c r="L3987" t="b">
        <v>1</v>
      </c>
      <c r="M3987" t="s">
        <v>1118</v>
      </c>
      <c r="N3987" s="26">
        <v>106</v>
      </c>
      <c r="O3987" t="s">
        <v>375</v>
      </c>
      <c r="P3987">
        <v>53.873611099999998</v>
      </c>
      <c r="Q3987">
        <v>-166.53666670000001</v>
      </c>
      <c r="R3987" t="s">
        <v>1244</v>
      </c>
      <c r="S3987" s="26" t="s">
        <v>21</v>
      </c>
      <c r="T3987" s="40">
        <v>0.41921666666666663</v>
      </c>
      <c r="U3987" s="40">
        <v>0.31088333333333329</v>
      </c>
      <c r="V3987">
        <v>1659.9189944833331</v>
      </c>
      <c r="W3987">
        <v>3959.5729999999999</v>
      </c>
      <c r="X3987">
        <v>778.58333333333337</v>
      </c>
      <c r="Y3987">
        <v>15776.606774449998</v>
      </c>
      <c r="Z3987">
        <v>37633.538999999997</v>
      </c>
      <c r="AA3987">
        <v>57.25</v>
      </c>
      <c r="AI3987">
        <v>3304.58</v>
      </c>
      <c r="AJ3987">
        <v>183.75</v>
      </c>
      <c r="AK3987">
        <v>323.94600000000003</v>
      </c>
      <c r="AL3987">
        <v>12</v>
      </c>
      <c r="AM3987">
        <v>0</v>
      </c>
      <c r="AN3987">
        <v>8.3333333333333329E-2</v>
      </c>
      <c r="AO3987">
        <v>1521.1385746333331</v>
      </c>
      <c r="AP3987">
        <v>3628.5259999999998</v>
      </c>
      <c r="AQ3987">
        <v>195.75</v>
      </c>
      <c r="AR3987">
        <v>18957.664343566663</v>
      </c>
      <c r="AS3987">
        <v>45221.637999999992</v>
      </c>
      <c r="AT3987">
        <v>1031.5833333333335</v>
      </c>
      <c r="AU3987">
        <v>12</v>
      </c>
      <c r="AV3987" t="s">
        <v>1510</v>
      </c>
    </row>
    <row r="3988" spans="1:48" hidden="1" x14ac:dyDescent="0.25">
      <c r="A3988" t="s">
        <v>401</v>
      </c>
      <c r="B3988" t="s">
        <v>1146</v>
      </c>
      <c r="C3988" t="s">
        <v>400</v>
      </c>
      <c r="D3988" t="s">
        <v>399</v>
      </c>
      <c r="E3988" s="31" t="s">
        <v>1147</v>
      </c>
      <c r="F3988" s="26">
        <v>2021</v>
      </c>
      <c r="G3988" t="s">
        <v>380</v>
      </c>
      <c r="H3988">
        <v>219</v>
      </c>
      <c r="I3988">
        <v>331120</v>
      </c>
      <c r="J3988" t="s">
        <v>30</v>
      </c>
      <c r="K3988" s="26" t="s">
        <v>374</v>
      </c>
      <c r="L3988" t="b">
        <v>1</v>
      </c>
      <c r="M3988" t="s">
        <v>1116</v>
      </c>
      <c r="N3988" s="26">
        <v>2</v>
      </c>
      <c r="O3988" t="s">
        <v>375</v>
      </c>
      <c r="P3988">
        <v>59.228588999999999</v>
      </c>
      <c r="Q3988">
        <v>-135.44411400000001</v>
      </c>
      <c r="R3988" t="s">
        <v>1244</v>
      </c>
      <c r="S3988" s="26" t="s">
        <v>21</v>
      </c>
      <c r="T3988" s="40">
        <v>0.29429999999999995</v>
      </c>
      <c r="U3988" s="40">
        <v>0.28176666666666667</v>
      </c>
      <c r="V3988">
        <v>1691.7108578999996</v>
      </c>
      <c r="W3988">
        <v>5748.2529999999997</v>
      </c>
      <c r="X3988">
        <v>1136.5833333333333</v>
      </c>
      <c r="Y3988">
        <v>1913.0182775999997</v>
      </c>
      <c r="Z3988">
        <v>6500.232</v>
      </c>
      <c r="AA3988">
        <v>39</v>
      </c>
      <c r="AI3988">
        <v>1052.9659999999999</v>
      </c>
      <c r="AJ3988">
        <v>355.41666666666669</v>
      </c>
      <c r="AK3988">
        <v>1133.634</v>
      </c>
      <c r="AL3988">
        <v>30</v>
      </c>
      <c r="AM3988">
        <v>0</v>
      </c>
      <c r="AN3988">
        <v>0</v>
      </c>
      <c r="AO3988">
        <v>643.51637999999991</v>
      </c>
      <c r="AP3988">
        <v>2186.6</v>
      </c>
      <c r="AQ3988">
        <v>385.41666666666669</v>
      </c>
      <c r="AR3988">
        <v>4248.2455154999989</v>
      </c>
      <c r="AS3988">
        <v>14435.084999999999</v>
      </c>
      <c r="AT3988">
        <v>1561</v>
      </c>
      <c r="AU3988">
        <v>12</v>
      </c>
      <c r="AV3988" t="s">
        <v>1510</v>
      </c>
    </row>
    <row r="3989" spans="1:48" hidden="1" x14ac:dyDescent="0.25">
      <c r="A3989" t="s">
        <v>558</v>
      </c>
      <c r="B3989" t="s">
        <v>1168</v>
      </c>
      <c r="C3989" t="s">
        <v>561</v>
      </c>
      <c r="D3989" t="s">
        <v>560</v>
      </c>
      <c r="E3989" s="31" t="s">
        <v>561</v>
      </c>
      <c r="F3989" s="26">
        <v>2021</v>
      </c>
      <c r="G3989" t="s">
        <v>559</v>
      </c>
      <c r="H3989">
        <v>40215</v>
      </c>
      <c r="I3989">
        <v>331920</v>
      </c>
      <c r="J3989" t="s">
        <v>140</v>
      </c>
      <c r="K3989" s="26" t="s">
        <v>458</v>
      </c>
      <c r="L3989" t="b">
        <v>1</v>
      </c>
      <c r="M3989" t="s">
        <v>1119</v>
      </c>
      <c r="N3989" s="26">
        <v>160</v>
      </c>
      <c r="O3989" t="s">
        <v>375</v>
      </c>
      <c r="P3989">
        <v>60.542777800000003</v>
      </c>
      <c r="Q3989">
        <v>-145.75749999999999</v>
      </c>
      <c r="R3989" t="s">
        <v>1244</v>
      </c>
      <c r="S3989" s="26" t="s">
        <v>21</v>
      </c>
      <c r="T3989" s="40">
        <v>0.37049166666666672</v>
      </c>
      <c r="U3989" s="40">
        <v>0.30538333333333328</v>
      </c>
      <c r="V3989">
        <v>1850.3361570666668</v>
      </c>
      <c r="W3989">
        <v>4994.2719999999999</v>
      </c>
      <c r="X3989">
        <v>971.5</v>
      </c>
      <c r="Y3989">
        <v>6120.3615399500004</v>
      </c>
      <c r="Z3989">
        <v>16519.565999999999</v>
      </c>
      <c r="AA3989">
        <v>48.166666666666664</v>
      </c>
      <c r="AI3989">
        <v>1943.057</v>
      </c>
      <c r="AJ3989">
        <v>616.08333333333337</v>
      </c>
      <c r="AK3989">
        <v>1342.7929999999999</v>
      </c>
      <c r="AL3989">
        <v>46.25</v>
      </c>
      <c r="AM3989">
        <v>0</v>
      </c>
      <c r="AN3989">
        <v>0</v>
      </c>
      <c r="AO3989">
        <v>1217.3800429166668</v>
      </c>
      <c r="AP3989">
        <v>3285.85</v>
      </c>
      <c r="AQ3989">
        <v>662.33333333333337</v>
      </c>
      <c r="AR3989">
        <v>9188.0777399333347</v>
      </c>
      <c r="AS3989">
        <v>24799.687999999998</v>
      </c>
      <c r="AT3989">
        <v>1682</v>
      </c>
      <c r="AU3989">
        <v>12</v>
      </c>
      <c r="AV3989" t="s">
        <v>1510</v>
      </c>
    </row>
    <row r="3990" spans="1:48" hidden="1" x14ac:dyDescent="0.25">
      <c r="A3990" t="s">
        <v>440</v>
      </c>
      <c r="B3990" t="s">
        <v>1153</v>
      </c>
      <c r="C3990" t="s">
        <v>439</v>
      </c>
      <c r="D3990" t="s">
        <v>438</v>
      </c>
      <c r="E3990" s="31" t="s">
        <v>439</v>
      </c>
      <c r="F3990" s="26">
        <v>2021</v>
      </c>
      <c r="G3990" t="s">
        <v>380</v>
      </c>
      <c r="H3990">
        <v>219</v>
      </c>
      <c r="I3990">
        <v>331220</v>
      </c>
      <c r="J3990" t="s">
        <v>30</v>
      </c>
      <c r="K3990" s="26" t="s">
        <v>374</v>
      </c>
      <c r="L3990" t="b">
        <v>1</v>
      </c>
      <c r="M3990" t="s">
        <v>1116</v>
      </c>
      <c r="N3990" s="26">
        <v>2</v>
      </c>
      <c r="O3990" t="s">
        <v>375</v>
      </c>
      <c r="P3990">
        <v>63.336666700000002</v>
      </c>
      <c r="Q3990">
        <v>-142.9855556</v>
      </c>
      <c r="R3990" t="s">
        <v>1244</v>
      </c>
      <c r="S3990" s="26" t="s">
        <v>21</v>
      </c>
      <c r="T3990" s="40">
        <v>0.44465833333333338</v>
      </c>
      <c r="U3990" s="40">
        <v>0.21473333333333336</v>
      </c>
      <c r="V3990">
        <v>1855.311994966667</v>
      </c>
      <c r="W3990">
        <v>4172.4440000000004</v>
      </c>
      <c r="X3990">
        <v>781.41666666666663</v>
      </c>
      <c r="Y3990">
        <v>1309.9189841666669</v>
      </c>
      <c r="Z3990">
        <v>2945.9</v>
      </c>
      <c r="AA3990">
        <v>33</v>
      </c>
      <c r="AI3990">
        <v>293.42599999999999</v>
      </c>
      <c r="AJ3990">
        <v>131.25</v>
      </c>
      <c r="AK3990">
        <v>1112.4469999999999</v>
      </c>
      <c r="AL3990">
        <v>49</v>
      </c>
      <c r="AM3990">
        <v>0</v>
      </c>
      <c r="AN3990">
        <v>0</v>
      </c>
      <c r="AO3990">
        <v>625.1331450583333</v>
      </c>
      <c r="AP3990">
        <v>1405.8729999999998</v>
      </c>
      <c r="AQ3990">
        <v>180.25</v>
      </c>
      <c r="AR3990">
        <v>3790.3641241916671</v>
      </c>
      <c r="AS3990">
        <v>8524.2170000000006</v>
      </c>
      <c r="AT3990">
        <v>994.66666666666663</v>
      </c>
      <c r="AU3990">
        <v>12</v>
      </c>
      <c r="AV3990" t="s">
        <v>1510</v>
      </c>
    </row>
    <row r="3991" spans="1:48" hidden="1" x14ac:dyDescent="0.25">
      <c r="A3991" t="s">
        <v>496</v>
      </c>
      <c r="B3991" t="s">
        <v>1171</v>
      </c>
      <c r="C3991" t="s">
        <v>499</v>
      </c>
      <c r="D3991" t="s">
        <v>498</v>
      </c>
      <c r="E3991" s="31" t="s">
        <v>499</v>
      </c>
      <c r="F3991" s="26">
        <v>2021</v>
      </c>
      <c r="G3991" t="s">
        <v>497</v>
      </c>
      <c r="H3991">
        <v>13870</v>
      </c>
      <c r="I3991">
        <v>332430</v>
      </c>
      <c r="J3991" t="s">
        <v>245</v>
      </c>
      <c r="K3991" s="26" t="s">
        <v>458</v>
      </c>
      <c r="L3991" t="b">
        <v>1</v>
      </c>
      <c r="M3991" t="s">
        <v>1119</v>
      </c>
      <c r="N3991" s="26">
        <v>45</v>
      </c>
      <c r="O3991" t="s">
        <v>375</v>
      </c>
      <c r="P3991">
        <v>59.0397222</v>
      </c>
      <c r="Q3991">
        <v>-158.45750000000001</v>
      </c>
      <c r="R3991" t="s">
        <v>1244</v>
      </c>
      <c r="S3991" s="26" t="s">
        <v>21</v>
      </c>
      <c r="T3991" s="40">
        <v>0.43967499999999998</v>
      </c>
      <c r="U3991" s="40">
        <v>0.29600833333333326</v>
      </c>
      <c r="V3991">
        <v>2283.5585138500001</v>
      </c>
      <c r="W3991">
        <v>5193.7420000000002</v>
      </c>
      <c r="X3991">
        <v>985.58333333333337</v>
      </c>
      <c r="Y3991">
        <v>4715.6647438500004</v>
      </c>
      <c r="Z3991">
        <v>10725.342000000001</v>
      </c>
      <c r="AA3991">
        <v>51.833333333333336</v>
      </c>
      <c r="AI3991">
        <v>917.64800000000002</v>
      </c>
      <c r="AJ3991">
        <v>388.91666666666669</v>
      </c>
      <c r="AK3991">
        <v>813.13699999999994</v>
      </c>
      <c r="AL3991">
        <v>54.166666666666664</v>
      </c>
      <c r="AM3991">
        <v>0</v>
      </c>
      <c r="AN3991">
        <v>0</v>
      </c>
      <c r="AO3991">
        <v>760.98289487499994</v>
      </c>
      <c r="AP3991">
        <v>1730.7849999999999</v>
      </c>
      <c r="AQ3991">
        <v>443.08333333333337</v>
      </c>
      <c r="AR3991">
        <v>7760.2061525749996</v>
      </c>
      <c r="AS3991">
        <v>17649.868999999999</v>
      </c>
      <c r="AT3991">
        <v>1480.5</v>
      </c>
      <c r="AU3991">
        <v>12</v>
      </c>
      <c r="AV3991" t="s">
        <v>1510</v>
      </c>
    </row>
    <row r="3992" spans="1:48" hidden="1" x14ac:dyDescent="0.25">
      <c r="A3992" t="s">
        <v>468</v>
      </c>
      <c r="B3992" t="s">
        <v>193</v>
      </c>
      <c r="C3992" t="s">
        <v>471</v>
      </c>
      <c r="D3992" t="s">
        <v>470</v>
      </c>
      <c r="E3992" s="31" t="s">
        <v>471</v>
      </c>
      <c r="F3992" s="26">
        <v>2021</v>
      </c>
      <c r="G3992" t="s">
        <v>469</v>
      </c>
      <c r="H3992">
        <v>10451</v>
      </c>
      <c r="I3992">
        <v>332130</v>
      </c>
      <c r="J3992" t="s">
        <v>192</v>
      </c>
      <c r="K3992" s="26" t="s">
        <v>458</v>
      </c>
      <c r="L3992" t="b">
        <v>1</v>
      </c>
      <c r="M3992" t="s">
        <v>1118</v>
      </c>
      <c r="N3992" s="26">
        <v>17</v>
      </c>
      <c r="O3992" t="s">
        <v>375</v>
      </c>
      <c r="P3992">
        <v>66.898333300000004</v>
      </c>
      <c r="Q3992">
        <v>-162.59666669999999</v>
      </c>
      <c r="R3992" t="s">
        <v>1244</v>
      </c>
      <c r="S3992" s="26" t="s">
        <v>21</v>
      </c>
      <c r="T3992" s="40">
        <v>0.36244999999999999</v>
      </c>
      <c r="U3992" s="40">
        <v>0.22742500000000002</v>
      </c>
      <c r="V3992">
        <v>2570.0586477500001</v>
      </c>
      <c r="W3992">
        <v>7090.7950000000001</v>
      </c>
      <c r="X3992">
        <v>1084</v>
      </c>
      <c r="Y3992">
        <v>3599.4615915499999</v>
      </c>
      <c r="Z3992">
        <v>9930.9189999999999</v>
      </c>
      <c r="AA3992">
        <v>26.833333333333332</v>
      </c>
      <c r="AI3992">
        <v>1649.2059999999999</v>
      </c>
      <c r="AJ3992">
        <v>108</v>
      </c>
      <c r="AK3992">
        <v>932.46400000000006</v>
      </c>
      <c r="AL3992">
        <v>60.5</v>
      </c>
      <c r="AM3992">
        <v>0</v>
      </c>
      <c r="AN3992">
        <v>0</v>
      </c>
      <c r="AO3992">
        <v>935.7262915</v>
      </c>
      <c r="AP3992">
        <v>2581.67</v>
      </c>
      <c r="AQ3992">
        <v>168.5</v>
      </c>
      <c r="AR3992">
        <v>7105.2465307999992</v>
      </c>
      <c r="AS3992">
        <v>19603.383999999998</v>
      </c>
      <c r="AT3992">
        <v>1279.3333333333333</v>
      </c>
      <c r="AU3992">
        <v>12</v>
      </c>
      <c r="AV3992" t="s">
        <v>1510</v>
      </c>
    </row>
    <row r="3993" spans="1:48" hidden="1" x14ac:dyDescent="0.25">
      <c r="A3993" t="s">
        <v>554</v>
      </c>
      <c r="B3993" t="s">
        <v>234</v>
      </c>
      <c r="C3993" t="s">
        <v>557</v>
      </c>
      <c r="D3993" t="s">
        <v>556</v>
      </c>
      <c r="E3993" s="31" t="s">
        <v>557</v>
      </c>
      <c r="F3993" s="26">
        <v>2021</v>
      </c>
      <c r="G3993" t="s">
        <v>555</v>
      </c>
      <c r="H3993">
        <v>13642</v>
      </c>
      <c r="I3993">
        <v>332340</v>
      </c>
      <c r="J3993" t="s">
        <v>233</v>
      </c>
      <c r="K3993" s="26" t="s">
        <v>458</v>
      </c>
      <c r="L3993" t="b">
        <v>1</v>
      </c>
      <c r="M3993" t="s">
        <v>1116</v>
      </c>
      <c r="N3993" s="26">
        <v>150</v>
      </c>
      <c r="O3993" t="s">
        <v>375</v>
      </c>
      <c r="P3993">
        <v>64.501111100000003</v>
      </c>
      <c r="Q3993">
        <v>-165.4063889</v>
      </c>
      <c r="R3993" t="s">
        <v>1244</v>
      </c>
      <c r="S3993" s="26" t="s">
        <v>21</v>
      </c>
      <c r="T3993" s="40">
        <v>0.35848333333333332</v>
      </c>
      <c r="U3993" s="40">
        <v>0.27855000000000002</v>
      </c>
      <c r="V3993">
        <v>3147.3284433833328</v>
      </c>
      <c r="W3993">
        <v>8779.5669999999991</v>
      </c>
      <c r="X3993">
        <v>1754.4166666666667</v>
      </c>
      <c r="Y3993">
        <v>3455.9313302666669</v>
      </c>
      <c r="Z3993">
        <v>9640.4240000000009</v>
      </c>
      <c r="AA3993">
        <v>72.916666666666671</v>
      </c>
      <c r="AI3993">
        <v>2249.8110000000001</v>
      </c>
      <c r="AJ3993">
        <v>320.83333333333331</v>
      </c>
      <c r="AK3993">
        <v>8919.9150000000009</v>
      </c>
      <c r="AL3993">
        <v>63.25</v>
      </c>
      <c r="AM3993">
        <v>0</v>
      </c>
      <c r="AN3993">
        <v>0</v>
      </c>
      <c r="AO3993">
        <v>4004.1606089000002</v>
      </c>
      <c r="AP3993">
        <v>11169.726000000001</v>
      </c>
      <c r="AQ3993">
        <v>384.08333333333331</v>
      </c>
      <c r="AR3993">
        <v>10607.420382549999</v>
      </c>
      <c r="AS3993">
        <v>29589.717000000001</v>
      </c>
      <c r="AT3993">
        <v>2211.416666666667</v>
      </c>
      <c r="AU3993">
        <v>12</v>
      </c>
      <c r="AV3993" t="s">
        <v>1510</v>
      </c>
    </row>
    <row r="3994" spans="1:48" hidden="1" x14ac:dyDescent="0.25">
      <c r="A3994" t="s">
        <v>486</v>
      </c>
      <c r="B3994" t="s">
        <v>1166</v>
      </c>
      <c r="C3994" t="s">
        <v>491</v>
      </c>
      <c r="D3994" t="s">
        <v>490</v>
      </c>
      <c r="E3994" s="31" t="s">
        <v>491</v>
      </c>
      <c r="F3994" s="26">
        <v>2021</v>
      </c>
      <c r="G3994" t="s">
        <v>563</v>
      </c>
      <c r="H3994">
        <v>221</v>
      </c>
      <c r="I3994">
        <v>331800</v>
      </c>
      <c r="J3994" t="s">
        <v>50</v>
      </c>
      <c r="K3994" s="26" t="s">
        <v>458</v>
      </c>
      <c r="L3994" t="b">
        <v>1</v>
      </c>
      <c r="M3994" t="s">
        <v>1119</v>
      </c>
      <c r="N3994" s="26">
        <v>169</v>
      </c>
      <c r="O3994" t="s">
        <v>375</v>
      </c>
      <c r="P3994">
        <v>60.792222199999998</v>
      </c>
      <c r="Q3994">
        <v>-161.75583330000001</v>
      </c>
      <c r="R3994" t="s">
        <v>1244</v>
      </c>
      <c r="S3994" s="26" t="s">
        <v>21</v>
      </c>
      <c r="T3994" s="40">
        <v>0.31868333333333343</v>
      </c>
      <c r="U3994" s="40">
        <v>0.2604583333333334</v>
      </c>
      <c r="V3994">
        <v>3351.5833748500008</v>
      </c>
      <c r="W3994">
        <v>10516.971</v>
      </c>
      <c r="X3994">
        <v>1723.1666666666667</v>
      </c>
      <c r="Y3994">
        <v>4912.6823646833345</v>
      </c>
      <c r="Z3994">
        <v>15415.561</v>
      </c>
      <c r="AA3994">
        <v>43.666666666666664</v>
      </c>
      <c r="AI3994">
        <v>9487.4539999999997</v>
      </c>
      <c r="AJ3994">
        <v>998.66666666666663</v>
      </c>
      <c r="AK3994">
        <v>5754.14</v>
      </c>
      <c r="AL3994">
        <v>84.166666666666671</v>
      </c>
      <c r="AM3994">
        <v>0</v>
      </c>
      <c r="AN3994">
        <v>0</v>
      </c>
      <c r="AO3994">
        <v>4857.2419812333355</v>
      </c>
      <c r="AP3994">
        <v>15241.594000000001</v>
      </c>
      <c r="AQ3994">
        <v>1082.8333333333333</v>
      </c>
      <c r="AR3994">
        <v>13121.507720766669</v>
      </c>
      <c r="AS3994">
        <v>41174.125999999997</v>
      </c>
      <c r="AT3994">
        <v>2849.666666666667</v>
      </c>
      <c r="AU3994">
        <v>12</v>
      </c>
      <c r="AV3994" t="s">
        <v>1510</v>
      </c>
    </row>
    <row r="3995" spans="1:48" hidden="1" x14ac:dyDescent="0.25">
      <c r="A3995" t="s">
        <v>464</v>
      </c>
      <c r="B3995" t="s">
        <v>187</v>
      </c>
      <c r="C3995" t="s">
        <v>188</v>
      </c>
      <c r="D3995" t="s">
        <v>466</v>
      </c>
      <c r="E3995" s="31" t="s">
        <v>467</v>
      </c>
      <c r="F3995" s="26">
        <v>2021</v>
      </c>
      <c r="G3995" t="s">
        <v>465</v>
      </c>
      <c r="H3995">
        <v>10433</v>
      </c>
      <c r="I3995">
        <v>0</v>
      </c>
      <c r="J3995" t="s">
        <v>187</v>
      </c>
      <c r="K3995" s="26" t="s">
        <v>374</v>
      </c>
      <c r="L3995" t="b">
        <v>1</v>
      </c>
      <c r="M3995" t="s">
        <v>1126</v>
      </c>
      <c r="N3995" s="26">
        <v>16</v>
      </c>
      <c r="O3995" t="s">
        <v>375</v>
      </c>
      <c r="P3995">
        <v>57.79</v>
      </c>
      <c r="Q3995">
        <v>-152.40722220000001</v>
      </c>
      <c r="S3995" s="26" t="s">
        <v>371</v>
      </c>
      <c r="V3995">
        <v>6772</v>
      </c>
      <c r="W3995">
        <v>38678</v>
      </c>
      <c r="X3995">
        <v>4948</v>
      </c>
      <c r="Y3995">
        <v>3695</v>
      </c>
      <c r="Z3995">
        <v>21485</v>
      </c>
      <c r="AA3995">
        <v>1096</v>
      </c>
      <c r="AB3995">
        <v>13326</v>
      </c>
      <c r="AC3995">
        <v>86351</v>
      </c>
      <c r="AD3995">
        <v>118</v>
      </c>
      <c r="AO3995">
        <v>13326</v>
      </c>
      <c r="AP3995">
        <v>86351</v>
      </c>
      <c r="AQ3995">
        <v>118</v>
      </c>
      <c r="AR3995">
        <v>23793</v>
      </c>
      <c r="AS3995">
        <v>146514</v>
      </c>
      <c r="AT3995">
        <v>6162</v>
      </c>
      <c r="AV3995" t="s">
        <v>1131</v>
      </c>
    </row>
    <row r="3996" spans="1:48" hidden="1" x14ac:dyDescent="0.25">
      <c r="A3996" t="s">
        <v>536</v>
      </c>
      <c r="B3996" t="s">
        <v>179</v>
      </c>
      <c r="C3996" t="s">
        <v>180</v>
      </c>
      <c r="D3996" t="s">
        <v>540</v>
      </c>
      <c r="E3996" s="31" t="s">
        <v>541</v>
      </c>
      <c r="F3996" s="26">
        <v>2021</v>
      </c>
      <c r="G3996" t="s">
        <v>537</v>
      </c>
      <c r="H3996">
        <v>10210</v>
      </c>
      <c r="I3996">
        <v>0</v>
      </c>
      <c r="J3996" t="s">
        <v>179</v>
      </c>
      <c r="K3996" s="26">
        <v>0</v>
      </c>
      <c r="L3996" t="b">
        <v>1</v>
      </c>
      <c r="M3996" t="s">
        <v>1125</v>
      </c>
      <c r="N3996" s="26">
        <v>103</v>
      </c>
      <c r="O3996" t="s">
        <v>375</v>
      </c>
      <c r="P3996">
        <v>55.342222200000002</v>
      </c>
      <c r="Q3996">
        <v>-131.64611110000001</v>
      </c>
      <c r="S3996" s="26" t="s">
        <v>371</v>
      </c>
      <c r="V3996">
        <v>8830.2999999999993</v>
      </c>
      <c r="W3996">
        <v>74727</v>
      </c>
      <c r="X3996">
        <v>6499</v>
      </c>
      <c r="Y3996">
        <v>8123.4</v>
      </c>
      <c r="Z3996">
        <v>72078</v>
      </c>
      <c r="AA3996">
        <v>1354</v>
      </c>
      <c r="AB3996">
        <v>2234.6</v>
      </c>
      <c r="AC3996">
        <v>23156</v>
      </c>
      <c r="AD3996">
        <v>14</v>
      </c>
      <c r="AO3996">
        <v>2234.6</v>
      </c>
      <c r="AP3996">
        <v>23156</v>
      </c>
      <c r="AQ3996">
        <v>14</v>
      </c>
      <c r="AR3996">
        <v>19188.3</v>
      </c>
      <c r="AS3996">
        <v>169961</v>
      </c>
      <c r="AT3996">
        <v>7867</v>
      </c>
      <c r="AV3996" t="s">
        <v>1131</v>
      </c>
    </row>
    <row r="3997" spans="1:48" hidden="1" x14ac:dyDescent="0.25">
      <c r="A3997" t="s">
        <v>372</v>
      </c>
      <c r="B3997" t="s">
        <v>1115</v>
      </c>
      <c r="C3997" t="s">
        <v>29</v>
      </c>
      <c r="D3997" t="s">
        <v>376</v>
      </c>
      <c r="E3997" s="31" t="s">
        <v>377</v>
      </c>
      <c r="F3997" s="26">
        <v>2021</v>
      </c>
      <c r="G3997" t="s">
        <v>373</v>
      </c>
      <c r="H3997">
        <v>213</v>
      </c>
      <c r="I3997">
        <v>0</v>
      </c>
      <c r="J3997" t="s">
        <v>1246</v>
      </c>
      <c r="K3997" s="26" t="s">
        <v>374</v>
      </c>
      <c r="L3997" t="b">
        <v>1</v>
      </c>
      <c r="M3997" t="s">
        <v>1124</v>
      </c>
      <c r="N3997" s="26">
        <v>1</v>
      </c>
      <c r="O3997" t="s">
        <v>375</v>
      </c>
      <c r="P3997">
        <v>58.301944399999996</v>
      </c>
      <c r="Q3997">
        <v>-134.4197222</v>
      </c>
      <c r="S3997" s="26" t="s">
        <v>371</v>
      </c>
      <c r="V3997">
        <v>19052.099999999999</v>
      </c>
      <c r="W3997">
        <v>160027</v>
      </c>
      <c r="X3997">
        <v>15017</v>
      </c>
      <c r="Y3997">
        <v>11678.5</v>
      </c>
      <c r="Z3997">
        <v>117468</v>
      </c>
      <c r="AA3997">
        <v>2395</v>
      </c>
      <c r="AB3997">
        <v>14548.4</v>
      </c>
      <c r="AC3997">
        <v>126839</v>
      </c>
      <c r="AD3997">
        <v>121</v>
      </c>
      <c r="AO3997">
        <v>14548.4</v>
      </c>
      <c r="AP3997">
        <v>126839</v>
      </c>
      <c r="AQ3997">
        <v>121</v>
      </c>
      <c r="AR3997">
        <v>45279</v>
      </c>
      <c r="AS3997">
        <v>404334</v>
      </c>
      <c r="AT3997">
        <v>17533</v>
      </c>
      <c r="AV3997" t="s">
        <v>1131</v>
      </c>
    </row>
    <row r="3998" spans="1:48" hidden="1" x14ac:dyDescent="0.25">
      <c r="A3998" t="s">
        <v>483</v>
      </c>
      <c r="B3998" t="s">
        <v>165</v>
      </c>
      <c r="C3998" t="s">
        <v>485</v>
      </c>
      <c r="D3998" t="s">
        <v>453</v>
      </c>
      <c r="E3998" s="31" t="s">
        <v>454</v>
      </c>
      <c r="F3998" s="26">
        <v>2021</v>
      </c>
      <c r="G3998" t="s">
        <v>484</v>
      </c>
      <c r="H3998">
        <v>19558</v>
      </c>
      <c r="I3998">
        <v>0</v>
      </c>
      <c r="J3998" t="s">
        <v>165</v>
      </c>
      <c r="K3998" s="26" t="s">
        <v>374</v>
      </c>
      <c r="L3998" t="b">
        <v>1</v>
      </c>
      <c r="M3998" t="s">
        <v>1126</v>
      </c>
      <c r="N3998" s="26">
        <v>32</v>
      </c>
      <c r="O3998" t="s">
        <v>375</v>
      </c>
      <c r="P3998">
        <v>59.642499999999998</v>
      </c>
      <c r="Q3998">
        <v>-151.5483333</v>
      </c>
      <c r="S3998" s="26" t="s">
        <v>371</v>
      </c>
      <c r="V3998">
        <v>49744.6</v>
      </c>
      <c r="W3998">
        <v>176313</v>
      </c>
      <c r="X3998">
        <v>28602</v>
      </c>
      <c r="Y3998">
        <v>40589.800000000003</v>
      </c>
      <c r="Z3998">
        <v>163237</v>
      </c>
      <c r="AA3998">
        <v>4329</v>
      </c>
      <c r="AB3998">
        <v>14029</v>
      </c>
      <c r="AC3998">
        <v>121882</v>
      </c>
      <c r="AD3998">
        <v>23</v>
      </c>
      <c r="AE3998">
        <v>0</v>
      </c>
      <c r="AF3998">
        <v>0</v>
      </c>
      <c r="AG3998">
        <v>0</v>
      </c>
      <c r="AO3998">
        <v>14029</v>
      </c>
      <c r="AP3998">
        <v>121882</v>
      </c>
      <c r="AQ3998">
        <v>23</v>
      </c>
      <c r="AR3998">
        <v>104363.4</v>
      </c>
      <c r="AS3998">
        <v>461432</v>
      </c>
      <c r="AT3998">
        <v>32954</v>
      </c>
      <c r="AV3998" t="s">
        <v>1131</v>
      </c>
    </row>
    <row r="3999" spans="1:48" hidden="1" x14ac:dyDescent="0.25">
      <c r="A3999" t="s">
        <v>461</v>
      </c>
      <c r="B3999" t="s">
        <v>156</v>
      </c>
      <c r="C3999" t="s">
        <v>157</v>
      </c>
      <c r="D3999" t="s">
        <v>453</v>
      </c>
      <c r="E3999" s="31" t="s">
        <v>454</v>
      </c>
      <c r="F3999" s="26">
        <v>2021</v>
      </c>
      <c r="G3999" t="s">
        <v>462</v>
      </c>
      <c r="H3999">
        <v>7353</v>
      </c>
      <c r="I3999">
        <v>0</v>
      </c>
      <c r="J3999" t="s">
        <v>156</v>
      </c>
      <c r="K3999" s="26" t="s">
        <v>374</v>
      </c>
      <c r="L3999" t="b">
        <v>1</v>
      </c>
      <c r="M3999" t="s">
        <v>1126</v>
      </c>
      <c r="N3999" s="26">
        <v>13</v>
      </c>
      <c r="O3999" t="s">
        <v>375</v>
      </c>
      <c r="P3999">
        <v>64.837777799999998</v>
      </c>
      <c r="Q3999">
        <v>-147.7163889</v>
      </c>
      <c r="S3999" s="26" t="s">
        <v>371</v>
      </c>
      <c r="V3999">
        <v>78157.8</v>
      </c>
      <c r="W3999">
        <v>290706</v>
      </c>
      <c r="X3999">
        <v>40112</v>
      </c>
      <c r="Y3999">
        <v>30969.8</v>
      </c>
      <c r="Z3999">
        <v>119688</v>
      </c>
      <c r="AA3999">
        <v>6773</v>
      </c>
      <c r="AB3999">
        <v>144122.20000000001</v>
      </c>
      <c r="AC3999">
        <v>786000</v>
      </c>
      <c r="AD3999">
        <v>541</v>
      </c>
      <c r="AE3999">
        <v>0</v>
      </c>
      <c r="AF3999">
        <v>0</v>
      </c>
      <c r="AG3999">
        <v>0</v>
      </c>
      <c r="AO3999">
        <v>144122.20000000001</v>
      </c>
      <c r="AP3999">
        <v>786000</v>
      </c>
      <c r="AQ3999">
        <v>541</v>
      </c>
      <c r="AR3999">
        <v>253249.8</v>
      </c>
      <c r="AS3999">
        <v>1196394</v>
      </c>
      <c r="AT3999">
        <v>47426</v>
      </c>
      <c r="AV3999" t="s">
        <v>1131</v>
      </c>
    </row>
    <row r="4000" spans="1:48" hidden="1" x14ac:dyDescent="0.25">
      <c r="A4000" t="s">
        <v>472</v>
      </c>
      <c r="B4000" t="s">
        <v>1121</v>
      </c>
      <c r="C4000" t="s">
        <v>474</v>
      </c>
      <c r="D4000" t="s">
        <v>453</v>
      </c>
      <c r="E4000" s="31" t="s">
        <v>454</v>
      </c>
      <c r="F4000" s="26">
        <v>2021</v>
      </c>
      <c r="G4000" t="s">
        <v>473</v>
      </c>
      <c r="H4000">
        <v>11824</v>
      </c>
      <c r="I4000">
        <v>0</v>
      </c>
      <c r="J4000" t="s">
        <v>1121</v>
      </c>
      <c r="K4000" s="26" t="s">
        <v>374</v>
      </c>
      <c r="L4000" t="b">
        <v>1</v>
      </c>
      <c r="M4000" t="s">
        <v>1126</v>
      </c>
      <c r="N4000" s="26">
        <v>18</v>
      </c>
      <c r="O4000" t="s">
        <v>375</v>
      </c>
      <c r="P4000">
        <v>61.5813889</v>
      </c>
      <c r="Q4000">
        <v>-149.43944440000001</v>
      </c>
      <c r="S4000" s="26" t="s">
        <v>371</v>
      </c>
      <c r="V4000">
        <v>98188.800000000003</v>
      </c>
      <c r="W4000">
        <v>458646</v>
      </c>
      <c r="X4000">
        <v>61091</v>
      </c>
      <c r="Y4000">
        <v>57465.4</v>
      </c>
      <c r="Z4000">
        <v>310092</v>
      </c>
      <c r="AA4000">
        <v>6664</v>
      </c>
      <c r="AB4000">
        <v>0</v>
      </c>
      <c r="AC4000">
        <v>0</v>
      </c>
      <c r="AD4000">
        <v>0</v>
      </c>
      <c r="AE4000">
        <v>0</v>
      </c>
      <c r="AF4000">
        <v>0</v>
      </c>
      <c r="AG4000">
        <v>0</v>
      </c>
      <c r="AO4000">
        <v>0</v>
      </c>
      <c r="AP4000">
        <v>0</v>
      </c>
      <c r="AQ4000">
        <v>0</v>
      </c>
      <c r="AR4000">
        <v>155654.20000000001</v>
      </c>
      <c r="AS4000">
        <v>768738</v>
      </c>
      <c r="AT4000">
        <v>67755</v>
      </c>
      <c r="AV4000" t="s">
        <v>1131</v>
      </c>
    </row>
    <row r="4001" spans="1:48" hidden="1" x14ac:dyDescent="0.25">
      <c r="A4001" t="s">
        <v>451</v>
      </c>
      <c r="B4001" t="s">
        <v>135</v>
      </c>
      <c r="C4001" t="s">
        <v>107</v>
      </c>
      <c r="D4001" t="s">
        <v>453</v>
      </c>
      <c r="E4001" s="31" t="s">
        <v>454</v>
      </c>
      <c r="F4001" s="26">
        <v>2021</v>
      </c>
      <c r="G4001" t="s">
        <v>452</v>
      </c>
      <c r="H4001">
        <v>3522</v>
      </c>
      <c r="I4001">
        <v>0</v>
      </c>
      <c r="J4001" t="s">
        <v>135</v>
      </c>
      <c r="K4001" s="26">
        <v>0</v>
      </c>
      <c r="L4001" t="b">
        <v>1</v>
      </c>
      <c r="M4001" t="s">
        <v>1126</v>
      </c>
      <c r="N4001" s="26">
        <v>8</v>
      </c>
      <c r="O4001" t="s">
        <v>375</v>
      </c>
      <c r="P4001">
        <v>61.2180556</v>
      </c>
      <c r="Q4001">
        <v>-149.9002778</v>
      </c>
      <c r="S4001" s="26" t="s">
        <v>371</v>
      </c>
      <c r="V4001">
        <v>126428.2</v>
      </c>
      <c r="W4001">
        <v>613667</v>
      </c>
      <c r="X4001">
        <v>96560</v>
      </c>
      <c r="Y4001">
        <v>203410.3</v>
      </c>
      <c r="Z4001">
        <v>1250354</v>
      </c>
      <c r="AA4001">
        <v>16232</v>
      </c>
      <c r="AB4001">
        <v>8108.8</v>
      </c>
      <c r="AC4001">
        <v>58913</v>
      </c>
      <c r="AD4001">
        <v>7</v>
      </c>
      <c r="AE4001">
        <v>0</v>
      </c>
      <c r="AF4001">
        <v>0</v>
      </c>
      <c r="AG4001">
        <v>0</v>
      </c>
      <c r="AO4001">
        <v>8108.8</v>
      </c>
      <c r="AP4001">
        <v>58913</v>
      </c>
      <c r="AQ4001">
        <v>7</v>
      </c>
      <c r="AR4001">
        <v>337947.3</v>
      </c>
      <c r="AS4001">
        <v>1922934</v>
      </c>
      <c r="AT4001">
        <v>112799</v>
      </c>
      <c r="AV4001" t="s">
        <v>1131</v>
      </c>
    </row>
    <row r="4002" spans="1:48" hidden="1" x14ac:dyDescent="0.25">
      <c r="A4002" t="s">
        <v>1103</v>
      </c>
      <c r="B4002" t="s">
        <v>1105</v>
      </c>
      <c r="C4002" t="s">
        <v>1106</v>
      </c>
      <c r="D4002" t="s">
        <v>1107</v>
      </c>
      <c r="E4002" s="31" t="s">
        <v>1108</v>
      </c>
      <c r="F4002" s="26">
        <v>2021</v>
      </c>
      <c r="G4002" t="s">
        <v>1104</v>
      </c>
      <c r="H4002">
        <v>12385</v>
      </c>
      <c r="I4002">
        <v>0</v>
      </c>
      <c r="J4002" t="s">
        <v>1105</v>
      </c>
      <c r="K4002" s="26" t="s">
        <v>366</v>
      </c>
      <c r="L4002" t="b">
        <v>0</v>
      </c>
      <c r="M4002" t="s">
        <v>1125</v>
      </c>
      <c r="N4002" s="26">
        <v>0</v>
      </c>
      <c r="O4002" t="s">
        <v>366</v>
      </c>
      <c r="P4002">
        <v>55.129166699999999</v>
      </c>
      <c r="Q4002">
        <v>-131.5722222</v>
      </c>
      <c r="R4002" t="s">
        <v>370</v>
      </c>
      <c r="S4002" s="26" t="s">
        <v>1509</v>
      </c>
      <c r="AO4002">
        <v>0</v>
      </c>
      <c r="AP4002">
        <v>0</v>
      </c>
      <c r="AQ4002">
        <v>0</v>
      </c>
      <c r="AR4002">
        <v>2466</v>
      </c>
      <c r="AS4002">
        <v>17418</v>
      </c>
      <c r="AT4002">
        <v>949</v>
      </c>
      <c r="AV4002" t="s">
        <v>1131</v>
      </c>
    </row>
    <row r="4003" spans="1:48" hidden="1" x14ac:dyDescent="0.25">
      <c r="A4003" t="s">
        <v>548</v>
      </c>
      <c r="B4003" t="s">
        <v>1218</v>
      </c>
      <c r="C4003" t="s">
        <v>307</v>
      </c>
      <c r="D4003" t="s">
        <v>540</v>
      </c>
      <c r="E4003" s="31" t="s">
        <v>541</v>
      </c>
      <c r="F4003" s="26">
        <v>2021</v>
      </c>
      <c r="G4003" t="s">
        <v>549</v>
      </c>
      <c r="H4003">
        <v>21015</v>
      </c>
      <c r="I4003">
        <v>0</v>
      </c>
      <c r="J4003" t="s">
        <v>1508</v>
      </c>
      <c r="K4003" s="26">
        <v>0</v>
      </c>
      <c r="L4003" t="b">
        <v>1</v>
      </c>
      <c r="M4003" t="s">
        <v>1125</v>
      </c>
      <c r="N4003" s="26">
        <v>111</v>
      </c>
      <c r="O4003" t="s">
        <v>375</v>
      </c>
      <c r="P4003">
        <v>56.470833300000002</v>
      </c>
      <c r="Q4003">
        <v>-132.37666669999999</v>
      </c>
      <c r="R4003" t="s">
        <v>370</v>
      </c>
      <c r="S4003" s="26" t="s">
        <v>1509</v>
      </c>
      <c r="AO4003">
        <v>0</v>
      </c>
      <c r="AP4003">
        <v>0</v>
      </c>
      <c r="AQ4003">
        <v>0</v>
      </c>
      <c r="AR4003">
        <v>3704</v>
      </c>
      <c r="AS4003">
        <v>30114</v>
      </c>
      <c r="AT4003">
        <v>2017</v>
      </c>
      <c r="AV4003" t="s">
        <v>1131</v>
      </c>
    </row>
    <row r="4004" spans="1:48" hidden="1" x14ac:dyDescent="0.25">
      <c r="A4004" t="s">
        <v>727</v>
      </c>
      <c r="B4004" t="s">
        <v>1201</v>
      </c>
      <c r="C4004" t="s">
        <v>254</v>
      </c>
      <c r="D4004" t="s">
        <v>540</v>
      </c>
      <c r="E4004" s="31" t="s">
        <v>541</v>
      </c>
      <c r="F4004" s="26">
        <v>2021</v>
      </c>
      <c r="G4004" t="s">
        <v>728</v>
      </c>
      <c r="H4004">
        <v>14856</v>
      </c>
      <c r="I4004">
        <v>0</v>
      </c>
      <c r="J4004" t="s">
        <v>1417</v>
      </c>
      <c r="K4004" s="26" t="s">
        <v>458</v>
      </c>
      <c r="L4004" t="b">
        <v>1</v>
      </c>
      <c r="M4004" t="s">
        <v>1125</v>
      </c>
      <c r="N4004" s="26">
        <v>212</v>
      </c>
      <c r="O4004" t="s">
        <v>375</v>
      </c>
      <c r="P4004">
        <v>56.811266699999997</v>
      </c>
      <c r="Q4004">
        <v>-132.95124250000001</v>
      </c>
      <c r="R4004" t="s">
        <v>370</v>
      </c>
      <c r="S4004" s="26" t="s">
        <v>1509</v>
      </c>
      <c r="T4004"/>
      <c r="U4004"/>
      <c r="V4004" s="157">
        <v>2344</v>
      </c>
      <c r="W4004" s="157">
        <v>23566</v>
      </c>
      <c r="X4004">
        <v>1422</v>
      </c>
      <c r="Y4004" s="157">
        <f>3153+193+19</f>
        <v>3365</v>
      </c>
      <c r="Z4004" s="157">
        <v>31316</v>
      </c>
      <c r="AA4004">
        <v>837</v>
      </c>
      <c r="AO4004">
        <f t="shared" ref="AO4004" si="0">IF(S4004="PCE",AP4004*T4004,AE4004+AB4004)</f>
        <v>0</v>
      </c>
      <c r="AP4004">
        <f t="shared" ref="AP4004:AQ4004" si="1">AK4004+AI4004+AF4004+AC4004</f>
        <v>0</v>
      </c>
      <c r="AQ4004">
        <f t="shared" si="1"/>
        <v>0</v>
      </c>
      <c r="AR4004">
        <v>5710</v>
      </c>
      <c r="AS4004">
        <v>54883</v>
      </c>
      <c r="AT4004">
        <v>2259</v>
      </c>
      <c r="AV4004" t="s">
        <v>1516</v>
      </c>
    </row>
    <row r="4005" spans="1:48" hidden="1" x14ac:dyDescent="0.25">
      <c r="A4005" t="s">
        <v>742</v>
      </c>
      <c r="B4005" t="s">
        <v>172</v>
      </c>
      <c r="C4005" t="s">
        <v>172</v>
      </c>
      <c r="D4005" t="s">
        <v>744</v>
      </c>
      <c r="E4005" s="31" t="s">
        <v>745</v>
      </c>
      <c r="F4005" s="26">
        <v>2021</v>
      </c>
      <c r="G4005" t="s">
        <v>743</v>
      </c>
      <c r="H4005">
        <v>18963</v>
      </c>
      <c r="I4005">
        <v>332650</v>
      </c>
      <c r="J4005" t="s">
        <v>1507</v>
      </c>
      <c r="K4005" s="26" t="s">
        <v>458</v>
      </c>
      <c r="L4005" t="b">
        <v>1</v>
      </c>
      <c r="M4005" t="s">
        <v>1126</v>
      </c>
      <c r="N4005" s="26">
        <v>240</v>
      </c>
      <c r="O4005" t="s">
        <v>375</v>
      </c>
      <c r="P4005">
        <v>57.503333300000001</v>
      </c>
      <c r="Q4005">
        <v>-134.58388890000001</v>
      </c>
      <c r="R4005" t="s">
        <v>370</v>
      </c>
      <c r="S4005" s="26" t="s">
        <v>1509</v>
      </c>
      <c r="AO4005">
        <v>0</v>
      </c>
      <c r="AP4005">
        <v>0</v>
      </c>
      <c r="AQ4005">
        <v>0</v>
      </c>
      <c r="AR4005">
        <v>5727</v>
      </c>
      <c r="AS4005">
        <v>9879</v>
      </c>
      <c r="AT4005">
        <v>1370</v>
      </c>
      <c r="AV4005" t="s">
        <v>1131</v>
      </c>
    </row>
    <row r="4006" spans="1:48" x14ac:dyDescent="0.25">
      <c r="A4006" t="s">
        <v>729</v>
      </c>
      <c r="B4006" t="s">
        <v>117</v>
      </c>
      <c r="C4006" t="s">
        <v>731</v>
      </c>
      <c r="D4006" t="s">
        <v>732</v>
      </c>
      <c r="E4006" s="31" t="s">
        <v>733</v>
      </c>
      <c r="F4006" s="26">
        <v>2021</v>
      </c>
      <c r="G4006" t="s">
        <v>730</v>
      </c>
      <c r="H4006">
        <v>1276</v>
      </c>
      <c r="I4006">
        <v>0</v>
      </c>
      <c r="J4006" t="s">
        <v>1506</v>
      </c>
      <c r="K4006" s="26">
        <v>0</v>
      </c>
      <c r="L4006" t="b">
        <v>1</v>
      </c>
      <c r="M4006" t="s">
        <v>1126</v>
      </c>
      <c r="N4006" s="26">
        <v>214</v>
      </c>
      <c r="O4006" t="s">
        <v>375</v>
      </c>
      <c r="P4006">
        <v>71.290555600000005</v>
      </c>
      <c r="Q4006">
        <v>-156.7886111</v>
      </c>
      <c r="R4006" t="s">
        <v>370</v>
      </c>
      <c r="S4006" s="26" t="s">
        <v>1518</v>
      </c>
      <c r="V4006" s="179">
        <v>2135.9</v>
      </c>
      <c r="W4006" s="180">
        <v>11331</v>
      </c>
      <c r="X4006" s="181">
        <v>1528</v>
      </c>
      <c r="Y4006" s="182">
        <v>4953.8999999999996</v>
      </c>
      <c r="Z4006" s="183">
        <v>36000</v>
      </c>
      <c r="AA4006" s="183">
        <v>506</v>
      </c>
      <c r="AO4006">
        <v>0</v>
      </c>
      <c r="AP4006">
        <v>0</v>
      </c>
      <c r="AQ4006">
        <v>0</v>
      </c>
      <c r="AR4006">
        <v>7089.8</v>
      </c>
      <c r="AS4006">
        <v>47331</v>
      </c>
      <c r="AT4006">
        <v>2034</v>
      </c>
      <c r="AV4006" t="s">
        <v>1131</v>
      </c>
    </row>
    <row r="4007" spans="1:48" hidden="1" x14ac:dyDescent="0.25">
      <c r="A4007" t="s">
        <v>546</v>
      </c>
      <c r="B4007" t="s">
        <v>1202</v>
      </c>
      <c r="C4007" t="s">
        <v>268</v>
      </c>
      <c r="D4007" t="s">
        <v>453</v>
      </c>
      <c r="E4007" s="31" t="s">
        <v>454</v>
      </c>
      <c r="F4007" s="26">
        <v>2021</v>
      </c>
      <c r="G4007" t="s">
        <v>547</v>
      </c>
      <c r="H4007">
        <v>16955</v>
      </c>
      <c r="I4007">
        <v>0</v>
      </c>
      <c r="J4007" t="s">
        <v>1418</v>
      </c>
      <c r="K4007" s="26" t="s">
        <v>458</v>
      </c>
      <c r="L4007" t="b">
        <v>1</v>
      </c>
      <c r="M4007" t="s">
        <v>1125</v>
      </c>
      <c r="N4007" s="26">
        <v>108</v>
      </c>
      <c r="O4007" t="s">
        <v>375</v>
      </c>
      <c r="P4007">
        <v>60.1041667</v>
      </c>
      <c r="Q4007">
        <v>-149.4422222</v>
      </c>
      <c r="R4007" t="s">
        <v>370</v>
      </c>
      <c r="S4007" s="26" t="s">
        <v>1509</v>
      </c>
      <c r="AO4007">
        <v>0</v>
      </c>
      <c r="AP4007">
        <v>0</v>
      </c>
      <c r="AQ4007">
        <v>0</v>
      </c>
      <c r="AR4007">
        <v>12379</v>
      </c>
      <c r="AS4007">
        <v>54495</v>
      </c>
      <c r="AT4007">
        <v>2987</v>
      </c>
      <c r="AV4007" t="s">
        <v>1131</v>
      </c>
    </row>
    <row r="4008" spans="1:48" hidden="1" x14ac:dyDescent="0.25">
      <c r="A4008" t="s">
        <v>531</v>
      </c>
      <c r="B4008" t="s">
        <v>270</v>
      </c>
      <c r="C4008" t="s">
        <v>271</v>
      </c>
      <c r="D4008" t="s">
        <v>534</v>
      </c>
      <c r="E4008" s="31" t="s">
        <v>535</v>
      </c>
      <c r="F4008" s="26">
        <v>2021</v>
      </c>
      <c r="G4008" t="s">
        <v>532</v>
      </c>
      <c r="H4008">
        <v>17271</v>
      </c>
      <c r="I4008">
        <v>0</v>
      </c>
      <c r="J4008" t="s">
        <v>1505</v>
      </c>
      <c r="K4008" s="26">
        <v>0</v>
      </c>
      <c r="L4008" t="b">
        <v>1</v>
      </c>
      <c r="M4008" t="s">
        <v>1125</v>
      </c>
      <c r="N4008" s="26">
        <v>100</v>
      </c>
      <c r="O4008" t="s">
        <v>375</v>
      </c>
      <c r="P4008">
        <v>57.0530556</v>
      </c>
      <c r="Q4008">
        <v>-135.33000000000001</v>
      </c>
      <c r="R4008" t="s">
        <v>370</v>
      </c>
      <c r="S4008" s="26" t="s">
        <v>1509</v>
      </c>
      <c r="T4008"/>
      <c r="U4008"/>
      <c r="V4008">
        <v>7995</v>
      </c>
      <c r="W4008">
        <v>44126</v>
      </c>
      <c r="Y4008">
        <v>7525</v>
      </c>
      <c r="Z4008">
        <v>47036</v>
      </c>
      <c r="AK4008">
        <v>19616</v>
      </c>
      <c r="AM4008">
        <v>2225</v>
      </c>
      <c r="AO4008">
        <f t="shared" ref="AO4008" si="2">IF(S4008="PCE",AP4008*T4008,AE4008+AB4008)</f>
        <v>0</v>
      </c>
      <c r="AP4008">
        <f t="shared" ref="AP4008:AQ4008" si="3">AK4008+AI4008+AF4008+AC4008</f>
        <v>19616</v>
      </c>
      <c r="AQ4008">
        <f t="shared" si="3"/>
        <v>0</v>
      </c>
      <c r="AR4008">
        <v>18594.400000000001</v>
      </c>
      <c r="AS4008">
        <v>113002</v>
      </c>
      <c r="AT4008">
        <v>5590</v>
      </c>
      <c r="AV4008" t="s">
        <v>1516</v>
      </c>
    </row>
    <row r="4009" spans="1:48" hidden="1" x14ac:dyDescent="0.25">
      <c r="A4009" t="s">
        <v>455</v>
      </c>
      <c r="B4009" t="s">
        <v>457</v>
      </c>
      <c r="C4009" t="s">
        <v>138</v>
      </c>
      <c r="D4009" t="s">
        <v>1199</v>
      </c>
      <c r="E4009" s="31" t="s">
        <v>460</v>
      </c>
      <c r="F4009" s="26">
        <v>2021</v>
      </c>
      <c r="G4009" t="s">
        <v>456</v>
      </c>
      <c r="H4009">
        <v>4329</v>
      </c>
      <c r="I4009">
        <v>0</v>
      </c>
      <c r="J4009" t="s">
        <v>457</v>
      </c>
      <c r="K4009" s="26" t="s">
        <v>458</v>
      </c>
      <c r="L4009" t="b">
        <v>1</v>
      </c>
      <c r="M4009" t="s">
        <v>1126</v>
      </c>
      <c r="N4009" s="26">
        <v>10</v>
      </c>
      <c r="O4009" t="s">
        <v>375</v>
      </c>
      <c r="P4009">
        <v>61.130833299999999</v>
      </c>
      <c r="Q4009">
        <v>-146.34833330000001</v>
      </c>
      <c r="R4009" t="s">
        <v>370</v>
      </c>
      <c r="S4009" s="26" t="s">
        <v>1509</v>
      </c>
      <c r="T4009">
        <v>0.34</v>
      </c>
      <c r="U4009"/>
      <c r="V4009">
        <v>5370</v>
      </c>
      <c r="W4009">
        <v>15912</v>
      </c>
      <c r="X4009">
        <v>3081</v>
      </c>
      <c r="Y4009">
        <v>19533</v>
      </c>
      <c r="Z4009">
        <v>68896</v>
      </c>
      <c r="AA4009">
        <v>874</v>
      </c>
      <c r="AO4009">
        <v>2076</v>
      </c>
      <c r="AP4009">
        <f t="shared" ref="AP4009:AQ4009" si="4">AK4009+AI4009+AF4009+AC4009</f>
        <v>0</v>
      </c>
      <c r="AQ4009">
        <f t="shared" si="4"/>
        <v>0</v>
      </c>
      <c r="AR4009">
        <v>26980</v>
      </c>
      <c r="AS4009">
        <v>84807</v>
      </c>
      <c r="AT4009">
        <v>3908</v>
      </c>
      <c r="AV4009" t="s">
        <v>1516</v>
      </c>
    </row>
  </sheetData>
  <autoFilter ref="A2:AU4009" xr:uid="{D174B9C6-3077-46A3-A2F6-38FCC6360C0E}">
    <filterColumn colId="1">
      <filters>
        <filter val="Barrow Utilities &amp; Electric Cooperative Inc."/>
      </filters>
    </filterColumn>
    <sortState xmlns:xlrd2="http://schemas.microsoft.com/office/spreadsheetml/2017/richdata2" ref="A3:AU3977">
      <sortCondition ref="AO2:AO3977"/>
    </sortState>
  </autoFilter>
  <conditionalFormatting sqref="D2651 D2653 D2655 D2657 D2659 D2661 D2663 D2665 D2667 D2669 D2671 D2673 D2675 D2677 D2679 D2681 D2683 D2685 D2687 D2689 D2691 D2693 D2695 D2697 D2699 D2701 D2703 D2705 D2707 D2709 D2711 D2713 D2715 D2717 D2719 D2721 D2723 D2725 D2727 D2729 D2731 D2733 D2735 D2737 D2739 D2741 D2743 D2745 D2747 D2749 D2751 D2753 D2755 D2757">
    <cfRule type="duplicateValues" dxfId="48" priority="14"/>
  </conditionalFormatting>
  <conditionalFormatting sqref="D2652 D2654 D2656 D2658 D2660 D2662 D2664 D2666 D2668 D2670 D2672 D2674 D2676 D2678 D2680 D2682 D2684 D2686 D2688 D2690 D2692 D2694 D2696 D2698 D2700 D2702 D2704 D2706 D2708 D2710 D2712 D2714 D2716 D2718 D2720 D2722 D2724 D2726 D2728 D2730 D2732 D2734 D2736 D2738 D2740 D2742 D2744 D2746 D2748 D2750 D2752 D2754 D2756 D2758">
    <cfRule type="duplicateValues" dxfId="47" priority="13"/>
  </conditionalFormatting>
  <conditionalFormatting sqref="D2974:E2974 D2976:E2976 D2978:E2978 D2980:E2980 D2982:E2982">
    <cfRule type="duplicateValues" dxfId="46" priority="12"/>
  </conditionalFormatting>
  <conditionalFormatting sqref="D2975:E2975 D2977:E2977 D2979:E2979 D2981:E2981">
    <cfRule type="duplicateValues" dxfId="45" priority="11"/>
  </conditionalFormatting>
  <conditionalFormatting sqref="D2983:E2983 D2985:E2985 D2987:E2987 D2989:E2989 D2991:E2991">
    <cfRule type="duplicateValues" dxfId="44" priority="10"/>
  </conditionalFormatting>
  <conditionalFormatting sqref="D2984:E2984 D2986:E2986 D2988:E2988 D2990:E2990">
    <cfRule type="duplicateValues" dxfId="43" priority="9"/>
  </conditionalFormatting>
  <conditionalFormatting sqref="D2992:E2992 D2994:E2994 D2996:E2996 D2998:E2998 D3000:E3000">
    <cfRule type="duplicateValues" dxfId="42" priority="8"/>
  </conditionalFormatting>
  <conditionalFormatting sqref="D2993:E2993 D2995:E2995 D2997:E2997 D2999:E2999">
    <cfRule type="duplicateValues" dxfId="41" priority="7"/>
  </conditionalFormatting>
  <conditionalFormatting sqref="D3001:E3001 D3003:E3003 D3005:E3005 D3007:E3007 D3009:E3009">
    <cfRule type="duplicateValues" dxfId="40" priority="6"/>
  </conditionalFormatting>
  <conditionalFormatting sqref="D3002:E3002 D3004:E3004 D3006:E3006 D3008:E3008">
    <cfRule type="duplicateValues" dxfId="39" priority="5"/>
  </conditionalFormatting>
  <conditionalFormatting sqref="D3010:E3010 D3012:E3012 D3014:E3014 D3016:E3016 D3018:E3018">
    <cfRule type="duplicateValues" dxfId="38" priority="4"/>
  </conditionalFormatting>
  <conditionalFormatting sqref="D3011:E3011 D3013:E3013 D3015:E3015 D3017:E3017">
    <cfRule type="duplicateValues" dxfId="37" priority="3"/>
  </conditionalFormatting>
  <conditionalFormatting sqref="D3019:E3019 D3021:E3021 D3023:E3023 D3025:E3025 D3027:E3027">
    <cfRule type="duplicateValues" dxfId="36" priority="2"/>
  </conditionalFormatting>
  <conditionalFormatting sqref="D3020:E3020 D3022:E3022 D3024:E3024 D3026:E3026">
    <cfRule type="duplicateValues" dxfId="35"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EE1A4-03EC-4A22-A8B6-2F92B76EA4E1}">
  <sheetPr>
    <tabColor rgb="FFFFFF00"/>
  </sheetPr>
  <dimension ref="A1:H208"/>
  <sheetViews>
    <sheetView workbookViewId="0">
      <pane ySplit="1" topLeftCell="A191" activePane="bottomLeft" state="frozen"/>
      <selection activeCell="H315" sqref="H315"/>
      <selection pane="bottomLeft" activeCell="D216" sqref="D216"/>
    </sheetView>
  </sheetViews>
  <sheetFormatPr defaultRowHeight="15" x14ac:dyDescent="0.25"/>
  <cols>
    <col min="1" max="1" width="12.5703125" customWidth="1"/>
    <col min="2" max="2" width="22.85546875" bestFit="1" customWidth="1"/>
    <col min="4" max="4" width="50.140625" customWidth="1"/>
    <col min="5" max="5" width="9.140625" style="26"/>
    <col min="7" max="7" width="28.28515625" bestFit="1" customWidth="1"/>
  </cols>
  <sheetData>
    <row r="1" spans="1:8" ht="30" x14ac:dyDescent="0.25">
      <c r="A1" s="35" t="s">
        <v>335</v>
      </c>
      <c r="B1" s="35" t="s">
        <v>1247</v>
      </c>
      <c r="C1" s="35" t="s">
        <v>1248</v>
      </c>
      <c r="D1" s="35" t="s">
        <v>1249</v>
      </c>
      <c r="E1" s="48" t="s">
        <v>1250</v>
      </c>
      <c r="F1" s="48" t="s">
        <v>1251</v>
      </c>
      <c r="G1" s="35" t="s">
        <v>1185</v>
      </c>
      <c r="H1" s="35" t="s">
        <v>320</v>
      </c>
    </row>
    <row r="2" spans="1:8" x14ac:dyDescent="0.25">
      <c r="A2" t="s">
        <v>993</v>
      </c>
      <c r="B2" t="s">
        <v>994</v>
      </c>
      <c r="C2" t="b">
        <v>1</v>
      </c>
      <c r="D2" t="s">
        <v>20</v>
      </c>
      <c r="F2" s="26"/>
      <c r="G2" t="s">
        <v>188</v>
      </c>
    </row>
    <row r="3" spans="1:8" x14ac:dyDescent="0.25">
      <c r="A3" t="s">
        <v>956</v>
      </c>
      <c r="B3" t="s">
        <v>957</v>
      </c>
      <c r="C3" t="b">
        <v>1</v>
      </c>
      <c r="D3" t="s">
        <v>23</v>
      </c>
      <c r="F3" s="26"/>
      <c r="G3" t="s">
        <v>1188</v>
      </c>
    </row>
    <row r="4" spans="1:8" x14ac:dyDescent="0.25">
      <c r="A4" t="s">
        <v>1009</v>
      </c>
      <c r="B4" t="s">
        <v>1010</v>
      </c>
      <c r="C4" t="b">
        <v>1</v>
      </c>
      <c r="D4" t="s">
        <v>25</v>
      </c>
      <c r="F4" s="26"/>
      <c r="G4" t="s">
        <v>1188</v>
      </c>
    </row>
    <row r="5" spans="1:8" x14ac:dyDescent="0.25">
      <c r="A5" t="s">
        <v>815</v>
      </c>
      <c r="B5" t="s">
        <v>816</v>
      </c>
      <c r="C5" t="b">
        <v>1</v>
      </c>
      <c r="D5" t="s">
        <v>27</v>
      </c>
      <c r="F5" s="26"/>
      <c r="G5" t="s">
        <v>1189</v>
      </c>
    </row>
    <row r="6" spans="1:8" x14ac:dyDescent="0.25">
      <c r="A6" t="s">
        <v>381</v>
      </c>
      <c r="B6" t="s">
        <v>382</v>
      </c>
      <c r="C6" t="b">
        <v>1</v>
      </c>
      <c r="D6" t="s">
        <v>1132</v>
      </c>
      <c r="F6" s="26"/>
      <c r="G6" t="s">
        <v>1190</v>
      </c>
    </row>
    <row r="7" spans="1:8" x14ac:dyDescent="0.25">
      <c r="A7" t="s">
        <v>384</v>
      </c>
      <c r="B7" t="s">
        <v>385</v>
      </c>
      <c r="C7" t="b">
        <v>1</v>
      </c>
      <c r="D7" t="s">
        <v>1133</v>
      </c>
      <c r="F7" s="26"/>
      <c r="G7" t="s">
        <v>1190</v>
      </c>
    </row>
    <row r="8" spans="1:8" x14ac:dyDescent="0.25">
      <c r="A8" t="s">
        <v>393</v>
      </c>
      <c r="B8" t="s">
        <v>394</v>
      </c>
      <c r="C8" t="b">
        <v>1</v>
      </c>
      <c r="D8" t="s">
        <v>1145</v>
      </c>
      <c r="F8" s="26"/>
      <c r="G8" t="s">
        <v>1190</v>
      </c>
    </row>
    <row r="9" spans="1:8" x14ac:dyDescent="0.25">
      <c r="A9" t="s">
        <v>403</v>
      </c>
      <c r="B9" t="s">
        <v>404</v>
      </c>
      <c r="C9" t="b">
        <v>1</v>
      </c>
      <c r="D9" t="s">
        <v>38</v>
      </c>
      <c r="F9" s="26"/>
      <c r="G9" t="s">
        <v>1190</v>
      </c>
    </row>
    <row r="10" spans="1:8" x14ac:dyDescent="0.25">
      <c r="A10" t="s">
        <v>419</v>
      </c>
      <c r="B10" t="s">
        <v>420</v>
      </c>
      <c r="C10" t="b">
        <v>1</v>
      </c>
      <c r="D10" t="s">
        <v>1151</v>
      </c>
      <c r="F10" s="26"/>
      <c r="G10" t="s">
        <v>1190</v>
      </c>
    </row>
    <row r="11" spans="1:8" x14ac:dyDescent="0.25">
      <c r="A11" t="s">
        <v>560</v>
      </c>
      <c r="B11" t="s">
        <v>561</v>
      </c>
      <c r="C11" t="b">
        <v>1</v>
      </c>
      <c r="D11" t="s">
        <v>1168</v>
      </c>
      <c r="F11" s="26"/>
      <c r="G11" t="s">
        <v>1192</v>
      </c>
    </row>
    <row r="12" spans="1:8" x14ac:dyDescent="0.25">
      <c r="A12" t="s">
        <v>441</v>
      </c>
      <c r="B12" t="s">
        <v>439</v>
      </c>
      <c r="C12" t="b">
        <v>0</v>
      </c>
      <c r="D12" t="s">
        <v>1143</v>
      </c>
      <c r="F12" s="26" t="s">
        <v>1252</v>
      </c>
      <c r="G12" t="s">
        <v>1190</v>
      </c>
      <c r="H12" t="s">
        <v>1253</v>
      </c>
    </row>
    <row r="13" spans="1:8" x14ac:dyDescent="0.25">
      <c r="A13" t="s">
        <v>438</v>
      </c>
      <c r="B13" t="s">
        <v>439</v>
      </c>
      <c r="C13" t="b">
        <v>1</v>
      </c>
      <c r="D13" t="s">
        <v>1144</v>
      </c>
      <c r="E13" s="26">
        <v>3</v>
      </c>
      <c r="F13" s="26">
        <v>2008</v>
      </c>
      <c r="G13" t="s">
        <v>1190</v>
      </c>
      <c r="H13" t="s">
        <v>1253</v>
      </c>
    </row>
    <row r="14" spans="1:8" x14ac:dyDescent="0.25">
      <c r="A14" t="s">
        <v>1254</v>
      </c>
      <c r="B14" t="s">
        <v>422</v>
      </c>
      <c r="C14" t="b">
        <v>0</v>
      </c>
      <c r="D14" t="s">
        <v>1255</v>
      </c>
      <c r="F14" s="26" t="s">
        <v>1256</v>
      </c>
      <c r="G14" t="s">
        <v>1191</v>
      </c>
    </row>
    <row r="15" spans="1:8" x14ac:dyDescent="0.25">
      <c r="A15" t="s">
        <v>424</v>
      </c>
      <c r="B15" t="s">
        <v>422</v>
      </c>
      <c r="C15" t="b">
        <v>0</v>
      </c>
      <c r="D15" t="s">
        <v>1139</v>
      </c>
      <c r="F15" s="26" t="s">
        <v>1257</v>
      </c>
      <c r="G15" t="s">
        <v>1191</v>
      </c>
      <c r="H15" t="s">
        <v>1258</v>
      </c>
    </row>
    <row r="16" spans="1:8" x14ac:dyDescent="0.25">
      <c r="A16" t="s">
        <v>425</v>
      </c>
      <c r="B16" t="s">
        <v>422</v>
      </c>
      <c r="C16" t="b">
        <v>0</v>
      </c>
      <c r="D16" t="s">
        <v>1140</v>
      </c>
      <c r="E16" s="26">
        <v>3</v>
      </c>
      <c r="F16" s="26" t="s">
        <v>1259</v>
      </c>
      <c r="G16" t="s">
        <v>1191</v>
      </c>
    </row>
    <row r="17" spans="1:8" x14ac:dyDescent="0.25">
      <c r="A17" t="s">
        <v>426</v>
      </c>
      <c r="B17" t="s">
        <v>422</v>
      </c>
      <c r="C17" t="b">
        <v>0</v>
      </c>
      <c r="D17" t="s">
        <v>1141</v>
      </c>
      <c r="E17" s="26">
        <v>1</v>
      </c>
      <c r="F17" s="26" t="s">
        <v>1155</v>
      </c>
      <c r="G17" t="s">
        <v>1191</v>
      </c>
      <c r="H17" t="s">
        <v>1253</v>
      </c>
    </row>
    <row r="18" spans="1:8" x14ac:dyDescent="0.25">
      <c r="A18" t="s">
        <v>427</v>
      </c>
      <c r="B18" t="s">
        <v>422</v>
      </c>
      <c r="C18" t="b">
        <v>0</v>
      </c>
      <c r="D18" t="s">
        <v>1136</v>
      </c>
      <c r="E18" s="26">
        <v>10</v>
      </c>
      <c r="F18" s="26" t="s">
        <v>1150</v>
      </c>
      <c r="G18" t="s">
        <v>1191</v>
      </c>
      <c r="H18" t="s">
        <v>1253</v>
      </c>
    </row>
    <row r="19" spans="1:8" x14ac:dyDescent="0.25">
      <c r="A19" t="s">
        <v>421</v>
      </c>
      <c r="B19" t="s">
        <v>422</v>
      </c>
      <c r="C19" t="b">
        <v>1</v>
      </c>
      <c r="D19" t="s">
        <v>1137</v>
      </c>
      <c r="E19" s="26">
        <v>2</v>
      </c>
      <c r="F19" s="26" t="s">
        <v>1138</v>
      </c>
      <c r="G19" t="s">
        <v>1191</v>
      </c>
      <c r="H19" t="s">
        <v>1260</v>
      </c>
    </row>
    <row r="20" spans="1:8" x14ac:dyDescent="0.25">
      <c r="A20" t="s">
        <v>433</v>
      </c>
      <c r="B20" t="s">
        <v>431</v>
      </c>
      <c r="C20" t="b">
        <v>0</v>
      </c>
      <c r="D20" t="s">
        <v>45</v>
      </c>
      <c r="E20" s="26" t="s">
        <v>1131</v>
      </c>
      <c r="G20" t="s">
        <v>1192</v>
      </c>
    </row>
    <row r="21" spans="1:8" x14ac:dyDescent="0.25">
      <c r="A21" t="s">
        <v>434</v>
      </c>
      <c r="B21" t="s">
        <v>431</v>
      </c>
      <c r="C21" t="b">
        <v>0</v>
      </c>
      <c r="D21" t="s">
        <v>1134</v>
      </c>
      <c r="E21" s="26">
        <v>1</v>
      </c>
      <c r="F21" s="26" t="s">
        <v>1135</v>
      </c>
      <c r="G21" t="s">
        <v>1192</v>
      </c>
      <c r="H21" t="s">
        <v>1253</v>
      </c>
    </row>
    <row r="22" spans="1:8" x14ac:dyDescent="0.25">
      <c r="A22" t="s">
        <v>430</v>
      </c>
      <c r="B22" t="s">
        <v>431</v>
      </c>
      <c r="C22" t="b">
        <v>1</v>
      </c>
      <c r="D22" t="s">
        <v>1149</v>
      </c>
      <c r="E22" s="26">
        <v>1</v>
      </c>
      <c r="F22" s="26">
        <v>2012</v>
      </c>
      <c r="G22" t="s">
        <v>1192</v>
      </c>
      <c r="H22" t="s">
        <v>1253</v>
      </c>
    </row>
    <row r="23" spans="1:8" x14ac:dyDescent="0.25">
      <c r="A23" t="s">
        <v>1261</v>
      </c>
      <c r="B23" t="s">
        <v>400</v>
      </c>
      <c r="C23" t="b">
        <v>0</v>
      </c>
      <c r="D23" t="s">
        <v>1262</v>
      </c>
      <c r="F23" s="26" t="s">
        <v>1263</v>
      </c>
      <c r="G23" t="s">
        <v>1191</v>
      </c>
    </row>
    <row r="24" spans="1:8" x14ac:dyDescent="0.25">
      <c r="A24" t="s">
        <v>399</v>
      </c>
      <c r="B24" t="s">
        <v>1147</v>
      </c>
      <c r="C24" t="b">
        <v>1</v>
      </c>
      <c r="D24" t="s">
        <v>1148</v>
      </c>
      <c r="F24" s="26">
        <v>1998</v>
      </c>
      <c r="G24" t="s">
        <v>1191</v>
      </c>
      <c r="H24" t="s">
        <v>1260</v>
      </c>
    </row>
    <row r="25" spans="1:8" x14ac:dyDescent="0.25">
      <c r="A25" t="s">
        <v>1264</v>
      </c>
      <c r="B25" t="s">
        <v>491</v>
      </c>
      <c r="C25" t="b">
        <v>0</v>
      </c>
      <c r="D25" t="s">
        <v>1265</v>
      </c>
      <c r="F25" s="26" t="s">
        <v>1162</v>
      </c>
      <c r="G25" t="s">
        <v>1188</v>
      </c>
    </row>
    <row r="26" spans="1:8" x14ac:dyDescent="0.25">
      <c r="A26" t="s">
        <v>490</v>
      </c>
      <c r="B26" t="s">
        <v>491</v>
      </c>
      <c r="C26" t="b">
        <v>1</v>
      </c>
      <c r="D26" t="s">
        <v>1167</v>
      </c>
      <c r="F26" s="26">
        <v>1988</v>
      </c>
      <c r="G26" t="s">
        <v>1188</v>
      </c>
    </row>
    <row r="27" spans="1:8" x14ac:dyDescent="0.25">
      <c r="A27" t="s">
        <v>567</v>
      </c>
      <c r="B27" t="s">
        <v>568</v>
      </c>
      <c r="C27" t="b">
        <v>1</v>
      </c>
      <c r="D27" t="s">
        <v>52</v>
      </c>
      <c r="F27" s="26"/>
      <c r="G27" t="s">
        <v>1193</v>
      </c>
    </row>
    <row r="28" spans="1:8" x14ac:dyDescent="0.25">
      <c r="A28" t="s">
        <v>570</v>
      </c>
      <c r="B28" t="s">
        <v>571</v>
      </c>
      <c r="C28" t="b">
        <v>1</v>
      </c>
      <c r="D28" t="s">
        <v>53</v>
      </c>
      <c r="F28" s="26"/>
      <c r="G28" t="s">
        <v>1190</v>
      </c>
    </row>
    <row r="29" spans="1:8" x14ac:dyDescent="0.25">
      <c r="A29" t="s">
        <v>573</v>
      </c>
      <c r="B29" t="s">
        <v>574</v>
      </c>
      <c r="C29" t="b">
        <v>1</v>
      </c>
      <c r="D29" t="s">
        <v>54</v>
      </c>
      <c r="F29" s="26"/>
      <c r="G29" t="s">
        <v>1194</v>
      </c>
    </row>
    <row r="30" spans="1:8" x14ac:dyDescent="0.25">
      <c r="A30" t="s">
        <v>576</v>
      </c>
      <c r="B30" t="s">
        <v>577</v>
      </c>
      <c r="C30" t="b">
        <v>1</v>
      </c>
      <c r="D30" t="s">
        <v>55</v>
      </c>
      <c r="F30" s="26"/>
      <c r="G30" t="s">
        <v>1188</v>
      </c>
    </row>
    <row r="31" spans="1:8" x14ac:dyDescent="0.25">
      <c r="A31" t="s">
        <v>579</v>
      </c>
      <c r="B31" t="s">
        <v>580</v>
      </c>
      <c r="C31" t="b">
        <v>1</v>
      </c>
      <c r="D31" t="s">
        <v>56</v>
      </c>
      <c r="F31" s="26"/>
      <c r="G31" t="s">
        <v>1188</v>
      </c>
    </row>
    <row r="32" spans="1:8" x14ac:dyDescent="0.25">
      <c r="A32" t="s">
        <v>586</v>
      </c>
      <c r="B32" t="s">
        <v>587</v>
      </c>
      <c r="C32" t="b">
        <v>1</v>
      </c>
      <c r="D32" t="s">
        <v>58</v>
      </c>
      <c r="F32" s="26"/>
      <c r="G32" t="s">
        <v>1194</v>
      </c>
    </row>
    <row r="33" spans="1:8" x14ac:dyDescent="0.25">
      <c r="A33" t="s">
        <v>591</v>
      </c>
      <c r="B33" t="s">
        <v>589</v>
      </c>
      <c r="C33" t="b">
        <v>0</v>
      </c>
      <c r="D33" t="s">
        <v>59</v>
      </c>
      <c r="E33" s="26" t="s">
        <v>1131</v>
      </c>
      <c r="G33" t="s">
        <v>1188</v>
      </c>
    </row>
    <row r="34" spans="1:8" x14ac:dyDescent="0.25">
      <c r="A34" t="s">
        <v>588</v>
      </c>
      <c r="B34" t="s">
        <v>589</v>
      </c>
      <c r="C34" t="b">
        <v>1</v>
      </c>
      <c r="D34" t="s">
        <v>1154</v>
      </c>
      <c r="E34" s="26">
        <v>9</v>
      </c>
      <c r="F34" s="26">
        <v>2016</v>
      </c>
      <c r="G34" t="s">
        <v>1188</v>
      </c>
    </row>
    <row r="35" spans="1:8" x14ac:dyDescent="0.25">
      <c r="A35" t="s">
        <v>593</v>
      </c>
      <c r="B35" t="s">
        <v>594</v>
      </c>
      <c r="C35" t="b">
        <v>1</v>
      </c>
      <c r="D35" t="s">
        <v>60</v>
      </c>
      <c r="F35" s="26"/>
      <c r="G35" t="s">
        <v>1194</v>
      </c>
    </row>
    <row r="36" spans="1:8" x14ac:dyDescent="0.25">
      <c r="A36" t="s">
        <v>596</v>
      </c>
      <c r="B36" t="s">
        <v>597</v>
      </c>
      <c r="C36" t="b">
        <v>1</v>
      </c>
      <c r="D36" t="s">
        <v>61</v>
      </c>
      <c r="F36" s="26"/>
      <c r="G36" t="s">
        <v>1188</v>
      </c>
    </row>
    <row r="37" spans="1:8" x14ac:dyDescent="0.25">
      <c r="A37" t="s">
        <v>599</v>
      </c>
      <c r="B37" t="s">
        <v>600</v>
      </c>
      <c r="C37" t="b">
        <v>1</v>
      </c>
      <c r="D37" t="s">
        <v>62</v>
      </c>
      <c r="F37" s="26"/>
      <c r="G37" t="s">
        <v>1190</v>
      </c>
    </row>
    <row r="38" spans="1:8" x14ac:dyDescent="0.25">
      <c r="A38" t="s">
        <v>602</v>
      </c>
      <c r="B38" t="s">
        <v>603</v>
      </c>
      <c r="C38" t="b">
        <v>1</v>
      </c>
      <c r="D38" t="s">
        <v>63</v>
      </c>
      <c r="F38" s="26"/>
      <c r="G38" t="s">
        <v>1190</v>
      </c>
    </row>
    <row r="39" spans="1:8" x14ac:dyDescent="0.25">
      <c r="A39" t="s">
        <v>605</v>
      </c>
      <c r="B39" t="s">
        <v>606</v>
      </c>
      <c r="C39" t="b">
        <v>1</v>
      </c>
      <c r="D39" t="s">
        <v>64</v>
      </c>
      <c r="F39" s="26"/>
      <c r="G39" t="s">
        <v>1188</v>
      </c>
    </row>
    <row r="40" spans="1:8" x14ac:dyDescent="0.25">
      <c r="A40" t="s">
        <v>608</v>
      </c>
      <c r="B40" t="s">
        <v>609</v>
      </c>
      <c r="C40" t="b">
        <v>1</v>
      </c>
      <c r="D40" t="s">
        <v>65</v>
      </c>
      <c r="F40" s="26"/>
      <c r="G40" t="s">
        <v>1190</v>
      </c>
    </row>
    <row r="41" spans="1:8" x14ac:dyDescent="0.25">
      <c r="A41" t="s">
        <v>723</v>
      </c>
      <c r="B41" t="s">
        <v>721</v>
      </c>
      <c r="C41" t="b">
        <v>0</v>
      </c>
      <c r="D41" t="s">
        <v>66</v>
      </c>
      <c r="E41" s="26" t="s">
        <v>1131</v>
      </c>
      <c r="G41" t="s">
        <v>1188</v>
      </c>
    </row>
    <row r="42" spans="1:8" x14ac:dyDescent="0.25">
      <c r="A42" t="s">
        <v>720</v>
      </c>
      <c r="B42" t="s">
        <v>721</v>
      </c>
      <c r="C42" t="b">
        <v>1</v>
      </c>
      <c r="D42" t="s">
        <v>1156</v>
      </c>
      <c r="E42" s="26">
        <v>1</v>
      </c>
      <c r="F42" s="26">
        <v>2005</v>
      </c>
      <c r="G42" t="s">
        <v>1188</v>
      </c>
      <c r="H42" t="s">
        <v>1258</v>
      </c>
    </row>
    <row r="43" spans="1:8" x14ac:dyDescent="0.25">
      <c r="A43" t="s">
        <v>611</v>
      </c>
      <c r="B43" t="s">
        <v>612</v>
      </c>
      <c r="C43" t="b">
        <v>1</v>
      </c>
      <c r="D43" t="s">
        <v>67</v>
      </c>
      <c r="F43" s="26"/>
      <c r="G43" t="s">
        <v>1190</v>
      </c>
    </row>
    <row r="44" spans="1:8" x14ac:dyDescent="0.25">
      <c r="A44" t="s">
        <v>617</v>
      </c>
      <c r="B44" t="s">
        <v>615</v>
      </c>
      <c r="C44" t="b">
        <v>0</v>
      </c>
      <c r="D44" t="s">
        <v>68</v>
      </c>
      <c r="F44" s="26"/>
      <c r="G44" t="s">
        <v>1188</v>
      </c>
    </row>
    <row r="45" spans="1:8" x14ac:dyDescent="0.25">
      <c r="A45" t="s">
        <v>614</v>
      </c>
      <c r="B45" t="s">
        <v>615</v>
      </c>
      <c r="C45" t="b">
        <v>1</v>
      </c>
      <c r="D45" t="s">
        <v>1266</v>
      </c>
      <c r="E45" s="26">
        <v>10</v>
      </c>
      <c r="F45" s="26">
        <v>2006</v>
      </c>
      <c r="G45" t="s">
        <v>1188</v>
      </c>
    </row>
    <row r="46" spans="1:8" x14ac:dyDescent="0.25">
      <c r="A46" t="s">
        <v>619</v>
      </c>
      <c r="B46" t="s">
        <v>620</v>
      </c>
      <c r="C46" t="b">
        <v>1</v>
      </c>
      <c r="D46" t="s">
        <v>69</v>
      </c>
      <c r="F46" s="26"/>
      <c r="G46" t="s">
        <v>1193</v>
      </c>
    </row>
    <row r="47" spans="1:8" x14ac:dyDescent="0.25">
      <c r="A47" t="s">
        <v>622</v>
      </c>
      <c r="B47" t="s">
        <v>623</v>
      </c>
      <c r="C47" t="b">
        <v>1</v>
      </c>
      <c r="D47" t="s">
        <v>70</v>
      </c>
      <c r="F47" s="26"/>
      <c r="G47" t="s">
        <v>1193</v>
      </c>
    </row>
    <row r="48" spans="1:8" x14ac:dyDescent="0.25">
      <c r="A48" t="s">
        <v>625</v>
      </c>
      <c r="B48" t="s">
        <v>626</v>
      </c>
      <c r="C48" t="b">
        <v>1</v>
      </c>
      <c r="D48" t="s">
        <v>71</v>
      </c>
      <c r="F48" s="26"/>
      <c r="G48" t="s">
        <v>1188</v>
      </c>
    </row>
    <row r="49" spans="1:7" x14ac:dyDescent="0.25">
      <c r="A49" t="s">
        <v>628</v>
      </c>
      <c r="B49" t="s">
        <v>629</v>
      </c>
      <c r="C49" t="b">
        <v>1</v>
      </c>
      <c r="D49" t="s">
        <v>72</v>
      </c>
      <c r="F49" s="26"/>
      <c r="G49" t="s">
        <v>1194</v>
      </c>
    </row>
    <row r="50" spans="1:7" x14ac:dyDescent="0.25">
      <c r="A50" t="s">
        <v>634</v>
      </c>
      <c r="B50" t="s">
        <v>635</v>
      </c>
      <c r="C50" t="b">
        <v>1</v>
      </c>
      <c r="D50" t="s">
        <v>74</v>
      </c>
      <c r="F50" s="26"/>
      <c r="G50" t="s">
        <v>1188</v>
      </c>
    </row>
    <row r="51" spans="1:7" x14ac:dyDescent="0.25">
      <c r="A51" t="s">
        <v>637</v>
      </c>
      <c r="B51" t="s">
        <v>638</v>
      </c>
      <c r="C51" t="b">
        <v>1</v>
      </c>
      <c r="D51" t="s">
        <v>75</v>
      </c>
      <c r="F51" s="26"/>
      <c r="G51" t="s">
        <v>1188</v>
      </c>
    </row>
    <row r="52" spans="1:7" x14ac:dyDescent="0.25">
      <c r="A52" t="s">
        <v>640</v>
      </c>
      <c r="B52" t="s">
        <v>641</v>
      </c>
      <c r="C52" t="b">
        <v>1</v>
      </c>
      <c r="D52" t="s">
        <v>76</v>
      </c>
      <c r="F52" s="26"/>
      <c r="G52" t="s">
        <v>1190</v>
      </c>
    </row>
    <row r="53" spans="1:7" x14ac:dyDescent="0.25">
      <c r="A53" t="s">
        <v>646</v>
      </c>
      <c r="B53" t="s">
        <v>647</v>
      </c>
      <c r="C53" t="b">
        <v>0</v>
      </c>
      <c r="D53" t="s">
        <v>78</v>
      </c>
      <c r="E53" s="26" t="s">
        <v>1131</v>
      </c>
      <c r="G53" t="s">
        <v>1196</v>
      </c>
    </row>
    <row r="54" spans="1:7" x14ac:dyDescent="0.25">
      <c r="A54" t="s">
        <v>648</v>
      </c>
      <c r="B54" t="s">
        <v>649</v>
      </c>
      <c r="C54" t="b">
        <v>1</v>
      </c>
      <c r="D54" t="s">
        <v>1157</v>
      </c>
      <c r="F54" s="26">
        <v>2016</v>
      </c>
      <c r="G54" t="s">
        <v>1196</v>
      </c>
    </row>
    <row r="55" spans="1:7" x14ac:dyDescent="0.25">
      <c r="A55" t="s">
        <v>654</v>
      </c>
      <c r="B55" t="s">
        <v>655</v>
      </c>
      <c r="C55" t="b">
        <v>1</v>
      </c>
      <c r="D55" t="s">
        <v>80</v>
      </c>
      <c r="F55" s="26"/>
      <c r="G55" t="s">
        <v>1193</v>
      </c>
    </row>
    <row r="56" spans="1:7" x14ac:dyDescent="0.25">
      <c r="A56" t="s">
        <v>657</v>
      </c>
      <c r="B56" t="s">
        <v>658</v>
      </c>
      <c r="C56" t="b">
        <v>1</v>
      </c>
      <c r="D56" t="s">
        <v>81</v>
      </c>
      <c r="F56" s="26"/>
      <c r="G56" t="s">
        <v>1193</v>
      </c>
    </row>
    <row r="57" spans="1:7" x14ac:dyDescent="0.25">
      <c r="A57" t="s">
        <v>660</v>
      </c>
      <c r="B57" t="s">
        <v>661</v>
      </c>
      <c r="C57" t="b">
        <v>1</v>
      </c>
      <c r="D57" t="s">
        <v>82</v>
      </c>
      <c r="F57" s="26"/>
      <c r="G57" t="s">
        <v>1190</v>
      </c>
    </row>
    <row r="58" spans="1:7" x14ac:dyDescent="0.25">
      <c r="A58" t="s">
        <v>665</v>
      </c>
      <c r="B58" t="s">
        <v>666</v>
      </c>
      <c r="C58" t="b">
        <v>1</v>
      </c>
      <c r="D58" t="s">
        <v>84</v>
      </c>
      <c r="F58" s="26"/>
      <c r="G58" t="s">
        <v>188</v>
      </c>
    </row>
    <row r="59" spans="1:7" x14ac:dyDescent="0.25">
      <c r="A59" t="s">
        <v>668</v>
      </c>
      <c r="B59" t="s">
        <v>669</v>
      </c>
      <c r="C59" t="b">
        <v>1</v>
      </c>
      <c r="D59" t="s">
        <v>85</v>
      </c>
      <c r="F59" s="26"/>
      <c r="G59" t="s">
        <v>1188</v>
      </c>
    </row>
    <row r="60" spans="1:7" x14ac:dyDescent="0.25">
      <c r="A60" t="s">
        <v>671</v>
      </c>
      <c r="B60" t="s">
        <v>672</v>
      </c>
      <c r="C60" t="b">
        <v>1</v>
      </c>
      <c r="D60" t="s">
        <v>87</v>
      </c>
      <c r="F60" s="26"/>
      <c r="G60" t="s">
        <v>1188</v>
      </c>
    </row>
    <row r="61" spans="1:7" x14ac:dyDescent="0.25">
      <c r="A61" t="s">
        <v>674</v>
      </c>
      <c r="B61" t="s">
        <v>675</v>
      </c>
      <c r="C61" t="b">
        <v>1</v>
      </c>
      <c r="D61" t="s">
        <v>88</v>
      </c>
      <c r="F61" s="26"/>
      <c r="G61" t="s">
        <v>1188</v>
      </c>
    </row>
    <row r="62" spans="1:7" x14ac:dyDescent="0.25">
      <c r="A62" t="s">
        <v>677</v>
      </c>
      <c r="B62" t="s">
        <v>678</v>
      </c>
      <c r="C62" t="b">
        <v>0</v>
      </c>
      <c r="D62" t="s">
        <v>1159</v>
      </c>
      <c r="F62" s="26" t="s">
        <v>1160</v>
      </c>
      <c r="G62" t="s">
        <v>1188</v>
      </c>
    </row>
    <row r="63" spans="1:7" s="54" customFormat="1" ht="13.5" customHeight="1" x14ac:dyDescent="0.25">
      <c r="A63" s="54" t="s">
        <v>1195</v>
      </c>
      <c r="B63" s="54" t="s">
        <v>678</v>
      </c>
      <c r="C63" s="54" t="b">
        <v>1</v>
      </c>
      <c r="D63" s="54" t="s">
        <v>1267</v>
      </c>
      <c r="E63" s="112"/>
      <c r="F63" s="112">
        <v>2020</v>
      </c>
      <c r="G63" t="s">
        <v>1188</v>
      </c>
    </row>
    <row r="64" spans="1:7" s="54" customFormat="1" x14ac:dyDescent="0.25">
      <c r="A64" s="54" t="s">
        <v>643</v>
      </c>
      <c r="B64" s="54" t="s">
        <v>644</v>
      </c>
      <c r="C64" s="54" t="b">
        <v>0</v>
      </c>
      <c r="D64" s="54" t="s">
        <v>77</v>
      </c>
      <c r="E64" s="112" t="s">
        <v>1131</v>
      </c>
      <c r="G64" s="54" t="s">
        <v>1188</v>
      </c>
    </row>
    <row r="65" spans="1:8" x14ac:dyDescent="0.25">
      <c r="A65" t="s">
        <v>684</v>
      </c>
      <c r="B65" t="s">
        <v>685</v>
      </c>
      <c r="C65" t="b">
        <v>1</v>
      </c>
      <c r="D65" t="s">
        <v>91</v>
      </c>
      <c r="F65" s="26"/>
      <c r="G65" t="s">
        <v>1194</v>
      </c>
    </row>
    <row r="66" spans="1:8" x14ac:dyDescent="0.25">
      <c r="A66" t="s">
        <v>687</v>
      </c>
      <c r="B66" t="s">
        <v>688</v>
      </c>
      <c r="C66" t="b">
        <v>1</v>
      </c>
      <c r="D66" t="s">
        <v>92</v>
      </c>
      <c r="F66" s="26"/>
      <c r="G66" t="s">
        <v>1188</v>
      </c>
    </row>
    <row r="67" spans="1:8" x14ac:dyDescent="0.25">
      <c r="A67" t="s">
        <v>690</v>
      </c>
      <c r="B67" t="s">
        <v>691</v>
      </c>
      <c r="C67" t="b">
        <v>1</v>
      </c>
      <c r="D67" t="s">
        <v>93</v>
      </c>
      <c r="F67" s="26"/>
      <c r="G67" t="s">
        <v>1193</v>
      </c>
    </row>
    <row r="68" spans="1:8" x14ac:dyDescent="0.25">
      <c r="A68" t="s">
        <v>693</v>
      </c>
      <c r="B68" t="s">
        <v>694</v>
      </c>
      <c r="C68" t="b">
        <v>1</v>
      </c>
      <c r="D68" t="s">
        <v>94</v>
      </c>
      <c r="F68" s="26"/>
      <c r="G68" t="s">
        <v>1190</v>
      </c>
    </row>
    <row r="69" spans="1:8" x14ac:dyDescent="0.25">
      <c r="A69" t="s">
        <v>696</v>
      </c>
      <c r="B69" t="s">
        <v>697</v>
      </c>
      <c r="C69" t="b">
        <v>1</v>
      </c>
      <c r="D69" t="s">
        <v>95</v>
      </c>
      <c r="F69" s="26"/>
      <c r="G69" t="s">
        <v>1194</v>
      </c>
    </row>
    <row r="70" spans="1:8" x14ac:dyDescent="0.25">
      <c r="A70" t="s">
        <v>699</v>
      </c>
      <c r="B70" t="s">
        <v>700</v>
      </c>
      <c r="C70" t="b">
        <v>1</v>
      </c>
      <c r="D70" t="s">
        <v>96</v>
      </c>
      <c r="F70" s="26"/>
      <c r="G70" t="s">
        <v>1194</v>
      </c>
    </row>
    <row r="71" spans="1:8" x14ac:dyDescent="0.25">
      <c r="A71" t="s">
        <v>708</v>
      </c>
      <c r="B71" t="s">
        <v>706</v>
      </c>
      <c r="C71" t="b">
        <v>0</v>
      </c>
      <c r="D71" t="s">
        <v>98</v>
      </c>
      <c r="E71" s="26" t="s">
        <v>1131</v>
      </c>
      <c r="G71" t="s">
        <v>1194</v>
      </c>
    </row>
    <row r="72" spans="1:8" x14ac:dyDescent="0.25">
      <c r="A72" t="s">
        <v>705</v>
      </c>
      <c r="B72" t="s">
        <v>706</v>
      </c>
      <c r="C72" t="b">
        <v>1</v>
      </c>
      <c r="D72" t="s">
        <v>1164</v>
      </c>
      <c r="E72" s="26">
        <v>9</v>
      </c>
      <c r="F72" s="26">
        <v>2015</v>
      </c>
      <c r="G72" t="s">
        <v>1194</v>
      </c>
      <c r="H72" t="s">
        <v>1253</v>
      </c>
    </row>
    <row r="73" spans="1:8" x14ac:dyDescent="0.25">
      <c r="A73" t="s">
        <v>507</v>
      </c>
      <c r="B73" t="s">
        <v>508</v>
      </c>
      <c r="C73" t="b">
        <v>1</v>
      </c>
      <c r="D73" t="s">
        <v>99</v>
      </c>
      <c r="F73" s="26"/>
      <c r="G73" t="s">
        <v>1194</v>
      </c>
    </row>
    <row r="74" spans="1:8" x14ac:dyDescent="0.25">
      <c r="A74" t="s">
        <v>710</v>
      </c>
      <c r="B74" t="s">
        <v>711</v>
      </c>
      <c r="C74" t="b">
        <v>0</v>
      </c>
      <c r="D74" t="s">
        <v>100</v>
      </c>
      <c r="E74" s="26" t="s">
        <v>1131</v>
      </c>
      <c r="G74" t="s">
        <v>1196</v>
      </c>
    </row>
    <row r="75" spans="1:8" s="54" customFormat="1" x14ac:dyDescent="0.25">
      <c r="A75" s="54" t="s">
        <v>1268</v>
      </c>
      <c r="B75" s="54" t="s">
        <v>711</v>
      </c>
      <c r="C75" s="54" t="b">
        <v>1</v>
      </c>
      <c r="D75" s="54" t="s">
        <v>1269</v>
      </c>
      <c r="E75" s="112"/>
      <c r="F75" s="112" t="s">
        <v>1270</v>
      </c>
      <c r="G75" t="s">
        <v>1196</v>
      </c>
    </row>
    <row r="76" spans="1:8" s="54" customFormat="1" x14ac:dyDescent="0.25">
      <c r="A76" s="54" t="s">
        <v>1075</v>
      </c>
      <c r="B76" s="54" t="s">
        <v>1076</v>
      </c>
      <c r="C76" s="54" t="b">
        <v>0</v>
      </c>
      <c r="D76" s="54" t="s">
        <v>293</v>
      </c>
      <c r="E76" s="112"/>
      <c r="F76" s="112"/>
      <c r="G76" t="s">
        <v>1196</v>
      </c>
    </row>
    <row r="77" spans="1:8" x14ac:dyDescent="0.25">
      <c r="A77" t="s">
        <v>715</v>
      </c>
      <c r="B77" t="s">
        <v>713</v>
      </c>
      <c r="C77" t="b">
        <v>0</v>
      </c>
      <c r="D77" t="s">
        <v>101</v>
      </c>
      <c r="E77" s="26" t="s">
        <v>1131</v>
      </c>
      <c r="G77" t="s">
        <v>1188</v>
      </c>
    </row>
    <row r="78" spans="1:8" x14ac:dyDescent="0.25">
      <c r="A78" t="s">
        <v>716</v>
      </c>
      <c r="B78" t="s">
        <v>713</v>
      </c>
      <c r="C78" t="b">
        <v>0</v>
      </c>
      <c r="D78" t="s">
        <v>1165</v>
      </c>
      <c r="E78" s="26">
        <v>4</v>
      </c>
      <c r="F78" s="26" t="s">
        <v>1155</v>
      </c>
      <c r="G78" t="s">
        <v>1188</v>
      </c>
      <c r="H78" t="s">
        <v>1253</v>
      </c>
    </row>
    <row r="79" spans="1:8" x14ac:dyDescent="0.25">
      <c r="A79" t="s">
        <v>712</v>
      </c>
      <c r="B79" t="s">
        <v>713</v>
      </c>
      <c r="C79" t="b">
        <v>1</v>
      </c>
      <c r="D79" t="s">
        <v>1158</v>
      </c>
      <c r="E79" s="26">
        <v>5</v>
      </c>
      <c r="F79" s="26">
        <v>2008</v>
      </c>
      <c r="G79" t="s">
        <v>1188</v>
      </c>
      <c r="H79" t="s">
        <v>1258</v>
      </c>
    </row>
    <row r="80" spans="1:8" x14ac:dyDescent="0.25">
      <c r="A80" t="s">
        <v>725</v>
      </c>
      <c r="B80" t="s">
        <v>726</v>
      </c>
      <c r="C80" t="b">
        <v>1</v>
      </c>
      <c r="D80" t="s">
        <v>103</v>
      </c>
      <c r="F80" s="26"/>
      <c r="G80" t="s">
        <v>1194</v>
      </c>
    </row>
    <row r="81" spans="1:7" x14ac:dyDescent="0.25">
      <c r="A81" t="s">
        <v>502</v>
      </c>
      <c r="B81" t="s">
        <v>503</v>
      </c>
      <c r="C81" t="b">
        <v>1</v>
      </c>
      <c r="D81" t="s">
        <v>309</v>
      </c>
      <c r="F81" s="26"/>
      <c r="G81" t="s">
        <v>1191</v>
      </c>
    </row>
    <row r="82" spans="1:7" x14ac:dyDescent="0.25">
      <c r="A82" t="s">
        <v>1049</v>
      </c>
      <c r="B82" t="s">
        <v>1050</v>
      </c>
      <c r="C82" t="b">
        <v>1</v>
      </c>
      <c r="D82" t="s">
        <v>105</v>
      </c>
      <c r="F82" s="26"/>
      <c r="G82" t="s">
        <v>188</v>
      </c>
    </row>
    <row r="83" spans="1:7" x14ac:dyDescent="0.25">
      <c r="A83" t="s">
        <v>449</v>
      </c>
      <c r="B83" t="s">
        <v>450</v>
      </c>
      <c r="C83" t="b">
        <v>1</v>
      </c>
      <c r="D83" t="s">
        <v>110</v>
      </c>
      <c r="F83" s="26"/>
      <c r="G83" t="s">
        <v>1188</v>
      </c>
    </row>
    <row r="84" spans="1:7" x14ac:dyDescent="0.25">
      <c r="A84" t="s">
        <v>1083</v>
      </c>
      <c r="B84" t="s">
        <v>1084</v>
      </c>
      <c r="C84" t="b">
        <v>1</v>
      </c>
      <c r="D84" t="s">
        <v>112</v>
      </c>
      <c r="F84" s="26"/>
      <c r="G84" t="s">
        <v>1190</v>
      </c>
    </row>
    <row r="85" spans="1:7" x14ac:dyDescent="0.25">
      <c r="A85" t="s">
        <v>810</v>
      </c>
      <c r="B85" t="s">
        <v>811</v>
      </c>
      <c r="C85" t="b">
        <v>1</v>
      </c>
      <c r="D85" t="s">
        <v>114</v>
      </c>
      <c r="F85" s="26"/>
      <c r="G85" t="s">
        <v>1189</v>
      </c>
    </row>
    <row r="86" spans="1:7" x14ac:dyDescent="0.25">
      <c r="A86" t="s">
        <v>841</v>
      </c>
      <c r="B86" t="s">
        <v>842</v>
      </c>
      <c r="C86" t="b">
        <v>1</v>
      </c>
      <c r="D86" t="s">
        <v>116</v>
      </c>
      <c r="F86" s="26"/>
      <c r="G86" t="s">
        <v>1188</v>
      </c>
    </row>
    <row r="87" spans="1:7" x14ac:dyDescent="0.25">
      <c r="A87" t="s">
        <v>965</v>
      </c>
      <c r="B87" t="s">
        <v>966</v>
      </c>
      <c r="C87" t="b">
        <v>1</v>
      </c>
      <c r="D87" t="s">
        <v>119</v>
      </c>
      <c r="F87" s="26"/>
      <c r="G87" t="s">
        <v>1190</v>
      </c>
    </row>
    <row r="88" spans="1:7" x14ac:dyDescent="0.25">
      <c r="A88" t="s">
        <v>1101</v>
      </c>
      <c r="B88" t="s">
        <v>1102</v>
      </c>
      <c r="C88" t="b">
        <v>1</v>
      </c>
      <c r="D88" t="s">
        <v>1100</v>
      </c>
      <c r="F88" s="26"/>
      <c r="G88" t="s">
        <v>1190</v>
      </c>
    </row>
    <row r="89" spans="1:7" x14ac:dyDescent="0.25">
      <c r="A89" t="s">
        <v>973</v>
      </c>
      <c r="B89" t="s">
        <v>974</v>
      </c>
      <c r="C89" t="b">
        <v>1</v>
      </c>
      <c r="D89" t="s">
        <v>122</v>
      </c>
      <c r="F89" s="26"/>
      <c r="G89" t="s">
        <v>1193</v>
      </c>
    </row>
    <row r="90" spans="1:7" x14ac:dyDescent="0.25">
      <c r="A90" t="s">
        <v>1045</v>
      </c>
      <c r="B90" t="s">
        <v>1046</v>
      </c>
      <c r="C90" t="b">
        <v>1</v>
      </c>
      <c r="D90" t="s">
        <v>124</v>
      </c>
      <c r="F90" s="26"/>
      <c r="G90" t="s">
        <v>1190</v>
      </c>
    </row>
    <row r="91" spans="1:7" x14ac:dyDescent="0.25">
      <c r="A91" t="s">
        <v>1057</v>
      </c>
      <c r="B91" t="s">
        <v>1058</v>
      </c>
      <c r="C91" t="b">
        <v>1</v>
      </c>
      <c r="D91" t="s">
        <v>126</v>
      </c>
      <c r="F91" s="26"/>
      <c r="G91" t="s">
        <v>1192</v>
      </c>
    </row>
    <row r="92" spans="1:7" x14ac:dyDescent="0.25">
      <c r="A92" t="s">
        <v>1013</v>
      </c>
      <c r="B92" t="s">
        <v>1014</v>
      </c>
      <c r="C92" t="b">
        <v>1</v>
      </c>
      <c r="D92" t="s">
        <v>130</v>
      </c>
      <c r="F92" s="26"/>
      <c r="G92" t="s">
        <v>1196</v>
      </c>
    </row>
    <row r="93" spans="1:7" x14ac:dyDescent="0.25">
      <c r="A93" t="s">
        <v>977</v>
      </c>
      <c r="B93" t="s">
        <v>978</v>
      </c>
      <c r="C93" t="b">
        <v>1</v>
      </c>
      <c r="D93" t="s">
        <v>132</v>
      </c>
      <c r="F93" s="26"/>
      <c r="G93" t="s">
        <v>1196</v>
      </c>
    </row>
    <row r="94" spans="1:7" x14ac:dyDescent="0.25">
      <c r="A94" t="s">
        <v>819</v>
      </c>
      <c r="B94" t="s">
        <v>820</v>
      </c>
      <c r="C94" t="b">
        <v>1</v>
      </c>
      <c r="D94" t="s">
        <v>128</v>
      </c>
      <c r="F94" s="26"/>
      <c r="G94" t="s">
        <v>1196</v>
      </c>
    </row>
    <row r="95" spans="1:7" x14ac:dyDescent="0.25">
      <c r="A95" t="s">
        <v>907</v>
      </c>
      <c r="B95" t="s">
        <v>908</v>
      </c>
      <c r="C95" t="b">
        <v>1</v>
      </c>
      <c r="D95" t="s">
        <v>134</v>
      </c>
      <c r="F95" s="26"/>
      <c r="G95" t="s">
        <v>1192</v>
      </c>
    </row>
    <row r="96" spans="1:7" x14ac:dyDescent="0.25">
      <c r="A96" t="s">
        <v>782</v>
      </c>
      <c r="B96" t="s">
        <v>783</v>
      </c>
      <c r="C96" t="b">
        <v>1</v>
      </c>
      <c r="D96" t="s">
        <v>137</v>
      </c>
      <c r="F96" s="26"/>
      <c r="G96" t="s">
        <v>1190</v>
      </c>
    </row>
    <row r="97" spans="1:8" x14ac:dyDescent="0.25">
      <c r="A97" t="s">
        <v>891</v>
      </c>
      <c r="B97" t="s">
        <v>892</v>
      </c>
      <c r="C97" t="b">
        <v>1</v>
      </c>
      <c r="D97" t="s">
        <v>890</v>
      </c>
      <c r="F97" s="26"/>
      <c r="G97" t="s">
        <v>1196</v>
      </c>
    </row>
    <row r="98" spans="1:8" x14ac:dyDescent="0.25">
      <c r="A98" t="s">
        <v>927</v>
      </c>
      <c r="B98" t="s">
        <v>928</v>
      </c>
      <c r="C98" t="b">
        <v>1</v>
      </c>
      <c r="D98" t="s">
        <v>143</v>
      </c>
      <c r="F98" s="26"/>
      <c r="G98" t="s">
        <v>1194</v>
      </c>
    </row>
    <row r="99" spans="1:8" x14ac:dyDescent="0.25">
      <c r="A99" t="s">
        <v>825</v>
      </c>
      <c r="B99" t="s">
        <v>826</v>
      </c>
      <c r="C99" t="b">
        <v>1</v>
      </c>
      <c r="D99" t="s">
        <v>145</v>
      </c>
      <c r="F99" s="26"/>
      <c r="G99" t="s">
        <v>1196</v>
      </c>
    </row>
    <row r="100" spans="1:8" x14ac:dyDescent="0.25">
      <c r="A100" t="s">
        <v>1067</v>
      </c>
      <c r="B100" t="s">
        <v>1068</v>
      </c>
      <c r="C100" t="b">
        <v>1</v>
      </c>
      <c r="D100" t="s">
        <v>147</v>
      </c>
      <c r="F100" s="26"/>
      <c r="G100" t="s">
        <v>1191</v>
      </c>
    </row>
    <row r="101" spans="1:8" x14ac:dyDescent="0.25">
      <c r="A101" t="s">
        <v>981</v>
      </c>
      <c r="B101" t="s">
        <v>982</v>
      </c>
      <c r="C101" t="b">
        <v>1</v>
      </c>
      <c r="D101" t="s">
        <v>149</v>
      </c>
      <c r="F101" s="26"/>
      <c r="G101" t="s">
        <v>1189</v>
      </c>
    </row>
    <row r="102" spans="1:8" x14ac:dyDescent="0.25">
      <c r="A102" t="s">
        <v>519</v>
      </c>
      <c r="B102" t="s">
        <v>520</v>
      </c>
      <c r="C102" t="b">
        <v>1</v>
      </c>
      <c r="D102" t="s">
        <v>153</v>
      </c>
      <c r="F102" s="26"/>
      <c r="G102" t="s">
        <v>1189</v>
      </c>
    </row>
    <row r="103" spans="1:8" x14ac:dyDescent="0.25">
      <c r="A103" t="s">
        <v>788</v>
      </c>
      <c r="B103" t="s">
        <v>789</v>
      </c>
      <c r="C103" t="b">
        <v>1</v>
      </c>
      <c r="D103" t="s">
        <v>151</v>
      </c>
      <c r="F103" s="26"/>
      <c r="G103" t="s">
        <v>1190</v>
      </c>
    </row>
    <row r="104" spans="1:8" x14ac:dyDescent="0.25">
      <c r="A104" t="s">
        <v>854</v>
      </c>
      <c r="B104" t="s">
        <v>855</v>
      </c>
      <c r="C104" t="b">
        <v>1</v>
      </c>
      <c r="D104" t="s">
        <v>155</v>
      </c>
      <c r="F104" s="26"/>
      <c r="G104" t="s">
        <v>1190</v>
      </c>
    </row>
    <row r="105" spans="1:8" x14ac:dyDescent="0.25">
      <c r="A105" t="s">
        <v>915</v>
      </c>
      <c r="B105" t="s">
        <v>916</v>
      </c>
      <c r="C105" t="b">
        <v>1</v>
      </c>
      <c r="D105" t="s">
        <v>160</v>
      </c>
      <c r="F105" s="26"/>
      <c r="G105" t="s">
        <v>1194</v>
      </c>
    </row>
    <row r="106" spans="1:8" x14ac:dyDescent="0.25">
      <c r="A106" t="s">
        <v>396</v>
      </c>
      <c r="B106" t="s">
        <v>397</v>
      </c>
      <c r="C106" t="b">
        <v>1</v>
      </c>
      <c r="D106" t="s">
        <v>162</v>
      </c>
      <c r="F106" s="26"/>
      <c r="G106" t="s">
        <v>1191</v>
      </c>
    </row>
    <row r="107" spans="1:8" x14ac:dyDescent="0.25">
      <c r="A107" t="s">
        <v>511</v>
      </c>
      <c r="B107" t="s">
        <v>512</v>
      </c>
      <c r="C107" t="b">
        <v>1</v>
      </c>
      <c r="D107" t="s">
        <v>164</v>
      </c>
      <c r="F107" s="26"/>
      <c r="G107" t="s">
        <v>1190</v>
      </c>
    </row>
    <row r="108" spans="1:8" x14ac:dyDescent="0.25">
      <c r="A108" t="s">
        <v>837</v>
      </c>
      <c r="B108" t="s">
        <v>838</v>
      </c>
      <c r="C108" t="b">
        <v>1</v>
      </c>
      <c r="D108" t="s">
        <v>167</v>
      </c>
      <c r="F108" s="26"/>
      <c r="G108" t="s">
        <v>1190</v>
      </c>
    </row>
    <row r="109" spans="1:8" x14ac:dyDescent="0.25">
      <c r="A109" t="s">
        <v>1041</v>
      </c>
      <c r="B109" t="s">
        <v>1042</v>
      </c>
      <c r="C109" t="b">
        <v>1</v>
      </c>
      <c r="D109" t="s">
        <v>169</v>
      </c>
      <c r="F109" s="26"/>
      <c r="G109" t="s">
        <v>1196</v>
      </c>
    </row>
    <row r="110" spans="1:8" x14ac:dyDescent="0.25">
      <c r="A110" t="s">
        <v>793</v>
      </c>
      <c r="B110" t="s">
        <v>794</v>
      </c>
      <c r="C110" t="b">
        <v>1</v>
      </c>
      <c r="D110" t="s">
        <v>1169</v>
      </c>
      <c r="F110" s="26">
        <v>1983</v>
      </c>
      <c r="G110" t="s">
        <v>1196</v>
      </c>
      <c r="H110" t="s">
        <v>1271</v>
      </c>
    </row>
    <row r="111" spans="1:8" x14ac:dyDescent="0.25">
      <c r="A111" t="s">
        <v>744</v>
      </c>
      <c r="B111" t="s">
        <v>745</v>
      </c>
      <c r="C111" t="b">
        <v>1</v>
      </c>
      <c r="D111" t="s">
        <v>172</v>
      </c>
      <c r="F111" s="26"/>
      <c r="G111" t="s">
        <v>1191</v>
      </c>
    </row>
    <row r="112" spans="1:8" x14ac:dyDescent="0.25">
      <c r="A112" t="s">
        <v>749</v>
      </c>
      <c r="B112" t="s">
        <v>750</v>
      </c>
      <c r="C112" t="b">
        <v>1</v>
      </c>
      <c r="D112" t="s">
        <v>174</v>
      </c>
      <c r="F112" s="26"/>
      <c r="G112" t="s">
        <v>1191</v>
      </c>
    </row>
    <row r="113" spans="1:7" x14ac:dyDescent="0.25">
      <c r="A113" t="s">
        <v>752</v>
      </c>
      <c r="B113" t="s">
        <v>753</v>
      </c>
      <c r="C113" t="b">
        <v>1</v>
      </c>
      <c r="D113" t="s">
        <v>175</v>
      </c>
      <c r="F113" s="26"/>
      <c r="G113" t="s">
        <v>1191</v>
      </c>
    </row>
    <row r="114" spans="1:7" x14ac:dyDescent="0.25">
      <c r="A114" t="s">
        <v>911</v>
      </c>
      <c r="B114" t="s">
        <v>912</v>
      </c>
      <c r="C114" t="b">
        <v>1</v>
      </c>
      <c r="D114" t="s">
        <v>178</v>
      </c>
      <c r="F114" s="26"/>
      <c r="G114" t="s">
        <v>1193</v>
      </c>
    </row>
    <row r="115" spans="1:7" x14ac:dyDescent="0.25">
      <c r="A115" t="s">
        <v>803</v>
      </c>
      <c r="B115" t="s">
        <v>804</v>
      </c>
      <c r="C115" t="b">
        <v>1</v>
      </c>
      <c r="D115" t="s">
        <v>182</v>
      </c>
      <c r="F115" s="26"/>
      <c r="G115" t="s">
        <v>1189</v>
      </c>
    </row>
    <row r="116" spans="1:7" x14ac:dyDescent="0.25">
      <c r="A116" t="s">
        <v>985</v>
      </c>
      <c r="B116" t="s">
        <v>986</v>
      </c>
      <c r="C116" t="b">
        <v>1</v>
      </c>
      <c r="D116" t="s">
        <v>184</v>
      </c>
      <c r="F116" s="26"/>
      <c r="G116" t="s">
        <v>1188</v>
      </c>
    </row>
    <row r="117" spans="1:7" x14ac:dyDescent="0.25">
      <c r="A117" t="s">
        <v>1021</v>
      </c>
      <c r="B117" t="s">
        <v>1022</v>
      </c>
      <c r="C117" t="b">
        <v>1</v>
      </c>
      <c r="D117" t="s">
        <v>191</v>
      </c>
      <c r="F117" s="26"/>
      <c r="G117" t="s">
        <v>1196</v>
      </c>
    </row>
    <row r="118" spans="1:7" x14ac:dyDescent="0.25">
      <c r="A118" t="s">
        <v>470</v>
      </c>
      <c r="B118" t="s">
        <v>471</v>
      </c>
      <c r="C118" t="b">
        <v>1</v>
      </c>
      <c r="D118" t="s">
        <v>193</v>
      </c>
      <c r="F118" s="26"/>
      <c r="G118" t="s">
        <v>1193</v>
      </c>
    </row>
    <row r="119" spans="1:7" x14ac:dyDescent="0.25">
      <c r="A119" t="s">
        <v>1061</v>
      </c>
      <c r="B119" t="s">
        <v>1062</v>
      </c>
      <c r="C119" t="b">
        <v>1</v>
      </c>
      <c r="D119" t="s">
        <v>195</v>
      </c>
      <c r="F119" s="26"/>
      <c r="G119" t="s">
        <v>1190</v>
      </c>
    </row>
    <row r="120" spans="1:7" x14ac:dyDescent="0.25">
      <c r="A120" t="s">
        <v>797</v>
      </c>
      <c r="B120" t="s">
        <v>798</v>
      </c>
      <c r="C120" t="b">
        <v>1</v>
      </c>
      <c r="D120" t="s">
        <v>197</v>
      </c>
      <c r="F120" s="26"/>
      <c r="G120" t="s">
        <v>1188</v>
      </c>
    </row>
    <row r="121" spans="1:7" x14ac:dyDescent="0.25">
      <c r="A121" t="s">
        <v>923</v>
      </c>
      <c r="B121" t="s">
        <v>924</v>
      </c>
      <c r="C121" t="b">
        <v>1</v>
      </c>
      <c r="D121" t="s">
        <v>199</v>
      </c>
      <c r="F121" s="26"/>
      <c r="G121" t="s">
        <v>1188</v>
      </c>
    </row>
    <row r="122" spans="1:7" x14ac:dyDescent="0.25">
      <c r="A122" t="s">
        <v>881</v>
      </c>
      <c r="B122" t="s">
        <v>882</v>
      </c>
      <c r="C122" t="b">
        <v>1</v>
      </c>
      <c r="D122" t="s">
        <v>201</v>
      </c>
      <c r="F122" s="26"/>
      <c r="G122" t="s">
        <v>188</v>
      </c>
    </row>
    <row r="123" spans="1:7" x14ac:dyDescent="0.25">
      <c r="A123" t="s">
        <v>833</v>
      </c>
      <c r="B123" t="s">
        <v>834</v>
      </c>
      <c r="C123" t="b">
        <v>1</v>
      </c>
      <c r="D123" t="s">
        <v>203</v>
      </c>
      <c r="F123" s="26"/>
      <c r="G123" t="s">
        <v>1196</v>
      </c>
    </row>
    <row r="124" spans="1:7" x14ac:dyDescent="0.25">
      <c r="A124" t="s">
        <v>997</v>
      </c>
      <c r="B124" t="s">
        <v>998</v>
      </c>
      <c r="C124" t="b">
        <v>1</v>
      </c>
      <c r="D124" t="s">
        <v>205</v>
      </c>
      <c r="F124" s="26"/>
      <c r="G124" t="s">
        <v>1188</v>
      </c>
    </row>
    <row r="125" spans="1:7" x14ac:dyDescent="0.25">
      <c r="A125" t="s">
        <v>829</v>
      </c>
      <c r="B125" t="s">
        <v>830</v>
      </c>
      <c r="C125" t="b">
        <v>1</v>
      </c>
      <c r="D125" t="s">
        <v>207</v>
      </c>
      <c r="F125" s="26"/>
      <c r="G125" t="s">
        <v>1196</v>
      </c>
    </row>
    <row r="126" spans="1:7" x14ac:dyDescent="0.25">
      <c r="A126" t="s">
        <v>494</v>
      </c>
      <c r="B126" t="s">
        <v>495</v>
      </c>
      <c r="C126" t="b">
        <v>1</v>
      </c>
      <c r="D126" t="s">
        <v>210</v>
      </c>
      <c r="F126" s="26"/>
      <c r="G126" t="s">
        <v>1190</v>
      </c>
    </row>
    <row r="127" spans="1:7" x14ac:dyDescent="0.25">
      <c r="A127" t="s">
        <v>859</v>
      </c>
      <c r="B127" t="s">
        <v>860</v>
      </c>
      <c r="C127" t="b">
        <v>1</v>
      </c>
      <c r="D127" t="s">
        <v>212</v>
      </c>
      <c r="F127" s="26"/>
      <c r="G127" t="s">
        <v>1188</v>
      </c>
    </row>
    <row r="128" spans="1:7" x14ac:dyDescent="0.25">
      <c r="A128" t="s">
        <v>862</v>
      </c>
      <c r="B128" t="s">
        <v>863</v>
      </c>
      <c r="C128" t="b">
        <v>1</v>
      </c>
      <c r="D128" t="s">
        <v>213</v>
      </c>
      <c r="F128" s="26"/>
      <c r="G128" t="s">
        <v>1188</v>
      </c>
    </row>
    <row r="129" spans="1:7" x14ac:dyDescent="0.25">
      <c r="A129" t="s">
        <v>865</v>
      </c>
      <c r="B129" t="s">
        <v>866</v>
      </c>
      <c r="C129" t="b">
        <v>1</v>
      </c>
      <c r="D129" t="s">
        <v>214</v>
      </c>
      <c r="F129" s="26"/>
      <c r="G129" t="s">
        <v>1188</v>
      </c>
    </row>
    <row r="130" spans="1:7" x14ac:dyDescent="0.25">
      <c r="A130" t="s">
        <v>868</v>
      </c>
      <c r="B130" t="s">
        <v>869</v>
      </c>
      <c r="C130" t="b">
        <v>1</v>
      </c>
      <c r="D130" t="s">
        <v>215</v>
      </c>
      <c r="F130" s="26"/>
      <c r="G130" t="s">
        <v>1188</v>
      </c>
    </row>
    <row r="131" spans="1:7" x14ac:dyDescent="0.25">
      <c r="A131" t="s">
        <v>873</v>
      </c>
      <c r="B131" t="s">
        <v>874</v>
      </c>
      <c r="C131" t="b">
        <v>1</v>
      </c>
      <c r="D131" t="s">
        <v>216</v>
      </c>
      <c r="F131" s="26"/>
      <c r="G131" t="s">
        <v>1188</v>
      </c>
    </row>
    <row r="132" spans="1:7" x14ac:dyDescent="0.25">
      <c r="A132" t="s">
        <v>702</v>
      </c>
      <c r="B132" t="s">
        <v>703</v>
      </c>
      <c r="C132" t="b">
        <v>1</v>
      </c>
      <c r="D132" t="s">
        <v>1161</v>
      </c>
      <c r="F132" s="26">
        <v>1980</v>
      </c>
      <c r="G132" t="s">
        <v>1193</v>
      </c>
    </row>
    <row r="133" spans="1:7" x14ac:dyDescent="0.25">
      <c r="A133" t="s">
        <v>477</v>
      </c>
      <c r="B133" t="s">
        <v>478</v>
      </c>
      <c r="C133" t="b">
        <v>1</v>
      </c>
      <c r="D133" t="s">
        <v>1170</v>
      </c>
      <c r="F133" s="26"/>
      <c r="G133" t="s">
        <v>1196</v>
      </c>
    </row>
    <row r="134" spans="1:7" x14ac:dyDescent="0.25">
      <c r="A134" t="s">
        <v>1005</v>
      </c>
      <c r="B134" t="s">
        <v>1006</v>
      </c>
      <c r="C134" t="b">
        <v>1</v>
      </c>
      <c r="D134" t="s">
        <v>222</v>
      </c>
      <c r="F134" s="26"/>
      <c r="G134" t="s">
        <v>1188</v>
      </c>
    </row>
    <row r="135" spans="1:7" x14ac:dyDescent="0.25">
      <c r="A135" t="s">
        <v>903</v>
      </c>
      <c r="B135" t="s">
        <v>904</v>
      </c>
      <c r="C135" t="b">
        <v>1</v>
      </c>
      <c r="D135" t="s">
        <v>224</v>
      </c>
      <c r="F135" s="26"/>
      <c r="G135" t="s">
        <v>1188</v>
      </c>
    </row>
    <row r="136" spans="1:7" x14ac:dyDescent="0.25">
      <c r="A136" t="s">
        <v>1017</v>
      </c>
      <c r="B136" t="s">
        <v>1018</v>
      </c>
      <c r="C136" t="b">
        <v>1</v>
      </c>
      <c r="D136" t="s">
        <v>226</v>
      </c>
      <c r="F136" s="26"/>
      <c r="G136" t="s">
        <v>1196</v>
      </c>
    </row>
    <row r="137" spans="1:7" x14ac:dyDescent="0.25">
      <c r="A137" t="s">
        <v>849</v>
      </c>
      <c r="B137" t="s">
        <v>850</v>
      </c>
      <c r="C137" t="b">
        <v>1</v>
      </c>
      <c r="D137" t="s">
        <v>228</v>
      </c>
      <c r="F137" s="26"/>
      <c r="G137" t="s">
        <v>1189</v>
      </c>
    </row>
    <row r="138" spans="1:7" x14ac:dyDescent="0.25">
      <c r="A138" t="s">
        <v>1025</v>
      </c>
      <c r="B138" t="s">
        <v>1026</v>
      </c>
      <c r="C138" t="b">
        <v>1</v>
      </c>
      <c r="D138" t="s">
        <v>230</v>
      </c>
      <c r="F138" s="26"/>
      <c r="G138" t="s">
        <v>1196</v>
      </c>
    </row>
    <row r="139" spans="1:7" x14ac:dyDescent="0.25">
      <c r="A139" t="s">
        <v>960</v>
      </c>
      <c r="B139" t="s">
        <v>961</v>
      </c>
      <c r="C139" t="b">
        <v>1</v>
      </c>
      <c r="D139" t="s">
        <v>232</v>
      </c>
      <c r="F139" s="26"/>
      <c r="G139" t="s">
        <v>1190</v>
      </c>
    </row>
    <row r="140" spans="1:7" x14ac:dyDescent="0.25">
      <c r="A140" t="s">
        <v>556</v>
      </c>
      <c r="B140" t="s">
        <v>557</v>
      </c>
      <c r="C140" t="b">
        <v>1</v>
      </c>
      <c r="D140" t="s">
        <v>234</v>
      </c>
      <c r="F140" s="26"/>
      <c r="G140" t="s">
        <v>1194</v>
      </c>
    </row>
    <row r="141" spans="1:7" x14ac:dyDescent="0.25">
      <c r="A141" t="s">
        <v>760</v>
      </c>
      <c r="B141" t="s">
        <v>761</v>
      </c>
      <c r="C141" t="b">
        <v>1</v>
      </c>
      <c r="D141" t="s">
        <v>236</v>
      </c>
      <c r="F141" s="26"/>
      <c r="G141" t="s">
        <v>1197</v>
      </c>
    </row>
    <row r="142" spans="1:7" x14ac:dyDescent="0.25">
      <c r="A142" t="s">
        <v>763</v>
      </c>
      <c r="B142" t="s">
        <v>764</v>
      </c>
      <c r="C142" t="b">
        <v>1</v>
      </c>
      <c r="D142" t="s">
        <v>237</v>
      </c>
      <c r="F142" s="26"/>
      <c r="G142" t="s">
        <v>1197</v>
      </c>
    </row>
    <row r="143" spans="1:7" x14ac:dyDescent="0.25">
      <c r="A143" t="s">
        <v>766</v>
      </c>
      <c r="B143" t="s">
        <v>767</v>
      </c>
      <c r="C143" t="b">
        <v>1</v>
      </c>
      <c r="D143" t="s">
        <v>238</v>
      </c>
      <c r="F143" s="26"/>
      <c r="G143" t="s">
        <v>1197</v>
      </c>
    </row>
    <row r="144" spans="1:7" x14ac:dyDescent="0.25">
      <c r="A144" t="s">
        <v>769</v>
      </c>
      <c r="B144" t="s">
        <v>770</v>
      </c>
      <c r="C144" t="b">
        <v>1</v>
      </c>
      <c r="D144" t="s">
        <v>239</v>
      </c>
      <c r="F144" s="26"/>
      <c r="G144" t="s">
        <v>1197</v>
      </c>
    </row>
    <row r="145" spans="1:7" x14ac:dyDescent="0.25">
      <c r="A145" t="s">
        <v>772</v>
      </c>
      <c r="B145" t="s">
        <v>773</v>
      </c>
      <c r="C145" t="b">
        <v>1</v>
      </c>
      <c r="D145" t="s">
        <v>240</v>
      </c>
      <c r="F145" s="26"/>
      <c r="G145" t="s">
        <v>1197</v>
      </c>
    </row>
    <row r="146" spans="1:7" x14ac:dyDescent="0.25">
      <c r="A146" t="s">
        <v>775</v>
      </c>
      <c r="B146" t="s">
        <v>776</v>
      </c>
      <c r="C146" t="b">
        <v>1</v>
      </c>
      <c r="D146" t="s">
        <v>241</v>
      </c>
      <c r="F146" s="26"/>
      <c r="G146" t="s">
        <v>1197</v>
      </c>
    </row>
    <row r="147" spans="1:7" x14ac:dyDescent="0.25">
      <c r="A147" t="s">
        <v>778</v>
      </c>
      <c r="B147" t="s">
        <v>779</v>
      </c>
      <c r="C147" t="b">
        <v>1</v>
      </c>
      <c r="D147" t="s">
        <v>242</v>
      </c>
      <c r="F147" s="26"/>
      <c r="G147" t="s">
        <v>1197</v>
      </c>
    </row>
    <row r="148" spans="1:7" x14ac:dyDescent="0.25">
      <c r="A148" t="s">
        <v>944</v>
      </c>
      <c r="B148" t="s">
        <v>945</v>
      </c>
      <c r="C148" t="b">
        <v>1</v>
      </c>
      <c r="D148" t="s">
        <v>244</v>
      </c>
      <c r="F148" s="26"/>
      <c r="G148" t="s">
        <v>1188</v>
      </c>
    </row>
    <row r="149" spans="1:7" x14ac:dyDescent="0.25">
      <c r="A149" t="s">
        <v>498</v>
      </c>
      <c r="B149" t="s">
        <v>499</v>
      </c>
      <c r="C149" t="b">
        <v>1</v>
      </c>
      <c r="D149" t="s">
        <v>1171</v>
      </c>
      <c r="F149" s="26"/>
      <c r="G149" t="s">
        <v>1196</v>
      </c>
    </row>
    <row r="150" spans="1:7" x14ac:dyDescent="0.25">
      <c r="A150" t="s">
        <v>885</v>
      </c>
      <c r="B150" t="s">
        <v>886</v>
      </c>
      <c r="C150" t="b">
        <v>1</v>
      </c>
      <c r="D150" t="s">
        <v>248</v>
      </c>
      <c r="F150" s="26"/>
      <c r="G150" t="s">
        <v>188</v>
      </c>
    </row>
    <row r="151" spans="1:7" x14ac:dyDescent="0.25">
      <c r="A151" t="s">
        <v>1029</v>
      </c>
      <c r="B151" t="s">
        <v>1030</v>
      </c>
      <c r="C151" t="b">
        <v>1</v>
      </c>
      <c r="D151" t="s">
        <v>250</v>
      </c>
      <c r="F151" s="26"/>
      <c r="G151" t="s">
        <v>1196</v>
      </c>
    </row>
    <row r="152" spans="1:7" x14ac:dyDescent="0.25">
      <c r="A152" t="s">
        <v>481</v>
      </c>
      <c r="B152" t="s">
        <v>482</v>
      </c>
      <c r="C152" t="b">
        <v>1</v>
      </c>
      <c r="D152" t="s">
        <v>252</v>
      </c>
      <c r="F152" s="26"/>
      <c r="G152" t="s">
        <v>1191</v>
      </c>
    </row>
    <row r="153" spans="1:7" x14ac:dyDescent="0.25">
      <c r="A153" t="s">
        <v>969</v>
      </c>
      <c r="B153" t="s">
        <v>970</v>
      </c>
      <c r="C153" t="b">
        <v>1</v>
      </c>
      <c r="D153" t="s">
        <v>256</v>
      </c>
      <c r="F153" s="26"/>
      <c r="G153" t="s">
        <v>1196</v>
      </c>
    </row>
    <row r="154" spans="1:7" x14ac:dyDescent="0.25">
      <c r="A154" t="s">
        <v>1095</v>
      </c>
      <c r="B154" t="s">
        <v>1096</v>
      </c>
      <c r="C154" t="b">
        <v>1</v>
      </c>
      <c r="D154" t="s">
        <v>1094</v>
      </c>
      <c r="F154" s="26"/>
      <c r="G154" t="s">
        <v>1188</v>
      </c>
    </row>
    <row r="155" spans="1:7" x14ac:dyDescent="0.25">
      <c r="A155" t="s">
        <v>939</v>
      </c>
      <c r="B155" t="s">
        <v>940</v>
      </c>
      <c r="C155" t="b">
        <v>1</v>
      </c>
      <c r="D155" t="s">
        <v>258</v>
      </c>
      <c r="F155" s="26"/>
      <c r="G155" t="s">
        <v>1196</v>
      </c>
    </row>
    <row r="156" spans="1:7" x14ac:dyDescent="0.25">
      <c r="A156" t="s">
        <v>935</v>
      </c>
      <c r="B156" t="s">
        <v>936</v>
      </c>
      <c r="C156" t="b">
        <v>1</v>
      </c>
      <c r="D156" t="s">
        <v>260</v>
      </c>
      <c r="F156" s="26"/>
      <c r="G156" t="s">
        <v>1188</v>
      </c>
    </row>
    <row r="157" spans="1:7" x14ac:dyDescent="0.25">
      <c r="A157" t="s">
        <v>1089</v>
      </c>
      <c r="B157" t="s">
        <v>1090</v>
      </c>
      <c r="C157" t="b">
        <v>1</v>
      </c>
      <c r="D157" t="s">
        <v>1088</v>
      </c>
      <c r="F157" s="26"/>
      <c r="G157" t="s">
        <v>1190</v>
      </c>
    </row>
    <row r="158" spans="1:7" x14ac:dyDescent="0.25">
      <c r="A158" t="s">
        <v>899</v>
      </c>
      <c r="B158" t="s">
        <v>900</v>
      </c>
      <c r="C158" t="b">
        <v>1</v>
      </c>
      <c r="D158" t="s">
        <v>262</v>
      </c>
      <c r="F158" s="26"/>
      <c r="G158" t="s">
        <v>1190</v>
      </c>
    </row>
    <row r="159" spans="1:7" x14ac:dyDescent="0.25">
      <c r="A159" t="s">
        <v>952</v>
      </c>
      <c r="B159" t="s">
        <v>953</v>
      </c>
      <c r="C159" t="b">
        <v>1</v>
      </c>
      <c r="D159" t="s">
        <v>264</v>
      </c>
      <c r="F159" s="26"/>
      <c r="G159" t="s">
        <v>1189</v>
      </c>
    </row>
    <row r="160" spans="1:7" x14ac:dyDescent="0.25">
      <c r="A160" t="s">
        <v>845</v>
      </c>
      <c r="B160" t="s">
        <v>846</v>
      </c>
      <c r="C160" t="b">
        <v>1</v>
      </c>
      <c r="D160" t="s">
        <v>266</v>
      </c>
      <c r="F160" s="26"/>
      <c r="G160" t="s">
        <v>1189</v>
      </c>
    </row>
    <row r="161" spans="1:7" x14ac:dyDescent="0.25">
      <c r="A161" t="s">
        <v>871</v>
      </c>
      <c r="B161" t="s">
        <v>872</v>
      </c>
      <c r="C161" t="b">
        <v>1</v>
      </c>
      <c r="D161" t="s">
        <v>1072</v>
      </c>
      <c r="F161" s="26"/>
      <c r="G161" t="s">
        <v>1190</v>
      </c>
    </row>
    <row r="162" spans="1:7" x14ac:dyDescent="0.25">
      <c r="A162" t="s">
        <v>931</v>
      </c>
      <c r="B162" t="s">
        <v>932</v>
      </c>
      <c r="C162" t="b">
        <v>1</v>
      </c>
      <c r="D162" t="s">
        <v>273</v>
      </c>
      <c r="F162" s="26"/>
      <c r="G162" t="s">
        <v>1190</v>
      </c>
    </row>
    <row r="163" spans="1:7" x14ac:dyDescent="0.25">
      <c r="A163" t="s">
        <v>989</v>
      </c>
      <c r="B163" t="s">
        <v>990</v>
      </c>
      <c r="C163" t="b">
        <v>1</v>
      </c>
      <c r="D163" t="s">
        <v>275</v>
      </c>
      <c r="F163" s="26"/>
      <c r="G163" t="s">
        <v>1196</v>
      </c>
    </row>
    <row r="164" spans="1:7" x14ac:dyDescent="0.25">
      <c r="A164" t="s">
        <v>529</v>
      </c>
      <c r="B164" t="s">
        <v>530</v>
      </c>
      <c r="C164" t="b">
        <v>1</v>
      </c>
      <c r="D164" t="s">
        <v>277</v>
      </c>
      <c r="F164" s="26"/>
      <c r="G164" t="s">
        <v>1190</v>
      </c>
    </row>
    <row r="165" spans="1:7" x14ac:dyDescent="0.25">
      <c r="A165" t="s">
        <v>1001</v>
      </c>
      <c r="B165" t="s">
        <v>1002</v>
      </c>
      <c r="C165" t="b">
        <v>1</v>
      </c>
      <c r="D165" t="s">
        <v>279</v>
      </c>
      <c r="F165" s="26"/>
      <c r="G165" t="s">
        <v>1192</v>
      </c>
    </row>
    <row r="166" spans="1:7" x14ac:dyDescent="0.25">
      <c r="A166" t="s">
        <v>1053</v>
      </c>
      <c r="B166" t="s">
        <v>1054</v>
      </c>
      <c r="C166" t="b">
        <v>1</v>
      </c>
      <c r="D166" t="s">
        <v>281</v>
      </c>
      <c r="F166" s="26"/>
      <c r="G166" t="s">
        <v>1189</v>
      </c>
    </row>
    <row r="167" spans="1:7" x14ac:dyDescent="0.25">
      <c r="A167" t="s">
        <v>740</v>
      </c>
      <c r="B167" t="s">
        <v>741</v>
      </c>
      <c r="C167" t="b">
        <v>1</v>
      </c>
      <c r="D167" t="s">
        <v>283</v>
      </c>
      <c r="F167" s="26"/>
      <c r="G167" t="s">
        <v>1189</v>
      </c>
    </row>
    <row r="168" spans="1:7" x14ac:dyDescent="0.25">
      <c r="A168" t="s">
        <v>515</v>
      </c>
      <c r="B168" t="s">
        <v>516</v>
      </c>
      <c r="C168" t="b">
        <v>1</v>
      </c>
      <c r="D168" t="s">
        <v>285</v>
      </c>
      <c r="F168" s="26"/>
      <c r="G168" t="s">
        <v>1190</v>
      </c>
    </row>
    <row r="169" spans="1:7" x14ac:dyDescent="0.25">
      <c r="A169" t="s">
        <v>895</v>
      </c>
      <c r="B169" t="s">
        <v>896</v>
      </c>
      <c r="C169" t="b">
        <v>1</v>
      </c>
      <c r="D169" t="s">
        <v>287</v>
      </c>
      <c r="F169" s="26"/>
      <c r="G169" t="s">
        <v>1191</v>
      </c>
    </row>
    <row r="170" spans="1:7" x14ac:dyDescent="0.25">
      <c r="A170" t="s">
        <v>1037</v>
      </c>
      <c r="B170" t="s">
        <v>1038</v>
      </c>
      <c r="C170" t="b">
        <v>1</v>
      </c>
      <c r="D170" t="s">
        <v>289</v>
      </c>
      <c r="F170" s="26"/>
      <c r="G170" t="s">
        <v>1188</v>
      </c>
    </row>
    <row r="171" spans="1:7" x14ac:dyDescent="0.25">
      <c r="A171" t="s">
        <v>877</v>
      </c>
      <c r="B171" t="s">
        <v>878</v>
      </c>
      <c r="C171" t="b">
        <v>1</v>
      </c>
      <c r="D171" t="s">
        <v>291</v>
      </c>
      <c r="F171" s="26"/>
      <c r="G171" t="s">
        <v>1188</v>
      </c>
    </row>
    <row r="172" spans="1:7" x14ac:dyDescent="0.25">
      <c r="A172" t="s">
        <v>756</v>
      </c>
      <c r="B172" t="s">
        <v>757</v>
      </c>
      <c r="C172" t="b">
        <v>1</v>
      </c>
      <c r="D172" t="s">
        <v>295</v>
      </c>
      <c r="F172" s="26"/>
      <c r="G172" t="s">
        <v>1189</v>
      </c>
    </row>
    <row r="173" spans="1:7" x14ac:dyDescent="0.25">
      <c r="A173" t="s">
        <v>1079</v>
      </c>
      <c r="B173" t="s">
        <v>1080</v>
      </c>
      <c r="C173" t="b">
        <v>1</v>
      </c>
      <c r="D173" t="s">
        <v>297</v>
      </c>
      <c r="F173" s="26"/>
      <c r="G173" t="s">
        <v>1194</v>
      </c>
    </row>
    <row r="174" spans="1:7" x14ac:dyDescent="0.25">
      <c r="A174" t="s">
        <v>544</v>
      </c>
      <c r="B174" t="s">
        <v>545</v>
      </c>
      <c r="C174" t="b">
        <v>1</v>
      </c>
      <c r="D174" t="s">
        <v>299</v>
      </c>
      <c r="F174" s="26"/>
      <c r="G174" t="s">
        <v>1189</v>
      </c>
    </row>
    <row r="175" spans="1:7" x14ac:dyDescent="0.25">
      <c r="A175" t="s">
        <v>919</v>
      </c>
      <c r="B175" t="s">
        <v>920</v>
      </c>
      <c r="C175" t="b">
        <v>1</v>
      </c>
      <c r="D175" t="s">
        <v>301</v>
      </c>
      <c r="F175" s="26"/>
      <c r="G175" t="s">
        <v>1188</v>
      </c>
    </row>
    <row r="176" spans="1:7" x14ac:dyDescent="0.25">
      <c r="A176" t="s">
        <v>1033</v>
      </c>
      <c r="B176" t="s">
        <v>1034</v>
      </c>
      <c r="C176" t="b">
        <v>1</v>
      </c>
      <c r="D176" t="s">
        <v>303</v>
      </c>
      <c r="F176" s="26"/>
      <c r="G176" t="s">
        <v>1190</v>
      </c>
    </row>
    <row r="177" spans="1:7" x14ac:dyDescent="0.25">
      <c r="A177" t="s">
        <v>948</v>
      </c>
      <c r="B177" t="s">
        <v>1245</v>
      </c>
      <c r="C177" t="b">
        <v>1</v>
      </c>
      <c r="D177" t="s">
        <v>305</v>
      </c>
      <c r="F177" s="26"/>
      <c r="G177" t="s">
        <v>1194</v>
      </c>
    </row>
    <row r="178" spans="1:7" x14ac:dyDescent="0.25">
      <c r="A178" t="s">
        <v>1272</v>
      </c>
      <c r="B178" t="s">
        <v>1273</v>
      </c>
      <c r="C178" t="b">
        <v>0</v>
      </c>
      <c r="D178" t="s">
        <v>186</v>
      </c>
      <c r="E178" s="26" t="s">
        <v>1131</v>
      </c>
      <c r="G178" t="s">
        <v>1193</v>
      </c>
    </row>
    <row r="179" spans="1:7" x14ac:dyDescent="0.25">
      <c r="A179" t="s">
        <v>718</v>
      </c>
      <c r="B179" t="s">
        <v>719</v>
      </c>
      <c r="C179" t="b">
        <v>0</v>
      </c>
      <c r="D179" t="s">
        <v>102</v>
      </c>
      <c r="E179" s="26" t="s">
        <v>1131</v>
      </c>
      <c r="G179" t="s">
        <v>1188</v>
      </c>
    </row>
    <row r="180" spans="1:7" x14ac:dyDescent="0.25">
      <c r="A180" t="s">
        <v>651</v>
      </c>
      <c r="B180" t="s">
        <v>652</v>
      </c>
      <c r="C180" t="b">
        <v>0</v>
      </c>
      <c r="D180" t="s">
        <v>79</v>
      </c>
      <c r="E180" s="26" t="s">
        <v>1131</v>
      </c>
      <c r="G180" t="s">
        <v>1188</v>
      </c>
    </row>
    <row r="181" spans="1:7" x14ac:dyDescent="0.25">
      <c r="A181" t="s">
        <v>681</v>
      </c>
      <c r="B181" t="s">
        <v>682</v>
      </c>
      <c r="C181" t="b">
        <v>0</v>
      </c>
      <c r="D181" t="s">
        <v>90</v>
      </c>
      <c r="E181" s="26" t="s">
        <v>1131</v>
      </c>
      <c r="G181" t="s">
        <v>1194</v>
      </c>
    </row>
    <row r="182" spans="1:7" x14ac:dyDescent="0.25">
      <c r="A182" t="s">
        <v>1274</v>
      </c>
      <c r="B182" t="s">
        <v>1275</v>
      </c>
      <c r="C182" t="b">
        <v>0</v>
      </c>
      <c r="D182" t="s">
        <v>86</v>
      </c>
      <c r="E182" s="26" t="s">
        <v>1131</v>
      </c>
      <c r="G182" t="s">
        <v>1188</v>
      </c>
    </row>
    <row r="183" spans="1:7" x14ac:dyDescent="0.25">
      <c r="A183" t="s">
        <v>662</v>
      </c>
      <c r="B183" t="s">
        <v>663</v>
      </c>
      <c r="C183" t="b">
        <v>0</v>
      </c>
      <c r="D183" t="s">
        <v>83</v>
      </c>
      <c r="E183" s="26" t="s">
        <v>1131</v>
      </c>
      <c r="G183" t="s">
        <v>1188</v>
      </c>
    </row>
    <row r="184" spans="1:7" x14ac:dyDescent="0.25">
      <c r="A184" t="s">
        <v>631</v>
      </c>
      <c r="B184" t="s">
        <v>632</v>
      </c>
      <c r="C184" t="b">
        <v>0</v>
      </c>
      <c r="D184" t="s">
        <v>73</v>
      </c>
      <c r="E184" s="26" t="s">
        <v>1131</v>
      </c>
      <c r="G184" t="s">
        <v>1188</v>
      </c>
    </row>
    <row r="185" spans="1:7" x14ac:dyDescent="0.25">
      <c r="A185" t="s">
        <v>387</v>
      </c>
      <c r="B185" t="s">
        <v>388</v>
      </c>
      <c r="C185" t="b">
        <v>0</v>
      </c>
      <c r="D185" t="s">
        <v>33</v>
      </c>
      <c r="E185" s="26" t="s">
        <v>1131</v>
      </c>
      <c r="G185" t="s">
        <v>1192</v>
      </c>
    </row>
    <row r="186" spans="1:7" x14ac:dyDescent="0.25">
      <c r="A186" t="s">
        <v>390</v>
      </c>
      <c r="B186" t="s">
        <v>391</v>
      </c>
      <c r="C186" t="b">
        <v>0</v>
      </c>
      <c r="D186" t="s">
        <v>34</v>
      </c>
      <c r="E186" s="26" t="s">
        <v>1131</v>
      </c>
      <c r="G186" t="s">
        <v>1191</v>
      </c>
    </row>
    <row r="187" spans="1:7" x14ac:dyDescent="0.25">
      <c r="A187" t="s">
        <v>583</v>
      </c>
      <c r="B187" t="s">
        <v>584</v>
      </c>
      <c r="C187" t="b">
        <v>0</v>
      </c>
      <c r="D187" t="s">
        <v>57</v>
      </c>
      <c r="E187" s="26" t="s">
        <v>1131</v>
      </c>
      <c r="G187" t="s">
        <v>1191</v>
      </c>
    </row>
    <row r="188" spans="1:7" x14ac:dyDescent="0.25">
      <c r="A188" t="s">
        <v>406</v>
      </c>
      <c r="B188" t="s">
        <v>407</v>
      </c>
      <c r="C188" t="b">
        <v>0</v>
      </c>
      <c r="D188" t="s">
        <v>39</v>
      </c>
      <c r="E188" s="26" t="s">
        <v>1131</v>
      </c>
      <c r="G188" t="s">
        <v>1191</v>
      </c>
    </row>
    <row r="189" spans="1:7" x14ac:dyDescent="0.25">
      <c r="A189" t="s">
        <v>409</v>
      </c>
      <c r="B189" t="s">
        <v>410</v>
      </c>
      <c r="C189" t="b">
        <v>0</v>
      </c>
      <c r="D189" t="s">
        <v>40</v>
      </c>
      <c r="E189" s="26" t="s">
        <v>1131</v>
      </c>
      <c r="G189" t="s">
        <v>1191</v>
      </c>
    </row>
    <row r="190" spans="1:7" x14ac:dyDescent="0.25">
      <c r="A190" t="s">
        <v>415</v>
      </c>
      <c r="B190" t="s">
        <v>416</v>
      </c>
      <c r="C190" t="b">
        <v>0</v>
      </c>
      <c r="D190" t="s">
        <v>43</v>
      </c>
      <c r="E190" s="26" t="s">
        <v>1131</v>
      </c>
      <c r="G190" t="s">
        <v>1191</v>
      </c>
    </row>
    <row r="191" spans="1:7" x14ac:dyDescent="0.25">
      <c r="A191" t="s">
        <v>436</v>
      </c>
      <c r="B191" t="s">
        <v>437</v>
      </c>
      <c r="C191" t="b">
        <v>0</v>
      </c>
      <c r="D191" t="s">
        <v>46</v>
      </c>
      <c r="E191" s="26" t="s">
        <v>1131</v>
      </c>
      <c r="G191" t="s">
        <v>1190</v>
      </c>
    </row>
    <row r="192" spans="1:7" x14ac:dyDescent="0.25">
      <c r="A192" t="s">
        <v>445</v>
      </c>
      <c r="B192" t="s">
        <v>446</v>
      </c>
      <c r="C192" t="b">
        <v>1</v>
      </c>
      <c r="D192" t="s">
        <v>49</v>
      </c>
      <c r="E192" s="26" t="s">
        <v>1131</v>
      </c>
      <c r="G192" t="s">
        <v>1191</v>
      </c>
    </row>
    <row r="193" spans="1:8" x14ac:dyDescent="0.25">
      <c r="A193" t="s">
        <v>412</v>
      </c>
      <c r="B193" t="s">
        <v>413</v>
      </c>
      <c r="C193" t="b">
        <v>0</v>
      </c>
      <c r="D193" t="s">
        <v>42</v>
      </c>
      <c r="E193" s="26" t="s">
        <v>1131</v>
      </c>
      <c r="G193" t="s">
        <v>1192</v>
      </c>
    </row>
    <row r="194" spans="1:8" x14ac:dyDescent="0.25">
      <c r="A194" t="s">
        <v>453</v>
      </c>
      <c r="B194" t="s">
        <v>454</v>
      </c>
      <c r="C194" t="b">
        <v>1</v>
      </c>
      <c r="F194" s="26">
        <v>1985</v>
      </c>
      <c r="G194" t="s">
        <v>1200</v>
      </c>
      <c r="H194" t="s">
        <v>1258</v>
      </c>
    </row>
    <row r="195" spans="1:8" x14ac:dyDescent="0.25">
      <c r="A195" t="s">
        <v>459</v>
      </c>
      <c r="B195" t="s">
        <v>460</v>
      </c>
      <c r="C195" t="b">
        <v>1</v>
      </c>
      <c r="F195" s="26">
        <v>1982</v>
      </c>
      <c r="G195" t="s">
        <v>1192</v>
      </c>
      <c r="H195" t="s">
        <v>1258</v>
      </c>
    </row>
    <row r="196" spans="1:8" x14ac:dyDescent="0.25">
      <c r="A196" t="s">
        <v>540</v>
      </c>
      <c r="B196" t="s">
        <v>541</v>
      </c>
      <c r="C196" t="b">
        <v>1</v>
      </c>
      <c r="D196" t="s">
        <v>1276</v>
      </c>
      <c r="E196" s="26">
        <v>10</v>
      </c>
      <c r="F196" s="26">
        <v>2009</v>
      </c>
      <c r="G196" t="s">
        <v>1191</v>
      </c>
      <c r="H196" t="s">
        <v>1277</v>
      </c>
    </row>
    <row r="197" spans="1:8" x14ac:dyDescent="0.25">
      <c r="A197" t="s">
        <v>564</v>
      </c>
      <c r="B197" t="s">
        <v>565</v>
      </c>
      <c r="C197" t="b">
        <v>0</v>
      </c>
      <c r="D197" t="s">
        <v>51</v>
      </c>
      <c r="E197" s="26" t="s">
        <v>1131</v>
      </c>
      <c r="G197" t="s">
        <v>1188</v>
      </c>
    </row>
    <row r="198" spans="1:8" x14ac:dyDescent="0.25">
      <c r="A198" t="s">
        <v>534</v>
      </c>
      <c r="B198" t="s">
        <v>535</v>
      </c>
      <c r="C198" t="b">
        <v>1</v>
      </c>
      <c r="D198" t="s">
        <v>271</v>
      </c>
      <c r="F198" s="26"/>
      <c r="G198" t="s">
        <v>1191</v>
      </c>
    </row>
    <row r="199" spans="1:8" x14ac:dyDescent="0.25">
      <c r="A199" t="s">
        <v>732</v>
      </c>
      <c r="B199" t="s">
        <v>733</v>
      </c>
      <c r="C199" t="b">
        <v>1</v>
      </c>
      <c r="D199" t="s">
        <v>731</v>
      </c>
      <c r="F199" s="26"/>
      <c r="G199" t="s">
        <v>1197</v>
      </c>
    </row>
    <row r="200" spans="1:8" x14ac:dyDescent="0.25">
      <c r="A200" t="s">
        <v>376</v>
      </c>
      <c r="B200" t="s">
        <v>377</v>
      </c>
      <c r="C200" t="b">
        <v>1</v>
      </c>
      <c r="D200" t="s">
        <v>1278</v>
      </c>
      <c r="F200" s="26"/>
      <c r="G200" t="s">
        <v>1191</v>
      </c>
    </row>
    <row r="201" spans="1:8" x14ac:dyDescent="0.25">
      <c r="A201" t="s">
        <v>466</v>
      </c>
      <c r="B201" t="s">
        <v>467</v>
      </c>
      <c r="C201" t="b">
        <v>1</v>
      </c>
      <c r="D201" t="s">
        <v>1279</v>
      </c>
      <c r="F201" s="26"/>
      <c r="G201" t="s">
        <v>188</v>
      </c>
    </row>
    <row r="202" spans="1:8" x14ac:dyDescent="0.25">
      <c r="A202" t="s">
        <v>368</v>
      </c>
      <c r="B202" t="s">
        <v>369</v>
      </c>
      <c r="C202" t="b">
        <v>1</v>
      </c>
      <c r="D202" t="s">
        <v>367</v>
      </c>
      <c r="F202" s="26"/>
      <c r="G202" t="s">
        <v>1197</v>
      </c>
    </row>
    <row r="203" spans="1:8" x14ac:dyDescent="0.25">
      <c r="A203" t="s">
        <v>1107</v>
      </c>
      <c r="B203" t="s">
        <v>1108</v>
      </c>
      <c r="C203" t="b">
        <v>1</v>
      </c>
      <c r="D203" t="s">
        <v>1106</v>
      </c>
      <c r="F203" s="26"/>
      <c r="G203" t="s">
        <v>1191</v>
      </c>
    </row>
    <row r="204" spans="1:8" x14ac:dyDescent="0.25">
      <c r="A204" t="s">
        <v>525</v>
      </c>
      <c r="B204" t="s">
        <v>526</v>
      </c>
      <c r="C204" t="b">
        <v>1</v>
      </c>
      <c r="D204" t="s">
        <v>524</v>
      </c>
      <c r="F204" s="26"/>
      <c r="G204" t="s">
        <v>1192</v>
      </c>
    </row>
    <row r="205" spans="1:8" x14ac:dyDescent="0.25">
      <c r="A205" t="s">
        <v>538</v>
      </c>
      <c r="B205" t="s">
        <v>539</v>
      </c>
      <c r="C205" t="b">
        <v>0</v>
      </c>
      <c r="D205" t="s">
        <v>180</v>
      </c>
      <c r="F205" s="26"/>
      <c r="G205" t="s">
        <v>1191</v>
      </c>
    </row>
    <row r="206" spans="1:8" x14ac:dyDescent="0.25">
      <c r="A206" t="s">
        <v>550</v>
      </c>
      <c r="B206" t="s">
        <v>551</v>
      </c>
      <c r="C206" t="b">
        <v>0</v>
      </c>
      <c r="D206" t="s">
        <v>1280</v>
      </c>
      <c r="F206" s="26">
        <v>1981</v>
      </c>
      <c r="G206" t="s">
        <v>1191</v>
      </c>
      <c r="H206" t="s">
        <v>1281</v>
      </c>
    </row>
    <row r="207" spans="1:8" x14ac:dyDescent="0.25">
      <c r="F207" s="26"/>
    </row>
    <row r="208" spans="1:8" x14ac:dyDescent="0.25">
      <c r="F208" s="26"/>
    </row>
  </sheetData>
  <autoFilter ref="A1:H206" xr:uid="{00000000-0009-0000-0000-000003000000}">
    <sortState xmlns:xlrd2="http://schemas.microsoft.com/office/spreadsheetml/2017/richdata2" ref="A2:K400">
      <sortCondition ref="A1:A201"/>
    </sortState>
  </autoFilter>
  <conditionalFormatting sqref="A207:A208">
    <cfRule type="duplicateValues" dxfId="34" priority="3"/>
  </conditionalFormatting>
  <conditionalFormatting sqref="A207:A1048576 A77:A101 A1:A75">
    <cfRule type="duplicateValues" dxfId="33" priority="2"/>
  </conditionalFormatting>
  <conditionalFormatting sqref="D1:D1048576">
    <cfRule type="duplicateValues" dxfId="32" priority="1"/>
  </conditionalFormatting>
  <conditionalFormatting sqref="A102:A206 A76">
    <cfRule type="duplicateValues" dxfId="31" priority="4"/>
  </conditionalFormatting>
  <conditionalFormatting sqref="D102:D206 D76">
    <cfRule type="duplicateValues" dxfId="30" priority="5"/>
  </conditionalFormatting>
  <conditionalFormatting sqref="A77:A85 A1:A75">
    <cfRule type="duplicateValues" dxfId="29" priority="6"/>
  </conditionalFormatting>
  <conditionalFormatting sqref="A77:A101 A1:A75">
    <cfRule type="duplicateValues" dxfId="28" priority="7"/>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83778-6C3B-4D4C-B240-D7E2EDB481B4}">
  <sheetPr>
    <tabColor rgb="FFFFFF00"/>
  </sheetPr>
  <dimension ref="A1:T172"/>
  <sheetViews>
    <sheetView workbookViewId="0">
      <pane ySplit="1" topLeftCell="A146" activePane="bottomLeft" state="frozen"/>
      <selection sqref="A1:A1048576"/>
      <selection pane="bottomLeft" sqref="A1:O172"/>
    </sheetView>
  </sheetViews>
  <sheetFormatPr defaultRowHeight="15" x14ac:dyDescent="0.25"/>
  <cols>
    <col min="2" max="2" width="11.140625" bestFit="1" customWidth="1"/>
    <col min="3" max="3" width="13.42578125" style="26" bestFit="1" customWidth="1"/>
    <col min="4" max="4" width="10.42578125" style="26" bestFit="1" customWidth="1"/>
    <col min="5" max="5" width="57.5703125" style="26" bestFit="1" customWidth="1"/>
    <col min="7" max="7" width="28.42578125" bestFit="1" customWidth="1"/>
    <col min="8" max="8" width="9.140625" style="26"/>
    <col min="9" max="9" width="22.7109375" style="26" customWidth="1"/>
    <col min="11" max="11" width="29.85546875" bestFit="1" customWidth="1"/>
    <col min="14" max="14" width="14.5703125" style="26" bestFit="1" customWidth="1"/>
    <col min="16" max="16" width="10.42578125" style="26" bestFit="1" customWidth="1"/>
  </cols>
  <sheetData>
    <row r="1" spans="1:20" s="162" customFormat="1" ht="60" x14ac:dyDescent="0.25">
      <c r="A1" s="162" t="s">
        <v>1299</v>
      </c>
      <c r="B1" s="162" t="s">
        <v>1300</v>
      </c>
      <c r="C1" s="108" t="s">
        <v>1301</v>
      </c>
      <c r="D1" s="108" t="s">
        <v>1298</v>
      </c>
      <c r="E1" s="162" t="s">
        <v>1302</v>
      </c>
      <c r="F1" s="108" t="s">
        <v>1303</v>
      </c>
      <c r="G1" s="108" t="s">
        <v>1304</v>
      </c>
      <c r="H1" s="108" t="s">
        <v>1305</v>
      </c>
      <c r="I1" s="163" t="s">
        <v>1306</v>
      </c>
      <c r="J1" s="163" t="s">
        <v>328</v>
      </c>
      <c r="K1" s="163" t="s">
        <v>1307</v>
      </c>
      <c r="L1" s="163" t="s">
        <v>1308</v>
      </c>
      <c r="M1" s="163" t="s">
        <v>1309</v>
      </c>
      <c r="N1" s="164" t="s">
        <v>1310</v>
      </c>
      <c r="O1" s="163" t="s">
        <v>18</v>
      </c>
      <c r="P1" s="108" t="s">
        <v>1298</v>
      </c>
      <c r="S1" s="162" t="s">
        <v>1174</v>
      </c>
      <c r="T1" s="162" t="s">
        <v>1180</v>
      </c>
    </row>
    <row r="2" spans="1:20" x14ac:dyDescent="0.25">
      <c r="A2" t="s">
        <v>1435</v>
      </c>
      <c r="C2" s="26">
        <v>179</v>
      </c>
      <c r="E2" t="s">
        <v>1436</v>
      </c>
      <c r="F2" s="26">
        <v>4</v>
      </c>
      <c r="G2" s="26" t="s">
        <v>1437</v>
      </c>
      <c r="H2" s="26">
        <v>7</v>
      </c>
      <c r="I2" s="26" t="s">
        <v>366</v>
      </c>
      <c r="J2" t="b">
        <v>0</v>
      </c>
      <c r="K2" t="s">
        <v>1438</v>
      </c>
      <c r="L2" s="26" t="s">
        <v>366</v>
      </c>
      <c r="M2" t="b">
        <v>0</v>
      </c>
      <c r="N2" s="26" t="s">
        <v>1432</v>
      </c>
      <c r="P2" s="26">
        <f>D2</f>
        <v>0</v>
      </c>
    </row>
    <row r="3" spans="1:20" x14ac:dyDescent="0.25">
      <c r="A3" t="s">
        <v>992</v>
      </c>
      <c r="B3" t="s">
        <v>1311</v>
      </c>
      <c r="C3" s="26" t="s">
        <v>582</v>
      </c>
      <c r="D3" s="26">
        <v>449</v>
      </c>
      <c r="E3" t="s">
        <v>19</v>
      </c>
      <c r="F3" s="26">
        <v>1</v>
      </c>
      <c r="G3" s="26" t="s">
        <v>1312</v>
      </c>
      <c r="H3" s="26">
        <v>1</v>
      </c>
      <c r="I3" s="26" t="s">
        <v>458</v>
      </c>
      <c r="J3" t="b">
        <v>1</v>
      </c>
      <c r="K3" t="s">
        <v>1118</v>
      </c>
      <c r="L3" s="26" t="s">
        <v>375</v>
      </c>
      <c r="M3" t="b">
        <v>1</v>
      </c>
      <c r="N3" s="26" t="s">
        <v>1313</v>
      </c>
      <c r="P3" s="26">
        <f t="shared" ref="P3:P66" si="0">D3</f>
        <v>449</v>
      </c>
    </row>
    <row r="4" spans="1:20" x14ac:dyDescent="0.25">
      <c r="A4" t="s">
        <v>955</v>
      </c>
      <c r="B4" t="s">
        <v>1315</v>
      </c>
      <c r="C4" s="26">
        <v>192</v>
      </c>
      <c r="D4" s="26">
        <v>412</v>
      </c>
      <c r="E4" t="s">
        <v>22</v>
      </c>
      <c r="F4" s="26">
        <v>1</v>
      </c>
      <c r="G4" s="26" t="s">
        <v>1312</v>
      </c>
      <c r="H4" s="26">
        <v>1</v>
      </c>
      <c r="I4" s="26" t="s">
        <v>458</v>
      </c>
      <c r="J4" t="b">
        <v>1</v>
      </c>
      <c r="K4" t="s">
        <v>1116</v>
      </c>
      <c r="L4" s="26" t="s">
        <v>375</v>
      </c>
      <c r="M4" t="b">
        <v>1</v>
      </c>
      <c r="N4" s="26" t="s">
        <v>1313</v>
      </c>
      <c r="P4" s="26">
        <f t="shared" si="0"/>
        <v>412</v>
      </c>
    </row>
    <row r="5" spans="1:20" x14ac:dyDescent="0.25">
      <c r="A5" t="s">
        <v>1008</v>
      </c>
      <c r="B5" t="s">
        <v>1314</v>
      </c>
      <c r="C5" s="26" t="s">
        <v>582</v>
      </c>
      <c r="D5" s="26">
        <v>635</v>
      </c>
      <c r="E5" t="s">
        <v>24</v>
      </c>
      <c r="F5" s="26">
        <v>1</v>
      </c>
      <c r="G5" s="26" t="s">
        <v>1312</v>
      </c>
      <c r="H5" s="26">
        <v>1</v>
      </c>
      <c r="I5" s="26" t="s">
        <v>458</v>
      </c>
      <c r="J5" t="b">
        <v>1</v>
      </c>
      <c r="K5" t="s">
        <v>1118</v>
      </c>
      <c r="L5" s="26" t="s">
        <v>375</v>
      </c>
      <c r="M5" t="b">
        <v>1</v>
      </c>
      <c r="N5" s="26" t="s">
        <v>1313</v>
      </c>
      <c r="P5" s="26">
        <f t="shared" si="0"/>
        <v>635</v>
      </c>
    </row>
    <row r="6" spans="1:20" x14ac:dyDescent="0.25">
      <c r="A6" t="s">
        <v>814</v>
      </c>
      <c r="B6" t="s">
        <v>1316</v>
      </c>
      <c r="C6" s="26">
        <v>24486</v>
      </c>
      <c r="D6" s="26">
        <v>293</v>
      </c>
      <c r="E6" t="s">
        <v>26</v>
      </c>
      <c r="F6" s="26">
        <v>1</v>
      </c>
      <c r="G6" s="26" t="s">
        <v>1312</v>
      </c>
      <c r="H6" s="26">
        <v>1</v>
      </c>
      <c r="I6" s="26" t="s">
        <v>458</v>
      </c>
      <c r="J6" t="b">
        <v>1</v>
      </c>
      <c r="K6" t="s">
        <v>1118</v>
      </c>
      <c r="L6" s="26" t="s">
        <v>375</v>
      </c>
      <c r="M6" t="b">
        <v>1</v>
      </c>
      <c r="N6" s="26" t="s">
        <v>1313</v>
      </c>
      <c r="P6" s="26">
        <f t="shared" si="0"/>
        <v>293</v>
      </c>
    </row>
    <row r="7" spans="1:20" x14ac:dyDescent="0.25">
      <c r="A7" t="s">
        <v>1204</v>
      </c>
      <c r="C7" s="26">
        <v>49803</v>
      </c>
      <c r="D7" s="26">
        <v>640</v>
      </c>
      <c r="E7" t="s">
        <v>1205</v>
      </c>
      <c r="F7" s="26">
        <v>1</v>
      </c>
      <c r="G7" s="26" t="s">
        <v>1312</v>
      </c>
      <c r="H7" s="26">
        <v>1</v>
      </c>
      <c r="I7" s="26" t="s">
        <v>374</v>
      </c>
      <c r="J7" t="b">
        <v>1</v>
      </c>
      <c r="K7" t="s">
        <v>1119</v>
      </c>
      <c r="L7" s="26" t="s">
        <v>375</v>
      </c>
      <c r="M7" t="b">
        <v>0</v>
      </c>
      <c r="N7" s="26" t="s">
        <v>1419</v>
      </c>
      <c r="P7" s="26">
        <f t="shared" si="0"/>
        <v>640</v>
      </c>
    </row>
    <row r="8" spans="1:20" x14ac:dyDescent="0.25">
      <c r="A8" t="s">
        <v>1220</v>
      </c>
      <c r="C8" s="26">
        <v>288</v>
      </c>
      <c r="D8" s="26">
        <v>345</v>
      </c>
      <c r="E8" t="s">
        <v>1221</v>
      </c>
      <c r="F8" s="26">
        <v>1</v>
      </c>
      <c r="G8" s="26" t="s">
        <v>1312</v>
      </c>
      <c r="H8" s="26">
        <v>1</v>
      </c>
      <c r="I8" s="26" t="s">
        <v>374</v>
      </c>
      <c r="J8" t="b">
        <v>1</v>
      </c>
      <c r="K8" t="s">
        <v>1116</v>
      </c>
      <c r="L8" s="26" t="s">
        <v>375</v>
      </c>
      <c r="M8" t="b">
        <v>0</v>
      </c>
      <c r="N8" s="26" t="s">
        <v>1419</v>
      </c>
      <c r="P8" s="26">
        <f t="shared" si="0"/>
        <v>345</v>
      </c>
    </row>
    <row r="9" spans="1:20" x14ac:dyDescent="0.25">
      <c r="A9" t="s">
        <v>373</v>
      </c>
      <c r="C9" s="26">
        <v>213</v>
      </c>
      <c r="D9" s="26">
        <v>1</v>
      </c>
      <c r="E9" t="s">
        <v>28</v>
      </c>
      <c r="F9" s="26">
        <v>1</v>
      </c>
      <c r="G9" s="26" t="s">
        <v>1312</v>
      </c>
      <c r="H9" s="26">
        <v>1</v>
      </c>
      <c r="I9" s="26" t="s">
        <v>374</v>
      </c>
      <c r="J9" t="b">
        <v>1</v>
      </c>
      <c r="K9" t="s">
        <v>1116</v>
      </c>
      <c r="L9" s="26" t="s">
        <v>375</v>
      </c>
      <c r="M9" t="b">
        <v>0</v>
      </c>
      <c r="N9" s="26" t="s">
        <v>1313</v>
      </c>
      <c r="P9" s="26">
        <f t="shared" si="0"/>
        <v>1</v>
      </c>
    </row>
    <row r="10" spans="1:20" x14ac:dyDescent="0.25">
      <c r="A10" t="s">
        <v>1216</v>
      </c>
      <c r="C10" s="26">
        <v>42889</v>
      </c>
      <c r="E10" t="s">
        <v>1217</v>
      </c>
      <c r="F10" s="26"/>
      <c r="G10" s="26"/>
      <c r="I10" s="26" t="s">
        <v>366</v>
      </c>
      <c r="J10" t="b">
        <v>0</v>
      </c>
      <c r="K10" t="s">
        <v>1449</v>
      </c>
      <c r="L10" s="26" t="s">
        <v>366</v>
      </c>
      <c r="M10" t="b">
        <v>0</v>
      </c>
      <c r="N10" s="26" t="s">
        <v>1419</v>
      </c>
      <c r="P10" s="26">
        <f t="shared" si="0"/>
        <v>0</v>
      </c>
    </row>
    <row r="11" spans="1:20" x14ac:dyDescent="0.25">
      <c r="A11" t="s">
        <v>1420</v>
      </c>
      <c r="C11" s="26">
        <v>58488</v>
      </c>
      <c r="D11" s="26">
        <v>742</v>
      </c>
      <c r="E11" t="s">
        <v>1524</v>
      </c>
      <c r="F11" s="26">
        <v>7</v>
      </c>
      <c r="G11" s="26" t="s">
        <v>1421</v>
      </c>
      <c r="H11" s="26">
        <v>2</v>
      </c>
      <c r="I11" s="26" t="s">
        <v>374</v>
      </c>
      <c r="J11" t="b">
        <v>1</v>
      </c>
      <c r="K11" t="s">
        <v>1422</v>
      </c>
      <c r="L11" s="26" t="s">
        <v>375</v>
      </c>
      <c r="M11" t="b">
        <v>0</v>
      </c>
      <c r="N11" s="26" t="s">
        <v>1419</v>
      </c>
      <c r="P11" s="26">
        <f t="shared" si="0"/>
        <v>742</v>
      </c>
    </row>
    <row r="12" spans="1:20" x14ac:dyDescent="0.25">
      <c r="A12" t="s">
        <v>1452</v>
      </c>
      <c r="D12" s="26">
        <v>523</v>
      </c>
      <c r="E12" t="s">
        <v>1453</v>
      </c>
      <c r="F12" s="26">
        <v>1</v>
      </c>
      <c r="G12" s="26" t="s">
        <v>1312</v>
      </c>
      <c r="H12" s="26">
        <v>1</v>
      </c>
      <c r="I12" s="26" t="s">
        <v>458</v>
      </c>
      <c r="J12" t="b">
        <v>1</v>
      </c>
      <c r="K12" t="s">
        <v>1449</v>
      </c>
      <c r="L12" s="26" t="s">
        <v>375</v>
      </c>
      <c r="M12" t="b">
        <v>0</v>
      </c>
      <c r="N12" s="26" t="s">
        <v>1419</v>
      </c>
      <c r="P12" s="26">
        <f t="shared" si="0"/>
        <v>523</v>
      </c>
    </row>
    <row r="13" spans="1:20" x14ac:dyDescent="0.25">
      <c r="A13" t="s">
        <v>1454</v>
      </c>
      <c r="D13" s="26">
        <v>549</v>
      </c>
      <c r="E13" t="s">
        <v>1453</v>
      </c>
      <c r="F13" s="26">
        <v>1</v>
      </c>
      <c r="G13" s="26" t="s">
        <v>1312</v>
      </c>
      <c r="H13" s="26">
        <v>1</v>
      </c>
      <c r="I13" s="26" t="s">
        <v>458</v>
      </c>
      <c r="J13" t="b">
        <v>1</v>
      </c>
      <c r="K13" t="s">
        <v>1449</v>
      </c>
      <c r="L13" s="26" t="s">
        <v>375</v>
      </c>
      <c r="M13" t="b">
        <v>0</v>
      </c>
      <c r="N13" s="26" t="s">
        <v>1419</v>
      </c>
      <c r="P13" s="26">
        <f t="shared" si="0"/>
        <v>549</v>
      </c>
    </row>
    <row r="14" spans="1:20" x14ac:dyDescent="0.25">
      <c r="A14" t="s">
        <v>380</v>
      </c>
      <c r="B14" t="s">
        <v>1317</v>
      </c>
      <c r="C14" s="26">
        <v>219</v>
      </c>
      <c r="D14" s="26">
        <v>2</v>
      </c>
      <c r="E14" t="s">
        <v>30</v>
      </c>
      <c r="F14" s="26">
        <v>1</v>
      </c>
      <c r="G14" s="26" t="s">
        <v>1312</v>
      </c>
      <c r="H14" s="26">
        <v>1</v>
      </c>
      <c r="I14" s="26" t="s">
        <v>374</v>
      </c>
      <c r="J14" t="b">
        <v>1</v>
      </c>
      <c r="K14" t="s">
        <v>1116</v>
      </c>
      <c r="L14" s="26" t="s">
        <v>375</v>
      </c>
      <c r="M14" t="b">
        <v>1</v>
      </c>
      <c r="N14" s="26" t="s">
        <v>1313</v>
      </c>
      <c r="P14" s="26">
        <f t="shared" si="0"/>
        <v>2</v>
      </c>
    </row>
    <row r="15" spans="1:20" x14ac:dyDescent="0.25">
      <c r="A15" t="s">
        <v>563</v>
      </c>
      <c r="B15" t="s">
        <v>1318</v>
      </c>
      <c r="C15" s="26">
        <v>221</v>
      </c>
      <c r="D15" s="26">
        <v>169</v>
      </c>
      <c r="E15" t="s">
        <v>50</v>
      </c>
      <c r="F15" s="26">
        <v>1</v>
      </c>
      <c r="G15" s="26" t="s">
        <v>1312</v>
      </c>
      <c r="H15" s="26">
        <v>1</v>
      </c>
      <c r="I15" s="26" t="s">
        <v>458</v>
      </c>
      <c r="J15" t="b">
        <v>1</v>
      </c>
      <c r="K15" t="s">
        <v>1119</v>
      </c>
      <c r="L15" s="26" t="s">
        <v>375</v>
      </c>
      <c r="M15" t="b">
        <v>1</v>
      </c>
      <c r="N15" s="26" t="s">
        <v>1313</v>
      </c>
      <c r="P15" s="26">
        <f t="shared" si="0"/>
        <v>169</v>
      </c>
    </row>
    <row r="16" spans="1:20" x14ac:dyDescent="0.25">
      <c r="A16" t="s">
        <v>1455</v>
      </c>
      <c r="D16" s="26">
        <v>735</v>
      </c>
      <c r="E16" t="s">
        <v>1456</v>
      </c>
      <c r="F16" s="26">
        <v>1</v>
      </c>
      <c r="G16" s="26" t="s">
        <v>1312</v>
      </c>
      <c r="H16" s="26">
        <v>1</v>
      </c>
      <c r="I16" s="26" t="s">
        <v>374</v>
      </c>
      <c r="J16" t="b">
        <v>1</v>
      </c>
      <c r="K16" t="s">
        <v>1116</v>
      </c>
      <c r="L16" s="26" t="s">
        <v>375</v>
      </c>
      <c r="M16" t="b">
        <v>0</v>
      </c>
      <c r="N16" s="26" t="s">
        <v>1419</v>
      </c>
      <c r="O16" t="s">
        <v>1457</v>
      </c>
      <c r="P16" s="26">
        <f t="shared" si="0"/>
        <v>735</v>
      </c>
    </row>
    <row r="17" spans="1:16" x14ac:dyDescent="0.25">
      <c r="A17" t="s">
        <v>1048</v>
      </c>
      <c r="B17" t="s">
        <v>1319</v>
      </c>
      <c r="C17" s="26" t="s">
        <v>582</v>
      </c>
      <c r="D17" s="26">
        <v>683</v>
      </c>
      <c r="E17" t="s">
        <v>104</v>
      </c>
      <c r="F17" s="26">
        <v>1</v>
      </c>
      <c r="G17" s="26" t="s">
        <v>1312</v>
      </c>
      <c r="H17" s="26">
        <v>1</v>
      </c>
      <c r="I17" s="26" t="s">
        <v>458</v>
      </c>
      <c r="J17" t="b">
        <v>1</v>
      </c>
      <c r="K17" t="s">
        <v>1116</v>
      </c>
      <c r="L17" s="26" t="s">
        <v>375</v>
      </c>
      <c r="M17" t="b">
        <v>1</v>
      </c>
      <c r="N17" s="26" t="s">
        <v>1313</v>
      </c>
      <c r="P17" s="26">
        <f t="shared" si="0"/>
        <v>683</v>
      </c>
    </row>
    <row r="18" spans="1:16" x14ac:dyDescent="0.25">
      <c r="A18" t="s">
        <v>364</v>
      </c>
      <c r="C18" s="165">
        <v>431</v>
      </c>
      <c r="E18" t="s">
        <v>1223</v>
      </c>
      <c r="F18" s="26">
        <v>6</v>
      </c>
      <c r="G18" s="26" t="s">
        <v>1430</v>
      </c>
      <c r="H18" s="26">
        <v>4</v>
      </c>
      <c r="I18" s="26" t="s">
        <v>366</v>
      </c>
      <c r="J18" t="b">
        <v>0</v>
      </c>
      <c r="K18" t="s">
        <v>1438</v>
      </c>
      <c r="L18" s="26" t="s">
        <v>366</v>
      </c>
      <c r="M18" t="b">
        <v>0</v>
      </c>
      <c r="N18" s="26" t="s">
        <v>1432</v>
      </c>
      <c r="P18" s="26">
        <f t="shared" si="0"/>
        <v>0</v>
      </c>
    </row>
    <row r="19" spans="1:16" x14ac:dyDescent="0.25">
      <c r="A19" t="s">
        <v>553</v>
      </c>
      <c r="C19" s="26">
        <v>599</v>
      </c>
      <c r="D19" s="26">
        <v>121</v>
      </c>
      <c r="E19" t="s">
        <v>1122</v>
      </c>
      <c r="F19" s="26">
        <v>1</v>
      </c>
      <c r="G19" s="26" t="s">
        <v>1312</v>
      </c>
      <c r="H19" s="26">
        <v>1</v>
      </c>
      <c r="I19" s="26" t="s">
        <v>374</v>
      </c>
      <c r="J19" t="b">
        <v>1</v>
      </c>
      <c r="K19" t="s">
        <v>1118</v>
      </c>
      <c r="L19" s="26" t="s">
        <v>375</v>
      </c>
      <c r="M19" t="b">
        <v>0</v>
      </c>
      <c r="N19" s="26" t="s">
        <v>1313</v>
      </c>
      <c r="P19" s="26">
        <f t="shared" si="0"/>
        <v>121</v>
      </c>
    </row>
    <row r="20" spans="1:16" x14ac:dyDescent="0.25">
      <c r="A20" t="s">
        <v>808</v>
      </c>
      <c r="B20" t="s">
        <v>1320</v>
      </c>
      <c r="C20" s="26">
        <v>653</v>
      </c>
      <c r="D20" s="26">
        <v>291</v>
      </c>
      <c r="E20" t="s">
        <v>809</v>
      </c>
      <c r="F20" s="26">
        <v>1</v>
      </c>
      <c r="G20" s="26" t="s">
        <v>1312</v>
      </c>
      <c r="H20" s="26">
        <v>1</v>
      </c>
      <c r="I20" s="26" t="s">
        <v>458</v>
      </c>
      <c r="J20" t="b">
        <v>1</v>
      </c>
      <c r="K20" t="s">
        <v>1116</v>
      </c>
      <c r="L20" s="26" t="s">
        <v>489</v>
      </c>
      <c r="M20" t="b">
        <v>0</v>
      </c>
      <c r="N20" s="26" t="s">
        <v>1313</v>
      </c>
      <c r="P20" s="26">
        <f t="shared" si="0"/>
        <v>291</v>
      </c>
    </row>
    <row r="21" spans="1:16" x14ac:dyDescent="0.25">
      <c r="A21" t="s">
        <v>448</v>
      </c>
      <c r="B21" t="s">
        <v>1321</v>
      </c>
      <c r="C21" s="26">
        <v>4959</v>
      </c>
      <c r="D21" s="26">
        <v>5</v>
      </c>
      <c r="E21" t="s">
        <v>109</v>
      </c>
      <c r="F21" s="26">
        <v>1</v>
      </c>
      <c r="G21" s="26" t="s">
        <v>1312</v>
      </c>
      <c r="H21" s="26">
        <v>1</v>
      </c>
      <c r="I21" s="26" t="s">
        <v>374</v>
      </c>
      <c r="J21" t="b">
        <v>1</v>
      </c>
      <c r="K21" t="s">
        <v>1116</v>
      </c>
      <c r="L21" s="26" t="s">
        <v>375</v>
      </c>
      <c r="M21" t="b">
        <v>1</v>
      </c>
      <c r="N21" s="26" t="s">
        <v>1313</v>
      </c>
      <c r="P21" s="26">
        <f t="shared" si="0"/>
        <v>5</v>
      </c>
    </row>
    <row r="22" spans="1:16" x14ac:dyDescent="0.25">
      <c r="A22" t="s">
        <v>1224</v>
      </c>
      <c r="C22" s="26">
        <v>409</v>
      </c>
      <c r="E22" t="s">
        <v>365</v>
      </c>
      <c r="F22" s="26">
        <v>1</v>
      </c>
      <c r="G22" s="26" t="s">
        <v>1312</v>
      </c>
      <c r="H22" s="26">
        <v>1</v>
      </c>
      <c r="I22" s="26" t="s">
        <v>374</v>
      </c>
      <c r="J22" t="b">
        <v>1</v>
      </c>
      <c r="K22" t="s">
        <v>1116</v>
      </c>
      <c r="L22" s="26" t="s">
        <v>489</v>
      </c>
      <c r="M22" t="b">
        <v>0</v>
      </c>
      <c r="N22" s="26" t="s">
        <v>1432</v>
      </c>
      <c r="P22" s="26">
        <f t="shared" si="0"/>
        <v>0</v>
      </c>
    </row>
    <row r="23" spans="1:16" x14ac:dyDescent="0.25">
      <c r="A23" t="s">
        <v>1082</v>
      </c>
      <c r="B23" t="s">
        <v>1322</v>
      </c>
      <c r="C23" s="26" t="s">
        <v>582</v>
      </c>
      <c r="D23" s="26">
        <v>747</v>
      </c>
      <c r="E23" t="s">
        <v>111</v>
      </c>
      <c r="F23" s="26">
        <v>1</v>
      </c>
      <c r="G23" s="26" t="s">
        <v>1312</v>
      </c>
      <c r="H23" s="26">
        <v>1</v>
      </c>
      <c r="I23" s="26" t="s">
        <v>458</v>
      </c>
      <c r="J23" t="b">
        <v>1</v>
      </c>
      <c r="K23" t="s">
        <v>1119</v>
      </c>
      <c r="L23" s="26" t="s">
        <v>375</v>
      </c>
      <c r="M23" t="b">
        <v>1</v>
      </c>
      <c r="N23" s="26" t="s">
        <v>1313</v>
      </c>
      <c r="P23" s="26">
        <f t="shared" si="0"/>
        <v>747</v>
      </c>
    </row>
    <row r="24" spans="1:16" x14ac:dyDescent="0.25">
      <c r="A24" t="s">
        <v>812</v>
      </c>
      <c r="B24" t="s">
        <v>1323</v>
      </c>
      <c r="C24" s="26">
        <v>56256</v>
      </c>
      <c r="D24" s="26">
        <v>291</v>
      </c>
      <c r="E24" t="s">
        <v>113</v>
      </c>
      <c r="F24" s="26">
        <v>1</v>
      </c>
      <c r="G24" s="26" t="s">
        <v>1312</v>
      </c>
      <c r="H24" s="26">
        <v>1</v>
      </c>
      <c r="I24" s="26" t="s">
        <v>458</v>
      </c>
      <c r="J24" t="b">
        <v>1</v>
      </c>
      <c r="K24" t="s">
        <v>1118</v>
      </c>
      <c r="L24" s="26" t="s">
        <v>375</v>
      </c>
      <c r="M24" t="b">
        <v>1</v>
      </c>
      <c r="N24" s="26" t="s">
        <v>1313</v>
      </c>
      <c r="P24" s="26">
        <f t="shared" si="0"/>
        <v>291</v>
      </c>
    </row>
    <row r="25" spans="1:16" x14ac:dyDescent="0.25">
      <c r="A25" t="s">
        <v>840</v>
      </c>
      <c r="B25" t="s">
        <v>1324</v>
      </c>
      <c r="C25" s="26">
        <v>878</v>
      </c>
      <c r="D25" s="26">
        <v>337</v>
      </c>
      <c r="E25" t="s">
        <v>115</v>
      </c>
      <c r="F25" s="26">
        <v>1</v>
      </c>
      <c r="G25" s="26" t="s">
        <v>1312</v>
      </c>
      <c r="H25" s="26">
        <v>1</v>
      </c>
      <c r="I25" s="26" t="s">
        <v>458</v>
      </c>
      <c r="J25" t="b">
        <v>1</v>
      </c>
      <c r="K25" t="s">
        <v>1116</v>
      </c>
      <c r="L25" s="26" t="s">
        <v>375</v>
      </c>
      <c r="M25" t="b">
        <v>1</v>
      </c>
      <c r="N25" s="26" t="s">
        <v>1313</v>
      </c>
      <c r="P25" s="26">
        <f t="shared" si="0"/>
        <v>337</v>
      </c>
    </row>
    <row r="26" spans="1:16" x14ac:dyDescent="0.25">
      <c r="A26" t="s">
        <v>1423</v>
      </c>
      <c r="C26" s="26">
        <v>986</v>
      </c>
      <c r="D26" s="26">
        <v>520</v>
      </c>
      <c r="E26" t="s">
        <v>1424</v>
      </c>
      <c r="F26" s="26">
        <v>2</v>
      </c>
      <c r="G26" s="26" t="s">
        <v>1425</v>
      </c>
      <c r="H26" s="26">
        <v>3</v>
      </c>
      <c r="I26" s="26" t="s">
        <v>374</v>
      </c>
      <c r="J26" t="b">
        <v>1</v>
      </c>
      <c r="K26" t="s">
        <v>1422</v>
      </c>
      <c r="L26" s="26" t="s">
        <v>375</v>
      </c>
      <c r="M26" t="b">
        <v>0</v>
      </c>
      <c r="N26" s="26" t="s">
        <v>1419</v>
      </c>
      <c r="P26" s="26">
        <f t="shared" si="0"/>
        <v>520</v>
      </c>
    </row>
    <row r="27" spans="1:16" x14ac:dyDescent="0.25">
      <c r="A27" t="s">
        <v>730</v>
      </c>
      <c r="C27" s="26">
        <v>1276</v>
      </c>
      <c r="D27" s="26">
        <v>214</v>
      </c>
      <c r="E27" t="s">
        <v>117</v>
      </c>
      <c r="F27" s="26">
        <v>1</v>
      </c>
      <c r="G27" s="26" t="s">
        <v>1312</v>
      </c>
      <c r="H27" s="26">
        <v>1</v>
      </c>
      <c r="J27" t="b">
        <v>1</v>
      </c>
      <c r="K27" t="s">
        <v>1118</v>
      </c>
      <c r="L27" s="26" t="s">
        <v>375</v>
      </c>
      <c r="M27" t="b">
        <v>0</v>
      </c>
      <c r="N27" s="26" t="s">
        <v>1313</v>
      </c>
      <c r="P27" s="26">
        <f t="shared" si="0"/>
        <v>214</v>
      </c>
    </row>
    <row r="28" spans="1:16" x14ac:dyDescent="0.25">
      <c r="A28" t="s">
        <v>1458</v>
      </c>
      <c r="C28" s="26">
        <v>219</v>
      </c>
      <c r="D28" s="26">
        <v>573</v>
      </c>
      <c r="E28" t="s">
        <v>1459</v>
      </c>
      <c r="F28" s="26">
        <v>1</v>
      </c>
      <c r="G28" s="26" t="s">
        <v>1312</v>
      </c>
      <c r="H28" s="26">
        <v>1</v>
      </c>
      <c r="I28" s="26" t="s">
        <v>374</v>
      </c>
      <c r="J28" t="b">
        <v>1</v>
      </c>
      <c r="K28" t="s">
        <v>1116</v>
      </c>
      <c r="L28" s="26" t="s">
        <v>375</v>
      </c>
      <c r="M28" t="b">
        <v>0</v>
      </c>
      <c r="N28" s="26" t="s">
        <v>1419</v>
      </c>
      <c r="P28" s="26">
        <f t="shared" si="0"/>
        <v>573</v>
      </c>
    </row>
    <row r="29" spans="1:16" x14ac:dyDescent="0.25">
      <c r="A29" t="s">
        <v>964</v>
      </c>
      <c r="B29" t="s">
        <v>1325</v>
      </c>
      <c r="C29" s="26" t="s">
        <v>582</v>
      </c>
      <c r="D29" s="26">
        <v>420</v>
      </c>
      <c r="E29" t="s">
        <v>118</v>
      </c>
      <c r="F29" s="26">
        <v>1</v>
      </c>
      <c r="G29" s="26" t="s">
        <v>1312</v>
      </c>
      <c r="H29" s="26">
        <v>1</v>
      </c>
      <c r="I29" s="26" t="s">
        <v>458</v>
      </c>
      <c r="J29" t="b">
        <v>1</v>
      </c>
      <c r="K29" t="s">
        <v>1116</v>
      </c>
      <c r="L29" s="26" t="s">
        <v>375</v>
      </c>
      <c r="M29" t="b">
        <v>1</v>
      </c>
      <c r="N29" s="26" t="s">
        <v>1313</v>
      </c>
      <c r="P29" s="26">
        <f t="shared" si="0"/>
        <v>420</v>
      </c>
    </row>
    <row r="30" spans="1:16" x14ac:dyDescent="0.25">
      <c r="A30" t="s">
        <v>487</v>
      </c>
      <c r="B30" t="s">
        <v>1326</v>
      </c>
      <c r="C30" s="26">
        <v>1651</v>
      </c>
      <c r="D30" s="26">
        <v>43</v>
      </c>
      <c r="E30" t="s">
        <v>488</v>
      </c>
      <c r="F30" s="26">
        <v>1</v>
      </c>
      <c r="G30" s="26" t="s">
        <v>1312</v>
      </c>
      <c r="H30" s="26">
        <v>1</v>
      </c>
      <c r="I30" s="26" t="s">
        <v>374</v>
      </c>
      <c r="J30" t="b">
        <v>1</v>
      </c>
      <c r="K30" t="s">
        <v>1116</v>
      </c>
      <c r="L30" s="26" t="s">
        <v>489</v>
      </c>
      <c r="M30" t="b">
        <v>0</v>
      </c>
      <c r="N30" s="26" t="s">
        <v>1313</v>
      </c>
      <c r="P30" s="26">
        <f t="shared" si="0"/>
        <v>43</v>
      </c>
    </row>
    <row r="31" spans="1:16" x14ac:dyDescent="0.25">
      <c r="A31" t="s">
        <v>1098</v>
      </c>
      <c r="B31" t="s">
        <v>1327</v>
      </c>
      <c r="C31" s="26">
        <v>1747</v>
      </c>
      <c r="D31" s="26">
        <v>767</v>
      </c>
      <c r="E31" t="s">
        <v>1099</v>
      </c>
      <c r="F31" s="26">
        <v>1</v>
      </c>
      <c r="G31" s="26" t="s">
        <v>1312</v>
      </c>
      <c r="H31" s="26">
        <v>1</v>
      </c>
      <c r="I31" s="26" t="s">
        <v>458</v>
      </c>
      <c r="J31" t="b">
        <v>1</v>
      </c>
      <c r="K31" t="s">
        <v>1118</v>
      </c>
      <c r="L31" s="26" t="s">
        <v>375</v>
      </c>
      <c r="M31" t="b">
        <v>1</v>
      </c>
      <c r="N31" s="26" t="s">
        <v>1313</v>
      </c>
      <c r="P31" s="26">
        <f t="shared" si="0"/>
        <v>767</v>
      </c>
    </row>
    <row r="32" spans="1:16" x14ac:dyDescent="0.25">
      <c r="A32" t="s">
        <v>1498</v>
      </c>
      <c r="C32" s="26">
        <v>1388</v>
      </c>
      <c r="E32" t="s">
        <v>1499</v>
      </c>
      <c r="F32" s="26">
        <v>6</v>
      </c>
      <c r="G32" s="26" t="s">
        <v>1430</v>
      </c>
      <c r="H32" s="26">
        <v>4</v>
      </c>
      <c r="I32" s="26" t="s">
        <v>366</v>
      </c>
      <c r="J32" t="b">
        <v>0</v>
      </c>
      <c r="K32" t="s">
        <v>1438</v>
      </c>
      <c r="L32" s="26" t="s">
        <v>366</v>
      </c>
      <c r="M32" t="b">
        <v>0</v>
      </c>
      <c r="N32" s="26" t="s">
        <v>1432</v>
      </c>
      <c r="P32" s="26">
        <f t="shared" si="0"/>
        <v>0</v>
      </c>
    </row>
    <row r="33" spans="1:16" x14ac:dyDescent="0.25">
      <c r="A33" t="s">
        <v>972</v>
      </c>
      <c r="B33" t="s">
        <v>1328</v>
      </c>
      <c r="C33" s="26" t="s">
        <v>582</v>
      </c>
      <c r="D33" s="26">
        <v>432</v>
      </c>
      <c r="E33" t="s">
        <v>121</v>
      </c>
      <c r="F33" s="26">
        <v>1</v>
      </c>
      <c r="G33" s="26" t="s">
        <v>1312</v>
      </c>
      <c r="H33" s="26">
        <v>1</v>
      </c>
      <c r="I33" s="26" t="s">
        <v>458</v>
      </c>
      <c r="J33" t="b">
        <v>1</v>
      </c>
      <c r="K33" t="s">
        <v>1118</v>
      </c>
      <c r="L33" s="26" t="s">
        <v>375</v>
      </c>
      <c r="M33" t="b">
        <v>1</v>
      </c>
      <c r="N33" s="26" t="s">
        <v>1313</v>
      </c>
      <c r="P33" s="26">
        <f t="shared" si="0"/>
        <v>432</v>
      </c>
    </row>
    <row r="34" spans="1:16" x14ac:dyDescent="0.25">
      <c r="A34" t="s">
        <v>852</v>
      </c>
      <c r="B34" t="s">
        <v>1329</v>
      </c>
      <c r="C34" s="26">
        <v>6111</v>
      </c>
      <c r="D34" s="26">
        <v>341</v>
      </c>
      <c r="E34" t="s">
        <v>853</v>
      </c>
      <c r="F34" s="26">
        <v>1</v>
      </c>
      <c r="G34" s="26" t="s">
        <v>1312</v>
      </c>
      <c r="H34" s="26">
        <v>1</v>
      </c>
      <c r="I34" s="26" t="s">
        <v>374</v>
      </c>
      <c r="J34" t="b">
        <v>1</v>
      </c>
      <c r="K34" t="s">
        <v>1116</v>
      </c>
      <c r="L34" s="26" t="s">
        <v>489</v>
      </c>
      <c r="M34" t="b">
        <v>0</v>
      </c>
      <c r="N34" s="26" t="s">
        <v>1313</v>
      </c>
      <c r="P34" s="26">
        <f t="shared" si="0"/>
        <v>341</v>
      </c>
    </row>
    <row r="35" spans="1:16" x14ac:dyDescent="0.25">
      <c r="A35" t="s">
        <v>1044</v>
      </c>
      <c r="B35" t="s">
        <v>1330</v>
      </c>
      <c r="C35" s="26" t="s">
        <v>582</v>
      </c>
      <c r="D35" s="26">
        <v>682</v>
      </c>
      <c r="E35" t="s">
        <v>123</v>
      </c>
      <c r="F35" s="26">
        <v>1</v>
      </c>
      <c r="G35" s="26" t="s">
        <v>1312</v>
      </c>
      <c r="H35" s="26">
        <v>1</v>
      </c>
      <c r="I35" s="26" t="s">
        <v>458</v>
      </c>
      <c r="J35" t="b">
        <v>1</v>
      </c>
      <c r="K35" t="s">
        <v>1116</v>
      </c>
      <c r="L35" s="26" t="s">
        <v>375</v>
      </c>
      <c r="M35" t="b">
        <v>1</v>
      </c>
      <c r="N35" s="26" t="s">
        <v>1313</v>
      </c>
      <c r="P35" s="26">
        <f t="shared" si="0"/>
        <v>682</v>
      </c>
    </row>
    <row r="36" spans="1:16" x14ac:dyDescent="0.25">
      <c r="A36" t="s">
        <v>1460</v>
      </c>
      <c r="D36" s="26">
        <v>704</v>
      </c>
      <c r="E36" t="s">
        <v>1525</v>
      </c>
      <c r="F36" s="26">
        <v>1</v>
      </c>
      <c r="G36" s="26" t="s">
        <v>1312</v>
      </c>
      <c r="H36" s="26">
        <v>1</v>
      </c>
      <c r="I36" s="26" t="s">
        <v>458</v>
      </c>
      <c r="J36" t="b">
        <v>1</v>
      </c>
      <c r="K36" t="s">
        <v>1116</v>
      </c>
      <c r="L36" s="26" t="s">
        <v>375</v>
      </c>
      <c r="M36" t="b">
        <v>0</v>
      </c>
      <c r="N36" s="26" t="s">
        <v>1432</v>
      </c>
      <c r="P36" s="26">
        <f t="shared" si="0"/>
        <v>704</v>
      </c>
    </row>
    <row r="37" spans="1:16" x14ac:dyDescent="0.25">
      <c r="A37" t="s">
        <v>1056</v>
      </c>
      <c r="B37" t="s">
        <v>1331</v>
      </c>
      <c r="C37" s="26" t="s">
        <v>582</v>
      </c>
      <c r="D37" s="26">
        <v>686</v>
      </c>
      <c r="E37" t="s">
        <v>125</v>
      </c>
      <c r="F37" s="26">
        <v>1</v>
      </c>
      <c r="G37" s="26" t="s">
        <v>1312</v>
      </c>
      <c r="H37" s="26">
        <v>1</v>
      </c>
      <c r="I37" s="26" t="s">
        <v>458</v>
      </c>
      <c r="J37" t="b">
        <v>1</v>
      </c>
      <c r="K37" t="s">
        <v>1116</v>
      </c>
      <c r="L37" s="26" t="s">
        <v>375</v>
      </c>
      <c r="M37" t="b">
        <v>1</v>
      </c>
      <c r="N37" s="26" t="s">
        <v>1313</v>
      </c>
      <c r="P37" s="26">
        <f t="shared" si="0"/>
        <v>686</v>
      </c>
    </row>
    <row r="38" spans="1:16" x14ac:dyDescent="0.25">
      <c r="A38" t="s">
        <v>1012</v>
      </c>
      <c r="B38" t="s">
        <v>1334</v>
      </c>
      <c r="C38" s="26" t="s">
        <v>582</v>
      </c>
      <c r="D38" s="26">
        <v>658</v>
      </c>
      <c r="E38" t="s">
        <v>129</v>
      </c>
      <c r="F38" s="26">
        <v>1</v>
      </c>
      <c r="G38" s="26" t="s">
        <v>1312</v>
      </c>
      <c r="H38" s="26">
        <v>1</v>
      </c>
      <c r="I38" s="26" t="s">
        <v>458</v>
      </c>
      <c r="J38" t="b">
        <v>1</v>
      </c>
      <c r="K38" t="s">
        <v>1116</v>
      </c>
      <c r="L38" s="26" t="s">
        <v>375</v>
      </c>
      <c r="M38" t="b">
        <v>1</v>
      </c>
      <c r="N38" s="26" t="s">
        <v>1313</v>
      </c>
      <c r="P38" s="26">
        <f t="shared" si="0"/>
        <v>658</v>
      </c>
    </row>
    <row r="39" spans="1:16" x14ac:dyDescent="0.25">
      <c r="A39" t="s">
        <v>976</v>
      </c>
      <c r="B39" t="s">
        <v>1333</v>
      </c>
      <c r="C39" s="26" t="s">
        <v>582</v>
      </c>
      <c r="D39" s="26">
        <v>437</v>
      </c>
      <c r="E39" t="s">
        <v>131</v>
      </c>
      <c r="F39" s="26">
        <v>1</v>
      </c>
      <c r="G39" s="26" t="s">
        <v>1312</v>
      </c>
      <c r="H39" s="26">
        <v>1</v>
      </c>
      <c r="I39" s="26" t="s">
        <v>458</v>
      </c>
      <c r="J39" t="b">
        <v>1</v>
      </c>
      <c r="K39" t="s">
        <v>1116</v>
      </c>
      <c r="L39" s="26" t="s">
        <v>375</v>
      </c>
      <c r="M39" t="b">
        <v>1</v>
      </c>
      <c r="N39" s="26" t="s">
        <v>1313</v>
      </c>
      <c r="P39" s="26">
        <f t="shared" si="0"/>
        <v>437</v>
      </c>
    </row>
    <row r="40" spans="1:16" x14ac:dyDescent="0.25">
      <c r="A40" t="s">
        <v>818</v>
      </c>
      <c r="B40" t="s">
        <v>1332</v>
      </c>
      <c r="C40" s="26">
        <v>3421</v>
      </c>
      <c r="D40" s="26">
        <v>297</v>
      </c>
      <c r="E40" t="s">
        <v>127</v>
      </c>
      <c r="F40" s="26">
        <v>1</v>
      </c>
      <c r="G40" s="26" t="s">
        <v>1312</v>
      </c>
      <c r="H40" s="26">
        <v>1</v>
      </c>
      <c r="I40" s="26" t="s">
        <v>458</v>
      </c>
      <c r="J40" t="b">
        <v>1</v>
      </c>
      <c r="K40" t="s">
        <v>1116</v>
      </c>
      <c r="L40" s="26" t="s">
        <v>375</v>
      </c>
      <c r="M40" t="b">
        <v>1</v>
      </c>
      <c r="N40" s="26" t="s">
        <v>1313</v>
      </c>
      <c r="P40" s="26">
        <f t="shared" si="0"/>
        <v>297</v>
      </c>
    </row>
    <row r="41" spans="1:16" x14ac:dyDescent="0.25">
      <c r="A41" t="s">
        <v>906</v>
      </c>
      <c r="B41" t="s">
        <v>1335</v>
      </c>
      <c r="C41" s="26">
        <v>3465</v>
      </c>
      <c r="D41" s="26">
        <v>368</v>
      </c>
      <c r="E41" t="s">
        <v>133</v>
      </c>
      <c r="F41" s="26">
        <v>1</v>
      </c>
      <c r="G41" s="26" t="s">
        <v>1312</v>
      </c>
      <c r="H41" s="26">
        <v>1</v>
      </c>
      <c r="I41" s="26" t="s">
        <v>458</v>
      </c>
      <c r="J41" t="b">
        <v>1</v>
      </c>
      <c r="K41" t="s">
        <v>1116</v>
      </c>
      <c r="L41" s="26" t="s">
        <v>375</v>
      </c>
      <c r="M41" t="b">
        <v>1</v>
      </c>
      <c r="N41" s="26" t="s">
        <v>1313</v>
      </c>
      <c r="P41" s="26">
        <f t="shared" si="0"/>
        <v>368</v>
      </c>
    </row>
    <row r="42" spans="1:16" x14ac:dyDescent="0.25">
      <c r="A42" t="s">
        <v>452</v>
      </c>
      <c r="C42" s="26">
        <v>3522</v>
      </c>
      <c r="D42" s="26">
        <v>8</v>
      </c>
      <c r="E42" t="s">
        <v>135</v>
      </c>
      <c r="F42" s="26">
        <v>1</v>
      </c>
      <c r="G42" s="26" t="s">
        <v>1312</v>
      </c>
      <c r="H42" s="26">
        <v>1</v>
      </c>
      <c r="J42" t="b">
        <v>1</v>
      </c>
      <c r="K42" t="s">
        <v>1119</v>
      </c>
      <c r="L42" s="26" t="s">
        <v>375</v>
      </c>
      <c r="M42" t="b">
        <v>0</v>
      </c>
      <c r="N42" s="26" t="s">
        <v>1313</v>
      </c>
      <c r="P42" s="26">
        <f t="shared" si="0"/>
        <v>8</v>
      </c>
    </row>
    <row r="43" spans="1:16" x14ac:dyDescent="0.25">
      <c r="A43" t="s">
        <v>781</v>
      </c>
      <c r="B43" t="s">
        <v>1336</v>
      </c>
      <c r="C43" s="26" t="s">
        <v>582</v>
      </c>
      <c r="D43" s="26">
        <v>256</v>
      </c>
      <c r="E43" t="s">
        <v>136</v>
      </c>
      <c r="F43" s="26">
        <v>1</v>
      </c>
      <c r="G43" s="26" t="s">
        <v>1312</v>
      </c>
      <c r="H43" s="26">
        <v>1</v>
      </c>
      <c r="I43" s="26" t="s">
        <v>458</v>
      </c>
      <c r="J43" t="b">
        <v>1</v>
      </c>
      <c r="K43" t="s">
        <v>1116</v>
      </c>
      <c r="L43" s="26" t="s">
        <v>375</v>
      </c>
      <c r="M43" t="b">
        <v>1</v>
      </c>
      <c r="N43" s="26" t="s">
        <v>1313</v>
      </c>
      <c r="P43" s="26">
        <f t="shared" si="0"/>
        <v>256</v>
      </c>
    </row>
    <row r="44" spans="1:16" x14ac:dyDescent="0.25">
      <c r="A44" t="s">
        <v>547</v>
      </c>
      <c r="C44" s="26">
        <v>16955</v>
      </c>
      <c r="D44" s="26">
        <v>108</v>
      </c>
      <c r="E44" t="s">
        <v>1202</v>
      </c>
      <c r="F44" s="26">
        <v>1</v>
      </c>
      <c r="G44" s="26" t="s">
        <v>1312</v>
      </c>
      <c r="H44" s="26">
        <v>1</v>
      </c>
      <c r="I44" s="26" t="s">
        <v>458</v>
      </c>
      <c r="J44" t="b">
        <v>1</v>
      </c>
      <c r="K44" t="s">
        <v>1118</v>
      </c>
      <c r="L44" s="26" t="s">
        <v>375</v>
      </c>
      <c r="M44" t="b">
        <v>0</v>
      </c>
      <c r="N44" s="26" t="s">
        <v>1313</v>
      </c>
      <c r="P44" s="26">
        <f t="shared" si="0"/>
        <v>108</v>
      </c>
    </row>
    <row r="45" spans="1:16" x14ac:dyDescent="0.25">
      <c r="A45" t="s">
        <v>1226</v>
      </c>
      <c r="C45" s="26">
        <v>18877</v>
      </c>
      <c r="E45" t="s">
        <v>1504</v>
      </c>
      <c r="F45" s="26">
        <v>1</v>
      </c>
      <c r="G45" s="26" t="s">
        <v>1312</v>
      </c>
      <c r="H45" s="26">
        <v>1</v>
      </c>
      <c r="I45" s="26" t="s">
        <v>366</v>
      </c>
      <c r="J45" t="b">
        <v>0</v>
      </c>
      <c r="K45" t="s">
        <v>1118</v>
      </c>
      <c r="L45" s="26" t="s">
        <v>366</v>
      </c>
      <c r="M45" t="b">
        <v>0</v>
      </c>
      <c r="N45" s="26" t="s">
        <v>1313</v>
      </c>
      <c r="P45" s="26">
        <f t="shared" si="0"/>
        <v>0</v>
      </c>
    </row>
    <row r="46" spans="1:16" x14ac:dyDescent="0.25">
      <c r="A46" t="s">
        <v>888</v>
      </c>
      <c r="B46" t="s">
        <v>1337</v>
      </c>
      <c r="C46" s="26" t="s">
        <v>582</v>
      </c>
      <c r="D46" s="26">
        <v>360</v>
      </c>
      <c r="E46" t="s">
        <v>889</v>
      </c>
      <c r="F46" s="26">
        <v>1</v>
      </c>
      <c r="G46" s="26" t="s">
        <v>1312</v>
      </c>
      <c r="H46" s="26">
        <v>1</v>
      </c>
      <c r="I46" s="26" t="s">
        <v>458</v>
      </c>
      <c r="J46" t="b">
        <v>1</v>
      </c>
      <c r="K46" t="s">
        <v>1118</v>
      </c>
      <c r="L46" s="26" t="s">
        <v>375</v>
      </c>
      <c r="M46" t="b">
        <v>1</v>
      </c>
      <c r="N46" s="26" t="s">
        <v>1313</v>
      </c>
      <c r="P46" s="26">
        <f t="shared" si="0"/>
        <v>360</v>
      </c>
    </row>
    <row r="47" spans="1:16" x14ac:dyDescent="0.25">
      <c r="A47" t="s">
        <v>1502</v>
      </c>
      <c r="C47" s="26">
        <v>14811</v>
      </c>
      <c r="E47" t="s">
        <v>1503</v>
      </c>
      <c r="F47" s="26">
        <v>6</v>
      </c>
      <c r="G47" s="26" t="s">
        <v>1430</v>
      </c>
      <c r="H47" s="26">
        <v>4</v>
      </c>
      <c r="I47" s="26" t="s">
        <v>366</v>
      </c>
      <c r="J47" t="b">
        <v>0</v>
      </c>
      <c r="K47" t="s">
        <v>1438</v>
      </c>
      <c r="L47" s="26" t="s">
        <v>366</v>
      </c>
      <c r="M47" t="b">
        <v>0</v>
      </c>
      <c r="N47" s="26" t="s">
        <v>1432</v>
      </c>
      <c r="P47" s="26">
        <f t="shared" si="0"/>
        <v>0</v>
      </c>
    </row>
    <row r="48" spans="1:16" x14ac:dyDescent="0.25">
      <c r="A48" t="s">
        <v>456</v>
      </c>
      <c r="C48" s="26">
        <v>4329</v>
      </c>
      <c r="D48" s="26">
        <v>10</v>
      </c>
      <c r="E48" t="s">
        <v>457</v>
      </c>
      <c r="F48" s="26">
        <v>1</v>
      </c>
      <c r="G48" s="26" t="s">
        <v>1312</v>
      </c>
      <c r="H48" s="26">
        <v>1</v>
      </c>
      <c r="I48" s="26" t="s">
        <v>458</v>
      </c>
      <c r="J48" t="b">
        <v>1</v>
      </c>
      <c r="K48" t="s">
        <v>1116</v>
      </c>
      <c r="L48" s="26" t="s">
        <v>375</v>
      </c>
      <c r="M48" t="b">
        <v>0</v>
      </c>
      <c r="N48" s="26" t="s">
        <v>1313</v>
      </c>
      <c r="P48" s="26">
        <f t="shared" si="0"/>
        <v>10</v>
      </c>
    </row>
    <row r="49" spans="1:16" x14ac:dyDescent="0.25">
      <c r="A49" t="s">
        <v>559</v>
      </c>
      <c r="B49" t="s">
        <v>1338</v>
      </c>
      <c r="C49" s="26">
        <v>40215</v>
      </c>
      <c r="D49" s="26">
        <v>160</v>
      </c>
      <c r="E49" t="s">
        <v>140</v>
      </c>
      <c r="F49" s="26">
        <v>1</v>
      </c>
      <c r="G49" s="26" t="s">
        <v>1312</v>
      </c>
      <c r="H49" s="26">
        <v>1</v>
      </c>
      <c r="I49" s="26" t="s">
        <v>458</v>
      </c>
      <c r="J49" t="b">
        <v>1</v>
      </c>
      <c r="K49" t="s">
        <v>1119</v>
      </c>
      <c r="L49" s="26" t="s">
        <v>375</v>
      </c>
      <c r="M49" t="b">
        <v>1</v>
      </c>
      <c r="N49" s="26" t="s">
        <v>1313</v>
      </c>
      <c r="P49" s="26">
        <f t="shared" si="0"/>
        <v>160</v>
      </c>
    </row>
    <row r="50" spans="1:16" x14ac:dyDescent="0.25">
      <c r="A50" t="s">
        <v>926</v>
      </c>
      <c r="B50" t="s">
        <v>1339</v>
      </c>
      <c r="C50" s="26" t="s">
        <v>582</v>
      </c>
      <c r="D50" s="26">
        <v>383</v>
      </c>
      <c r="E50" t="s">
        <v>142</v>
      </c>
      <c r="F50" s="26">
        <v>1</v>
      </c>
      <c r="G50" s="26" t="s">
        <v>1312</v>
      </c>
      <c r="H50" s="26">
        <v>1</v>
      </c>
      <c r="I50" s="26" t="s">
        <v>458</v>
      </c>
      <c r="J50" t="b">
        <v>1</v>
      </c>
      <c r="K50" t="s">
        <v>1118</v>
      </c>
      <c r="L50" s="26" t="s">
        <v>375</v>
      </c>
      <c r="M50" t="b">
        <v>1</v>
      </c>
      <c r="N50" s="26" t="s">
        <v>1313</v>
      </c>
      <c r="P50" s="26">
        <f t="shared" si="0"/>
        <v>383</v>
      </c>
    </row>
    <row r="51" spans="1:16" x14ac:dyDescent="0.25">
      <c r="A51" t="s">
        <v>1428</v>
      </c>
      <c r="C51" s="26">
        <v>19272</v>
      </c>
      <c r="D51" s="26">
        <v>720</v>
      </c>
      <c r="E51" t="s">
        <v>1429</v>
      </c>
      <c r="F51" s="26">
        <v>6</v>
      </c>
      <c r="G51" s="26" t="s">
        <v>1430</v>
      </c>
      <c r="H51" s="26">
        <v>4</v>
      </c>
      <c r="I51" s="26" t="s">
        <v>458</v>
      </c>
      <c r="J51" t="b">
        <v>1</v>
      </c>
      <c r="K51" t="s">
        <v>1431</v>
      </c>
      <c r="L51" s="26" t="s">
        <v>375</v>
      </c>
      <c r="M51" t="b">
        <v>0</v>
      </c>
      <c r="N51" s="26" t="s">
        <v>1432</v>
      </c>
      <c r="P51" s="26">
        <f t="shared" si="0"/>
        <v>720</v>
      </c>
    </row>
    <row r="52" spans="1:16" x14ac:dyDescent="0.25">
      <c r="A52" t="s">
        <v>1433</v>
      </c>
      <c r="C52" s="26">
        <v>56389</v>
      </c>
      <c r="D52" s="26">
        <v>726</v>
      </c>
      <c r="E52" t="s">
        <v>1526</v>
      </c>
      <c r="F52" s="26">
        <v>1</v>
      </c>
      <c r="G52" s="26" t="s">
        <v>1312</v>
      </c>
      <c r="H52" s="26">
        <v>1</v>
      </c>
      <c r="I52" s="26" t="s">
        <v>458</v>
      </c>
      <c r="J52" t="b">
        <v>1</v>
      </c>
      <c r="K52" t="s">
        <v>1431</v>
      </c>
      <c r="L52" s="26" t="s">
        <v>375</v>
      </c>
      <c r="M52" t="b">
        <v>0</v>
      </c>
      <c r="N52" s="26" t="s">
        <v>1432</v>
      </c>
      <c r="P52" s="26">
        <f t="shared" si="0"/>
        <v>726</v>
      </c>
    </row>
    <row r="53" spans="1:16" x14ac:dyDescent="0.25">
      <c r="A53" t="s">
        <v>1439</v>
      </c>
      <c r="C53" s="26">
        <v>58368</v>
      </c>
      <c r="D53" s="26">
        <v>724</v>
      </c>
      <c r="E53" t="s">
        <v>1440</v>
      </c>
      <c r="F53" s="26">
        <v>6</v>
      </c>
      <c r="G53" s="26" t="s">
        <v>1430</v>
      </c>
      <c r="H53" s="26">
        <v>4</v>
      </c>
      <c r="I53" s="26" t="s">
        <v>366</v>
      </c>
      <c r="J53" t="b">
        <v>0</v>
      </c>
      <c r="K53" t="s">
        <v>1422</v>
      </c>
      <c r="L53" s="26" t="s">
        <v>375</v>
      </c>
      <c r="M53" t="b">
        <v>0</v>
      </c>
      <c r="N53" s="26" t="s">
        <v>1432</v>
      </c>
      <c r="P53" s="26">
        <f t="shared" si="0"/>
        <v>724</v>
      </c>
    </row>
    <row r="54" spans="1:16" x14ac:dyDescent="0.25">
      <c r="A54" t="s">
        <v>824</v>
      </c>
      <c r="B54" t="s">
        <v>1340</v>
      </c>
      <c r="C54" s="26">
        <v>5553</v>
      </c>
      <c r="D54" s="26">
        <v>320</v>
      </c>
      <c r="E54" t="s">
        <v>144</v>
      </c>
      <c r="F54" s="26">
        <v>1</v>
      </c>
      <c r="G54" s="26" t="s">
        <v>1312</v>
      </c>
      <c r="H54" s="26">
        <v>1</v>
      </c>
      <c r="I54" s="26" t="s">
        <v>458</v>
      </c>
      <c r="J54" t="b">
        <v>1</v>
      </c>
      <c r="K54" t="s">
        <v>1118</v>
      </c>
      <c r="L54" s="26" t="s">
        <v>375</v>
      </c>
      <c r="M54" t="b">
        <v>1</v>
      </c>
      <c r="N54" s="26" t="s">
        <v>1313</v>
      </c>
      <c r="P54" s="26">
        <f t="shared" si="0"/>
        <v>320</v>
      </c>
    </row>
    <row r="55" spans="1:16" x14ac:dyDescent="0.25">
      <c r="A55" t="s">
        <v>824</v>
      </c>
      <c r="B55" t="s">
        <v>1340</v>
      </c>
      <c r="C55" s="26">
        <v>57351</v>
      </c>
      <c r="D55" s="26">
        <v>320</v>
      </c>
      <c r="E55" t="s">
        <v>144</v>
      </c>
      <c r="F55" s="26">
        <v>1</v>
      </c>
      <c r="G55" s="26" t="s">
        <v>1312</v>
      </c>
      <c r="H55" s="26">
        <v>1</v>
      </c>
      <c r="I55" s="26" t="s">
        <v>458</v>
      </c>
      <c r="J55" t="b">
        <v>1</v>
      </c>
      <c r="K55" t="s">
        <v>1118</v>
      </c>
      <c r="L55" s="26" t="s">
        <v>375</v>
      </c>
      <c r="M55" t="b">
        <v>1</v>
      </c>
      <c r="N55" s="26" t="s">
        <v>1313</v>
      </c>
      <c r="P55" s="26">
        <f t="shared" si="0"/>
        <v>320</v>
      </c>
    </row>
    <row r="56" spans="1:16" x14ac:dyDescent="0.25">
      <c r="A56" t="s">
        <v>1063</v>
      </c>
      <c r="B56" t="s">
        <v>1341</v>
      </c>
      <c r="C56" s="26" t="s">
        <v>582</v>
      </c>
      <c r="D56" s="26">
        <v>688</v>
      </c>
      <c r="E56" t="s">
        <v>1342</v>
      </c>
      <c r="F56" s="26">
        <v>1</v>
      </c>
      <c r="G56" s="26" t="s">
        <v>1312</v>
      </c>
      <c r="H56" s="26">
        <v>1</v>
      </c>
      <c r="I56" s="26" t="s">
        <v>458</v>
      </c>
      <c r="J56" t="b">
        <v>1</v>
      </c>
      <c r="K56" t="s">
        <v>1116</v>
      </c>
      <c r="L56" s="26" t="s">
        <v>489</v>
      </c>
      <c r="M56" t="b">
        <v>0</v>
      </c>
      <c r="N56" s="26" t="s">
        <v>1313</v>
      </c>
      <c r="P56" s="26">
        <f t="shared" si="0"/>
        <v>688</v>
      </c>
    </row>
    <row r="57" spans="1:16" x14ac:dyDescent="0.25">
      <c r="A57" t="s">
        <v>1066</v>
      </c>
      <c r="B57" t="s">
        <v>1343</v>
      </c>
      <c r="C57" s="26">
        <v>5721</v>
      </c>
      <c r="D57" s="26">
        <v>701</v>
      </c>
      <c r="E57" t="s">
        <v>146</v>
      </c>
      <c r="F57" s="26">
        <v>1</v>
      </c>
      <c r="G57" s="26" t="s">
        <v>1312</v>
      </c>
      <c r="H57" s="26">
        <v>1</v>
      </c>
      <c r="I57" s="26" t="s">
        <v>458</v>
      </c>
      <c r="J57" t="b">
        <v>1</v>
      </c>
      <c r="K57" t="s">
        <v>1119</v>
      </c>
      <c r="L57" s="26" t="s">
        <v>375</v>
      </c>
      <c r="M57" t="b">
        <v>1</v>
      </c>
      <c r="N57" s="26" t="s">
        <v>1313</v>
      </c>
      <c r="P57" s="26">
        <f t="shared" si="0"/>
        <v>701</v>
      </c>
    </row>
    <row r="58" spans="1:16" x14ac:dyDescent="0.25">
      <c r="A58" t="s">
        <v>980</v>
      </c>
      <c r="B58" t="s">
        <v>1344</v>
      </c>
      <c r="C58" s="26" t="s">
        <v>582</v>
      </c>
      <c r="D58" s="26">
        <v>442</v>
      </c>
      <c r="E58" t="s">
        <v>148</v>
      </c>
      <c r="F58" s="26">
        <v>1</v>
      </c>
      <c r="G58" s="26" t="s">
        <v>1312</v>
      </c>
      <c r="H58" s="26">
        <v>1</v>
      </c>
      <c r="I58" s="26" t="s">
        <v>458</v>
      </c>
      <c r="J58" t="b">
        <v>1</v>
      </c>
      <c r="K58" t="s">
        <v>1118</v>
      </c>
      <c r="L58" s="26" t="s">
        <v>375</v>
      </c>
      <c r="M58" t="b">
        <v>1</v>
      </c>
      <c r="N58" s="26" t="s">
        <v>1313</v>
      </c>
      <c r="P58" s="26">
        <f t="shared" si="0"/>
        <v>442</v>
      </c>
    </row>
    <row r="59" spans="1:16" x14ac:dyDescent="0.25">
      <c r="A59" t="s">
        <v>1426</v>
      </c>
      <c r="C59" s="26">
        <v>58422</v>
      </c>
      <c r="E59" t="s">
        <v>1427</v>
      </c>
      <c r="F59" s="26">
        <v>7</v>
      </c>
      <c r="G59" s="26" t="s">
        <v>1421</v>
      </c>
      <c r="H59" s="26">
        <v>2</v>
      </c>
      <c r="I59" s="26" t="s">
        <v>366</v>
      </c>
      <c r="J59" t="b">
        <v>0</v>
      </c>
      <c r="K59" t="s">
        <v>1422</v>
      </c>
      <c r="L59" s="26" t="s">
        <v>366</v>
      </c>
      <c r="M59" t="b">
        <v>0</v>
      </c>
      <c r="N59" s="26" t="s">
        <v>1419</v>
      </c>
      <c r="P59" s="26">
        <f t="shared" si="0"/>
        <v>0</v>
      </c>
    </row>
    <row r="60" spans="1:16" x14ac:dyDescent="0.25">
      <c r="A60" t="s">
        <v>518</v>
      </c>
      <c r="B60" t="s">
        <v>1346</v>
      </c>
      <c r="C60" s="26">
        <v>6866</v>
      </c>
      <c r="D60" s="26">
        <v>88</v>
      </c>
      <c r="E60" t="s">
        <v>152</v>
      </c>
      <c r="F60" s="26">
        <v>1</v>
      </c>
      <c r="G60" s="26" t="s">
        <v>1312</v>
      </c>
      <c r="H60" s="26">
        <v>1</v>
      </c>
      <c r="I60" s="26" t="s">
        <v>374</v>
      </c>
      <c r="J60" t="b">
        <v>1</v>
      </c>
      <c r="K60" t="s">
        <v>1116</v>
      </c>
      <c r="L60" s="26" t="s">
        <v>375</v>
      </c>
      <c r="M60" t="b">
        <v>1</v>
      </c>
      <c r="N60" s="26" t="s">
        <v>1313</v>
      </c>
      <c r="P60" s="26">
        <f t="shared" si="0"/>
        <v>88</v>
      </c>
    </row>
    <row r="61" spans="1:16" x14ac:dyDescent="0.25">
      <c r="A61" t="s">
        <v>787</v>
      </c>
      <c r="B61" t="s">
        <v>1345</v>
      </c>
      <c r="C61" s="26">
        <v>6915</v>
      </c>
      <c r="D61" s="26">
        <v>274</v>
      </c>
      <c r="E61" t="s">
        <v>150</v>
      </c>
      <c r="F61" s="26">
        <v>1</v>
      </c>
      <c r="G61" s="26" t="s">
        <v>1312</v>
      </c>
      <c r="H61" s="26">
        <v>1</v>
      </c>
      <c r="I61" s="26" t="s">
        <v>458</v>
      </c>
      <c r="J61" t="b">
        <v>1</v>
      </c>
      <c r="K61" t="s">
        <v>1118</v>
      </c>
      <c r="L61" s="26" t="s">
        <v>375</v>
      </c>
      <c r="M61" t="b">
        <v>1</v>
      </c>
      <c r="N61" s="26" t="s">
        <v>1313</v>
      </c>
      <c r="P61" s="26">
        <f t="shared" si="0"/>
        <v>274</v>
      </c>
    </row>
    <row r="62" spans="1:16" x14ac:dyDescent="0.25">
      <c r="A62" t="s">
        <v>1461</v>
      </c>
      <c r="C62" s="26">
        <v>219</v>
      </c>
      <c r="D62" s="26">
        <v>521</v>
      </c>
      <c r="E62" t="s">
        <v>1462</v>
      </c>
      <c r="F62" s="26">
        <v>1</v>
      </c>
      <c r="G62" s="26" t="s">
        <v>1312</v>
      </c>
      <c r="H62" s="26">
        <v>1</v>
      </c>
      <c r="I62" s="26" t="s">
        <v>374</v>
      </c>
      <c r="J62" t="b">
        <v>1</v>
      </c>
      <c r="K62" t="s">
        <v>1116</v>
      </c>
      <c r="L62" s="26" t="s">
        <v>375</v>
      </c>
      <c r="M62" t="b">
        <v>0</v>
      </c>
      <c r="N62" s="26" t="s">
        <v>1419</v>
      </c>
      <c r="P62" s="26">
        <f t="shared" si="0"/>
        <v>521</v>
      </c>
    </row>
    <row r="63" spans="1:16" x14ac:dyDescent="0.25">
      <c r="A63" t="s">
        <v>856</v>
      </c>
      <c r="B63" t="s">
        <v>1451</v>
      </c>
      <c r="C63" s="26">
        <v>56739</v>
      </c>
      <c r="D63" s="26">
        <v>341</v>
      </c>
      <c r="E63" t="s">
        <v>154</v>
      </c>
      <c r="F63" s="26">
        <v>1</v>
      </c>
      <c r="G63" s="26" t="s">
        <v>1312</v>
      </c>
      <c r="H63" s="26">
        <v>1</v>
      </c>
      <c r="I63" s="26" t="s">
        <v>374</v>
      </c>
      <c r="J63" t="b">
        <v>1</v>
      </c>
      <c r="K63" t="s">
        <v>1116</v>
      </c>
      <c r="L63" s="26" t="s">
        <v>375</v>
      </c>
      <c r="M63" t="b">
        <v>1</v>
      </c>
      <c r="N63" s="26" t="s">
        <v>1313</v>
      </c>
      <c r="P63" s="26">
        <f t="shared" si="0"/>
        <v>341</v>
      </c>
    </row>
    <row r="64" spans="1:16" x14ac:dyDescent="0.25">
      <c r="A64" t="s">
        <v>462</v>
      </c>
      <c r="C64" s="26">
        <v>7353</v>
      </c>
      <c r="D64" s="26">
        <v>13</v>
      </c>
      <c r="E64" t="s">
        <v>156</v>
      </c>
      <c r="F64" s="26">
        <v>1</v>
      </c>
      <c r="G64" s="26" t="s">
        <v>1312</v>
      </c>
      <c r="H64" s="26">
        <v>1</v>
      </c>
      <c r="I64" s="26" t="s">
        <v>374</v>
      </c>
      <c r="J64" t="b">
        <v>1</v>
      </c>
      <c r="K64" t="s">
        <v>1116</v>
      </c>
      <c r="L64" s="26" t="s">
        <v>375</v>
      </c>
      <c r="M64" t="b">
        <v>0</v>
      </c>
      <c r="N64" s="26" t="s">
        <v>1313</v>
      </c>
      <c r="P64" s="26">
        <f t="shared" si="0"/>
        <v>13</v>
      </c>
    </row>
    <row r="65" spans="1:16" x14ac:dyDescent="0.25">
      <c r="A65" t="s">
        <v>914</v>
      </c>
      <c r="B65" t="s">
        <v>1347</v>
      </c>
      <c r="C65" s="26" t="s">
        <v>582</v>
      </c>
      <c r="D65" s="26">
        <v>373</v>
      </c>
      <c r="E65" t="s">
        <v>159</v>
      </c>
      <c r="F65" s="26">
        <v>1</v>
      </c>
      <c r="G65" s="26" t="s">
        <v>1312</v>
      </c>
      <c r="H65" s="26">
        <v>1</v>
      </c>
      <c r="I65" s="26" t="s">
        <v>458</v>
      </c>
      <c r="J65" t="b">
        <v>1</v>
      </c>
      <c r="K65" t="s">
        <v>1118</v>
      </c>
      <c r="L65" s="26" t="s">
        <v>375</v>
      </c>
      <c r="M65" t="b">
        <v>1</v>
      </c>
      <c r="N65" s="26" t="s">
        <v>1313</v>
      </c>
      <c r="P65" s="26">
        <f t="shared" si="0"/>
        <v>373</v>
      </c>
    </row>
    <row r="66" spans="1:16" x14ac:dyDescent="0.25">
      <c r="A66" t="s">
        <v>962</v>
      </c>
      <c r="B66" t="s">
        <v>1348</v>
      </c>
      <c r="C66" s="26">
        <v>7822</v>
      </c>
      <c r="D66" s="26">
        <v>417</v>
      </c>
      <c r="E66" t="s">
        <v>161</v>
      </c>
      <c r="F66" s="26">
        <v>1</v>
      </c>
      <c r="G66" s="26" t="s">
        <v>1312</v>
      </c>
      <c r="H66" s="26">
        <v>1</v>
      </c>
      <c r="I66" s="26" t="s">
        <v>374</v>
      </c>
      <c r="J66" t="b">
        <v>1</v>
      </c>
      <c r="K66" t="s">
        <v>1116</v>
      </c>
      <c r="L66" s="26" t="s">
        <v>489</v>
      </c>
      <c r="M66" t="b">
        <v>0</v>
      </c>
      <c r="N66" s="26" t="s">
        <v>1313</v>
      </c>
      <c r="P66" s="26">
        <f t="shared" si="0"/>
        <v>417</v>
      </c>
    </row>
    <row r="67" spans="1:16" x14ac:dyDescent="0.25">
      <c r="A67" t="s">
        <v>510</v>
      </c>
      <c r="B67" t="s">
        <v>1349</v>
      </c>
      <c r="C67" s="26">
        <v>7833</v>
      </c>
      <c r="D67" s="26">
        <v>63</v>
      </c>
      <c r="E67" t="s">
        <v>163</v>
      </c>
      <c r="F67" s="26">
        <v>1</v>
      </c>
      <c r="G67" s="26" t="s">
        <v>1312</v>
      </c>
      <c r="H67" s="26">
        <v>1</v>
      </c>
      <c r="I67" s="26" t="s">
        <v>374</v>
      </c>
      <c r="J67" t="b">
        <v>1</v>
      </c>
      <c r="K67" t="s">
        <v>1116</v>
      </c>
      <c r="L67" s="26" t="s">
        <v>375</v>
      </c>
      <c r="M67" t="b">
        <v>1</v>
      </c>
      <c r="N67" s="26" t="s">
        <v>1313</v>
      </c>
      <c r="P67" s="26">
        <f t="shared" ref="P67:P75" si="1">D67</f>
        <v>63</v>
      </c>
    </row>
    <row r="68" spans="1:16" x14ac:dyDescent="0.25">
      <c r="A68" t="s">
        <v>1486</v>
      </c>
      <c r="C68" s="26">
        <v>60222</v>
      </c>
      <c r="D68" s="26">
        <v>760</v>
      </c>
      <c r="E68" t="s">
        <v>1487</v>
      </c>
      <c r="F68" s="26"/>
      <c r="G68" s="26"/>
      <c r="J68" t="b">
        <v>1</v>
      </c>
      <c r="K68" t="s">
        <v>1116</v>
      </c>
      <c r="L68" s="26" t="s">
        <v>366</v>
      </c>
      <c r="M68" t="b">
        <v>0</v>
      </c>
      <c r="N68" s="26" t="s">
        <v>1419</v>
      </c>
      <c r="P68" s="26">
        <f t="shared" si="1"/>
        <v>760</v>
      </c>
    </row>
    <row r="69" spans="1:16" x14ac:dyDescent="0.25">
      <c r="A69" t="s">
        <v>484</v>
      </c>
      <c r="C69" s="26">
        <v>19558</v>
      </c>
      <c r="D69" s="26">
        <v>32</v>
      </c>
      <c r="E69" t="s">
        <v>165</v>
      </c>
      <c r="F69" s="26">
        <v>1</v>
      </c>
      <c r="G69" s="26" t="s">
        <v>1312</v>
      </c>
      <c r="H69" s="26">
        <v>1</v>
      </c>
      <c r="I69" s="26" t="s">
        <v>374</v>
      </c>
      <c r="J69" t="b">
        <v>1</v>
      </c>
      <c r="K69" t="s">
        <v>1116</v>
      </c>
      <c r="L69" s="26" t="s">
        <v>375</v>
      </c>
      <c r="M69" t="b">
        <v>0</v>
      </c>
      <c r="N69" s="26" t="s">
        <v>1313</v>
      </c>
      <c r="P69" s="26">
        <f t="shared" si="1"/>
        <v>32</v>
      </c>
    </row>
    <row r="70" spans="1:16" x14ac:dyDescent="0.25">
      <c r="A70" t="s">
        <v>836</v>
      </c>
      <c r="B70" t="s">
        <v>1350</v>
      </c>
      <c r="C70" s="26">
        <v>9000</v>
      </c>
      <c r="D70" s="26">
        <v>332</v>
      </c>
      <c r="E70" t="s">
        <v>166</v>
      </c>
      <c r="F70" s="26">
        <v>1</v>
      </c>
      <c r="G70" s="26" t="s">
        <v>1312</v>
      </c>
      <c r="H70" s="26">
        <v>1</v>
      </c>
      <c r="I70" s="26" t="s">
        <v>458</v>
      </c>
      <c r="J70" t="b">
        <v>1</v>
      </c>
      <c r="K70" t="s">
        <v>1118</v>
      </c>
      <c r="L70" s="26" t="s">
        <v>375</v>
      </c>
      <c r="M70" t="b">
        <v>1</v>
      </c>
      <c r="N70" s="26" t="s">
        <v>1313</v>
      </c>
      <c r="P70" s="26">
        <f t="shared" si="1"/>
        <v>332</v>
      </c>
    </row>
    <row r="71" spans="1:16" x14ac:dyDescent="0.25">
      <c r="A71" t="s">
        <v>1492</v>
      </c>
      <c r="C71" s="26">
        <v>9183</v>
      </c>
      <c r="E71" t="s">
        <v>1493</v>
      </c>
      <c r="F71" s="26">
        <v>6</v>
      </c>
      <c r="G71" s="26" t="s">
        <v>1430</v>
      </c>
      <c r="H71" s="26">
        <v>4</v>
      </c>
      <c r="I71" s="26" t="s">
        <v>366</v>
      </c>
      <c r="J71" t="b">
        <v>0</v>
      </c>
      <c r="K71" t="s">
        <v>1438</v>
      </c>
      <c r="L71" s="26" t="s">
        <v>366</v>
      </c>
      <c r="M71" t="b">
        <v>0</v>
      </c>
      <c r="N71" s="26" t="s">
        <v>1432</v>
      </c>
      <c r="P71" s="26">
        <f t="shared" si="1"/>
        <v>0</v>
      </c>
    </row>
    <row r="72" spans="1:16" x14ac:dyDescent="0.25">
      <c r="A72" t="s">
        <v>1040</v>
      </c>
      <c r="B72" t="s">
        <v>1351</v>
      </c>
      <c r="C72" s="26">
        <v>9192</v>
      </c>
      <c r="D72" s="26">
        <v>681</v>
      </c>
      <c r="E72" t="s">
        <v>168</v>
      </c>
      <c r="F72" s="26">
        <v>1</v>
      </c>
      <c r="G72" s="26" t="s">
        <v>1312</v>
      </c>
      <c r="H72" s="26">
        <v>1</v>
      </c>
      <c r="I72" s="26" t="s">
        <v>458</v>
      </c>
      <c r="J72" t="b">
        <v>1</v>
      </c>
      <c r="K72" t="s">
        <v>1116</v>
      </c>
      <c r="L72" s="26" t="s">
        <v>375</v>
      </c>
      <c r="M72" t="b">
        <v>1</v>
      </c>
      <c r="N72" s="26" t="s">
        <v>1313</v>
      </c>
      <c r="P72" s="26">
        <f t="shared" si="1"/>
        <v>681</v>
      </c>
    </row>
    <row r="73" spans="1:16" x14ac:dyDescent="0.25">
      <c r="A73" t="s">
        <v>791</v>
      </c>
      <c r="B73" t="s">
        <v>1352</v>
      </c>
      <c r="C73" s="26">
        <v>9188</v>
      </c>
      <c r="D73" s="26">
        <v>280</v>
      </c>
      <c r="E73" t="s">
        <v>170</v>
      </c>
      <c r="F73" s="26">
        <v>1</v>
      </c>
      <c r="G73" s="26" t="s">
        <v>1312</v>
      </c>
      <c r="H73" s="26">
        <v>1</v>
      </c>
      <c r="I73" s="26" t="s">
        <v>458</v>
      </c>
      <c r="J73" t="b">
        <v>1</v>
      </c>
      <c r="K73" t="s">
        <v>1119</v>
      </c>
      <c r="L73" s="26" t="s">
        <v>375</v>
      </c>
      <c r="M73" t="b">
        <v>1</v>
      </c>
      <c r="N73" s="26" t="s">
        <v>1313</v>
      </c>
      <c r="P73" s="26">
        <f t="shared" si="1"/>
        <v>280</v>
      </c>
    </row>
    <row r="74" spans="1:16" x14ac:dyDescent="0.25">
      <c r="A74" t="s">
        <v>743</v>
      </c>
      <c r="B74" t="s">
        <v>1353</v>
      </c>
      <c r="C74" s="26">
        <v>18963</v>
      </c>
      <c r="D74" s="26">
        <v>240</v>
      </c>
      <c r="E74" t="s">
        <v>1507</v>
      </c>
      <c r="F74" s="26">
        <v>1</v>
      </c>
      <c r="G74" s="26" t="s">
        <v>1312</v>
      </c>
      <c r="H74" s="26">
        <v>1</v>
      </c>
      <c r="I74" s="26" t="s">
        <v>458</v>
      </c>
      <c r="J74" t="b">
        <v>1</v>
      </c>
      <c r="K74" t="s">
        <v>1119</v>
      </c>
      <c r="L74" s="26" t="s">
        <v>375</v>
      </c>
      <c r="M74" t="b">
        <v>1</v>
      </c>
      <c r="N74" s="26" t="s">
        <v>1313</v>
      </c>
      <c r="O74" t="s">
        <v>1354</v>
      </c>
      <c r="P74" s="26">
        <f t="shared" si="1"/>
        <v>240</v>
      </c>
    </row>
    <row r="75" spans="1:16" x14ac:dyDescent="0.25">
      <c r="A75" t="s">
        <v>910</v>
      </c>
      <c r="B75" t="s">
        <v>1355</v>
      </c>
      <c r="C75" s="26">
        <v>9416</v>
      </c>
      <c r="D75" s="26">
        <v>369</v>
      </c>
      <c r="E75" t="s">
        <v>177</v>
      </c>
      <c r="F75" s="26">
        <v>1</v>
      </c>
      <c r="G75" s="26" t="s">
        <v>1312</v>
      </c>
      <c r="H75" s="26">
        <v>1</v>
      </c>
      <c r="I75" s="26" t="s">
        <v>458</v>
      </c>
      <c r="J75" t="b">
        <v>1</v>
      </c>
      <c r="K75" t="s">
        <v>1116</v>
      </c>
      <c r="L75" s="26" t="s">
        <v>375</v>
      </c>
      <c r="M75" t="b">
        <v>1</v>
      </c>
      <c r="N75" s="26" t="s">
        <v>1313</v>
      </c>
      <c r="P75" s="26">
        <f t="shared" si="1"/>
        <v>369</v>
      </c>
    </row>
    <row r="76" spans="1:16" x14ac:dyDescent="0.25">
      <c r="A76" t="s">
        <v>1463</v>
      </c>
      <c r="E76" t="s">
        <v>1464</v>
      </c>
      <c r="F76" s="26"/>
      <c r="G76" s="26"/>
      <c r="I76" s="26" t="s">
        <v>366</v>
      </c>
      <c r="J76" t="b">
        <v>0</v>
      </c>
      <c r="L76" s="26" t="s">
        <v>366</v>
      </c>
      <c r="M76" t="b">
        <v>0</v>
      </c>
    </row>
    <row r="77" spans="1:16" x14ac:dyDescent="0.25">
      <c r="A77" t="s">
        <v>1488</v>
      </c>
      <c r="C77" s="26">
        <v>60223</v>
      </c>
      <c r="E77" t="s">
        <v>1489</v>
      </c>
      <c r="F77" s="26"/>
      <c r="G77" s="26"/>
      <c r="J77" t="b">
        <v>0</v>
      </c>
      <c r="L77" s="26" t="s">
        <v>366</v>
      </c>
      <c r="M77" t="b">
        <v>0</v>
      </c>
      <c r="N77" s="26" t="s">
        <v>1419</v>
      </c>
      <c r="P77" s="26">
        <v>765</v>
      </c>
    </row>
    <row r="78" spans="1:16" x14ac:dyDescent="0.25">
      <c r="A78" t="s">
        <v>537</v>
      </c>
      <c r="C78" s="26">
        <v>10210</v>
      </c>
      <c r="D78" s="26">
        <v>103</v>
      </c>
      <c r="E78" t="s">
        <v>179</v>
      </c>
      <c r="F78" s="26">
        <v>1</v>
      </c>
      <c r="G78" s="26" t="s">
        <v>1312</v>
      </c>
      <c r="H78" s="26">
        <v>1</v>
      </c>
      <c r="J78" t="b">
        <v>1</v>
      </c>
      <c r="K78" t="s">
        <v>1118</v>
      </c>
      <c r="L78" s="26" t="s">
        <v>375</v>
      </c>
      <c r="M78" t="b">
        <v>0</v>
      </c>
      <c r="N78" s="26" t="s">
        <v>1313</v>
      </c>
      <c r="P78" s="26">
        <v>399</v>
      </c>
    </row>
    <row r="79" spans="1:16" x14ac:dyDescent="0.25">
      <c r="A79" t="s">
        <v>805</v>
      </c>
      <c r="B79" t="s">
        <v>1450</v>
      </c>
      <c r="C79" s="26">
        <v>9897</v>
      </c>
      <c r="D79" s="26">
        <v>289</v>
      </c>
      <c r="E79" t="s">
        <v>806</v>
      </c>
      <c r="F79" s="26">
        <v>1</v>
      </c>
      <c r="G79" s="26" t="s">
        <v>1312</v>
      </c>
      <c r="H79" s="26">
        <v>1</v>
      </c>
      <c r="I79" s="26" t="s">
        <v>458</v>
      </c>
      <c r="J79" t="b">
        <v>1</v>
      </c>
      <c r="K79" t="s">
        <v>1118</v>
      </c>
      <c r="L79" s="26" t="s">
        <v>489</v>
      </c>
      <c r="M79" t="b">
        <v>0</v>
      </c>
      <c r="N79" s="26" t="s">
        <v>1313</v>
      </c>
      <c r="P79" s="26">
        <v>395</v>
      </c>
    </row>
    <row r="80" spans="1:16" x14ac:dyDescent="0.25">
      <c r="A80" t="s">
        <v>802</v>
      </c>
      <c r="B80" t="s">
        <v>1356</v>
      </c>
      <c r="C80" s="26">
        <v>9897</v>
      </c>
      <c r="D80" s="26">
        <v>289</v>
      </c>
      <c r="E80" t="s">
        <v>181</v>
      </c>
      <c r="F80" s="26">
        <v>1</v>
      </c>
      <c r="G80" s="26" t="s">
        <v>1312</v>
      </c>
      <c r="H80" s="26">
        <v>1</v>
      </c>
      <c r="I80" s="26" t="s">
        <v>458</v>
      </c>
      <c r="J80" t="b">
        <v>1</v>
      </c>
      <c r="K80" t="s">
        <v>1118</v>
      </c>
      <c r="L80" s="26" t="s">
        <v>375</v>
      </c>
      <c r="M80" t="b">
        <v>1</v>
      </c>
      <c r="N80" s="26" t="s">
        <v>1313</v>
      </c>
      <c r="P80" s="26">
        <v>759</v>
      </c>
    </row>
    <row r="81" spans="1:16" x14ac:dyDescent="0.25">
      <c r="A81" t="s">
        <v>984</v>
      </c>
      <c r="B81" t="s">
        <v>1357</v>
      </c>
      <c r="C81" s="26" t="s">
        <v>582</v>
      </c>
      <c r="D81" s="26">
        <v>446</v>
      </c>
      <c r="E81" t="s">
        <v>183</v>
      </c>
      <c r="F81" s="26">
        <v>1</v>
      </c>
      <c r="G81" s="26" t="s">
        <v>1312</v>
      </c>
      <c r="H81" s="26">
        <v>1</v>
      </c>
      <c r="I81" s="26" t="s">
        <v>458</v>
      </c>
      <c r="J81" t="b">
        <v>1</v>
      </c>
      <c r="K81" t="s">
        <v>1116</v>
      </c>
      <c r="L81" s="26" t="s">
        <v>375</v>
      </c>
      <c r="M81" t="b">
        <v>1</v>
      </c>
      <c r="N81" s="26" t="s">
        <v>1313</v>
      </c>
      <c r="P81" s="26">
        <v>364</v>
      </c>
    </row>
    <row r="82" spans="1:16" x14ac:dyDescent="0.25">
      <c r="A82" t="s">
        <v>941</v>
      </c>
      <c r="B82" t="s">
        <v>1358</v>
      </c>
      <c r="C82" s="26" t="s">
        <v>582</v>
      </c>
      <c r="D82" s="26">
        <v>407</v>
      </c>
      <c r="E82" t="s">
        <v>185</v>
      </c>
      <c r="F82" s="26">
        <v>1</v>
      </c>
      <c r="G82" s="26" t="s">
        <v>1312</v>
      </c>
      <c r="H82" s="26">
        <v>1</v>
      </c>
      <c r="I82" s="26" t="s">
        <v>458</v>
      </c>
      <c r="J82" t="b">
        <v>1</v>
      </c>
      <c r="K82" t="s">
        <v>1119</v>
      </c>
      <c r="L82" s="26" t="s">
        <v>489</v>
      </c>
      <c r="M82" t="b">
        <v>0</v>
      </c>
      <c r="N82" s="26" t="s">
        <v>1313</v>
      </c>
      <c r="P82" s="26">
        <v>709</v>
      </c>
    </row>
    <row r="83" spans="1:16" x14ac:dyDescent="0.25">
      <c r="A83" t="s">
        <v>1465</v>
      </c>
      <c r="D83" s="26">
        <v>748</v>
      </c>
      <c r="E83" t="s">
        <v>188</v>
      </c>
      <c r="F83" s="26">
        <v>1</v>
      </c>
      <c r="G83" s="26" t="s">
        <v>1312</v>
      </c>
      <c r="H83" s="26">
        <v>1</v>
      </c>
      <c r="I83" s="26" t="s">
        <v>458</v>
      </c>
      <c r="J83" t="b">
        <v>1</v>
      </c>
      <c r="K83" t="s">
        <v>1118</v>
      </c>
      <c r="L83" s="26" t="s">
        <v>375</v>
      </c>
      <c r="M83" t="b">
        <v>0</v>
      </c>
      <c r="N83" s="26" t="s">
        <v>1313</v>
      </c>
      <c r="O83" t="s">
        <v>1466</v>
      </c>
      <c r="P83" s="26">
        <v>410</v>
      </c>
    </row>
    <row r="84" spans="1:16" x14ac:dyDescent="0.25">
      <c r="A84" t="s">
        <v>465</v>
      </c>
      <c r="C84" s="26">
        <v>10433</v>
      </c>
      <c r="D84" s="26">
        <v>16</v>
      </c>
      <c r="E84" t="s">
        <v>187</v>
      </c>
      <c r="F84" s="26">
        <v>1</v>
      </c>
      <c r="G84" s="26" t="s">
        <v>1312</v>
      </c>
      <c r="H84" s="26">
        <v>1</v>
      </c>
      <c r="I84" s="26" t="s">
        <v>374</v>
      </c>
      <c r="J84" t="b">
        <v>1</v>
      </c>
      <c r="K84" t="s">
        <v>1119</v>
      </c>
      <c r="L84" s="26" t="s">
        <v>375</v>
      </c>
      <c r="M84" t="b">
        <v>0</v>
      </c>
      <c r="N84" s="26" t="s">
        <v>1313</v>
      </c>
      <c r="P84" s="26">
        <v>339</v>
      </c>
    </row>
    <row r="85" spans="1:16" x14ac:dyDescent="0.25">
      <c r="A85" t="s">
        <v>1020</v>
      </c>
      <c r="B85" t="s">
        <v>1359</v>
      </c>
      <c r="C85" s="26">
        <v>10455</v>
      </c>
      <c r="D85" s="26">
        <v>660</v>
      </c>
      <c r="E85" t="s">
        <v>190</v>
      </c>
      <c r="F85" s="26">
        <v>1</v>
      </c>
      <c r="G85" s="26" t="s">
        <v>1312</v>
      </c>
      <c r="H85" s="26">
        <v>1</v>
      </c>
      <c r="I85" s="26" t="s">
        <v>458</v>
      </c>
      <c r="J85" t="b">
        <v>1</v>
      </c>
      <c r="K85" t="s">
        <v>1118</v>
      </c>
      <c r="L85" s="26" t="s">
        <v>375</v>
      </c>
      <c r="M85" t="b">
        <v>1</v>
      </c>
      <c r="N85" s="26" t="s">
        <v>1313</v>
      </c>
      <c r="P85" s="26">
        <v>394</v>
      </c>
    </row>
    <row r="86" spans="1:16" x14ac:dyDescent="0.25">
      <c r="A86" t="s">
        <v>799</v>
      </c>
      <c r="B86" t="s">
        <v>1360</v>
      </c>
      <c r="C86" s="26">
        <v>9898</v>
      </c>
      <c r="D86" s="26">
        <v>285</v>
      </c>
      <c r="E86" t="s">
        <v>800</v>
      </c>
      <c r="F86" s="26">
        <v>1</v>
      </c>
      <c r="G86" s="26" t="s">
        <v>1312</v>
      </c>
      <c r="H86" s="26">
        <v>1</v>
      </c>
      <c r="I86" s="26" t="s">
        <v>458</v>
      </c>
      <c r="J86" t="b">
        <v>1</v>
      </c>
      <c r="K86" t="s">
        <v>1118</v>
      </c>
      <c r="L86" s="26" t="s">
        <v>489</v>
      </c>
      <c r="M86" t="b">
        <v>0</v>
      </c>
      <c r="N86" s="26" t="s">
        <v>1313</v>
      </c>
      <c r="P86" s="26">
        <v>447</v>
      </c>
    </row>
    <row r="87" spans="1:16" x14ac:dyDescent="0.25">
      <c r="A87" t="s">
        <v>469</v>
      </c>
      <c r="B87" t="s">
        <v>1361</v>
      </c>
      <c r="C87" s="26">
        <v>10451</v>
      </c>
      <c r="D87" s="26">
        <v>17</v>
      </c>
      <c r="E87" t="s">
        <v>192</v>
      </c>
      <c r="F87" s="26">
        <v>1</v>
      </c>
      <c r="G87" s="26" t="s">
        <v>1312</v>
      </c>
      <c r="H87" s="26">
        <v>1</v>
      </c>
      <c r="I87" s="26" t="s">
        <v>458</v>
      </c>
      <c r="J87" t="b">
        <v>1</v>
      </c>
      <c r="K87" t="s">
        <v>1118</v>
      </c>
      <c r="L87" s="26" t="s">
        <v>375</v>
      </c>
      <c r="M87" t="b">
        <v>1</v>
      </c>
      <c r="N87" s="26" t="s">
        <v>1313</v>
      </c>
      <c r="P87" s="26">
        <v>92</v>
      </c>
    </row>
    <row r="88" spans="1:16" x14ac:dyDescent="0.25">
      <c r="A88" t="s">
        <v>1060</v>
      </c>
      <c r="B88" t="s">
        <v>1362</v>
      </c>
      <c r="C88" s="26" t="s">
        <v>582</v>
      </c>
      <c r="D88" s="26">
        <v>687</v>
      </c>
      <c r="E88" t="s">
        <v>194</v>
      </c>
      <c r="F88" s="26">
        <v>1</v>
      </c>
      <c r="G88" s="26" t="s">
        <v>1312</v>
      </c>
      <c r="H88" s="26">
        <v>1</v>
      </c>
      <c r="I88" s="26" t="s">
        <v>458</v>
      </c>
      <c r="J88" t="b">
        <v>1</v>
      </c>
      <c r="K88" t="s">
        <v>1118</v>
      </c>
      <c r="L88" s="26" t="s">
        <v>375</v>
      </c>
      <c r="M88" t="b">
        <v>1</v>
      </c>
      <c r="N88" s="26" t="s">
        <v>1313</v>
      </c>
      <c r="P88" s="26">
        <v>586</v>
      </c>
    </row>
    <row r="89" spans="1:16" x14ac:dyDescent="0.25">
      <c r="A89" t="s">
        <v>1467</v>
      </c>
      <c r="D89" s="26">
        <v>710</v>
      </c>
      <c r="E89" t="s">
        <v>1468</v>
      </c>
      <c r="F89" s="26">
        <v>1</v>
      </c>
      <c r="G89" s="26" t="s">
        <v>1312</v>
      </c>
      <c r="H89" s="26">
        <v>1</v>
      </c>
      <c r="I89" s="26" t="s">
        <v>374</v>
      </c>
      <c r="J89" t="b">
        <v>1</v>
      </c>
      <c r="K89" t="s">
        <v>1116</v>
      </c>
      <c r="L89" s="26" t="s">
        <v>375</v>
      </c>
      <c r="M89" t="b">
        <v>0</v>
      </c>
      <c r="N89" s="26" t="s">
        <v>1313</v>
      </c>
      <c r="O89" t="s">
        <v>1469</v>
      </c>
      <c r="P89" s="26">
        <v>684</v>
      </c>
    </row>
    <row r="90" spans="1:16" x14ac:dyDescent="0.25">
      <c r="A90" t="s">
        <v>796</v>
      </c>
      <c r="B90" t="s">
        <v>1363</v>
      </c>
      <c r="C90" s="26">
        <v>9832</v>
      </c>
      <c r="D90" s="26">
        <v>281</v>
      </c>
      <c r="E90" t="s">
        <v>196</v>
      </c>
      <c r="F90" s="26">
        <v>1</v>
      </c>
      <c r="G90" s="26" t="s">
        <v>1312</v>
      </c>
      <c r="H90" s="26">
        <v>1</v>
      </c>
      <c r="I90" s="26" t="s">
        <v>458</v>
      </c>
      <c r="J90" t="b">
        <v>1</v>
      </c>
      <c r="K90" t="s">
        <v>1118</v>
      </c>
      <c r="L90" s="26" t="s">
        <v>375</v>
      </c>
      <c r="M90" t="b">
        <v>1</v>
      </c>
      <c r="N90" s="26" t="s">
        <v>1313</v>
      </c>
      <c r="P90" s="26">
        <v>230</v>
      </c>
    </row>
    <row r="91" spans="1:16" x14ac:dyDescent="0.25">
      <c r="A91" t="s">
        <v>922</v>
      </c>
      <c r="B91" t="s">
        <v>1364</v>
      </c>
      <c r="C91" s="26">
        <v>10491</v>
      </c>
      <c r="D91" s="26">
        <v>376</v>
      </c>
      <c r="E91" t="s">
        <v>198</v>
      </c>
      <c r="F91" s="26">
        <v>1</v>
      </c>
      <c r="G91" s="26" t="s">
        <v>1312</v>
      </c>
      <c r="H91" s="26">
        <v>1</v>
      </c>
      <c r="I91" s="26" t="s">
        <v>458</v>
      </c>
      <c r="J91" t="b">
        <v>1</v>
      </c>
      <c r="K91" t="s">
        <v>1118</v>
      </c>
      <c r="L91" s="26" t="s">
        <v>375</v>
      </c>
      <c r="M91" t="b">
        <v>1</v>
      </c>
      <c r="N91" s="26" t="s">
        <v>1313</v>
      </c>
      <c r="P91" s="26">
        <v>72</v>
      </c>
    </row>
    <row r="92" spans="1:16" x14ac:dyDescent="0.25">
      <c r="A92" t="s">
        <v>880</v>
      </c>
      <c r="B92" t="s">
        <v>1365</v>
      </c>
      <c r="C92" s="26">
        <v>10716</v>
      </c>
      <c r="D92" s="26">
        <v>353</v>
      </c>
      <c r="E92" t="s">
        <v>200</v>
      </c>
      <c r="F92" s="26">
        <v>1</v>
      </c>
      <c r="G92" s="26" t="s">
        <v>1312</v>
      </c>
      <c r="H92" s="26">
        <v>1</v>
      </c>
      <c r="I92" s="26" t="s">
        <v>458</v>
      </c>
      <c r="J92" t="b">
        <v>1</v>
      </c>
      <c r="K92" t="s">
        <v>1118</v>
      </c>
      <c r="L92" s="26" t="s">
        <v>375</v>
      </c>
      <c r="M92" t="b">
        <v>1</v>
      </c>
      <c r="N92" s="26" t="s">
        <v>1313</v>
      </c>
      <c r="P92" s="26">
        <v>61</v>
      </c>
    </row>
    <row r="93" spans="1:16" x14ac:dyDescent="0.25">
      <c r="A93" t="s">
        <v>832</v>
      </c>
      <c r="B93" t="s">
        <v>1366</v>
      </c>
      <c r="C93" s="26" t="s">
        <v>582</v>
      </c>
      <c r="D93" s="26">
        <v>330</v>
      </c>
      <c r="E93" t="s">
        <v>202</v>
      </c>
      <c r="F93" s="26">
        <v>1</v>
      </c>
      <c r="G93" s="26" t="s">
        <v>1312</v>
      </c>
      <c r="H93" s="26">
        <v>1</v>
      </c>
      <c r="I93" s="26" t="s">
        <v>458</v>
      </c>
      <c r="J93" t="b">
        <v>1</v>
      </c>
      <c r="K93" t="s">
        <v>1118</v>
      </c>
      <c r="L93" s="26" t="s">
        <v>375</v>
      </c>
      <c r="M93" t="b">
        <v>1</v>
      </c>
      <c r="N93" s="26" t="s">
        <v>1313</v>
      </c>
      <c r="P93" s="26">
        <v>363</v>
      </c>
    </row>
    <row r="94" spans="1:16" x14ac:dyDescent="0.25">
      <c r="A94" t="s">
        <v>996</v>
      </c>
      <c r="B94" t="s">
        <v>1367</v>
      </c>
      <c r="C94" s="26" t="s">
        <v>582</v>
      </c>
      <c r="D94" s="26">
        <v>570</v>
      </c>
      <c r="E94" t="s">
        <v>204</v>
      </c>
      <c r="F94" s="26">
        <v>1</v>
      </c>
      <c r="G94" s="26" t="s">
        <v>1312</v>
      </c>
      <c r="H94" s="26">
        <v>1</v>
      </c>
      <c r="I94" s="26" t="s">
        <v>458</v>
      </c>
      <c r="J94" t="b">
        <v>1</v>
      </c>
      <c r="K94" t="s">
        <v>1118</v>
      </c>
      <c r="L94" s="26" t="s">
        <v>375</v>
      </c>
      <c r="M94" t="b">
        <v>1</v>
      </c>
      <c r="N94" s="26" t="s">
        <v>1313</v>
      </c>
      <c r="P94" s="26">
        <v>664</v>
      </c>
    </row>
    <row r="95" spans="1:16" x14ac:dyDescent="0.25">
      <c r="A95" t="s">
        <v>784</v>
      </c>
      <c r="B95" t="s">
        <v>1368</v>
      </c>
      <c r="C95" s="26">
        <v>11591</v>
      </c>
      <c r="D95" s="26">
        <v>264</v>
      </c>
      <c r="E95" t="s">
        <v>1521</v>
      </c>
      <c r="F95" s="26">
        <v>1</v>
      </c>
      <c r="G95" s="26" t="s">
        <v>1312</v>
      </c>
      <c r="H95" s="26">
        <v>1</v>
      </c>
      <c r="I95" s="26" t="s">
        <v>374</v>
      </c>
      <c r="J95" t="b">
        <v>1</v>
      </c>
      <c r="K95" t="s">
        <v>1116</v>
      </c>
      <c r="L95" s="26" t="s">
        <v>489</v>
      </c>
      <c r="M95" t="b">
        <v>0</v>
      </c>
      <c r="N95" s="26" t="s">
        <v>1313</v>
      </c>
      <c r="P95" s="26">
        <v>344</v>
      </c>
    </row>
    <row r="96" spans="1:16" x14ac:dyDescent="0.25">
      <c r="A96" t="s">
        <v>828</v>
      </c>
      <c r="B96" t="s">
        <v>1369</v>
      </c>
      <c r="C96" s="26">
        <v>26317</v>
      </c>
      <c r="D96" s="26">
        <v>321</v>
      </c>
      <c r="E96" t="s">
        <v>206</v>
      </c>
      <c r="F96" s="26">
        <v>1</v>
      </c>
      <c r="G96" s="26" t="s">
        <v>1312</v>
      </c>
      <c r="H96" s="26">
        <v>1</v>
      </c>
      <c r="I96" s="26" t="s">
        <v>458</v>
      </c>
      <c r="J96" t="b">
        <v>1</v>
      </c>
      <c r="K96" t="s">
        <v>1116</v>
      </c>
      <c r="L96" s="26" t="s">
        <v>375</v>
      </c>
      <c r="M96" t="b">
        <v>1</v>
      </c>
      <c r="N96" s="26" t="s">
        <v>1313</v>
      </c>
      <c r="P96" s="26">
        <v>729</v>
      </c>
    </row>
    <row r="97" spans="1:16" x14ac:dyDescent="0.25">
      <c r="A97" t="s">
        <v>473</v>
      </c>
      <c r="C97" s="26">
        <v>11824</v>
      </c>
      <c r="D97" s="26">
        <v>18</v>
      </c>
      <c r="E97" t="s">
        <v>208</v>
      </c>
      <c r="F97" s="26">
        <v>1</v>
      </c>
      <c r="G97" s="26" t="s">
        <v>1312</v>
      </c>
      <c r="H97" s="26">
        <v>1</v>
      </c>
      <c r="I97" s="26" t="s">
        <v>374</v>
      </c>
      <c r="J97" t="b">
        <v>1</v>
      </c>
      <c r="K97" t="s">
        <v>1119</v>
      </c>
      <c r="L97" s="26" t="s">
        <v>375</v>
      </c>
      <c r="M97" t="b">
        <v>0</v>
      </c>
      <c r="N97" s="26" t="s">
        <v>1313</v>
      </c>
      <c r="P97" s="26">
        <v>242</v>
      </c>
    </row>
    <row r="98" spans="1:16" x14ac:dyDescent="0.25">
      <c r="A98" t="s">
        <v>493</v>
      </c>
      <c r="B98" t="s">
        <v>1370</v>
      </c>
      <c r="C98" s="26">
        <v>12119</v>
      </c>
      <c r="D98" s="26">
        <v>44</v>
      </c>
      <c r="E98" t="s">
        <v>209</v>
      </c>
      <c r="F98" s="26">
        <v>1</v>
      </c>
      <c r="G98" s="26" t="s">
        <v>1312</v>
      </c>
      <c r="H98" s="26">
        <v>1</v>
      </c>
      <c r="I98" s="26" t="s">
        <v>374</v>
      </c>
      <c r="J98" t="b">
        <v>1</v>
      </c>
      <c r="K98" t="s">
        <v>1116</v>
      </c>
      <c r="L98" s="26" t="s">
        <v>375</v>
      </c>
      <c r="M98" t="b">
        <v>1</v>
      </c>
      <c r="N98" s="26" t="s">
        <v>1313</v>
      </c>
      <c r="P98" s="26">
        <v>106</v>
      </c>
    </row>
    <row r="99" spans="1:16" x14ac:dyDescent="0.25">
      <c r="A99" t="s">
        <v>1104</v>
      </c>
      <c r="C99" s="26">
        <v>12385</v>
      </c>
      <c r="E99" t="s">
        <v>1105</v>
      </c>
      <c r="F99" s="26">
        <v>1</v>
      </c>
      <c r="G99" s="26" t="s">
        <v>1312</v>
      </c>
      <c r="H99" s="26">
        <v>1</v>
      </c>
      <c r="I99" s="26" t="s">
        <v>366</v>
      </c>
      <c r="J99" t="b">
        <v>0</v>
      </c>
      <c r="K99" t="s">
        <v>1116</v>
      </c>
      <c r="L99" s="26" t="s">
        <v>366</v>
      </c>
      <c r="M99" t="b">
        <v>0</v>
      </c>
      <c r="N99" s="26" t="s">
        <v>1313</v>
      </c>
      <c r="O99" t="s">
        <v>1416</v>
      </c>
      <c r="P99" s="26">
        <v>741</v>
      </c>
    </row>
    <row r="100" spans="1:16" x14ac:dyDescent="0.25">
      <c r="A100" t="s">
        <v>858</v>
      </c>
      <c r="B100" t="s">
        <v>1371</v>
      </c>
      <c r="C100" s="26">
        <v>12485</v>
      </c>
      <c r="D100" s="26">
        <v>343</v>
      </c>
      <c r="E100" t="s">
        <v>211</v>
      </c>
      <c r="F100" s="26">
        <v>1</v>
      </c>
      <c r="G100" s="26" t="s">
        <v>1312</v>
      </c>
      <c r="H100" s="26">
        <v>1</v>
      </c>
      <c r="I100" s="26" t="s">
        <v>374</v>
      </c>
      <c r="J100" t="b">
        <v>1</v>
      </c>
      <c r="K100" t="s">
        <v>1119</v>
      </c>
      <c r="L100" s="26" t="s">
        <v>375</v>
      </c>
      <c r="M100" t="b">
        <v>1</v>
      </c>
      <c r="N100" s="26" t="s">
        <v>1313</v>
      </c>
      <c r="P100" s="26">
        <v>375</v>
      </c>
    </row>
    <row r="101" spans="1:16" x14ac:dyDescent="0.25">
      <c r="A101" t="s">
        <v>476</v>
      </c>
      <c r="B101" t="s">
        <v>1372</v>
      </c>
      <c r="C101" s="26">
        <v>13201</v>
      </c>
      <c r="D101" s="26">
        <v>22</v>
      </c>
      <c r="E101" t="s">
        <v>217</v>
      </c>
      <c r="F101" s="26">
        <v>1</v>
      </c>
      <c r="G101" s="26" t="s">
        <v>1312</v>
      </c>
      <c r="H101" s="26">
        <v>1</v>
      </c>
      <c r="I101" s="26" t="s">
        <v>458</v>
      </c>
      <c r="J101" t="b">
        <v>1</v>
      </c>
      <c r="K101" t="s">
        <v>1119</v>
      </c>
      <c r="L101" s="26" t="s">
        <v>375</v>
      </c>
      <c r="M101" t="b">
        <v>1</v>
      </c>
      <c r="N101" s="26" t="s">
        <v>1313</v>
      </c>
      <c r="P101" s="26">
        <v>663</v>
      </c>
    </row>
    <row r="102" spans="1:16" x14ac:dyDescent="0.25">
      <c r="A102" t="s">
        <v>822</v>
      </c>
      <c r="B102" t="s">
        <v>1373</v>
      </c>
      <c r="C102" s="26">
        <v>13211</v>
      </c>
      <c r="D102" s="26">
        <v>319</v>
      </c>
      <c r="E102" t="s">
        <v>219</v>
      </c>
      <c r="F102" s="26">
        <v>1</v>
      </c>
      <c r="G102" s="26" t="s">
        <v>1312</v>
      </c>
      <c r="H102" s="26">
        <v>1</v>
      </c>
      <c r="I102" s="26" t="s">
        <v>458</v>
      </c>
      <c r="J102" t="b">
        <v>1</v>
      </c>
      <c r="K102" t="s">
        <v>1116</v>
      </c>
      <c r="L102" s="26" t="s">
        <v>375</v>
      </c>
      <c r="M102" t="b">
        <v>1</v>
      </c>
      <c r="N102" s="26" t="s">
        <v>1313</v>
      </c>
      <c r="P102" s="26">
        <v>409</v>
      </c>
    </row>
    <row r="103" spans="1:16" x14ac:dyDescent="0.25">
      <c r="A103" t="s">
        <v>1004</v>
      </c>
      <c r="B103" t="s">
        <v>1374</v>
      </c>
      <c r="C103" s="26" t="s">
        <v>582</v>
      </c>
      <c r="D103" s="26">
        <v>625</v>
      </c>
      <c r="E103" t="s">
        <v>221</v>
      </c>
      <c r="F103" s="26">
        <v>1</v>
      </c>
      <c r="G103" s="26" t="s">
        <v>1312</v>
      </c>
      <c r="H103" s="26">
        <v>1</v>
      </c>
      <c r="I103" s="26" t="s">
        <v>458</v>
      </c>
      <c r="J103" t="b">
        <v>1</v>
      </c>
      <c r="K103" t="s">
        <v>1118</v>
      </c>
      <c r="L103" s="26" t="s">
        <v>375</v>
      </c>
      <c r="M103" t="b">
        <v>1</v>
      </c>
      <c r="N103" s="26" t="s">
        <v>1313</v>
      </c>
      <c r="P103" s="26">
        <v>53</v>
      </c>
    </row>
    <row r="104" spans="1:16" x14ac:dyDescent="0.25">
      <c r="A104" t="s">
        <v>902</v>
      </c>
      <c r="B104" t="s">
        <v>1375</v>
      </c>
      <c r="C104" s="26">
        <v>3422</v>
      </c>
      <c r="D104" s="26">
        <v>365</v>
      </c>
      <c r="E104" t="s">
        <v>223</v>
      </c>
      <c r="F104" s="26">
        <v>1</v>
      </c>
      <c r="G104" s="26" t="s">
        <v>1312</v>
      </c>
      <c r="H104" s="26">
        <v>1</v>
      </c>
      <c r="I104" s="26" t="s">
        <v>458</v>
      </c>
      <c r="J104" t="b">
        <v>1</v>
      </c>
      <c r="K104" t="s">
        <v>1116</v>
      </c>
      <c r="L104" s="26" t="s">
        <v>375</v>
      </c>
      <c r="M104" t="b">
        <v>1</v>
      </c>
      <c r="N104" s="26" t="s">
        <v>1313</v>
      </c>
      <c r="P104" s="26">
        <v>10</v>
      </c>
    </row>
    <row r="105" spans="1:16" x14ac:dyDescent="0.25">
      <c r="A105" t="s">
        <v>1016</v>
      </c>
      <c r="B105" t="s">
        <v>1386</v>
      </c>
      <c r="C105" s="26">
        <v>14832</v>
      </c>
      <c r="D105" s="26">
        <v>659</v>
      </c>
      <c r="E105" t="s">
        <v>225</v>
      </c>
      <c r="F105" s="26">
        <v>1</v>
      </c>
      <c r="G105" s="26" t="s">
        <v>1312</v>
      </c>
      <c r="H105" s="26">
        <v>1</v>
      </c>
      <c r="I105" s="26" t="s">
        <v>458</v>
      </c>
      <c r="J105" t="b">
        <v>1</v>
      </c>
      <c r="K105" t="s">
        <v>1118</v>
      </c>
      <c r="L105" s="26" t="s">
        <v>375</v>
      </c>
      <c r="M105" t="b">
        <v>1</v>
      </c>
      <c r="N105" s="26" t="s">
        <v>1313</v>
      </c>
      <c r="P105" s="26">
        <v>13</v>
      </c>
    </row>
    <row r="106" spans="1:16" x14ac:dyDescent="0.25">
      <c r="A106" t="s">
        <v>848</v>
      </c>
      <c r="B106" t="s">
        <v>1376</v>
      </c>
      <c r="C106" s="26">
        <v>13477</v>
      </c>
      <c r="D106" s="26">
        <v>340</v>
      </c>
      <c r="E106" t="s">
        <v>227</v>
      </c>
      <c r="F106" s="26">
        <v>1</v>
      </c>
      <c r="G106" s="26" t="s">
        <v>1312</v>
      </c>
      <c r="H106" s="26">
        <v>1</v>
      </c>
      <c r="I106" s="26" t="s">
        <v>458</v>
      </c>
      <c r="J106" t="b">
        <v>1</v>
      </c>
      <c r="K106" t="s">
        <v>1119</v>
      </c>
      <c r="L106" s="26" t="s">
        <v>375</v>
      </c>
      <c r="M106" t="b">
        <v>1</v>
      </c>
      <c r="N106" s="26" t="s">
        <v>1313</v>
      </c>
      <c r="P106" s="26">
        <v>32</v>
      </c>
    </row>
    <row r="107" spans="1:16" x14ac:dyDescent="0.25">
      <c r="A107" t="s">
        <v>1024</v>
      </c>
      <c r="B107" t="s">
        <v>1377</v>
      </c>
      <c r="C107" s="26" t="s">
        <v>582</v>
      </c>
      <c r="D107" s="26">
        <v>661</v>
      </c>
      <c r="E107" t="s">
        <v>229</v>
      </c>
      <c r="F107" s="26">
        <v>1</v>
      </c>
      <c r="G107" s="26" t="s">
        <v>1312</v>
      </c>
      <c r="H107" s="26">
        <v>1</v>
      </c>
      <c r="I107" s="26" t="s">
        <v>458</v>
      </c>
      <c r="J107" t="b">
        <v>1</v>
      </c>
      <c r="K107" t="s">
        <v>1116</v>
      </c>
      <c r="L107" s="26" t="s">
        <v>375</v>
      </c>
      <c r="M107" t="b">
        <v>1</v>
      </c>
      <c r="N107" s="26" t="s">
        <v>1313</v>
      </c>
      <c r="P107" s="26">
        <v>16</v>
      </c>
    </row>
    <row r="108" spans="1:16" x14ac:dyDescent="0.25">
      <c r="A108" t="s">
        <v>959</v>
      </c>
      <c r="B108" t="s">
        <v>1378</v>
      </c>
      <c r="C108" s="26" t="s">
        <v>582</v>
      </c>
      <c r="D108" s="26">
        <v>416</v>
      </c>
      <c r="E108" t="s">
        <v>231</v>
      </c>
      <c r="F108" s="26">
        <v>1</v>
      </c>
      <c r="G108" s="26" t="s">
        <v>1312</v>
      </c>
      <c r="H108" s="26">
        <v>1</v>
      </c>
      <c r="I108" s="26" t="s">
        <v>458</v>
      </c>
      <c r="J108" t="b">
        <v>1</v>
      </c>
      <c r="K108" t="s">
        <v>1118</v>
      </c>
      <c r="L108" s="26" t="s">
        <v>375</v>
      </c>
      <c r="M108" t="b">
        <v>1</v>
      </c>
      <c r="N108" s="26" t="s">
        <v>1313</v>
      </c>
      <c r="P108" s="26">
        <v>18</v>
      </c>
    </row>
    <row r="109" spans="1:16" x14ac:dyDescent="0.25">
      <c r="A109" t="s">
        <v>555</v>
      </c>
      <c r="B109" t="s">
        <v>1379</v>
      </c>
      <c r="C109" s="26">
        <v>13642</v>
      </c>
      <c r="D109" s="26">
        <v>150</v>
      </c>
      <c r="E109" t="s">
        <v>233</v>
      </c>
      <c r="F109" s="26">
        <v>1</v>
      </c>
      <c r="G109" s="26" t="s">
        <v>1312</v>
      </c>
      <c r="H109" s="26">
        <v>1</v>
      </c>
      <c r="I109" s="26" t="s">
        <v>458</v>
      </c>
      <c r="J109" t="b">
        <v>1</v>
      </c>
      <c r="K109" t="s">
        <v>1116</v>
      </c>
      <c r="L109" s="26" t="s">
        <v>375</v>
      </c>
      <c r="M109" t="b">
        <v>1</v>
      </c>
      <c r="N109" s="26" t="s">
        <v>1313</v>
      </c>
    </row>
    <row r="110" spans="1:16" x14ac:dyDescent="0.25">
      <c r="A110" t="s">
        <v>759</v>
      </c>
      <c r="B110" t="s">
        <v>1380</v>
      </c>
      <c r="C110" s="26">
        <v>26616</v>
      </c>
      <c r="D110" s="26">
        <v>254</v>
      </c>
      <c r="E110" t="s">
        <v>235</v>
      </c>
      <c r="F110" s="26">
        <v>1</v>
      </c>
      <c r="G110" s="26" t="s">
        <v>1312</v>
      </c>
      <c r="H110" s="26">
        <v>1</v>
      </c>
      <c r="I110" s="26" t="s">
        <v>458</v>
      </c>
      <c r="J110" t="b">
        <v>1</v>
      </c>
      <c r="K110" t="s">
        <v>1118</v>
      </c>
      <c r="L110" s="26" t="s">
        <v>375</v>
      </c>
      <c r="M110" t="b">
        <v>1</v>
      </c>
      <c r="N110" s="26" t="s">
        <v>1313</v>
      </c>
      <c r="P110" s="26">
        <v>121</v>
      </c>
    </row>
    <row r="111" spans="1:16" x14ac:dyDescent="0.25">
      <c r="A111" t="s">
        <v>1230</v>
      </c>
      <c r="C111" s="26">
        <v>13880</v>
      </c>
      <c r="E111" t="s">
        <v>1231</v>
      </c>
      <c r="F111" s="26"/>
      <c r="G111" s="26"/>
      <c r="L111" s="26"/>
      <c r="P111" s="26">
        <v>212</v>
      </c>
    </row>
    <row r="112" spans="1:16" x14ac:dyDescent="0.25">
      <c r="A112" t="s">
        <v>943</v>
      </c>
      <c r="B112" t="s">
        <v>1381</v>
      </c>
      <c r="C112" s="26" t="s">
        <v>582</v>
      </c>
      <c r="D112" s="26">
        <v>408</v>
      </c>
      <c r="E112" t="s">
        <v>243</v>
      </c>
      <c r="F112" s="26">
        <v>1</v>
      </c>
      <c r="G112" s="26" t="s">
        <v>1312</v>
      </c>
      <c r="H112" s="26">
        <v>1</v>
      </c>
      <c r="I112" s="26" t="s">
        <v>458</v>
      </c>
      <c r="J112" t="b">
        <v>1</v>
      </c>
      <c r="K112" t="s">
        <v>1118</v>
      </c>
      <c r="L112" s="26" t="s">
        <v>375</v>
      </c>
      <c r="M112" t="b">
        <v>1</v>
      </c>
      <c r="N112" s="26" t="s">
        <v>1313</v>
      </c>
      <c r="P112" s="26">
        <v>108</v>
      </c>
    </row>
    <row r="113" spans="1:16" x14ac:dyDescent="0.25">
      <c r="A113" t="s">
        <v>497</v>
      </c>
      <c r="B113" t="s">
        <v>1382</v>
      </c>
      <c r="C113" s="26">
        <v>13870</v>
      </c>
      <c r="D113" s="26">
        <v>45</v>
      </c>
      <c r="E113" t="s">
        <v>245</v>
      </c>
      <c r="F113" s="26">
        <v>1</v>
      </c>
      <c r="G113" s="26" t="s">
        <v>1312</v>
      </c>
      <c r="H113" s="26">
        <v>1</v>
      </c>
      <c r="I113" s="26" t="s">
        <v>458</v>
      </c>
      <c r="J113" t="b">
        <v>1</v>
      </c>
      <c r="K113" t="s">
        <v>1119</v>
      </c>
      <c r="L113" s="26" t="s">
        <v>375</v>
      </c>
      <c r="M113" t="b">
        <v>1</v>
      </c>
      <c r="N113" s="26" t="s">
        <v>1313</v>
      </c>
      <c r="P113" s="26">
        <v>640</v>
      </c>
    </row>
    <row r="114" spans="1:16" x14ac:dyDescent="0.25">
      <c r="A114" t="s">
        <v>1500</v>
      </c>
      <c r="C114" s="26">
        <v>13972</v>
      </c>
      <c r="E114" t="s">
        <v>1501</v>
      </c>
      <c r="F114" s="26">
        <v>6</v>
      </c>
      <c r="G114" s="26" t="s">
        <v>1430</v>
      </c>
      <c r="H114" s="26">
        <v>4</v>
      </c>
      <c r="I114" s="26" t="s">
        <v>366</v>
      </c>
      <c r="J114" t="b">
        <v>0</v>
      </c>
      <c r="K114" t="s">
        <v>1438</v>
      </c>
      <c r="L114" s="26" t="s">
        <v>366</v>
      </c>
      <c r="M114" t="b">
        <v>0</v>
      </c>
      <c r="N114" s="26" t="s">
        <v>1432</v>
      </c>
      <c r="P114" s="26">
        <v>742</v>
      </c>
    </row>
    <row r="115" spans="1:16" x14ac:dyDescent="0.25">
      <c r="A115" t="s">
        <v>1490</v>
      </c>
      <c r="C115" s="26">
        <v>14313</v>
      </c>
      <c r="E115" t="s">
        <v>1491</v>
      </c>
      <c r="F115" s="26">
        <v>6</v>
      </c>
      <c r="G115" s="26" t="s">
        <v>1430</v>
      </c>
      <c r="H115" s="26">
        <v>4</v>
      </c>
      <c r="I115" s="26" t="s">
        <v>366</v>
      </c>
      <c r="J115" t="b">
        <v>0</v>
      </c>
      <c r="K115" t="s">
        <v>1438</v>
      </c>
      <c r="L115" s="26" t="s">
        <v>366</v>
      </c>
      <c r="M115" t="b">
        <v>0</v>
      </c>
      <c r="N115" s="26" t="s">
        <v>1432</v>
      </c>
      <c r="P115" s="26">
        <v>520</v>
      </c>
    </row>
    <row r="116" spans="1:16" x14ac:dyDescent="0.25">
      <c r="A116" t="s">
        <v>884</v>
      </c>
      <c r="B116" t="s">
        <v>1383</v>
      </c>
      <c r="C116" s="26">
        <v>14234</v>
      </c>
      <c r="D116" s="26">
        <v>357</v>
      </c>
      <c r="E116" t="s">
        <v>247</v>
      </c>
      <c r="F116" s="26">
        <v>1</v>
      </c>
      <c r="G116" s="26" t="s">
        <v>1312</v>
      </c>
      <c r="H116" s="26">
        <v>1</v>
      </c>
      <c r="I116" s="26" t="s">
        <v>458</v>
      </c>
      <c r="J116" t="b">
        <v>1</v>
      </c>
      <c r="K116" t="s">
        <v>1118</v>
      </c>
      <c r="L116" s="26" t="s">
        <v>375</v>
      </c>
      <c r="M116" t="b">
        <v>1</v>
      </c>
      <c r="N116" s="26" t="s">
        <v>1313</v>
      </c>
    </row>
    <row r="117" spans="1:16" x14ac:dyDescent="0.25">
      <c r="A117" t="s">
        <v>522</v>
      </c>
      <c r="C117" s="26">
        <v>26754</v>
      </c>
      <c r="D117" s="26">
        <v>91</v>
      </c>
      <c r="E117" t="s">
        <v>1120</v>
      </c>
      <c r="F117" s="26"/>
      <c r="G117" s="26"/>
      <c r="J117" t="b">
        <v>1</v>
      </c>
      <c r="K117" t="s">
        <v>1118</v>
      </c>
      <c r="L117" s="26" t="s">
        <v>375</v>
      </c>
      <c r="M117" t="b">
        <v>0</v>
      </c>
      <c r="N117" s="166" t="s">
        <v>1313</v>
      </c>
      <c r="P117" s="26">
        <v>720</v>
      </c>
    </row>
    <row r="118" spans="1:16" x14ac:dyDescent="0.25">
      <c r="A118" t="s">
        <v>1470</v>
      </c>
      <c r="E118" t="s">
        <v>1471</v>
      </c>
      <c r="F118" s="26"/>
      <c r="G118" s="26"/>
      <c r="I118" s="26" t="s">
        <v>366</v>
      </c>
      <c r="J118" t="b">
        <v>0</v>
      </c>
      <c r="L118" s="26" t="s">
        <v>366</v>
      </c>
      <c r="M118" t="b">
        <v>0</v>
      </c>
      <c r="N118" s="166" t="s">
        <v>1432</v>
      </c>
      <c r="O118" t="s">
        <v>1472</v>
      </c>
      <c r="P118" s="26">
        <v>227</v>
      </c>
    </row>
    <row r="119" spans="1:16" x14ac:dyDescent="0.25">
      <c r="A119" t="s">
        <v>1028</v>
      </c>
      <c r="B119" t="s">
        <v>1384</v>
      </c>
      <c r="C119" s="26">
        <v>14633</v>
      </c>
      <c r="D119" s="26">
        <v>662</v>
      </c>
      <c r="E119" t="s">
        <v>249</v>
      </c>
      <c r="F119" s="26">
        <v>1</v>
      </c>
      <c r="G119" s="26" t="s">
        <v>1312</v>
      </c>
      <c r="H119" s="26">
        <v>1</v>
      </c>
      <c r="I119" s="26" t="s">
        <v>458</v>
      </c>
      <c r="J119" t="b">
        <v>1</v>
      </c>
      <c r="K119" t="s">
        <v>1116</v>
      </c>
      <c r="L119" s="26" t="s">
        <v>375</v>
      </c>
      <c r="M119" t="b">
        <v>1</v>
      </c>
      <c r="N119" s="166" t="s">
        <v>1313</v>
      </c>
      <c r="P119" s="26">
        <v>227</v>
      </c>
    </row>
    <row r="120" spans="1:16" x14ac:dyDescent="0.25">
      <c r="A120" t="s">
        <v>480</v>
      </c>
      <c r="B120" t="s">
        <v>1385</v>
      </c>
      <c r="C120" s="26">
        <v>29297</v>
      </c>
      <c r="D120" s="26">
        <v>24</v>
      </c>
      <c r="E120" t="s">
        <v>251</v>
      </c>
      <c r="F120" s="26">
        <v>1</v>
      </c>
      <c r="G120" s="26" t="s">
        <v>1312</v>
      </c>
      <c r="H120" s="26">
        <v>1</v>
      </c>
      <c r="I120" s="26" t="s">
        <v>458</v>
      </c>
      <c r="J120" t="b">
        <v>1</v>
      </c>
      <c r="K120" t="s">
        <v>1118</v>
      </c>
      <c r="L120" s="26" t="s">
        <v>375</v>
      </c>
      <c r="M120" t="b">
        <v>1</v>
      </c>
      <c r="N120" s="166" t="s">
        <v>1313</v>
      </c>
      <c r="P120" s="26">
        <v>726</v>
      </c>
    </row>
    <row r="121" spans="1:16" x14ac:dyDescent="0.25">
      <c r="A121" t="s">
        <v>1496</v>
      </c>
      <c r="C121" s="26">
        <v>14852</v>
      </c>
      <c r="E121" t="s">
        <v>1497</v>
      </c>
      <c r="F121" s="26">
        <v>6</v>
      </c>
      <c r="G121" s="26" t="s">
        <v>1430</v>
      </c>
      <c r="H121" s="26">
        <v>4</v>
      </c>
      <c r="I121" s="26" t="s">
        <v>366</v>
      </c>
      <c r="J121" t="b">
        <v>0</v>
      </c>
      <c r="K121" t="s">
        <v>1438</v>
      </c>
      <c r="L121" s="26" t="s">
        <v>366</v>
      </c>
      <c r="M121" t="b">
        <v>0</v>
      </c>
      <c r="N121" s="166" t="s">
        <v>1432</v>
      </c>
    </row>
    <row r="122" spans="1:16" s="167" customFormat="1" x14ac:dyDescent="0.25">
      <c r="A122" s="167" t="s">
        <v>728</v>
      </c>
      <c r="C122" s="166">
        <v>14856</v>
      </c>
      <c r="D122" s="166">
        <v>212</v>
      </c>
      <c r="E122" s="167" t="s">
        <v>253</v>
      </c>
      <c r="F122" s="26">
        <v>1</v>
      </c>
      <c r="G122" s="26" t="s">
        <v>1312</v>
      </c>
      <c r="H122" s="26">
        <v>1</v>
      </c>
      <c r="I122" s="166" t="s">
        <v>458</v>
      </c>
      <c r="J122" s="167" t="b">
        <v>1</v>
      </c>
      <c r="K122" s="167" t="s">
        <v>1118</v>
      </c>
      <c r="L122" s="166" t="s">
        <v>375</v>
      </c>
      <c r="M122" s="167" t="b">
        <v>0</v>
      </c>
      <c r="N122" s="166" t="s">
        <v>1313</v>
      </c>
      <c r="P122" s="166"/>
    </row>
    <row r="123" spans="1:16" x14ac:dyDescent="0.25">
      <c r="A123" t="s">
        <v>1494</v>
      </c>
      <c r="C123" s="26">
        <v>14956</v>
      </c>
      <c r="E123" t="s">
        <v>1495</v>
      </c>
      <c r="F123" s="26">
        <v>6</v>
      </c>
      <c r="G123" s="26" t="s">
        <v>1430</v>
      </c>
      <c r="H123" s="26">
        <v>4</v>
      </c>
      <c r="I123" s="26" t="s">
        <v>366</v>
      </c>
      <c r="J123" t="b">
        <v>0</v>
      </c>
      <c r="K123" t="s">
        <v>1438</v>
      </c>
      <c r="L123" s="26" t="s">
        <v>366</v>
      </c>
      <c r="M123" t="b">
        <v>0</v>
      </c>
      <c r="N123" s="166" t="s">
        <v>1432</v>
      </c>
      <c r="P123" s="26">
        <v>724</v>
      </c>
    </row>
    <row r="124" spans="1:16" x14ac:dyDescent="0.25">
      <c r="A124" t="s">
        <v>968</v>
      </c>
      <c r="B124" t="s">
        <v>1387</v>
      </c>
      <c r="C124" s="26" t="s">
        <v>582</v>
      </c>
      <c r="D124" s="26">
        <v>425</v>
      </c>
      <c r="E124" t="s">
        <v>255</v>
      </c>
      <c r="F124" s="26">
        <v>1</v>
      </c>
      <c r="G124" s="26" t="s">
        <v>1312</v>
      </c>
      <c r="H124" s="26">
        <v>1</v>
      </c>
      <c r="I124" s="26" t="s">
        <v>458</v>
      </c>
      <c r="J124" t="b">
        <v>1</v>
      </c>
      <c r="K124" t="s">
        <v>1118</v>
      </c>
      <c r="L124" s="26" t="s">
        <v>375</v>
      </c>
      <c r="M124" t="b">
        <v>1</v>
      </c>
      <c r="N124" s="26" t="s">
        <v>1313</v>
      </c>
    </row>
    <row r="125" spans="1:16" x14ac:dyDescent="0.25">
      <c r="A125" t="s">
        <v>1092</v>
      </c>
      <c r="B125" t="s">
        <v>1389</v>
      </c>
      <c r="C125" s="26" t="s">
        <v>582</v>
      </c>
      <c r="D125" s="26">
        <v>765</v>
      </c>
      <c r="E125" t="s">
        <v>1093</v>
      </c>
      <c r="F125" s="26">
        <v>1</v>
      </c>
      <c r="G125" s="26" t="s">
        <v>1312</v>
      </c>
      <c r="H125" s="26">
        <v>1</v>
      </c>
      <c r="I125" s="26" t="s">
        <v>374</v>
      </c>
      <c r="J125" t="b">
        <v>1</v>
      </c>
      <c r="K125" t="s">
        <v>1116</v>
      </c>
      <c r="L125" s="26" t="s">
        <v>375</v>
      </c>
      <c r="M125" t="b">
        <v>1</v>
      </c>
      <c r="N125" s="26" t="s">
        <v>1313</v>
      </c>
    </row>
    <row r="126" spans="1:16" x14ac:dyDescent="0.25">
      <c r="A126" t="s">
        <v>1109</v>
      </c>
      <c r="B126" t="s">
        <v>1388</v>
      </c>
      <c r="C126" s="26" t="s">
        <v>582</v>
      </c>
      <c r="E126" t="s">
        <v>1110</v>
      </c>
      <c r="F126" s="26">
        <v>1</v>
      </c>
      <c r="G126" s="26" t="s">
        <v>1312</v>
      </c>
      <c r="H126" s="26">
        <v>1</v>
      </c>
      <c r="I126" s="26" t="s">
        <v>366</v>
      </c>
      <c r="J126" t="b">
        <v>0</v>
      </c>
      <c r="K126" t="s">
        <v>366</v>
      </c>
      <c r="L126" s="26" t="s">
        <v>489</v>
      </c>
      <c r="M126" t="b">
        <v>0</v>
      </c>
      <c r="N126" s="26" t="s">
        <v>1313</v>
      </c>
    </row>
    <row r="127" spans="1:16" x14ac:dyDescent="0.25">
      <c r="A127" t="s">
        <v>938</v>
      </c>
      <c r="B127" t="s">
        <v>1390</v>
      </c>
      <c r="C127" s="26" t="s">
        <v>582</v>
      </c>
      <c r="D127" s="26">
        <v>399</v>
      </c>
      <c r="E127" t="s">
        <v>257</v>
      </c>
      <c r="F127" s="26">
        <v>1</v>
      </c>
      <c r="G127" s="26" t="s">
        <v>1312</v>
      </c>
      <c r="H127" s="26">
        <v>1</v>
      </c>
      <c r="I127" s="26" t="s">
        <v>458</v>
      </c>
      <c r="J127" t="b">
        <v>1</v>
      </c>
      <c r="K127" t="s">
        <v>1118</v>
      </c>
      <c r="L127" s="26" t="s">
        <v>375</v>
      </c>
      <c r="M127" t="b">
        <v>1</v>
      </c>
      <c r="N127" s="166" t="s">
        <v>1313</v>
      </c>
    </row>
    <row r="128" spans="1:16" x14ac:dyDescent="0.25">
      <c r="A128" t="s">
        <v>934</v>
      </c>
      <c r="B128" t="s">
        <v>1391</v>
      </c>
      <c r="C128" s="26" t="s">
        <v>582</v>
      </c>
      <c r="D128" s="26">
        <v>395</v>
      </c>
      <c r="E128" t="s">
        <v>259</v>
      </c>
      <c r="F128" s="26">
        <v>1</v>
      </c>
      <c r="G128" s="26" t="s">
        <v>1312</v>
      </c>
      <c r="H128" s="26">
        <v>1</v>
      </c>
      <c r="I128" s="26" t="s">
        <v>458</v>
      </c>
      <c r="J128" t="b">
        <v>1</v>
      </c>
      <c r="K128" t="s">
        <v>1116</v>
      </c>
      <c r="L128" s="26" t="s">
        <v>375</v>
      </c>
      <c r="M128" t="b">
        <v>1</v>
      </c>
      <c r="N128" s="166" t="s">
        <v>1313</v>
      </c>
    </row>
    <row r="129" spans="1:16" x14ac:dyDescent="0.25">
      <c r="A129" t="s">
        <v>1086</v>
      </c>
      <c r="B129" t="s">
        <v>1392</v>
      </c>
      <c r="C129" s="26" t="s">
        <v>582</v>
      </c>
      <c r="D129" s="26">
        <v>759</v>
      </c>
      <c r="E129" t="s">
        <v>1087</v>
      </c>
      <c r="F129" s="26">
        <v>1</v>
      </c>
      <c r="G129" s="26" t="s">
        <v>1312</v>
      </c>
      <c r="H129" s="26">
        <v>1</v>
      </c>
      <c r="I129" s="26" t="s">
        <v>458</v>
      </c>
      <c r="J129" t="b">
        <v>1</v>
      </c>
      <c r="K129" t="s">
        <v>1118</v>
      </c>
      <c r="L129" s="26" t="s">
        <v>375</v>
      </c>
      <c r="M129" t="b">
        <v>1</v>
      </c>
      <c r="N129" s="166" t="s">
        <v>1313</v>
      </c>
      <c r="P129" s="26">
        <v>452</v>
      </c>
    </row>
    <row r="130" spans="1:16" x14ac:dyDescent="0.25">
      <c r="A130" t="s">
        <v>1473</v>
      </c>
      <c r="E130" t="s">
        <v>1474</v>
      </c>
      <c r="F130" s="26"/>
      <c r="G130" s="26"/>
      <c r="I130" s="26" t="s">
        <v>366</v>
      </c>
      <c r="J130" t="b">
        <v>0</v>
      </c>
      <c r="L130" s="26" t="s">
        <v>366</v>
      </c>
      <c r="M130" t="b">
        <v>0</v>
      </c>
      <c r="N130" s="166" t="s">
        <v>1419</v>
      </c>
    </row>
    <row r="131" spans="1:16" x14ac:dyDescent="0.25">
      <c r="A131" t="s">
        <v>898</v>
      </c>
      <c r="B131" t="s">
        <v>1393</v>
      </c>
      <c r="C131" s="26" t="s">
        <v>582</v>
      </c>
      <c r="D131" s="26">
        <v>364</v>
      </c>
      <c r="E131" t="s">
        <v>261</v>
      </c>
      <c r="F131">
        <v>1</v>
      </c>
      <c r="G131" t="s">
        <v>1312</v>
      </c>
      <c r="H131" s="26">
        <v>1</v>
      </c>
      <c r="I131" s="26" t="s">
        <v>458</v>
      </c>
      <c r="J131" t="b">
        <v>1</v>
      </c>
      <c r="K131" s="167" t="s">
        <v>1118</v>
      </c>
      <c r="L131" s="26" t="s">
        <v>375</v>
      </c>
      <c r="M131" t="b">
        <v>1</v>
      </c>
      <c r="N131" s="26" t="s">
        <v>1313</v>
      </c>
    </row>
    <row r="132" spans="1:16" x14ac:dyDescent="0.25">
      <c r="A132" t="s">
        <v>951</v>
      </c>
      <c r="B132" t="s">
        <v>1395</v>
      </c>
      <c r="C132" s="26" t="s">
        <v>582</v>
      </c>
      <c r="D132" s="26">
        <v>410</v>
      </c>
      <c r="E132" t="s">
        <v>263</v>
      </c>
      <c r="F132" s="26">
        <v>1</v>
      </c>
      <c r="G132" s="26" t="s">
        <v>1312</v>
      </c>
      <c r="H132" s="26">
        <v>1</v>
      </c>
      <c r="I132" s="26" t="s">
        <v>458</v>
      </c>
      <c r="J132" t="b">
        <v>1</v>
      </c>
      <c r="K132" t="s">
        <v>1118</v>
      </c>
      <c r="L132" s="26" t="s">
        <v>375</v>
      </c>
      <c r="M132" t="b">
        <v>1</v>
      </c>
      <c r="N132" s="26" t="s">
        <v>1313</v>
      </c>
      <c r="P132" s="26">
        <v>100</v>
      </c>
    </row>
    <row r="133" spans="1:16" x14ac:dyDescent="0.25">
      <c r="A133" t="s">
        <v>844</v>
      </c>
      <c r="B133" t="s">
        <v>1396</v>
      </c>
      <c r="C133" s="26">
        <v>17898</v>
      </c>
      <c r="D133" s="26">
        <v>339</v>
      </c>
      <c r="E133" t="s">
        <v>265</v>
      </c>
      <c r="F133" s="26">
        <v>1</v>
      </c>
      <c r="G133" s="26" t="s">
        <v>1312</v>
      </c>
      <c r="H133" s="26">
        <v>1</v>
      </c>
      <c r="I133" s="26" t="s">
        <v>458</v>
      </c>
      <c r="J133" t="b">
        <v>1</v>
      </c>
      <c r="K133" t="s">
        <v>1118</v>
      </c>
      <c r="L133" s="26" t="s">
        <v>375</v>
      </c>
      <c r="M133" t="b">
        <v>1</v>
      </c>
      <c r="N133" s="26" t="s">
        <v>1313</v>
      </c>
      <c r="P133" s="26">
        <v>103</v>
      </c>
    </row>
    <row r="134" spans="1:16" x14ac:dyDescent="0.25">
      <c r="A134" t="s">
        <v>738</v>
      </c>
      <c r="B134" t="s">
        <v>1402</v>
      </c>
      <c r="C134" s="26">
        <v>63560</v>
      </c>
      <c r="D134" s="26">
        <v>230</v>
      </c>
      <c r="E134" t="s">
        <v>1522</v>
      </c>
      <c r="F134" s="26">
        <v>1</v>
      </c>
      <c r="G134" s="26" t="s">
        <v>1312</v>
      </c>
      <c r="H134" s="26">
        <v>1</v>
      </c>
      <c r="I134" s="26" t="s">
        <v>374</v>
      </c>
      <c r="J134" t="b">
        <v>1</v>
      </c>
      <c r="K134" t="s">
        <v>1116</v>
      </c>
      <c r="L134" s="26" t="s">
        <v>375</v>
      </c>
      <c r="M134" t="b">
        <v>1</v>
      </c>
      <c r="N134" s="26" t="s">
        <v>1313</v>
      </c>
      <c r="P134" s="26">
        <v>8</v>
      </c>
    </row>
    <row r="135" spans="1:16" x14ac:dyDescent="0.25">
      <c r="A135" t="s">
        <v>532</v>
      </c>
      <c r="C135" s="26">
        <v>17271</v>
      </c>
      <c r="D135" s="26">
        <v>100</v>
      </c>
      <c r="E135" t="s">
        <v>270</v>
      </c>
      <c r="F135" s="26">
        <v>1</v>
      </c>
      <c r="G135" s="26" t="s">
        <v>1312</v>
      </c>
      <c r="H135" s="26">
        <v>1</v>
      </c>
      <c r="J135" t="b">
        <v>1</v>
      </c>
      <c r="K135" t="s">
        <v>1118</v>
      </c>
      <c r="L135" s="26" t="s">
        <v>375</v>
      </c>
      <c r="M135" t="b">
        <v>0</v>
      </c>
      <c r="N135" s="26" t="s">
        <v>1313</v>
      </c>
      <c r="P135" s="26">
        <v>1</v>
      </c>
    </row>
    <row r="136" spans="1:16" x14ac:dyDescent="0.25">
      <c r="A136" t="s">
        <v>1475</v>
      </c>
      <c r="E136" t="s">
        <v>1476</v>
      </c>
      <c r="F136" s="26"/>
      <c r="G136" s="26"/>
      <c r="I136" s="26" t="s">
        <v>366</v>
      </c>
      <c r="J136" t="b">
        <v>0</v>
      </c>
      <c r="L136" s="26" t="s">
        <v>366</v>
      </c>
      <c r="M136" t="b">
        <v>0</v>
      </c>
      <c r="N136" s="26" t="s">
        <v>1419</v>
      </c>
      <c r="P136" s="26">
        <v>214</v>
      </c>
    </row>
    <row r="137" spans="1:16" x14ac:dyDescent="0.25">
      <c r="A137" t="s">
        <v>1207</v>
      </c>
      <c r="C137" s="26">
        <v>60123</v>
      </c>
      <c r="E137" t="s">
        <v>1208</v>
      </c>
      <c r="F137" s="26">
        <v>6</v>
      </c>
      <c r="G137" s="26" t="s">
        <v>1430</v>
      </c>
      <c r="H137" s="26">
        <v>4</v>
      </c>
      <c r="I137" s="26" t="s">
        <v>366</v>
      </c>
      <c r="J137" t="b">
        <v>0</v>
      </c>
      <c r="K137" t="s">
        <v>1441</v>
      </c>
      <c r="L137" s="26" t="s">
        <v>366</v>
      </c>
      <c r="M137" t="b">
        <v>0</v>
      </c>
      <c r="N137" s="26" t="s">
        <v>1419</v>
      </c>
      <c r="O137" t="s">
        <v>1442</v>
      </c>
      <c r="P137" s="26">
        <v>111</v>
      </c>
    </row>
    <row r="138" spans="1:16" x14ac:dyDescent="0.25">
      <c r="A138" t="s">
        <v>1207</v>
      </c>
      <c r="C138" s="26">
        <v>60770</v>
      </c>
      <c r="E138" t="s">
        <v>1208</v>
      </c>
      <c r="F138">
        <v>6</v>
      </c>
      <c r="G138" t="s">
        <v>1430</v>
      </c>
      <c r="H138" s="26">
        <v>4</v>
      </c>
      <c r="I138" s="26" t="s">
        <v>366</v>
      </c>
      <c r="J138" t="b">
        <v>0</v>
      </c>
      <c r="K138" t="s">
        <v>1441</v>
      </c>
      <c r="L138" s="26" t="s">
        <v>366</v>
      </c>
      <c r="M138" t="b">
        <v>0</v>
      </c>
      <c r="N138" s="26" t="s">
        <v>1419</v>
      </c>
      <c r="O138" t="s">
        <v>1443</v>
      </c>
      <c r="P138" s="26">
        <v>91</v>
      </c>
    </row>
    <row r="139" spans="1:16" x14ac:dyDescent="0.25">
      <c r="A139" t="s">
        <v>1207</v>
      </c>
      <c r="C139" s="26">
        <v>60770</v>
      </c>
      <c r="E139" t="s">
        <v>1208</v>
      </c>
      <c r="F139" s="26">
        <v>6</v>
      </c>
      <c r="G139" s="26" t="s">
        <v>1430</v>
      </c>
      <c r="H139" s="26">
        <v>4</v>
      </c>
      <c r="I139" s="26" t="s">
        <v>366</v>
      </c>
      <c r="J139" t="b">
        <v>0</v>
      </c>
      <c r="K139" t="s">
        <v>1441</v>
      </c>
      <c r="L139" s="26" t="s">
        <v>366</v>
      </c>
      <c r="M139" t="b">
        <v>0</v>
      </c>
      <c r="N139" s="26" t="s">
        <v>1419</v>
      </c>
      <c r="O139" t="s">
        <v>1443</v>
      </c>
      <c r="P139" s="26">
        <v>289</v>
      </c>
    </row>
    <row r="140" spans="1:16" s="167" customFormat="1" x14ac:dyDescent="0.25">
      <c r="A140" t="s">
        <v>1477</v>
      </c>
      <c r="B140"/>
      <c r="C140" s="26"/>
      <c r="D140" s="26"/>
      <c r="E140" t="s">
        <v>1478</v>
      </c>
      <c r="F140" s="26">
        <v>5</v>
      </c>
      <c r="G140" s="26" t="s">
        <v>1446</v>
      </c>
      <c r="H140" s="26">
        <v>6</v>
      </c>
      <c r="I140" s="26" t="s">
        <v>366</v>
      </c>
      <c r="J140" t="b">
        <v>0</v>
      </c>
      <c r="K140" t="s">
        <v>1438</v>
      </c>
      <c r="L140" s="26" t="s">
        <v>375</v>
      </c>
      <c r="M140" t="b">
        <v>0</v>
      </c>
      <c r="N140" s="26" t="s">
        <v>1432</v>
      </c>
      <c r="O140"/>
      <c r="P140" s="26">
        <v>341</v>
      </c>
    </row>
    <row r="141" spans="1:16" s="167" customFormat="1" x14ac:dyDescent="0.25">
      <c r="A141" s="167" t="s">
        <v>1070</v>
      </c>
      <c r="B141" s="167" t="s">
        <v>1394</v>
      </c>
      <c r="C141" s="166" t="s">
        <v>582</v>
      </c>
      <c r="D141" s="166">
        <v>709</v>
      </c>
      <c r="E141" s="167" t="s">
        <v>1071</v>
      </c>
      <c r="F141" s="26">
        <v>1</v>
      </c>
      <c r="G141" s="168" t="s">
        <v>1312</v>
      </c>
      <c r="H141" s="166">
        <v>1</v>
      </c>
      <c r="I141" s="166" t="s">
        <v>458</v>
      </c>
      <c r="J141" t="b">
        <v>1</v>
      </c>
      <c r="K141" t="s">
        <v>1118</v>
      </c>
      <c r="L141" s="166" t="s">
        <v>375</v>
      </c>
      <c r="M141" s="167" t="b">
        <v>1</v>
      </c>
      <c r="N141" s="166" t="s">
        <v>1313</v>
      </c>
      <c r="P141" s="166">
        <v>345</v>
      </c>
    </row>
    <row r="142" spans="1:16" s="167" customFormat="1" x14ac:dyDescent="0.25">
      <c r="A142" s="167" t="s">
        <v>930</v>
      </c>
      <c r="B142" s="167" t="s">
        <v>1397</v>
      </c>
      <c r="C142" s="166" t="s">
        <v>582</v>
      </c>
      <c r="D142" s="166">
        <v>394</v>
      </c>
      <c r="E142" s="167" t="s">
        <v>272</v>
      </c>
      <c r="F142" s="166">
        <v>1</v>
      </c>
      <c r="G142" s="168" t="s">
        <v>1312</v>
      </c>
      <c r="H142" s="166">
        <v>1</v>
      </c>
      <c r="I142" s="166" t="s">
        <v>458</v>
      </c>
      <c r="J142" s="167" t="b">
        <v>1</v>
      </c>
      <c r="K142" s="167" t="s">
        <v>1118</v>
      </c>
      <c r="L142" s="166" t="s">
        <v>375</v>
      </c>
      <c r="M142" s="167" t="b">
        <v>1</v>
      </c>
      <c r="N142" s="166" t="s">
        <v>1313</v>
      </c>
      <c r="P142" s="166">
        <v>523</v>
      </c>
    </row>
    <row r="143" spans="1:16" x14ac:dyDescent="0.25">
      <c r="A143" s="167" t="s">
        <v>988</v>
      </c>
      <c r="B143" s="167" t="s">
        <v>1398</v>
      </c>
      <c r="C143" s="166" t="s">
        <v>582</v>
      </c>
      <c r="D143" s="166">
        <v>447</v>
      </c>
      <c r="E143" s="169" t="s">
        <v>274</v>
      </c>
      <c r="F143" s="166">
        <v>1</v>
      </c>
      <c r="G143" s="168" t="s">
        <v>1312</v>
      </c>
      <c r="H143" s="166">
        <v>1</v>
      </c>
      <c r="I143" s="166" t="s">
        <v>458</v>
      </c>
      <c r="J143" s="167" t="b">
        <v>1</v>
      </c>
      <c r="K143" s="167" t="s">
        <v>1118</v>
      </c>
      <c r="L143" s="166" t="s">
        <v>375</v>
      </c>
      <c r="M143" s="167" t="b">
        <v>1</v>
      </c>
      <c r="N143" s="166" t="s">
        <v>1313</v>
      </c>
      <c r="O143" s="167"/>
      <c r="P143" s="166">
        <v>549</v>
      </c>
    </row>
    <row r="144" spans="1:16" x14ac:dyDescent="0.25">
      <c r="A144" t="s">
        <v>528</v>
      </c>
      <c r="B144" t="s">
        <v>1399</v>
      </c>
      <c r="C144" s="26">
        <v>18474</v>
      </c>
      <c r="D144" s="26">
        <v>92</v>
      </c>
      <c r="E144" t="s">
        <v>276</v>
      </c>
      <c r="F144" s="26">
        <v>1</v>
      </c>
      <c r="G144" s="168" t="s">
        <v>1312</v>
      </c>
      <c r="H144" s="166">
        <v>1</v>
      </c>
      <c r="I144" s="166" t="s">
        <v>374</v>
      </c>
      <c r="J144" t="b">
        <v>1</v>
      </c>
      <c r="K144" t="s">
        <v>1116</v>
      </c>
      <c r="L144" s="26" t="s">
        <v>375</v>
      </c>
      <c r="M144" t="b">
        <v>1</v>
      </c>
      <c r="N144" s="26" t="s">
        <v>1313</v>
      </c>
      <c r="P144" s="26">
        <v>735</v>
      </c>
    </row>
    <row r="145" spans="1:16" x14ac:dyDescent="0.25">
      <c r="A145" t="s">
        <v>1000</v>
      </c>
      <c r="B145" t="s">
        <v>1400</v>
      </c>
      <c r="C145" s="26">
        <v>18480</v>
      </c>
      <c r="D145" s="26">
        <v>586</v>
      </c>
      <c r="E145" t="s">
        <v>278</v>
      </c>
      <c r="F145" s="26">
        <v>1</v>
      </c>
      <c r="G145" s="168" t="s">
        <v>1312</v>
      </c>
      <c r="H145" s="166">
        <v>1</v>
      </c>
      <c r="I145" s="166" t="s">
        <v>458</v>
      </c>
      <c r="J145" t="b">
        <v>1</v>
      </c>
      <c r="K145" t="s">
        <v>1116</v>
      </c>
      <c r="L145" s="26" t="s">
        <v>375</v>
      </c>
      <c r="M145" t="b">
        <v>1</v>
      </c>
      <c r="N145" s="166" t="s">
        <v>1313</v>
      </c>
      <c r="P145" s="26">
        <v>573</v>
      </c>
    </row>
    <row r="146" spans="1:16" x14ac:dyDescent="0.25">
      <c r="A146" t="s">
        <v>1052</v>
      </c>
      <c r="B146" t="s">
        <v>1401</v>
      </c>
      <c r="C146" s="26" t="s">
        <v>582</v>
      </c>
      <c r="D146" s="26">
        <v>684</v>
      </c>
      <c r="E146" t="s">
        <v>280</v>
      </c>
      <c r="F146" s="26">
        <v>1</v>
      </c>
      <c r="G146" s="168" t="s">
        <v>1312</v>
      </c>
      <c r="H146" s="166">
        <v>1</v>
      </c>
      <c r="I146" s="166" t="s">
        <v>374</v>
      </c>
      <c r="J146" t="b">
        <v>1</v>
      </c>
      <c r="K146" t="s">
        <v>1116</v>
      </c>
      <c r="L146" s="26" t="s">
        <v>375</v>
      </c>
      <c r="M146" t="b">
        <v>1</v>
      </c>
      <c r="N146" s="166" t="s">
        <v>1313</v>
      </c>
      <c r="P146" s="26">
        <v>704</v>
      </c>
    </row>
    <row r="147" spans="1:16" x14ac:dyDescent="0.25">
      <c r="A147" t="s">
        <v>1235</v>
      </c>
      <c r="D147" s="26">
        <v>749</v>
      </c>
      <c r="E147" t="s">
        <v>282</v>
      </c>
      <c r="F147" s="26">
        <v>1</v>
      </c>
      <c r="G147" s="26" t="s">
        <v>1312</v>
      </c>
      <c r="H147" s="26">
        <v>1</v>
      </c>
      <c r="I147" s="166" t="s">
        <v>374</v>
      </c>
      <c r="J147" t="b">
        <v>1</v>
      </c>
      <c r="K147" t="s">
        <v>1116</v>
      </c>
      <c r="L147" s="26" t="s">
        <v>375</v>
      </c>
      <c r="M147" t="b">
        <v>0</v>
      </c>
      <c r="N147" s="26" t="s">
        <v>1419</v>
      </c>
      <c r="O147" t="s">
        <v>1479</v>
      </c>
      <c r="P147" s="26">
        <v>521</v>
      </c>
    </row>
    <row r="148" spans="1:16" x14ac:dyDescent="0.25">
      <c r="A148" t="s">
        <v>514</v>
      </c>
      <c r="B148" t="s">
        <v>1403</v>
      </c>
      <c r="C148" s="26">
        <v>56503</v>
      </c>
      <c r="D148" s="26">
        <v>72</v>
      </c>
      <c r="E148" t="s">
        <v>284</v>
      </c>
      <c r="F148">
        <v>1</v>
      </c>
      <c r="G148" t="s">
        <v>1312</v>
      </c>
      <c r="H148" s="26">
        <v>1</v>
      </c>
      <c r="I148" s="26" t="s">
        <v>374</v>
      </c>
      <c r="J148" t="b">
        <v>1</v>
      </c>
      <c r="K148" t="s">
        <v>1116</v>
      </c>
      <c r="L148" s="26" t="s">
        <v>375</v>
      </c>
      <c r="M148" t="b">
        <v>1</v>
      </c>
      <c r="N148" s="26" t="s">
        <v>1313</v>
      </c>
    </row>
    <row r="149" spans="1:16" x14ac:dyDescent="0.25">
      <c r="A149" t="s">
        <v>735</v>
      </c>
      <c r="C149" s="26">
        <v>19277</v>
      </c>
      <c r="D149" s="26">
        <v>227</v>
      </c>
      <c r="E149" t="s">
        <v>736</v>
      </c>
      <c r="F149" s="26">
        <v>1</v>
      </c>
      <c r="G149" s="26" t="s">
        <v>1312</v>
      </c>
      <c r="H149" s="26">
        <v>1</v>
      </c>
      <c r="I149" s="26" t="s">
        <v>374</v>
      </c>
      <c r="J149" t="b">
        <v>1</v>
      </c>
      <c r="K149" t="s">
        <v>1116</v>
      </c>
      <c r="L149" s="26" t="s">
        <v>375</v>
      </c>
      <c r="M149" t="b">
        <v>0</v>
      </c>
      <c r="N149" s="26" t="s">
        <v>1432</v>
      </c>
      <c r="P149" s="26">
        <v>748</v>
      </c>
    </row>
    <row r="150" spans="1:16" x14ac:dyDescent="0.25">
      <c r="A150" t="s">
        <v>735</v>
      </c>
      <c r="C150" s="26">
        <v>57494</v>
      </c>
      <c r="D150" s="26">
        <v>227</v>
      </c>
      <c r="E150" s="170" t="s">
        <v>736</v>
      </c>
      <c r="F150" s="26">
        <v>1</v>
      </c>
      <c r="G150" s="26" t="s">
        <v>1312</v>
      </c>
      <c r="H150" s="26">
        <v>1</v>
      </c>
      <c r="I150" s="166" t="s">
        <v>374</v>
      </c>
      <c r="J150" t="b">
        <v>1</v>
      </c>
      <c r="K150" t="s">
        <v>1116</v>
      </c>
      <c r="L150" s="26" t="s">
        <v>375</v>
      </c>
      <c r="M150" t="b">
        <v>0</v>
      </c>
      <c r="N150" s="26" t="s">
        <v>1432</v>
      </c>
      <c r="O150" s="167"/>
      <c r="P150" s="26">
        <v>710</v>
      </c>
    </row>
    <row r="151" spans="1:16" x14ac:dyDescent="0.25">
      <c r="A151" t="s">
        <v>505</v>
      </c>
      <c r="B151" t="s">
        <v>1404</v>
      </c>
      <c r="C151" s="26">
        <v>18521</v>
      </c>
      <c r="D151" s="26">
        <v>61</v>
      </c>
      <c r="E151" t="s">
        <v>506</v>
      </c>
      <c r="F151" s="26">
        <v>1</v>
      </c>
      <c r="G151" s="26" t="s">
        <v>1312</v>
      </c>
      <c r="H151" s="26">
        <v>1</v>
      </c>
      <c r="I151" s="26" t="s">
        <v>374</v>
      </c>
      <c r="J151" t="b">
        <v>1</v>
      </c>
      <c r="K151" t="s">
        <v>1116</v>
      </c>
      <c r="L151" s="26" t="s">
        <v>489</v>
      </c>
      <c r="M151" t="b">
        <v>0</v>
      </c>
      <c r="N151" s="166" t="s">
        <v>1313</v>
      </c>
    </row>
    <row r="152" spans="1:16" x14ac:dyDescent="0.25">
      <c r="A152" t="s">
        <v>894</v>
      </c>
      <c r="B152" t="s">
        <v>1405</v>
      </c>
      <c r="C152" s="26">
        <v>18541</v>
      </c>
      <c r="D152" s="26">
        <v>363</v>
      </c>
      <c r="E152" t="s">
        <v>286</v>
      </c>
      <c r="F152" s="26">
        <v>1</v>
      </c>
      <c r="G152" s="26" t="s">
        <v>1312</v>
      </c>
      <c r="H152" s="26">
        <v>1</v>
      </c>
      <c r="I152" s="26" t="s">
        <v>458</v>
      </c>
      <c r="J152" t="b">
        <v>1</v>
      </c>
      <c r="K152" t="s">
        <v>1118</v>
      </c>
      <c r="L152" s="26" t="s">
        <v>375</v>
      </c>
      <c r="M152" t="b">
        <v>1</v>
      </c>
      <c r="N152" s="26" t="s">
        <v>1313</v>
      </c>
    </row>
    <row r="153" spans="1:16" x14ac:dyDescent="0.25">
      <c r="A153" t="s">
        <v>1444</v>
      </c>
      <c r="C153" s="26">
        <v>18617</v>
      </c>
      <c r="E153" t="s">
        <v>1445</v>
      </c>
      <c r="F153" s="26">
        <v>4</v>
      </c>
      <c r="G153" s="26" t="s">
        <v>1437</v>
      </c>
      <c r="H153" s="26">
        <v>7</v>
      </c>
      <c r="I153" s="26" t="s">
        <v>366</v>
      </c>
      <c r="J153" t="b">
        <v>0</v>
      </c>
      <c r="K153" t="s">
        <v>1438</v>
      </c>
      <c r="L153" s="26" t="s">
        <v>366</v>
      </c>
      <c r="M153" t="b">
        <v>0</v>
      </c>
      <c r="N153" s="26" t="s">
        <v>1432</v>
      </c>
    </row>
    <row r="154" spans="1:16" x14ac:dyDescent="0.25">
      <c r="A154" t="s">
        <v>1480</v>
      </c>
      <c r="D154" s="26">
        <v>377</v>
      </c>
      <c r="E154" t="s">
        <v>1481</v>
      </c>
      <c r="F154" s="26">
        <v>1</v>
      </c>
      <c r="G154" s="26" t="s">
        <v>1312</v>
      </c>
      <c r="H154" s="26">
        <v>1</v>
      </c>
      <c r="I154" s="26" t="s">
        <v>458</v>
      </c>
      <c r="J154" t="b">
        <v>1</v>
      </c>
      <c r="K154" s="167" t="s">
        <v>1116</v>
      </c>
      <c r="L154" s="26" t="s">
        <v>375</v>
      </c>
      <c r="M154" t="b">
        <v>0</v>
      </c>
      <c r="N154" s="166" t="s">
        <v>1313</v>
      </c>
    </row>
    <row r="155" spans="1:16" x14ac:dyDescent="0.25">
      <c r="A155" t="s">
        <v>1036</v>
      </c>
      <c r="B155" t="s">
        <v>1406</v>
      </c>
      <c r="C155" s="26" t="s">
        <v>582</v>
      </c>
      <c r="D155" s="26">
        <v>664</v>
      </c>
      <c r="E155" t="s">
        <v>288</v>
      </c>
      <c r="F155" s="26">
        <v>1</v>
      </c>
      <c r="G155" s="26" t="s">
        <v>1312</v>
      </c>
      <c r="H155" s="26">
        <v>1</v>
      </c>
      <c r="I155" s="26" t="s">
        <v>458</v>
      </c>
      <c r="J155" t="b">
        <v>1</v>
      </c>
      <c r="K155" t="s">
        <v>1116</v>
      </c>
      <c r="L155" s="26" t="s">
        <v>375</v>
      </c>
      <c r="M155" t="b">
        <v>1</v>
      </c>
      <c r="N155" s="26" t="s">
        <v>1313</v>
      </c>
      <c r="P155" s="26">
        <v>749</v>
      </c>
    </row>
    <row r="156" spans="1:16" x14ac:dyDescent="0.25">
      <c r="A156" t="s">
        <v>876</v>
      </c>
      <c r="B156" t="s">
        <v>1407</v>
      </c>
      <c r="C156" s="26">
        <v>19267</v>
      </c>
      <c r="D156" s="26">
        <v>344</v>
      </c>
      <c r="E156" t="s">
        <v>290</v>
      </c>
      <c r="F156" s="26">
        <v>1</v>
      </c>
      <c r="G156" s="26" t="s">
        <v>1312</v>
      </c>
      <c r="H156" s="26">
        <v>1</v>
      </c>
      <c r="I156" s="26" t="s">
        <v>458</v>
      </c>
      <c r="J156" t="b">
        <v>1</v>
      </c>
      <c r="K156" t="s">
        <v>1119</v>
      </c>
      <c r="L156" s="26" t="s">
        <v>375</v>
      </c>
      <c r="M156" t="b">
        <v>1</v>
      </c>
      <c r="N156" s="26" t="s">
        <v>1313</v>
      </c>
      <c r="P156" s="26">
        <v>377</v>
      </c>
    </row>
    <row r="157" spans="1:16" x14ac:dyDescent="0.25">
      <c r="A157" t="s">
        <v>1074</v>
      </c>
      <c r="B157" t="s">
        <v>1408</v>
      </c>
      <c r="C157" s="26" t="s">
        <v>582</v>
      </c>
      <c r="D157" s="26">
        <v>729</v>
      </c>
      <c r="E157" t="s">
        <v>292</v>
      </c>
      <c r="F157" s="26">
        <v>1</v>
      </c>
      <c r="G157" s="26" t="s">
        <v>1312</v>
      </c>
      <c r="H157" s="26">
        <v>1</v>
      </c>
      <c r="I157" s="26" t="s">
        <v>458</v>
      </c>
      <c r="J157" t="b">
        <v>1</v>
      </c>
      <c r="K157" t="s">
        <v>1116</v>
      </c>
      <c r="L157" s="26" t="s">
        <v>375</v>
      </c>
      <c r="M157" t="b">
        <v>1</v>
      </c>
      <c r="N157" s="26" t="s">
        <v>1313</v>
      </c>
      <c r="P157" s="26">
        <v>71</v>
      </c>
    </row>
    <row r="158" spans="1:16" x14ac:dyDescent="0.25">
      <c r="A158" t="s">
        <v>1112</v>
      </c>
      <c r="C158" s="26">
        <v>22199</v>
      </c>
      <c r="E158" t="s">
        <v>1113</v>
      </c>
      <c r="F158" s="26">
        <v>3</v>
      </c>
      <c r="G158" s="26" t="s">
        <v>1434</v>
      </c>
      <c r="H158" s="26">
        <v>5</v>
      </c>
      <c r="I158" s="26" t="s">
        <v>366</v>
      </c>
      <c r="J158" t="b">
        <v>0</v>
      </c>
      <c r="K158" t="s">
        <v>1431</v>
      </c>
      <c r="L158" s="171" t="s">
        <v>366</v>
      </c>
      <c r="M158" t="b">
        <v>0</v>
      </c>
      <c r="N158" s="26" t="s">
        <v>1432</v>
      </c>
      <c r="P158" s="26">
        <v>59</v>
      </c>
    </row>
    <row r="159" spans="1:16" s="167" customFormat="1" x14ac:dyDescent="0.25">
      <c r="A159" s="167" t="s">
        <v>1233</v>
      </c>
      <c r="C159" s="26">
        <v>22200</v>
      </c>
      <c r="D159" s="166"/>
      <c r="E159" s="169" t="s">
        <v>1234</v>
      </c>
      <c r="F159" s="167">
        <v>3</v>
      </c>
      <c r="G159" s="167" t="s">
        <v>1434</v>
      </c>
      <c r="H159" s="166">
        <v>5</v>
      </c>
      <c r="I159" s="166" t="s">
        <v>366</v>
      </c>
      <c r="J159" s="167" t="b">
        <v>0</v>
      </c>
      <c r="K159" s="167" t="s">
        <v>1431</v>
      </c>
      <c r="L159" s="166" t="s">
        <v>366</v>
      </c>
      <c r="M159" s="167" t="b">
        <v>0</v>
      </c>
      <c r="N159" s="166" t="s">
        <v>1432</v>
      </c>
      <c r="P159" s="166">
        <v>760</v>
      </c>
    </row>
    <row r="160" spans="1:16" x14ac:dyDescent="0.25">
      <c r="A160" t="s">
        <v>755</v>
      </c>
      <c r="B160" t="s">
        <v>1409</v>
      </c>
      <c r="C160" s="172" t="s">
        <v>582</v>
      </c>
      <c r="D160" s="26">
        <v>242</v>
      </c>
      <c r="E160" s="173" t="s">
        <v>294</v>
      </c>
      <c r="F160">
        <v>1</v>
      </c>
      <c r="G160" t="s">
        <v>1312</v>
      </c>
      <c r="H160" s="26">
        <v>1</v>
      </c>
      <c r="I160" s="26" t="s">
        <v>458</v>
      </c>
      <c r="J160" t="b">
        <v>1</v>
      </c>
      <c r="K160" t="s">
        <v>1116</v>
      </c>
      <c r="L160" s="166" t="s">
        <v>375</v>
      </c>
      <c r="M160" s="167" t="b">
        <v>1</v>
      </c>
      <c r="N160" s="26" t="s">
        <v>1313</v>
      </c>
    </row>
    <row r="161" spans="1:15" x14ac:dyDescent="0.25">
      <c r="A161" t="s">
        <v>1078</v>
      </c>
      <c r="B161" t="s">
        <v>1411</v>
      </c>
      <c r="C161" s="26">
        <v>40548</v>
      </c>
      <c r="D161" s="26">
        <v>741</v>
      </c>
      <c r="E161" s="167" t="s">
        <v>296</v>
      </c>
      <c r="F161" s="26">
        <v>1</v>
      </c>
      <c r="G161" s="26" t="s">
        <v>1312</v>
      </c>
      <c r="H161" s="26">
        <v>1</v>
      </c>
      <c r="I161" s="26" t="s">
        <v>458</v>
      </c>
      <c r="J161" t="b">
        <v>1</v>
      </c>
      <c r="K161" s="167" t="s">
        <v>1119</v>
      </c>
      <c r="L161" s="166" t="s">
        <v>375</v>
      </c>
      <c r="M161" s="167" t="b">
        <v>1</v>
      </c>
      <c r="N161" s="166" t="s">
        <v>1313</v>
      </c>
    </row>
    <row r="162" spans="1:15" x14ac:dyDescent="0.25">
      <c r="A162" t="s">
        <v>543</v>
      </c>
      <c r="B162" t="s">
        <v>1410</v>
      </c>
      <c r="C162" s="26">
        <v>19454</v>
      </c>
      <c r="D162" s="26">
        <v>106</v>
      </c>
      <c r="E162" s="167" t="s">
        <v>298</v>
      </c>
      <c r="F162" s="26">
        <v>1</v>
      </c>
      <c r="G162" s="26" t="s">
        <v>1312</v>
      </c>
      <c r="H162" s="26">
        <v>1</v>
      </c>
      <c r="I162" s="26" t="s">
        <v>458</v>
      </c>
      <c r="J162" t="b">
        <v>1</v>
      </c>
      <c r="K162" s="167" t="s">
        <v>1118</v>
      </c>
      <c r="L162" s="166" t="s">
        <v>375</v>
      </c>
      <c r="M162" s="167" t="b">
        <v>1</v>
      </c>
      <c r="N162" s="166" t="s">
        <v>1313</v>
      </c>
    </row>
    <row r="163" spans="1:15" x14ac:dyDescent="0.25">
      <c r="A163" t="s">
        <v>918</v>
      </c>
      <c r="B163" t="s">
        <v>1412</v>
      </c>
      <c r="C163" s="26" t="s">
        <v>582</v>
      </c>
      <c r="D163" s="26">
        <v>375</v>
      </c>
      <c r="E163" s="167" t="s">
        <v>300</v>
      </c>
      <c r="F163" s="26">
        <v>1</v>
      </c>
      <c r="G163" s="26" t="s">
        <v>1312</v>
      </c>
      <c r="H163" s="26">
        <v>1</v>
      </c>
      <c r="I163" s="26" t="s">
        <v>458</v>
      </c>
      <c r="J163" t="b">
        <v>1</v>
      </c>
      <c r="K163" s="167" t="s">
        <v>1116</v>
      </c>
      <c r="L163" s="166" t="s">
        <v>375</v>
      </c>
      <c r="M163" s="167" t="b">
        <v>1</v>
      </c>
      <c r="N163" s="166" t="s">
        <v>1313</v>
      </c>
    </row>
    <row r="164" spans="1:15" x14ac:dyDescent="0.25">
      <c r="A164" t="s">
        <v>1210</v>
      </c>
      <c r="C164" s="26">
        <v>19553</v>
      </c>
      <c r="E164" s="167" t="s">
        <v>1211</v>
      </c>
      <c r="F164" s="26">
        <v>5</v>
      </c>
      <c r="G164" s="26" t="s">
        <v>1446</v>
      </c>
      <c r="H164" s="26">
        <v>6</v>
      </c>
      <c r="I164" s="26" t="s">
        <v>366</v>
      </c>
      <c r="J164" t="b">
        <v>0</v>
      </c>
      <c r="K164" s="167" t="s">
        <v>1438</v>
      </c>
      <c r="L164" s="166" t="s">
        <v>366</v>
      </c>
      <c r="M164" s="167" t="b">
        <v>0</v>
      </c>
      <c r="N164" s="166" t="s">
        <v>1432</v>
      </c>
    </row>
    <row r="165" spans="1:15" x14ac:dyDescent="0.25">
      <c r="A165" t="s">
        <v>1213</v>
      </c>
      <c r="C165" s="26">
        <v>19511</v>
      </c>
      <c r="D165" s="26">
        <v>452</v>
      </c>
      <c r="E165" s="167" t="s">
        <v>1214</v>
      </c>
      <c r="F165" s="26">
        <v>3</v>
      </c>
      <c r="G165" s="26" t="s">
        <v>1434</v>
      </c>
      <c r="H165" s="26">
        <v>5</v>
      </c>
      <c r="I165" s="26" t="s">
        <v>458</v>
      </c>
      <c r="J165" t="b">
        <v>1</v>
      </c>
      <c r="K165" s="167" t="s">
        <v>1438</v>
      </c>
      <c r="L165" s="166" t="s">
        <v>375</v>
      </c>
      <c r="M165" s="167" t="b">
        <v>0</v>
      </c>
      <c r="N165" s="166" t="s">
        <v>1432</v>
      </c>
    </row>
    <row r="166" spans="1:15" x14ac:dyDescent="0.25">
      <c r="A166" t="s">
        <v>1032</v>
      </c>
      <c r="B166" t="s">
        <v>1413</v>
      </c>
      <c r="C166" s="26" t="s">
        <v>582</v>
      </c>
      <c r="D166" s="26">
        <v>663</v>
      </c>
      <c r="E166" s="167" t="s">
        <v>302</v>
      </c>
      <c r="F166" s="26">
        <v>1</v>
      </c>
      <c r="G166" s="26" t="s">
        <v>1312</v>
      </c>
      <c r="H166" s="26">
        <v>1</v>
      </c>
      <c r="I166" s="26" t="s">
        <v>458</v>
      </c>
      <c r="J166" t="b">
        <v>1</v>
      </c>
      <c r="K166" s="167" t="s">
        <v>1116</v>
      </c>
      <c r="L166" s="166" t="s">
        <v>375</v>
      </c>
      <c r="M166" s="167" t="b">
        <v>1</v>
      </c>
      <c r="N166" s="166" t="s">
        <v>1313</v>
      </c>
    </row>
    <row r="167" spans="1:15" x14ac:dyDescent="0.25">
      <c r="A167" t="s">
        <v>1482</v>
      </c>
      <c r="D167" s="26">
        <v>71</v>
      </c>
      <c r="E167" s="167" t="s">
        <v>1483</v>
      </c>
      <c r="F167" s="26">
        <v>1</v>
      </c>
      <c r="G167" s="26" t="s">
        <v>1312</v>
      </c>
      <c r="H167" s="26">
        <v>1</v>
      </c>
      <c r="I167" s="26" t="s">
        <v>458</v>
      </c>
      <c r="J167" t="b">
        <v>1</v>
      </c>
      <c r="K167" s="167" t="s">
        <v>1116</v>
      </c>
      <c r="L167" s="166" t="s">
        <v>375</v>
      </c>
      <c r="M167" s="167" t="b">
        <v>0</v>
      </c>
      <c r="N167" s="166" t="s">
        <v>1313</v>
      </c>
      <c r="O167" t="s">
        <v>1088</v>
      </c>
    </row>
    <row r="168" spans="1:15" x14ac:dyDescent="0.25">
      <c r="A168" t="s">
        <v>1484</v>
      </c>
      <c r="D168" s="26">
        <v>59</v>
      </c>
      <c r="E168" s="167" t="s">
        <v>1485</v>
      </c>
      <c r="F168" s="26">
        <v>1</v>
      </c>
      <c r="G168" s="26" t="s">
        <v>1312</v>
      </c>
      <c r="H168" s="26">
        <v>1</v>
      </c>
      <c r="I168" s="26" t="s">
        <v>458</v>
      </c>
      <c r="J168" t="b">
        <v>1</v>
      </c>
      <c r="K168" s="167" t="s">
        <v>1116</v>
      </c>
      <c r="L168" s="166" t="s">
        <v>375</v>
      </c>
      <c r="M168" s="167" t="b">
        <v>0</v>
      </c>
      <c r="N168" s="166" t="s">
        <v>1313</v>
      </c>
    </row>
    <row r="169" spans="1:15" x14ac:dyDescent="0.25">
      <c r="A169" t="s">
        <v>1447</v>
      </c>
      <c r="C169" s="26">
        <v>20523</v>
      </c>
      <c r="E169" t="s">
        <v>1448</v>
      </c>
      <c r="F169" s="26">
        <v>4</v>
      </c>
      <c r="G169" s="26" t="s">
        <v>1437</v>
      </c>
      <c r="H169" s="26">
        <v>7</v>
      </c>
      <c r="I169" s="26" t="s">
        <v>366</v>
      </c>
      <c r="J169" t="b">
        <v>0</v>
      </c>
      <c r="K169" t="s">
        <v>1438</v>
      </c>
      <c r="L169" s="26" t="s">
        <v>366</v>
      </c>
      <c r="M169" t="b">
        <v>0</v>
      </c>
      <c r="N169" s="166" t="s">
        <v>1432</v>
      </c>
    </row>
    <row r="170" spans="1:15" x14ac:dyDescent="0.25">
      <c r="A170" t="s">
        <v>947</v>
      </c>
      <c r="B170" t="s">
        <v>1414</v>
      </c>
      <c r="C170" s="26">
        <v>20535</v>
      </c>
      <c r="D170" s="26">
        <v>409</v>
      </c>
      <c r="E170" t="s">
        <v>304</v>
      </c>
      <c r="F170" s="26">
        <v>1</v>
      </c>
      <c r="G170" s="26" t="s">
        <v>1312</v>
      </c>
      <c r="H170" s="26">
        <v>1</v>
      </c>
      <c r="I170" s="26" t="s">
        <v>458</v>
      </c>
      <c r="J170" t="b">
        <v>1</v>
      </c>
      <c r="K170" t="s">
        <v>1118</v>
      </c>
      <c r="L170" s="26" t="s">
        <v>375</v>
      </c>
      <c r="M170" t="b">
        <v>1</v>
      </c>
      <c r="N170" s="26" t="s">
        <v>1313</v>
      </c>
    </row>
    <row r="171" spans="1:15" x14ac:dyDescent="0.25">
      <c r="A171" t="s">
        <v>549</v>
      </c>
      <c r="C171" s="26">
        <v>21015</v>
      </c>
      <c r="D171" s="26">
        <v>111</v>
      </c>
      <c r="E171" s="31" t="s">
        <v>306</v>
      </c>
      <c r="F171">
        <v>1</v>
      </c>
      <c r="G171" t="s">
        <v>1312</v>
      </c>
      <c r="H171" s="26">
        <v>1</v>
      </c>
      <c r="J171" t="b">
        <v>1</v>
      </c>
      <c r="K171" t="s">
        <v>1118</v>
      </c>
      <c r="L171" t="s">
        <v>375</v>
      </c>
      <c r="M171" t="b">
        <v>0</v>
      </c>
      <c r="N171" s="26" t="s">
        <v>1313</v>
      </c>
    </row>
    <row r="172" spans="1:15" x14ac:dyDescent="0.25">
      <c r="A172" t="s">
        <v>501</v>
      </c>
      <c r="B172" t="s">
        <v>1415</v>
      </c>
      <c r="C172" s="26">
        <v>30150</v>
      </c>
      <c r="D172" s="26">
        <v>53</v>
      </c>
      <c r="E172" s="31" t="s">
        <v>308</v>
      </c>
      <c r="F172" s="26">
        <v>1</v>
      </c>
      <c r="G172" s="26" t="s">
        <v>1312</v>
      </c>
      <c r="H172" s="26">
        <v>1</v>
      </c>
      <c r="I172" s="26" t="s">
        <v>374</v>
      </c>
      <c r="J172" t="b">
        <v>1</v>
      </c>
      <c r="K172" t="s">
        <v>1118</v>
      </c>
      <c r="L172" s="26" t="s">
        <v>489</v>
      </c>
      <c r="M172" t="b">
        <v>0</v>
      </c>
      <c r="N172" s="166" t="s">
        <v>1313</v>
      </c>
    </row>
  </sheetData>
  <autoFilter ref="A1:P172" xr:uid="{8CB83778-6C3B-4D4C-B240-D7E2EDB481B4}"/>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8CF1F-C43C-431F-8B90-A85106672BB7}">
  <dimension ref="A1:A21"/>
  <sheetViews>
    <sheetView workbookViewId="0">
      <selection sqref="A1:A21"/>
    </sheetView>
  </sheetViews>
  <sheetFormatPr defaultRowHeight="15" x14ac:dyDescent="0.25"/>
  <sheetData>
    <row r="1" spans="1:1" x14ac:dyDescent="0.25">
      <c r="A1">
        <v>2001</v>
      </c>
    </row>
    <row r="2" spans="1:1" x14ac:dyDescent="0.25">
      <c r="A2">
        <v>2002</v>
      </c>
    </row>
    <row r="3" spans="1:1" x14ac:dyDescent="0.25">
      <c r="A3">
        <v>2003</v>
      </c>
    </row>
    <row r="4" spans="1:1" x14ac:dyDescent="0.25">
      <c r="A4">
        <v>2004</v>
      </c>
    </row>
    <row r="5" spans="1:1" x14ac:dyDescent="0.25">
      <c r="A5">
        <v>2005</v>
      </c>
    </row>
    <row r="6" spans="1:1" x14ac:dyDescent="0.25">
      <c r="A6">
        <v>2006</v>
      </c>
    </row>
    <row r="7" spans="1:1" x14ac:dyDescent="0.25">
      <c r="A7">
        <v>2007</v>
      </c>
    </row>
    <row r="8" spans="1:1" x14ac:dyDescent="0.25">
      <c r="A8">
        <v>2008</v>
      </c>
    </row>
    <row r="9" spans="1:1" x14ac:dyDescent="0.25">
      <c r="A9">
        <v>2009</v>
      </c>
    </row>
    <row r="10" spans="1:1" x14ac:dyDescent="0.25">
      <c r="A10">
        <v>2010</v>
      </c>
    </row>
    <row r="11" spans="1:1" x14ac:dyDescent="0.25">
      <c r="A11">
        <v>2011</v>
      </c>
    </row>
    <row r="12" spans="1:1" x14ac:dyDescent="0.25">
      <c r="A12">
        <v>2012</v>
      </c>
    </row>
    <row r="13" spans="1:1" x14ac:dyDescent="0.25">
      <c r="A13">
        <v>2013</v>
      </c>
    </row>
    <row r="14" spans="1:1" x14ac:dyDescent="0.25">
      <c r="A14">
        <v>2014</v>
      </c>
    </row>
    <row r="15" spans="1:1" x14ac:dyDescent="0.25">
      <c r="A15">
        <v>2015</v>
      </c>
    </row>
    <row r="16" spans="1:1" x14ac:dyDescent="0.25">
      <c r="A16">
        <v>2016</v>
      </c>
    </row>
    <row r="17" spans="1:1" x14ac:dyDescent="0.25">
      <c r="A17">
        <v>2017</v>
      </c>
    </row>
    <row r="18" spans="1:1" x14ac:dyDescent="0.25">
      <c r="A18">
        <v>2018</v>
      </c>
    </row>
    <row r="19" spans="1:1" x14ac:dyDescent="0.25">
      <c r="A19">
        <v>2019</v>
      </c>
    </row>
    <row r="20" spans="1:1" x14ac:dyDescent="0.25">
      <c r="A20">
        <v>2020</v>
      </c>
    </row>
    <row r="21" spans="1:1" x14ac:dyDescent="0.25">
      <c r="A21">
        <v>2021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Input_Data &amp; TOC</vt:lpstr>
      <vt:lpstr>Table 1.h</vt:lpstr>
      <vt:lpstr>Table 1.i</vt:lpstr>
      <vt:lpstr>Table 1.j</vt:lpstr>
      <vt:lpstr>Table2.5a</vt:lpstr>
      <vt:lpstr>Table2.5b</vt:lpstr>
      <vt:lpstr>Table2.5c</vt:lpstr>
      <vt:lpstr>2.5a comparison</vt:lpstr>
      <vt:lpstr>LOOKUP SalesReport 2023-11-13</vt:lpstr>
      <vt:lpstr>Annual Sales FINAL 06262023</vt:lpstr>
      <vt:lpstr>LOOKUP INTERTIES 2023-11-08</vt:lpstr>
      <vt:lpstr>LOOKUP OPERATOR 2023-11-13</vt:lpstr>
      <vt:lpstr>Date Range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Neil McMahon</dc:creator>
  <cp:lastModifiedBy>Neil McMahon</cp:lastModifiedBy>
  <dcterms:created xsi:type="dcterms:W3CDTF">2021-06-03T18:45:33Z</dcterms:created>
  <dcterms:modified xsi:type="dcterms:W3CDTF">2023-11-13T20:24:02Z</dcterms:modified>
</cp:coreProperties>
</file>